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930" yWindow="15" windowWidth="9525" windowHeight="9225" firstSheet="9" activeTab="10"/>
  </bookViews>
  <sheets>
    <sheet name="PresensiIPS" sheetId="28" r:id="rId1"/>
    <sheet name="PresensiMIPA" sheetId="19" r:id="rId2"/>
    <sheet name="Raport1" sheetId="21" r:id="rId3"/>
    <sheet name="Raport2" sheetId="22" r:id="rId4"/>
    <sheet name="Raport3" sheetId="20" r:id="rId5"/>
    <sheet name="Raport4" sheetId="23" r:id="rId6"/>
    <sheet name="Raport5" sheetId="24" r:id="rId7"/>
    <sheet name="Raport6" sheetId="25" r:id="rId8"/>
    <sheet name="RAPORT 1-6" sheetId="32" r:id="rId9"/>
    <sheet name="Nilai USP" sheetId="26" r:id="rId10"/>
    <sheet name="SMA IPS" sheetId="17" r:id="rId11"/>
    <sheet name="SMA MIPA" sheetId="13" r:id="rId12"/>
    <sheet name="SIKAP IPA" sheetId="31" r:id="rId13"/>
    <sheet name="SIKAP IPS" sheetId="18" r:id="rId14"/>
    <sheet name="NILAI IPA" sheetId="29" r:id="rId15"/>
    <sheet name="NILAI IPS" sheetId="30" r:id="rId16"/>
    <sheet name="Sheet2" sheetId="33" state="hidden" r:id="rId17"/>
    <sheet name="Sheet3" sheetId="34" r:id="rId18"/>
    <sheet name="Sheet4" sheetId="35" r:id="rId19"/>
  </sheets>
  <externalReferences>
    <externalReference r:id="rId20"/>
  </externalReferences>
  <definedNames>
    <definedName name="_xlnm.Print_Area" localSheetId="10">'SMA IPS'!$A$1:$V$1220</definedName>
    <definedName name="_xlnm.Print_Area" localSheetId="11">'SMA MIPA'!$A$1:$V$2444</definedName>
    <definedName name="_xlnm.Print_Titles" localSheetId="10">'SMA IPS'!$1:$12</definedName>
    <definedName name="_xlnm.Print_Titles" localSheetId="11">'SMA MIPA'!$1:$12</definedName>
  </definedNames>
  <calcPr calcId="124519"/>
</workbook>
</file>

<file path=xl/calcChain.xml><?xml version="1.0" encoding="utf-8"?>
<calcChain xmlns="http://schemas.openxmlformats.org/spreadsheetml/2006/main">
  <c r="U1138" i="17"/>
  <c r="K139" i="1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8" i="2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7"/>
  <c r="N7"/>
  <c r="K140" i="19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E392" i="32"/>
  <c r="F392"/>
  <c r="G392"/>
  <c r="H392"/>
  <c r="I392"/>
  <c r="J392"/>
  <c r="K392"/>
  <c r="L392"/>
  <c r="M392"/>
  <c r="N392"/>
  <c r="O392"/>
  <c r="P392"/>
  <c r="Q392"/>
  <c r="R392"/>
  <c r="S392"/>
  <c r="E393"/>
  <c r="F393"/>
  <c r="G393"/>
  <c r="H393"/>
  <c r="I393"/>
  <c r="J393"/>
  <c r="K393"/>
  <c r="L393"/>
  <c r="M393"/>
  <c r="N393"/>
  <c r="O393"/>
  <c r="P393"/>
  <c r="Q393"/>
  <c r="R393"/>
  <c r="S393"/>
  <c r="E394"/>
  <c r="F394"/>
  <c r="G394"/>
  <c r="H394"/>
  <c r="I394"/>
  <c r="J394"/>
  <c r="K394"/>
  <c r="L394"/>
  <c r="M394"/>
  <c r="N394"/>
  <c r="O394"/>
  <c r="P394"/>
  <c r="Q394"/>
  <c r="R394"/>
  <c r="S394"/>
  <c r="E395"/>
  <c r="F395"/>
  <c r="G395"/>
  <c r="H395"/>
  <c r="I395"/>
  <c r="J395"/>
  <c r="K395"/>
  <c r="L395"/>
  <c r="M395"/>
  <c r="N395"/>
  <c r="O395"/>
  <c r="P395"/>
  <c r="Q395"/>
  <c r="R395"/>
  <c r="S395"/>
  <c r="E396"/>
  <c r="F396"/>
  <c r="G396"/>
  <c r="H396"/>
  <c r="I396"/>
  <c r="J396"/>
  <c r="K396"/>
  <c r="L396"/>
  <c r="M396"/>
  <c r="N396"/>
  <c r="O396"/>
  <c r="P396"/>
  <c r="Q396"/>
  <c r="R396"/>
  <c r="S396"/>
  <c r="E397"/>
  <c r="F397"/>
  <c r="G397"/>
  <c r="H397"/>
  <c r="I397"/>
  <c r="J397"/>
  <c r="K397"/>
  <c r="L397"/>
  <c r="M397"/>
  <c r="N397"/>
  <c r="O397"/>
  <c r="P397"/>
  <c r="Q397"/>
  <c r="R397"/>
  <c r="S397"/>
  <c r="E398"/>
  <c r="F398"/>
  <c r="G398"/>
  <c r="H398"/>
  <c r="I398"/>
  <c r="J398"/>
  <c r="K398"/>
  <c r="L398"/>
  <c r="M398"/>
  <c r="N398"/>
  <c r="O398"/>
  <c r="P398"/>
  <c r="Q398"/>
  <c r="R398"/>
  <c r="S398"/>
  <c r="E399"/>
  <c r="F399"/>
  <c r="G399"/>
  <c r="H399"/>
  <c r="I399"/>
  <c r="J399"/>
  <c r="K399"/>
  <c r="L399"/>
  <c r="M399"/>
  <c r="N399"/>
  <c r="O399"/>
  <c r="P399"/>
  <c r="Q399"/>
  <c r="R399"/>
  <c r="S399"/>
  <c r="E400"/>
  <c r="F400"/>
  <c r="G400"/>
  <c r="H400"/>
  <c r="I400"/>
  <c r="J400"/>
  <c r="K400"/>
  <c r="L400"/>
  <c r="M400"/>
  <c r="N400"/>
  <c r="O400"/>
  <c r="P400"/>
  <c r="Q400"/>
  <c r="R400"/>
  <c r="S400"/>
  <c r="E401"/>
  <c r="F401"/>
  <c r="G401"/>
  <c r="H401"/>
  <c r="I401"/>
  <c r="J401"/>
  <c r="K401"/>
  <c r="L401"/>
  <c r="M401"/>
  <c r="N401"/>
  <c r="O401"/>
  <c r="P401"/>
  <c r="Q401"/>
  <c r="R401"/>
  <c r="S401"/>
  <c r="E402"/>
  <c r="F402"/>
  <c r="G402"/>
  <c r="H402"/>
  <c r="I402"/>
  <c r="J402"/>
  <c r="K402"/>
  <c r="L402"/>
  <c r="M402"/>
  <c r="N402"/>
  <c r="O402"/>
  <c r="P402"/>
  <c r="Q402"/>
  <c r="R402"/>
  <c r="S402"/>
  <c r="E403"/>
  <c r="F403"/>
  <c r="G403"/>
  <c r="H403"/>
  <c r="I403"/>
  <c r="J403"/>
  <c r="K403"/>
  <c r="L403"/>
  <c r="M403"/>
  <c r="N403"/>
  <c r="O403"/>
  <c r="P403"/>
  <c r="Q403"/>
  <c r="R403"/>
  <c r="S403"/>
  <c r="E404"/>
  <c r="F404"/>
  <c r="G404"/>
  <c r="H404"/>
  <c r="I404"/>
  <c r="J404"/>
  <c r="K404"/>
  <c r="L404"/>
  <c r="M404"/>
  <c r="N404"/>
  <c r="O404"/>
  <c r="P404"/>
  <c r="Q404"/>
  <c r="R404"/>
  <c r="S404"/>
  <c r="E405"/>
  <c r="F405"/>
  <c r="G405"/>
  <c r="H405"/>
  <c r="I405"/>
  <c r="J405"/>
  <c r="K405"/>
  <c r="L405"/>
  <c r="M405"/>
  <c r="N405"/>
  <c r="O405"/>
  <c r="P405"/>
  <c r="Q405"/>
  <c r="R405"/>
  <c r="S405"/>
  <c r="E406"/>
  <c r="F406"/>
  <c r="G406"/>
  <c r="H406"/>
  <c r="I406"/>
  <c r="J406"/>
  <c r="K406"/>
  <c r="L406"/>
  <c r="M406"/>
  <c r="N406"/>
  <c r="O406"/>
  <c r="P406"/>
  <c r="Q406"/>
  <c r="R406"/>
  <c r="S406"/>
  <c r="E407"/>
  <c r="F407"/>
  <c r="G407"/>
  <c r="H407"/>
  <c r="I407"/>
  <c r="J407"/>
  <c r="K407"/>
  <c r="L407"/>
  <c r="M407"/>
  <c r="N407"/>
  <c r="O407"/>
  <c r="P407"/>
  <c r="Q407"/>
  <c r="R407"/>
  <c r="S407"/>
  <c r="E408"/>
  <c r="F408"/>
  <c r="G408"/>
  <c r="H408"/>
  <c r="I408"/>
  <c r="J408"/>
  <c r="K408"/>
  <c r="L408"/>
  <c r="M408"/>
  <c r="N408"/>
  <c r="O408"/>
  <c r="P408"/>
  <c r="Q408"/>
  <c r="R408"/>
  <c r="S408"/>
  <c r="E409"/>
  <c r="F409"/>
  <c r="G409"/>
  <c r="H409"/>
  <c r="I409"/>
  <c r="J409"/>
  <c r="K409"/>
  <c r="L409"/>
  <c r="M409"/>
  <c r="N409"/>
  <c r="O409"/>
  <c r="P409"/>
  <c r="Q409"/>
  <c r="R409"/>
  <c r="S409"/>
  <c r="E410"/>
  <c r="F410"/>
  <c r="G410"/>
  <c r="H410"/>
  <c r="I410"/>
  <c r="J410"/>
  <c r="K410"/>
  <c r="L410"/>
  <c r="M410"/>
  <c r="N410"/>
  <c r="O410"/>
  <c r="P410"/>
  <c r="Q410"/>
  <c r="R410"/>
  <c r="S410"/>
  <c r="E411"/>
  <c r="F411"/>
  <c r="G411"/>
  <c r="H411"/>
  <c r="I411"/>
  <c r="J411"/>
  <c r="K411"/>
  <c r="L411"/>
  <c r="M411"/>
  <c r="N411"/>
  <c r="O411"/>
  <c r="P411"/>
  <c r="Q411"/>
  <c r="R411"/>
  <c r="S411"/>
  <c r="E412"/>
  <c r="F412"/>
  <c r="G412"/>
  <c r="H412"/>
  <c r="I412"/>
  <c r="J412"/>
  <c r="K412"/>
  <c r="L412"/>
  <c r="M412"/>
  <c r="N412"/>
  <c r="O412"/>
  <c r="P412"/>
  <c r="Q412"/>
  <c r="R412"/>
  <c r="S412"/>
  <c r="E413"/>
  <c r="F413"/>
  <c r="G413"/>
  <c r="H413"/>
  <c r="I413"/>
  <c r="J413"/>
  <c r="K413"/>
  <c r="L413"/>
  <c r="M413"/>
  <c r="N413"/>
  <c r="O413"/>
  <c r="P413"/>
  <c r="Q413"/>
  <c r="R413"/>
  <c r="S413"/>
  <c r="E414"/>
  <c r="F414"/>
  <c r="G414"/>
  <c r="H414"/>
  <c r="I414"/>
  <c r="J414"/>
  <c r="K414"/>
  <c r="L414"/>
  <c r="M414"/>
  <c r="N414"/>
  <c r="O414"/>
  <c r="P414"/>
  <c r="Q414"/>
  <c r="R414"/>
  <c r="S414"/>
  <c r="E415"/>
  <c r="F415"/>
  <c r="G415"/>
  <c r="H415"/>
  <c r="I415"/>
  <c r="J415"/>
  <c r="K415"/>
  <c r="L415"/>
  <c r="M415"/>
  <c r="N415"/>
  <c r="O415"/>
  <c r="P415"/>
  <c r="Q415"/>
  <c r="R415"/>
  <c r="S415"/>
  <c r="T8" i="21" l="1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E281" i="32"/>
  <c r="F281"/>
  <c r="G281"/>
  <c r="H281"/>
  <c r="I281"/>
  <c r="J281"/>
  <c r="K281"/>
  <c r="L281"/>
  <c r="M281"/>
  <c r="N281"/>
  <c r="O281"/>
  <c r="P281"/>
  <c r="Q281"/>
  <c r="R281"/>
  <c r="S281"/>
  <c r="E282"/>
  <c r="F282"/>
  <c r="G282"/>
  <c r="H282"/>
  <c r="I282"/>
  <c r="J282"/>
  <c r="K282"/>
  <c r="L282"/>
  <c r="M282"/>
  <c r="N282"/>
  <c r="O282"/>
  <c r="P282"/>
  <c r="Q282"/>
  <c r="R282"/>
  <c r="S282"/>
  <c r="C281"/>
  <c r="D281"/>
  <c r="C282"/>
  <c r="D282"/>
  <c r="U472" i="13"/>
  <c r="U481"/>
  <c r="U490"/>
  <c r="U499"/>
  <c r="U508"/>
  <c r="U517"/>
  <c r="R2432"/>
  <c r="Q2432"/>
  <c r="P2432"/>
  <c r="O2432"/>
  <c r="N2432"/>
  <c r="M2432"/>
  <c r="L2432"/>
  <c r="K2432"/>
  <c r="J2432"/>
  <c r="I2432"/>
  <c r="H2432"/>
  <c r="G2432"/>
  <c r="F2432"/>
  <c r="E2432"/>
  <c r="D2432"/>
  <c r="R2423"/>
  <c r="Q2423"/>
  <c r="P2423"/>
  <c r="O2423"/>
  <c r="N2423"/>
  <c r="M2423"/>
  <c r="L2423"/>
  <c r="K2423"/>
  <c r="J2423"/>
  <c r="I2423"/>
  <c r="H2423"/>
  <c r="G2423"/>
  <c r="F2423"/>
  <c r="E2423"/>
  <c r="D2423"/>
  <c r="R2414"/>
  <c r="Q2414"/>
  <c r="P2414"/>
  <c r="O2414"/>
  <c r="N2414"/>
  <c r="M2414"/>
  <c r="L2414"/>
  <c r="K2414"/>
  <c r="J2414"/>
  <c r="I2414"/>
  <c r="H2414"/>
  <c r="G2414"/>
  <c r="F2414"/>
  <c r="E2414"/>
  <c r="D2414"/>
  <c r="R2405"/>
  <c r="Q2405"/>
  <c r="P2405"/>
  <c r="O2405"/>
  <c r="N2405"/>
  <c r="M2405"/>
  <c r="L2405"/>
  <c r="K2405"/>
  <c r="J2405"/>
  <c r="I2405"/>
  <c r="H2405"/>
  <c r="G2405"/>
  <c r="F2405"/>
  <c r="E2405"/>
  <c r="D2405"/>
  <c r="R2396"/>
  <c r="Q2396"/>
  <c r="P2396"/>
  <c r="O2396"/>
  <c r="N2396"/>
  <c r="M2396"/>
  <c r="L2396"/>
  <c r="K2396"/>
  <c r="J2396"/>
  <c r="I2396"/>
  <c r="H2396"/>
  <c r="G2396"/>
  <c r="F2396"/>
  <c r="E2396"/>
  <c r="D2396"/>
  <c r="R2387"/>
  <c r="Q2387"/>
  <c r="P2387"/>
  <c r="O2387"/>
  <c r="N2387"/>
  <c r="M2387"/>
  <c r="L2387"/>
  <c r="K2387"/>
  <c r="J2387"/>
  <c r="I2387"/>
  <c r="H2387"/>
  <c r="G2387"/>
  <c r="F2387"/>
  <c r="E2387"/>
  <c r="D2387"/>
  <c r="R2378"/>
  <c r="Q2378"/>
  <c r="P2378"/>
  <c r="O2378"/>
  <c r="N2378"/>
  <c r="M2378"/>
  <c r="L2378"/>
  <c r="K2378"/>
  <c r="J2378"/>
  <c r="I2378"/>
  <c r="H2378"/>
  <c r="G2378"/>
  <c r="F2378"/>
  <c r="E2378"/>
  <c r="D2378"/>
  <c r="R2369"/>
  <c r="Q2369"/>
  <c r="P2369"/>
  <c r="O2369"/>
  <c r="N2369"/>
  <c r="M2369"/>
  <c r="L2369"/>
  <c r="K2369"/>
  <c r="J2369"/>
  <c r="I2369"/>
  <c r="H2369"/>
  <c r="G2369"/>
  <c r="F2369"/>
  <c r="E2369"/>
  <c r="D2369"/>
  <c r="R2360"/>
  <c r="Q2360"/>
  <c r="P2360"/>
  <c r="O2360"/>
  <c r="N2360"/>
  <c r="M2360"/>
  <c r="L2360"/>
  <c r="K2360"/>
  <c r="J2360"/>
  <c r="I2360"/>
  <c r="H2360"/>
  <c r="G2360"/>
  <c r="F2360"/>
  <c r="E2360"/>
  <c r="D2360"/>
  <c r="R2351"/>
  <c r="Q2351"/>
  <c r="P2351"/>
  <c r="O2351"/>
  <c r="N2351"/>
  <c r="M2351"/>
  <c r="L2351"/>
  <c r="K2351"/>
  <c r="J2351"/>
  <c r="I2351"/>
  <c r="H2351"/>
  <c r="G2351"/>
  <c r="F2351"/>
  <c r="E2351"/>
  <c r="D2351"/>
  <c r="R2342"/>
  <c r="Q2342"/>
  <c r="P2342"/>
  <c r="O2342"/>
  <c r="N2342"/>
  <c r="M2342"/>
  <c r="L2342"/>
  <c r="K2342"/>
  <c r="J2342"/>
  <c r="I2342"/>
  <c r="H2342"/>
  <c r="G2342"/>
  <c r="F2342"/>
  <c r="E2342"/>
  <c r="D2342"/>
  <c r="R2333"/>
  <c r="Q2333"/>
  <c r="P2333"/>
  <c r="O2333"/>
  <c r="N2333"/>
  <c r="M2333"/>
  <c r="L2333"/>
  <c r="K2333"/>
  <c r="J2333"/>
  <c r="I2333"/>
  <c r="H2333"/>
  <c r="G2333"/>
  <c r="F2333"/>
  <c r="E2333"/>
  <c r="D2333"/>
  <c r="R2324"/>
  <c r="Q2324"/>
  <c r="P2324"/>
  <c r="O2324"/>
  <c r="N2324"/>
  <c r="M2324"/>
  <c r="L2324"/>
  <c r="K2324"/>
  <c r="J2324"/>
  <c r="I2324"/>
  <c r="H2324"/>
  <c r="G2324"/>
  <c r="F2324"/>
  <c r="E2324"/>
  <c r="D2324"/>
  <c r="R2315"/>
  <c r="Q2315"/>
  <c r="P2315"/>
  <c r="O2315"/>
  <c r="N2315"/>
  <c r="M2315"/>
  <c r="L2315"/>
  <c r="K2315"/>
  <c r="J2315"/>
  <c r="I2315"/>
  <c r="H2315"/>
  <c r="G2315"/>
  <c r="F2315"/>
  <c r="E2315"/>
  <c r="D2315"/>
  <c r="R2306"/>
  <c r="Q2306"/>
  <c r="P2306"/>
  <c r="O2306"/>
  <c r="N2306"/>
  <c r="M2306"/>
  <c r="L2306"/>
  <c r="K2306"/>
  <c r="J2306"/>
  <c r="I2306"/>
  <c r="H2306"/>
  <c r="G2306"/>
  <c r="F2306"/>
  <c r="E2306"/>
  <c r="D2306"/>
  <c r="R2297"/>
  <c r="Q2297"/>
  <c r="P2297"/>
  <c r="O2297"/>
  <c r="N2297"/>
  <c r="M2297"/>
  <c r="L2297"/>
  <c r="K2297"/>
  <c r="J2297"/>
  <c r="I2297"/>
  <c r="H2297"/>
  <c r="G2297"/>
  <c r="F2297"/>
  <c r="E2297"/>
  <c r="D2297"/>
  <c r="R2288"/>
  <c r="Q2288"/>
  <c r="P2288"/>
  <c r="O2288"/>
  <c r="N2288"/>
  <c r="M2288"/>
  <c r="L2288"/>
  <c r="K2288"/>
  <c r="J2288"/>
  <c r="I2288"/>
  <c r="H2288"/>
  <c r="G2288"/>
  <c r="F2288"/>
  <c r="E2288"/>
  <c r="D2288"/>
  <c r="R2279"/>
  <c r="Q2279"/>
  <c r="P2279"/>
  <c r="O2279"/>
  <c r="N2279"/>
  <c r="M2279"/>
  <c r="L2279"/>
  <c r="K2279"/>
  <c r="J2279"/>
  <c r="I2279"/>
  <c r="H2279"/>
  <c r="G2279"/>
  <c r="F2279"/>
  <c r="E2279"/>
  <c r="D2279"/>
  <c r="R2270"/>
  <c r="Q2270"/>
  <c r="P2270"/>
  <c r="O2270"/>
  <c r="N2270"/>
  <c r="M2270"/>
  <c r="L2270"/>
  <c r="K2270"/>
  <c r="J2270"/>
  <c r="I2270"/>
  <c r="H2270"/>
  <c r="G2270"/>
  <c r="F2270"/>
  <c r="E2270"/>
  <c r="D2270"/>
  <c r="R2261"/>
  <c r="Q2261"/>
  <c r="P2261"/>
  <c r="O2261"/>
  <c r="N2261"/>
  <c r="M2261"/>
  <c r="L2261"/>
  <c r="K2261"/>
  <c r="J2261"/>
  <c r="I2261"/>
  <c r="H2261"/>
  <c r="G2261"/>
  <c r="F2261"/>
  <c r="E2261"/>
  <c r="D2261"/>
  <c r="R2252"/>
  <c r="Q2252"/>
  <c r="P2252"/>
  <c r="O2252"/>
  <c r="N2252"/>
  <c r="M2252"/>
  <c r="L2252"/>
  <c r="K2252"/>
  <c r="J2252"/>
  <c r="I2252"/>
  <c r="H2252"/>
  <c r="G2252"/>
  <c r="F2252"/>
  <c r="E2252"/>
  <c r="D2252"/>
  <c r="R2243"/>
  <c r="Q2243"/>
  <c r="P2243"/>
  <c r="O2243"/>
  <c r="N2243"/>
  <c r="M2243"/>
  <c r="L2243"/>
  <c r="K2243"/>
  <c r="J2243"/>
  <c r="I2243"/>
  <c r="H2243"/>
  <c r="G2243"/>
  <c r="F2243"/>
  <c r="E2243"/>
  <c r="D2243"/>
  <c r="R2234"/>
  <c r="Q2234"/>
  <c r="P2234"/>
  <c r="O2234"/>
  <c r="N2234"/>
  <c r="M2234"/>
  <c r="L2234"/>
  <c r="K2234"/>
  <c r="J2234"/>
  <c r="I2234"/>
  <c r="H2234"/>
  <c r="G2234"/>
  <c r="F2234"/>
  <c r="E2234"/>
  <c r="D2234"/>
  <c r="R2225"/>
  <c r="Q2225"/>
  <c r="P2225"/>
  <c r="O2225"/>
  <c r="N2225"/>
  <c r="M2225"/>
  <c r="L2225"/>
  <c r="K2225"/>
  <c r="J2225"/>
  <c r="I2225"/>
  <c r="H2225"/>
  <c r="G2225"/>
  <c r="F2225"/>
  <c r="E2225"/>
  <c r="D2225"/>
  <c r="R2216"/>
  <c r="Q2216"/>
  <c r="P2216"/>
  <c r="O2216"/>
  <c r="N2216"/>
  <c r="M2216"/>
  <c r="L2216"/>
  <c r="K2216"/>
  <c r="J2216"/>
  <c r="I2216"/>
  <c r="H2216"/>
  <c r="G2216"/>
  <c r="F2216"/>
  <c r="E2216"/>
  <c r="D2216"/>
  <c r="R2207"/>
  <c r="Q2207"/>
  <c r="P2207"/>
  <c r="O2207"/>
  <c r="N2207"/>
  <c r="M2207"/>
  <c r="L2207"/>
  <c r="K2207"/>
  <c r="J2207"/>
  <c r="I2207"/>
  <c r="H2207"/>
  <c r="G2207"/>
  <c r="F2207"/>
  <c r="E2207"/>
  <c r="D2207"/>
  <c r="R2198"/>
  <c r="Q2198"/>
  <c r="P2198"/>
  <c r="O2198"/>
  <c r="N2198"/>
  <c r="M2198"/>
  <c r="L2198"/>
  <c r="K2198"/>
  <c r="J2198"/>
  <c r="I2198"/>
  <c r="H2198"/>
  <c r="G2198"/>
  <c r="F2198"/>
  <c r="E2198"/>
  <c r="D2198"/>
  <c r="R2189"/>
  <c r="Q2189"/>
  <c r="P2189"/>
  <c r="O2189"/>
  <c r="N2189"/>
  <c r="M2189"/>
  <c r="L2189"/>
  <c r="K2189"/>
  <c r="J2189"/>
  <c r="I2189"/>
  <c r="H2189"/>
  <c r="G2189"/>
  <c r="F2189"/>
  <c r="E2189"/>
  <c r="D2189"/>
  <c r="R2180"/>
  <c r="Q2180"/>
  <c r="P2180"/>
  <c r="O2180"/>
  <c r="N2180"/>
  <c r="M2180"/>
  <c r="L2180"/>
  <c r="K2180"/>
  <c r="J2180"/>
  <c r="I2180"/>
  <c r="H2180"/>
  <c r="G2180"/>
  <c r="F2180"/>
  <c r="E2180"/>
  <c r="D2180"/>
  <c r="R2171"/>
  <c r="Q2171"/>
  <c r="P2171"/>
  <c r="O2171"/>
  <c r="N2171"/>
  <c r="M2171"/>
  <c r="L2171"/>
  <c r="K2171"/>
  <c r="J2171"/>
  <c r="I2171"/>
  <c r="H2171"/>
  <c r="G2171"/>
  <c r="F2171"/>
  <c r="E2171"/>
  <c r="D2171"/>
  <c r="R1208" i="17"/>
  <c r="Q1208"/>
  <c r="P1208"/>
  <c r="O1208"/>
  <c r="N1208"/>
  <c r="M1208"/>
  <c r="L1208"/>
  <c r="K1208"/>
  <c r="J1208"/>
  <c r="I1208"/>
  <c r="H1208"/>
  <c r="G1208"/>
  <c r="F1208"/>
  <c r="E1208"/>
  <c r="D1208"/>
  <c r="R1199"/>
  <c r="Q1199"/>
  <c r="P1199"/>
  <c r="O1199"/>
  <c r="N1199"/>
  <c r="M1199"/>
  <c r="L1199"/>
  <c r="K1199"/>
  <c r="J1199"/>
  <c r="I1199"/>
  <c r="H1199"/>
  <c r="G1199"/>
  <c r="F1199"/>
  <c r="E1199"/>
  <c r="D1199"/>
  <c r="R1190"/>
  <c r="Q1190"/>
  <c r="P1190"/>
  <c r="O1190"/>
  <c r="N1190"/>
  <c r="M1190"/>
  <c r="L1190"/>
  <c r="K1190"/>
  <c r="J1190"/>
  <c r="I1190"/>
  <c r="H1190"/>
  <c r="G1190"/>
  <c r="F1190"/>
  <c r="E1190"/>
  <c r="D1190"/>
  <c r="R1181"/>
  <c r="Q1181"/>
  <c r="P1181"/>
  <c r="O1181"/>
  <c r="N1181"/>
  <c r="M1181"/>
  <c r="L1181"/>
  <c r="K1181"/>
  <c r="J1181"/>
  <c r="I1181"/>
  <c r="H1181"/>
  <c r="G1181"/>
  <c r="F1181"/>
  <c r="E1181"/>
  <c r="D1181"/>
  <c r="R1172"/>
  <c r="Q1172"/>
  <c r="P1172"/>
  <c r="O1172"/>
  <c r="N1172"/>
  <c r="M1172"/>
  <c r="L1172"/>
  <c r="K1172"/>
  <c r="J1172"/>
  <c r="I1172"/>
  <c r="H1172"/>
  <c r="G1172"/>
  <c r="F1172"/>
  <c r="E1172"/>
  <c r="D1172"/>
  <c r="R1163"/>
  <c r="Q1163"/>
  <c r="P1163"/>
  <c r="O1163"/>
  <c r="N1163"/>
  <c r="M1163"/>
  <c r="L1163"/>
  <c r="K1163"/>
  <c r="J1163"/>
  <c r="I1163"/>
  <c r="H1163"/>
  <c r="G1163"/>
  <c r="F1163"/>
  <c r="E1163"/>
  <c r="D1163"/>
  <c r="R1154"/>
  <c r="Q1154"/>
  <c r="P1154"/>
  <c r="O1154"/>
  <c r="N1154"/>
  <c r="M1154"/>
  <c r="L1154"/>
  <c r="K1154"/>
  <c r="J1154"/>
  <c r="I1154"/>
  <c r="H1154"/>
  <c r="G1154"/>
  <c r="F1154"/>
  <c r="E1154"/>
  <c r="D1154"/>
  <c r="R1145"/>
  <c r="Q1145"/>
  <c r="P1145"/>
  <c r="O1145"/>
  <c r="N1145"/>
  <c r="M1145"/>
  <c r="L1145"/>
  <c r="K1145"/>
  <c r="J1145"/>
  <c r="I1145"/>
  <c r="H1145"/>
  <c r="G1145"/>
  <c r="F1145"/>
  <c r="E1145"/>
  <c r="D1145"/>
  <c r="R1136"/>
  <c r="Q1136"/>
  <c r="P1136"/>
  <c r="O1136"/>
  <c r="N1136"/>
  <c r="M1136"/>
  <c r="L1136"/>
  <c r="K1136"/>
  <c r="J1136"/>
  <c r="I1136"/>
  <c r="H1136"/>
  <c r="G1136"/>
  <c r="F1136"/>
  <c r="E1136"/>
  <c r="D1136"/>
  <c r="R1127"/>
  <c r="Q1127"/>
  <c r="P1127"/>
  <c r="O1127"/>
  <c r="N1127"/>
  <c r="M1127"/>
  <c r="L1127"/>
  <c r="K1127"/>
  <c r="J1127"/>
  <c r="I1127"/>
  <c r="H1127"/>
  <c r="G1127"/>
  <c r="F1127"/>
  <c r="E1127"/>
  <c r="D1127"/>
  <c r="R1118"/>
  <c r="Q1118"/>
  <c r="P1118"/>
  <c r="O1118"/>
  <c r="N1118"/>
  <c r="M1118"/>
  <c r="L1118"/>
  <c r="K1118"/>
  <c r="J1118"/>
  <c r="I1118"/>
  <c r="H1118"/>
  <c r="G1118"/>
  <c r="F1118"/>
  <c r="E1118"/>
  <c r="D1118"/>
  <c r="R1109"/>
  <c r="Q1109"/>
  <c r="P1109"/>
  <c r="O1109"/>
  <c r="N1109"/>
  <c r="M1109"/>
  <c r="L1109"/>
  <c r="K1109"/>
  <c r="J1109"/>
  <c r="I1109"/>
  <c r="H1109"/>
  <c r="G1109"/>
  <c r="F1109"/>
  <c r="E1109"/>
  <c r="D1109"/>
  <c r="R1100"/>
  <c r="Q1100"/>
  <c r="P1100"/>
  <c r="O1100"/>
  <c r="N1100"/>
  <c r="M1100"/>
  <c r="L1100"/>
  <c r="K1100"/>
  <c r="J1100"/>
  <c r="I1100"/>
  <c r="H1100"/>
  <c r="G1100"/>
  <c r="F1100"/>
  <c r="E1100"/>
  <c r="D1100"/>
  <c r="R1091"/>
  <c r="Q1091"/>
  <c r="P1091"/>
  <c r="O1091"/>
  <c r="N1091"/>
  <c r="M1091"/>
  <c r="L1091"/>
  <c r="K1091"/>
  <c r="J1091"/>
  <c r="I1091"/>
  <c r="H1091"/>
  <c r="G1091"/>
  <c r="F1091"/>
  <c r="E1091"/>
  <c r="D1091"/>
  <c r="R1082"/>
  <c r="Q1082"/>
  <c r="P1082"/>
  <c r="O1082"/>
  <c r="N1082"/>
  <c r="M1082"/>
  <c r="L1082"/>
  <c r="K1082"/>
  <c r="J1082"/>
  <c r="I1082"/>
  <c r="H1082"/>
  <c r="G1082"/>
  <c r="F1082"/>
  <c r="E1082"/>
  <c r="D1082"/>
  <c r="R1073"/>
  <c r="Q1073"/>
  <c r="P1073"/>
  <c r="O1073"/>
  <c r="N1073"/>
  <c r="M1073"/>
  <c r="L1073"/>
  <c r="K1073"/>
  <c r="J1073"/>
  <c r="I1073"/>
  <c r="H1073"/>
  <c r="G1073"/>
  <c r="F1073"/>
  <c r="E1073"/>
  <c r="D1073"/>
  <c r="R1064"/>
  <c r="Q1064"/>
  <c r="P1064"/>
  <c r="O1064"/>
  <c r="N1064"/>
  <c r="M1064"/>
  <c r="L1064"/>
  <c r="K1064"/>
  <c r="J1064"/>
  <c r="I1064"/>
  <c r="H1064"/>
  <c r="G1064"/>
  <c r="F1064"/>
  <c r="E1064"/>
  <c r="D1064"/>
  <c r="R1055"/>
  <c r="Q1055"/>
  <c r="P1055"/>
  <c r="O1055"/>
  <c r="N1055"/>
  <c r="M1055"/>
  <c r="L1055"/>
  <c r="K1055"/>
  <c r="J1055"/>
  <c r="I1055"/>
  <c r="H1055"/>
  <c r="G1055"/>
  <c r="F1055"/>
  <c r="E1055"/>
  <c r="D1055"/>
  <c r="R1046"/>
  <c r="Q1046"/>
  <c r="P1046"/>
  <c r="O1046"/>
  <c r="N1046"/>
  <c r="M1046"/>
  <c r="L1046"/>
  <c r="K1046"/>
  <c r="J1046"/>
  <c r="I1046"/>
  <c r="H1046"/>
  <c r="G1046"/>
  <c r="F1046"/>
  <c r="E1046"/>
  <c r="D1046"/>
  <c r="R1037"/>
  <c r="Q1037"/>
  <c r="P1037"/>
  <c r="O1037"/>
  <c r="N1037"/>
  <c r="M1037"/>
  <c r="L1037"/>
  <c r="K1037"/>
  <c r="J1037"/>
  <c r="I1037"/>
  <c r="H1037"/>
  <c r="G1037"/>
  <c r="F1037"/>
  <c r="E1037"/>
  <c r="D1037"/>
  <c r="R1028"/>
  <c r="Q1028"/>
  <c r="P1028"/>
  <c r="O1028"/>
  <c r="N1028"/>
  <c r="M1028"/>
  <c r="L1028"/>
  <c r="K1028"/>
  <c r="J1028"/>
  <c r="I1028"/>
  <c r="H1028"/>
  <c r="G1028"/>
  <c r="F1028"/>
  <c r="E1028"/>
  <c r="D1028"/>
  <c r="R1019"/>
  <c r="Q1019"/>
  <c r="P1019"/>
  <c r="O1019"/>
  <c r="N1019"/>
  <c r="M1019"/>
  <c r="L1019"/>
  <c r="K1019"/>
  <c r="J1019"/>
  <c r="I1019"/>
  <c r="H1019"/>
  <c r="G1019"/>
  <c r="F1019"/>
  <c r="E1019"/>
  <c r="D1019"/>
  <c r="R1010"/>
  <c r="Q1010"/>
  <c r="P1010"/>
  <c r="O1010"/>
  <c r="N1010"/>
  <c r="M1010"/>
  <c r="L1010"/>
  <c r="K1010"/>
  <c r="J1010"/>
  <c r="I1010"/>
  <c r="H1010"/>
  <c r="G1010"/>
  <c r="F1010"/>
  <c r="E1010"/>
  <c r="D1010"/>
  <c r="R1001"/>
  <c r="Q1001"/>
  <c r="P1001"/>
  <c r="O1001"/>
  <c r="N1001"/>
  <c r="M1001"/>
  <c r="L1001"/>
  <c r="K1001"/>
  <c r="J1001"/>
  <c r="I1001"/>
  <c r="H1001"/>
  <c r="G1001"/>
  <c r="F1001"/>
  <c r="E1001"/>
  <c r="D1001"/>
  <c r="T282" i="32" l="1"/>
  <c r="T281"/>
  <c r="E264"/>
  <c r="F264"/>
  <c r="G264"/>
  <c r="H264"/>
  <c r="I264"/>
  <c r="J264"/>
  <c r="K264"/>
  <c r="L264"/>
  <c r="M264"/>
  <c r="N264"/>
  <c r="O264"/>
  <c r="P264"/>
  <c r="Q264"/>
  <c r="R264"/>
  <c r="S264"/>
  <c r="B140" i="18"/>
  <c r="C140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B57"/>
  <c r="C57"/>
  <c r="B58"/>
  <c r="C58"/>
  <c r="B59"/>
  <c r="C59"/>
  <c r="B60"/>
  <c r="C60"/>
  <c r="B61"/>
  <c r="C61"/>
  <c r="B62"/>
  <c r="C62"/>
  <c r="B63"/>
  <c r="C63"/>
  <c r="B64"/>
  <c r="C64"/>
  <c r="B65"/>
  <c r="C65"/>
  <c r="B66"/>
  <c r="C66"/>
  <c r="B67"/>
  <c r="C67"/>
  <c r="B68"/>
  <c r="C68"/>
  <c r="B69"/>
  <c r="C69"/>
  <c r="B70"/>
  <c r="C70"/>
  <c r="B71"/>
  <c r="C71"/>
  <c r="B72"/>
  <c r="C72"/>
  <c r="B73"/>
  <c r="C73"/>
  <c r="B74"/>
  <c r="C74"/>
  <c r="B75"/>
  <c r="C75"/>
  <c r="B76"/>
  <c r="C76"/>
  <c r="B77"/>
  <c r="C77"/>
  <c r="B78"/>
  <c r="C78"/>
  <c r="B79"/>
  <c r="C79"/>
  <c r="B80"/>
  <c r="C80"/>
  <c r="B81"/>
  <c r="C81"/>
  <c r="B82"/>
  <c r="C82"/>
  <c r="B83"/>
  <c r="C83"/>
  <c r="B84"/>
  <c r="C84"/>
  <c r="B85"/>
  <c r="C85"/>
  <c r="B86"/>
  <c r="C86"/>
  <c r="B87"/>
  <c r="C87"/>
  <c r="B88"/>
  <c r="C88"/>
  <c r="B89"/>
  <c r="C89"/>
  <c r="B90"/>
  <c r="C90"/>
  <c r="B91"/>
  <c r="C91"/>
  <c r="B92"/>
  <c r="C92"/>
  <c r="B93"/>
  <c r="C93"/>
  <c r="B94"/>
  <c r="C94"/>
  <c r="B95"/>
  <c r="C95"/>
  <c r="B96"/>
  <c r="C96"/>
  <c r="B97"/>
  <c r="C97"/>
  <c r="B98"/>
  <c r="C98"/>
  <c r="B99"/>
  <c r="C99"/>
  <c r="B100"/>
  <c r="C100"/>
  <c r="B101"/>
  <c r="C101"/>
  <c r="B102"/>
  <c r="C102"/>
  <c r="B103"/>
  <c r="C103"/>
  <c r="B104"/>
  <c r="C104"/>
  <c r="B105"/>
  <c r="C105"/>
  <c r="B106"/>
  <c r="C106"/>
  <c r="B107"/>
  <c r="C107"/>
  <c r="B108"/>
  <c r="C108"/>
  <c r="B109"/>
  <c r="C109"/>
  <c r="B110"/>
  <c r="C110"/>
  <c r="B111"/>
  <c r="C111"/>
  <c r="B112"/>
  <c r="C112"/>
  <c r="B113"/>
  <c r="C113"/>
  <c r="B114"/>
  <c r="C114"/>
  <c r="B115"/>
  <c r="C115"/>
  <c r="B116"/>
  <c r="C116"/>
  <c r="B117"/>
  <c r="C117"/>
  <c r="B118"/>
  <c r="C118"/>
  <c r="B119"/>
  <c r="C119"/>
  <c r="B120"/>
  <c r="C120"/>
  <c r="B121"/>
  <c r="C121"/>
  <c r="B122"/>
  <c r="C122"/>
  <c r="B123"/>
  <c r="C123"/>
  <c r="B124"/>
  <c r="C124"/>
  <c r="B125"/>
  <c r="C125"/>
  <c r="B126"/>
  <c r="C126"/>
  <c r="B127"/>
  <c r="C127"/>
  <c r="B128"/>
  <c r="C128"/>
  <c r="B129"/>
  <c r="C129"/>
  <c r="B130"/>
  <c r="C130"/>
  <c r="B131"/>
  <c r="C131"/>
  <c r="B132"/>
  <c r="C132"/>
  <c r="B133"/>
  <c r="C133"/>
  <c r="B134"/>
  <c r="C134"/>
  <c r="B135"/>
  <c r="C135"/>
  <c r="B136"/>
  <c r="C136"/>
  <c r="B137"/>
  <c r="C137"/>
  <c r="B138"/>
  <c r="C138"/>
  <c r="B139"/>
  <c r="C139"/>
  <c r="C8"/>
  <c r="B8"/>
  <c r="B264" i="31"/>
  <c r="C264"/>
  <c r="B265"/>
  <c r="C265"/>
  <c r="B266"/>
  <c r="C266"/>
  <c r="B267"/>
  <c r="C267"/>
  <c r="B268"/>
  <c r="C268"/>
  <c r="B269"/>
  <c r="C269"/>
  <c r="B270"/>
  <c r="C270"/>
  <c r="B271"/>
  <c r="C271"/>
  <c r="B272"/>
  <c r="C272"/>
  <c r="B273"/>
  <c r="C273"/>
  <c r="B274"/>
  <c r="C274"/>
  <c r="B275"/>
  <c r="C275"/>
  <c r="B276"/>
  <c r="C276"/>
  <c r="T415" i="21" l="1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415" i="22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415" i="20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415" i="23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415" i="24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415" i="25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415" i="32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264"/>
  <c r="T9" i="26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8"/>
  <c r="B2431" i="13" l="1"/>
  <c r="R2430"/>
  <c r="Q2430"/>
  <c r="P2430"/>
  <c r="O2430"/>
  <c r="N2430"/>
  <c r="M2430"/>
  <c r="L2430"/>
  <c r="K2430"/>
  <c r="J2430"/>
  <c r="I2430"/>
  <c r="H2430"/>
  <c r="G2430"/>
  <c r="F2430"/>
  <c r="E2430"/>
  <c r="D2430"/>
  <c r="B2430"/>
  <c r="R2429"/>
  <c r="Q2429"/>
  <c r="P2429"/>
  <c r="O2429"/>
  <c r="N2429"/>
  <c r="M2429"/>
  <c r="L2429"/>
  <c r="K2429"/>
  <c r="J2429"/>
  <c r="I2429"/>
  <c r="H2429"/>
  <c r="G2429"/>
  <c r="F2429"/>
  <c r="E2429"/>
  <c r="D2429"/>
  <c r="B2429"/>
  <c r="R2428"/>
  <c r="Q2428"/>
  <c r="P2428"/>
  <c r="O2428"/>
  <c r="N2428"/>
  <c r="M2428"/>
  <c r="L2428"/>
  <c r="K2428"/>
  <c r="J2428"/>
  <c r="I2428"/>
  <c r="H2428"/>
  <c r="G2428"/>
  <c r="F2428"/>
  <c r="E2428"/>
  <c r="D2428"/>
  <c r="R2427"/>
  <c r="Q2427"/>
  <c r="P2427"/>
  <c r="O2427"/>
  <c r="N2427"/>
  <c r="M2427"/>
  <c r="L2427"/>
  <c r="K2427"/>
  <c r="J2427"/>
  <c r="I2427"/>
  <c r="H2427"/>
  <c r="G2427"/>
  <c r="F2427"/>
  <c r="E2427"/>
  <c r="D2427"/>
  <c r="B2427"/>
  <c r="R2426"/>
  <c r="Q2426"/>
  <c r="P2426"/>
  <c r="O2426"/>
  <c r="N2426"/>
  <c r="M2426"/>
  <c r="L2426"/>
  <c r="K2426"/>
  <c r="J2426"/>
  <c r="I2426"/>
  <c r="H2426"/>
  <c r="G2426"/>
  <c r="F2426"/>
  <c r="E2426"/>
  <c r="D2426"/>
  <c r="R2425"/>
  <c r="Q2425"/>
  <c r="P2425"/>
  <c r="O2425"/>
  <c r="N2425"/>
  <c r="M2425"/>
  <c r="L2425"/>
  <c r="K2425"/>
  <c r="J2425"/>
  <c r="I2425"/>
  <c r="H2425"/>
  <c r="G2425"/>
  <c r="F2425"/>
  <c r="E2425"/>
  <c r="D2425"/>
  <c r="B2422"/>
  <c r="R2421"/>
  <c r="Q2421"/>
  <c r="P2421"/>
  <c r="O2421"/>
  <c r="N2421"/>
  <c r="M2421"/>
  <c r="L2421"/>
  <c r="K2421"/>
  <c r="J2421"/>
  <c r="I2421"/>
  <c r="H2421"/>
  <c r="G2421"/>
  <c r="F2421"/>
  <c r="E2421"/>
  <c r="D2421"/>
  <c r="B2421"/>
  <c r="R2420"/>
  <c r="Q2420"/>
  <c r="P2420"/>
  <c r="O2420"/>
  <c r="N2420"/>
  <c r="M2420"/>
  <c r="L2420"/>
  <c r="K2420"/>
  <c r="J2420"/>
  <c r="I2420"/>
  <c r="H2420"/>
  <c r="G2420"/>
  <c r="F2420"/>
  <c r="E2420"/>
  <c r="D2420"/>
  <c r="B2420"/>
  <c r="R2419"/>
  <c r="Q2419"/>
  <c r="P2419"/>
  <c r="O2419"/>
  <c r="N2419"/>
  <c r="M2419"/>
  <c r="L2419"/>
  <c r="K2419"/>
  <c r="J2419"/>
  <c r="I2419"/>
  <c r="H2419"/>
  <c r="G2419"/>
  <c r="F2419"/>
  <c r="E2419"/>
  <c r="D2419"/>
  <c r="R2418"/>
  <c r="Q2418"/>
  <c r="P2418"/>
  <c r="O2418"/>
  <c r="N2418"/>
  <c r="M2418"/>
  <c r="L2418"/>
  <c r="K2418"/>
  <c r="J2418"/>
  <c r="I2418"/>
  <c r="H2418"/>
  <c r="G2418"/>
  <c r="F2418"/>
  <c r="E2418"/>
  <c r="D2418"/>
  <c r="B2418"/>
  <c r="R2417"/>
  <c r="Q2417"/>
  <c r="P2417"/>
  <c r="O2417"/>
  <c r="N2417"/>
  <c r="M2417"/>
  <c r="L2417"/>
  <c r="K2417"/>
  <c r="J2417"/>
  <c r="I2417"/>
  <c r="H2417"/>
  <c r="G2417"/>
  <c r="F2417"/>
  <c r="E2417"/>
  <c r="D2417"/>
  <c r="R2416"/>
  <c r="Q2416"/>
  <c r="P2416"/>
  <c r="O2416"/>
  <c r="N2416"/>
  <c r="M2416"/>
  <c r="L2416"/>
  <c r="K2416"/>
  <c r="J2416"/>
  <c r="I2416"/>
  <c r="H2416"/>
  <c r="G2416"/>
  <c r="F2416"/>
  <c r="E2416"/>
  <c r="D2416"/>
  <c r="B2413"/>
  <c r="R2412"/>
  <c r="Q2412"/>
  <c r="P2412"/>
  <c r="O2412"/>
  <c r="N2412"/>
  <c r="M2412"/>
  <c r="L2412"/>
  <c r="K2412"/>
  <c r="J2412"/>
  <c r="I2412"/>
  <c r="H2412"/>
  <c r="G2412"/>
  <c r="F2412"/>
  <c r="E2412"/>
  <c r="D2412"/>
  <c r="B2412"/>
  <c r="R2411"/>
  <c r="Q2411"/>
  <c r="P2411"/>
  <c r="O2411"/>
  <c r="N2411"/>
  <c r="M2411"/>
  <c r="L2411"/>
  <c r="K2411"/>
  <c r="J2411"/>
  <c r="I2411"/>
  <c r="H2411"/>
  <c r="G2411"/>
  <c r="F2411"/>
  <c r="E2411"/>
  <c r="D2411"/>
  <c r="B2411"/>
  <c r="R2410"/>
  <c r="Q2410"/>
  <c r="P2410"/>
  <c r="O2410"/>
  <c r="N2410"/>
  <c r="M2410"/>
  <c r="L2410"/>
  <c r="K2410"/>
  <c r="J2410"/>
  <c r="I2410"/>
  <c r="H2410"/>
  <c r="G2410"/>
  <c r="F2410"/>
  <c r="E2410"/>
  <c r="D2410"/>
  <c r="R2409"/>
  <c r="Q2409"/>
  <c r="P2409"/>
  <c r="O2409"/>
  <c r="N2409"/>
  <c r="M2409"/>
  <c r="L2409"/>
  <c r="K2409"/>
  <c r="J2409"/>
  <c r="I2409"/>
  <c r="H2409"/>
  <c r="G2409"/>
  <c r="F2409"/>
  <c r="E2409"/>
  <c r="D2409"/>
  <c r="B2409"/>
  <c r="R2408"/>
  <c r="Q2408"/>
  <c r="P2408"/>
  <c r="O2408"/>
  <c r="N2408"/>
  <c r="M2408"/>
  <c r="L2408"/>
  <c r="K2408"/>
  <c r="J2408"/>
  <c r="I2408"/>
  <c r="H2408"/>
  <c r="G2408"/>
  <c r="F2408"/>
  <c r="E2408"/>
  <c r="D2408"/>
  <c r="R2407"/>
  <c r="Q2407"/>
  <c r="P2407"/>
  <c r="O2407"/>
  <c r="N2407"/>
  <c r="M2407"/>
  <c r="L2407"/>
  <c r="K2407"/>
  <c r="J2407"/>
  <c r="I2407"/>
  <c r="H2407"/>
  <c r="G2407"/>
  <c r="F2407"/>
  <c r="E2407"/>
  <c r="D2407"/>
  <c r="B2404"/>
  <c r="R2403"/>
  <c r="Q2403"/>
  <c r="P2403"/>
  <c r="O2403"/>
  <c r="N2403"/>
  <c r="M2403"/>
  <c r="L2403"/>
  <c r="K2403"/>
  <c r="J2403"/>
  <c r="I2403"/>
  <c r="H2403"/>
  <c r="G2403"/>
  <c r="F2403"/>
  <c r="E2403"/>
  <c r="D2403"/>
  <c r="B2403"/>
  <c r="R2402"/>
  <c r="Q2402"/>
  <c r="P2402"/>
  <c r="O2402"/>
  <c r="N2402"/>
  <c r="M2402"/>
  <c r="L2402"/>
  <c r="K2402"/>
  <c r="J2402"/>
  <c r="I2402"/>
  <c r="H2402"/>
  <c r="G2402"/>
  <c r="F2402"/>
  <c r="E2402"/>
  <c r="D2402"/>
  <c r="B2402"/>
  <c r="R2401"/>
  <c r="Q2401"/>
  <c r="P2401"/>
  <c r="O2401"/>
  <c r="N2401"/>
  <c r="M2401"/>
  <c r="L2401"/>
  <c r="K2401"/>
  <c r="J2401"/>
  <c r="I2401"/>
  <c r="H2401"/>
  <c r="G2401"/>
  <c r="F2401"/>
  <c r="E2401"/>
  <c r="D2401"/>
  <c r="R2400"/>
  <c r="Q2400"/>
  <c r="P2400"/>
  <c r="O2400"/>
  <c r="N2400"/>
  <c r="M2400"/>
  <c r="L2400"/>
  <c r="K2400"/>
  <c r="J2400"/>
  <c r="I2400"/>
  <c r="H2400"/>
  <c r="G2400"/>
  <c r="F2400"/>
  <c r="E2400"/>
  <c r="D2400"/>
  <c r="B2400"/>
  <c r="R2399"/>
  <c r="Q2399"/>
  <c r="P2399"/>
  <c r="O2399"/>
  <c r="N2399"/>
  <c r="M2399"/>
  <c r="L2399"/>
  <c r="K2399"/>
  <c r="J2399"/>
  <c r="I2399"/>
  <c r="H2399"/>
  <c r="G2399"/>
  <c r="F2399"/>
  <c r="E2399"/>
  <c r="D2399"/>
  <c r="R2398"/>
  <c r="Q2398"/>
  <c r="P2398"/>
  <c r="O2398"/>
  <c r="N2398"/>
  <c r="M2398"/>
  <c r="L2398"/>
  <c r="K2398"/>
  <c r="J2398"/>
  <c r="I2398"/>
  <c r="H2398"/>
  <c r="G2398"/>
  <c r="F2398"/>
  <c r="E2398"/>
  <c r="D2398"/>
  <c r="B2395"/>
  <c r="R2394"/>
  <c r="Q2394"/>
  <c r="P2394"/>
  <c r="O2394"/>
  <c r="N2394"/>
  <c r="M2394"/>
  <c r="L2394"/>
  <c r="K2394"/>
  <c r="J2394"/>
  <c r="I2394"/>
  <c r="H2394"/>
  <c r="G2394"/>
  <c r="F2394"/>
  <c r="E2394"/>
  <c r="D2394"/>
  <c r="B2394"/>
  <c r="R2393"/>
  <c r="Q2393"/>
  <c r="P2393"/>
  <c r="O2393"/>
  <c r="N2393"/>
  <c r="M2393"/>
  <c r="L2393"/>
  <c r="K2393"/>
  <c r="J2393"/>
  <c r="I2393"/>
  <c r="H2393"/>
  <c r="G2393"/>
  <c r="F2393"/>
  <c r="E2393"/>
  <c r="D2393"/>
  <c r="B2393"/>
  <c r="R2392"/>
  <c r="Q2392"/>
  <c r="P2392"/>
  <c r="O2392"/>
  <c r="N2392"/>
  <c r="M2392"/>
  <c r="L2392"/>
  <c r="K2392"/>
  <c r="J2392"/>
  <c r="I2392"/>
  <c r="H2392"/>
  <c r="G2392"/>
  <c r="F2392"/>
  <c r="E2392"/>
  <c r="D2392"/>
  <c r="R2391"/>
  <c r="Q2391"/>
  <c r="P2391"/>
  <c r="O2391"/>
  <c r="N2391"/>
  <c r="M2391"/>
  <c r="L2391"/>
  <c r="K2391"/>
  <c r="J2391"/>
  <c r="I2391"/>
  <c r="H2391"/>
  <c r="G2391"/>
  <c r="F2391"/>
  <c r="E2391"/>
  <c r="D2391"/>
  <c r="B2391"/>
  <c r="R2390"/>
  <c r="Q2390"/>
  <c r="P2390"/>
  <c r="O2390"/>
  <c r="N2390"/>
  <c r="M2390"/>
  <c r="L2390"/>
  <c r="K2390"/>
  <c r="J2390"/>
  <c r="I2390"/>
  <c r="H2390"/>
  <c r="G2390"/>
  <c r="F2390"/>
  <c r="E2390"/>
  <c r="D2390"/>
  <c r="R2389"/>
  <c r="Q2389"/>
  <c r="P2389"/>
  <c r="O2389"/>
  <c r="N2389"/>
  <c r="M2389"/>
  <c r="L2389"/>
  <c r="K2389"/>
  <c r="J2389"/>
  <c r="I2389"/>
  <c r="H2389"/>
  <c r="G2389"/>
  <c r="F2389"/>
  <c r="E2389"/>
  <c r="D2389"/>
  <c r="B2386"/>
  <c r="R2385"/>
  <c r="Q2385"/>
  <c r="P2385"/>
  <c r="O2385"/>
  <c r="N2385"/>
  <c r="M2385"/>
  <c r="L2385"/>
  <c r="K2385"/>
  <c r="J2385"/>
  <c r="I2385"/>
  <c r="H2385"/>
  <c r="G2385"/>
  <c r="F2385"/>
  <c r="E2385"/>
  <c r="D2385"/>
  <c r="B2385"/>
  <c r="R2384"/>
  <c r="Q2384"/>
  <c r="P2384"/>
  <c r="O2384"/>
  <c r="N2384"/>
  <c r="M2384"/>
  <c r="L2384"/>
  <c r="K2384"/>
  <c r="J2384"/>
  <c r="I2384"/>
  <c r="H2384"/>
  <c r="G2384"/>
  <c r="F2384"/>
  <c r="E2384"/>
  <c r="D2384"/>
  <c r="B2384"/>
  <c r="R2383"/>
  <c r="Q2383"/>
  <c r="P2383"/>
  <c r="O2383"/>
  <c r="N2383"/>
  <c r="M2383"/>
  <c r="L2383"/>
  <c r="K2383"/>
  <c r="J2383"/>
  <c r="I2383"/>
  <c r="H2383"/>
  <c r="G2383"/>
  <c r="F2383"/>
  <c r="E2383"/>
  <c r="D2383"/>
  <c r="R2382"/>
  <c r="Q2382"/>
  <c r="P2382"/>
  <c r="O2382"/>
  <c r="N2382"/>
  <c r="M2382"/>
  <c r="L2382"/>
  <c r="K2382"/>
  <c r="J2382"/>
  <c r="I2382"/>
  <c r="H2382"/>
  <c r="G2382"/>
  <c r="F2382"/>
  <c r="E2382"/>
  <c r="D2382"/>
  <c r="B2382"/>
  <c r="R2381"/>
  <c r="Q2381"/>
  <c r="P2381"/>
  <c r="O2381"/>
  <c r="N2381"/>
  <c r="M2381"/>
  <c r="L2381"/>
  <c r="K2381"/>
  <c r="J2381"/>
  <c r="I2381"/>
  <c r="H2381"/>
  <c r="G2381"/>
  <c r="F2381"/>
  <c r="E2381"/>
  <c r="D2381"/>
  <c r="R2380"/>
  <c r="Q2380"/>
  <c r="P2380"/>
  <c r="O2380"/>
  <c r="N2380"/>
  <c r="M2380"/>
  <c r="L2380"/>
  <c r="K2380"/>
  <c r="J2380"/>
  <c r="I2380"/>
  <c r="H2380"/>
  <c r="G2380"/>
  <c r="F2380"/>
  <c r="E2380"/>
  <c r="D2380"/>
  <c r="B2377"/>
  <c r="R2376"/>
  <c r="Q2376"/>
  <c r="P2376"/>
  <c r="O2376"/>
  <c r="N2376"/>
  <c r="M2376"/>
  <c r="L2376"/>
  <c r="K2376"/>
  <c r="J2376"/>
  <c r="I2376"/>
  <c r="H2376"/>
  <c r="G2376"/>
  <c r="F2376"/>
  <c r="E2376"/>
  <c r="D2376"/>
  <c r="B2376"/>
  <c r="R2375"/>
  <c r="Q2375"/>
  <c r="P2375"/>
  <c r="O2375"/>
  <c r="N2375"/>
  <c r="M2375"/>
  <c r="L2375"/>
  <c r="K2375"/>
  <c r="J2375"/>
  <c r="I2375"/>
  <c r="H2375"/>
  <c r="G2375"/>
  <c r="F2375"/>
  <c r="E2375"/>
  <c r="D2375"/>
  <c r="B2375"/>
  <c r="R2374"/>
  <c r="Q2374"/>
  <c r="P2374"/>
  <c r="O2374"/>
  <c r="N2374"/>
  <c r="M2374"/>
  <c r="L2374"/>
  <c r="K2374"/>
  <c r="J2374"/>
  <c r="I2374"/>
  <c r="H2374"/>
  <c r="G2374"/>
  <c r="F2374"/>
  <c r="E2374"/>
  <c r="D2374"/>
  <c r="R2373"/>
  <c r="Q2373"/>
  <c r="P2373"/>
  <c r="O2373"/>
  <c r="N2373"/>
  <c r="M2373"/>
  <c r="L2373"/>
  <c r="K2373"/>
  <c r="J2373"/>
  <c r="I2373"/>
  <c r="H2373"/>
  <c r="G2373"/>
  <c r="F2373"/>
  <c r="E2373"/>
  <c r="D2373"/>
  <c r="B2373"/>
  <c r="R2372"/>
  <c r="Q2372"/>
  <c r="P2372"/>
  <c r="O2372"/>
  <c r="N2372"/>
  <c r="M2372"/>
  <c r="L2372"/>
  <c r="K2372"/>
  <c r="J2372"/>
  <c r="I2372"/>
  <c r="H2372"/>
  <c r="G2372"/>
  <c r="F2372"/>
  <c r="E2372"/>
  <c r="D2372"/>
  <c r="R2371"/>
  <c r="Q2371"/>
  <c r="P2371"/>
  <c r="O2371"/>
  <c r="N2371"/>
  <c r="M2371"/>
  <c r="L2371"/>
  <c r="K2371"/>
  <c r="J2371"/>
  <c r="I2371"/>
  <c r="H2371"/>
  <c r="G2371"/>
  <c r="F2371"/>
  <c r="E2371"/>
  <c r="D2371"/>
  <c r="B2368"/>
  <c r="R2367"/>
  <c r="Q2367"/>
  <c r="P2367"/>
  <c r="O2367"/>
  <c r="N2367"/>
  <c r="M2367"/>
  <c r="L2367"/>
  <c r="K2367"/>
  <c r="J2367"/>
  <c r="I2367"/>
  <c r="H2367"/>
  <c r="G2367"/>
  <c r="F2367"/>
  <c r="E2367"/>
  <c r="D2367"/>
  <c r="B2367"/>
  <c r="R2366"/>
  <c r="Q2366"/>
  <c r="P2366"/>
  <c r="O2366"/>
  <c r="N2366"/>
  <c r="M2366"/>
  <c r="L2366"/>
  <c r="K2366"/>
  <c r="J2366"/>
  <c r="I2366"/>
  <c r="H2366"/>
  <c r="G2366"/>
  <c r="F2366"/>
  <c r="E2366"/>
  <c r="D2366"/>
  <c r="B2366"/>
  <c r="R2365"/>
  <c r="Q2365"/>
  <c r="P2365"/>
  <c r="O2365"/>
  <c r="N2365"/>
  <c r="M2365"/>
  <c r="L2365"/>
  <c r="K2365"/>
  <c r="J2365"/>
  <c r="I2365"/>
  <c r="H2365"/>
  <c r="G2365"/>
  <c r="F2365"/>
  <c r="E2365"/>
  <c r="D2365"/>
  <c r="R2364"/>
  <c r="Q2364"/>
  <c r="P2364"/>
  <c r="O2364"/>
  <c r="N2364"/>
  <c r="M2364"/>
  <c r="L2364"/>
  <c r="K2364"/>
  <c r="J2364"/>
  <c r="I2364"/>
  <c r="H2364"/>
  <c r="G2364"/>
  <c r="F2364"/>
  <c r="E2364"/>
  <c r="D2364"/>
  <c r="B2364"/>
  <c r="R2363"/>
  <c r="Q2363"/>
  <c r="P2363"/>
  <c r="O2363"/>
  <c r="N2363"/>
  <c r="M2363"/>
  <c r="L2363"/>
  <c r="K2363"/>
  <c r="J2363"/>
  <c r="I2363"/>
  <c r="H2363"/>
  <c r="G2363"/>
  <c r="F2363"/>
  <c r="E2363"/>
  <c r="D2363"/>
  <c r="R2362"/>
  <c r="Q2362"/>
  <c r="P2362"/>
  <c r="O2362"/>
  <c r="N2362"/>
  <c r="M2362"/>
  <c r="L2362"/>
  <c r="K2362"/>
  <c r="J2362"/>
  <c r="I2362"/>
  <c r="H2362"/>
  <c r="G2362"/>
  <c r="F2362"/>
  <c r="E2362"/>
  <c r="D2362"/>
  <c r="B2359"/>
  <c r="R2358"/>
  <c r="Q2358"/>
  <c r="P2358"/>
  <c r="O2358"/>
  <c r="N2358"/>
  <c r="M2358"/>
  <c r="L2358"/>
  <c r="K2358"/>
  <c r="J2358"/>
  <c r="I2358"/>
  <c r="H2358"/>
  <c r="G2358"/>
  <c r="F2358"/>
  <c r="E2358"/>
  <c r="D2358"/>
  <c r="B2358"/>
  <c r="R2357"/>
  <c r="Q2357"/>
  <c r="P2357"/>
  <c r="O2357"/>
  <c r="N2357"/>
  <c r="M2357"/>
  <c r="L2357"/>
  <c r="K2357"/>
  <c r="J2357"/>
  <c r="I2357"/>
  <c r="H2357"/>
  <c r="G2357"/>
  <c r="F2357"/>
  <c r="E2357"/>
  <c r="D2357"/>
  <c r="B2357"/>
  <c r="R2356"/>
  <c r="Q2356"/>
  <c r="P2356"/>
  <c r="O2356"/>
  <c r="N2356"/>
  <c r="M2356"/>
  <c r="L2356"/>
  <c r="K2356"/>
  <c r="J2356"/>
  <c r="I2356"/>
  <c r="H2356"/>
  <c r="G2356"/>
  <c r="F2356"/>
  <c r="E2356"/>
  <c r="D2356"/>
  <c r="R2355"/>
  <c r="Q2355"/>
  <c r="P2355"/>
  <c r="O2355"/>
  <c r="N2355"/>
  <c r="M2355"/>
  <c r="L2355"/>
  <c r="K2355"/>
  <c r="J2355"/>
  <c r="I2355"/>
  <c r="H2355"/>
  <c r="G2355"/>
  <c r="F2355"/>
  <c r="E2355"/>
  <c r="D2355"/>
  <c r="B2355"/>
  <c r="R2354"/>
  <c r="Q2354"/>
  <c r="P2354"/>
  <c r="O2354"/>
  <c r="N2354"/>
  <c r="M2354"/>
  <c r="L2354"/>
  <c r="K2354"/>
  <c r="J2354"/>
  <c r="I2354"/>
  <c r="H2354"/>
  <c r="G2354"/>
  <c r="F2354"/>
  <c r="E2354"/>
  <c r="D2354"/>
  <c r="R2353"/>
  <c r="Q2353"/>
  <c r="P2353"/>
  <c r="O2353"/>
  <c r="N2353"/>
  <c r="M2353"/>
  <c r="L2353"/>
  <c r="K2353"/>
  <c r="J2353"/>
  <c r="I2353"/>
  <c r="H2353"/>
  <c r="G2353"/>
  <c r="F2353"/>
  <c r="E2353"/>
  <c r="D2353"/>
  <c r="B2350"/>
  <c r="R2349"/>
  <c r="Q2349"/>
  <c r="P2349"/>
  <c r="O2349"/>
  <c r="N2349"/>
  <c r="M2349"/>
  <c r="L2349"/>
  <c r="K2349"/>
  <c r="J2349"/>
  <c r="I2349"/>
  <c r="H2349"/>
  <c r="G2349"/>
  <c r="F2349"/>
  <c r="E2349"/>
  <c r="D2349"/>
  <c r="B2349"/>
  <c r="R2348"/>
  <c r="Q2348"/>
  <c r="P2348"/>
  <c r="O2348"/>
  <c r="N2348"/>
  <c r="M2348"/>
  <c r="L2348"/>
  <c r="K2348"/>
  <c r="J2348"/>
  <c r="I2348"/>
  <c r="H2348"/>
  <c r="G2348"/>
  <c r="F2348"/>
  <c r="E2348"/>
  <c r="D2348"/>
  <c r="B2348"/>
  <c r="R2347"/>
  <c r="Q2347"/>
  <c r="P2347"/>
  <c r="O2347"/>
  <c r="N2347"/>
  <c r="M2347"/>
  <c r="L2347"/>
  <c r="K2347"/>
  <c r="J2347"/>
  <c r="I2347"/>
  <c r="H2347"/>
  <c r="G2347"/>
  <c r="F2347"/>
  <c r="E2347"/>
  <c r="D2347"/>
  <c r="R2346"/>
  <c r="Q2346"/>
  <c r="P2346"/>
  <c r="O2346"/>
  <c r="N2346"/>
  <c r="M2346"/>
  <c r="L2346"/>
  <c r="K2346"/>
  <c r="J2346"/>
  <c r="I2346"/>
  <c r="H2346"/>
  <c r="G2346"/>
  <c r="F2346"/>
  <c r="E2346"/>
  <c r="D2346"/>
  <c r="B2346"/>
  <c r="R2345"/>
  <c r="Q2345"/>
  <c r="P2345"/>
  <c r="O2345"/>
  <c r="N2345"/>
  <c r="M2345"/>
  <c r="L2345"/>
  <c r="K2345"/>
  <c r="J2345"/>
  <c r="I2345"/>
  <c r="H2345"/>
  <c r="G2345"/>
  <c r="F2345"/>
  <c r="E2345"/>
  <c r="D2345"/>
  <c r="R2344"/>
  <c r="Q2344"/>
  <c r="P2344"/>
  <c r="O2344"/>
  <c r="N2344"/>
  <c r="M2344"/>
  <c r="L2344"/>
  <c r="K2344"/>
  <c r="J2344"/>
  <c r="I2344"/>
  <c r="H2344"/>
  <c r="G2344"/>
  <c r="F2344"/>
  <c r="E2344"/>
  <c r="D2344"/>
  <c r="B2341"/>
  <c r="R2340"/>
  <c r="Q2340"/>
  <c r="P2340"/>
  <c r="O2340"/>
  <c r="N2340"/>
  <c r="M2340"/>
  <c r="L2340"/>
  <c r="K2340"/>
  <c r="J2340"/>
  <c r="I2340"/>
  <c r="H2340"/>
  <c r="G2340"/>
  <c r="F2340"/>
  <c r="E2340"/>
  <c r="D2340"/>
  <c r="B2340"/>
  <c r="R2339"/>
  <c r="Q2339"/>
  <c r="P2339"/>
  <c r="O2339"/>
  <c r="N2339"/>
  <c r="M2339"/>
  <c r="L2339"/>
  <c r="K2339"/>
  <c r="J2339"/>
  <c r="I2339"/>
  <c r="H2339"/>
  <c r="G2339"/>
  <c r="F2339"/>
  <c r="E2339"/>
  <c r="D2339"/>
  <c r="B2339"/>
  <c r="R2338"/>
  <c r="Q2338"/>
  <c r="P2338"/>
  <c r="O2338"/>
  <c r="N2338"/>
  <c r="M2338"/>
  <c r="L2338"/>
  <c r="K2338"/>
  <c r="J2338"/>
  <c r="I2338"/>
  <c r="H2338"/>
  <c r="G2338"/>
  <c r="F2338"/>
  <c r="E2338"/>
  <c r="D2338"/>
  <c r="R2337"/>
  <c r="Q2337"/>
  <c r="P2337"/>
  <c r="O2337"/>
  <c r="N2337"/>
  <c r="M2337"/>
  <c r="L2337"/>
  <c r="K2337"/>
  <c r="J2337"/>
  <c r="I2337"/>
  <c r="H2337"/>
  <c r="G2337"/>
  <c r="F2337"/>
  <c r="E2337"/>
  <c r="D2337"/>
  <c r="B2337"/>
  <c r="R2336"/>
  <c r="Q2336"/>
  <c r="P2336"/>
  <c r="O2336"/>
  <c r="N2336"/>
  <c r="M2336"/>
  <c r="L2336"/>
  <c r="K2336"/>
  <c r="J2336"/>
  <c r="I2336"/>
  <c r="H2336"/>
  <c r="G2336"/>
  <c r="F2336"/>
  <c r="E2336"/>
  <c r="D2336"/>
  <c r="R2335"/>
  <c r="Q2335"/>
  <c r="P2335"/>
  <c r="O2335"/>
  <c r="N2335"/>
  <c r="M2335"/>
  <c r="L2335"/>
  <c r="K2335"/>
  <c r="J2335"/>
  <c r="I2335"/>
  <c r="H2335"/>
  <c r="G2335"/>
  <c r="F2335"/>
  <c r="E2335"/>
  <c r="D2335"/>
  <c r="B2332"/>
  <c r="B2331"/>
  <c r="B2330"/>
  <c r="B2328"/>
  <c r="B2323"/>
  <c r="B2322"/>
  <c r="B2321"/>
  <c r="B2319"/>
  <c r="B2314"/>
  <c r="B2313"/>
  <c r="B2312"/>
  <c r="B2310"/>
  <c r="B2305"/>
  <c r="B2304"/>
  <c r="B2303"/>
  <c r="B2301"/>
  <c r="B2296"/>
  <c r="B2295"/>
  <c r="B2294"/>
  <c r="B2292"/>
  <c r="B2287"/>
  <c r="B2286"/>
  <c r="B2285"/>
  <c r="B2283"/>
  <c r="B2278"/>
  <c r="B2277"/>
  <c r="B2276"/>
  <c r="B2274"/>
  <c r="B2269"/>
  <c r="B2268"/>
  <c r="B2267"/>
  <c r="B2265"/>
  <c r="B2260"/>
  <c r="B2259"/>
  <c r="B2258"/>
  <c r="B2256"/>
  <c r="B2251"/>
  <c r="B2250"/>
  <c r="B2249"/>
  <c r="B2247"/>
  <c r="B2242"/>
  <c r="B2241"/>
  <c r="B2240"/>
  <c r="B2238"/>
  <c r="B2233"/>
  <c r="B2232"/>
  <c r="B2231"/>
  <c r="B2229"/>
  <c r="B2224"/>
  <c r="B2223"/>
  <c r="B2222"/>
  <c r="B2220"/>
  <c r="B2215"/>
  <c r="B2214"/>
  <c r="B2213"/>
  <c r="B2211"/>
  <c r="B2206"/>
  <c r="B2205"/>
  <c r="B2204"/>
  <c r="B2202"/>
  <c r="B2197"/>
  <c r="B2196"/>
  <c r="B2195"/>
  <c r="B2193"/>
  <c r="B2188"/>
  <c r="B2187"/>
  <c r="B2186"/>
  <c r="B2184"/>
  <c r="B2179"/>
  <c r="B2178"/>
  <c r="B2177"/>
  <c r="B2175"/>
  <c r="B2170"/>
  <c r="B2169"/>
  <c r="B2168"/>
  <c r="B2166"/>
  <c r="B2161"/>
  <c r="B2160"/>
  <c r="B2159"/>
  <c r="B2157"/>
  <c r="B2152"/>
  <c r="B2151"/>
  <c r="B2150"/>
  <c r="B2148"/>
  <c r="B2143"/>
  <c r="B2142"/>
  <c r="B2141"/>
  <c r="B2139"/>
  <c r="B2134"/>
  <c r="B2133"/>
  <c r="B2132"/>
  <c r="B2130"/>
  <c r="B2125"/>
  <c r="B2124"/>
  <c r="B2123"/>
  <c r="B2121"/>
  <c r="B2116"/>
  <c r="B2115"/>
  <c r="B2114"/>
  <c r="B2112"/>
  <c r="B2107"/>
  <c r="B2106"/>
  <c r="B2105"/>
  <c r="B2103"/>
  <c r="B2098"/>
  <c r="B2097"/>
  <c r="B2096"/>
  <c r="B2094"/>
  <c r="B2089"/>
  <c r="B2088"/>
  <c r="B2087"/>
  <c r="B2085"/>
  <c r="B2080"/>
  <c r="B2079"/>
  <c r="B2078"/>
  <c r="B2076"/>
  <c r="B2071"/>
  <c r="B2070"/>
  <c r="B2069"/>
  <c r="B2067"/>
  <c r="B2062"/>
  <c r="B2061"/>
  <c r="B2060"/>
  <c r="B2058"/>
  <c r="B2053"/>
  <c r="B2052"/>
  <c r="B2051"/>
  <c r="B2049"/>
  <c r="B2044"/>
  <c r="B2043"/>
  <c r="B2042"/>
  <c r="B2040"/>
  <c r="B2035"/>
  <c r="B2034"/>
  <c r="B2033"/>
  <c r="B2031"/>
  <c r="B2026"/>
  <c r="B2025"/>
  <c r="B2024"/>
  <c r="B2022"/>
  <c r="B2017"/>
  <c r="B2016"/>
  <c r="B2015"/>
  <c r="B2013"/>
  <c r="B2008"/>
  <c r="B2007"/>
  <c r="B2006"/>
  <c r="B2004"/>
  <c r="B1999"/>
  <c r="B1998"/>
  <c r="B1997"/>
  <c r="B1995"/>
  <c r="B1990"/>
  <c r="B1989"/>
  <c r="B1988"/>
  <c r="B1986"/>
  <c r="B1981"/>
  <c r="B1980"/>
  <c r="B1979"/>
  <c r="B1977"/>
  <c r="B1972"/>
  <c r="B1971"/>
  <c r="B1970"/>
  <c r="B1968"/>
  <c r="B1963"/>
  <c r="B1962"/>
  <c r="B1961"/>
  <c r="B1959"/>
  <c r="B1954"/>
  <c r="B1953"/>
  <c r="B1952"/>
  <c r="B1950"/>
  <c r="B1945"/>
  <c r="B1944"/>
  <c r="B1943"/>
  <c r="B1941"/>
  <c r="B1936"/>
  <c r="B1935"/>
  <c r="B1934"/>
  <c r="B1932"/>
  <c r="B1927"/>
  <c r="B1926"/>
  <c r="B1925"/>
  <c r="B1923"/>
  <c r="B1918"/>
  <c r="B1917"/>
  <c r="B1916"/>
  <c r="B1914"/>
  <c r="B1909"/>
  <c r="B1908"/>
  <c r="B1907"/>
  <c r="B1905"/>
  <c r="B1900"/>
  <c r="B1899"/>
  <c r="B1898"/>
  <c r="B1896"/>
  <c r="B1891"/>
  <c r="B1890"/>
  <c r="B1889"/>
  <c r="B1887"/>
  <c r="B1882"/>
  <c r="B1881"/>
  <c r="B1880"/>
  <c r="B1878"/>
  <c r="B1873"/>
  <c r="B1872"/>
  <c r="B1871"/>
  <c r="B1869"/>
  <c r="B1864"/>
  <c r="B1863"/>
  <c r="B1862"/>
  <c r="B1860"/>
  <c r="B1855"/>
  <c r="B1854"/>
  <c r="B1853"/>
  <c r="B1851"/>
  <c r="B1846"/>
  <c r="B1845"/>
  <c r="B1844"/>
  <c r="B1842"/>
  <c r="B1837"/>
  <c r="B1836"/>
  <c r="B1835"/>
  <c r="B1833"/>
  <c r="B1828"/>
  <c r="B1827"/>
  <c r="B1826"/>
  <c r="B1824"/>
  <c r="B1819"/>
  <c r="B1818"/>
  <c r="B1817"/>
  <c r="B1815"/>
  <c r="B1810"/>
  <c r="B1809"/>
  <c r="B1808"/>
  <c r="B1806"/>
  <c r="B1801"/>
  <c r="B1800"/>
  <c r="B1799"/>
  <c r="B1797"/>
  <c r="B1792"/>
  <c r="B1791"/>
  <c r="B1790"/>
  <c r="B1788"/>
  <c r="B1783"/>
  <c r="B1782"/>
  <c r="B1781"/>
  <c r="B1779"/>
  <c r="B1774"/>
  <c r="B1773"/>
  <c r="B1772"/>
  <c r="B1770"/>
  <c r="B1765"/>
  <c r="B1764"/>
  <c r="B1763"/>
  <c r="B1761"/>
  <c r="B1756"/>
  <c r="B1755"/>
  <c r="B1754"/>
  <c r="B1752"/>
  <c r="B1747"/>
  <c r="B1746"/>
  <c r="B1745"/>
  <c r="B1743"/>
  <c r="B1738"/>
  <c r="B1737"/>
  <c r="B1736"/>
  <c r="B1734"/>
  <c r="B1729"/>
  <c r="B1728"/>
  <c r="B1727"/>
  <c r="B1725"/>
  <c r="B1720"/>
  <c r="B1719"/>
  <c r="B1718"/>
  <c r="B1716"/>
  <c r="B1711"/>
  <c r="B1710"/>
  <c r="B1709"/>
  <c r="B1707"/>
  <c r="B1702"/>
  <c r="B1701"/>
  <c r="B1700"/>
  <c r="B1698"/>
  <c r="B1693"/>
  <c r="B1692"/>
  <c r="B1691"/>
  <c r="B1689"/>
  <c r="B1684"/>
  <c r="B1683"/>
  <c r="B1682"/>
  <c r="B1680"/>
  <c r="B1675"/>
  <c r="B1674"/>
  <c r="B1673"/>
  <c r="B1671"/>
  <c r="B1666"/>
  <c r="B1665"/>
  <c r="B1664"/>
  <c r="B1662"/>
  <c r="B1657"/>
  <c r="B1656"/>
  <c r="B1655"/>
  <c r="B1653"/>
  <c r="B1648"/>
  <c r="B1647"/>
  <c r="B1646"/>
  <c r="B1644"/>
  <c r="B1639"/>
  <c r="B1638"/>
  <c r="B1637"/>
  <c r="B1635"/>
  <c r="B1630"/>
  <c r="B1629"/>
  <c r="B1628"/>
  <c r="B1626"/>
  <c r="B1621"/>
  <c r="B1620"/>
  <c r="B1619"/>
  <c r="B1617"/>
  <c r="B1612"/>
  <c r="B1611"/>
  <c r="B1610"/>
  <c r="B1608"/>
  <c r="B1603"/>
  <c r="B1602"/>
  <c r="B1601"/>
  <c r="B1599"/>
  <c r="B1594"/>
  <c r="B1593"/>
  <c r="B1592"/>
  <c r="B1590"/>
  <c r="B1585"/>
  <c r="B1584"/>
  <c r="B1583"/>
  <c r="B1581"/>
  <c r="B1576"/>
  <c r="B1575"/>
  <c r="B1574"/>
  <c r="B1572"/>
  <c r="B1567"/>
  <c r="B1566"/>
  <c r="B1565"/>
  <c r="B1563"/>
  <c r="B1558"/>
  <c r="B1557"/>
  <c r="B1556"/>
  <c r="B1554"/>
  <c r="B1549"/>
  <c r="B1548"/>
  <c r="B1547"/>
  <c r="B1545"/>
  <c r="B1540"/>
  <c r="B1539"/>
  <c r="B1538"/>
  <c r="B1536"/>
  <c r="B1531"/>
  <c r="B1530"/>
  <c r="B1529"/>
  <c r="B1527"/>
  <c r="B1522"/>
  <c r="B1521"/>
  <c r="B1520"/>
  <c r="B1518"/>
  <c r="B1513"/>
  <c r="B1512"/>
  <c r="B1511"/>
  <c r="B1509"/>
  <c r="B1504"/>
  <c r="B1503"/>
  <c r="B1502"/>
  <c r="B1500"/>
  <c r="B1495"/>
  <c r="B1494"/>
  <c r="B1493"/>
  <c r="B1491"/>
  <c r="B1486"/>
  <c r="B1485"/>
  <c r="B1484"/>
  <c r="B1482"/>
  <c r="B1477"/>
  <c r="B1476"/>
  <c r="B1475"/>
  <c r="B1473"/>
  <c r="B1468"/>
  <c r="B1467"/>
  <c r="B1466"/>
  <c r="B1464"/>
  <c r="B1459"/>
  <c r="B1458"/>
  <c r="B1457"/>
  <c r="B1455"/>
  <c r="B1450"/>
  <c r="B1449"/>
  <c r="B1448"/>
  <c r="B1446"/>
  <c r="B1441"/>
  <c r="B1440"/>
  <c r="B1439"/>
  <c r="B1437"/>
  <c r="B1432"/>
  <c r="B1431"/>
  <c r="B1430"/>
  <c r="B1428"/>
  <c r="B1423"/>
  <c r="B1422"/>
  <c r="B1421"/>
  <c r="B1419"/>
  <c r="B1414"/>
  <c r="B1413"/>
  <c r="B1412"/>
  <c r="B1410"/>
  <c r="B1405"/>
  <c r="B1404"/>
  <c r="B1403"/>
  <c r="B1401"/>
  <c r="B1396"/>
  <c r="B1395"/>
  <c r="B1394"/>
  <c r="B1392"/>
  <c r="B1387"/>
  <c r="B1386"/>
  <c r="B1385"/>
  <c r="B1383"/>
  <c r="B1378"/>
  <c r="B1377"/>
  <c r="B1376"/>
  <c r="B1374"/>
  <c r="B1369"/>
  <c r="B1368"/>
  <c r="B1367"/>
  <c r="B1365"/>
  <c r="B1360"/>
  <c r="B1359"/>
  <c r="B1358"/>
  <c r="B1356"/>
  <c r="B1351"/>
  <c r="B1350"/>
  <c r="B1349"/>
  <c r="B1347"/>
  <c r="B1342"/>
  <c r="B1341"/>
  <c r="B1340"/>
  <c r="B1338"/>
  <c r="B1333"/>
  <c r="B1332"/>
  <c r="B1331"/>
  <c r="B1329"/>
  <c r="B1324"/>
  <c r="B1323"/>
  <c r="B1322"/>
  <c r="B1320"/>
  <c r="B1315"/>
  <c r="B1314"/>
  <c r="B1313"/>
  <c r="B1311"/>
  <c r="B1306"/>
  <c r="B1305"/>
  <c r="B1304"/>
  <c r="B1302"/>
  <c r="B1297"/>
  <c r="B1296"/>
  <c r="B1295"/>
  <c r="B1293"/>
  <c r="B1288"/>
  <c r="B1287"/>
  <c r="B1286"/>
  <c r="B1284"/>
  <c r="B1279"/>
  <c r="B1278"/>
  <c r="B1277"/>
  <c r="B1275"/>
  <c r="B1270"/>
  <c r="B1269"/>
  <c r="B1268"/>
  <c r="B1266"/>
  <c r="B1261"/>
  <c r="B1260"/>
  <c r="B1259"/>
  <c r="B1257"/>
  <c r="B1252"/>
  <c r="B1251"/>
  <c r="B1250"/>
  <c r="B1248"/>
  <c r="B1243"/>
  <c r="B1242"/>
  <c r="B1241"/>
  <c r="B1239"/>
  <c r="B1234"/>
  <c r="B1233"/>
  <c r="B1232"/>
  <c r="B1230"/>
  <c r="B1225"/>
  <c r="B1224"/>
  <c r="B1223"/>
  <c r="B1221"/>
  <c r="B1216"/>
  <c r="B1215"/>
  <c r="B1214"/>
  <c r="B1212"/>
  <c r="B1207"/>
  <c r="B1206"/>
  <c r="B1205"/>
  <c r="B1203"/>
  <c r="B1198"/>
  <c r="B1197"/>
  <c r="B1196"/>
  <c r="B1194"/>
  <c r="B1189"/>
  <c r="B1188"/>
  <c r="B1187"/>
  <c r="B1185"/>
  <c r="B1180"/>
  <c r="B1179"/>
  <c r="B1178"/>
  <c r="B1176"/>
  <c r="B1171"/>
  <c r="B1170"/>
  <c r="B1169"/>
  <c r="B1167"/>
  <c r="B1162"/>
  <c r="B1161"/>
  <c r="B1160"/>
  <c r="B1158"/>
  <c r="B1153"/>
  <c r="B1152"/>
  <c r="B1151"/>
  <c r="B1149"/>
  <c r="B1144"/>
  <c r="B1143"/>
  <c r="B1142"/>
  <c r="B1140"/>
  <c r="B1135"/>
  <c r="B1134"/>
  <c r="B1133"/>
  <c r="B1131"/>
  <c r="B1126"/>
  <c r="B1125"/>
  <c r="B1124"/>
  <c r="B1122"/>
  <c r="B1117"/>
  <c r="B1116"/>
  <c r="B1115"/>
  <c r="B1113"/>
  <c r="B1108"/>
  <c r="B1107"/>
  <c r="B1106"/>
  <c r="B1104"/>
  <c r="B1099"/>
  <c r="B1098"/>
  <c r="B1097"/>
  <c r="B1095"/>
  <c r="B1090"/>
  <c r="B1089"/>
  <c r="B1088"/>
  <c r="B1086"/>
  <c r="B1081"/>
  <c r="B1080"/>
  <c r="B1079"/>
  <c r="B1077"/>
  <c r="B1072"/>
  <c r="B1071"/>
  <c r="B1070"/>
  <c r="B1068"/>
  <c r="B1063"/>
  <c r="B1062"/>
  <c r="B1061"/>
  <c r="B1059"/>
  <c r="B1054"/>
  <c r="B1053"/>
  <c r="B1052"/>
  <c r="B1050"/>
  <c r="B1045"/>
  <c r="B1044"/>
  <c r="B1043"/>
  <c r="B1041"/>
  <c r="B1036"/>
  <c r="B1035"/>
  <c r="B1034"/>
  <c r="B1032"/>
  <c r="B1027"/>
  <c r="B1026"/>
  <c r="B1025"/>
  <c r="B1023"/>
  <c r="B1018"/>
  <c r="B1017"/>
  <c r="B1016"/>
  <c r="B1014"/>
  <c r="B1009"/>
  <c r="B1008"/>
  <c r="B1007"/>
  <c r="B1005"/>
  <c r="B1000"/>
  <c r="B999"/>
  <c r="B998"/>
  <c r="B996"/>
  <c r="B991"/>
  <c r="B990"/>
  <c r="B989"/>
  <c r="B987"/>
  <c r="B982"/>
  <c r="B981"/>
  <c r="B980"/>
  <c r="B978"/>
  <c r="B973"/>
  <c r="B972"/>
  <c r="B971"/>
  <c r="B969"/>
  <c r="B964"/>
  <c r="B963"/>
  <c r="B962"/>
  <c r="B960"/>
  <c r="B955"/>
  <c r="B954"/>
  <c r="B953"/>
  <c r="B951"/>
  <c r="B946"/>
  <c r="B945"/>
  <c r="B944"/>
  <c r="B942"/>
  <c r="B937"/>
  <c r="B936"/>
  <c r="B935"/>
  <c r="B933"/>
  <c r="B928"/>
  <c r="B927"/>
  <c r="B926"/>
  <c r="B924"/>
  <c r="B919"/>
  <c r="B918"/>
  <c r="B917"/>
  <c r="B915"/>
  <c r="B910"/>
  <c r="B909"/>
  <c r="B908"/>
  <c r="B906"/>
  <c r="B901"/>
  <c r="B900"/>
  <c r="B899"/>
  <c r="B897"/>
  <c r="B892"/>
  <c r="B891"/>
  <c r="B890"/>
  <c r="B888"/>
  <c r="B883"/>
  <c r="B882"/>
  <c r="B881"/>
  <c r="B879"/>
  <c r="B874"/>
  <c r="B873"/>
  <c r="B872"/>
  <c r="B870"/>
  <c r="B865"/>
  <c r="B864"/>
  <c r="B863"/>
  <c r="B861"/>
  <c r="B856"/>
  <c r="B855"/>
  <c r="B854"/>
  <c r="B852"/>
  <c r="B847"/>
  <c r="B846"/>
  <c r="B845"/>
  <c r="B843"/>
  <c r="B838"/>
  <c r="B837"/>
  <c r="B836"/>
  <c r="B834"/>
  <c r="B829"/>
  <c r="B828"/>
  <c r="B827"/>
  <c r="B825"/>
  <c r="B820"/>
  <c r="B819"/>
  <c r="B818"/>
  <c r="B816"/>
  <c r="B811"/>
  <c r="B810"/>
  <c r="B809"/>
  <c r="B807"/>
  <c r="B802"/>
  <c r="B801"/>
  <c r="B800"/>
  <c r="B798"/>
  <c r="B793"/>
  <c r="B792"/>
  <c r="B791"/>
  <c r="B789"/>
  <c r="B784"/>
  <c r="B783"/>
  <c r="B782"/>
  <c r="B780"/>
  <c r="B775"/>
  <c r="B774"/>
  <c r="B773"/>
  <c r="B771"/>
  <c r="B766"/>
  <c r="B765"/>
  <c r="B764"/>
  <c r="B762"/>
  <c r="B757"/>
  <c r="B756"/>
  <c r="B755"/>
  <c r="B753"/>
  <c r="B748"/>
  <c r="B747"/>
  <c r="B746"/>
  <c r="B744"/>
  <c r="B739"/>
  <c r="B738"/>
  <c r="B737"/>
  <c r="B735"/>
  <c r="B730"/>
  <c r="B729"/>
  <c r="B728"/>
  <c r="B726"/>
  <c r="B721"/>
  <c r="B720"/>
  <c r="B719"/>
  <c r="B717"/>
  <c r="B712"/>
  <c r="B711"/>
  <c r="B710"/>
  <c r="B708"/>
  <c r="B703"/>
  <c r="B702"/>
  <c r="B701"/>
  <c r="B699"/>
  <c r="B694"/>
  <c r="B693"/>
  <c r="B692"/>
  <c r="B690"/>
  <c r="B685"/>
  <c r="B684"/>
  <c r="B683"/>
  <c r="B681"/>
  <c r="B676"/>
  <c r="B675"/>
  <c r="B674"/>
  <c r="B672"/>
  <c r="B667"/>
  <c r="B666"/>
  <c r="B665"/>
  <c r="B663"/>
  <c r="B658"/>
  <c r="B657"/>
  <c r="B656"/>
  <c r="B654"/>
  <c r="B649"/>
  <c r="B648"/>
  <c r="B647"/>
  <c r="B645"/>
  <c r="B640"/>
  <c r="B639"/>
  <c r="B638"/>
  <c r="B636"/>
  <c r="B631"/>
  <c r="B630"/>
  <c r="B629"/>
  <c r="B627"/>
  <c r="B622"/>
  <c r="B621"/>
  <c r="B620"/>
  <c r="B618"/>
  <c r="B613"/>
  <c r="B612"/>
  <c r="B611"/>
  <c r="B609"/>
  <c r="B604"/>
  <c r="B603"/>
  <c r="B602"/>
  <c r="B600"/>
  <c r="B595"/>
  <c r="B594"/>
  <c r="B593"/>
  <c r="B591"/>
  <c r="B586"/>
  <c r="B585"/>
  <c r="B584"/>
  <c r="B582"/>
  <c r="B577"/>
  <c r="B576"/>
  <c r="B575"/>
  <c r="B573"/>
  <c r="B568"/>
  <c r="B567"/>
  <c r="B566"/>
  <c r="B564"/>
  <c r="B559"/>
  <c r="B558"/>
  <c r="B557"/>
  <c r="B555"/>
  <c r="B550"/>
  <c r="B549"/>
  <c r="B548"/>
  <c r="B546"/>
  <c r="B541"/>
  <c r="B540"/>
  <c r="B539"/>
  <c r="B537"/>
  <c r="B532"/>
  <c r="B531"/>
  <c r="B530"/>
  <c r="B528"/>
  <c r="B523"/>
  <c r="B522"/>
  <c r="B521"/>
  <c r="B519"/>
  <c r="B514"/>
  <c r="B513"/>
  <c r="B512"/>
  <c r="B510"/>
  <c r="B505"/>
  <c r="B504"/>
  <c r="B503"/>
  <c r="B501"/>
  <c r="B496"/>
  <c r="B495"/>
  <c r="B494"/>
  <c r="B492"/>
  <c r="B487"/>
  <c r="B486"/>
  <c r="B485"/>
  <c r="B483"/>
  <c r="B478"/>
  <c r="B477"/>
  <c r="B476"/>
  <c r="B474"/>
  <c r="B469"/>
  <c r="B468"/>
  <c r="B467"/>
  <c r="B465"/>
  <c r="B460"/>
  <c r="B459"/>
  <c r="B458"/>
  <c r="B456"/>
  <c r="B451"/>
  <c r="B450"/>
  <c r="B449"/>
  <c r="B447"/>
  <c r="B442"/>
  <c r="B441"/>
  <c r="B440"/>
  <c r="B438"/>
  <c r="B433"/>
  <c r="B432"/>
  <c r="B431"/>
  <c r="B429"/>
  <c r="B424"/>
  <c r="B423"/>
  <c r="B422"/>
  <c r="B420"/>
  <c r="B415"/>
  <c r="B414"/>
  <c r="B413"/>
  <c r="B411"/>
  <c r="B406"/>
  <c r="B405"/>
  <c r="B404"/>
  <c r="B402"/>
  <c r="B397"/>
  <c r="B396"/>
  <c r="B395"/>
  <c r="B393"/>
  <c r="B388"/>
  <c r="B387"/>
  <c r="B386"/>
  <c r="B384"/>
  <c r="B379"/>
  <c r="B378"/>
  <c r="B377"/>
  <c r="B375"/>
  <c r="B370"/>
  <c r="B369"/>
  <c r="B368"/>
  <c r="B366"/>
  <c r="B361"/>
  <c r="B360"/>
  <c r="B359"/>
  <c r="B357"/>
  <c r="B352"/>
  <c r="B351"/>
  <c r="B350"/>
  <c r="B348"/>
  <c r="B343"/>
  <c r="B342"/>
  <c r="B341"/>
  <c r="B339"/>
  <c r="B334"/>
  <c r="B333"/>
  <c r="B332"/>
  <c r="B330"/>
  <c r="B325"/>
  <c r="B324"/>
  <c r="B323"/>
  <c r="B321"/>
  <c r="B316"/>
  <c r="B315"/>
  <c r="B314"/>
  <c r="B312"/>
  <c r="B307"/>
  <c r="B306"/>
  <c r="B305"/>
  <c r="B303"/>
  <c r="B298"/>
  <c r="B297"/>
  <c r="B296"/>
  <c r="B294"/>
  <c r="B289"/>
  <c r="B288"/>
  <c r="B287"/>
  <c r="B285"/>
  <c r="B280"/>
  <c r="B279"/>
  <c r="B278"/>
  <c r="B276"/>
  <c r="B271"/>
  <c r="B270"/>
  <c r="B269"/>
  <c r="B267"/>
  <c r="B262"/>
  <c r="B261"/>
  <c r="B260"/>
  <c r="B258"/>
  <c r="B253"/>
  <c r="B252"/>
  <c r="B251"/>
  <c r="B249"/>
  <c r="B244"/>
  <c r="B243"/>
  <c r="B242"/>
  <c r="B240"/>
  <c r="B235"/>
  <c r="B234"/>
  <c r="B233"/>
  <c r="B231"/>
  <c r="B226"/>
  <c r="B225"/>
  <c r="B224"/>
  <c r="B222"/>
  <c r="B217"/>
  <c r="B216"/>
  <c r="B215"/>
  <c r="B213"/>
  <c r="B208"/>
  <c r="B207"/>
  <c r="B206"/>
  <c r="B204"/>
  <c r="B199"/>
  <c r="B198"/>
  <c r="B197"/>
  <c r="B195"/>
  <c r="B190"/>
  <c r="B189"/>
  <c r="B188"/>
  <c r="B186"/>
  <c r="B181"/>
  <c r="B180"/>
  <c r="B179"/>
  <c r="B177"/>
  <c r="B172"/>
  <c r="B171"/>
  <c r="B170"/>
  <c r="B168"/>
  <c r="B163"/>
  <c r="B162"/>
  <c r="B161"/>
  <c r="B159"/>
  <c r="B154"/>
  <c r="B153"/>
  <c r="B152"/>
  <c r="B150"/>
  <c r="B145"/>
  <c r="B144"/>
  <c r="B143"/>
  <c r="B141"/>
  <c r="B136"/>
  <c r="B135"/>
  <c r="B134"/>
  <c r="B132"/>
  <c r="B127"/>
  <c r="B126"/>
  <c r="B125"/>
  <c r="B123"/>
  <c r="B118"/>
  <c r="B117"/>
  <c r="B116"/>
  <c r="B114"/>
  <c r="B109"/>
  <c r="B108"/>
  <c r="B107"/>
  <c r="B105"/>
  <c r="B100"/>
  <c r="B99"/>
  <c r="B98"/>
  <c r="B96"/>
  <c r="B91"/>
  <c r="B90"/>
  <c r="B89"/>
  <c r="B87"/>
  <c r="B82"/>
  <c r="B81"/>
  <c r="B80"/>
  <c r="B78"/>
  <c r="B73"/>
  <c r="B72"/>
  <c r="B71"/>
  <c r="B69"/>
  <c r="B64"/>
  <c r="B63"/>
  <c r="B62"/>
  <c r="B60"/>
  <c r="B55"/>
  <c r="B54"/>
  <c r="B53"/>
  <c r="B51"/>
  <c r="B46"/>
  <c r="B45"/>
  <c r="B44"/>
  <c r="B42"/>
  <c r="B37"/>
  <c r="B36"/>
  <c r="B35"/>
  <c r="B33"/>
  <c r="B28"/>
  <c r="B27"/>
  <c r="B26"/>
  <c r="B24"/>
  <c r="B19"/>
  <c r="B18"/>
  <c r="B17"/>
  <c r="B15"/>
  <c r="R2331"/>
  <c r="Q2331"/>
  <c r="P2331"/>
  <c r="O2331"/>
  <c r="N2331"/>
  <c r="M2331"/>
  <c r="L2331"/>
  <c r="K2331"/>
  <c r="J2331"/>
  <c r="I2331"/>
  <c r="H2331"/>
  <c r="G2331"/>
  <c r="F2331"/>
  <c r="E2331"/>
  <c r="D2331"/>
  <c r="R2330"/>
  <c r="Q2330"/>
  <c r="P2330"/>
  <c r="O2330"/>
  <c r="N2330"/>
  <c r="M2330"/>
  <c r="L2330"/>
  <c r="K2330"/>
  <c r="J2330"/>
  <c r="I2330"/>
  <c r="H2330"/>
  <c r="G2330"/>
  <c r="F2330"/>
  <c r="E2330"/>
  <c r="D2330"/>
  <c r="R2329"/>
  <c r="Q2329"/>
  <c r="P2329"/>
  <c r="O2329"/>
  <c r="N2329"/>
  <c r="M2329"/>
  <c r="L2329"/>
  <c r="K2329"/>
  <c r="J2329"/>
  <c r="I2329"/>
  <c r="H2329"/>
  <c r="G2329"/>
  <c r="F2329"/>
  <c r="E2329"/>
  <c r="D2329"/>
  <c r="R2328"/>
  <c r="Q2328"/>
  <c r="P2328"/>
  <c r="O2328"/>
  <c r="N2328"/>
  <c r="M2328"/>
  <c r="L2328"/>
  <c r="K2328"/>
  <c r="J2328"/>
  <c r="I2328"/>
  <c r="H2328"/>
  <c r="G2328"/>
  <c r="F2328"/>
  <c r="E2328"/>
  <c r="D2328"/>
  <c r="R2327"/>
  <c r="Q2327"/>
  <c r="P2327"/>
  <c r="O2327"/>
  <c r="N2327"/>
  <c r="M2327"/>
  <c r="L2327"/>
  <c r="K2327"/>
  <c r="J2327"/>
  <c r="I2327"/>
  <c r="H2327"/>
  <c r="G2327"/>
  <c r="F2327"/>
  <c r="E2327"/>
  <c r="D2327"/>
  <c r="R2326"/>
  <c r="Q2326"/>
  <c r="P2326"/>
  <c r="O2326"/>
  <c r="N2326"/>
  <c r="M2326"/>
  <c r="L2326"/>
  <c r="K2326"/>
  <c r="J2326"/>
  <c r="I2326"/>
  <c r="H2326"/>
  <c r="G2326"/>
  <c r="F2326"/>
  <c r="E2326"/>
  <c r="D2326"/>
  <c r="R2322"/>
  <c r="Q2322"/>
  <c r="P2322"/>
  <c r="O2322"/>
  <c r="N2322"/>
  <c r="M2322"/>
  <c r="L2322"/>
  <c r="K2322"/>
  <c r="J2322"/>
  <c r="I2322"/>
  <c r="H2322"/>
  <c r="G2322"/>
  <c r="F2322"/>
  <c r="E2322"/>
  <c r="D2322"/>
  <c r="R2321"/>
  <c r="Q2321"/>
  <c r="P2321"/>
  <c r="O2321"/>
  <c r="N2321"/>
  <c r="M2321"/>
  <c r="L2321"/>
  <c r="K2321"/>
  <c r="J2321"/>
  <c r="I2321"/>
  <c r="H2321"/>
  <c r="G2321"/>
  <c r="F2321"/>
  <c r="E2321"/>
  <c r="D2321"/>
  <c r="R2320"/>
  <c r="Q2320"/>
  <c r="P2320"/>
  <c r="O2320"/>
  <c r="N2320"/>
  <c r="M2320"/>
  <c r="L2320"/>
  <c r="K2320"/>
  <c r="J2320"/>
  <c r="I2320"/>
  <c r="H2320"/>
  <c r="G2320"/>
  <c r="F2320"/>
  <c r="E2320"/>
  <c r="D2320"/>
  <c r="R2319"/>
  <c r="Q2319"/>
  <c r="P2319"/>
  <c r="O2319"/>
  <c r="N2319"/>
  <c r="M2319"/>
  <c r="L2319"/>
  <c r="K2319"/>
  <c r="J2319"/>
  <c r="I2319"/>
  <c r="H2319"/>
  <c r="G2319"/>
  <c r="F2319"/>
  <c r="E2319"/>
  <c r="D2319"/>
  <c r="R2318"/>
  <c r="Q2318"/>
  <c r="P2318"/>
  <c r="O2318"/>
  <c r="N2318"/>
  <c r="M2318"/>
  <c r="L2318"/>
  <c r="K2318"/>
  <c r="J2318"/>
  <c r="I2318"/>
  <c r="H2318"/>
  <c r="G2318"/>
  <c r="F2318"/>
  <c r="E2318"/>
  <c r="D2318"/>
  <c r="R2317"/>
  <c r="Q2317"/>
  <c r="P2317"/>
  <c r="O2317"/>
  <c r="N2317"/>
  <c r="M2317"/>
  <c r="L2317"/>
  <c r="K2317"/>
  <c r="J2317"/>
  <c r="I2317"/>
  <c r="H2317"/>
  <c r="G2317"/>
  <c r="F2317"/>
  <c r="E2317"/>
  <c r="D2317"/>
  <c r="B1207" i="17"/>
  <c r="R1206"/>
  <c r="Q1206"/>
  <c r="P1206"/>
  <c r="O1206"/>
  <c r="N1206"/>
  <c r="M1206"/>
  <c r="L1206"/>
  <c r="K1206"/>
  <c r="J1206"/>
  <c r="I1206"/>
  <c r="H1206"/>
  <c r="G1206"/>
  <c r="F1206"/>
  <c r="E1206"/>
  <c r="D1206"/>
  <c r="B1206"/>
  <c r="R1205"/>
  <c r="Q1205"/>
  <c r="P1205"/>
  <c r="O1205"/>
  <c r="N1205"/>
  <c r="M1205"/>
  <c r="L1205"/>
  <c r="K1205"/>
  <c r="J1205"/>
  <c r="I1205"/>
  <c r="H1205"/>
  <c r="G1205"/>
  <c r="F1205"/>
  <c r="E1205"/>
  <c r="D1205"/>
  <c r="B1205"/>
  <c r="R1204"/>
  <c r="Q1204"/>
  <c r="P1204"/>
  <c r="O1204"/>
  <c r="N1204"/>
  <c r="M1204"/>
  <c r="L1204"/>
  <c r="K1204"/>
  <c r="J1204"/>
  <c r="I1204"/>
  <c r="H1204"/>
  <c r="G1204"/>
  <c r="F1204"/>
  <c r="E1204"/>
  <c r="D1204"/>
  <c r="R1203"/>
  <c r="Q1203"/>
  <c r="P1203"/>
  <c r="O1203"/>
  <c r="N1203"/>
  <c r="M1203"/>
  <c r="L1203"/>
  <c r="K1203"/>
  <c r="J1203"/>
  <c r="I1203"/>
  <c r="H1203"/>
  <c r="G1203"/>
  <c r="F1203"/>
  <c r="E1203"/>
  <c r="D1203"/>
  <c r="B1203"/>
  <c r="R1202"/>
  <c r="Q1202"/>
  <c r="P1202"/>
  <c r="O1202"/>
  <c r="N1202"/>
  <c r="M1202"/>
  <c r="L1202"/>
  <c r="K1202"/>
  <c r="J1202"/>
  <c r="I1202"/>
  <c r="H1202"/>
  <c r="G1202"/>
  <c r="F1202"/>
  <c r="E1202"/>
  <c r="D1202"/>
  <c r="R1201"/>
  <c r="Q1201"/>
  <c r="P1201"/>
  <c r="O1201"/>
  <c r="N1201"/>
  <c r="M1201"/>
  <c r="L1201"/>
  <c r="K1201"/>
  <c r="J1201"/>
  <c r="I1201"/>
  <c r="H1201"/>
  <c r="G1201"/>
  <c r="F1201"/>
  <c r="E1201"/>
  <c r="D1201"/>
  <c r="B1198"/>
  <c r="R1197"/>
  <c r="Q1197"/>
  <c r="P1197"/>
  <c r="O1197"/>
  <c r="N1197"/>
  <c r="M1197"/>
  <c r="L1197"/>
  <c r="K1197"/>
  <c r="J1197"/>
  <c r="I1197"/>
  <c r="H1197"/>
  <c r="G1197"/>
  <c r="F1197"/>
  <c r="E1197"/>
  <c r="D1197"/>
  <c r="B1197"/>
  <c r="R1196"/>
  <c r="Q1196"/>
  <c r="P1196"/>
  <c r="O1196"/>
  <c r="N1196"/>
  <c r="M1196"/>
  <c r="L1196"/>
  <c r="K1196"/>
  <c r="J1196"/>
  <c r="I1196"/>
  <c r="H1196"/>
  <c r="G1196"/>
  <c r="F1196"/>
  <c r="E1196"/>
  <c r="D1196"/>
  <c r="B1196"/>
  <c r="R1195"/>
  <c r="Q1195"/>
  <c r="P1195"/>
  <c r="O1195"/>
  <c r="N1195"/>
  <c r="M1195"/>
  <c r="L1195"/>
  <c r="K1195"/>
  <c r="J1195"/>
  <c r="I1195"/>
  <c r="H1195"/>
  <c r="G1195"/>
  <c r="F1195"/>
  <c r="E1195"/>
  <c r="D1195"/>
  <c r="R1194"/>
  <c r="Q1194"/>
  <c r="P1194"/>
  <c r="O1194"/>
  <c r="N1194"/>
  <c r="M1194"/>
  <c r="L1194"/>
  <c r="K1194"/>
  <c r="J1194"/>
  <c r="I1194"/>
  <c r="H1194"/>
  <c r="G1194"/>
  <c r="F1194"/>
  <c r="E1194"/>
  <c r="D1194"/>
  <c r="B1194"/>
  <c r="R1193"/>
  <c r="Q1193"/>
  <c r="P1193"/>
  <c r="O1193"/>
  <c r="N1193"/>
  <c r="M1193"/>
  <c r="L1193"/>
  <c r="K1193"/>
  <c r="J1193"/>
  <c r="I1193"/>
  <c r="H1193"/>
  <c r="G1193"/>
  <c r="F1193"/>
  <c r="E1193"/>
  <c r="D1193"/>
  <c r="R1192"/>
  <c r="Q1192"/>
  <c r="P1192"/>
  <c r="O1192"/>
  <c r="N1192"/>
  <c r="M1192"/>
  <c r="L1192"/>
  <c r="K1192"/>
  <c r="J1192"/>
  <c r="I1192"/>
  <c r="H1192"/>
  <c r="G1192"/>
  <c r="F1192"/>
  <c r="E1192"/>
  <c r="D1192"/>
  <c r="B1189"/>
  <c r="R1188"/>
  <c r="Q1188"/>
  <c r="P1188"/>
  <c r="O1188"/>
  <c r="N1188"/>
  <c r="M1188"/>
  <c r="L1188"/>
  <c r="K1188"/>
  <c r="J1188"/>
  <c r="I1188"/>
  <c r="H1188"/>
  <c r="G1188"/>
  <c r="F1188"/>
  <c r="E1188"/>
  <c r="D1188"/>
  <c r="B1188"/>
  <c r="R1187"/>
  <c r="Q1187"/>
  <c r="P1187"/>
  <c r="O1187"/>
  <c r="N1187"/>
  <c r="M1187"/>
  <c r="L1187"/>
  <c r="K1187"/>
  <c r="J1187"/>
  <c r="I1187"/>
  <c r="H1187"/>
  <c r="G1187"/>
  <c r="F1187"/>
  <c r="E1187"/>
  <c r="D1187"/>
  <c r="B1187"/>
  <c r="R1186"/>
  <c r="Q1186"/>
  <c r="P1186"/>
  <c r="O1186"/>
  <c r="N1186"/>
  <c r="M1186"/>
  <c r="L1186"/>
  <c r="K1186"/>
  <c r="J1186"/>
  <c r="I1186"/>
  <c r="H1186"/>
  <c r="G1186"/>
  <c r="F1186"/>
  <c r="E1186"/>
  <c r="D1186"/>
  <c r="R1185"/>
  <c r="Q1185"/>
  <c r="P1185"/>
  <c r="O1185"/>
  <c r="N1185"/>
  <c r="M1185"/>
  <c r="L1185"/>
  <c r="K1185"/>
  <c r="J1185"/>
  <c r="I1185"/>
  <c r="H1185"/>
  <c r="G1185"/>
  <c r="F1185"/>
  <c r="E1185"/>
  <c r="D1185"/>
  <c r="B1185"/>
  <c r="R1184"/>
  <c r="Q1184"/>
  <c r="P1184"/>
  <c r="O1184"/>
  <c r="N1184"/>
  <c r="M1184"/>
  <c r="L1184"/>
  <c r="K1184"/>
  <c r="J1184"/>
  <c r="I1184"/>
  <c r="H1184"/>
  <c r="G1184"/>
  <c r="F1184"/>
  <c r="E1184"/>
  <c r="D1184"/>
  <c r="R1183"/>
  <c r="Q1183"/>
  <c r="P1183"/>
  <c r="O1183"/>
  <c r="N1183"/>
  <c r="M1183"/>
  <c r="L1183"/>
  <c r="K1183"/>
  <c r="J1183"/>
  <c r="I1183"/>
  <c r="H1183"/>
  <c r="G1183"/>
  <c r="F1183"/>
  <c r="E1183"/>
  <c r="D1183"/>
  <c r="B1180"/>
  <c r="R1179"/>
  <c r="Q1179"/>
  <c r="P1179"/>
  <c r="O1179"/>
  <c r="N1179"/>
  <c r="M1179"/>
  <c r="L1179"/>
  <c r="K1179"/>
  <c r="J1179"/>
  <c r="I1179"/>
  <c r="H1179"/>
  <c r="G1179"/>
  <c r="F1179"/>
  <c r="E1179"/>
  <c r="D1179"/>
  <c r="B1179"/>
  <c r="R1178"/>
  <c r="Q1178"/>
  <c r="P1178"/>
  <c r="O1178"/>
  <c r="N1178"/>
  <c r="M1178"/>
  <c r="L1178"/>
  <c r="K1178"/>
  <c r="J1178"/>
  <c r="I1178"/>
  <c r="H1178"/>
  <c r="G1178"/>
  <c r="F1178"/>
  <c r="E1178"/>
  <c r="D1178"/>
  <c r="B1178"/>
  <c r="R1177"/>
  <c r="Q1177"/>
  <c r="P1177"/>
  <c r="O1177"/>
  <c r="N1177"/>
  <c r="M1177"/>
  <c r="L1177"/>
  <c r="K1177"/>
  <c r="J1177"/>
  <c r="I1177"/>
  <c r="H1177"/>
  <c r="G1177"/>
  <c r="F1177"/>
  <c r="E1177"/>
  <c r="D1177"/>
  <c r="R1176"/>
  <c r="Q1176"/>
  <c r="P1176"/>
  <c r="O1176"/>
  <c r="N1176"/>
  <c r="M1176"/>
  <c r="L1176"/>
  <c r="K1176"/>
  <c r="J1176"/>
  <c r="I1176"/>
  <c r="H1176"/>
  <c r="G1176"/>
  <c r="F1176"/>
  <c r="E1176"/>
  <c r="D1176"/>
  <c r="B1176"/>
  <c r="R1175"/>
  <c r="Q1175"/>
  <c r="P1175"/>
  <c r="O1175"/>
  <c r="N1175"/>
  <c r="M1175"/>
  <c r="L1175"/>
  <c r="K1175"/>
  <c r="J1175"/>
  <c r="I1175"/>
  <c r="H1175"/>
  <c r="G1175"/>
  <c r="F1175"/>
  <c r="E1175"/>
  <c r="D1175"/>
  <c r="R1174"/>
  <c r="Q1174"/>
  <c r="P1174"/>
  <c r="O1174"/>
  <c r="N1174"/>
  <c r="M1174"/>
  <c r="L1174"/>
  <c r="K1174"/>
  <c r="J1174"/>
  <c r="I1174"/>
  <c r="H1174"/>
  <c r="G1174"/>
  <c r="F1174"/>
  <c r="E1174"/>
  <c r="D1174"/>
  <c r="B1171"/>
  <c r="R1170"/>
  <c r="Q1170"/>
  <c r="P1170"/>
  <c r="O1170"/>
  <c r="N1170"/>
  <c r="M1170"/>
  <c r="L1170"/>
  <c r="K1170"/>
  <c r="J1170"/>
  <c r="I1170"/>
  <c r="H1170"/>
  <c r="G1170"/>
  <c r="F1170"/>
  <c r="E1170"/>
  <c r="D1170"/>
  <c r="B1170"/>
  <c r="R1169"/>
  <c r="Q1169"/>
  <c r="P1169"/>
  <c r="O1169"/>
  <c r="N1169"/>
  <c r="M1169"/>
  <c r="L1169"/>
  <c r="K1169"/>
  <c r="J1169"/>
  <c r="I1169"/>
  <c r="H1169"/>
  <c r="G1169"/>
  <c r="F1169"/>
  <c r="E1169"/>
  <c r="D1169"/>
  <c r="B1169"/>
  <c r="R1168"/>
  <c r="Q1168"/>
  <c r="P1168"/>
  <c r="O1168"/>
  <c r="N1168"/>
  <c r="M1168"/>
  <c r="L1168"/>
  <c r="K1168"/>
  <c r="J1168"/>
  <c r="I1168"/>
  <c r="H1168"/>
  <c r="G1168"/>
  <c r="F1168"/>
  <c r="E1168"/>
  <c r="D1168"/>
  <c r="R1167"/>
  <c r="Q1167"/>
  <c r="P1167"/>
  <c r="O1167"/>
  <c r="N1167"/>
  <c r="M1167"/>
  <c r="L1167"/>
  <c r="K1167"/>
  <c r="J1167"/>
  <c r="I1167"/>
  <c r="H1167"/>
  <c r="G1167"/>
  <c r="F1167"/>
  <c r="E1167"/>
  <c r="D1167"/>
  <c r="B1167"/>
  <c r="R1166"/>
  <c r="Q1166"/>
  <c r="P1166"/>
  <c r="O1166"/>
  <c r="N1166"/>
  <c r="M1166"/>
  <c r="L1166"/>
  <c r="K1166"/>
  <c r="J1166"/>
  <c r="I1166"/>
  <c r="H1166"/>
  <c r="G1166"/>
  <c r="F1166"/>
  <c r="E1166"/>
  <c r="D1166"/>
  <c r="R1165"/>
  <c r="Q1165"/>
  <c r="P1165"/>
  <c r="O1165"/>
  <c r="N1165"/>
  <c r="M1165"/>
  <c r="L1165"/>
  <c r="K1165"/>
  <c r="J1165"/>
  <c r="I1165"/>
  <c r="H1165"/>
  <c r="G1165"/>
  <c r="F1165"/>
  <c r="E1165"/>
  <c r="D1165"/>
  <c r="B1162"/>
  <c r="R1161"/>
  <c r="Q1161"/>
  <c r="P1161"/>
  <c r="O1161"/>
  <c r="N1161"/>
  <c r="M1161"/>
  <c r="L1161"/>
  <c r="K1161"/>
  <c r="J1161"/>
  <c r="I1161"/>
  <c r="H1161"/>
  <c r="G1161"/>
  <c r="F1161"/>
  <c r="E1161"/>
  <c r="D1161"/>
  <c r="B1161"/>
  <c r="R1160"/>
  <c r="Q1160"/>
  <c r="P1160"/>
  <c r="O1160"/>
  <c r="N1160"/>
  <c r="M1160"/>
  <c r="L1160"/>
  <c r="K1160"/>
  <c r="J1160"/>
  <c r="I1160"/>
  <c r="H1160"/>
  <c r="G1160"/>
  <c r="F1160"/>
  <c r="E1160"/>
  <c r="D1160"/>
  <c r="B1160"/>
  <c r="R1159"/>
  <c r="Q1159"/>
  <c r="P1159"/>
  <c r="O1159"/>
  <c r="N1159"/>
  <c r="M1159"/>
  <c r="L1159"/>
  <c r="K1159"/>
  <c r="J1159"/>
  <c r="I1159"/>
  <c r="H1159"/>
  <c r="G1159"/>
  <c r="F1159"/>
  <c r="E1159"/>
  <c r="D1159"/>
  <c r="R1158"/>
  <c r="Q1158"/>
  <c r="P1158"/>
  <c r="O1158"/>
  <c r="N1158"/>
  <c r="M1158"/>
  <c r="L1158"/>
  <c r="K1158"/>
  <c r="J1158"/>
  <c r="I1158"/>
  <c r="H1158"/>
  <c r="G1158"/>
  <c r="F1158"/>
  <c r="E1158"/>
  <c r="D1158"/>
  <c r="B1158"/>
  <c r="R1157"/>
  <c r="Q1157"/>
  <c r="P1157"/>
  <c r="O1157"/>
  <c r="N1157"/>
  <c r="M1157"/>
  <c r="L1157"/>
  <c r="K1157"/>
  <c r="J1157"/>
  <c r="I1157"/>
  <c r="H1157"/>
  <c r="G1157"/>
  <c r="F1157"/>
  <c r="E1157"/>
  <c r="D1157"/>
  <c r="R1156"/>
  <c r="Q1156"/>
  <c r="P1156"/>
  <c r="O1156"/>
  <c r="N1156"/>
  <c r="M1156"/>
  <c r="L1156"/>
  <c r="K1156"/>
  <c r="J1156"/>
  <c r="I1156"/>
  <c r="H1156"/>
  <c r="G1156"/>
  <c r="F1156"/>
  <c r="E1156"/>
  <c r="D1156"/>
  <c r="B1153"/>
  <c r="R1152"/>
  <c r="Q1152"/>
  <c r="P1152"/>
  <c r="O1152"/>
  <c r="N1152"/>
  <c r="M1152"/>
  <c r="L1152"/>
  <c r="K1152"/>
  <c r="J1152"/>
  <c r="I1152"/>
  <c r="H1152"/>
  <c r="G1152"/>
  <c r="F1152"/>
  <c r="E1152"/>
  <c r="D1152"/>
  <c r="B1152"/>
  <c r="R1151"/>
  <c r="Q1151"/>
  <c r="P1151"/>
  <c r="O1151"/>
  <c r="N1151"/>
  <c r="M1151"/>
  <c r="L1151"/>
  <c r="K1151"/>
  <c r="J1151"/>
  <c r="I1151"/>
  <c r="H1151"/>
  <c r="G1151"/>
  <c r="F1151"/>
  <c r="E1151"/>
  <c r="D1151"/>
  <c r="B1151"/>
  <c r="R1150"/>
  <c r="Q1150"/>
  <c r="P1150"/>
  <c r="O1150"/>
  <c r="N1150"/>
  <c r="M1150"/>
  <c r="L1150"/>
  <c r="K1150"/>
  <c r="J1150"/>
  <c r="I1150"/>
  <c r="H1150"/>
  <c r="G1150"/>
  <c r="F1150"/>
  <c r="E1150"/>
  <c r="D1150"/>
  <c r="R1149"/>
  <c r="Q1149"/>
  <c r="P1149"/>
  <c r="O1149"/>
  <c r="N1149"/>
  <c r="M1149"/>
  <c r="L1149"/>
  <c r="K1149"/>
  <c r="J1149"/>
  <c r="I1149"/>
  <c r="H1149"/>
  <c r="G1149"/>
  <c r="F1149"/>
  <c r="E1149"/>
  <c r="D1149"/>
  <c r="B1149"/>
  <c r="R1148"/>
  <c r="Q1148"/>
  <c r="P1148"/>
  <c r="O1148"/>
  <c r="N1148"/>
  <c r="M1148"/>
  <c r="L1148"/>
  <c r="K1148"/>
  <c r="J1148"/>
  <c r="I1148"/>
  <c r="H1148"/>
  <c r="G1148"/>
  <c r="F1148"/>
  <c r="E1148"/>
  <c r="D1148"/>
  <c r="R1147"/>
  <c r="Q1147"/>
  <c r="P1147"/>
  <c r="O1147"/>
  <c r="N1147"/>
  <c r="M1147"/>
  <c r="L1147"/>
  <c r="K1147"/>
  <c r="J1147"/>
  <c r="I1147"/>
  <c r="H1147"/>
  <c r="G1147"/>
  <c r="F1147"/>
  <c r="E1147"/>
  <c r="D1147"/>
  <c r="B1144"/>
  <c r="R1143"/>
  <c r="Q1143"/>
  <c r="P1143"/>
  <c r="O1143"/>
  <c r="N1143"/>
  <c r="M1143"/>
  <c r="L1143"/>
  <c r="K1143"/>
  <c r="J1143"/>
  <c r="I1143"/>
  <c r="H1143"/>
  <c r="G1143"/>
  <c r="F1143"/>
  <c r="E1143"/>
  <c r="D1143"/>
  <c r="B1143"/>
  <c r="R1142"/>
  <c r="Q1142"/>
  <c r="P1142"/>
  <c r="O1142"/>
  <c r="N1142"/>
  <c r="M1142"/>
  <c r="L1142"/>
  <c r="K1142"/>
  <c r="J1142"/>
  <c r="I1142"/>
  <c r="H1142"/>
  <c r="G1142"/>
  <c r="F1142"/>
  <c r="E1142"/>
  <c r="D1142"/>
  <c r="B1142"/>
  <c r="R1141"/>
  <c r="Q1141"/>
  <c r="P1141"/>
  <c r="O1141"/>
  <c r="N1141"/>
  <c r="M1141"/>
  <c r="L1141"/>
  <c r="K1141"/>
  <c r="J1141"/>
  <c r="I1141"/>
  <c r="H1141"/>
  <c r="G1141"/>
  <c r="F1141"/>
  <c r="E1141"/>
  <c r="D1141"/>
  <c r="R1140"/>
  <c r="Q1140"/>
  <c r="P1140"/>
  <c r="O1140"/>
  <c r="N1140"/>
  <c r="M1140"/>
  <c r="L1140"/>
  <c r="K1140"/>
  <c r="J1140"/>
  <c r="I1140"/>
  <c r="H1140"/>
  <c r="G1140"/>
  <c r="F1140"/>
  <c r="E1140"/>
  <c r="D1140"/>
  <c r="B1140"/>
  <c r="R1139"/>
  <c r="Q1139"/>
  <c r="P1139"/>
  <c r="O1139"/>
  <c r="N1139"/>
  <c r="M1139"/>
  <c r="L1139"/>
  <c r="K1139"/>
  <c r="J1139"/>
  <c r="I1139"/>
  <c r="H1139"/>
  <c r="G1139"/>
  <c r="F1139"/>
  <c r="E1139"/>
  <c r="D1139"/>
  <c r="R1138"/>
  <c r="Q1138"/>
  <c r="P1138"/>
  <c r="O1138"/>
  <c r="N1138"/>
  <c r="M1138"/>
  <c r="L1138"/>
  <c r="K1138"/>
  <c r="J1138"/>
  <c r="I1138"/>
  <c r="H1138"/>
  <c r="G1138"/>
  <c r="F1138"/>
  <c r="E1138"/>
  <c r="D1138"/>
  <c r="R2313" i="13"/>
  <c r="Q2313"/>
  <c r="P2313"/>
  <c r="O2313"/>
  <c r="N2313"/>
  <c r="M2313"/>
  <c r="L2313"/>
  <c r="K2313"/>
  <c r="J2313"/>
  <c r="I2313"/>
  <c r="H2313"/>
  <c r="G2313"/>
  <c r="F2313"/>
  <c r="E2313"/>
  <c r="D2313"/>
  <c r="R2312"/>
  <c r="Q2312"/>
  <c r="P2312"/>
  <c r="O2312"/>
  <c r="N2312"/>
  <c r="M2312"/>
  <c r="L2312"/>
  <c r="K2312"/>
  <c r="J2312"/>
  <c r="I2312"/>
  <c r="H2312"/>
  <c r="G2312"/>
  <c r="F2312"/>
  <c r="E2312"/>
  <c r="D2312"/>
  <c r="R2310"/>
  <c r="Q2310"/>
  <c r="P2310"/>
  <c r="O2310"/>
  <c r="N2310"/>
  <c r="M2310"/>
  <c r="L2310"/>
  <c r="K2310"/>
  <c r="J2310"/>
  <c r="I2310"/>
  <c r="H2310"/>
  <c r="G2310"/>
  <c r="F2310"/>
  <c r="E2310"/>
  <c r="D2310"/>
  <c r="R2309"/>
  <c r="Q2309"/>
  <c r="P2309"/>
  <c r="O2309"/>
  <c r="N2309"/>
  <c r="M2309"/>
  <c r="L2309"/>
  <c r="K2309"/>
  <c r="J2309"/>
  <c r="I2309"/>
  <c r="H2309"/>
  <c r="G2309"/>
  <c r="F2309"/>
  <c r="E2309"/>
  <c r="D2309"/>
  <c r="R2308"/>
  <c r="Q2308"/>
  <c r="P2308"/>
  <c r="O2308"/>
  <c r="N2308"/>
  <c r="M2308"/>
  <c r="L2308"/>
  <c r="K2308"/>
  <c r="J2308"/>
  <c r="I2308"/>
  <c r="H2308"/>
  <c r="G2308"/>
  <c r="F2308"/>
  <c r="E2308"/>
  <c r="D2308"/>
  <c r="R2304"/>
  <c r="Q2304"/>
  <c r="P2304"/>
  <c r="O2304"/>
  <c r="N2304"/>
  <c r="M2304"/>
  <c r="L2304"/>
  <c r="K2304"/>
  <c r="J2304"/>
  <c r="I2304"/>
  <c r="H2304"/>
  <c r="G2304"/>
  <c r="F2304"/>
  <c r="E2304"/>
  <c r="D2304"/>
  <c r="R2303"/>
  <c r="Q2303"/>
  <c r="P2303"/>
  <c r="O2303"/>
  <c r="N2303"/>
  <c r="M2303"/>
  <c r="L2303"/>
  <c r="K2303"/>
  <c r="J2303"/>
  <c r="I2303"/>
  <c r="H2303"/>
  <c r="G2303"/>
  <c r="F2303"/>
  <c r="E2303"/>
  <c r="D2303"/>
  <c r="R2301"/>
  <c r="Q2301"/>
  <c r="P2301"/>
  <c r="O2301"/>
  <c r="N2301"/>
  <c r="M2301"/>
  <c r="L2301"/>
  <c r="K2301"/>
  <c r="J2301"/>
  <c r="I2301"/>
  <c r="H2301"/>
  <c r="G2301"/>
  <c r="F2301"/>
  <c r="E2301"/>
  <c r="D2301"/>
  <c r="R2300"/>
  <c r="Q2300"/>
  <c r="P2300"/>
  <c r="O2300"/>
  <c r="N2300"/>
  <c r="M2300"/>
  <c r="L2300"/>
  <c r="K2300"/>
  <c r="J2300"/>
  <c r="I2300"/>
  <c r="H2300"/>
  <c r="G2300"/>
  <c r="F2300"/>
  <c r="E2300"/>
  <c r="D2300"/>
  <c r="R2299"/>
  <c r="Q2299"/>
  <c r="P2299"/>
  <c r="O2299"/>
  <c r="N2299"/>
  <c r="M2299"/>
  <c r="L2299"/>
  <c r="K2299"/>
  <c r="J2299"/>
  <c r="I2299"/>
  <c r="H2299"/>
  <c r="G2299"/>
  <c r="F2299"/>
  <c r="E2299"/>
  <c r="D2299"/>
  <c r="R2295"/>
  <c r="Q2295"/>
  <c r="P2295"/>
  <c r="O2295"/>
  <c r="N2295"/>
  <c r="M2295"/>
  <c r="L2295"/>
  <c r="K2295"/>
  <c r="J2295"/>
  <c r="I2295"/>
  <c r="H2295"/>
  <c r="G2295"/>
  <c r="F2295"/>
  <c r="E2295"/>
  <c r="D2295"/>
  <c r="R2294"/>
  <c r="Q2294"/>
  <c r="P2294"/>
  <c r="O2294"/>
  <c r="N2294"/>
  <c r="M2294"/>
  <c r="L2294"/>
  <c r="K2294"/>
  <c r="J2294"/>
  <c r="I2294"/>
  <c r="H2294"/>
  <c r="G2294"/>
  <c r="F2294"/>
  <c r="E2294"/>
  <c r="D2294"/>
  <c r="R2292"/>
  <c r="Q2292"/>
  <c r="P2292"/>
  <c r="O2292"/>
  <c r="N2292"/>
  <c r="M2292"/>
  <c r="L2292"/>
  <c r="K2292"/>
  <c r="J2292"/>
  <c r="I2292"/>
  <c r="H2292"/>
  <c r="G2292"/>
  <c r="F2292"/>
  <c r="E2292"/>
  <c r="D2292"/>
  <c r="R2291"/>
  <c r="Q2291"/>
  <c r="P2291"/>
  <c r="O2291"/>
  <c r="N2291"/>
  <c r="M2291"/>
  <c r="L2291"/>
  <c r="K2291"/>
  <c r="J2291"/>
  <c r="I2291"/>
  <c r="H2291"/>
  <c r="G2291"/>
  <c r="F2291"/>
  <c r="E2291"/>
  <c r="D2291"/>
  <c r="R2290"/>
  <c r="Q2290"/>
  <c r="P2290"/>
  <c r="O2290"/>
  <c r="N2290"/>
  <c r="M2290"/>
  <c r="L2290"/>
  <c r="K2290"/>
  <c r="J2290"/>
  <c r="I2290"/>
  <c r="H2290"/>
  <c r="G2290"/>
  <c r="F2290"/>
  <c r="E2290"/>
  <c r="D2290"/>
  <c r="R2286"/>
  <c r="Q2286"/>
  <c r="P2286"/>
  <c r="O2286"/>
  <c r="N2286"/>
  <c r="M2286"/>
  <c r="L2286"/>
  <c r="K2286"/>
  <c r="J2286"/>
  <c r="I2286"/>
  <c r="H2286"/>
  <c r="G2286"/>
  <c r="F2286"/>
  <c r="E2286"/>
  <c r="D2286"/>
  <c r="R2285"/>
  <c r="Q2285"/>
  <c r="P2285"/>
  <c r="O2285"/>
  <c r="N2285"/>
  <c r="M2285"/>
  <c r="L2285"/>
  <c r="K2285"/>
  <c r="J2285"/>
  <c r="I2285"/>
  <c r="H2285"/>
  <c r="G2285"/>
  <c r="F2285"/>
  <c r="E2285"/>
  <c r="D2285"/>
  <c r="R2283"/>
  <c r="Q2283"/>
  <c r="P2283"/>
  <c r="O2283"/>
  <c r="N2283"/>
  <c r="M2283"/>
  <c r="L2283"/>
  <c r="K2283"/>
  <c r="J2283"/>
  <c r="I2283"/>
  <c r="H2283"/>
  <c r="G2283"/>
  <c r="F2283"/>
  <c r="E2283"/>
  <c r="D2283"/>
  <c r="R2282"/>
  <c r="Q2282"/>
  <c r="P2282"/>
  <c r="O2282"/>
  <c r="N2282"/>
  <c r="M2282"/>
  <c r="L2282"/>
  <c r="K2282"/>
  <c r="J2282"/>
  <c r="I2282"/>
  <c r="H2282"/>
  <c r="G2282"/>
  <c r="F2282"/>
  <c r="E2282"/>
  <c r="D2282"/>
  <c r="R2281"/>
  <c r="Q2281"/>
  <c r="P2281"/>
  <c r="O2281"/>
  <c r="N2281"/>
  <c r="M2281"/>
  <c r="L2281"/>
  <c r="K2281"/>
  <c r="J2281"/>
  <c r="I2281"/>
  <c r="H2281"/>
  <c r="G2281"/>
  <c r="F2281"/>
  <c r="E2281"/>
  <c r="D2281"/>
  <c r="R2277"/>
  <c r="Q2277"/>
  <c r="P2277"/>
  <c r="O2277"/>
  <c r="N2277"/>
  <c r="M2277"/>
  <c r="L2277"/>
  <c r="K2277"/>
  <c r="J2277"/>
  <c r="I2277"/>
  <c r="H2277"/>
  <c r="G2277"/>
  <c r="F2277"/>
  <c r="E2277"/>
  <c r="D2277"/>
  <c r="R2276"/>
  <c r="Q2276"/>
  <c r="P2276"/>
  <c r="O2276"/>
  <c r="N2276"/>
  <c r="M2276"/>
  <c r="L2276"/>
  <c r="K2276"/>
  <c r="J2276"/>
  <c r="I2276"/>
  <c r="H2276"/>
  <c r="G2276"/>
  <c r="F2276"/>
  <c r="E2276"/>
  <c r="D2276"/>
  <c r="R2274"/>
  <c r="Q2274"/>
  <c r="P2274"/>
  <c r="O2274"/>
  <c r="N2274"/>
  <c r="M2274"/>
  <c r="L2274"/>
  <c r="K2274"/>
  <c r="J2274"/>
  <c r="I2274"/>
  <c r="H2274"/>
  <c r="G2274"/>
  <c r="F2274"/>
  <c r="E2274"/>
  <c r="D2274"/>
  <c r="R2273"/>
  <c r="Q2273"/>
  <c r="P2273"/>
  <c r="O2273"/>
  <c r="N2273"/>
  <c r="M2273"/>
  <c r="L2273"/>
  <c r="K2273"/>
  <c r="J2273"/>
  <c r="I2273"/>
  <c r="H2273"/>
  <c r="G2273"/>
  <c r="F2273"/>
  <c r="E2273"/>
  <c r="D2273"/>
  <c r="R2272"/>
  <c r="Q2272"/>
  <c r="P2272"/>
  <c r="O2272"/>
  <c r="N2272"/>
  <c r="M2272"/>
  <c r="L2272"/>
  <c r="K2272"/>
  <c r="J2272"/>
  <c r="I2272"/>
  <c r="H2272"/>
  <c r="G2272"/>
  <c r="F2272"/>
  <c r="E2272"/>
  <c r="D2272"/>
  <c r="R2268"/>
  <c r="Q2268"/>
  <c r="P2268"/>
  <c r="O2268"/>
  <c r="N2268"/>
  <c r="M2268"/>
  <c r="L2268"/>
  <c r="K2268"/>
  <c r="J2268"/>
  <c r="I2268"/>
  <c r="H2268"/>
  <c r="G2268"/>
  <c r="F2268"/>
  <c r="E2268"/>
  <c r="D2268"/>
  <c r="R2267"/>
  <c r="Q2267"/>
  <c r="P2267"/>
  <c r="O2267"/>
  <c r="N2267"/>
  <c r="M2267"/>
  <c r="L2267"/>
  <c r="K2267"/>
  <c r="J2267"/>
  <c r="I2267"/>
  <c r="H2267"/>
  <c r="G2267"/>
  <c r="F2267"/>
  <c r="E2267"/>
  <c r="D2267"/>
  <c r="R2265"/>
  <c r="Q2265"/>
  <c r="P2265"/>
  <c r="O2265"/>
  <c r="N2265"/>
  <c r="M2265"/>
  <c r="L2265"/>
  <c r="K2265"/>
  <c r="J2265"/>
  <c r="I2265"/>
  <c r="H2265"/>
  <c r="G2265"/>
  <c r="F2265"/>
  <c r="E2265"/>
  <c r="D2265"/>
  <c r="R2264"/>
  <c r="Q2264"/>
  <c r="P2264"/>
  <c r="O2264"/>
  <c r="N2264"/>
  <c r="M2264"/>
  <c r="L2264"/>
  <c r="K2264"/>
  <c r="J2264"/>
  <c r="I2264"/>
  <c r="H2264"/>
  <c r="G2264"/>
  <c r="F2264"/>
  <c r="E2264"/>
  <c r="D2264"/>
  <c r="R2263"/>
  <c r="Q2263"/>
  <c r="P2263"/>
  <c r="O2263"/>
  <c r="N2263"/>
  <c r="M2263"/>
  <c r="L2263"/>
  <c r="K2263"/>
  <c r="J2263"/>
  <c r="I2263"/>
  <c r="H2263"/>
  <c r="G2263"/>
  <c r="F2263"/>
  <c r="E2263"/>
  <c r="D2263"/>
  <c r="R2259"/>
  <c r="Q2259"/>
  <c r="P2259"/>
  <c r="O2259"/>
  <c r="N2259"/>
  <c r="M2259"/>
  <c r="L2259"/>
  <c r="K2259"/>
  <c r="J2259"/>
  <c r="I2259"/>
  <c r="H2259"/>
  <c r="G2259"/>
  <c r="F2259"/>
  <c r="E2259"/>
  <c r="D2259"/>
  <c r="R2258"/>
  <c r="Q2258"/>
  <c r="P2258"/>
  <c r="O2258"/>
  <c r="N2258"/>
  <c r="M2258"/>
  <c r="L2258"/>
  <c r="K2258"/>
  <c r="J2258"/>
  <c r="I2258"/>
  <c r="H2258"/>
  <c r="G2258"/>
  <c r="F2258"/>
  <c r="E2258"/>
  <c r="D2258"/>
  <c r="R2256"/>
  <c r="Q2256"/>
  <c r="P2256"/>
  <c r="O2256"/>
  <c r="N2256"/>
  <c r="M2256"/>
  <c r="L2256"/>
  <c r="K2256"/>
  <c r="J2256"/>
  <c r="I2256"/>
  <c r="H2256"/>
  <c r="G2256"/>
  <c r="F2256"/>
  <c r="E2256"/>
  <c r="D2256"/>
  <c r="R2255"/>
  <c r="Q2255"/>
  <c r="P2255"/>
  <c r="O2255"/>
  <c r="N2255"/>
  <c r="M2255"/>
  <c r="L2255"/>
  <c r="K2255"/>
  <c r="J2255"/>
  <c r="I2255"/>
  <c r="H2255"/>
  <c r="G2255"/>
  <c r="F2255"/>
  <c r="E2255"/>
  <c r="D2255"/>
  <c r="R2254"/>
  <c r="Q2254"/>
  <c r="P2254"/>
  <c r="O2254"/>
  <c r="N2254"/>
  <c r="M2254"/>
  <c r="L2254"/>
  <c r="K2254"/>
  <c r="J2254"/>
  <c r="I2254"/>
  <c r="H2254"/>
  <c r="G2254"/>
  <c r="F2254"/>
  <c r="E2254"/>
  <c r="D2254"/>
  <c r="R2250"/>
  <c r="Q2250"/>
  <c r="P2250"/>
  <c r="O2250"/>
  <c r="N2250"/>
  <c r="M2250"/>
  <c r="L2250"/>
  <c r="K2250"/>
  <c r="J2250"/>
  <c r="I2250"/>
  <c r="H2250"/>
  <c r="G2250"/>
  <c r="F2250"/>
  <c r="E2250"/>
  <c r="D2250"/>
  <c r="R2249"/>
  <c r="Q2249"/>
  <c r="P2249"/>
  <c r="O2249"/>
  <c r="N2249"/>
  <c r="M2249"/>
  <c r="L2249"/>
  <c r="K2249"/>
  <c r="J2249"/>
  <c r="I2249"/>
  <c r="H2249"/>
  <c r="G2249"/>
  <c r="F2249"/>
  <c r="E2249"/>
  <c r="D2249"/>
  <c r="R2247"/>
  <c r="Q2247"/>
  <c r="P2247"/>
  <c r="O2247"/>
  <c r="N2247"/>
  <c r="M2247"/>
  <c r="L2247"/>
  <c r="K2247"/>
  <c r="J2247"/>
  <c r="I2247"/>
  <c r="H2247"/>
  <c r="G2247"/>
  <c r="F2247"/>
  <c r="E2247"/>
  <c r="D2247"/>
  <c r="R2246"/>
  <c r="Q2246"/>
  <c r="P2246"/>
  <c r="O2246"/>
  <c r="N2246"/>
  <c r="M2246"/>
  <c r="L2246"/>
  <c r="K2246"/>
  <c r="J2246"/>
  <c r="I2246"/>
  <c r="H2246"/>
  <c r="G2246"/>
  <c r="F2246"/>
  <c r="E2246"/>
  <c r="D2246"/>
  <c r="R2245"/>
  <c r="Q2245"/>
  <c r="P2245"/>
  <c r="O2245"/>
  <c r="N2245"/>
  <c r="M2245"/>
  <c r="L2245"/>
  <c r="K2245"/>
  <c r="J2245"/>
  <c r="I2245"/>
  <c r="H2245"/>
  <c r="G2245"/>
  <c r="F2245"/>
  <c r="E2245"/>
  <c r="D2245"/>
  <c r="R2241"/>
  <c r="Q2241"/>
  <c r="P2241"/>
  <c r="O2241"/>
  <c r="N2241"/>
  <c r="M2241"/>
  <c r="L2241"/>
  <c r="K2241"/>
  <c r="J2241"/>
  <c r="I2241"/>
  <c r="H2241"/>
  <c r="G2241"/>
  <c r="F2241"/>
  <c r="E2241"/>
  <c r="D2241"/>
  <c r="R2240"/>
  <c r="Q2240"/>
  <c r="P2240"/>
  <c r="O2240"/>
  <c r="N2240"/>
  <c r="M2240"/>
  <c r="L2240"/>
  <c r="K2240"/>
  <c r="J2240"/>
  <c r="I2240"/>
  <c r="H2240"/>
  <c r="G2240"/>
  <c r="F2240"/>
  <c r="E2240"/>
  <c r="D2240"/>
  <c r="R2238"/>
  <c r="Q2238"/>
  <c r="P2238"/>
  <c r="O2238"/>
  <c r="N2238"/>
  <c r="M2238"/>
  <c r="L2238"/>
  <c r="K2238"/>
  <c r="J2238"/>
  <c r="I2238"/>
  <c r="H2238"/>
  <c r="G2238"/>
  <c r="F2238"/>
  <c r="E2238"/>
  <c r="D2238"/>
  <c r="R2237"/>
  <c r="Q2237"/>
  <c r="P2237"/>
  <c r="O2237"/>
  <c r="N2237"/>
  <c r="M2237"/>
  <c r="L2237"/>
  <c r="K2237"/>
  <c r="J2237"/>
  <c r="I2237"/>
  <c r="H2237"/>
  <c r="G2237"/>
  <c r="F2237"/>
  <c r="E2237"/>
  <c r="D2237"/>
  <c r="R2236"/>
  <c r="Q2236"/>
  <c r="P2236"/>
  <c r="O2236"/>
  <c r="N2236"/>
  <c r="M2236"/>
  <c r="L2236"/>
  <c r="K2236"/>
  <c r="J2236"/>
  <c r="I2236"/>
  <c r="H2236"/>
  <c r="G2236"/>
  <c r="F2236"/>
  <c r="E2236"/>
  <c r="D2236"/>
  <c r="R2232"/>
  <c r="Q2232"/>
  <c r="P2232"/>
  <c r="O2232"/>
  <c r="N2232"/>
  <c r="M2232"/>
  <c r="L2232"/>
  <c r="K2232"/>
  <c r="J2232"/>
  <c r="I2232"/>
  <c r="H2232"/>
  <c r="G2232"/>
  <c r="F2232"/>
  <c r="E2232"/>
  <c r="D2232"/>
  <c r="R2231"/>
  <c r="Q2231"/>
  <c r="P2231"/>
  <c r="O2231"/>
  <c r="N2231"/>
  <c r="M2231"/>
  <c r="L2231"/>
  <c r="K2231"/>
  <c r="J2231"/>
  <c r="I2231"/>
  <c r="H2231"/>
  <c r="G2231"/>
  <c r="F2231"/>
  <c r="E2231"/>
  <c r="D2231"/>
  <c r="R2229"/>
  <c r="Q2229"/>
  <c r="P2229"/>
  <c r="O2229"/>
  <c r="N2229"/>
  <c r="M2229"/>
  <c r="L2229"/>
  <c r="K2229"/>
  <c r="J2229"/>
  <c r="I2229"/>
  <c r="H2229"/>
  <c r="G2229"/>
  <c r="F2229"/>
  <c r="E2229"/>
  <c r="D2229"/>
  <c r="R2228"/>
  <c r="Q2228"/>
  <c r="P2228"/>
  <c r="O2228"/>
  <c r="N2228"/>
  <c r="M2228"/>
  <c r="L2228"/>
  <c r="K2228"/>
  <c r="J2228"/>
  <c r="I2228"/>
  <c r="H2228"/>
  <c r="G2228"/>
  <c r="F2228"/>
  <c r="E2228"/>
  <c r="D2228"/>
  <c r="R2227"/>
  <c r="Q2227"/>
  <c r="P2227"/>
  <c r="O2227"/>
  <c r="N2227"/>
  <c r="M2227"/>
  <c r="L2227"/>
  <c r="K2227"/>
  <c r="J2227"/>
  <c r="I2227"/>
  <c r="H2227"/>
  <c r="G2227"/>
  <c r="F2227"/>
  <c r="E2227"/>
  <c r="D2227"/>
  <c r="R2223"/>
  <c r="Q2223"/>
  <c r="P2223"/>
  <c r="O2223"/>
  <c r="N2223"/>
  <c r="M2223"/>
  <c r="L2223"/>
  <c r="K2223"/>
  <c r="J2223"/>
  <c r="I2223"/>
  <c r="H2223"/>
  <c r="G2223"/>
  <c r="F2223"/>
  <c r="E2223"/>
  <c r="D2223"/>
  <c r="R2222"/>
  <c r="Q2222"/>
  <c r="P2222"/>
  <c r="O2222"/>
  <c r="N2222"/>
  <c r="M2222"/>
  <c r="L2222"/>
  <c r="K2222"/>
  <c r="J2222"/>
  <c r="I2222"/>
  <c r="H2222"/>
  <c r="G2222"/>
  <c r="F2222"/>
  <c r="E2222"/>
  <c r="D2222"/>
  <c r="R2220"/>
  <c r="Q2220"/>
  <c r="P2220"/>
  <c r="O2220"/>
  <c r="N2220"/>
  <c r="M2220"/>
  <c r="L2220"/>
  <c r="K2220"/>
  <c r="J2220"/>
  <c r="I2220"/>
  <c r="H2220"/>
  <c r="G2220"/>
  <c r="F2220"/>
  <c r="E2220"/>
  <c r="D2220"/>
  <c r="R2219"/>
  <c r="Q2219"/>
  <c r="P2219"/>
  <c r="O2219"/>
  <c r="N2219"/>
  <c r="M2219"/>
  <c r="L2219"/>
  <c r="K2219"/>
  <c r="J2219"/>
  <c r="I2219"/>
  <c r="H2219"/>
  <c r="G2219"/>
  <c r="F2219"/>
  <c r="E2219"/>
  <c r="D2219"/>
  <c r="R2218"/>
  <c r="Q2218"/>
  <c r="P2218"/>
  <c r="O2218"/>
  <c r="N2218"/>
  <c r="M2218"/>
  <c r="L2218"/>
  <c r="K2218"/>
  <c r="J2218"/>
  <c r="I2218"/>
  <c r="H2218"/>
  <c r="G2218"/>
  <c r="F2218"/>
  <c r="E2218"/>
  <c r="D2218"/>
  <c r="R2214"/>
  <c r="Q2214"/>
  <c r="P2214"/>
  <c r="O2214"/>
  <c r="N2214"/>
  <c r="M2214"/>
  <c r="L2214"/>
  <c r="K2214"/>
  <c r="J2214"/>
  <c r="I2214"/>
  <c r="H2214"/>
  <c r="G2214"/>
  <c r="F2214"/>
  <c r="E2214"/>
  <c r="D2214"/>
  <c r="R2213"/>
  <c r="Q2213"/>
  <c r="P2213"/>
  <c r="O2213"/>
  <c r="N2213"/>
  <c r="M2213"/>
  <c r="L2213"/>
  <c r="K2213"/>
  <c r="J2213"/>
  <c r="I2213"/>
  <c r="H2213"/>
  <c r="G2213"/>
  <c r="F2213"/>
  <c r="E2213"/>
  <c r="D2213"/>
  <c r="R2211"/>
  <c r="Q2211"/>
  <c r="P2211"/>
  <c r="O2211"/>
  <c r="N2211"/>
  <c r="M2211"/>
  <c r="L2211"/>
  <c r="K2211"/>
  <c r="J2211"/>
  <c r="I2211"/>
  <c r="H2211"/>
  <c r="G2211"/>
  <c r="F2211"/>
  <c r="E2211"/>
  <c r="D2211"/>
  <c r="R2210"/>
  <c r="Q2210"/>
  <c r="P2210"/>
  <c r="O2210"/>
  <c r="N2210"/>
  <c r="M2210"/>
  <c r="L2210"/>
  <c r="K2210"/>
  <c r="J2210"/>
  <c r="I2210"/>
  <c r="H2210"/>
  <c r="G2210"/>
  <c r="F2210"/>
  <c r="E2210"/>
  <c r="D2210"/>
  <c r="R2209"/>
  <c r="Q2209"/>
  <c r="P2209"/>
  <c r="O2209"/>
  <c r="N2209"/>
  <c r="M2209"/>
  <c r="L2209"/>
  <c r="K2209"/>
  <c r="J2209"/>
  <c r="I2209"/>
  <c r="H2209"/>
  <c r="G2209"/>
  <c r="F2209"/>
  <c r="E2209"/>
  <c r="D2209"/>
  <c r="R2205"/>
  <c r="Q2205"/>
  <c r="P2205"/>
  <c r="O2205"/>
  <c r="N2205"/>
  <c r="M2205"/>
  <c r="L2205"/>
  <c r="K2205"/>
  <c r="J2205"/>
  <c r="I2205"/>
  <c r="H2205"/>
  <c r="G2205"/>
  <c r="F2205"/>
  <c r="E2205"/>
  <c r="D2205"/>
  <c r="R2204"/>
  <c r="Q2204"/>
  <c r="P2204"/>
  <c r="O2204"/>
  <c r="N2204"/>
  <c r="M2204"/>
  <c r="L2204"/>
  <c r="K2204"/>
  <c r="J2204"/>
  <c r="I2204"/>
  <c r="H2204"/>
  <c r="G2204"/>
  <c r="F2204"/>
  <c r="E2204"/>
  <c r="D2204"/>
  <c r="R2202"/>
  <c r="Q2202"/>
  <c r="P2202"/>
  <c r="O2202"/>
  <c r="N2202"/>
  <c r="M2202"/>
  <c r="L2202"/>
  <c r="K2202"/>
  <c r="J2202"/>
  <c r="I2202"/>
  <c r="H2202"/>
  <c r="G2202"/>
  <c r="F2202"/>
  <c r="E2202"/>
  <c r="D2202"/>
  <c r="R2201"/>
  <c r="Q2201"/>
  <c r="P2201"/>
  <c r="O2201"/>
  <c r="N2201"/>
  <c r="M2201"/>
  <c r="L2201"/>
  <c r="K2201"/>
  <c r="J2201"/>
  <c r="I2201"/>
  <c r="H2201"/>
  <c r="G2201"/>
  <c r="F2201"/>
  <c r="E2201"/>
  <c r="D2201"/>
  <c r="R2200"/>
  <c r="Q2200"/>
  <c r="P2200"/>
  <c r="O2200"/>
  <c r="N2200"/>
  <c r="M2200"/>
  <c r="L2200"/>
  <c r="K2200"/>
  <c r="J2200"/>
  <c r="I2200"/>
  <c r="H2200"/>
  <c r="G2200"/>
  <c r="F2200"/>
  <c r="E2200"/>
  <c r="D2200"/>
  <c r="R2196"/>
  <c r="Q2196"/>
  <c r="P2196"/>
  <c r="O2196"/>
  <c r="N2196"/>
  <c r="M2196"/>
  <c r="L2196"/>
  <c r="K2196"/>
  <c r="J2196"/>
  <c r="I2196"/>
  <c r="H2196"/>
  <c r="G2196"/>
  <c r="F2196"/>
  <c r="E2196"/>
  <c r="D2196"/>
  <c r="R2195"/>
  <c r="Q2195"/>
  <c r="P2195"/>
  <c r="O2195"/>
  <c r="N2195"/>
  <c r="M2195"/>
  <c r="L2195"/>
  <c r="K2195"/>
  <c r="J2195"/>
  <c r="I2195"/>
  <c r="H2195"/>
  <c r="G2195"/>
  <c r="F2195"/>
  <c r="E2195"/>
  <c r="D2195"/>
  <c r="R2193"/>
  <c r="Q2193"/>
  <c r="P2193"/>
  <c r="O2193"/>
  <c r="N2193"/>
  <c r="M2193"/>
  <c r="L2193"/>
  <c r="K2193"/>
  <c r="J2193"/>
  <c r="I2193"/>
  <c r="H2193"/>
  <c r="G2193"/>
  <c r="F2193"/>
  <c r="E2193"/>
  <c r="D2193"/>
  <c r="R2192"/>
  <c r="Q2192"/>
  <c r="P2192"/>
  <c r="O2192"/>
  <c r="N2192"/>
  <c r="M2192"/>
  <c r="L2192"/>
  <c r="K2192"/>
  <c r="J2192"/>
  <c r="I2192"/>
  <c r="H2192"/>
  <c r="G2192"/>
  <c r="F2192"/>
  <c r="E2192"/>
  <c r="D2192"/>
  <c r="R2191"/>
  <c r="Q2191"/>
  <c r="P2191"/>
  <c r="O2191"/>
  <c r="N2191"/>
  <c r="M2191"/>
  <c r="L2191"/>
  <c r="K2191"/>
  <c r="J2191"/>
  <c r="I2191"/>
  <c r="H2191"/>
  <c r="G2191"/>
  <c r="F2191"/>
  <c r="E2191"/>
  <c r="D2191"/>
  <c r="R2187"/>
  <c r="Q2187"/>
  <c r="P2187"/>
  <c r="O2187"/>
  <c r="N2187"/>
  <c r="M2187"/>
  <c r="L2187"/>
  <c r="K2187"/>
  <c r="J2187"/>
  <c r="I2187"/>
  <c r="H2187"/>
  <c r="G2187"/>
  <c r="F2187"/>
  <c r="E2187"/>
  <c r="D2187"/>
  <c r="R2186"/>
  <c r="Q2186"/>
  <c r="P2186"/>
  <c r="O2186"/>
  <c r="N2186"/>
  <c r="M2186"/>
  <c r="L2186"/>
  <c r="K2186"/>
  <c r="J2186"/>
  <c r="I2186"/>
  <c r="H2186"/>
  <c r="G2186"/>
  <c r="F2186"/>
  <c r="E2186"/>
  <c r="D2186"/>
  <c r="R2184"/>
  <c r="Q2184"/>
  <c r="P2184"/>
  <c r="O2184"/>
  <c r="N2184"/>
  <c r="M2184"/>
  <c r="L2184"/>
  <c r="K2184"/>
  <c r="J2184"/>
  <c r="I2184"/>
  <c r="H2184"/>
  <c r="G2184"/>
  <c r="F2184"/>
  <c r="E2184"/>
  <c r="D2184"/>
  <c r="R2183"/>
  <c r="Q2183"/>
  <c r="P2183"/>
  <c r="O2183"/>
  <c r="N2183"/>
  <c r="M2183"/>
  <c r="L2183"/>
  <c r="K2183"/>
  <c r="J2183"/>
  <c r="I2183"/>
  <c r="H2183"/>
  <c r="G2183"/>
  <c r="F2183"/>
  <c r="E2183"/>
  <c r="D2183"/>
  <c r="R2182"/>
  <c r="Q2182"/>
  <c r="P2182"/>
  <c r="O2182"/>
  <c r="N2182"/>
  <c r="M2182"/>
  <c r="L2182"/>
  <c r="K2182"/>
  <c r="J2182"/>
  <c r="I2182"/>
  <c r="H2182"/>
  <c r="G2182"/>
  <c r="F2182"/>
  <c r="E2182"/>
  <c r="D2182"/>
  <c r="R2178"/>
  <c r="Q2178"/>
  <c r="P2178"/>
  <c r="O2178"/>
  <c r="N2178"/>
  <c r="M2178"/>
  <c r="L2178"/>
  <c r="K2178"/>
  <c r="J2178"/>
  <c r="I2178"/>
  <c r="H2178"/>
  <c r="G2178"/>
  <c r="F2178"/>
  <c r="E2178"/>
  <c r="D2178"/>
  <c r="R2177"/>
  <c r="Q2177"/>
  <c r="P2177"/>
  <c r="O2177"/>
  <c r="N2177"/>
  <c r="M2177"/>
  <c r="L2177"/>
  <c r="K2177"/>
  <c r="J2177"/>
  <c r="I2177"/>
  <c r="H2177"/>
  <c r="G2177"/>
  <c r="F2177"/>
  <c r="E2177"/>
  <c r="D2177"/>
  <c r="R2175"/>
  <c r="Q2175"/>
  <c r="P2175"/>
  <c r="O2175"/>
  <c r="N2175"/>
  <c r="M2175"/>
  <c r="L2175"/>
  <c r="K2175"/>
  <c r="J2175"/>
  <c r="I2175"/>
  <c r="H2175"/>
  <c r="G2175"/>
  <c r="F2175"/>
  <c r="E2175"/>
  <c r="D2175"/>
  <c r="R2174"/>
  <c r="Q2174"/>
  <c r="P2174"/>
  <c r="O2174"/>
  <c r="N2174"/>
  <c r="M2174"/>
  <c r="L2174"/>
  <c r="K2174"/>
  <c r="J2174"/>
  <c r="I2174"/>
  <c r="H2174"/>
  <c r="G2174"/>
  <c r="F2174"/>
  <c r="E2174"/>
  <c r="D2174"/>
  <c r="R2173"/>
  <c r="Q2173"/>
  <c r="P2173"/>
  <c r="O2173"/>
  <c r="N2173"/>
  <c r="M2173"/>
  <c r="L2173"/>
  <c r="K2173"/>
  <c r="J2173"/>
  <c r="I2173"/>
  <c r="H2173"/>
  <c r="G2173"/>
  <c r="F2173"/>
  <c r="E2173"/>
  <c r="D2173"/>
  <c r="R2169"/>
  <c r="Q2169"/>
  <c r="P2169"/>
  <c r="O2169"/>
  <c r="N2169"/>
  <c r="M2169"/>
  <c r="L2169"/>
  <c r="K2169"/>
  <c r="J2169"/>
  <c r="I2169"/>
  <c r="H2169"/>
  <c r="G2169"/>
  <c r="F2169"/>
  <c r="E2169"/>
  <c r="D2169"/>
  <c r="R2168"/>
  <c r="Q2168"/>
  <c r="P2168"/>
  <c r="O2168"/>
  <c r="N2168"/>
  <c r="M2168"/>
  <c r="L2168"/>
  <c r="K2168"/>
  <c r="J2168"/>
  <c r="I2168"/>
  <c r="H2168"/>
  <c r="G2168"/>
  <c r="F2168"/>
  <c r="E2168"/>
  <c r="D2168"/>
  <c r="R2166"/>
  <c r="Q2166"/>
  <c r="P2166"/>
  <c r="O2166"/>
  <c r="N2166"/>
  <c r="M2166"/>
  <c r="L2166"/>
  <c r="K2166"/>
  <c r="J2166"/>
  <c r="I2166"/>
  <c r="H2166"/>
  <c r="G2166"/>
  <c r="F2166"/>
  <c r="E2166"/>
  <c r="D2166"/>
  <c r="R2165"/>
  <c r="Q2165"/>
  <c r="P2165"/>
  <c r="O2165"/>
  <c r="N2165"/>
  <c r="M2165"/>
  <c r="L2165"/>
  <c r="K2165"/>
  <c r="J2165"/>
  <c r="I2165"/>
  <c r="H2165"/>
  <c r="G2165"/>
  <c r="F2165"/>
  <c r="E2165"/>
  <c r="D2165"/>
  <c r="R2164"/>
  <c r="Q2164"/>
  <c r="P2164"/>
  <c r="O2164"/>
  <c r="N2164"/>
  <c r="M2164"/>
  <c r="L2164"/>
  <c r="K2164"/>
  <c r="J2164"/>
  <c r="I2164"/>
  <c r="H2164"/>
  <c r="G2164"/>
  <c r="F2164"/>
  <c r="E2164"/>
  <c r="D2164"/>
  <c r="R2162"/>
  <c r="Q2162"/>
  <c r="P2162"/>
  <c r="O2162"/>
  <c r="N2162"/>
  <c r="M2162"/>
  <c r="L2162"/>
  <c r="K2162"/>
  <c r="J2162"/>
  <c r="I2162"/>
  <c r="H2162"/>
  <c r="G2162"/>
  <c r="F2162"/>
  <c r="E2162"/>
  <c r="D2162"/>
  <c r="R2160"/>
  <c r="Q2160"/>
  <c r="P2160"/>
  <c r="O2160"/>
  <c r="N2160"/>
  <c r="M2160"/>
  <c r="L2160"/>
  <c r="K2160"/>
  <c r="J2160"/>
  <c r="I2160"/>
  <c r="H2160"/>
  <c r="G2160"/>
  <c r="F2160"/>
  <c r="E2160"/>
  <c r="D2160"/>
  <c r="R2159"/>
  <c r="Q2159"/>
  <c r="P2159"/>
  <c r="O2159"/>
  <c r="N2159"/>
  <c r="M2159"/>
  <c r="L2159"/>
  <c r="K2159"/>
  <c r="J2159"/>
  <c r="I2159"/>
  <c r="H2159"/>
  <c r="G2159"/>
  <c r="F2159"/>
  <c r="E2159"/>
  <c r="D2159"/>
  <c r="R2157"/>
  <c r="Q2157"/>
  <c r="P2157"/>
  <c r="O2157"/>
  <c r="N2157"/>
  <c r="M2157"/>
  <c r="L2157"/>
  <c r="K2157"/>
  <c r="J2157"/>
  <c r="I2157"/>
  <c r="H2157"/>
  <c r="G2157"/>
  <c r="F2157"/>
  <c r="E2157"/>
  <c r="D2157"/>
  <c r="R2156"/>
  <c r="Q2156"/>
  <c r="P2156"/>
  <c r="O2156"/>
  <c r="N2156"/>
  <c r="M2156"/>
  <c r="L2156"/>
  <c r="K2156"/>
  <c r="J2156"/>
  <c r="I2156"/>
  <c r="H2156"/>
  <c r="G2156"/>
  <c r="F2156"/>
  <c r="E2156"/>
  <c r="D2156"/>
  <c r="R2155"/>
  <c r="Q2155"/>
  <c r="P2155"/>
  <c r="O2155"/>
  <c r="N2155"/>
  <c r="M2155"/>
  <c r="L2155"/>
  <c r="K2155"/>
  <c r="J2155"/>
  <c r="I2155"/>
  <c r="H2155"/>
  <c r="G2155"/>
  <c r="F2155"/>
  <c r="E2155"/>
  <c r="D2155"/>
  <c r="R2153"/>
  <c r="Q2153"/>
  <c r="P2153"/>
  <c r="O2153"/>
  <c r="N2153"/>
  <c r="M2153"/>
  <c r="L2153"/>
  <c r="K2153"/>
  <c r="J2153"/>
  <c r="I2153"/>
  <c r="H2153"/>
  <c r="G2153"/>
  <c r="F2153"/>
  <c r="E2153"/>
  <c r="D2153"/>
  <c r="R2151"/>
  <c r="Q2151"/>
  <c r="P2151"/>
  <c r="O2151"/>
  <c r="N2151"/>
  <c r="M2151"/>
  <c r="L2151"/>
  <c r="K2151"/>
  <c r="J2151"/>
  <c r="I2151"/>
  <c r="H2151"/>
  <c r="G2151"/>
  <c r="F2151"/>
  <c r="E2151"/>
  <c r="D2151"/>
  <c r="R2150"/>
  <c r="Q2150"/>
  <c r="P2150"/>
  <c r="O2150"/>
  <c r="N2150"/>
  <c r="M2150"/>
  <c r="L2150"/>
  <c r="K2150"/>
  <c r="J2150"/>
  <c r="I2150"/>
  <c r="H2150"/>
  <c r="G2150"/>
  <c r="F2150"/>
  <c r="E2150"/>
  <c r="D2150"/>
  <c r="R2148"/>
  <c r="Q2148"/>
  <c r="P2148"/>
  <c r="O2148"/>
  <c r="N2148"/>
  <c r="M2148"/>
  <c r="L2148"/>
  <c r="K2148"/>
  <c r="J2148"/>
  <c r="I2148"/>
  <c r="H2148"/>
  <c r="G2148"/>
  <c r="F2148"/>
  <c r="E2148"/>
  <c r="D2148"/>
  <c r="R2147"/>
  <c r="Q2147"/>
  <c r="P2147"/>
  <c r="O2147"/>
  <c r="N2147"/>
  <c r="M2147"/>
  <c r="L2147"/>
  <c r="K2147"/>
  <c r="J2147"/>
  <c r="I2147"/>
  <c r="H2147"/>
  <c r="G2147"/>
  <c r="F2147"/>
  <c r="E2147"/>
  <c r="D2147"/>
  <c r="R2146"/>
  <c r="Q2146"/>
  <c r="P2146"/>
  <c r="O2146"/>
  <c r="N2146"/>
  <c r="M2146"/>
  <c r="L2146"/>
  <c r="K2146"/>
  <c r="J2146"/>
  <c r="I2146"/>
  <c r="H2146"/>
  <c r="G2146"/>
  <c r="F2146"/>
  <c r="E2146"/>
  <c r="D2146"/>
  <c r="R2144"/>
  <c r="Q2144"/>
  <c r="P2144"/>
  <c r="O2144"/>
  <c r="N2144"/>
  <c r="M2144"/>
  <c r="L2144"/>
  <c r="K2144"/>
  <c r="J2144"/>
  <c r="I2144"/>
  <c r="H2144"/>
  <c r="G2144"/>
  <c r="F2144"/>
  <c r="E2144"/>
  <c r="D2144"/>
  <c r="R2142"/>
  <c r="Q2142"/>
  <c r="P2142"/>
  <c r="O2142"/>
  <c r="N2142"/>
  <c r="M2142"/>
  <c r="L2142"/>
  <c r="K2142"/>
  <c r="J2142"/>
  <c r="I2142"/>
  <c r="H2142"/>
  <c r="G2142"/>
  <c r="F2142"/>
  <c r="E2142"/>
  <c r="D2142"/>
  <c r="R2141"/>
  <c r="Q2141"/>
  <c r="P2141"/>
  <c r="O2141"/>
  <c r="N2141"/>
  <c r="M2141"/>
  <c r="L2141"/>
  <c r="K2141"/>
  <c r="J2141"/>
  <c r="I2141"/>
  <c r="H2141"/>
  <c r="G2141"/>
  <c r="F2141"/>
  <c r="E2141"/>
  <c r="D2141"/>
  <c r="R2139"/>
  <c r="Q2139"/>
  <c r="P2139"/>
  <c r="O2139"/>
  <c r="N2139"/>
  <c r="M2139"/>
  <c r="L2139"/>
  <c r="K2139"/>
  <c r="J2139"/>
  <c r="I2139"/>
  <c r="H2139"/>
  <c r="G2139"/>
  <c r="F2139"/>
  <c r="E2139"/>
  <c r="D2139"/>
  <c r="R2138"/>
  <c r="Q2138"/>
  <c r="P2138"/>
  <c r="O2138"/>
  <c r="N2138"/>
  <c r="M2138"/>
  <c r="L2138"/>
  <c r="K2138"/>
  <c r="J2138"/>
  <c r="I2138"/>
  <c r="H2138"/>
  <c r="G2138"/>
  <c r="F2138"/>
  <c r="E2138"/>
  <c r="D2138"/>
  <c r="R2137"/>
  <c r="Q2137"/>
  <c r="P2137"/>
  <c r="O2137"/>
  <c r="N2137"/>
  <c r="M2137"/>
  <c r="L2137"/>
  <c r="K2137"/>
  <c r="J2137"/>
  <c r="I2137"/>
  <c r="H2137"/>
  <c r="G2137"/>
  <c r="F2137"/>
  <c r="E2137"/>
  <c r="D2137"/>
  <c r="R2135"/>
  <c r="Q2135"/>
  <c r="P2135"/>
  <c r="O2135"/>
  <c r="N2135"/>
  <c r="M2135"/>
  <c r="L2135"/>
  <c r="K2135"/>
  <c r="J2135"/>
  <c r="I2135"/>
  <c r="H2135"/>
  <c r="G2135"/>
  <c r="F2135"/>
  <c r="E2135"/>
  <c r="D2135"/>
  <c r="R2133"/>
  <c r="Q2133"/>
  <c r="P2133"/>
  <c r="O2133"/>
  <c r="N2133"/>
  <c r="M2133"/>
  <c r="L2133"/>
  <c r="K2133"/>
  <c r="J2133"/>
  <c r="I2133"/>
  <c r="H2133"/>
  <c r="G2133"/>
  <c r="F2133"/>
  <c r="E2133"/>
  <c r="D2133"/>
  <c r="R2132"/>
  <c r="Q2132"/>
  <c r="P2132"/>
  <c r="O2132"/>
  <c r="N2132"/>
  <c r="M2132"/>
  <c r="L2132"/>
  <c r="K2132"/>
  <c r="J2132"/>
  <c r="I2132"/>
  <c r="H2132"/>
  <c r="G2132"/>
  <c r="F2132"/>
  <c r="E2132"/>
  <c r="D2132"/>
  <c r="R2130"/>
  <c r="Q2130"/>
  <c r="P2130"/>
  <c r="O2130"/>
  <c r="N2130"/>
  <c r="M2130"/>
  <c r="L2130"/>
  <c r="K2130"/>
  <c r="J2130"/>
  <c r="I2130"/>
  <c r="H2130"/>
  <c r="G2130"/>
  <c r="F2130"/>
  <c r="E2130"/>
  <c r="D2130"/>
  <c r="R2129"/>
  <c r="Q2129"/>
  <c r="P2129"/>
  <c r="O2129"/>
  <c r="N2129"/>
  <c r="M2129"/>
  <c r="L2129"/>
  <c r="K2129"/>
  <c r="J2129"/>
  <c r="I2129"/>
  <c r="H2129"/>
  <c r="G2129"/>
  <c r="F2129"/>
  <c r="E2129"/>
  <c r="D2129"/>
  <c r="R2128"/>
  <c r="Q2128"/>
  <c r="P2128"/>
  <c r="O2128"/>
  <c r="N2128"/>
  <c r="M2128"/>
  <c r="L2128"/>
  <c r="K2128"/>
  <c r="J2128"/>
  <c r="I2128"/>
  <c r="H2128"/>
  <c r="G2128"/>
  <c r="F2128"/>
  <c r="E2128"/>
  <c r="D2128"/>
  <c r="R2126"/>
  <c r="Q2126"/>
  <c r="P2126"/>
  <c r="O2126"/>
  <c r="N2126"/>
  <c r="M2126"/>
  <c r="L2126"/>
  <c r="K2126"/>
  <c r="J2126"/>
  <c r="I2126"/>
  <c r="H2126"/>
  <c r="G2126"/>
  <c r="F2126"/>
  <c r="E2126"/>
  <c r="D2126"/>
  <c r="R2124"/>
  <c r="Q2124"/>
  <c r="P2124"/>
  <c r="O2124"/>
  <c r="N2124"/>
  <c r="M2124"/>
  <c r="L2124"/>
  <c r="K2124"/>
  <c r="J2124"/>
  <c r="I2124"/>
  <c r="H2124"/>
  <c r="G2124"/>
  <c r="F2124"/>
  <c r="E2124"/>
  <c r="D2124"/>
  <c r="R2123"/>
  <c r="Q2123"/>
  <c r="P2123"/>
  <c r="O2123"/>
  <c r="N2123"/>
  <c r="M2123"/>
  <c r="L2123"/>
  <c r="K2123"/>
  <c r="J2123"/>
  <c r="I2123"/>
  <c r="H2123"/>
  <c r="G2123"/>
  <c r="F2123"/>
  <c r="E2123"/>
  <c r="D2123"/>
  <c r="R2121"/>
  <c r="Q2121"/>
  <c r="P2121"/>
  <c r="O2121"/>
  <c r="N2121"/>
  <c r="M2121"/>
  <c r="L2121"/>
  <c r="K2121"/>
  <c r="J2121"/>
  <c r="I2121"/>
  <c r="H2121"/>
  <c r="G2121"/>
  <c r="F2121"/>
  <c r="E2121"/>
  <c r="D2121"/>
  <c r="R2120"/>
  <c r="Q2120"/>
  <c r="P2120"/>
  <c r="O2120"/>
  <c r="N2120"/>
  <c r="M2120"/>
  <c r="L2120"/>
  <c r="K2120"/>
  <c r="J2120"/>
  <c r="I2120"/>
  <c r="H2120"/>
  <c r="G2120"/>
  <c r="F2120"/>
  <c r="E2120"/>
  <c r="D2120"/>
  <c r="R2119"/>
  <c r="Q2119"/>
  <c r="P2119"/>
  <c r="O2119"/>
  <c r="N2119"/>
  <c r="M2119"/>
  <c r="L2119"/>
  <c r="K2119"/>
  <c r="J2119"/>
  <c r="I2119"/>
  <c r="H2119"/>
  <c r="G2119"/>
  <c r="F2119"/>
  <c r="E2119"/>
  <c r="D2119"/>
  <c r="R2117"/>
  <c r="Q2117"/>
  <c r="P2117"/>
  <c r="O2117"/>
  <c r="N2117"/>
  <c r="M2117"/>
  <c r="L2117"/>
  <c r="K2117"/>
  <c r="J2117"/>
  <c r="I2117"/>
  <c r="H2117"/>
  <c r="G2117"/>
  <c r="F2117"/>
  <c r="E2117"/>
  <c r="D2117"/>
  <c r="R2115"/>
  <c r="Q2115"/>
  <c r="P2115"/>
  <c r="O2115"/>
  <c r="N2115"/>
  <c r="M2115"/>
  <c r="L2115"/>
  <c r="K2115"/>
  <c r="J2115"/>
  <c r="I2115"/>
  <c r="H2115"/>
  <c r="G2115"/>
  <c r="F2115"/>
  <c r="E2115"/>
  <c r="D2115"/>
  <c r="R2114"/>
  <c r="Q2114"/>
  <c r="P2114"/>
  <c r="O2114"/>
  <c r="N2114"/>
  <c r="M2114"/>
  <c r="L2114"/>
  <c r="K2114"/>
  <c r="J2114"/>
  <c r="I2114"/>
  <c r="H2114"/>
  <c r="G2114"/>
  <c r="F2114"/>
  <c r="E2114"/>
  <c r="D2114"/>
  <c r="R2112"/>
  <c r="Q2112"/>
  <c r="P2112"/>
  <c r="O2112"/>
  <c r="N2112"/>
  <c r="M2112"/>
  <c r="L2112"/>
  <c r="K2112"/>
  <c r="J2112"/>
  <c r="I2112"/>
  <c r="H2112"/>
  <c r="G2112"/>
  <c r="F2112"/>
  <c r="E2112"/>
  <c r="D2112"/>
  <c r="R2111"/>
  <c r="Q2111"/>
  <c r="P2111"/>
  <c r="O2111"/>
  <c r="N2111"/>
  <c r="M2111"/>
  <c r="L2111"/>
  <c r="K2111"/>
  <c r="J2111"/>
  <c r="I2111"/>
  <c r="H2111"/>
  <c r="G2111"/>
  <c r="F2111"/>
  <c r="E2111"/>
  <c r="D2111"/>
  <c r="R2110"/>
  <c r="Q2110"/>
  <c r="P2110"/>
  <c r="O2110"/>
  <c r="N2110"/>
  <c r="M2110"/>
  <c r="L2110"/>
  <c r="K2110"/>
  <c r="J2110"/>
  <c r="I2110"/>
  <c r="H2110"/>
  <c r="G2110"/>
  <c r="F2110"/>
  <c r="E2110"/>
  <c r="D2110"/>
  <c r="R2108"/>
  <c r="Q2108"/>
  <c r="P2108"/>
  <c r="O2108"/>
  <c r="N2108"/>
  <c r="M2108"/>
  <c r="L2108"/>
  <c r="K2108"/>
  <c r="J2108"/>
  <c r="I2108"/>
  <c r="H2108"/>
  <c r="G2108"/>
  <c r="F2108"/>
  <c r="E2108"/>
  <c r="D2108"/>
  <c r="R2106"/>
  <c r="Q2106"/>
  <c r="P2106"/>
  <c r="O2106"/>
  <c r="N2106"/>
  <c r="M2106"/>
  <c r="L2106"/>
  <c r="K2106"/>
  <c r="J2106"/>
  <c r="I2106"/>
  <c r="H2106"/>
  <c r="G2106"/>
  <c r="F2106"/>
  <c r="E2106"/>
  <c r="D2106"/>
  <c r="R2105"/>
  <c r="Q2105"/>
  <c r="P2105"/>
  <c r="O2105"/>
  <c r="N2105"/>
  <c r="M2105"/>
  <c r="L2105"/>
  <c r="K2105"/>
  <c r="J2105"/>
  <c r="I2105"/>
  <c r="H2105"/>
  <c r="G2105"/>
  <c r="F2105"/>
  <c r="E2105"/>
  <c r="D2105"/>
  <c r="R2103"/>
  <c r="Q2103"/>
  <c r="P2103"/>
  <c r="O2103"/>
  <c r="N2103"/>
  <c r="M2103"/>
  <c r="L2103"/>
  <c r="K2103"/>
  <c r="J2103"/>
  <c r="I2103"/>
  <c r="H2103"/>
  <c r="G2103"/>
  <c r="F2103"/>
  <c r="E2103"/>
  <c r="D2103"/>
  <c r="R2102"/>
  <c r="Q2102"/>
  <c r="P2102"/>
  <c r="O2102"/>
  <c r="N2102"/>
  <c r="M2102"/>
  <c r="L2102"/>
  <c r="K2102"/>
  <c r="J2102"/>
  <c r="I2102"/>
  <c r="H2102"/>
  <c r="G2102"/>
  <c r="F2102"/>
  <c r="E2102"/>
  <c r="D2102"/>
  <c r="R2101"/>
  <c r="Q2101"/>
  <c r="P2101"/>
  <c r="O2101"/>
  <c r="N2101"/>
  <c r="M2101"/>
  <c r="L2101"/>
  <c r="K2101"/>
  <c r="J2101"/>
  <c r="I2101"/>
  <c r="H2101"/>
  <c r="G2101"/>
  <c r="F2101"/>
  <c r="E2101"/>
  <c r="D2101"/>
  <c r="R2099"/>
  <c r="Q2099"/>
  <c r="P2099"/>
  <c r="O2099"/>
  <c r="N2099"/>
  <c r="M2099"/>
  <c r="L2099"/>
  <c r="K2099"/>
  <c r="J2099"/>
  <c r="I2099"/>
  <c r="H2099"/>
  <c r="G2099"/>
  <c r="F2099"/>
  <c r="E2099"/>
  <c r="D2099"/>
  <c r="R2097"/>
  <c r="Q2097"/>
  <c r="P2097"/>
  <c r="O2097"/>
  <c r="N2097"/>
  <c r="M2097"/>
  <c r="L2097"/>
  <c r="K2097"/>
  <c r="J2097"/>
  <c r="I2097"/>
  <c r="H2097"/>
  <c r="G2097"/>
  <c r="F2097"/>
  <c r="E2097"/>
  <c r="D2097"/>
  <c r="R2096"/>
  <c r="Q2096"/>
  <c r="P2096"/>
  <c r="O2096"/>
  <c r="N2096"/>
  <c r="M2096"/>
  <c r="L2096"/>
  <c r="K2096"/>
  <c r="J2096"/>
  <c r="I2096"/>
  <c r="H2096"/>
  <c r="G2096"/>
  <c r="F2096"/>
  <c r="E2096"/>
  <c r="D2096"/>
  <c r="R2094"/>
  <c r="Q2094"/>
  <c r="P2094"/>
  <c r="O2094"/>
  <c r="N2094"/>
  <c r="M2094"/>
  <c r="L2094"/>
  <c r="K2094"/>
  <c r="J2094"/>
  <c r="I2094"/>
  <c r="H2094"/>
  <c r="G2094"/>
  <c r="F2094"/>
  <c r="E2094"/>
  <c r="D2094"/>
  <c r="R2093"/>
  <c r="Q2093"/>
  <c r="P2093"/>
  <c r="O2093"/>
  <c r="N2093"/>
  <c r="M2093"/>
  <c r="L2093"/>
  <c r="K2093"/>
  <c r="J2093"/>
  <c r="I2093"/>
  <c r="H2093"/>
  <c r="G2093"/>
  <c r="F2093"/>
  <c r="E2093"/>
  <c r="D2093"/>
  <c r="R2092"/>
  <c r="Q2092"/>
  <c r="P2092"/>
  <c r="O2092"/>
  <c r="N2092"/>
  <c r="M2092"/>
  <c r="L2092"/>
  <c r="K2092"/>
  <c r="J2092"/>
  <c r="I2092"/>
  <c r="H2092"/>
  <c r="G2092"/>
  <c r="F2092"/>
  <c r="E2092"/>
  <c r="D2092"/>
  <c r="R2090"/>
  <c r="Q2090"/>
  <c r="P2090"/>
  <c r="O2090"/>
  <c r="N2090"/>
  <c r="M2090"/>
  <c r="L2090"/>
  <c r="K2090"/>
  <c r="J2090"/>
  <c r="I2090"/>
  <c r="H2090"/>
  <c r="G2090"/>
  <c r="F2090"/>
  <c r="E2090"/>
  <c r="D2090"/>
  <c r="R2088"/>
  <c r="Q2088"/>
  <c r="P2088"/>
  <c r="O2088"/>
  <c r="N2088"/>
  <c r="M2088"/>
  <c r="L2088"/>
  <c r="K2088"/>
  <c r="J2088"/>
  <c r="I2088"/>
  <c r="H2088"/>
  <c r="G2088"/>
  <c r="F2088"/>
  <c r="E2088"/>
  <c r="D2088"/>
  <c r="R2087"/>
  <c r="Q2087"/>
  <c r="P2087"/>
  <c r="O2087"/>
  <c r="N2087"/>
  <c r="M2087"/>
  <c r="L2087"/>
  <c r="K2087"/>
  <c r="J2087"/>
  <c r="I2087"/>
  <c r="H2087"/>
  <c r="G2087"/>
  <c r="F2087"/>
  <c r="E2087"/>
  <c r="D2087"/>
  <c r="R2085"/>
  <c r="Q2085"/>
  <c r="P2085"/>
  <c r="O2085"/>
  <c r="N2085"/>
  <c r="M2085"/>
  <c r="L2085"/>
  <c r="K2085"/>
  <c r="J2085"/>
  <c r="I2085"/>
  <c r="H2085"/>
  <c r="G2085"/>
  <c r="F2085"/>
  <c r="E2085"/>
  <c r="D2085"/>
  <c r="R2084"/>
  <c r="Q2084"/>
  <c r="P2084"/>
  <c r="O2084"/>
  <c r="N2084"/>
  <c r="M2084"/>
  <c r="L2084"/>
  <c r="K2084"/>
  <c r="J2084"/>
  <c r="I2084"/>
  <c r="H2084"/>
  <c r="G2084"/>
  <c r="F2084"/>
  <c r="E2084"/>
  <c r="D2084"/>
  <c r="R2083"/>
  <c r="Q2083"/>
  <c r="P2083"/>
  <c r="O2083"/>
  <c r="N2083"/>
  <c r="M2083"/>
  <c r="L2083"/>
  <c r="K2083"/>
  <c r="J2083"/>
  <c r="I2083"/>
  <c r="H2083"/>
  <c r="G2083"/>
  <c r="F2083"/>
  <c r="E2083"/>
  <c r="D2083"/>
  <c r="R2081"/>
  <c r="Q2081"/>
  <c r="P2081"/>
  <c r="O2081"/>
  <c r="N2081"/>
  <c r="M2081"/>
  <c r="L2081"/>
  <c r="K2081"/>
  <c r="J2081"/>
  <c r="I2081"/>
  <c r="H2081"/>
  <c r="G2081"/>
  <c r="F2081"/>
  <c r="E2081"/>
  <c r="D2081"/>
  <c r="R2079"/>
  <c r="Q2079"/>
  <c r="P2079"/>
  <c r="O2079"/>
  <c r="N2079"/>
  <c r="M2079"/>
  <c r="L2079"/>
  <c r="K2079"/>
  <c r="J2079"/>
  <c r="I2079"/>
  <c r="H2079"/>
  <c r="G2079"/>
  <c r="F2079"/>
  <c r="E2079"/>
  <c r="D2079"/>
  <c r="R2078"/>
  <c r="Q2078"/>
  <c r="P2078"/>
  <c r="O2078"/>
  <c r="N2078"/>
  <c r="M2078"/>
  <c r="L2078"/>
  <c r="K2078"/>
  <c r="J2078"/>
  <c r="I2078"/>
  <c r="H2078"/>
  <c r="G2078"/>
  <c r="F2078"/>
  <c r="E2078"/>
  <c r="D2078"/>
  <c r="R2076"/>
  <c r="Q2076"/>
  <c r="P2076"/>
  <c r="O2076"/>
  <c r="N2076"/>
  <c r="M2076"/>
  <c r="L2076"/>
  <c r="K2076"/>
  <c r="J2076"/>
  <c r="I2076"/>
  <c r="H2076"/>
  <c r="G2076"/>
  <c r="F2076"/>
  <c r="E2076"/>
  <c r="D2076"/>
  <c r="R2075"/>
  <c r="Q2075"/>
  <c r="P2075"/>
  <c r="O2075"/>
  <c r="N2075"/>
  <c r="M2075"/>
  <c r="L2075"/>
  <c r="K2075"/>
  <c r="J2075"/>
  <c r="I2075"/>
  <c r="H2075"/>
  <c r="G2075"/>
  <c r="F2075"/>
  <c r="E2075"/>
  <c r="D2075"/>
  <c r="R2074"/>
  <c r="Q2074"/>
  <c r="P2074"/>
  <c r="O2074"/>
  <c r="N2074"/>
  <c r="M2074"/>
  <c r="L2074"/>
  <c r="K2074"/>
  <c r="J2074"/>
  <c r="I2074"/>
  <c r="H2074"/>
  <c r="G2074"/>
  <c r="F2074"/>
  <c r="E2074"/>
  <c r="D2074"/>
  <c r="R2072"/>
  <c r="Q2072"/>
  <c r="P2072"/>
  <c r="O2072"/>
  <c r="N2072"/>
  <c r="M2072"/>
  <c r="L2072"/>
  <c r="K2072"/>
  <c r="J2072"/>
  <c r="I2072"/>
  <c r="H2072"/>
  <c r="G2072"/>
  <c r="F2072"/>
  <c r="E2072"/>
  <c r="D2072"/>
  <c r="R2070"/>
  <c r="Q2070"/>
  <c r="P2070"/>
  <c r="O2070"/>
  <c r="N2070"/>
  <c r="M2070"/>
  <c r="L2070"/>
  <c r="K2070"/>
  <c r="J2070"/>
  <c r="I2070"/>
  <c r="H2070"/>
  <c r="G2070"/>
  <c r="F2070"/>
  <c r="E2070"/>
  <c r="D2070"/>
  <c r="R2069"/>
  <c r="Q2069"/>
  <c r="P2069"/>
  <c r="O2069"/>
  <c r="N2069"/>
  <c r="M2069"/>
  <c r="L2069"/>
  <c r="K2069"/>
  <c r="J2069"/>
  <c r="I2069"/>
  <c r="H2069"/>
  <c r="G2069"/>
  <c r="F2069"/>
  <c r="E2069"/>
  <c r="D2069"/>
  <c r="R2067"/>
  <c r="Q2067"/>
  <c r="P2067"/>
  <c r="O2067"/>
  <c r="N2067"/>
  <c r="M2067"/>
  <c r="L2067"/>
  <c r="K2067"/>
  <c r="J2067"/>
  <c r="I2067"/>
  <c r="H2067"/>
  <c r="G2067"/>
  <c r="F2067"/>
  <c r="E2067"/>
  <c r="D2067"/>
  <c r="R2066"/>
  <c r="Q2066"/>
  <c r="P2066"/>
  <c r="O2066"/>
  <c r="N2066"/>
  <c r="M2066"/>
  <c r="L2066"/>
  <c r="K2066"/>
  <c r="J2066"/>
  <c r="I2066"/>
  <c r="H2066"/>
  <c r="G2066"/>
  <c r="F2066"/>
  <c r="E2066"/>
  <c r="D2066"/>
  <c r="R2065"/>
  <c r="Q2065"/>
  <c r="P2065"/>
  <c r="O2065"/>
  <c r="N2065"/>
  <c r="M2065"/>
  <c r="L2065"/>
  <c r="K2065"/>
  <c r="J2065"/>
  <c r="I2065"/>
  <c r="H2065"/>
  <c r="G2065"/>
  <c r="F2065"/>
  <c r="E2065"/>
  <c r="D2065"/>
  <c r="R2063"/>
  <c r="Q2063"/>
  <c r="P2063"/>
  <c r="O2063"/>
  <c r="N2063"/>
  <c r="M2063"/>
  <c r="L2063"/>
  <c r="K2063"/>
  <c r="J2063"/>
  <c r="I2063"/>
  <c r="H2063"/>
  <c r="G2063"/>
  <c r="F2063"/>
  <c r="E2063"/>
  <c r="D2063"/>
  <c r="R2061"/>
  <c r="Q2061"/>
  <c r="P2061"/>
  <c r="O2061"/>
  <c r="N2061"/>
  <c r="M2061"/>
  <c r="L2061"/>
  <c r="K2061"/>
  <c r="J2061"/>
  <c r="I2061"/>
  <c r="H2061"/>
  <c r="G2061"/>
  <c r="F2061"/>
  <c r="E2061"/>
  <c r="D2061"/>
  <c r="R2060"/>
  <c r="Q2060"/>
  <c r="P2060"/>
  <c r="O2060"/>
  <c r="N2060"/>
  <c r="M2060"/>
  <c r="L2060"/>
  <c r="K2060"/>
  <c r="J2060"/>
  <c r="I2060"/>
  <c r="H2060"/>
  <c r="G2060"/>
  <c r="F2060"/>
  <c r="E2060"/>
  <c r="D2060"/>
  <c r="R2058"/>
  <c r="Q2058"/>
  <c r="P2058"/>
  <c r="O2058"/>
  <c r="N2058"/>
  <c r="M2058"/>
  <c r="L2058"/>
  <c r="K2058"/>
  <c r="J2058"/>
  <c r="I2058"/>
  <c r="H2058"/>
  <c r="G2058"/>
  <c r="F2058"/>
  <c r="E2058"/>
  <c r="D2058"/>
  <c r="R2057"/>
  <c r="Q2057"/>
  <c r="P2057"/>
  <c r="O2057"/>
  <c r="N2057"/>
  <c r="M2057"/>
  <c r="L2057"/>
  <c r="K2057"/>
  <c r="J2057"/>
  <c r="I2057"/>
  <c r="H2057"/>
  <c r="G2057"/>
  <c r="F2057"/>
  <c r="E2057"/>
  <c r="D2057"/>
  <c r="R2056"/>
  <c r="Q2056"/>
  <c r="P2056"/>
  <c r="O2056"/>
  <c r="N2056"/>
  <c r="M2056"/>
  <c r="L2056"/>
  <c r="K2056"/>
  <c r="J2056"/>
  <c r="I2056"/>
  <c r="H2056"/>
  <c r="G2056"/>
  <c r="F2056"/>
  <c r="E2056"/>
  <c r="D2056"/>
  <c r="R2054"/>
  <c r="Q2054"/>
  <c r="P2054"/>
  <c r="O2054"/>
  <c r="N2054"/>
  <c r="M2054"/>
  <c r="L2054"/>
  <c r="K2054"/>
  <c r="J2054"/>
  <c r="I2054"/>
  <c r="H2054"/>
  <c r="G2054"/>
  <c r="F2054"/>
  <c r="E2054"/>
  <c r="D2054"/>
  <c r="R2052"/>
  <c r="Q2052"/>
  <c r="P2052"/>
  <c r="O2052"/>
  <c r="N2052"/>
  <c r="M2052"/>
  <c r="L2052"/>
  <c r="K2052"/>
  <c r="J2052"/>
  <c r="I2052"/>
  <c r="H2052"/>
  <c r="G2052"/>
  <c r="F2052"/>
  <c r="E2052"/>
  <c r="D2052"/>
  <c r="R2051"/>
  <c r="Q2051"/>
  <c r="P2051"/>
  <c r="O2051"/>
  <c r="N2051"/>
  <c r="M2051"/>
  <c r="L2051"/>
  <c r="K2051"/>
  <c r="J2051"/>
  <c r="I2051"/>
  <c r="H2051"/>
  <c r="G2051"/>
  <c r="F2051"/>
  <c r="E2051"/>
  <c r="D2051"/>
  <c r="R2049"/>
  <c r="Q2049"/>
  <c r="P2049"/>
  <c r="O2049"/>
  <c r="N2049"/>
  <c r="M2049"/>
  <c r="L2049"/>
  <c r="K2049"/>
  <c r="J2049"/>
  <c r="I2049"/>
  <c r="H2049"/>
  <c r="G2049"/>
  <c r="F2049"/>
  <c r="E2049"/>
  <c r="D2049"/>
  <c r="R2048"/>
  <c r="Q2048"/>
  <c r="P2048"/>
  <c r="O2048"/>
  <c r="N2048"/>
  <c r="M2048"/>
  <c r="L2048"/>
  <c r="K2048"/>
  <c r="J2048"/>
  <c r="I2048"/>
  <c r="H2048"/>
  <c r="G2048"/>
  <c r="F2048"/>
  <c r="E2048"/>
  <c r="D2048"/>
  <c r="R2047"/>
  <c r="Q2047"/>
  <c r="P2047"/>
  <c r="O2047"/>
  <c r="N2047"/>
  <c r="M2047"/>
  <c r="L2047"/>
  <c r="K2047"/>
  <c r="J2047"/>
  <c r="I2047"/>
  <c r="H2047"/>
  <c r="G2047"/>
  <c r="F2047"/>
  <c r="E2047"/>
  <c r="D2047"/>
  <c r="R2045"/>
  <c r="Q2045"/>
  <c r="P2045"/>
  <c r="O2045"/>
  <c r="N2045"/>
  <c r="M2045"/>
  <c r="L2045"/>
  <c r="K2045"/>
  <c r="J2045"/>
  <c r="I2045"/>
  <c r="H2045"/>
  <c r="G2045"/>
  <c r="F2045"/>
  <c r="E2045"/>
  <c r="D2045"/>
  <c r="R2043"/>
  <c r="Q2043"/>
  <c r="P2043"/>
  <c r="O2043"/>
  <c r="N2043"/>
  <c r="M2043"/>
  <c r="L2043"/>
  <c r="K2043"/>
  <c r="J2043"/>
  <c r="I2043"/>
  <c r="H2043"/>
  <c r="G2043"/>
  <c r="F2043"/>
  <c r="E2043"/>
  <c r="D2043"/>
  <c r="R2042"/>
  <c r="Q2042"/>
  <c r="P2042"/>
  <c r="O2042"/>
  <c r="N2042"/>
  <c r="M2042"/>
  <c r="L2042"/>
  <c r="K2042"/>
  <c r="J2042"/>
  <c r="I2042"/>
  <c r="H2042"/>
  <c r="G2042"/>
  <c r="F2042"/>
  <c r="E2042"/>
  <c r="D2042"/>
  <c r="R2040"/>
  <c r="Q2040"/>
  <c r="P2040"/>
  <c r="O2040"/>
  <c r="N2040"/>
  <c r="M2040"/>
  <c r="L2040"/>
  <c r="K2040"/>
  <c r="J2040"/>
  <c r="I2040"/>
  <c r="H2040"/>
  <c r="G2040"/>
  <c r="F2040"/>
  <c r="E2040"/>
  <c r="D2040"/>
  <c r="R2039"/>
  <c r="Q2039"/>
  <c r="P2039"/>
  <c r="O2039"/>
  <c r="N2039"/>
  <c r="M2039"/>
  <c r="L2039"/>
  <c r="K2039"/>
  <c r="J2039"/>
  <c r="I2039"/>
  <c r="H2039"/>
  <c r="G2039"/>
  <c r="F2039"/>
  <c r="E2039"/>
  <c r="D2039"/>
  <c r="R2038"/>
  <c r="Q2038"/>
  <c r="P2038"/>
  <c r="O2038"/>
  <c r="N2038"/>
  <c r="M2038"/>
  <c r="L2038"/>
  <c r="K2038"/>
  <c r="J2038"/>
  <c r="I2038"/>
  <c r="H2038"/>
  <c r="G2038"/>
  <c r="F2038"/>
  <c r="E2038"/>
  <c r="D2038"/>
  <c r="R2036"/>
  <c r="Q2036"/>
  <c r="P2036"/>
  <c r="O2036"/>
  <c r="N2036"/>
  <c r="M2036"/>
  <c r="L2036"/>
  <c r="K2036"/>
  <c r="J2036"/>
  <c r="I2036"/>
  <c r="H2036"/>
  <c r="G2036"/>
  <c r="F2036"/>
  <c r="E2036"/>
  <c r="D2036"/>
  <c r="R2034"/>
  <c r="Q2034"/>
  <c r="P2034"/>
  <c r="O2034"/>
  <c r="N2034"/>
  <c r="M2034"/>
  <c r="L2034"/>
  <c r="K2034"/>
  <c r="J2034"/>
  <c r="I2034"/>
  <c r="H2034"/>
  <c r="G2034"/>
  <c r="F2034"/>
  <c r="E2034"/>
  <c r="D2034"/>
  <c r="R2033"/>
  <c r="Q2033"/>
  <c r="P2033"/>
  <c r="O2033"/>
  <c r="N2033"/>
  <c r="M2033"/>
  <c r="L2033"/>
  <c r="K2033"/>
  <c r="J2033"/>
  <c r="I2033"/>
  <c r="H2033"/>
  <c r="G2033"/>
  <c r="F2033"/>
  <c r="E2033"/>
  <c r="D2033"/>
  <c r="R2031"/>
  <c r="Q2031"/>
  <c r="P2031"/>
  <c r="O2031"/>
  <c r="N2031"/>
  <c r="M2031"/>
  <c r="L2031"/>
  <c r="K2031"/>
  <c r="J2031"/>
  <c r="I2031"/>
  <c r="H2031"/>
  <c r="G2031"/>
  <c r="F2031"/>
  <c r="E2031"/>
  <c r="D2031"/>
  <c r="R2030"/>
  <c r="Q2030"/>
  <c r="P2030"/>
  <c r="O2030"/>
  <c r="N2030"/>
  <c r="M2030"/>
  <c r="L2030"/>
  <c r="K2030"/>
  <c r="J2030"/>
  <c r="I2030"/>
  <c r="H2030"/>
  <c r="G2030"/>
  <c r="F2030"/>
  <c r="E2030"/>
  <c r="D2030"/>
  <c r="R2029"/>
  <c r="Q2029"/>
  <c r="P2029"/>
  <c r="O2029"/>
  <c r="N2029"/>
  <c r="M2029"/>
  <c r="L2029"/>
  <c r="K2029"/>
  <c r="J2029"/>
  <c r="I2029"/>
  <c r="H2029"/>
  <c r="G2029"/>
  <c r="F2029"/>
  <c r="E2029"/>
  <c r="D2029"/>
  <c r="R2027"/>
  <c r="Q2027"/>
  <c r="P2027"/>
  <c r="O2027"/>
  <c r="N2027"/>
  <c r="M2027"/>
  <c r="L2027"/>
  <c r="K2027"/>
  <c r="J2027"/>
  <c r="I2027"/>
  <c r="H2027"/>
  <c r="G2027"/>
  <c r="F2027"/>
  <c r="E2027"/>
  <c r="D2027"/>
  <c r="R2025"/>
  <c r="Q2025"/>
  <c r="P2025"/>
  <c r="O2025"/>
  <c r="N2025"/>
  <c r="M2025"/>
  <c r="L2025"/>
  <c r="K2025"/>
  <c r="J2025"/>
  <c r="I2025"/>
  <c r="H2025"/>
  <c r="G2025"/>
  <c r="F2025"/>
  <c r="E2025"/>
  <c r="D2025"/>
  <c r="R2024"/>
  <c r="Q2024"/>
  <c r="P2024"/>
  <c r="O2024"/>
  <c r="N2024"/>
  <c r="M2024"/>
  <c r="L2024"/>
  <c r="K2024"/>
  <c r="J2024"/>
  <c r="I2024"/>
  <c r="H2024"/>
  <c r="G2024"/>
  <c r="F2024"/>
  <c r="E2024"/>
  <c r="D2024"/>
  <c r="R2022"/>
  <c r="Q2022"/>
  <c r="P2022"/>
  <c r="O2022"/>
  <c r="N2022"/>
  <c r="M2022"/>
  <c r="L2022"/>
  <c r="K2022"/>
  <c r="J2022"/>
  <c r="I2022"/>
  <c r="H2022"/>
  <c r="G2022"/>
  <c r="F2022"/>
  <c r="E2022"/>
  <c r="D2022"/>
  <c r="R2021"/>
  <c r="Q2021"/>
  <c r="P2021"/>
  <c r="O2021"/>
  <c r="N2021"/>
  <c r="M2021"/>
  <c r="L2021"/>
  <c r="K2021"/>
  <c r="J2021"/>
  <c r="I2021"/>
  <c r="H2021"/>
  <c r="G2021"/>
  <c r="F2021"/>
  <c r="E2021"/>
  <c r="D2021"/>
  <c r="R2020"/>
  <c r="Q2020"/>
  <c r="P2020"/>
  <c r="O2020"/>
  <c r="N2020"/>
  <c r="M2020"/>
  <c r="L2020"/>
  <c r="K2020"/>
  <c r="J2020"/>
  <c r="I2020"/>
  <c r="H2020"/>
  <c r="G2020"/>
  <c r="F2020"/>
  <c r="E2020"/>
  <c r="D2020"/>
  <c r="R2018"/>
  <c r="Q2018"/>
  <c r="P2018"/>
  <c r="O2018"/>
  <c r="N2018"/>
  <c r="M2018"/>
  <c r="L2018"/>
  <c r="K2018"/>
  <c r="J2018"/>
  <c r="I2018"/>
  <c r="H2018"/>
  <c r="G2018"/>
  <c r="F2018"/>
  <c r="E2018"/>
  <c r="D2018"/>
  <c r="R2016"/>
  <c r="Q2016"/>
  <c r="P2016"/>
  <c r="O2016"/>
  <c r="N2016"/>
  <c r="M2016"/>
  <c r="L2016"/>
  <c r="K2016"/>
  <c r="J2016"/>
  <c r="I2016"/>
  <c r="H2016"/>
  <c r="G2016"/>
  <c r="F2016"/>
  <c r="E2016"/>
  <c r="D2016"/>
  <c r="R2015"/>
  <c r="Q2015"/>
  <c r="P2015"/>
  <c r="O2015"/>
  <c r="N2015"/>
  <c r="M2015"/>
  <c r="L2015"/>
  <c r="K2015"/>
  <c r="J2015"/>
  <c r="I2015"/>
  <c r="H2015"/>
  <c r="G2015"/>
  <c r="F2015"/>
  <c r="E2015"/>
  <c r="D2015"/>
  <c r="R2013"/>
  <c r="Q2013"/>
  <c r="P2013"/>
  <c r="O2013"/>
  <c r="N2013"/>
  <c r="M2013"/>
  <c r="L2013"/>
  <c r="K2013"/>
  <c r="J2013"/>
  <c r="I2013"/>
  <c r="H2013"/>
  <c r="G2013"/>
  <c r="F2013"/>
  <c r="E2013"/>
  <c r="D2013"/>
  <c r="R2012"/>
  <c r="Q2012"/>
  <c r="P2012"/>
  <c r="O2012"/>
  <c r="N2012"/>
  <c r="M2012"/>
  <c r="L2012"/>
  <c r="K2012"/>
  <c r="J2012"/>
  <c r="I2012"/>
  <c r="H2012"/>
  <c r="G2012"/>
  <c r="F2012"/>
  <c r="E2012"/>
  <c r="D2012"/>
  <c r="R2011"/>
  <c r="Q2011"/>
  <c r="P2011"/>
  <c r="O2011"/>
  <c r="N2011"/>
  <c r="M2011"/>
  <c r="L2011"/>
  <c r="K2011"/>
  <c r="J2011"/>
  <c r="I2011"/>
  <c r="H2011"/>
  <c r="G2011"/>
  <c r="F2011"/>
  <c r="E2011"/>
  <c r="D2011"/>
  <c r="R2009"/>
  <c r="Q2009"/>
  <c r="P2009"/>
  <c r="O2009"/>
  <c r="N2009"/>
  <c r="M2009"/>
  <c r="L2009"/>
  <c r="K2009"/>
  <c r="J2009"/>
  <c r="I2009"/>
  <c r="H2009"/>
  <c r="G2009"/>
  <c r="F2009"/>
  <c r="E2009"/>
  <c r="D2009"/>
  <c r="R2007"/>
  <c r="Q2007"/>
  <c r="P2007"/>
  <c r="O2007"/>
  <c r="N2007"/>
  <c r="M2007"/>
  <c r="L2007"/>
  <c r="K2007"/>
  <c r="J2007"/>
  <c r="I2007"/>
  <c r="H2007"/>
  <c r="G2007"/>
  <c r="F2007"/>
  <c r="E2007"/>
  <c r="D2007"/>
  <c r="R2006"/>
  <c r="Q2006"/>
  <c r="P2006"/>
  <c r="O2006"/>
  <c r="N2006"/>
  <c r="M2006"/>
  <c r="L2006"/>
  <c r="K2006"/>
  <c r="J2006"/>
  <c r="I2006"/>
  <c r="H2006"/>
  <c r="G2006"/>
  <c r="F2006"/>
  <c r="E2006"/>
  <c r="D2006"/>
  <c r="R2004"/>
  <c r="Q2004"/>
  <c r="P2004"/>
  <c r="O2004"/>
  <c r="N2004"/>
  <c r="M2004"/>
  <c r="L2004"/>
  <c r="K2004"/>
  <c r="J2004"/>
  <c r="I2004"/>
  <c r="H2004"/>
  <c r="G2004"/>
  <c r="F2004"/>
  <c r="E2004"/>
  <c r="D2004"/>
  <c r="R2003"/>
  <c r="Q2003"/>
  <c r="P2003"/>
  <c r="O2003"/>
  <c r="N2003"/>
  <c r="M2003"/>
  <c r="L2003"/>
  <c r="K2003"/>
  <c r="J2003"/>
  <c r="I2003"/>
  <c r="H2003"/>
  <c r="G2003"/>
  <c r="F2003"/>
  <c r="E2003"/>
  <c r="D2003"/>
  <c r="R2002"/>
  <c r="Q2002"/>
  <c r="P2002"/>
  <c r="O2002"/>
  <c r="N2002"/>
  <c r="M2002"/>
  <c r="L2002"/>
  <c r="K2002"/>
  <c r="J2002"/>
  <c r="I2002"/>
  <c r="H2002"/>
  <c r="G2002"/>
  <c r="F2002"/>
  <c r="E2002"/>
  <c r="D2002"/>
  <c r="R2000"/>
  <c r="Q2000"/>
  <c r="P2000"/>
  <c r="O2000"/>
  <c r="N2000"/>
  <c r="M2000"/>
  <c r="L2000"/>
  <c r="K2000"/>
  <c r="J2000"/>
  <c r="I2000"/>
  <c r="H2000"/>
  <c r="G2000"/>
  <c r="F2000"/>
  <c r="E2000"/>
  <c r="D2000"/>
  <c r="R1998"/>
  <c r="Q1998"/>
  <c r="P1998"/>
  <c r="O1998"/>
  <c r="N1998"/>
  <c r="M1998"/>
  <c r="L1998"/>
  <c r="K1998"/>
  <c r="J1998"/>
  <c r="I1998"/>
  <c r="H1998"/>
  <c r="G1998"/>
  <c r="F1998"/>
  <c r="E1998"/>
  <c r="D1998"/>
  <c r="R1997"/>
  <c r="Q1997"/>
  <c r="P1997"/>
  <c r="O1997"/>
  <c r="N1997"/>
  <c r="M1997"/>
  <c r="L1997"/>
  <c r="K1997"/>
  <c r="J1997"/>
  <c r="I1997"/>
  <c r="H1997"/>
  <c r="G1997"/>
  <c r="F1997"/>
  <c r="E1997"/>
  <c r="D1997"/>
  <c r="R1995"/>
  <c r="Q1995"/>
  <c r="P1995"/>
  <c r="O1995"/>
  <c r="N1995"/>
  <c r="M1995"/>
  <c r="L1995"/>
  <c r="K1995"/>
  <c r="J1995"/>
  <c r="I1995"/>
  <c r="H1995"/>
  <c r="G1995"/>
  <c r="F1995"/>
  <c r="E1995"/>
  <c r="D1995"/>
  <c r="R1994"/>
  <c r="Q1994"/>
  <c r="P1994"/>
  <c r="O1994"/>
  <c r="N1994"/>
  <c r="M1994"/>
  <c r="L1994"/>
  <c r="K1994"/>
  <c r="J1994"/>
  <c r="I1994"/>
  <c r="H1994"/>
  <c r="G1994"/>
  <c r="F1994"/>
  <c r="E1994"/>
  <c r="D1994"/>
  <c r="R1993"/>
  <c r="Q1993"/>
  <c r="P1993"/>
  <c r="O1993"/>
  <c r="N1993"/>
  <c r="M1993"/>
  <c r="L1993"/>
  <c r="K1993"/>
  <c r="J1993"/>
  <c r="I1993"/>
  <c r="H1993"/>
  <c r="G1993"/>
  <c r="F1993"/>
  <c r="E1993"/>
  <c r="D1993"/>
  <c r="R1991"/>
  <c r="Q1991"/>
  <c r="P1991"/>
  <c r="O1991"/>
  <c r="N1991"/>
  <c r="M1991"/>
  <c r="L1991"/>
  <c r="K1991"/>
  <c r="J1991"/>
  <c r="I1991"/>
  <c r="H1991"/>
  <c r="G1991"/>
  <c r="F1991"/>
  <c r="E1991"/>
  <c r="D1991"/>
  <c r="R1989"/>
  <c r="Q1989"/>
  <c r="P1989"/>
  <c r="O1989"/>
  <c r="N1989"/>
  <c r="M1989"/>
  <c r="L1989"/>
  <c r="K1989"/>
  <c r="J1989"/>
  <c r="I1989"/>
  <c r="H1989"/>
  <c r="G1989"/>
  <c r="F1989"/>
  <c r="E1989"/>
  <c r="D1989"/>
  <c r="R1988"/>
  <c r="Q1988"/>
  <c r="P1988"/>
  <c r="O1988"/>
  <c r="N1988"/>
  <c r="M1988"/>
  <c r="L1988"/>
  <c r="K1988"/>
  <c r="J1988"/>
  <c r="I1988"/>
  <c r="H1988"/>
  <c r="G1988"/>
  <c r="F1988"/>
  <c r="E1988"/>
  <c r="D1988"/>
  <c r="R1986"/>
  <c r="Q1986"/>
  <c r="P1986"/>
  <c r="O1986"/>
  <c r="N1986"/>
  <c r="M1986"/>
  <c r="L1986"/>
  <c r="K1986"/>
  <c r="J1986"/>
  <c r="I1986"/>
  <c r="H1986"/>
  <c r="G1986"/>
  <c r="F1986"/>
  <c r="E1986"/>
  <c r="D1986"/>
  <c r="R1985"/>
  <c r="Q1985"/>
  <c r="P1985"/>
  <c r="O1985"/>
  <c r="N1985"/>
  <c r="M1985"/>
  <c r="L1985"/>
  <c r="K1985"/>
  <c r="J1985"/>
  <c r="I1985"/>
  <c r="H1985"/>
  <c r="G1985"/>
  <c r="F1985"/>
  <c r="E1985"/>
  <c r="D1985"/>
  <c r="R1984"/>
  <c r="Q1984"/>
  <c r="P1984"/>
  <c r="O1984"/>
  <c r="N1984"/>
  <c r="M1984"/>
  <c r="L1984"/>
  <c r="K1984"/>
  <c r="J1984"/>
  <c r="I1984"/>
  <c r="H1984"/>
  <c r="G1984"/>
  <c r="F1984"/>
  <c r="E1984"/>
  <c r="D1984"/>
  <c r="R1982"/>
  <c r="Q1982"/>
  <c r="P1982"/>
  <c r="O1982"/>
  <c r="N1982"/>
  <c r="M1982"/>
  <c r="L1982"/>
  <c r="K1982"/>
  <c r="J1982"/>
  <c r="I1982"/>
  <c r="H1982"/>
  <c r="G1982"/>
  <c r="F1982"/>
  <c r="E1982"/>
  <c r="D1982"/>
  <c r="R1980"/>
  <c r="Q1980"/>
  <c r="P1980"/>
  <c r="O1980"/>
  <c r="N1980"/>
  <c r="M1980"/>
  <c r="L1980"/>
  <c r="K1980"/>
  <c r="J1980"/>
  <c r="I1980"/>
  <c r="H1980"/>
  <c r="G1980"/>
  <c r="F1980"/>
  <c r="E1980"/>
  <c r="D1980"/>
  <c r="R1979"/>
  <c r="Q1979"/>
  <c r="P1979"/>
  <c r="O1979"/>
  <c r="N1979"/>
  <c r="M1979"/>
  <c r="L1979"/>
  <c r="K1979"/>
  <c r="J1979"/>
  <c r="I1979"/>
  <c r="H1979"/>
  <c r="G1979"/>
  <c r="F1979"/>
  <c r="E1979"/>
  <c r="D1979"/>
  <c r="R1977"/>
  <c r="Q1977"/>
  <c r="P1977"/>
  <c r="O1977"/>
  <c r="N1977"/>
  <c r="M1977"/>
  <c r="L1977"/>
  <c r="K1977"/>
  <c r="J1977"/>
  <c r="I1977"/>
  <c r="H1977"/>
  <c r="G1977"/>
  <c r="F1977"/>
  <c r="E1977"/>
  <c r="D1977"/>
  <c r="R1976"/>
  <c r="Q1976"/>
  <c r="P1976"/>
  <c r="O1976"/>
  <c r="N1976"/>
  <c r="M1976"/>
  <c r="L1976"/>
  <c r="K1976"/>
  <c r="J1976"/>
  <c r="I1976"/>
  <c r="H1976"/>
  <c r="G1976"/>
  <c r="F1976"/>
  <c r="E1976"/>
  <c r="D1976"/>
  <c r="R1975"/>
  <c r="Q1975"/>
  <c r="P1975"/>
  <c r="O1975"/>
  <c r="N1975"/>
  <c r="M1975"/>
  <c r="L1975"/>
  <c r="K1975"/>
  <c r="J1975"/>
  <c r="I1975"/>
  <c r="H1975"/>
  <c r="G1975"/>
  <c r="F1975"/>
  <c r="E1975"/>
  <c r="D1975"/>
  <c r="R1973"/>
  <c r="Q1973"/>
  <c r="P1973"/>
  <c r="O1973"/>
  <c r="N1973"/>
  <c r="M1973"/>
  <c r="L1973"/>
  <c r="K1973"/>
  <c r="J1973"/>
  <c r="I1973"/>
  <c r="H1973"/>
  <c r="G1973"/>
  <c r="F1973"/>
  <c r="E1973"/>
  <c r="D1973"/>
  <c r="R1971"/>
  <c r="Q1971"/>
  <c r="P1971"/>
  <c r="O1971"/>
  <c r="N1971"/>
  <c r="M1971"/>
  <c r="L1971"/>
  <c r="K1971"/>
  <c r="J1971"/>
  <c r="I1971"/>
  <c r="H1971"/>
  <c r="G1971"/>
  <c r="F1971"/>
  <c r="E1971"/>
  <c r="D1971"/>
  <c r="R1970"/>
  <c r="Q1970"/>
  <c r="P1970"/>
  <c r="O1970"/>
  <c r="N1970"/>
  <c r="M1970"/>
  <c r="L1970"/>
  <c r="K1970"/>
  <c r="J1970"/>
  <c r="I1970"/>
  <c r="H1970"/>
  <c r="G1970"/>
  <c r="F1970"/>
  <c r="E1970"/>
  <c r="D1970"/>
  <c r="R1968"/>
  <c r="Q1968"/>
  <c r="P1968"/>
  <c r="O1968"/>
  <c r="N1968"/>
  <c r="M1968"/>
  <c r="L1968"/>
  <c r="K1968"/>
  <c r="J1968"/>
  <c r="I1968"/>
  <c r="H1968"/>
  <c r="G1968"/>
  <c r="F1968"/>
  <c r="E1968"/>
  <c r="D1968"/>
  <c r="R1967"/>
  <c r="Q1967"/>
  <c r="P1967"/>
  <c r="O1967"/>
  <c r="N1967"/>
  <c r="M1967"/>
  <c r="L1967"/>
  <c r="K1967"/>
  <c r="J1967"/>
  <c r="I1967"/>
  <c r="H1967"/>
  <c r="G1967"/>
  <c r="F1967"/>
  <c r="E1967"/>
  <c r="D1967"/>
  <c r="R1966"/>
  <c r="Q1966"/>
  <c r="P1966"/>
  <c r="O1966"/>
  <c r="N1966"/>
  <c r="M1966"/>
  <c r="L1966"/>
  <c r="K1966"/>
  <c r="J1966"/>
  <c r="I1966"/>
  <c r="H1966"/>
  <c r="G1966"/>
  <c r="F1966"/>
  <c r="E1966"/>
  <c r="D1966"/>
  <c r="R1964"/>
  <c r="Q1964"/>
  <c r="P1964"/>
  <c r="O1964"/>
  <c r="N1964"/>
  <c r="M1964"/>
  <c r="L1964"/>
  <c r="K1964"/>
  <c r="J1964"/>
  <c r="I1964"/>
  <c r="H1964"/>
  <c r="G1964"/>
  <c r="F1964"/>
  <c r="E1964"/>
  <c r="D1964"/>
  <c r="R1962"/>
  <c r="Q1962"/>
  <c r="P1962"/>
  <c r="O1962"/>
  <c r="N1962"/>
  <c r="M1962"/>
  <c r="L1962"/>
  <c r="K1962"/>
  <c r="J1962"/>
  <c r="I1962"/>
  <c r="H1962"/>
  <c r="G1962"/>
  <c r="F1962"/>
  <c r="E1962"/>
  <c r="D1962"/>
  <c r="R1961"/>
  <c r="Q1961"/>
  <c r="P1961"/>
  <c r="O1961"/>
  <c r="N1961"/>
  <c r="M1961"/>
  <c r="L1961"/>
  <c r="K1961"/>
  <c r="J1961"/>
  <c r="I1961"/>
  <c r="H1961"/>
  <c r="G1961"/>
  <c r="F1961"/>
  <c r="E1961"/>
  <c r="D1961"/>
  <c r="R1959"/>
  <c r="Q1959"/>
  <c r="P1959"/>
  <c r="O1959"/>
  <c r="N1959"/>
  <c r="M1959"/>
  <c r="L1959"/>
  <c r="K1959"/>
  <c r="J1959"/>
  <c r="I1959"/>
  <c r="H1959"/>
  <c r="G1959"/>
  <c r="F1959"/>
  <c r="E1959"/>
  <c r="D1959"/>
  <c r="R1958"/>
  <c r="Q1958"/>
  <c r="P1958"/>
  <c r="O1958"/>
  <c r="N1958"/>
  <c r="M1958"/>
  <c r="L1958"/>
  <c r="K1958"/>
  <c r="J1958"/>
  <c r="I1958"/>
  <c r="H1958"/>
  <c r="G1958"/>
  <c r="F1958"/>
  <c r="E1958"/>
  <c r="D1958"/>
  <c r="R1957"/>
  <c r="Q1957"/>
  <c r="P1957"/>
  <c r="O1957"/>
  <c r="N1957"/>
  <c r="M1957"/>
  <c r="L1957"/>
  <c r="K1957"/>
  <c r="J1957"/>
  <c r="I1957"/>
  <c r="H1957"/>
  <c r="G1957"/>
  <c r="F1957"/>
  <c r="E1957"/>
  <c r="D1957"/>
  <c r="R1955"/>
  <c r="Q1955"/>
  <c r="P1955"/>
  <c r="O1955"/>
  <c r="N1955"/>
  <c r="M1955"/>
  <c r="L1955"/>
  <c r="K1955"/>
  <c r="J1955"/>
  <c r="I1955"/>
  <c r="H1955"/>
  <c r="G1955"/>
  <c r="F1955"/>
  <c r="E1955"/>
  <c r="D1955"/>
  <c r="R1953"/>
  <c r="Q1953"/>
  <c r="P1953"/>
  <c r="O1953"/>
  <c r="N1953"/>
  <c r="M1953"/>
  <c r="L1953"/>
  <c r="K1953"/>
  <c r="J1953"/>
  <c r="I1953"/>
  <c r="H1953"/>
  <c r="G1953"/>
  <c r="F1953"/>
  <c r="E1953"/>
  <c r="D1953"/>
  <c r="R1952"/>
  <c r="Q1952"/>
  <c r="P1952"/>
  <c r="O1952"/>
  <c r="N1952"/>
  <c r="M1952"/>
  <c r="L1952"/>
  <c r="K1952"/>
  <c r="J1952"/>
  <c r="I1952"/>
  <c r="H1952"/>
  <c r="G1952"/>
  <c r="F1952"/>
  <c r="E1952"/>
  <c r="D1952"/>
  <c r="R1950"/>
  <c r="Q1950"/>
  <c r="P1950"/>
  <c r="O1950"/>
  <c r="N1950"/>
  <c r="M1950"/>
  <c r="L1950"/>
  <c r="K1950"/>
  <c r="J1950"/>
  <c r="I1950"/>
  <c r="H1950"/>
  <c r="G1950"/>
  <c r="F1950"/>
  <c r="E1950"/>
  <c r="D1950"/>
  <c r="R1949"/>
  <c r="Q1949"/>
  <c r="P1949"/>
  <c r="O1949"/>
  <c r="N1949"/>
  <c r="M1949"/>
  <c r="L1949"/>
  <c r="K1949"/>
  <c r="J1949"/>
  <c r="I1949"/>
  <c r="H1949"/>
  <c r="G1949"/>
  <c r="F1949"/>
  <c r="E1949"/>
  <c r="D1949"/>
  <c r="R1948"/>
  <c r="Q1948"/>
  <c r="P1948"/>
  <c r="O1948"/>
  <c r="N1948"/>
  <c r="M1948"/>
  <c r="L1948"/>
  <c r="K1948"/>
  <c r="J1948"/>
  <c r="I1948"/>
  <c r="H1948"/>
  <c r="G1948"/>
  <c r="F1948"/>
  <c r="E1948"/>
  <c r="D1948"/>
  <c r="R1946"/>
  <c r="Q1946"/>
  <c r="P1946"/>
  <c r="O1946"/>
  <c r="N1946"/>
  <c r="M1946"/>
  <c r="L1946"/>
  <c r="K1946"/>
  <c r="J1946"/>
  <c r="I1946"/>
  <c r="H1946"/>
  <c r="G1946"/>
  <c r="F1946"/>
  <c r="E1946"/>
  <c r="D1946"/>
  <c r="R1944"/>
  <c r="Q1944"/>
  <c r="P1944"/>
  <c r="O1944"/>
  <c r="N1944"/>
  <c r="M1944"/>
  <c r="L1944"/>
  <c r="K1944"/>
  <c r="J1944"/>
  <c r="I1944"/>
  <c r="H1944"/>
  <c r="G1944"/>
  <c r="F1944"/>
  <c r="E1944"/>
  <c r="D1944"/>
  <c r="R1943"/>
  <c r="Q1943"/>
  <c r="P1943"/>
  <c r="O1943"/>
  <c r="N1943"/>
  <c r="M1943"/>
  <c r="L1943"/>
  <c r="K1943"/>
  <c r="J1943"/>
  <c r="I1943"/>
  <c r="H1943"/>
  <c r="G1943"/>
  <c r="F1943"/>
  <c r="E1943"/>
  <c r="D1943"/>
  <c r="R1941"/>
  <c r="Q1941"/>
  <c r="P1941"/>
  <c r="O1941"/>
  <c r="N1941"/>
  <c r="M1941"/>
  <c r="L1941"/>
  <c r="K1941"/>
  <c r="J1941"/>
  <c r="I1941"/>
  <c r="H1941"/>
  <c r="G1941"/>
  <c r="F1941"/>
  <c r="E1941"/>
  <c r="D1941"/>
  <c r="R1940"/>
  <c r="Q1940"/>
  <c r="P1940"/>
  <c r="O1940"/>
  <c r="N1940"/>
  <c r="M1940"/>
  <c r="L1940"/>
  <c r="K1940"/>
  <c r="J1940"/>
  <c r="I1940"/>
  <c r="H1940"/>
  <c r="G1940"/>
  <c r="F1940"/>
  <c r="E1940"/>
  <c r="D1940"/>
  <c r="R1939"/>
  <c r="Q1939"/>
  <c r="P1939"/>
  <c r="O1939"/>
  <c r="N1939"/>
  <c r="M1939"/>
  <c r="L1939"/>
  <c r="K1939"/>
  <c r="J1939"/>
  <c r="I1939"/>
  <c r="H1939"/>
  <c r="G1939"/>
  <c r="F1939"/>
  <c r="E1939"/>
  <c r="D1939"/>
  <c r="R1937"/>
  <c r="Q1937"/>
  <c r="P1937"/>
  <c r="O1937"/>
  <c r="N1937"/>
  <c r="M1937"/>
  <c r="L1937"/>
  <c r="K1937"/>
  <c r="J1937"/>
  <c r="I1937"/>
  <c r="H1937"/>
  <c r="G1937"/>
  <c r="F1937"/>
  <c r="E1937"/>
  <c r="D1937"/>
  <c r="R1935"/>
  <c r="Q1935"/>
  <c r="P1935"/>
  <c r="O1935"/>
  <c r="N1935"/>
  <c r="M1935"/>
  <c r="L1935"/>
  <c r="K1935"/>
  <c r="J1935"/>
  <c r="I1935"/>
  <c r="H1935"/>
  <c r="G1935"/>
  <c r="F1935"/>
  <c r="E1935"/>
  <c r="D1935"/>
  <c r="R1934"/>
  <c r="Q1934"/>
  <c r="P1934"/>
  <c r="O1934"/>
  <c r="N1934"/>
  <c r="M1934"/>
  <c r="L1934"/>
  <c r="K1934"/>
  <c r="J1934"/>
  <c r="I1934"/>
  <c r="H1934"/>
  <c r="G1934"/>
  <c r="F1934"/>
  <c r="E1934"/>
  <c r="D1934"/>
  <c r="R1932"/>
  <c r="Q1932"/>
  <c r="P1932"/>
  <c r="O1932"/>
  <c r="N1932"/>
  <c r="M1932"/>
  <c r="L1932"/>
  <c r="K1932"/>
  <c r="J1932"/>
  <c r="I1932"/>
  <c r="H1932"/>
  <c r="G1932"/>
  <c r="F1932"/>
  <c r="E1932"/>
  <c r="D1932"/>
  <c r="R1931"/>
  <c r="Q1931"/>
  <c r="P1931"/>
  <c r="O1931"/>
  <c r="N1931"/>
  <c r="M1931"/>
  <c r="L1931"/>
  <c r="K1931"/>
  <c r="J1931"/>
  <c r="I1931"/>
  <c r="H1931"/>
  <c r="G1931"/>
  <c r="F1931"/>
  <c r="E1931"/>
  <c r="D1931"/>
  <c r="R1930"/>
  <c r="Q1930"/>
  <c r="P1930"/>
  <c r="O1930"/>
  <c r="N1930"/>
  <c r="M1930"/>
  <c r="L1930"/>
  <c r="K1930"/>
  <c r="J1930"/>
  <c r="I1930"/>
  <c r="H1930"/>
  <c r="G1930"/>
  <c r="F1930"/>
  <c r="E1930"/>
  <c r="D1930"/>
  <c r="R1928"/>
  <c r="Q1928"/>
  <c r="P1928"/>
  <c r="O1928"/>
  <c r="N1928"/>
  <c r="M1928"/>
  <c r="L1928"/>
  <c r="K1928"/>
  <c r="J1928"/>
  <c r="I1928"/>
  <c r="H1928"/>
  <c r="G1928"/>
  <c r="F1928"/>
  <c r="E1928"/>
  <c r="D1928"/>
  <c r="R1926"/>
  <c r="Q1926"/>
  <c r="P1926"/>
  <c r="O1926"/>
  <c r="N1926"/>
  <c r="M1926"/>
  <c r="L1926"/>
  <c r="K1926"/>
  <c r="J1926"/>
  <c r="I1926"/>
  <c r="H1926"/>
  <c r="G1926"/>
  <c r="F1926"/>
  <c r="E1926"/>
  <c r="D1926"/>
  <c r="R1925"/>
  <c r="Q1925"/>
  <c r="P1925"/>
  <c r="O1925"/>
  <c r="N1925"/>
  <c r="M1925"/>
  <c r="L1925"/>
  <c r="K1925"/>
  <c r="J1925"/>
  <c r="I1925"/>
  <c r="H1925"/>
  <c r="G1925"/>
  <c r="F1925"/>
  <c r="E1925"/>
  <c r="D1925"/>
  <c r="R1923"/>
  <c r="Q1923"/>
  <c r="P1923"/>
  <c r="O1923"/>
  <c r="N1923"/>
  <c r="M1923"/>
  <c r="L1923"/>
  <c r="K1923"/>
  <c r="J1923"/>
  <c r="I1923"/>
  <c r="H1923"/>
  <c r="G1923"/>
  <c r="F1923"/>
  <c r="E1923"/>
  <c r="D1923"/>
  <c r="R1922"/>
  <c r="Q1922"/>
  <c r="P1922"/>
  <c r="O1922"/>
  <c r="N1922"/>
  <c r="M1922"/>
  <c r="L1922"/>
  <c r="K1922"/>
  <c r="J1922"/>
  <c r="I1922"/>
  <c r="H1922"/>
  <c r="G1922"/>
  <c r="F1922"/>
  <c r="E1922"/>
  <c r="D1922"/>
  <c r="R1921"/>
  <c r="Q1921"/>
  <c r="P1921"/>
  <c r="O1921"/>
  <c r="N1921"/>
  <c r="M1921"/>
  <c r="L1921"/>
  <c r="K1921"/>
  <c r="J1921"/>
  <c r="I1921"/>
  <c r="H1921"/>
  <c r="G1921"/>
  <c r="F1921"/>
  <c r="E1921"/>
  <c r="D1921"/>
  <c r="R1919"/>
  <c r="Q1919"/>
  <c r="P1919"/>
  <c r="O1919"/>
  <c r="N1919"/>
  <c r="M1919"/>
  <c r="L1919"/>
  <c r="K1919"/>
  <c r="J1919"/>
  <c r="I1919"/>
  <c r="H1919"/>
  <c r="G1919"/>
  <c r="F1919"/>
  <c r="E1919"/>
  <c r="D1919"/>
  <c r="R1917"/>
  <c r="Q1917"/>
  <c r="P1917"/>
  <c r="O1917"/>
  <c r="N1917"/>
  <c r="M1917"/>
  <c r="L1917"/>
  <c r="K1917"/>
  <c r="J1917"/>
  <c r="I1917"/>
  <c r="H1917"/>
  <c r="G1917"/>
  <c r="F1917"/>
  <c r="E1917"/>
  <c r="D1917"/>
  <c r="R1916"/>
  <c r="Q1916"/>
  <c r="P1916"/>
  <c r="O1916"/>
  <c r="N1916"/>
  <c r="M1916"/>
  <c r="L1916"/>
  <c r="K1916"/>
  <c r="J1916"/>
  <c r="I1916"/>
  <c r="H1916"/>
  <c r="G1916"/>
  <c r="F1916"/>
  <c r="E1916"/>
  <c r="D1916"/>
  <c r="R1914"/>
  <c r="Q1914"/>
  <c r="P1914"/>
  <c r="O1914"/>
  <c r="N1914"/>
  <c r="M1914"/>
  <c r="L1914"/>
  <c r="K1914"/>
  <c r="J1914"/>
  <c r="I1914"/>
  <c r="H1914"/>
  <c r="G1914"/>
  <c r="F1914"/>
  <c r="E1914"/>
  <c r="D1914"/>
  <c r="R1913"/>
  <c r="Q1913"/>
  <c r="P1913"/>
  <c r="O1913"/>
  <c r="N1913"/>
  <c r="M1913"/>
  <c r="L1913"/>
  <c r="K1913"/>
  <c r="J1913"/>
  <c r="I1913"/>
  <c r="H1913"/>
  <c r="G1913"/>
  <c r="F1913"/>
  <c r="E1913"/>
  <c r="D1913"/>
  <c r="R1912"/>
  <c r="Q1912"/>
  <c r="P1912"/>
  <c r="O1912"/>
  <c r="N1912"/>
  <c r="M1912"/>
  <c r="L1912"/>
  <c r="K1912"/>
  <c r="J1912"/>
  <c r="I1912"/>
  <c r="H1912"/>
  <c r="G1912"/>
  <c r="F1912"/>
  <c r="E1912"/>
  <c r="D1912"/>
  <c r="R1910"/>
  <c r="Q1910"/>
  <c r="P1910"/>
  <c r="O1910"/>
  <c r="N1910"/>
  <c r="M1910"/>
  <c r="L1910"/>
  <c r="K1910"/>
  <c r="J1910"/>
  <c r="I1910"/>
  <c r="H1910"/>
  <c r="G1910"/>
  <c r="F1910"/>
  <c r="E1910"/>
  <c r="D1910"/>
  <c r="R1908"/>
  <c r="Q1908"/>
  <c r="P1908"/>
  <c r="O1908"/>
  <c r="N1908"/>
  <c r="M1908"/>
  <c r="L1908"/>
  <c r="K1908"/>
  <c r="J1908"/>
  <c r="I1908"/>
  <c r="H1908"/>
  <c r="G1908"/>
  <c r="F1908"/>
  <c r="E1908"/>
  <c r="D1908"/>
  <c r="R1907"/>
  <c r="Q1907"/>
  <c r="P1907"/>
  <c r="O1907"/>
  <c r="N1907"/>
  <c r="M1907"/>
  <c r="L1907"/>
  <c r="K1907"/>
  <c r="J1907"/>
  <c r="I1907"/>
  <c r="H1907"/>
  <c r="G1907"/>
  <c r="F1907"/>
  <c r="E1907"/>
  <c r="D1907"/>
  <c r="R1905"/>
  <c r="Q1905"/>
  <c r="P1905"/>
  <c r="O1905"/>
  <c r="N1905"/>
  <c r="M1905"/>
  <c r="L1905"/>
  <c r="K1905"/>
  <c r="J1905"/>
  <c r="I1905"/>
  <c r="H1905"/>
  <c r="G1905"/>
  <c r="F1905"/>
  <c r="E1905"/>
  <c r="D1905"/>
  <c r="R1904"/>
  <c r="Q1904"/>
  <c r="P1904"/>
  <c r="O1904"/>
  <c r="N1904"/>
  <c r="M1904"/>
  <c r="L1904"/>
  <c r="K1904"/>
  <c r="J1904"/>
  <c r="I1904"/>
  <c r="H1904"/>
  <c r="G1904"/>
  <c r="F1904"/>
  <c r="E1904"/>
  <c r="D1904"/>
  <c r="R1903"/>
  <c r="Q1903"/>
  <c r="P1903"/>
  <c r="O1903"/>
  <c r="N1903"/>
  <c r="M1903"/>
  <c r="L1903"/>
  <c r="K1903"/>
  <c r="J1903"/>
  <c r="I1903"/>
  <c r="H1903"/>
  <c r="G1903"/>
  <c r="F1903"/>
  <c r="E1903"/>
  <c r="D1903"/>
  <c r="R1901"/>
  <c r="Q1901"/>
  <c r="P1901"/>
  <c r="O1901"/>
  <c r="N1901"/>
  <c r="M1901"/>
  <c r="L1901"/>
  <c r="K1901"/>
  <c r="J1901"/>
  <c r="I1901"/>
  <c r="H1901"/>
  <c r="G1901"/>
  <c r="F1901"/>
  <c r="E1901"/>
  <c r="D1901"/>
  <c r="R1899"/>
  <c r="Q1899"/>
  <c r="P1899"/>
  <c r="O1899"/>
  <c r="N1899"/>
  <c r="M1899"/>
  <c r="L1899"/>
  <c r="K1899"/>
  <c r="J1899"/>
  <c r="I1899"/>
  <c r="H1899"/>
  <c r="G1899"/>
  <c r="F1899"/>
  <c r="E1899"/>
  <c r="D1899"/>
  <c r="R1898"/>
  <c r="Q1898"/>
  <c r="P1898"/>
  <c r="O1898"/>
  <c r="N1898"/>
  <c r="M1898"/>
  <c r="L1898"/>
  <c r="K1898"/>
  <c r="J1898"/>
  <c r="I1898"/>
  <c r="H1898"/>
  <c r="G1898"/>
  <c r="F1898"/>
  <c r="E1898"/>
  <c r="D1898"/>
  <c r="R1896"/>
  <c r="Q1896"/>
  <c r="P1896"/>
  <c r="O1896"/>
  <c r="N1896"/>
  <c r="M1896"/>
  <c r="L1896"/>
  <c r="K1896"/>
  <c r="J1896"/>
  <c r="I1896"/>
  <c r="H1896"/>
  <c r="G1896"/>
  <c r="F1896"/>
  <c r="E1896"/>
  <c r="D1896"/>
  <c r="R1895"/>
  <c r="Q1895"/>
  <c r="P1895"/>
  <c r="O1895"/>
  <c r="N1895"/>
  <c r="M1895"/>
  <c r="L1895"/>
  <c r="K1895"/>
  <c r="J1895"/>
  <c r="I1895"/>
  <c r="H1895"/>
  <c r="G1895"/>
  <c r="F1895"/>
  <c r="E1895"/>
  <c r="D1895"/>
  <c r="R1894"/>
  <c r="Q1894"/>
  <c r="P1894"/>
  <c r="O1894"/>
  <c r="N1894"/>
  <c r="M1894"/>
  <c r="L1894"/>
  <c r="K1894"/>
  <c r="J1894"/>
  <c r="I1894"/>
  <c r="H1894"/>
  <c r="G1894"/>
  <c r="F1894"/>
  <c r="E1894"/>
  <c r="D1894"/>
  <c r="R1892"/>
  <c r="Q1892"/>
  <c r="P1892"/>
  <c r="O1892"/>
  <c r="N1892"/>
  <c r="M1892"/>
  <c r="L1892"/>
  <c r="K1892"/>
  <c r="J1892"/>
  <c r="I1892"/>
  <c r="H1892"/>
  <c r="G1892"/>
  <c r="F1892"/>
  <c r="E1892"/>
  <c r="D1892"/>
  <c r="R1890"/>
  <c r="Q1890"/>
  <c r="P1890"/>
  <c r="O1890"/>
  <c r="N1890"/>
  <c r="M1890"/>
  <c r="L1890"/>
  <c r="K1890"/>
  <c r="J1890"/>
  <c r="I1890"/>
  <c r="H1890"/>
  <c r="G1890"/>
  <c r="F1890"/>
  <c r="E1890"/>
  <c r="D1890"/>
  <c r="R1889"/>
  <c r="Q1889"/>
  <c r="P1889"/>
  <c r="O1889"/>
  <c r="N1889"/>
  <c r="M1889"/>
  <c r="L1889"/>
  <c r="K1889"/>
  <c r="J1889"/>
  <c r="I1889"/>
  <c r="H1889"/>
  <c r="G1889"/>
  <c r="F1889"/>
  <c r="E1889"/>
  <c r="D1889"/>
  <c r="R1887"/>
  <c r="Q1887"/>
  <c r="P1887"/>
  <c r="O1887"/>
  <c r="N1887"/>
  <c r="M1887"/>
  <c r="L1887"/>
  <c r="K1887"/>
  <c r="J1887"/>
  <c r="I1887"/>
  <c r="H1887"/>
  <c r="G1887"/>
  <c r="F1887"/>
  <c r="E1887"/>
  <c r="D1887"/>
  <c r="R1886"/>
  <c r="Q1886"/>
  <c r="P1886"/>
  <c r="O1886"/>
  <c r="N1886"/>
  <c r="M1886"/>
  <c r="L1886"/>
  <c r="K1886"/>
  <c r="J1886"/>
  <c r="I1886"/>
  <c r="H1886"/>
  <c r="G1886"/>
  <c r="F1886"/>
  <c r="E1886"/>
  <c r="D1886"/>
  <c r="R1885"/>
  <c r="Q1885"/>
  <c r="P1885"/>
  <c r="O1885"/>
  <c r="N1885"/>
  <c r="M1885"/>
  <c r="L1885"/>
  <c r="K1885"/>
  <c r="J1885"/>
  <c r="I1885"/>
  <c r="H1885"/>
  <c r="G1885"/>
  <c r="F1885"/>
  <c r="E1885"/>
  <c r="D1885"/>
  <c r="R1883"/>
  <c r="Q1883"/>
  <c r="P1883"/>
  <c r="O1883"/>
  <c r="N1883"/>
  <c r="M1883"/>
  <c r="L1883"/>
  <c r="K1883"/>
  <c r="J1883"/>
  <c r="I1883"/>
  <c r="H1883"/>
  <c r="G1883"/>
  <c r="F1883"/>
  <c r="E1883"/>
  <c r="D1883"/>
  <c r="R1881"/>
  <c r="Q1881"/>
  <c r="P1881"/>
  <c r="O1881"/>
  <c r="N1881"/>
  <c r="M1881"/>
  <c r="L1881"/>
  <c r="K1881"/>
  <c r="J1881"/>
  <c r="I1881"/>
  <c r="H1881"/>
  <c r="G1881"/>
  <c r="F1881"/>
  <c r="E1881"/>
  <c r="D1881"/>
  <c r="R1880"/>
  <c r="Q1880"/>
  <c r="P1880"/>
  <c r="O1880"/>
  <c r="N1880"/>
  <c r="M1880"/>
  <c r="L1880"/>
  <c r="K1880"/>
  <c r="J1880"/>
  <c r="I1880"/>
  <c r="H1880"/>
  <c r="G1880"/>
  <c r="F1880"/>
  <c r="E1880"/>
  <c r="D1880"/>
  <c r="R1878"/>
  <c r="Q1878"/>
  <c r="P1878"/>
  <c r="O1878"/>
  <c r="N1878"/>
  <c r="M1878"/>
  <c r="L1878"/>
  <c r="K1878"/>
  <c r="J1878"/>
  <c r="I1878"/>
  <c r="H1878"/>
  <c r="G1878"/>
  <c r="F1878"/>
  <c r="E1878"/>
  <c r="D1878"/>
  <c r="R1877"/>
  <c r="Q1877"/>
  <c r="P1877"/>
  <c r="O1877"/>
  <c r="N1877"/>
  <c r="M1877"/>
  <c r="L1877"/>
  <c r="K1877"/>
  <c r="J1877"/>
  <c r="I1877"/>
  <c r="H1877"/>
  <c r="G1877"/>
  <c r="F1877"/>
  <c r="E1877"/>
  <c r="D1877"/>
  <c r="R1876"/>
  <c r="Q1876"/>
  <c r="P1876"/>
  <c r="O1876"/>
  <c r="N1876"/>
  <c r="M1876"/>
  <c r="L1876"/>
  <c r="K1876"/>
  <c r="J1876"/>
  <c r="I1876"/>
  <c r="H1876"/>
  <c r="G1876"/>
  <c r="F1876"/>
  <c r="E1876"/>
  <c r="D1876"/>
  <c r="R1874"/>
  <c r="Q1874"/>
  <c r="P1874"/>
  <c r="O1874"/>
  <c r="N1874"/>
  <c r="M1874"/>
  <c r="L1874"/>
  <c r="K1874"/>
  <c r="J1874"/>
  <c r="I1874"/>
  <c r="H1874"/>
  <c r="G1874"/>
  <c r="F1874"/>
  <c r="E1874"/>
  <c r="D1874"/>
  <c r="R1872"/>
  <c r="Q1872"/>
  <c r="P1872"/>
  <c r="O1872"/>
  <c r="N1872"/>
  <c r="M1872"/>
  <c r="L1872"/>
  <c r="K1872"/>
  <c r="J1872"/>
  <c r="I1872"/>
  <c r="H1872"/>
  <c r="G1872"/>
  <c r="F1872"/>
  <c r="E1872"/>
  <c r="D1872"/>
  <c r="R1871"/>
  <c r="Q1871"/>
  <c r="P1871"/>
  <c r="O1871"/>
  <c r="N1871"/>
  <c r="M1871"/>
  <c r="L1871"/>
  <c r="K1871"/>
  <c r="J1871"/>
  <c r="I1871"/>
  <c r="H1871"/>
  <c r="G1871"/>
  <c r="F1871"/>
  <c r="E1871"/>
  <c r="D1871"/>
  <c r="R1869"/>
  <c r="Q1869"/>
  <c r="P1869"/>
  <c r="O1869"/>
  <c r="N1869"/>
  <c r="M1869"/>
  <c r="L1869"/>
  <c r="K1869"/>
  <c r="J1869"/>
  <c r="I1869"/>
  <c r="H1869"/>
  <c r="G1869"/>
  <c r="F1869"/>
  <c r="E1869"/>
  <c r="D1869"/>
  <c r="R1868"/>
  <c r="Q1868"/>
  <c r="P1868"/>
  <c r="O1868"/>
  <c r="N1868"/>
  <c r="M1868"/>
  <c r="L1868"/>
  <c r="K1868"/>
  <c r="J1868"/>
  <c r="I1868"/>
  <c r="H1868"/>
  <c r="G1868"/>
  <c r="F1868"/>
  <c r="E1868"/>
  <c r="D1868"/>
  <c r="R1867"/>
  <c r="Q1867"/>
  <c r="P1867"/>
  <c r="O1867"/>
  <c r="N1867"/>
  <c r="M1867"/>
  <c r="L1867"/>
  <c r="K1867"/>
  <c r="J1867"/>
  <c r="I1867"/>
  <c r="H1867"/>
  <c r="G1867"/>
  <c r="F1867"/>
  <c r="E1867"/>
  <c r="D1867"/>
  <c r="R1865"/>
  <c r="Q1865"/>
  <c r="P1865"/>
  <c r="O1865"/>
  <c r="N1865"/>
  <c r="M1865"/>
  <c r="L1865"/>
  <c r="K1865"/>
  <c r="J1865"/>
  <c r="I1865"/>
  <c r="H1865"/>
  <c r="G1865"/>
  <c r="F1865"/>
  <c r="E1865"/>
  <c r="D1865"/>
  <c r="R1863"/>
  <c r="Q1863"/>
  <c r="P1863"/>
  <c r="O1863"/>
  <c r="N1863"/>
  <c r="M1863"/>
  <c r="L1863"/>
  <c r="K1863"/>
  <c r="J1863"/>
  <c r="I1863"/>
  <c r="H1863"/>
  <c r="G1863"/>
  <c r="F1863"/>
  <c r="E1863"/>
  <c r="D1863"/>
  <c r="R1862"/>
  <c r="Q1862"/>
  <c r="P1862"/>
  <c r="O1862"/>
  <c r="N1862"/>
  <c r="M1862"/>
  <c r="L1862"/>
  <c r="K1862"/>
  <c r="J1862"/>
  <c r="I1862"/>
  <c r="H1862"/>
  <c r="G1862"/>
  <c r="F1862"/>
  <c r="E1862"/>
  <c r="D1862"/>
  <c r="R1860"/>
  <c r="Q1860"/>
  <c r="P1860"/>
  <c r="O1860"/>
  <c r="N1860"/>
  <c r="M1860"/>
  <c r="L1860"/>
  <c r="K1860"/>
  <c r="J1860"/>
  <c r="I1860"/>
  <c r="H1860"/>
  <c r="G1860"/>
  <c r="F1860"/>
  <c r="E1860"/>
  <c r="D1860"/>
  <c r="R1859"/>
  <c r="Q1859"/>
  <c r="P1859"/>
  <c r="O1859"/>
  <c r="N1859"/>
  <c r="M1859"/>
  <c r="L1859"/>
  <c r="K1859"/>
  <c r="J1859"/>
  <c r="I1859"/>
  <c r="H1859"/>
  <c r="G1859"/>
  <c r="F1859"/>
  <c r="E1859"/>
  <c r="D1859"/>
  <c r="R1858"/>
  <c r="Q1858"/>
  <c r="P1858"/>
  <c r="O1858"/>
  <c r="N1858"/>
  <c r="M1858"/>
  <c r="L1858"/>
  <c r="K1858"/>
  <c r="J1858"/>
  <c r="I1858"/>
  <c r="H1858"/>
  <c r="G1858"/>
  <c r="F1858"/>
  <c r="E1858"/>
  <c r="D1858"/>
  <c r="R1856"/>
  <c r="Q1856"/>
  <c r="P1856"/>
  <c r="O1856"/>
  <c r="N1856"/>
  <c r="M1856"/>
  <c r="L1856"/>
  <c r="K1856"/>
  <c r="J1856"/>
  <c r="I1856"/>
  <c r="H1856"/>
  <c r="G1856"/>
  <c r="F1856"/>
  <c r="E1856"/>
  <c r="D1856"/>
  <c r="R1854"/>
  <c r="Q1854"/>
  <c r="P1854"/>
  <c r="O1854"/>
  <c r="N1854"/>
  <c r="M1854"/>
  <c r="L1854"/>
  <c r="K1854"/>
  <c r="J1854"/>
  <c r="I1854"/>
  <c r="H1854"/>
  <c r="G1854"/>
  <c r="F1854"/>
  <c r="E1854"/>
  <c r="D1854"/>
  <c r="R1853"/>
  <c r="Q1853"/>
  <c r="P1853"/>
  <c r="O1853"/>
  <c r="N1853"/>
  <c r="M1853"/>
  <c r="L1853"/>
  <c r="K1853"/>
  <c r="J1853"/>
  <c r="I1853"/>
  <c r="H1853"/>
  <c r="G1853"/>
  <c r="F1853"/>
  <c r="E1853"/>
  <c r="D1853"/>
  <c r="R1851"/>
  <c r="Q1851"/>
  <c r="P1851"/>
  <c r="O1851"/>
  <c r="N1851"/>
  <c r="M1851"/>
  <c r="L1851"/>
  <c r="K1851"/>
  <c r="J1851"/>
  <c r="I1851"/>
  <c r="H1851"/>
  <c r="G1851"/>
  <c r="F1851"/>
  <c r="E1851"/>
  <c r="D1851"/>
  <c r="R1850"/>
  <c r="Q1850"/>
  <c r="P1850"/>
  <c r="O1850"/>
  <c r="N1850"/>
  <c r="M1850"/>
  <c r="L1850"/>
  <c r="K1850"/>
  <c r="J1850"/>
  <c r="I1850"/>
  <c r="H1850"/>
  <c r="G1850"/>
  <c r="F1850"/>
  <c r="E1850"/>
  <c r="D1850"/>
  <c r="R1849"/>
  <c r="Q1849"/>
  <c r="P1849"/>
  <c r="O1849"/>
  <c r="N1849"/>
  <c r="M1849"/>
  <c r="L1849"/>
  <c r="K1849"/>
  <c r="J1849"/>
  <c r="I1849"/>
  <c r="H1849"/>
  <c r="G1849"/>
  <c r="F1849"/>
  <c r="E1849"/>
  <c r="D1849"/>
  <c r="R1847"/>
  <c r="Q1847"/>
  <c r="P1847"/>
  <c r="O1847"/>
  <c r="N1847"/>
  <c r="M1847"/>
  <c r="L1847"/>
  <c r="K1847"/>
  <c r="J1847"/>
  <c r="I1847"/>
  <c r="H1847"/>
  <c r="G1847"/>
  <c r="F1847"/>
  <c r="E1847"/>
  <c r="D1847"/>
  <c r="R1845"/>
  <c r="Q1845"/>
  <c r="P1845"/>
  <c r="O1845"/>
  <c r="N1845"/>
  <c r="M1845"/>
  <c r="L1845"/>
  <c r="K1845"/>
  <c r="J1845"/>
  <c r="I1845"/>
  <c r="H1845"/>
  <c r="G1845"/>
  <c r="F1845"/>
  <c r="E1845"/>
  <c r="D1845"/>
  <c r="R1844"/>
  <c r="Q1844"/>
  <c r="P1844"/>
  <c r="O1844"/>
  <c r="N1844"/>
  <c r="M1844"/>
  <c r="L1844"/>
  <c r="K1844"/>
  <c r="J1844"/>
  <c r="I1844"/>
  <c r="H1844"/>
  <c r="G1844"/>
  <c r="F1844"/>
  <c r="E1844"/>
  <c r="D1844"/>
  <c r="R1842"/>
  <c r="Q1842"/>
  <c r="P1842"/>
  <c r="O1842"/>
  <c r="N1842"/>
  <c r="M1842"/>
  <c r="L1842"/>
  <c r="K1842"/>
  <c r="J1842"/>
  <c r="I1842"/>
  <c r="H1842"/>
  <c r="G1842"/>
  <c r="F1842"/>
  <c r="E1842"/>
  <c r="D1842"/>
  <c r="R1841"/>
  <c r="Q1841"/>
  <c r="P1841"/>
  <c r="O1841"/>
  <c r="N1841"/>
  <c r="M1841"/>
  <c r="L1841"/>
  <c r="K1841"/>
  <c r="J1841"/>
  <c r="I1841"/>
  <c r="H1841"/>
  <c r="G1841"/>
  <c r="F1841"/>
  <c r="E1841"/>
  <c r="D1841"/>
  <c r="R1840"/>
  <c r="Q1840"/>
  <c r="P1840"/>
  <c r="O1840"/>
  <c r="N1840"/>
  <c r="M1840"/>
  <c r="L1840"/>
  <c r="K1840"/>
  <c r="J1840"/>
  <c r="I1840"/>
  <c r="H1840"/>
  <c r="G1840"/>
  <c r="F1840"/>
  <c r="E1840"/>
  <c r="D1840"/>
  <c r="R1838"/>
  <c r="Q1838"/>
  <c r="P1838"/>
  <c r="O1838"/>
  <c r="N1838"/>
  <c r="M1838"/>
  <c r="L1838"/>
  <c r="K1838"/>
  <c r="J1838"/>
  <c r="I1838"/>
  <c r="H1838"/>
  <c r="G1838"/>
  <c r="F1838"/>
  <c r="E1838"/>
  <c r="D1838"/>
  <c r="R1836"/>
  <c r="Q1836"/>
  <c r="P1836"/>
  <c r="O1836"/>
  <c r="N1836"/>
  <c r="M1836"/>
  <c r="L1836"/>
  <c r="K1836"/>
  <c r="J1836"/>
  <c r="I1836"/>
  <c r="H1836"/>
  <c r="G1836"/>
  <c r="F1836"/>
  <c r="E1836"/>
  <c r="D1836"/>
  <c r="R1835"/>
  <c r="Q1835"/>
  <c r="P1835"/>
  <c r="O1835"/>
  <c r="N1835"/>
  <c r="M1835"/>
  <c r="L1835"/>
  <c r="K1835"/>
  <c r="J1835"/>
  <c r="I1835"/>
  <c r="H1835"/>
  <c r="G1835"/>
  <c r="F1835"/>
  <c r="E1835"/>
  <c r="D1835"/>
  <c r="R1833"/>
  <c r="Q1833"/>
  <c r="P1833"/>
  <c r="O1833"/>
  <c r="N1833"/>
  <c r="M1833"/>
  <c r="L1833"/>
  <c r="K1833"/>
  <c r="J1833"/>
  <c r="I1833"/>
  <c r="H1833"/>
  <c r="G1833"/>
  <c r="F1833"/>
  <c r="E1833"/>
  <c r="D1833"/>
  <c r="R1832"/>
  <c r="Q1832"/>
  <c r="P1832"/>
  <c r="O1832"/>
  <c r="N1832"/>
  <c r="M1832"/>
  <c r="L1832"/>
  <c r="K1832"/>
  <c r="J1832"/>
  <c r="I1832"/>
  <c r="H1832"/>
  <c r="G1832"/>
  <c r="F1832"/>
  <c r="E1832"/>
  <c r="D1832"/>
  <c r="R1831"/>
  <c r="Q1831"/>
  <c r="P1831"/>
  <c r="O1831"/>
  <c r="N1831"/>
  <c r="M1831"/>
  <c r="L1831"/>
  <c r="K1831"/>
  <c r="J1831"/>
  <c r="I1831"/>
  <c r="H1831"/>
  <c r="G1831"/>
  <c r="F1831"/>
  <c r="E1831"/>
  <c r="D1831"/>
  <c r="R1829"/>
  <c r="Q1829"/>
  <c r="P1829"/>
  <c r="O1829"/>
  <c r="N1829"/>
  <c r="M1829"/>
  <c r="L1829"/>
  <c r="K1829"/>
  <c r="J1829"/>
  <c r="I1829"/>
  <c r="H1829"/>
  <c r="G1829"/>
  <c r="F1829"/>
  <c r="E1829"/>
  <c r="D1829"/>
  <c r="R1827"/>
  <c r="Q1827"/>
  <c r="P1827"/>
  <c r="O1827"/>
  <c r="N1827"/>
  <c r="M1827"/>
  <c r="L1827"/>
  <c r="K1827"/>
  <c r="J1827"/>
  <c r="I1827"/>
  <c r="H1827"/>
  <c r="G1827"/>
  <c r="F1827"/>
  <c r="E1827"/>
  <c r="D1827"/>
  <c r="R1826"/>
  <c r="Q1826"/>
  <c r="P1826"/>
  <c r="O1826"/>
  <c r="N1826"/>
  <c r="M1826"/>
  <c r="L1826"/>
  <c r="K1826"/>
  <c r="J1826"/>
  <c r="I1826"/>
  <c r="H1826"/>
  <c r="G1826"/>
  <c r="F1826"/>
  <c r="E1826"/>
  <c r="D1826"/>
  <c r="R1824"/>
  <c r="Q1824"/>
  <c r="P1824"/>
  <c r="O1824"/>
  <c r="N1824"/>
  <c r="M1824"/>
  <c r="L1824"/>
  <c r="K1824"/>
  <c r="J1824"/>
  <c r="I1824"/>
  <c r="H1824"/>
  <c r="G1824"/>
  <c r="F1824"/>
  <c r="E1824"/>
  <c r="D1824"/>
  <c r="R1823"/>
  <c r="Q1823"/>
  <c r="P1823"/>
  <c r="O1823"/>
  <c r="N1823"/>
  <c r="M1823"/>
  <c r="L1823"/>
  <c r="K1823"/>
  <c r="J1823"/>
  <c r="I1823"/>
  <c r="H1823"/>
  <c r="G1823"/>
  <c r="F1823"/>
  <c r="E1823"/>
  <c r="D1823"/>
  <c r="R1822"/>
  <c r="Q1822"/>
  <c r="P1822"/>
  <c r="O1822"/>
  <c r="N1822"/>
  <c r="M1822"/>
  <c r="L1822"/>
  <c r="K1822"/>
  <c r="J1822"/>
  <c r="I1822"/>
  <c r="H1822"/>
  <c r="G1822"/>
  <c r="F1822"/>
  <c r="E1822"/>
  <c r="D1822"/>
  <c r="R1820"/>
  <c r="Q1820"/>
  <c r="P1820"/>
  <c r="O1820"/>
  <c r="N1820"/>
  <c r="M1820"/>
  <c r="L1820"/>
  <c r="K1820"/>
  <c r="J1820"/>
  <c r="I1820"/>
  <c r="H1820"/>
  <c r="G1820"/>
  <c r="F1820"/>
  <c r="E1820"/>
  <c r="D1820"/>
  <c r="R1818"/>
  <c r="Q1818"/>
  <c r="P1818"/>
  <c r="O1818"/>
  <c r="N1818"/>
  <c r="M1818"/>
  <c r="L1818"/>
  <c r="K1818"/>
  <c r="J1818"/>
  <c r="I1818"/>
  <c r="H1818"/>
  <c r="G1818"/>
  <c r="F1818"/>
  <c r="E1818"/>
  <c r="D1818"/>
  <c r="R1817"/>
  <c r="Q1817"/>
  <c r="P1817"/>
  <c r="O1817"/>
  <c r="N1817"/>
  <c r="M1817"/>
  <c r="L1817"/>
  <c r="K1817"/>
  <c r="J1817"/>
  <c r="I1817"/>
  <c r="H1817"/>
  <c r="G1817"/>
  <c r="F1817"/>
  <c r="E1817"/>
  <c r="D1817"/>
  <c r="R1815"/>
  <c r="Q1815"/>
  <c r="P1815"/>
  <c r="O1815"/>
  <c r="N1815"/>
  <c r="M1815"/>
  <c r="L1815"/>
  <c r="K1815"/>
  <c r="J1815"/>
  <c r="I1815"/>
  <c r="H1815"/>
  <c r="G1815"/>
  <c r="F1815"/>
  <c r="E1815"/>
  <c r="D1815"/>
  <c r="R1814"/>
  <c r="Q1814"/>
  <c r="P1814"/>
  <c r="O1814"/>
  <c r="N1814"/>
  <c r="M1814"/>
  <c r="L1814"/>
  <c r="K1814"/>
  <c r="J1814"/>
  <c r="I1814"/>
  <c r="H1814"/>
  <c r="G1814"/>
  <c r="F1814"/>
  <c r="E1814"/>
  <c r="D1814"/>
  <c r="R1813"/>
  <c r="Q1813"/>
  <c r="P1813"/>
  <c r="O1813"/>
  <c r="N1813"/>
  <c r="M1813"/>
  <c r="L1813"/>
  <c r="K1813"/>
  <c r="J1813"/>
  <c r="I1813"/>
  <c r="H1813"/>
  <c r="G1813"/>
  <c r="F1813"/>
  <c r="E1813"/>
  <c r="D1813"/>
  <c r="R1811"/>
  <c r="Q1811"/>
  <c r="P1811"/>
  <c r="O1811"/>
  <c r="N1811"/>
  <c r="M1811"/>
  <c r="L1811"/>
  <c r="K1811"/>
  <c r="J1811"/>
  <c r="I1811"/>
  <c r="H1811"/>
  <c r="G1811"/>
  <c r="F1811"/>
  <c r="E1811"/>
  <c r="D1811"/>
  <c r="R1809"/>
  <c r="Q1809"/>
  <c r="P1809"/>
  <c r="O1809"/>
  <c r="N1809"/>
  <c r="M1809"/>
  <c r="L1809"/>
  <c r="K1809"/>
  <c r="J1809"/>
  <c r="I1809"/>
  <c r="H1809"/>
  <c r="G1809"/>
  <c r="F1809"/>
  <c r="E1809"/>
  <c r="D1809"/>
  <c r="R1808"/>
  <c r="Q1808"/>
  <c r="P1808"/>
  <c r="O1808"/>
  <c r="N1808"/>
  <c r="M1808"/>
  <c r="L1808"/>
  <c r="K1808"/>
  <c r="J1808"/>
  <c r="I1808"/>
  <c r="H1808"/>
  <c r="G1808"/>
  <c r="F1808"/>
  <c r="E1808"/>
  <c r="D1808"/>
  <c r="R1806"/>
  <c r="Q1806"/>
  <c r="P1806"/>
  <c r="O1806"/>
  <c r="N1806"/>
  <c r="M1806"/>
  <c r="L1806"/>
  <c r="K1806"/>
  <c r="J1806"/>
  <c r="I1806"/>
  <c r="H1806"/>
  <c r="G1806"/>
  <c r="F1806"/>
  <c r="E1806"/>
  <c r="D1806"/>
  <c r="R1805"/>
  <c r="Q1805"/>
  <c r="P1805"/>
  <c r="O1805"/>
  <c r="N1805"/>
  <c r="M1805"/>
  <c r="L1805"/>
  <c r="K1805"/>
  <c r="J1805"/>
  <c r="I1805"/>
  <c r="H1805"/>
  <c r="G1805"/>
  <c r="F1805"/>
  <c r="E1805"/>
  <c r="D1805"/>
  <c r="R1804"/>
  <c r="Q1804"/>
  <c r="P1804"/>
  <c r="O1804"/>
  <c r="N1804"/>
  <c r="M1804"/>
  <c r="L1804"/>
  <c r="K1804"/>
  <c r="J1804"/>
  <c r="I1804"/>
  <c r="H1804"/>
  <c r="G1804"/>
  <c r="F1804"/>
  <c r="E1804"/>
  <c r="D1804"/>
  <c r="R1802"/>
  <c r="Q1802"/>
  <c r="P1802"/>
  <c r="O1802"/>
  <c r="N1802"/>
  <c r="M1802"/>
  <c r="L1802"/>
  <c r="K1802"/>
  <c r="J1802"/>
  <c r="I1802"/>
  <c r="H1802"/>
  <c r="G1802"/>
  <c r="F1802"/>
  <c r="E1802"/>
  <c r="D1802"/>
  <c r="R1800"/>
  <c r="Q1800"/>
  <c r="P1800"/>
  <c r="O1800"/>
  <c r="N1800"/>
  <c r="M1800"/>
  <c r="L1800"/>
  <c r="K1800"/>
  <c r="J1800"/>
  <c r="I1800"/>
  <c r="H1800"/>
  <c r="G1800"/>
  <c r="F1800"/>
  <c r="E1800"/>
  <c r="D1800"/>
  <c r="R1799"/>
  <c r="Q1799"/>
  <c r="P1799"/>
  <c r="O1799"/>
  <c r="N1799"/>
  <c r="M1799"/>
  <c r="L1799"/>
  <c r="K1799"/>
  <c r="J1799"/>
  <c r="I1799"/>
  <c r="H1799"/>
  <c r="G1799"/>
  <c r="F1799"/>
  <c r="E1799"/>
  <c r="D1799"/>
  <c r="R1797"/>
  <c r="Q1797"/>
  <c r="P1797"/>
  <c r="O1797"/>
  <c r="N1797"/>
  <c r="M1797"/>
  <c r="L1797"/>
  <c r="K1797"/>
  <c r="J1797"/>
  <c r="I1797"/>
  <c r="H1797"/>
  <c r="G1797"/>
  <c r="F1797"/>
  <c r="E1797"/>
  <c r="D1797"/>
  <c r="R1796"/>
  <c r="Q1796"/>
  <c r="P1796"/>
  <c r="O1796"/>
  <c r="N1796"/>
  <c r="M1796"/>
  <c r="L1796"/>
  <c r="K1796"/>
  <c r="J1796"/>
  <c r="I1796"/>
  <c r="H1796"/>
  <c r="G1796"/>
  <c r="F1796"/>
  <c r="E1796"/>
  <c r="D1796"/>
  <c r="R1795"/>
  <c r="Q1795"/>
  <c r="P1795"/>
  <c r="O1795"/>
  <c r="N1795"/>
  <c r="M1795"/>
  <c r="L1795"/>
  <c r="K1795"/>
  <c r="J1795"/>
  <c r="I1795"/>
  <c r="H1795"/>
  <c r="G1795"/>
  <c r="F1795"/>
  <c r="E1795"/>
  <c r="D1795"/>
  <c r="R1793"/>
  <c r="Q1793"/>
  <c r="P1793"/>
  <c r="O1793"/>
  <c r="N1793"/>
  <c r="M1793"/>
  <c r="L1793"/>
  <c r="K1793"/>
  <c r="J1793"/>
  <c r="I1793"/>
  <c r="H1793"/>
  <c r="G1793"/>
  <c r="F1793"/>
  <c r="E1793"/>
  <c r="D1793"/>
  <c r="R1791"/>
  <c r="Q1791"/>
  <c r="P1791"/>
  <c r="O1791"/>
  <c r="N1791"/>
  <c r="M1791"/>
  <c r="L1791"/>
  <c r="K1791"/>
  <c r="J1791"/>
  <c r="I1791"/>
  <c r="H1791"/>
  <c r="G1791"/>
  <c r="F1791"/>
  <c r="E1791"/>
  <c r="D1791"/>
  <c r="R1790"/>
  <c r="Q1790"/>
  <c r="P1790"/>
  <c r="O1790"/>
  <c r="N1790"/>
  <c r="M1790"/>
  <c r="L1790"/>
  <c r="K1790"/>
  <c r="J1790"/>
  <c r="I1790"/>
  <c r="H1790"/>
  <c r="G1790"/>
  <c r="F1790"/>
  <c r="E1790"/>
  <c r="D1790"/>
  <c r="R1788"/>
  <c r="Q1788"/>
  <c r="P1788"/>
  <c r="O1788"/>
  <c r="N1788"/>
  <c r="M1788"/>
  <c r="L1788"/>
  <c r="K1788"/>
  <c r="J1788"/>
  <c r="I1788"/>
  <c r="H1788"/>
  <c r="G1788"/>
  <c r="F1788"/>
  <c r="E1788"/>
  <c r="D1788"/>
  <c r="R1787"/>
  <c r="Q1787"/>
  <c r="P1787"/>
  <c r="O1787"/>
  <c r="N1787"/>
  <c r="M1787"/>
  <c r="L1787"/>
  <c r="K1787"/>
  <c r="J1787"/>
  <c r="I1787"/>
  <c r="H1787"/>
  <c r="G1787"/>
  <c r="F1787"/>
  <c r="E1787"/>
  <c r="D1787"/>
  <c r="R1786"/>
  <c r="Q1786"/>
  <c r="P1786"/>
  <c r="O1786"/>
  <c r="N1786"/>
  <c r="M1786"/>
  <c r="L1786"/>
  <c r="K1786"/>
  <c r="J1786"/>
  <c r="I1786"/>
  <c r="H1786"/>
  <c r="G1786"/>
  <c r="F1786"/>
  <c r="E1786"/>
  <c r="D1786"/>
  <c r="R1784"/>
  <c r="Q1784"/>
  <c r="P1784"/>
  <c r="O1784"/>
  <c r="N1784"/>
  <c r="M1784"/>
  <c r="L1784"/>
  <c r="K1784"/>
  <c r="J1784"/>
  <c r="I1784"/>
  <c r="H1784"/>
  <c r="G1784"/>
  <c r="F1784"/>
  <c r="E1784"/>
  <c r="D1784"/>
  <c r="R1782"/>
  <c r="Q1782"/>
  <c r="P1782"/>
  <c r="O1782"/>
  <c r="N1782"/>
  <c r="M1782"/>
  <c r="L1782"/>
  <c r="K1782"/>
  <c r="J1782"/>
  <c r="I1782"/>
  <c r="H1782"/>
  <c r="G1782"/>
  <c r="F1782"/>
  <c r="E1782"/>
  <c r="D1782"/>
  <c r="R1781"/>
  <c r="Q1781"/>
  <c r="P1781"/>
  <c r="O1781"/>
  <c r="N1781"/>
  <c r="M1781"/>
  <c r="L1781"/>
  <c r="K1781"/>
  <c r="J1781"/>
  <c r="I1781"/>
  <c r="H1781"/>
  <c r="G1781"/>
  <c r="F1781"/>
  <c r="E1781"/>
  <c r="D1781"/>
  <c r="R1779"/>
  <c r="Q1779"/>
  <c r="P1779"/>
  <c r="O1779"/>
  <c r="N1779"/>
  <c r="M1779"/>
  <c r="L1779"/>
  <c r="K1779"/>
  <c r="J1779"/>
  <c r="I1779"/>
  <c r="H1779"/>
  <c r="G1779"/>
  <c r="F1779"/>
  <c r="E1779"/>
  <c r="D1779"/>
  <c r="R1778"/>
  <c r="Q1778"/>
  <c r="P1778"/>
  <c r="O1778"/>
  <c r="N1778"/>
  <c r="M1778"/>
  <c r="L1778"/>
  <c r="K1778"/>
  <c r="J1778"/>
  <c r="I1778"/>
  <c r="H1778"/>
  <c r="G1778"/>
  <c r="F1778"/>
  <c r="E1778"/>
  <c r="D1778"/>
  <c r="R1777"/>
  <c r="Q1777"/>
  <c r="P1777"/>
  <c r="O1777"/>
  <c r="N1777"/>
  <c r="M1777"/>
  <c r="L1777"/>
  <c r="K1777"/>
  <c r="J1777"/>
  <c r="I1777"/>
  <c r="H1777"/>
  <c r="G1777"/>
  <c r="F1777"/>
  <c r="E1777"/>
  <c r="D1777"/>
  <c r="R1775"/>
  <c r="Q1775"/>
  <c r="P1775"/>
  <c r="O1775"/>
  <c r="N1775"/>
  <c r="M1775"/>
  <c r="L1775"/>
  <c r="K1775"/>
  <c r="J1775"/>
  <c r="I1775"/>
  <c r="H1775"/>
  <c r="G1775"/>
  <c r="F1775"/>
  <c r="E1775"/>
  <c r="D1775"/>
  <c r="R1773"/>
  <c r="Q1773"/>
  <c r="P1773"/>
  <c r="O1773"/>
  <c r="N1773"/>
  <c r="M1773"/>
  <c r="L1773"/>
  <c r="K1773"/>
  <c r="J1773"/>
  <c r="I1773"/>
  <c r="H1773"/>
  <c r="G1773"/>
  <c r="F1773"/>
  <c r="E1773"/>
  <c r="D1773"/>
  <c r="R1772"/>
  <c r="Q1772"/>
  <c r="P1772"/>
  <c r="O1772"/>
  <c r="N1772"/>
  <c r="M1772"/>
  <c r="L1772"/>
  <c r="K1772"/>
  <c r="J1772"/>
  <c r="I1772"/>
  <c r="H1772"/>
  <c r="G1772"/>
  <c r="F1772"/>
  <c r="E1772"/>
  <c r="D1772"/>
  <c r="R1770"/>
  <c r="Q1770"/>
  <c r="P1770"/>
  <c r="O1770"/>
  <c r="N1770"/>
  <c r="M1770"/>
  <c r="L1770"/>
  <c r="K1770"/>
  <c r="J1770"/>
  <c r="I1770"/>
  <c r="H1770"/>
  <c r="G1770"/>
  <c r="F1770"/>
  <c r="E1770"/>
  <c r="D1770"/>
  <c r="R1769"/>
  <c r="Q1769"/>
  <c r="P1769"/>
  <c r="O1769"/>
  <c r="N1769"/>
  <c r="M1769"/>
  <c r="L1769"/>
  <c r="K1769"/>
  <c r="J1769"/>
  <c r="I1769"/>
  <c r="H1769"/>
  <c r="G1769"/>
  <c r="F1769"/>
  <c r="E1769"/>
  <c r="D1769"/>
  <c r="R1768"/>
  <c r="Q1768"/>
  <c r="P1768"/>
  <c r="O1768"/>
  <c r="N1768"/>
  <c r="M1768"/>
  <c r="L1768"/>
  <c r="K1768"/>
  <c r="J1768"/>
  <c r="I1768"/>
  <c r="H1768"/>
  <c r="G1768"/>
  <c r="F1768"/>
  <c r="E1768"/>
  <c r="D1768"/>
  <c r="R1766"/>
  <c r="Q1766"/>
  <c r="P1766"/>
  <c r="O1766"/>
  <c r="N1766"/>
  <c r="M1766"/>
  <c r="L1766"/>
  <c r="K1766"/>
  <c r="J1766"/>
  <c r="I1766"/>
  <c r="H1766"/>
  <c r="G1766"/>
  <c r="F1766"/>
  <c r="E1766"/>
  <c r="D1766"/>
  <c r="R1764"/>
  <c r="Q1764"/>
  <c r="P1764"/>
  <c r="O1764"/>
  <c r="N1764"/>
  <c r="M1764"/>
  <c r="L1764"/>
  <c r="K1764"/>
  <c r="J1764"/>
  <c r="I1764"/>
  <c r="H1764"/>
  <c r="G1764"/>
  <c r="F1764"/>
  <c r="E1764"/>
  <c r="D1764"/>
  <c r="R1763"/>
  <c r="Q1763"/>
  <c r="P1763"/>
  <c r="O1763"/>
  <c r="N1763"/>
  <c r="M1763"/>
  <c r="L1763"/>
  <c r="K1763"/>
  <c r="J1763"/>
  <c r="I1763"/>
  <c r="H1763"/>
  <c r="G1763"/>
  <c r="F1763"/>
  <c r="E1763"/>
  <c r="D1763"/>
  <c r="R1761"/>
  <c r="Q1761"/>
  <c r="P1761"/>
  <c r="O1761"/>
  <c r="N1761"/>
  <c r="M1761"/>
  <c r="L1761"/>
  <c r="K1761"/>
  <c r="J1761"/>
  <c r="I1761"/>
  <c r="H1761"/>
  <c r="G1761"/>
  <c r="F1761"/>
  <c r="E1761"/>
  <c r="D1761"/>
  <c r="R1760"/>
  <c r="Q1760"/>
  <c r="P1760"/>
  <c r="O1760"/>
  <c r="N1760"/>
  <c r="M1760"/>
  <c r="L1760"/>
  <c r="K1760"/>
  <c r="J1760"/>
  <c r="I1760"/>
  <c r="H1760"/>
  <c r="G1760"/>
  <c r="F1760"/>
  <c r="E1760"/>
  <c r="D1760"/>
  <c r="R1759"/>
  <c r="Q1759"/>
  <c r="P1759"/>
  <c r="O1759"/>
  <c r="N1759"/>
  <c r="M1759"/>
  <c r="L1759"/>
  <c r="K1759"/>
  <c r="J1759"/>
  <c r="I1759"/>
  <c r="H1759"/>
  <c r="G1759"/>
  <c r="F1759"/>
  <c r="E1759"/>
  <c r="D1759"/>
  <c r="R1757"/>
  <c r="Q1757"/>
  <c r="P1757"/>
  <c r="O1757"/>
  <c r="N1757"/>
  <c r="M1757"/>
  <c r="L1757"/>
  <c r="K1757"/>
  <c r="J1757"/>
  <c r="I1757"/>
  <c r="H1757"/>
  <c r="G1757"/>
  <c r="F1757"/>
  <c r="E1757"/>
  <c r="D1757"/>
  <c r="R1755"/>
  <c r="Q1755"/>
  <c r="P1755"/>
  <c r="O1755"/>
  <c r="N1755"/>
  <c r="M1755"/>
  <c r="L1755"/>
  <c r="K1755"/>
  <c r="J1755"/>
  <c r="I1755"/>
  <c r="H1755"/>
  <c r="G1755"/>
  <c r="F1755"/>
  <c r="E1755"/>
  <c r="D1755"/>
  <c r="R1754"/>
  <c r="Q1754"/>
  <c r="P1754"/>
  <c r="O1754"/>
  <c r="N1754"/>
  <c r="M1754"/>
  <c r="L1754"/>
  <c r="K1754"/>
  <c r="J1754"/>
  <c r="I1754"/>
  <c r="H1754"/>
  <c r="G1754"/>
  <c r="F1754"/>
  <c r="E1754"/>
  <c r="D1754"/>
  <c r="R1752"/>
  <c r="Q1752"/>
  <c r="P1752"/>
  <c r="O1752"/>
  <c r="N1752"/>
  <c r="M1752"/>
  <c r="L1752"/>
  <c r="K1752"/>
  <c r="J1752"/>
  <c r="I1752"/>
  <c r="H1752"/>
  <c r="G1752"/>
  <c r="F1752"/>
  <c r="E1752"/>
  <c r="D1752"/>
  <c r="R1751"/>
  <c r="Q1751"/>
  <c r="P1751"/>
  <c r="O1751"/>
  <c r="N1751"/>
  <c r="M1751"/>
  <c r="L1751"/>
  <c r="K1751"/>
  <c r="J1751"/>
  <c r="I1751"/>
  <c r="H1751"/>
  <c r="G1751"/>
  <c r="F1751"/>
  <c r="E1751"/>
  <c r="D1751"/>
  <c r="R1750"/>
  <c r="Q1750"/>
  <c r="P1750"/>
  <c r="O1750"/>
  <c r="N1750"/>
  <c r="M1750"/>
  <c r="L1750"/>
  <c r="K1750"/>
  <c r="J1750"/>
  <c r="I1750"/>
  <c r="H1750"/>
  <c r="G1750"/>
  <c r="F1750"/>
  <c r="E1750"/>
  <c r="D1750"/>
  <c r="R1748"/>
  <c r="Q1748"/>
  <c r="P1748"/>
  <c r="O1748"/>
  <c r="N1748"/>
  <c r="M1748"/>
  <c r="L1748"/>
  <c r="K1748"/>
  <c r="J1748"/>
  <c r="I1748"/>
  <c r="H1748"/>
  <c r="G1748"/>
  <c r="F1748"/>
  <c r="E1748"/>
  <c r="D1748"/>
  <c r="R1746"/>
  <c r="Q1746"/>
  <c r="P1746"/>
  <c r="O1746"/>
  <c r="N1746"/>
  <c r="M1746"/>
  <c r="L1746"/>
  <c r="K1746"/>
  <c r="J1746"/>
  <c r="I1746"/>
  <c r="H1746"/>
  <c r="G1746"/>
  <c r="F1746"/>
  <c r="E1746"/>
  <c r="D1746"/>
  <c r="R1745"/>
  <c r="Q1745"/>
  <c r="P1745"/>
  <c r="O1745"/>
  <c r="N1745"/>
  <c r="M1745"/>
  <c r="L1745"/>
  <c r="K1745"/>
  <c r="J1745"/>
  <c r="I1745"/>
  <c r="H1745"/>
  <c r="G1745"/>
  <c r="F1745"/>
  <c r="E1745"/>
  <c r="D1745"/>
  <c r="R1743"/>
  <c r="Q1743"/>
  <c r="P1743"/>
  <c r="O1743"/>
  <c r="N1743"/>
  <c r="M1743"/>
  <c r="L1743"/>
  <c r="K1743"/>
  <c r="J1743"/>
  <c r="I1743"/>
  <c r="H1743"/>
  <c r="G1743"/>
  <c r="F1743"/>
  <c r="E1743"/>
  <c r="D1743"/>
  <c r="R1742"/>
  <c r="Q1742"/>
  <c r="P1742"/>
  <c r="O1742"/>
  <c r="N1742"/>
  <c r="M1742"/>
  <c r="L1742"/>
  <c r="K1742"/>
  <c r="J1742"/>
  <c r="I1742"/>
  <c r="H1742"/>
  <c r="G1742"/>
  <c r="F1742"/>
  <c r="E1742"/>
  <c r="D1742"/>
  <c r="R1741"/>
  <c r="Q1741"/>
  <c r="P1741"/>
  <c r="O1741"/>
  <c r="N1741"/>
  <c r="M1741"/>
  <c r="L1741"/>
  <c r="K1741"/>
  <c r="J1741"/>
  <c r="I1741"/>
  <c r="H1741"/>
  <c r="G1741"/>
  <c r="F1741"/>
  <c r="E1741"/>
  <c r="D1741"/>
  <c r="R1739"/>
  <c r="Q1739"/>
  <c r="P1739"/>
  <c r="O1739"/>
  <c r="N1739"/>
  <c r="M1739"/>
  <c r="L1739"/>
  <c r="K1739"/>
  <c r="J1739"/>
  <c r="I1739"/>
  <c r="H1739"/>
  <c r="G1739"/>
  <c r="F1739"/>
  <c r="E1739"/>
  <c r="D1739"/>
  <c r="R1737"/>
  <c r="Q1737"/>
  <c r="P1737"/>
  <c r="O1737"/>
  <c r="N1737"/>
  <c r="M1737"/>
  <c r="L1737"/>
  <c r="K1737"/>
  <c r="J1737"/>
  <c r="I1737"/>
  <c r="H1737"/>
  <c r="G1737"/>
  <c r="F1737"/>
  <c r="E1737"/>
  <c r="D1737"/>
  <c r="R1736"/>
  <c r="Q1736"/>
  <c r="P1736"/>
  <c r="O1736"/>
  <c r="N1736"/>
  <c r="M1736"/>
  <c r="L1736"/>
  <c r="K1736"/>
  <c r="J1736"/>
  <c r="I1736"/>
  <c r="H1736"/>
  <c r="G1736"/>
  <c r="F1736"/>
  <c r="E1736"/>
  <c r="D1736"/>
  <c r="R1734"/>
  <c r="Q1734"/>
  <c r="P1734"/>
  <c r="O1734"/>
  <c r="N1734"/>
  <c r="M1734"/>
  <c r="L1734"/>
  <c r="K1734"/>
  <c r="J1734"/>
  <c r="I1734"/>
  <c r="H1734"/>
  <c r="G1734"/>
  <c r="F1734"/>
  <c r="E1734"/>
  <c r="D1734"/>
  <c r="R1733"/>
  <c r="Q1733"/>
  <c r="P1733"/>
  <c r="O1733"/>
  <c r="N1733"/>
  <c r="M1733"/>
  <c r="L1733"/>
  <c r="K1733"/>
  <c r="J1733"/>
  <c r="I1733"/>
  <c r="H1733"/>
  <c r="G1733"/>
  <c r="F1733"/>
  <c r="E1733"/>
  <c r="D1733"/>
  <c r="R1732"/>
  <c r="Q1732"/>
  <c r="P1732"/>
  <c r="O1732"/>
  <c r="N1732"/>
  <c r="M1732"/>
  <c r="L1732"/>
  <c r="K1732"/>
  <c r="J1732"/>
  <c r="I1732"/>
  <c r="H1732"/>
  <c r="G1732"/>
  <c r="F1732"/>
  <c r="E1732"/>
  <c r="D1732"/>
  <c r="R1730"/>
  <c r="Q1730"/>
  <c r="P1730"/>
  <c r="O1730"/>
  <c r="N1730"/>
  <c r="M1730"/>
  <c r="L1730"/>
  <c r="K1730"/>
  <c r="J1730"/>
  <c r="I1730"/>
  <c r="H1730"/>
  <c r="G1730"/>
  <c r="F1730"/>
  <c r="E1730"/>
  <c r="D1730"/>
  <c r="R1728"/>
  <c r="Q1728"/>
  <c r="P1728"/>
  <c r="O1728"/>
  <c r="N1728"/>
  <c r="M1728"/>
  <c r="L1728"/>
  <c r="K1728"/>
  <c r="J1728"/>
  <c r="I1728"/>
  <c r="H1728"/>
  <c r="G1728"/>
  <c r="F1728"/>
  <c r="E1728"/>
  <c r="D1728"/>
  <c r="R1727"/>
  <c r="Q1727"/>
  <c r="P1727"/>
  <c r="O1727"/>
  <c r="N1727"/>
  <c r="M1727"/>
  <c r="L1727"/>
  <c r="K1727"/>
  <c r="J1727"/>
  <c r="I1727"/>
  <c r="H1727"/>
  <c r="G1727"/>
  <c r="F1727"/>
  <c r="E1727"/>
  <c r="D1727"/>
  <c r="R1725"/>
  <c r="Q1725"/>
  <c r="P1725"/>
  <c r="O1725"/>
  <c r="N1725"/>
  <c r="M1725"/>
  <c r="L1725"/>
  <c r="K1725"/>
  <c r="J1725"/>
  <c r="I1725"/>
  <c r="H1725"/>
  <c r="G1725"/>
  <c r="F1725"/>
  <c r="E1725"/>
  <c r="D1725"/>
  <c r="R1724"/>
  <c r="Q1724"/>
  <c r="P1724"/>
  <c r="O1724"/>
  <c r="N1724"/>
  <c r="M1724"/>
  <c r="L1724"/>
  <c r="K1724"/>
  <c r="J1724"/>
  <c r="I1724"/>
  <c r="H1724"/>
  <c r="G1724"/>
  <c r="F1724"/>
  <c r="E1724"/>
  <c r="D1724"/>
  <c r="R1723"/>
  <c r="Q1723"/>
  <c r="P1723"/>
  <c r="O1723"/>
  <c r="N1723"/>
  <c r="M1723"/>
  <c r="L1723"/>
  <c r="K1723"/>
  <c r="J1723"/>
  <c r="I1723"/>
  <c r="H1723"/>
  <c r="G1723"/>
  <c r="F1723"/>
  <c r="E1723"/>
  <c r="D1723"/>
  <c r="R1721"/>
  <c r="Q1721"/>
  <c r="P1721"/>
  <c r="O1721"/>
  <c r="N1721"/>
  <c r="M1721"/>
  <c r="L1721"/>
  <c r="K1721"/>
  <c r="J1721"/>
  <c r="I1721"/>
  <c r="H1721"/>
  <c r="G1721"/>
  <c r="F1721"/>
  <c r="E1721"/>
  <c r="D1721"/>
  <c r="R1719"/>
  <c r="Q1719"/>
  <c r="P1719"/>
  <c r="O1719"/>
  <c r="N1719"/>
  <c r="M1719"/>
  <c r="L1719"/>
  <c r="K1719"/>
  <c r="J1719"/>
  <c r="I1719"/>
  <c r="H1719"/>
  <c r="G1719"/>
  <c r="F1719"/>
  <c r="E1719"/>
  <c r="D1719"/>
  <c r="R1718"/>
  <c r="Q1718"/>
  <c r="P1718"/>
  <c r="O1718"/>
  <c r="N1718"/>
  <c r="M1718"/>
  <c r="L1718"/>
  <c r="K1718"/>
  <c r="J1718"/>
  <c r="I1718"/>
  <c r="H1718"/>
  <c r="G1718"/>
  <c r="F1718"/>
  <c r="E1718"/>
  <c r="D1718"/>
  <c r="R1716"/>
  <c r="Q1716"/>
  <c r="P1716"/>
  <c r="O1716"/>
  <c r="N1716"/>
  <c r="M1716"/>
  <c r="L1716"/>
  <c r="K1716"/>
  <c r="J1716"/>
  <c r="I1716"/>
  <c r="H1716"/>
  <c r="G1716"/>
  <c r="F1716"/>
  <c r="E1716"/>
  <c r="D1716"/>
  <c r="R1715"/>
  <c r="Q1715"/>
  <c r="P1715"/>
  <c r="O1715"/>
  <c r="N1715"/>
  <c r="M1715"/>
  <c r="L1715"/>
  <c r="K1715"/>
  <c r="J1715"/>
  <c r="I1715"/>
  <c r="H1715"/>
  <c r="G1715"/>
  <c r="F1715"/>
  <c r="E1715"/>
  <c r="D1715"/>
  <c r="R1714"/>
  <c r="Q1714"/>
  <c r="P1714"/>
  <c r="O1714"/>
  <c r="N1714"/>
  <c r="M1714"/>
  <c r="L1714"/>
  <c r="K1714"/>
  <c r="J1714"/>
  <c r="I1714"/>
  <c r="H1714"/>
  <c r="G1714"/>
  <c r="F1714"/>
  <c r="E1714"/>
  <c r="D1714"/>
  <c r="R1712"/>
  <c r="Q1712"/>
  <c r="P1712"/>
  <c r="O1712"/>
  <c r="N1712"/>
  <c r="M1712"/>
  <c r="L1712"/>
  <c r="K1712"/>
  <c r="J1712"/>
  <c r="I1712"/>
  <c r="H1712"/>
  <c r="G1712"/>
  <c r="F1712"/>
  <c r="E1712"/>
  <c r="D1712"/>
  <c r="R1710"/>
  <c r="Q1710"/>
  <c r="P1710"/>
  <c r="O1710"/>
  <c r="N1710"/>
  <c r="M1710"/>
  <c r="L1710"/>
  <c r="K1710"/>
  <c r="J1710"/>
  <c r="I1710"/>
  <c r="H1710"/>
  <c r="G1710"/>
  <c r="F1710"/>
  <c r="E1710"/>
  <c r="D1710"/>
  <c r="R1709"/>
  <c r="Q1709"/>
  <c r="P1709"/>
  <c r="O1709"/>
  <c r="N1709"/>
  <c r="M1709"/>
  <c r="L1709"/>
  <c r="K1709"/>
  <c r="J1709"/>
  <c r="I1709"/>
  <c r="H1709"/>
  <c r="G1709"/>
  <c r="F1709"/>
  <c r="E1709"/>
  <c r="D1709"/>
  <c r="R1707"/>
  <c r="Q1707"/>
  <c r="P1707"/>
  <c r="O1707"/>
  <c r="N1707"/>
  <c r="M1707"/>
  <c r="L1707"/>
  <c r="K1707"/>
  <c r="J1707"/>
  <c r="I1707"/>
  <c r="H1707"/>
  <c r="G1707"/>
  <c r="F1707"/>
  <c r="E1707"/>
  <c r="D1707"/>
  <c r="R1706"/>
  <c r="Q1706"/>
  <c r="P1706"/>
  <c r="O1706"/>
  <c r="N1706"/>
  <c r="M1706"/>
  <c r="L1706"/>
  <c r="K1706"/>
  <c r="J1706"/>
  <c r="I1706"/>
  <c r="H1706"/>
  <c r="G1706"/>
  <c r="F1706"/>
  <c r="E1706"/>
  <c r="D1706"/>
  <c r="R1705"/>
  <c r="Q1705"/>
  <c r="P1705"/>
  <c r="O1705"/>
  <c r="N1705"/>
  <c r="M1705"/>
  <c r="L1705"/>
  <c r="K1705"/>
  <c r="J1705"/>
  <c r="I1705"/>
  <c r="H1705"/>
  <c r="G1705"/>
  <c r="F1705"/>
  <c r="E1705"/>
  <c r="D1705"/>
  <c r="R1703"/>
  <c r="Q1703"/>
  <c r="P1703"/>
  <c r="O1703"/>
  <c r="N1703"/>
  <c r="M1703"/>
  <c r="L1703"/>
  <c r="K1703"/>
  <c r="J1703"/>
  <c r="I1703"/>
  <c r="H1703"/>
  <c r="G1703"/>
  <c r="F1703"/>
  <c r="E1703"/>
  <c r="D1703"/>
  <c r="R1701"/>
  <c r="Q1701"/>
  <c r="P1701"/>
  <c r="O1701"/>
  <c r="N1701"/>
  <c r="M1701"/>
  <c r="L1701"/>
  <c r="K1701"/>
  <c r="J1701"/>
  <c r="I1701"/>
  <c r="H1701"/>
  <c r="G1701"/>
  <c r="F1701"/>
  <c r="E1701"/>
  <c r="D1701"/>
  <c r="R1700"/>
  <c r="Q1700"/>
  <c r="P1700"/>
  <c r="O1700"/>
  <c r="N1700"/>
  <c r="M1700"/>
  <c r="L1700"/>
  <c r="K1700"/>
  <c r="J1700"/>
  <c r="I1700"/>
  <c r="H1700"/>
  <c r="G1700"/>
  <c r="F1700"/>
  <c r="E1700"/>
  <c r="D1700"/>
  <c r="R1698"/>
  <c r="Q1698"/>
  <c r="P1698"/>
  <c r="O1698"/>
  <c r="N1698"/>
  <c r="M1698"/>
  <c r="L1698"/>
  <c r="K1698"/>
  <c r="J1698"/>
  <c r="I1698"/>
  <c r="H1698"/>
  <c r="G1698"/>
  <c r="F1698"/>
  <c r="E1698"/>
  <c r="D1698"/>
  <c r="R1697"/>
  <c r="Q1697"/>
  <c r="P1697"/>
  <c r="O1697"/>
  <c r="N1697"/>
  <c r="M1697"/>
  <c r="L1697"/>
  <c r="K1697"/>
  <c r="J1697"/>
  <c r="I1697"/>
  <c r="H1697"/>
  <c r="G1697"/>
  <c r="F1697"/>
  <c r="E1697"/>
  <c r="D1697"/>
  <c r="R1696"/>
  <c r="Q1696"/>
  <c r="P1696"/>
  <c r="O1696"/>
  <c r="N1696"/>
  <c r="M1696"/>
  <c r="L1696"/>
  <c r="K1696"/>
  <c r="J1696"/>
  <c r="I1696"/>
  <c r="H1696"/>
  <c r="G1696"/>
  <c r="F1696"/>
  <c r="E1696"/>
  <c r="D1696"/>
  <c r="R1694"/>
  <c r="Q1694"/>
  <c r="P1694"/>
  <c r="O1694"/>
  <c r="N1694"/>
  <c r="M1694"/>
  <c r="L1694"/>
  <c r="K1694"/>
  <c r="J1694"/>
  <c r="I1694"/>
  <c r="H1694"/>
  <c r="G1694"/>
  <c r="F1694"/>
  <c r="E1694"/>
  <c r="D1694"/>
  <c r="R1692"/>
  <c r="Q1692"/>
  <c r="P1692"/>
  <c r="O1692"/>
  <c r="N1692"/>
  <c r="M1692"/>
  <c r="L1692"/>
  <c r="K1692"/>
  <c r="J1692"/>
  <c r="I1692"/>
  <c r="H1692"/>
  <c r="G1692"/>
  <c r="F1692"/>
  <c r="E1692"/>
  <c r="D1692"/>
  <c r="R1691"/>
  <c r="Q1691"/>
  <c r="P1691"/>
  <c r="O1691"/>
  <c r="N1691"/>
  <c r="M1691"/>
  <c r="L1691"/>
  <c r="K1691"/>
  <c r="J1691"/>
  <c r="I1691"/>
  <c r="H1691"/>
  <c r="G1691"/>
  <c r="F1691"/>
  <c r="E1691"/>
  <c r="D1691"/>
  <c r="R1689"/>
  <c r="Q1689"/>
  <c r="P1689"/>
  <c r="O1689"/>
  <c r="N1689"/>
  <c r="M1689"/>
  <c r="L1689"/>
  <c r="K1689"/>
  <c r="J1689"/>
  <c r="I1689"/>
  <c r="H1689"/>
  <c r="G1689"/>
  <c r="F1689"/>
  <c r="E1689"/>
  <c r="D1689"/>
  <c r="R1688"/>
  <c r="Q1688"/>
  <c r="P1688"/>
  <c r="O1688"/>
  <c r="N1688"/>
  <c r="M1688"/>
  <c r="L1688"/>
  <c r="K1688"/>
  <c r="J1688"/>
  <c r="I1688"/>
  <c r="H1688"/>
  <c r="G1688"/>
  <c r="F1688"/>
  <c r="E1688"/>
  <c r="D1688"/>
  <c r="R1687"/>
  <c r="Q1687"/>
  <c r="P1687"/>
  <c r="O1687"/>
  <c r="N1687"/>
  <c r="M1687"/>
  <c r="L1687"/>
  <c r="K1687"/>
  <c r="J1687"/>
  <c r="I1687"/>
  <c r="H1687"/>
  <c r="G1687"/>
  <c r="F1687"/>
  <c r="E1687"/>
  <c r="D1687"/>
  <c r="R1685"/>
  <c r="Q1685"/>
  <c r="P1685"/>
  <c r="O1685"/>
  <c r="N1685"/>
  <c r="M1685"/>
  <c r="L1685"/>
  <c r="K1685"/>
  <c r="J1685"/>
  <c r="I1685"/>
  <c r="H1685"/>
  <c r="G1685"/>
  <c r="F1685"/>
  <c r="E1685"/>
  <c r="D1685"/>
  <c r="R1683"/>
  <c r="Q1683"/>
  <c r="P1683"/>
  <c r="O1683"/>
  <c r="N1683"/>
  <c r="M1683"/>
  <c r="L1683"/>
  <c r="K1683"/>
  <c r="J1683"/>
  <c r="I1683"/>
  <c r="H1683"/>
  <c r="G1683"/>
  <c r="F1683"/>
  <c r="E1683"/>
  <c r="D1683"/>
  <c r="R1682"/>
  <c r="Q1682"/>
  <c r="P1682"/>
  <c r="O1682"/>
  <c r="N1682"/>
  <c r="M1682"/>
  <c r="L1682"/>
  <c r="K1682"/>
  <c r="J1682"/>
  <c r="I1682"/>
  <c r="H1682"/>
  <c r="G1682"/>
  <c r="F1682"/>
  <c r="E1682"/>
  <c r="D1682"/>
  <c r="R1680"/>
  <c r="Q1680"/>
  <c r="P1680"/>
  <c r="O1680"/>
  <c r="N1680"/>
  <c r="M1680"/>
  <c r="L1680"/>
  <c r="K1680"/>
  <c r="J1680"/>
  <c r="I1680"/>
  <c r="H1680"/>
  <c r="G1680"/>
  <c r="F1680"/>
  <c r="E1680"/>
  <c r="D1680"/>
  <c r="R1679"/>
  <c r="Q1679"/>
  <c r="P1679"/>
  <c r="O1679"/>
  <c r="N1679"/>
  <c r="M1679"/>
  <c r="L1679"/>
  <c r="K1679"/>
  <c r="J1679"/>
  <c r="I1679"/>
  <c r="H1679"/>
  <c r="G1679"/>
  <c r="F1679"/>
  <c r="E1679"/>
  <c r="D1679"/>
  <c r="R1678"/>
  <c r="Q1678"/>
  <c r="P1678"/>
  <c r="O1678"/>
  <c r="N1678"/>
  <c r="M1678"/>
  <c r="L1678"/>
  <c r="K1678"/>
  <c r="J1678"/>
  <c r="I1678"/>
  <c r="H1678"/>
  <c r="G1678"/>
  <c r="F1678"/>
  <c r="E1678"/>
  <c r="D1678"/>
  <c r="R1676"/>
  <c r="Q1676"/>
  <c r="P1676"/>
  <c r="O1676"/>
  <c r="N1676"/>
  <c r="M1676"/>
  <c r="L1676"/>
  <c r="K1676"/>
  <c r="J1676"/>
  <c r="I1676"/>
  <c r="H1676"/>
  <c r="G1676"/>
  <c r="F1676"/>
  <c r="E1676"/>
  <c r="D1676"/>
  <c r="R1674"/>
  <c r="Q1674"/>
  <c r="P1674"/>
  <c r="O1674"/>
  <c r="N1674"/>
  <c r="M1674"/>
  <c r="L1674"/>
  <c r="K1674"/>
  <c r="J1674"/>
  <c r="I1674"/>
  <c r="H1674"/>
  <c r="G1674"/>
  <c r="F1674"/>
  <c r="E1674"/>
  <c r="D1674"/>
  <c r="R1673"/>
  <c r="Q1673"/>
  <c r="P1673"/>
  <c r="O1673"/>
  <c r="N1673"/>
  <c r="M1673"/>
  <c r="L1673"/>
  <c r="K1673"/>
  <c r="J1673"/>
  <c r="I1673"/>
  <c r="H1673"/>
  <c r="G1673"/>
  <c r="F1673"/>
  <c r="E1673"/>
  <c r="D1673"/>
  <c r="R1671"/>
  <c r="Q1671"/>
  <c r="P1671"/>
  <c r="O1671"/>
  <c r="N1671"/>
  <c r="M1671"/>
  <c r="L1671"/>
  <c r="K1671"/>
  <c r="J1671"/>
  <c r="I1671"/>
  <c r="H1671"/>
  <c r="G1671"/>
  <c r="F1671"/>
  <c r="E1671"/>
  <c r="D1671"/>
  <c r="R1670"/>
  <c r="Q1670"/>
  <c r="P1670"/>
  <c r="O1670"/>
  <c r="N1670"/>
  <c r="M1670"/>
  <c r="L1670"/>
  <c r="K1670"/>
  <c r="J1670"/>
  <c r="I1670"/>
  <c r="H1670"/>
  <c r="G1670"/>
  <c r="F1670"/>
  <c r="E1670"/>
  <c r="D1670"/>
  <c r="R1669"/>
  <c r="Q1669"/>
  <c r="P1669"/>
  <c r="O1669"/>
  <c r="N1669"/>
  <c r="M1669"/>
  <c r="L1669"/>
  <c r="K1669"/>
  <c r="J1669"/>
  <c r="I1669"/>
  <c r="H1669"/>
  <c r="G1669"/>
  <c r="F1669"/>
  <c r="E1669"/>
  <c r="D1669"/>
  <c r="R1667"/>
  <c r="Q1667"/>
  <c r="P1667"/>
  <c r="O1667"/>
  <c r="N1667"/>
  <c r="M1667"/>
  <c r="L1667"/>
  <c r="K1667"/>
  <c r="J1667"/>
  <c r="I1667"/>
  <c r="H1667"/>
  <c r="G1667"/>
  <c r="F1667"/>
  <c r="E1667"/>
  <c r="D1667"/>
  <c r="R1665"/>
  <c r="Q1665"/>
  <c r="P1665"/>
  <c r="O1665"/>
  <c r="N1665"/>
  <c r="M1665"/>
  <c r="L1665"/>
  <c r="K1665"/>
  <c r="J1665"/>
  <c r="I1665"/>
  <c r="H1665"/>
  <c r="G1665"/>
  <c r="F1665"/>
  <c r="E1665"/>
  <c r="D1665"/>
  <c r="R1664"/>
  <c r="Q1664"/>
  <c r="P1664"/>
  <c r="O1664"/>
  <c r="N1664"/>
  <c r="M1664"/>
  <c r="L1664"/>
  <c r="K1664"/>
  <c r="J1664"/>
  <c r="I1664"/>
  <c r="H1664"/>
  <c r="G1664"/>
  <c r="F1664"/>
  <c r="E1664"/>
  <c r="D1664"/>
  <c r="R1662"/>
  <c r="Q1662"/>
  <c r="P1662"/>
  <c r="O1662"/>
  <c r="N1662"/>
  <c r="M1662"/>
  <c r="L1662"/>
  <c r="K1662"/>
  <c r="J1662"/>
  <c r="I1662"/>
  <c r="H1662"/>
  <c r="G1662"/>
  <c r="F1662"/>
  <c r="E1662"/>
  <c r="D1662"/>
  <c r="R1661"/>
  <c r="Q1661"/>
  <c r="P1661"/>
  <c r="O1661"/>
  <c r="N1661"/>
  <c r="M1661"/>
  <c r="L1661"/>
  <c r="K1661"/>
  <c r="J1661"/>
  <c r="I1661"/>
  <c r="H1661"/>
  <c r="G1661"/>
  <c r="F1661"/>
  <c r="E1661"/>
  <c r="D1661"/>
  <c r="R1660"/>
  <c r="Q1660"/>
  <c r="P1660"/>
  <c r="O1660"/>
  <c r="N1660"/>
  <c r="M1660"/>
  <c r="L1660"/>
  <c r="K1660"/>
  <c r="J1660"/>
  <c r="I1660"/>
  <c r="H1660"/>
  <c r="G1660"/>
  <c r="F1660"/>
  <c r="E1660"/>
  <c r="D1660"/>
  <c r="R1658"/>
  <c r="Q1658"/>
  <c r="P1658"/>
  <c r="O1658"/>
  <c r="N1658"/>
  <c r="M1658"/>
  <c r="L1658"/>
  <c r="K1658"/>
  <c r="J1658"/>
  <c r="I1658"/>
  <c r="H1658"/>
  <c r="G1658"/>
  <c r="F1658"/>
  <c r="E1658"/>
  <c r="D1658"/>
  <c r="R1656"/>
  <c r="Q1656"/>
  <c r="P1656"/>
  <c r="O1656"/>
  <c r="N1656"/>
  <c r="M1656"/>
  <c r="L1656"/>
  <c r="K1656"/>
  <c r="J1656"/>
  <c r="I1656"/>
  <c r="H1656"/>
  <c r="G1656"/>
  <c r="F1656"/>
  <c r="E1656"/>
  <c r="D1656"/>
  <c r="R1655"/>
  <c r="Q1655"/>
  <c r="P1655"/>
  <c r="O1655"/>
  <c r="N1655"/>
  <c r="M1655"/>
  <c r="L1655"/>
  <c r="K1655"/>
  <c r="J1655"/>
  <c r="I1655"/>
  <c r="H1655"/>
  <c r="G1655"/>
  <c r="F1655"/>
  <c r="E1655"/>
  <c r="D1655"/>
  <c r="R1653"/>
  <c r="Q1653"/>
  <c r="P1653"/>
  <c r="O1653"/>
  <c r="N1653"/>
  <c r="M1653"/>
  <c r="L1653"/>
  <c r="K1653"/>
  <c r="J1653"/>
  <c r="I1653"/>
  <c r="H1653"/>
  <c r="G1653"/>
  <c r="F1653"/>
  <c r="E1653"/>
  <c r="D1653"/>
  <c r="R1652"/>
  <c r="Q1652"/>
  <c r="P1652"/>
  <c r="O1652"/>
  <c r="N1652"/>
  <c r="M1652"/>
  <c r="L1652"/>
  <c r="K1652"/>
  <c r="J1652"/>
  <c r="I1652"/>
  <c r="H1652"/>
  <c r="G1652"/>
  <c r="F1652"/>
  <c r="E1652"/>
  <c r="D1652"/>
  <c r="R1651"/>
  <c r="Q1651"/>
  <c r="P1651"/>
  <c r="O1651"/>
  <c r="N1651"/>
  <c r="M1651"/>
  <c r="L1651"/>
  <c r="K1651"/>
  <c r="J1651"/>
  <c r="I1651"/>
  <c r="H1651"/>
  <c r="G1651"/>
  <c r="F1651"/>
  <c r="E1651"/>
  <c r="D1651"/>
  <c r="R1649"/>
  <c r="Q1649"/>
  <c r="P1649"/>
  <c r="O1649"/>
  <c r="N1649"/>
  <c r="M1649"/>
  <c r="L1649"/>
  <c r="K1649"/>
  <c r="J1649"/>
  <c r="I1649"/>
  <c r="H1649"/>
  <c r="G1649"/>
  <c r="F1649"/>
  <c r="E1649"/>
  <c r="D1649"/>
  <c r="R1647"/>
  <c r="Q1647"/>
  <c r="P1647"/>
  <c r="O1647"/>
  <c r="N1647"/>
  <c r="M1647"/>
  <c r="L1647"/>
  <c r="K1647"/>
  <c r="J1647"/>
  <c r="I1647"/>
  <c r="H1647"/>
  <c r="G1647"/>
  <c r="F1647"/>
  <c r="E1647"/>
  <c r="D1647"/>
  <c r="R1646"/>
  <c r="Q1646"/>
  <c r="P1646"/>
  <c r="O1646"/>
  <c r="N1646"/>
  <c r="M1646"/>
  <c r="L1646"/>
  <c r="K1646"/>
  <c r="J1646"/>
  <c r="I1646"/>
  <c r="H1646"/>
  <c r="G1646"/>
  <c r="F1646"/>
  <c r="E1646"/>
  <c r="D1646"/>
  <c r="R1644"/>
  <c r="Q1644"/>
  <c r="P1644"/>
  <c r="O1644"/>
  <c r="N1644"/>
  <c r="M1644"/>
  <c r="L1644"/>
  <c r="K1644"/>
  <c r="J1644"/>
  <c r="I1644"/>
  <c r="H1644"/>
  <c r="G1644"/>
  <c r="F1644"/>
  <c r="E1644"/>
  <c r="D1644"/>
  <c r="R1643"/>
  <c r="Q1643"/>
  <c r="P1643"/>
  <c r="O1643"/>
  <c r="N1643"/>
  <c r="M1643"/>
  <c r="L1643"/>
  <c r="K1643"/>
  <c r="J1643"/>
  <c r="I1643"/>
  <c r="H1643"/>
  <c r="G1643"/>
  <c r="F1643"/>
  <c r="E1643"/>
  <c r="D1643"/>
  <c r="R1642"/>
  <c r="Q1642"/>
  <c r="P1642"/>
  <c r="O1642"/>
  <c r="N1642"/>
  <c r="M1642"/>
  <c r="L1642"/>
  <c r="K1642"/>
  <c r="J1642"/>
  <c r="I1642"/>
  <c r="H1642"/>
  <c r="G1642"/>
  <c r="F1642"/>
  <c r="E1642"/>
  <c r="D1642"/>
  <c r="R1640"/>
  <c r="Q1640"/>
  <c r="P1640"/>
  <c r="O1640"/>
  <c r="N1640"/>
  <c r="M1640"/>
  <c r="L1640"/>
  <c r="K1640"/>
  <c r="J1640"/>
  <c r="I1640"/>
  <c r="H1640"/>
  <c r="G1640"/>
  <c r="F1640"/>
  <c r="E1640"/>
  <c r="D1640"/>
  <c r="R1638"/>
  <c r="Q1638"/>
  <c r="P1638"/>
  <c r="O1638"/>
  <c r="N1638"/>
  <c r="M1638"/>
  <c r="L1638"/>
  <c r="K1638"/>
  <c r="J1638"/>
  <c r="I1638"/>
  <c r="H1638"/>
  <c r="G1638"/>
  <c r="F1638"/>
  <c r="E1638"/>
  <c r="D1638"/>
  <c r="R1637"/>
  <c r="Q1637"/>
  <c r="P1637"/>
  <c r="O1637"/>
  <c r="N1637"/>
  <c r="M1637"/>
  <c r="L1637"/>
  <c r="K1637"/>
  <c r="J1637"/>
  <c r="I1637"/>
  <c r="H1637"/>
  <c r="G1637"/>
  <c r="F1637"/>
  <c r="E1637"/>
  <c r="D1637"/>
  <c r="R1635"/>
  <c r="Q1635"/>
  <c r="P1635"/>
  <c r="O1635"/>
  <c r="N1635"/>
  <c r="M1635"/>
  <c r="L1635"/>
  <c r="K1635"/>
  <c r="J1635"/>
  <c r="I1635"/>
  <c r="H1635"/>
  <c r="G1635"/>
  <c r="F1635"/>
  <c r="E1635"/>
  <c r="D1635"/>
  <c r="R1634"/>
  <c r="Q1634"/>
  <c r="P1634"/>
  <c r="O1634"/>
  <c r="N1634"/>
  <c r="M1634"/>
  <c r="L1634"/>
  <c r="K1634"/>
  <c r="J1634"/>
  <c r="I1634"/>
  <c r="H1634"/>
  <c r="G1634"/>
  <c r="F1634"/>
  <c r="E1634"/>
  <c r="D1634"/>
  <c r="R1633"/>
  <c r="Q1633"/>
  <c r="P1633"/>
  <c r="O1633"/>
  <c r="N1633"/>
  <c r="M1633"/>
  <c r="L1633"/>
  <c r="K1633"/>
  <c r="J1633"/>
  <c r="I1633"/>
  <c r="H1633"/>
  <c r="G1633"/>
  <c r="F1633"/>
  <c r="E1633"/>
  <c r="D1633"/>
  <c r="R1631"/>
  <c r="Q1631"/>
  <c r="P1631"/>
  <c r="O1631"/>
  <c r="N1631"/>
  <c r="M1631"/>
  <c r="L1631"/>
  <c r="K1631"/>
  <c r="J1631"/>
  <c r="I1631"/>
  <c r="H1631"/>
  <c r="G1631"/>
  <c r="F1631"/>
  <c r="E1631"/>
  <c r="D1631"/>
  <c r="R1629"/>
  <c r="Q1629"/>
  <c r="P1629"/>
  <c r="O1629"/>
  <c r="N1629"/>
  <c r="M1629"/>
  <c r="L1629"/>
  <c r="K1629"/>
  <c r="J1629"/>
  <c r="I1629"/>
  <c r="H1629"/>
  <c r="G1629"/>
  <c r="F1629"/>
  <c r="E1629"/>
  <c r="D1629"/>
  <c r="R1628"/>
  <c r="Q1628"/>
  <c r="P1628"/>
  <c r="O1628"/>
  <c r="N1628"/>
  <c r="M1628"/>
  <c r="L1628"/>
  <c r="K1628"/>
  <c r="J1628"/>
  <c r="I1628"/>
  <c r="H1628"/>
  <c r="G1628"/>
  <c r="F1628"/>
  <c r="E1628"/>
  <c r="D1628"/>
  <c r="R1626"/>
  <c r="Q1626"/>
  <c r="P1626"/>
  <c r="O1626"/>
  <c r="N1626"/>
  <c r="M1626"/>
  <c r="L1626"/>
  <c r="K1626"/>
  <c r="J1626"/>
  <c r="I1626"/>
  <c r="H1626"/>
  <c r="G1626"/>
  <c r="F1626"/>
  <c r="E1626"/>
  <c r="D1626"/>
  <c r="R1625"/>
  <c r="Q1625"/>
  <c r="P1625"/>
  <c r="O1625"/>
  <c r="N1625"/>
  <c r="M1625"/>
  <c r="L1625"/>
  <c r="K1625"/>
  <c r="J1625"/>
  <c r="I1625"/>
  <c r="H1625"/>
  <c r="G1625"/>
  <c r="F1625"/>
  <c r="E1625"/>
  <c r="D1625"/>
  <c r="R1624"/>
  <c r="Q1624"/>
  <c r="P1624"/>
  <c r="O1624"/>
  <c r="N1624"/>
  <c r="M1624"/>
  <c r="L1624"/>
  <c r="K1624"/>
  <c r="J1624"/>
  <c r="I1624"/>
  <c r="H1624"/>
  <c r="G1624"/>
  <c r="F1624"/>
  <c r="E1624"/>
  <c r="D1624"/>
  <c r="R1622"/>
  <c r="Q1622"/>
  <c r="P1622"/>
  <c r="O1622"/>
  <c r="N1622"/>
  <c r="M1622"/>
  <c r="L1622"/>
  <c r="K1622"/>
  <c r="J1622"/>
  <c r="I1622"/>
  <c r="H1622"/>
  <c r="G1622"/>
  <c r="F1622"/>
  <c r="E1622"/>
  <c r="D1622"/>
  <c r="R1620"/>
  <c r="Q1620"/>
  <c r="P1620"/>
  <c r="O1620"/>
  <c r="N1620"/>
  <c r="M1620"/>
  <c r="L1620"/>
  <c r="K1620"/>
  <c r="J1620"/>
  <c r="I1620"/>
  <c r="H1620"/>
  <c r="G1620"/>
  <c r="F1620"/>
  <c r="E1620"/>
  <c r="D1620"/>
  <c r="R1619"/>
  <c r="Q1619"/>
  <c r="P1619"/>
  <c r="O1619"/>
  <c r="N1619"/>
  <c r="M1619"/>
  <c r="L1619"/>
  <c r="K1619"/>
  <c r="J1619"/>
  <c r="I1619"/>
  <c r="H1619"/>
  <c r="G1619"/>
  <c r="F1619"/>
  <c r="E1619"/>
  <c r="D1619"/>
  <c r="R1617"/>
  <c r="Q1617"/>
  <c r="P1617"/>
  <c r="O1617"/>
  <c r="N1617"/>
  <c r="M1617"/>
  <c r="L1617"/>
  <c r="K1617"/>
  <c r="J1617"/>
  <c r="I1617"/>
  <c r="H1617"/>
  <c r="G1617"/>
  <c r="F1617"/>
  <c r="E1617"/>
  <c r="D1617"/>
  <c r="R1616"/>
  <c r="Q1616"/>
  <c r="P1616"/>
  <c r="O1616"/>
  <c r="N1616"/>
  <c r="M1616"/>
  <c r="L1616"/>
  <c r="K1616"/>
  <c r="J1616"/>
  <c r="I1616"/>
  <c r="H1616"/>
  <c r="G1616"/>
  <c r="F1616"/>
  <c r="E1616"/>
  <c r="D1616"/>
  <c r="R1615"/>
  <c r="Q1615"/>
  <c r="P1615"/>
  <c r="O1615"/>
  <c r="N1615"/>
  <c r="M1615"/>
  <c r="L1615"/>
  <c r="K1615"/>
  <c r="J1615"/>
  <c r="I1615"/>
  <c r="H1615"/>
  <c r="G1615"/>
  <c r="F1615"/>
  <c r="E1615"/>
  <c r="D1615"/>
  <c r="R1613"/>
  <c r="Q1613"/>
  <c r="P1613"/>
  <c r="O1613"/>
  <c r="N1613"/>
  <c r="M1613"/>
  <c r="L1613"/>
  <c r="K1613"/>
  <c r="J1613"/>
  <c r="I1613"/>
  <c r="H1613"/>
  <c r="G1613"/>
  <c r="F1613"/>
  <c r="E1613"/>
  <c r="D1613"/>
  <c r="R1611"/>
  <c r="Q1611"/>
  <c r="P1611"/>
  <c r="O1611"/>
  <c r="N1611"/>
  <c r="M1611"/>
  <c r="L1611"/>
  <c r="K1611"/>
  <c r="J1611"/>
  <c r="I1611"/>
  <c r="H1611"/>
  <c r="G1611"/>
  <c r="F1611"/>
  <c r="E1611"/>
  <c r="D1611"/>
  <c r="R1610"/>
  <c r="Q1610"/>
  <c r="P1610"/>
  <c r="O1610"/>
  <c r="N1610"/>
  <c r="M1610"/>
  <c r="L1610"/>
  <c r="K1610"/>
  <c r="J1610"/>
  <c r="I1610"/>
  <c r="H1610"/>
  <c r="G1610"/>
  <c r="F1610"/>
  <c r="E1610"/>
  <c r="D1610"/>
  <c r="R1608"/>
  <c r="Q1608"/>
  <c r="P1608"/>
  <c r="O1608"/>
  <c r="N1608"/>
  <c r="M1608"/>
  <c r="L1608"/>
  <c r="K1608"/>
  <c r="J1608"/>
  <c r="I1608"/>
  <c r="H1608"/>
  <c r="G1608"/>
  <c r="F1608"/>
  <c r="E1608"/>
  <c r="D1608"/>
  <c r="R1607"/>
  <c r="Q1607"/>
  <c r="P1607"/>
  <c r="O1607"/>
  <c r="N1607"/>
  <c r="M1607"/>
  <c r="L1607"/>
  <c r="K1607"/>
  <c r="J1607"/>
  <c r="I1607"/>
  <c r="H1607"/>
  <c r="G1607"/>
  <c r="F1607"/>
  <c r="E1607"/>
  <c r="D1607"/>
  <c r="R1606"/>
  <c r="Q1606"/>
  <c r="P1606"/>
  <c r="O1606"/>
  <c r="N1606"/>
  <c r="M1606"/>
  <c r="L1606"/>
  <c r="K1606"/>
  <c r="J1606"/>
  <c r="I1606"/>
  <c r="H1606"/>
  <c r="G1606"/>
  <c r="F1606"/>
  <c r="E1606"/>
  <c r="D1606"/>
  <c r="R1604"/>
  <c r="Q1604"/>
  <c r="P1604"/>
  <c r="O1604"/>
  <c r="N1604"/>
  <c r="M1604"/>
  <c r="L1604"/>
  <c r="K1604"/>
  <c r="J1604"/>
  <c r="I1604"/>
  <c r="H1604"/>
  <c r="G1604"/>
  <c r="F1604"/>
  <c r="E1604"/>
  <c r="D1604"/>
  <c r="R1602"/>
  <c r="Q1602"/>
  <c r="P1602"/>
  <c r="O1602"/>
  <c r="N1602"/>
  <c r="M1602"/>
  <c r="L1602"/>
  <c r="K1602"/>
  <c r="J1602"/>
  <c r="I1602"/>
  <c r="H1602"/>
  <c r="G1602"/>
  <c r="F1602"/>
  <c r="E1602"/>
  <c r="D1602"/>
  <c r="R1601"/>
  <c r="Q1601"/>
  <c r="P1601"/>
  <c r="O1601"/>
  <c r="N1601"/>
  <c r="M1601"/>
  <c r="L1601"/>
  <c r="K1601"/>
  <c r="J1601"/>
  <c r="I1601"/>
  <c r="H1601"/>
  <c r="G1601"/>
  <c r="F1601"/>
  <c r="E1601"/>
  <c r="D1601"/>
  <c r="R1599"/>
  <c r="Q1599"/>
  <c r="P1599"/>
  <c r="O1599"/>
  <c r="N1599"/>
  <c r="M1599"/>
  <c r="L1599"/>
  <c r="K1599"/>
  <c r="J1599"/>
  <c r="I1599"/>
  <c r="H1599"/>
  <c r="G1599"/>
  <c r="F1599"/>
  <c r="E1599"/>
  <c r="D1599"/>
  <c r="R1598"/>
  <c r="Q1598"/>
  <c r="P1598"/>
  <c r="O1598"/>
  <c r="N1598"/>
  <c r="M1598"/>
  <c r="L1598"/>
  <c r="K1598"/>
  <c r="J1598"/>
  <c r="I1598"/>
  <c r="H1598"/>
  <c r="G1598"/>
  <c r="F1598"/>
  <c r="E1598"/>
  <c r="D1598"/>
  <c r="R1597"/>
  <c r="Q1597"/>
  <c r="P1597"/>
  <c r="O1597"/>
  <c r="N1597"/>
  <c r="M1597"/>
  <c r="L1597"/>
  <c r="K1597"/>
  <c r="J1597"/>
  <c r="I1597"/>
  <c r="H1597"/>
  <c r="G1597"/>
  <c r="F1597"/>
  <c r="E1597"/>
  <c r="D1597"/>
  <c r="R1595"/>
  <c r="Q1595"/>
  <c r="P1595"/>
  <c r="O1595"/>
  <c r="N1595"/>
  <c r="M1595"/>
  <c r="L1595"/>
  <c r="K1595"/>
  <c r="J1595"/>
  <c r="I1595"/>
  <c r="H1595"/>
  <c r="G1595"/>
  <c r="F1595"/>
  <c r="E1595"/>
  <c r="D1595"/>
  <c r="R1593"/>
  <c r="Q1593"/>
  <c r="P1593"/>
  <c r="O1593"/>
  <c r="N1593"/>
  <c r="M1593"/>
  <c r="L1593"/>
  <c r="K1593"/>
  <c r="J1593"/>
  <c r="I1593"/>
  <c r="H1593"/>
  <c r="G1593"/>
  <c r="F1593"/>
  <c r="E1593"/>
  <c r="D1593"/>
  <c r="R1592"/>
  <c r="Q1592"/>
  <c r="P1592"/>
  <c r="O1592"/>
  <c r="N1592"/>
  <c r="M1592"/>
  <c r="L1592"/>
  <c r="K1592"/>
  <c r="J1592"/>
  <c r="I1592"/>
  <c r="H1592"/>
  <c r="G1592"/>
  <c r="F1592"/>
  <c r="E1592"/>
  <c r="D1592"/>
  <c r="R1590"/>
  <c r="Q1590"/>
  <c r="P1590"/>
  <c r="O1590"/>
  <c r="N1590"/>
  <c r="M1590"/>
  <c r="L1590"/>
  <c r="K1590"/>
  <c r="J1590"/>
  <c r="I1590"/>
  <c r="H1590"/>
  <c r="G1590"/>
  <c r="F1590"/>
  <c r="E1590"/>
  <c r="D1590"/>
  <c r="R1589"/>
  <c r="Q1589"/>
  <c r="P1589"/>
  <c r="O1589"/>
  <c r="N1589"/>
  <c r="M1589"/>
  <c r="L1589"/>
  <c r="K1589"/>
  <c r="J1589"/>
  <c r="I1589"/>
  <c r="H1589"/>
  <c r="G1589"/>
  <c r="F1589"/>
  <c r="E1589"/>
  <c r="D1589"/>
  <c r="R1588"/>
  <c r="Q1588"/>
  <c r="P1588"/>
  <c r="O1588"/>
  <c r="N1588"/>
  <c r="M1588"/>
  <c r="L1588"/>
  <c r="K1588"/>
  <c r="J1588"/>
  <c r="I1588"/>
  <c r="H1588"/>
  <c r="G1588"/>
  <c r="F1588"/>
  <c r="E1588"/>
  <c r="D1588"/>
  <c r="R1586"/>
  <c r="Q1586"/>
  <c r="P1586"/>
  <c r="O1586"/>
  <c r="N1586"/>
  <c r="M1586"/>
  <c r="L1586"/>
  <c r="K1586"/>
  <c r="J1586"/>
  <c r="I1586"/>
  <c r="H1586"/>
  <c r="G1586"/>
  <c r="F1586"/>
  <c r="E1586"/>
  <c r="D1586"/>
  <c r="R1584"/>
  <c r="Q1584"/>
  <c r="P1584"/>
  <c r="O1584"/>
  <c r="N1584"/>
  <c r="M1584"/>
  <c r="L1584"/>
  <c r="K1584"/>
  <c r="J1584"/>
  <c r="I1584"/>
  <c r="H1584"/>
  <c r="G1584"/>
  <c r="F1584"/>
  <c r="E1584"/>
  <c r="D1584"/>
  <c r="R1583"/>
  <c r="Q1583"/>
  <c r="P1583"/>
  <c r="O1583"/>
  <c r="N1583"/>
  <c r="M1583"/>
  <c r="L1583"/>
  <c r="K1583"/>
  <c r="J1583"/>
  <c r="I1583"/>
  <c r="H1583"/>
  <c r="G1583"/>
  <c r="F1583"/>
  <c r="E1583"/>
  <c r="D1583"/>
  <c r="R1581"/>
  <c r="Q1581"/>
  <c r="P1581"/>
  <c r="O1581"/>
  <c r="N1581"/>
  <c r="M1581"/>
  <c r="L1581"/>
  <c r="K1581"/>
  <c r="J1581"/>
  <c r="I1581"/>
  <c r="H1581"/>
  <c r="G1581"/>
  <c r="F1581"/>
  <c r="E1581"/>
  <c r="D1581"/>
  <c r="R1580"/>
  <c r="Q1580"/>
  <c r="P1580"/>
  <c r="O1580"/>
  <c r="N1580"/>
  <c r="M1580"/>
  <c r="L1580"/>
  <c r="K1580"/>
  <c r="J1580"/>
  <c r="I1580"/>
  <c r="H1580"/>
  <c r="G1580"/>
  <c r="F1580"/>
  <c r="E1580"/>
  <c r="D1580"/>
  <c r="R1579"/>
  <c r="Q1579"/>
  <c r="P1579"/>
  <c r="O1579"/>
  <c r="N1579"/>
  <c r="M1579"/>
  <c r="L1579"/>
  <c r="K1579"/>
  <c r="J1579"/>
  <c r="I1579"/>
  <c r="H1579"/>
  <c r="G1579"/>
  <c r="F1579"/>
  <c r="E1579"/>
  <c r="D1579"/>
  <c r="R1577"/>
  <c r="Q1577"/>
  <c r="P1577"/>
  <c r="O1577"/>
  <c r="N1577"/>
  <c r="M1577"/>
  <c r="L1577"/>
  <c r="K1577"/>
  <c r="J1577"/>
  <c r="I1577"/>
  <c r="H1577"/>
  <c r="G1577"/>
  <c r="F1577"/>
  <c r="E1577"/>
  <c r="D1577"/>
  <c r="R1575"/>
  <c r="Q1575"/>
  <c r="P1575"/>
  <c r="O1575"/>
  <c r="N1575"/>
  <c r="M1575"/>
  <c r="L1575"/>
  <c r="K1575"/>
  <c r="J1575"/>
  <c r="I1575"/>
  <c r="H1575"/>
  <c r="G1575"/>
  <c r="F1575"/>
  <c r="E1575"/>
  <c r="D1575"/>
  <c r="R1574"/>
  <c r="Q1574"/>
  <c r="P1574"/>
  <c r="O1574"/>
  <c r="N1574"/>
  <c r="M1574"/>
  <c r="L1574"/>
  <c r="K1574"/>
  <c r="J1574"/>
  <c r="I1574"/>
  <c r="H1574"/>
  <c r="G1574"/>
  <c r="F1574"/>
  <c r="E1574"/>
  <c r="D1574"/>
  <c r="R1572"/>
  <c r="Q1572"/>
  <c r="P1572"/>
  <c r="O1572"/>
  <c r="N1572"/>
  <c r="M1572"/>
  <c r="L1572"/>
  <c r="K1572"/>
  <c r="J1572"/>
  <c r="I1572"/>
  <c r="H1572"/>
  <c r="G1572"/>
  <c r="F1572"/>
  <c r="E1572"/>
  <c r="D1572"/>
  <c r="R1571"/>
  <c r="Q1571"/>
  <c r="P1571"/>
  <c r="O1571"/>
  <c r="N1571"/>
  <c r="M1571"/>
  <c r="L1571"/>
  <c r="K1571"/>
  <c r="J1571"/>
  <c r="I1571"/>
  <c r="H1571"/>
  <c r="G1571"/>
  <c r="F1571"/>
  <c r="E1571"/>
  <c r="D1571"/>
  <c r="R1570"/>
  <c r="Q1570"/>
  <c r="P1570"/>
  <c r="O1570"/>
  <c r="N1570"/>
  <c r="M1570"/>
  <c r="L1570"/>
  <c r="K1570"/>
  <c r="J1570"/>
  <c r="I1570"/>
  <c r="H1570"/>
  <c r="G1570"/>
  <c r="F1570"/>
  <c r="E1570"/>
  <c r="D1570"/>
  <c r="R1568"/>
  <c r="Q1568"/>
  <c r="P1568"/>
  <c r="O1568"/>
  <c r="N1568"/>
  <c r="M1568"/>
  <c r="L1568"/>
  <c r="K1568"/>
  <c r="J1568"/>
  <c r="I1568"/>
  <c r="H1568"/>
  <c r="G1568"/>
  <c r="F1568"/>
  <c r="E1568"/>
  <c r="D1568"/>
  <c r="R1566"/>
  <c r="Q1566"/>
  <c r="P1566"/>
  <c r="O1566"/>
  <c r="N1566"/>
  <c r="M1566"/>
  <c r="L1566"/>
  <c r="K1566"/>
  <c r="J1566"/>
  <c r="I1566"/>
  <c r="H1566"/>
  <c r="G1566"/>
  <c r="F1566"/>
  <c r="E1566"/>
  <c r="D1566"/>
  <c r="R1565"/>
  <c r="Q1565"/>
  <c r="P1565"/>
  <c r="O1565"/>
  <c r="N1565"/>
  <c r="M1565"/>
  <c r="L1565"/>
  <c r="K1565"/>
  <c r="J1565"/>
  <c r="I1565"/>
  <c r="H1565"/>
  <c r="G1565"/>
  <c r="F1565"/>
  <c r="E1565"/>
  <c r="D1565"/>
  <c r="R1563"/>
  <c r="Q1563"/>
  <c r="P1563"/>
  <c r="O1563"/>
  <c r="N1563"/>
  <c r="M1563"/>
  <c r="L1563"/>
  <c r="K1563"/>
  <c r="J1563"/>
  <c r="I1563"/>
  <c r="H1563"/>
  <c r="G1563"/>
  <c r="F1563"/>
  <c r="E1563"/>
  <c r="D1563"/>
  <c r="R1562"/>
  <c r="Q1562"/>
  <c r="P1562"/>
  <c r="O1562"/>
  <c r="N1562"/>
  <c r="M1562"/>
  <c r="L1562"/>
  <c r="K1562"/>
  <c r="J1562"/>
  <c r="I1562"/>
  <c r="H1562"/>
  <c r="G1562"/>
  <c r="F1562"/>
  <c r="E1562"/>
  <c r="D1562"/>
  <c r="R1561"/>
  <c r="Q1561"/>
  <c r="P1561"/>
  <c r="O1561"/>
  <c r="N1561"/>
  <c r="M1561"/>
  <c r="L1561"/>
  <c r="K1561"/>
  <c r="J1561"/>
  <c r="I1561"/>
  <c r="H1561"/>
  <c r="G1561"/>
  <c r="F1561"/>
  <c r="E1561"/>
  <c r="D1561"/>
  <c r="R1559"/>
  <c r="Q1559"/>
  <c r="P1559"/>
  <c r="O1559"/>
  <c r="N1559"/>
  <c r="M1559"/>
  <c r="L1559"/>
  <c r="K1559"/>
  <c r="J1559"/>
  <c r="I1559"/>
  <c r="H1559"/>
  <c r="G1559"/>
  <c r="F1559"/>
  <c r="E1559"/>
  <c r="D1559"/>
  <c r="R1557"/>
  <c r="Q1557"/>
  <c r="P1557"/>
  <c r="O1557"/>
  <c r="N1557"/>
  <c r="M1557"/>
  <c r="L1557"/>
  <c r="K1557"/>
  <c r="J1557"/>
  <c r="I1557"/>
  <c r="H1557"/>
  <c r="G1557"/>
  <c r="F1557"/>
  <c r="E1557"/>
  <c r="D1557"/>
  <c r="R1556"/>
  <c r="Q1556"/>
  <c r="P1556"/>
  <c r="O1556"/>
  <c r="N1556"/>
  <c r="M1556"/>
  <c r="L1556"/>
  <c r="K1556"/>
  <c r="J1556"/>
  <c r="I1556"/>
  <c r="H1556"/>
  <c r="G1556"/>
  <c r="F1556"/>
  <c r="E1556"/>
  <c r="D1556"/>
  <c r="R1554"/>
  <c r="Q1554"/>
  <c r="P1554"/>
  <c r="O1554"/>
  <c r="N1554"/>
  <c r="M1554"/>
  <c r="L1554"/>
  <c r="K1554"/>
  <c r="J1554"/>
  <c r="I1554"/>
  <c r="H1554"/>
  <c r="G1554"/>
  <c r="F1554"/>
  <c r="E1554"/>
  <c r="D1554"/>
  <c r="R1553"/>
  <c r="Q1553"/>
  <c r="P1553"/>
  <c r="O1553"/>
  <c r="N1553"/>
  <c r="M1553"/>
  <c r="L1553"/>
  <c r="K1553"/>
  <c r="J1553"/>
  <c r="I1553"/>
  <c r="H1553"/>
  <c r="G1553"/>
  <c r="F1553"/>
  <c r="E1553"/>
  <c r="D1553"/>
  <c r="R1552"/>
  <c r="Q1552"/>
  <c r="P1552"/>
  <c r="O1552"/>
  <c r="N1552"/>
  <c r="M1552"/>
  <c r="L1552"/>
  <c r="K1552"/>
  <c r="J1552"/>
  <c r="I1552"/>
  <c r="H1552"/>
  <c r="G1552"/>
  <c r="F1552"/>
  <c r="E1552"/>
  <c r="D1552"/>
  <c r="R1550"/>
  <c r="Q1550"/>
  <c r="P1550"/>
  <c r="O1550"/>
  <c r="N1550"/>
  <c r="M1550"/>
  <c r="L1550"/>
  <c r="K1550"/>
  <c r="J1550"/>
  <c r="I1550"/>
  <c r="H1550"/>
  <c r="G1550"/>
  <c r="F1550"/>
  <c r="E1550"/>
  <c r="D1550"/>
  <c r="R1548"/>
  <c r="Q1548"/>
  <c r="P1548"/>
  <c r="O1548"/>
  <c r="N1548"/>
  <c r="M1548"/>
  <c r="L1548"/>
  <c r="K1548"/>
  <c r="J1548"/>
  <c r="I1548"/>
  <c r="H1548"/>
  <c r="G1548"/>
  <c r="F1548"/>
  <c r="E1548"/>
  <c r="D1548"/>
  <c r="R1547"/>
  <c r="Q1547"/>
  <c r="P1547"/>
  <c r="O1547"/>
  <c r="N1547"/>
  <c r="M1547"/>
  <c r="L1547"/>
  <c r="K1547"/>
  <c r="J1547"/>
  <c r="I1547"/>
  <c r="H1547"/>
  <c r="G1547"/>
  <c r="F1547"/>
  <c r="E1547"/>
  <c r="D1547"/>
  <c r="R1545"/>
  <c r="Q1545"/>
  <c r="P1545"/>
  <c r="O1545"/>
  <c r="N1545"/>
  <c r="M1545"/>
  <c r="L1545"/>
  <c r="K1545"/>
  <c r="J1545"/>
  <c r="I1545"/>
  <c r="H1545"/>
  <c r="G1545"/>
  <c r="F1545"/>
  <c r="E1545"/>
  <c r="D1545"/>
  <c r="R1544"/>
  <c r="Q1544"/>
  <c r="P1544"/>
  <c r="O1544"/>
  <c r="N1544"/>
  <c r="M1544"/>
  <c r="L1544"/>
  <c r="K1544"/>
  <c r="J1544"/>
  <c r="I1544"/>
  <c r="H1544"/>
  <c r="G1544"/>
  <c r="F1544"/>
  <c r="E1544"/>
  <c r="D1544"/>
  <c r="R1543"/>
  <c r="Q1543"/>
  <c r="P1543"/>
  <c r="O1543"/>
  <c r="N1543"/>
  <c r="M1543"/>
  <c r="L1543"/>
  <c r="K1543"/>
  <c r="J1543"/>
  <c r="I1543"/>
  <c r="H1543"/>
  <c r="G1543"/>
  <c r="F1543"/>
  <c r="E1543"/>
  <c r="D1543"/>
  <c r="R1541"/>
  <c r="Q1541"/>
  <c r="P1541"/>
  <c r="O1541"/>
  <c r="N1541"/>
  <c r="M1541"/>
  <c r="L1541"/>
  <c r="K1541"/>
  <c r="J1541"/>
  <c r="I1541"/>
  <c r="H1541"/>
  <c r="G1541"/>
  <c r="F1541"/>
  <c r="E1541"/>
  <c r="D1541"/>
  <c r="R1539"/>
  <c r="Q1539"/>
  <c r="P1539"/>
  <c r="O1539"/>
  <c r="N1539"/>
  <c r="M1539"/>
  <c r="L1539"/>
  <c r="K1539"/>
  <c r="J1539"/>
  <c r="I1539"/>
  <c r="H1539"/>
  <c r="G1539"/>
  <c r="F1539"/>
  <c r="E1539"/>
  <c r="D1539"/>
  <c r="R1538"/>
  <c r="Q1538"/>
  <c r="P1538"/>
  <c r="O1538"/>
  <c r="N1538"/>
  <c r="M1538"/>
  <c r="L1538"/>
  <c r="K1538"/>
  <c r="J1538"/>
  <c r="I1538"/>
  <c r="H1538"/>
  <c r="G1538"/>
  <c r="F1538"/>
  <c r="E1538"/>
  <c r="D1538"/>
  <c r="R1536"/>
  <c r="Q1536"/>
  <c r="P1536"/>
  <c r="O1536"/>
  <c r="N1536"/>
  <c r="M1536"/>
  <c r="L1536"/>
  <c r="K1536"/>
  <c r="J1536"/>
  <c r="I1536"/>
  <c r="H1536"/>
  <c r="G1536"/>
  <c r="F1536"/>
  <c r="E1536"/>
  <c r="D1536"/>
  <c r="R1535"/>
  <c r="Q1535"/>
  <c r="P1535"/>
  <c r="O1535"/>
  <c r="N1535"/>
  <c r="M1535"/>
  <c r="L1535"/>
  <c r="K1535"/>
  <c r="J1535"/>
  <c r="I1535"/>
  <c r="H1535"/>
  <c r="G1535"/>
  <c r="F1535"/>
  <c r="E1535"/>
  <c r="D1535"/>
  <c r="R1534"/>
  <c r="Q1534"/>
  <c r="P1534"/>
  <c r="O1534"/>
  <c r="N1534"/>
  <c r="M1534"/>
  <c r="L1534"/>
  <c r="K1534"/>
  <c r="J1534"/>
  <c r="I1534"/>
  <c r="H1534"/>
  <c r="G1534"/>
  <c r="F1534"/>
  <c r="E1534"/>
  <c r="D1534"/>
  <c r="R1532"/>
  <c r="Q1532"/>
  <c r="P1532"/>
  <c r="O1532"/>
  <c r="N1532"/>
  <c r="M1532"/>
  <c r="L1532"/>
  <c r="K1532"/>
  <c r="J1532"/>
  <c r="I1532"/>
  <c r="H1532"/>
  <c r="G1532"/>
  <c r="F1532"/>
  <c r="E1532"/>
  <c r="D1532"/>
  <c r="R1530"/>
  <c r="Q1530"/>
  <c r="P1530"/>
  <c r="O1530"/>
  <c r="N1530"/>
  <c r="M1530"/>
  <c r="L1530"/>
  <c r="K1530"/>
  <c r="J1530"/>
  <c r="I1530"/>
  <c r="H1530"/>
  <c r="G1530"/>
  <c r="F1530"/>
  <c r="E1530"/>
  <c r="D1530"/>
  <c r="R1529"/>
  <c r="Q1529"/>
  <c r="P1529"/>
  <c r="O1529"/>
  <c r="N1529"/>
  <c r="M1529"/>
  <c r="L1529"/>
  <c r="K1529"/>
  <c r="J1529"/>
  <c r="I1529"/>
  <c r="H1529"/>
  <c r="G1529"/>
  <c r="F1529"/>
  <c r="E1529"/>
  <c r="D1529"/>
  <c r="R1527"/>
  <c r="Q1527"/>
  <c r="P1527"/>
  <c r="O1527"/>
  <c r="N1527"/>
  <c r="M1527"/>
  <c r="L1527"/>
  <c r="K1527"/>
  <c r="J1527"/>
  <c r="I1527"/>
  <c r="H1527"/>
  <c r="G1527"/>
  <c r="F1527"/>
  <c r="E1527"/>
  <c r="D1527"/>
  <c r="R1526"/>
  <c r="Q1526"/>
  <c r="P1526"/>
  <c r="O1526"/>
  <c r="N1526"/>
  <c r="M1526"/>
  <c r="L1526"/>
  <c r="K1526"/>
  <c r="J1526"/>
  <c r="I1526"/>
  <c r="H1526"/>
  <c r="G1526"/>
  <c r="F1526"/>
  <c r="E1526"/>
  <c r="D1526"/>
  <c r="R1525"/>
  <c r="Q1525"/>
  <c r="P1525"/>
  <c r="O1525"/>
  <c r="N1525"/>
  <c r="M1525"/>
  <c r="L1525"/>
  <c r="K1525"/>
  <c r="J1525"/>
  <c r="I1525"/>
  <c r="H1525"/>
  <c r="G1525"/>
  <c r="F1525"/>
  <c r="E1525"/>
  <c r="D1525"/>
  <c r="R1523"/>
  <c r="Q1523"/>
  <c r="P1523"/>
  <c r="O1523"/>
  <c r="N1523"/>
  <c r="M1523"/>
  <c r="L1523"/>
  <c r="K1523"/>
  <c r="J1523"/>
  <c r="I1523"/>
  <c r="H1523"/>
  <c r="G1523"/>
  <c r="F1523"/>
  <c r="E1523"/>
  <c r="D1523"/>
  <c r="R1521"/>
  <c r="Q1521"/>
  <c r="P1521"/>
  <c r="O1521"/>
  <c r="N1521"/>
  <c r="M1521"/>
  <c r="L1521"/>
  <c r="K1521"/>
  <c r="J1521"/>
  <c r="I1521"/>
  <c r="H1521"/>
  <c r="G1521"/>
  <c r="F1521"/>
  <c r="E1521"/>
  <c r="D1521"/>
  <c r="R1520"/>
  <c r="Q1520"/>
  <c r="P1520"/>
  <c r="O1520"/>
  <c r="N1520"/>
  <c r="M1520"/>
  <c r="L1520"/>
  <c r="K1520"/>
  <c r="J1520"/>
  <c r="I1520"/>
  <c r="H1520"/>
  <c r="G1520"/>
  <c r="F1520"/>
  <c r="E1520"/>
  <c r="D1520"/>
  <c r="R1518"/>
  <c r="Q1518"/>
  <c r="P1518"/>
  <c r="O1518"/>
  <c r="N1518"/>
  <c r="M1518"/>
  <c r="L1518"/>
  <c r="K1518"/>
  <c r="J1518"/>
  <c r="I1518"/>
  <c r="H1518"/>
  <c r="G1518"/>
  <c r="F1518"/>
  <c r="E1518"/>
  <c r="D1518"/>
  <c r="R1517"/>
  <c r="Q1517"/>
  <c r="P1517"/>
  <c r="O1517"/>
  <c r="N1517"/>
  <c r="M1517"/>
  <c r="L1517"/>
  <c r="K1517"/>
  <c r="J1517"/>
  <c r="I1517"/>
  <c r="H1517"/>
  <c r="G1517"/>
  <c r="F1517"/>
  <c r="E1517"/>
  <c r="D1517"/>
  <c r="R1516"/>
  <c r="Q1516"/>
  <c r="P1516"/>
  <c r="O1516"/>
  <c r="N1516"/>
  <c r="M1516"/>
  <c r="L1516"/>
  <c r="K1516"/>
  <c r="J1516"/>
  <c r="I1516"/>
  <c r="H1516"/>
  <c r="G1516"/>
  <c r="F1516"/>
  <c r="E1516"/>
  <c r="D1516"/>
  <c r="R1514"/>
  <c r="Q1514"/>
  <c r="P1514"/>
  <c r="O1514"/>
  <c r="N1514"/>
  <c r="M1514"/>
  <c r="L1514"/>
  <c r="K1514"/>
  <c r="J1514"/>
  <c r="I1514"/>
  <c r="H1514"/>
  <c r="G1514"/>
  <c r="F1514"/>
  <c r="E1514"/>
  <c r="D1514"/>
  <c r="R1512"/>
  <c r="Q1512"/>
  <c r="P1512"/>
  <c r="O1512"/>
  <c r="N1512"/>
  <c r="M1512"/>
  <c r="L1512"/>
  <c r="K1512"/>
  <c r="J1512"/>
  <c r="I1512"/>
  <c r="H1512"/>
  <c r="G1512"/>
  <c r="F1512"/>
  <c r="E1512"/>
  <c r="D1512"/>
  <c r="R1511"/>
  <c r="Q1511"/>
  <c r="P1511"/>
  <c r="O1511"/>
  <c r="N1511"/>
  <c r="M1511"/>
  <c r="L1511"/>
  <c r="K1511"/>
  <c r="J1511"/>
  <c r="I1511"/>
  <c r="H1511"/>
  <c r="G1511"/>
  <c r="F1511"/>
  <c r="E1511"/>
  <c r="D1511"/>
  <c r="R1509"/>
  <c r="Q1509"/>
  <c r="P1509"/>
  <c r="O1509"/>
  <c r="N1509"/>
  <c r="M1509"/>
  <c r="L1509"/>
  <c r="K1509"/>
  <c r="J1509"/>
  <c r="I1509"/>
  <c r="H1509"/>
  <c r="G1509"/>
  <c r="F1509"/>
  <c r="E1509"/>
  <c r="D1509"/>
  <c r="R1508"/>
  <c r="Q1508"/>
  <c r="P1508"/>
  <c r="O1508"/>
  <c r="N1508"/>
  <c r="M1508"/>
  <c r="L1508"/>
  <c r="K1508"/>
  <c r="J1508"/>
  <c r="I1508"/>
  <c r="H1508"/>
  <c r="G1508"/>
  <c r="F1508"/>
  <c r="E1508"/>
  <c r="D1508"/>
  <c r="R1507"/>
  <c r="Q1507"/>
  <c r="P1507"/>
  <c r="O1507"/>
  <c r="N1507"/>
  <c r="M1507"/>
  <c r="L1507"/>
  <c r="K1507"/>
  <c r="J1507"/>
  <c r="I1507"/>
  <c r="H1507"/>
  <c r="G1507"/>
  <c r="F1507"/>
  <c r="E1507"/>
  <c r="D1507"/>
  <c r="R1505"/>
  <c r="Q1505"/>
  <c r="P1505"/>
  <c r="O1505"/>
  <c r="N1505"/>
  <c r="M1505"/>
  <c r="L1505"/>
  <c r="K1505"/>
  <c r="J1505"/>
  <c r="I1505"/>
  <c r="H1505"/>
  <c r="G1505"/>
  <c r="F1505"/>
  <c r="E1505"/>
  <c r="D1505"/>
  <c r="R1503"/>
  <c r="Q1503"/>
  <c r="P1503"/>
  <c r="O1503"/>
  <c r="N1503"/>
  <c r="M1503"/>
  <c r="L1503"/>
  <c r="K1503"/>
  <c r="J1503"/>
  <c r="I1503"/>
  <c r="H1503"/>
  <c r="G1503"/>
  <c r="F1503"/>
  <c r="E1503"/>
  <c r="D1503"/>
  <c r="R1502"/>
  <c r="Q1502"/>
  <c r="P1502"/>
  <c r="O1502"/>
  <c r="N1502"/>
  <c r="M1502"/>
  <c r="L1502"/>
  <c r="K1502"/>
  <c r="J1502"/>
  <c r="I1502"/>
  <c r="H1502"/>
  <c r="G1502"/>
  <c r="F1502"/>
  <c r="E1502"/>
  <c r="D1502"/>
  <c r="R1500"/>
  <c r="Q1500"/>
  <c r="P1500"/>
  <c r="O1500"/>
  <c r="N1500"/>
  <c r="M1500"/>
  <c r="L1500"/>
  <c r="K1500"/>
  <c r="J1500"/>
  <c r="I1500"/>
  <c r="H1500"/>
  <c r="G1500"/>
  <c r="F1500"/>
  <c r="E1500"/>
  <c r="D1500"/>
  <c r="R1499"/>
  <c r="Q1499"/>
  <c r="P1499"/>
  <c r="O1499"/>
  <c r="N1499"/>
  <c r="M1499"/>
  <c r="L1499"/>
  <c r="K1499"/>
  <c r="J1499"/>
  <c r="I1499"/>
  <c r="H1499"/>
  <c r="G1499"/>
  <c r="F1499"/>
  <c r="E1499"/>
  <c r="D1499"/>
  <c r="R1498"/>
  <c r="Q1498"/>
  <c r="P1498"/>
  <c r="O1498"/>
  <c r="N1498"/>
  <c r="M1498"/>
  <c r="L1498"/>
  <c r="K1498"/>
  <c r="J1498"/>
  <c r="I1498"/>
  <c r="H1498"/>
  <c r="G1498"/>
  <c r="F1498"/>
  <c r="E1498"/>
  <c r="D1498"/>
  <c r="R1496"/>
  <c r="Q1496"/>
  <c r="P1496"/>
  <c r="O1496"/>
  <c r="N1496"/>
  <c r="M1496"/>
  <c r="L1496"/>
  <c r="K1496"/>
  <c r="J1496"/>
  <c r="I1496"/>
  <c r="H1496"/>
  <c r="G1496"/>
  <c r="F1496"/>
  <c r="E1496"/>
  <c r="D1496"/>
  <c r="R1494"/>
  <c r="Q1494"/>
  <c r="P1494"/>
  <c r="O1494"/>
  <c r="N1494"/>
  <c r="M1494"/>
  <c r="L1494"/>
  <c r="K1494"/>
  <c r="J1494"/>
  <c r="I1494"/>
  <c r="H1494"/>
  <c r="G1494"/>
  <c r="F1494"/>
  <c r="E1494"/>
  <c r="D1494"/>
  <c r="R1493"/>
  <c r="Q1493"/>
  <c r="P1493"/>
  <c r="O1493"/>
  <c r="N1493"/>
  <c r="M1493"/>
  <c r="L1493"/>
  <c r="K1493"/>
  <c r="J1493"/>
  <c r="I1493"/>
  <c r="H1493"/>
  <c r="G1493"/>
  <c r="F1493"/>
  <c r="E1493"/>
  <c r="D1493"/>
  <c r="R1491"/>
  <c r="Q1491"/>
  <c r="P1491"/>
  <c r="O1491"/>
  <c r="N1491"/>
  <c r="M1491"/>
  <c r="L1491"/>
  <c r="K1491"/>
  <c r="J1491"/>
  <c r="I1491"/>
  <c r="H1491"/>
  <c r="G1491"/>
  <c r="F1491"/>
  <c r="E1491"/>
  <c r="D1491"/>
  <c r="R1490"/>
  <c r="Q1490"/>
  <c r="P1490"/>
  <c r="O1490"/>
  <c r="N1490"/>
  <c r="M1490"/>
  <c r="L1490"/>
  <c r="K1490"/>
  <c r="J1490"/>
  <c r="I1490"/>
  <c r="H1490"/>
  <c r="G1490"/>
  <c r="F1490"/>
  <c r="E1490"/>
  <c r="D1490"/>
  <c r="R1489"/>
  <c r="Q1489"/>
  <c r="P1489"/>
  <c r="O1489"/>
  <c r="N1489"/>
  <c r="M1489"/>
  <c r="L1489"/>
  <c r="K1489"/>
  <c r="J1489"/>
  <c r="I1489"/>
  <c r="H1489"/>
  <c r="G1489"/>
  <c r="F1489"/>
  <c r="E1489"/>
  <c r="D1489"/>
  <c r="R1487"/>
  <c r="Q1487"/>
  <c r="P1487"/>
  <c r="O1487"/>
  <c r="N1487"/>
  <c r="M1487"/>
  <c r="L1487"/>
  <c r="K1487"/>
  <c r="J1487"/>
  <c r="I1487"/>
  <c r="H1487"/>
  <c r="G1487"/>
  <c r="F1487"/>
  <c r="E1487"/>
  <c r="D1487"/>
  <c r="R1485"/>
  <c r="Q1485"/>
  <c r="P1485"/>
  <c r="O1485"/>
  <c r="N1485"/>
  <c r="M1485"/>
  <c r="L1485"/>
  <c r="K1485"/>
  <c r="J1485"/>
  <c r="I1485"/>
  <c r="H1485"/>
  <c r="G1485"/>
  <c r="F1485"/>
  <c r="E1485"/>
  <c r="D1485"/>
  <c r="R1484"/>
  <c r="Q1484"/>
  <c r="P1484"/>
  <c r="O1484"/>
  <c r="N1484"/>
  <c r="M1484"/>
  <c r="L1484"/>
  <c r="K1484"/>
  <c r="J1484"/>
  <c r="I1484"/>
  <c r="H1484"/>
  <c r="G1484"/>
  <c r="F1484"/>
  <c r="E1484"/>
  <c r="D1484"/>
  <c r="R1482"/>
  <c r="Q1482"/>
  <c r="P1482"/>
  <c r="O1482"/>
  <c r="N1482"/>
  <c r="M1482"/>
  <c r="L1482"/>
  <c r="K1482"/>
  <c r="J1482"/>
  <c r="I1482"/>
  <c r="H1482"/>
  <c r="G1482"/>
  <c r="F1482"/>
  <c r="E1482"/>
  <c r="D1482"/>
  <c r="R1481"/>
  <c r="Q1481"/>
  <c r="P1481"/>
  <c r="O1481"/>
  <c r="N1481"/>
  <c r="M1481"/>
  <c r="L1481"/>
  <c r="K1481"/>
  <c r="J1481"/>
  <c r="I1481"/>
  <c r="H1481"/>
  <c r="G1481"/>
  <c r="F1481"/>
  <c r="E1481"/>
  <c r="D1481"/>
  <c r="R1480"/>
  <c r="Q1480"/>
  <c r="P1480"/>
  <c r="O1480"/>
  <c r="N1480"/>
  <c r="M1480"/>
  <c r="L1480"/>
  <c r="K1480"/>
  <c r="J1480"/>
  <c r="I1480"/>
  <c r="H1480"/>
  <c r="G1480"/>
  <c r="F1480"/>
  <c r="E1480"/>
  <c r="D1480"/>
  <c r="R1478"/>
  <c r="Q1478"/>
  <c r="P1478"/>
  <c r="O1478"/>
  <c r="N1478"/>
  <c r="M1478"/>
  <c r="L1478"/>
  <c r="K1478"/>
  <c r="J1478"/>
  <c r="I1478"/>
  <c r="H1478"/>
  <c r="G1478"/>
  <c r="F1478"/>
  <c r="E1478"/>
  <c r="D1478"/>
  <c r="R1476"/>
  <c r="Q1476"/>
  <c r="P1476"/>
  <c r="O1476"/>
  <c r="N1476"/>
  <c r="M1476"/>
  <c r="L1476"/>
  <c r="K1476"/>
  <c r="J1476"/>
  <c r="I1476"/>
  <c r="H1476"/>
  <c r="G1476"/>
  <c r="F1476"/>
  <c r="E1476"/>
  <c r="D1476"/>
  <c r="R1475"/>
  <c r="Q1475"/>
  <c r="P1475"/>
  <c r="O1475"/>
  <c r="N1475"/>
  <c r="M1475"/>
  <c r="L1475"/>
  <c r="K1475"/>
  <c r="J1475"/>
  <c r="I1475"/>
  <c r="H1475"/>
  <c r="G1475"/>
  <c r="F1475"/>
  <c r="E1475"/>
  <c r="D1475"/>
  <c r="R1473"/>
  <c r="Q1473"/>
  <c r="P1473"/>
  <c r="O1473"/>
  <c r="N1473"/>
  <c r="M1473"/>
  <c r="L1473"/>
  <c r="K1473"/>
  <c r="J1473"/>
  <c r="I1473"/>
  <c r="H1473"/>
  <c r="G1473"/>
  <c r="F1473"/>
  <c r="E1473"/>
  <c r="D1473"/>
  <c r="R1472"/>
  <c r="Q1472"/>
  <c r="P1472"/>
  <c r="O1472"/>
  <c r="N1472"/>
  <c r="M1472"/>
  <c r="L1472"/>
  <c r="K1472"/>
  <c r="J1472"/>
  <c r="I1472"/>
  <c r="H1472"/>
  <c r="G1472"/>
  <c r="F1472"/>
  <c r="E1472"/>
  <c r="D1472"/>
  <c r="R1471"/>
  <c r="Q1471"/>
  <c r="P1471"/>
  <c r="O1471"/>
  <c r="N1471"/>
  <c r="M1471"/>
  <c r="L1471"/>
  <c r="K1471"/>
  <c r="J1471"/>
  <c r="I1471"/>
  <c r="H1471"/>
  <c r="G1471"/>
  <c r="F1471"/>
  <c r="E1471"/>
  <c r="D1471"/>
  <c r="R1469"/>
  <c r="Q1469"/>
  <c r="P1469"/>
  <c r="O1469"/>
  <c r="N1469"/>
  <c r="M1469"/>
  <c r="L1469"/>
  <c r="K1469"/>
  <c r="J1469"/>
  <c r="I1469"/>
  <c r="H1469"/>
  <c r="G1469"/>
  <c r="F1469"/>
  <c r="E1469"/>
  <c r="D1469"/>
  <c r="R1467"/>
  <c r="Q1467"/>
  <c r="P1467"/>
  <c r="O1467"/>
  <c r="N1467"/>
  <c r="M1467"/>
  <c r="L1467"/>
  <c r="K1467"/>
  <c r="J1467"/>
  <c r="I1467"/>
  <c r="H1467"/>
  <c r="G1467"/>
  <c r="F1467"/>
  <c r="E1467"/>
  <c r="D1467"/>
  <c r="R1466"/>
  <c r="Q1466"/>
  <c r="P1466"/>
  <c r="O1466"/>
  <c r="N1466"/>
  <c r="M1466"/>
  <c r="L1466"/>
  <c r="K1466"/>
  <c r="J1466"/>
  <c r="I1466"/>
  <c r="H1466"/>
  <c r="G1466"/>
  <c r="F1466"/>
  <c r="E1466"/>
  <c r="D1466"/>
  <c r="R1464"/>
  <c r="Q1464"/>
  <c r="P1464"/>
  <c r="O1464"/>
  <c r="N1464"/>
  <c r="M1464"/>
  <c r="L1464"/>
  <c r="K1464"/>
  <c r="J1464"/>
  <c r="I1464"/>
  <c r="H1464"/>
  <c r="G1464"/>
  <c r="F1464"/>
  <c r="E1464"/>
  <c r="D1464"/>
  <c r="R1463"/>
  <c r="Q1463"/>
  <c r="P1463"/>
  <c r="O1463"/>
  <c r="N1463"/>
  <c r="M1463"/>
  <c r="L1463"/>
  <c r="K1463"/>
  <c r="J1463"/>
  <c r="I1463"/>
  <c r="H1463"/>
  <c r="G1463"/>
  <c r="F1463"/>
  <c r="E1463"/>
  <c r="D1463"/>
  <c r="R1462"/>
  <c r="Q1462"/>
  <c r="P1462"/>
  <c r="O1462"/>
  <c r="N1462"/>
  <c r="M1462"/>
  <c r="L1462"/>
  <c r="K1462"/>
  <c r="J1462"/>
  <c r="I1462"/>
  <c r="H1462"/>
  <c r="G1462"/>
  <c r="F1462"/>
  <c r="E1462"/>
  <c r="D1462"/>
  <c r="R1460"/>
  <c r="Q1460"/>
  <c r="P1460"/>
  <c r="O1460"/>
  <c r="N1460"/>
  <c r="M1460"/>
  <c r="L1460"/>
  <c r="K1460"/>
  <c r="J1460"/>
  <c r="I1460"/>
  <c r="H1460"/>
  <c r="G1460"/>
  <c r="F1460"/>
  <c r="E1460"/>
  <c r="D1460"/>
  <c r="R1458"/>
  <c r="Q1458"/>
  <c r="P1458"/>
  <c r="O1458"/>
  <c r="N1458"/>
  <c r="M1458"/>
  <c r="L1458"/>
  <c r="K1458"/>
  <c r="J1458"/>
  <c r="I1458"/>
  <c r="H1458"/>
  <c r="G1458"/>
  <c r="F1458"/>
  <c r="E1458"/>
  <c r="D1458"/>
  <c r="R1457"/>
  <c r="Q1457"/>
  <c r="P1457"/>
  <c r="O1457"/>
  <c r="N1457"/>
  <c r="M1457"/>
  <c r="L1457"/>
  <c r="K1457"/>
  <c r="J1457"/>
  <c r="I1457"/>
  <c r="H1457"/>
  <c r="G1457"/>
  <c r="F1457"/>
  <c r="E1457"/>
  <c r="D1457"/>
  <c r="R1455"/>
  <c r="Q1455"/>
  <c r="P1455"/>
  <c r="O1455"/>
  <c r="N1455"/>
  <c r="M1455"/>
  <c r="L1455"/>
  <c r="K1455"/>
  <c r="J1455"/>
  <c r="I1455"/>
  <c r="H1455"/>
  <c r="G1455"/>
  <c r="F1455"/>
  <c r="E1455"/>
  <c r="D1455"/>
  <c r="R1454"/>
  <c r="Q1454"/>
  <c r="P1454"/>
  <c r="O1454"/>
  <c r="N1454"/>
  <c r="M1454"/>
  <c r="L1454"/>
  <c r="K1454"/>
  <c r="J1454"/>
  <c r="I1454"/>
  <c r="H1454"/>
  <c r="G1454"/>
  <c r="F1454"/>
  <c r="E1454"/>
  <c r="D1454"/>
  <c r="R1453"/>
  <c r="Q1453"/>
  <c r="P1453"/>
  <c r="O1453"/>
  <c r="N1453"/>
  <c r="M1453"/>
  <c r="L1453"/>
  <c r="K1453"/>
  <c r="J1453"/>
  <c r="I1453"/>
  <c r="H1453"/>
  <c r="G1453"/>
  <c r="F1453"/>
  <c r="E1453"/>
  <c r="D1453"/>
  <c r="R1451"/>
  <c r="Q1451"/>
  <c r="P1451"/>
  <c r="O1451"/>
  <c r="N1451"/>
  <c r="M1451"/>
  <c r="L1451"/>
  <c r="K1451"/>
  <c r="J1451"/>
  <c r="I1451"/>
  <c r="H1451"/>
  <c r="G1451"/>
  <c r="F1451"/>
  <c r="E1451"/>
  <c r="D1451"/>
  <c r="R1449"/>
  <c r="Q1449"/>
  <c r="P1449"/>
  <c r="O1449"/>
  <c r="N1449"/>
  <c r="M1449"/>
  <c r="L1449"/>
  <c r="K1449"/>
  <c r="J1449"/>
  <c r="I1449"/>
  <c r="H1449"/>
  <c r="G1449"/>
  <c r="F1449"/>
  <c r="E1449"/>
  <c r="D1449"/>
  <c r="R1448"/>
  <c r="Q1448"/>
  <c r="P1448"/>
  <c r="O1448"/>
  <c r="N1448"/>
  <c r="M1448"/>
  <c r="L1448"/>
  <c r="K1448"/>
  <c r="J1448"/>
  <c r="I1448"/>
  <c r="H1448"/>
  <c r="G1448"/>
  <c r="F1448"/>
  <c r="E1448"/>
  <c r="D1448"/>
  <c r="R1446"/>
  <c r="Q1446"/>
  <c r="P1446"/>
  <c r="O1446"/>
  <c r="N1446"/>
  <c r="M1446"/>
  <c r="L1446"/>
  <c r="K1446"/>
  <c r="J1446"/>
  <c r="I1446"/>
  <c r="H1446"/>
  <c r="G1446"/>
  <c r="F1446"/>
  <c r="E1446"/>
  <c r="D1446"/>
  <c r="R1445"/>
  <c r="Q1445"/>
  <c r="P1445"/>
  <c r="O1445"/>
  <c r="N1445"/>
  <c r="M1445"/>
  <c r="L1445"/>
  <c r="K1445"/>
  <c r="J1445"/>
  <c r="I1445"/>
  <c r="H1445"/>
  <c r="G1445"/>
  <c r="F1445"/>
  <c r="E1445"/>
  <c r="D1445"/>
  <c r="R1444"/>
  <c r="Q1444"/>
  <c r="P1444"/>
  <c r="O1444"/>
  <c r="N1444"/>
  <c r="M1444"/>
  <c r="L1444"/>
  <c r="K1444"/>
  <c r="J1444"/>
  <c r="I1444"/>
  <c r="H1444"/>
  <c r="G1444"/>
  <c r="F1444"/>
  <c r="E1444"/>
  <c r="D1444"/>
  <c r="R1442"/>
  <c r="Q1442"/>
  <c r="P1442"/>
  <c r="O1442"/>
  <c r="N1442"/>
  <c r="M1442"/>
  <c r="L1442"/>
  <c r="K1442"/>
  <c r="J1442"/>
  <c r="I1442"/>
  <c r="H1442"/>
  <c r="G1442"/>
  <c r="F1442"/>
  <c r="E1442"/>
  <c r="D1442"/>
  <c r="R1440"/>
  <c r="Q1440"/>
  <c r="P1440"/>
  <c r="O1440"/>
  <c r="N1440"/>
  <c r="M1440"/>
  <c r="L1440"/>
  <c r="K1440"/>
  <c r="J1440"/>
  <c r="I1440"/>
  <c r="H1440"/>
  <c r="G1440"/>
  <c r="F1440"/>
  <c r="E1440"/>
  <c r="D1440"/>
  <c r="R1439"/>
  <c r="Q1439"/>
  <c r="P1439"/>
  <c r="O1439"/>
  <c r="N1439"/>
  <c r="M1439"/>
  <c r="L1439"/>
  <c r="K1439"/>
  <c r="J1439"/>
  <c r="I1439"/>
  <c r="H1439"/>
  <c r="G1439"/>
  <c r="F1439"/>
  <c r="E1439"/>
  <c r="D1439"/>
  <c r="R1437"/>
  <c r="Q1437"/>
  <c r="P1437"/>
  <c r="O1437"/>
  <c r="N1437"/>
  <c r="M1437"/>
  <c r="L1437"/>
  <c r="K1437"/>
  <c r="J1437"/>
  <c r="I1437"/>
  <c r="H1437"/>
  <c r="G1437"/>
  <c r="F1437"/>
  <c r="E1437"/>
  <c r="D1437"/>
  <c r="R1436"/>
  <c r="Q1436"/>
  <c r="P1436"/>
  <c r="O1436"/>
  <c r="N1436"/>
  <c r="M1436"/>
  <c r="L1436"/>
  <c r="K1436"/>
  <c r="J1436"/>
  <c r="I1436"/>
  <c r="H1436"/>
  <c r="G1436"/>
  <c r="F1436"/>
  <c r="E1436"/>
  <c r="D1436"/>
  <c r="R1435"/>
  <c r="Q1435"/>
  <c r="P1435"/>
  <c r="O1435"/>
  <c r="N1435"/>
  <c r="M1435"/>
  <c r="L1435"/>
  <c r="K1435"/>
  <c r="J1435"/>
  <c r="I1435"/>
  <c r="H1435"/>
  <c r="G1435"/>
  <c r="F1435"/>
  <c r="E1435"/>
  <c r="D1435"/>
  <c r="R1433"/>
  <c r="Q1433"/>
  <c r="P1433"/>
  <c r="O1433"/>
  <c r="N1433"/>
  <c r="M1433"/>
  <c r="L1433"/>
  <c r="K1433"/>
  <c r="J1433"/>
  <c r="I1433"/>
  <c r="H1433"/>
  <c r="G1433"/>
  <c r="F1433"/>
  <c r="E1433"/>
  <c r="D1433"/>
  <c r="R1431"/>
  <c r="Q1431"/>
  <c r="P1431"/>
  <c r="O1431"/>
  <c r="N1431"/>
  <c r="M1431"/>
  <c r="L1431"/>
  <c r="K1431"/>
  <c r="J1431"/>
  <c r="I1431"/>
  <c r="H1431"/>
  <c r="G1431"/>
  <c r="F1431"/>
  <c r="E1431"/>
  <c r="D1431"/>
  <c r="R1430"/>
  <c r="Q1430"/>
  <c r="P1430"/>
  <c r="O1430"/>
  <c r="N1430"/>
  <c r="M1430"/>
  <c r="L1430"/>
  <c r="K1430"/>
  <c r="J1430"/>
  <c r="I1430"/>
  <c r="H1430"/>
  <c r="G1430"/>
  <c r="F1430"/>
  <c r="E1430"/>
  <c r="D1430"/>
  <c r="R1428"/>
  <c r="Q1428"/>
  <c r="P1428"/>
  <c r="O1428"/>
  <c r="N1428"/>
  <c r="M1428"/>
  <c r="L1428"/>
  <c r="K1428"/>
  <c r="J1428"/>
  <c r="I1428"/>
  <c r="H1428"/>
  <c r="G1428"/>
  <c r="F1428"/>
  <c r="E1428"/>
  <c r="D1428"/>
  <c r="R1427"/>
  <c r="Q1427"/>
  <c r="P1427"/>
  <c r="O1427"/>
  <c r="N1427"/>
  <c r="M1427"/>
  <c r="L1427"/>
  <c r="K1427"/>
  <c r="J1427"/>
  <c r="I1427"/>
  <c r="H1427"/>
  <c r="G1427"/>
  <c r="F1427"/>
  <c r="E1427"/>
  <c r="D1427"/>
  <c r="R1426"/>
  <c r="Q1426"/>
  <c r="P1426"/>
  <c r="O1426"/>
  <c r="N1426"/>
  <c r="M1426"/>
  <c r="L1426"/>
  <c r="K1426"/>
  <c r="J1426"/>
  <c r="I1426"/>
  <c r="H1426"/>
  <c r="G1426"/>
  <c r="F1426"/>
  <c r="E1426"/>
  <c r="D1426"/>
  <c r="R1424"/>
  <c r="Q1424"/>
  <c r="P1424"/>
  <c r="O1424"/>
  <c r="N1424"/>
  <c r="M1424"/>
  <c r="L1424"/>
  <c r="K1424"/>
  <c r="J1424"/>
  <c r="I1424"/>
  <c r="H1424"/>
  <c r="G1424"/>
  <c r="F1424"/>
  <c r="E1424"/>
  <c r="D1424"/>
  <c r="R1422"/>
  <c r="Q1422"/>
  <c r="P1422"/>
  <c r="O1422"/>
  <c r="N1422"/>
  <c r="M1422"/>
  <c r="L1422"/>
  <c r="K1422"/>
  <c r="J1422"/>
  <c r="I1422"/>
  <c r="H1422"/>
  <c r="G1422"/>
  <c r="F1422"/>
  <c r="E1422"/>
  <c r="D1422"/>
  <c r="R1421"/>
  <c r="Q1421"/>
  <c r="P1421"/>
  <c r="O1421"/>
  <c r="N1421"/>
  <c r="M1421"/>
  <c r="L1421"/>
  <c r="K1421"/>
  <c r="J1421"/>
  <c r="I1421"/>
  <c r="H1421"/>
  <c r="G1421"/>
  <c r="F1421"/>
  <c r="E1421"/>
  <c r="D1421"/>
  <c r="R1419"/>
  <c r="Q1419"/>
  <c r="P1419"/>
  <c r="O1419"/>
  <c r="N1419"/>
  <c r="M1419"/>
  <c r="L1419"/>
  <c r="K1419"/>
  <c r="J1419"/>
  <c r="I1419"/>
  <c r="H1419"/>
  <c r="G1419"/>
  <c r="F1419"/>
  <c r="E1419"/>
  <c r="D1419"/>
  <c r="R1418"/>
  <c r="Q1418"/>
  <c r="P1418"/>
  <c r="O1418"/>
  <c r="N1418"/>
  <c r="M1418"/>
  <c r="L1418"/>
  <c r="K1418"/>
  <c r="J1418"/>
  <c r="I1418"/>
  <c r="H1418"/>
  <c r="G1418"/>
  <c r="F1418"/>
  <c r="E1418"/>
  <c r="D1418"/>
  <c r="R1417"/>
  <c r="Q1417"/>
  <c r="P1417"/>
  <c r="O1417"/>
  <c r="N1417"/>
  <c r="M1417"/>
  <c r="L1417"/>
  <c r="K1417"/>
  <c r="J1417"/>
  <c r="I1417"/>
  <c r="H1417"/>
  <c r="G1417"/>
  <c r="F1417"/>
  <c r="E1417"/>
  <c r="D1417"/>
  <c r="R1415"/>
  <c r="Q1415"/>
  <c r="P1415"/>
  <c r="O1415"/>
  <c r="N1415"/>
  <c r="M1415"/>
  <c r="L1415"/>
  <c r="K1415"/>
  <c r="J1415"/>
  <c r="I1415"/>
  <c r="H1415"/>
  <c r="G1415"/>
  <c r="F1415"/>
  <c r="E1415"/>
  <c r="D1415"/>
  <c r="R1413"/>
  <c r="Q1413"/>
  <c r="P1413"/>
  <c r="O1413"/>
  <c r="N1413"/>
  <c r="M1413"/>
  <c r="L1413"/>
  <c r="K1413"/>
  <c r="J1413"/>
  <c r="I1413"/>
  <c r="H1413"/>
  <c r="G1413"/>
  <c r="F1413"/>
  <c r="E1413"/>
  <c r="D1413"/>
  <c r="R1412"/>
  <c r="Q1412"/>
  <c r="P1412"/>
  <c r="O1412"/>
  <c r="N1412"/>
  <c r="M1412"/>
  <c r="L1412"/>
  <c r="K1412"/>
  <c r="J1412"/>
  <c r="I1412"/>
  <c r="H1412"/>
  <c r="G1412"/>
  <c r="F1412"/>
  <c r="E1412"/>
  <c r="D1412"/>
  <c r="R1410"/>
  <c r="Q1410"/>
  <c r="P1410"/>
  <c r="O1410"/>
  <c r="N1410"/>
  <c r="M1410"/>
  <c r="L1410"/>
  <c r="K1410"/>
  <c r="J1410"/>
  <c r="I1410"/>
  <c r="H1410"/>
  <c r="G1410"/>
  <c r="F1410"/>
  <c r="E1410"/>
  <c r="D1410"/>
  <c r="R1409"/>
  <c r="Q1409"/>
  <c r="P1409"/>
  <c r="O1409"/>
  <c r="N1409"/>
  <c r="M1409"/>
  <c r="L1409"/>
  <c r="K1409"/>
  <c r="J1409"/>
  <c r="I1409"/>
  <c r="H1409"/>
  <c r="G1409"/>
  <c r="F1409"/>
  <c r="E1409"/>
  <c r="D1409"/>
  <c r="R1408"/>
  <c r="Q1408"/>
  <c r="P1408"/>
  <c r="O1408"/>
  <c r="N1408"/>
  <c r="M1408"/>
  <c r="L1408"/>
  <c r="K1408"/>
  <c r="J1408"/>
  <c r="I1408"/>
  <c r="H1408"/>
  <c r="G1408"/>
  <c r="F1408"/>
  <c r="E1408"/>
  <c r="D1408"/>
  <c r="R1406"/>
  <c r="Q1406"/>
  <c r="P1406"/>
  <c r="O1406"/>
  <c r="N1406"/>
  <c r="M1406"/>
  <c r="L1406"/>
  <c r="K1406"/>
  <c r="J1406"/>
  <c r="I1406"/>
  <c r="H1406"/>
  <c r="G1406"/>
  <c r="F1406"/>
  <c r="E1406"/>
  <c r="D1406"/>
  <c r="R1404"/>
  <c r="Q1404"/>
  <c r="P1404"/>
  <c r="O1404"/>
  <c r="N1404"/>
  <c r="M1404"/>
  <c r="L1404"/>
  <c r="K1404"/>
  <c r="J1404"/>
  <c r="I1404"/>
  <c r="H1404"/>
  <c r="G1404"/>
  <c r="F1404"/>
  <c r="E1404"/>
  <c r="D1404"/>
  <c r="R1403"/>
  <c r="Q1403"/>
  <c r="P1403"/>
  <c r="O1403"/>
  <c r="N1403"/>
  <c r="M1403"/>
  <c r="L1403"/>
  <c r="K1403"/>
  <c r="J1403"/>
  <c r="I1403"/>
  <c r="H1403"/>
  <c r="G1403"/>
  <c r="F1403"/>
  <c r="E1403"/>
  <c r="D1403"/>
  <c r="R1401"/>
  <c r="Q1401"/>
  <c r="P1401"/>
  <c r="O1401"/>
  <c r="N1401"/>
  <c r="M1401"/>
  <c r="L1401"/>
  <c r="K1401"/>
  <c r="J1401"/>
  <c r="I1401"/>
  <c r="H1401"/>
  <c r="G1401"/>
  <c r="F1401"/>
  <c r="E1401"/>
  <c r="D1401"/>
  <c r="R1400"/>
  <c r="Q1400"/>
  <c r="P1400"/>
  <c r="O1400"/>
  <c r="N1400"/>
  <c r="M1400"/>
  <c r="L1400"/>
  <c r="K1400"/>
  <c r="J1400"/>
  <c r="I1400"/>
  <c r="H1400"/>
  <c r="G1400"/>
  <c r="F1400"/>
  <c r="E1400"/>
  <c r="D1400"/>
  <c r="R1399"/>
  <c r="Q1399"/>
  <c r="P1399"/>
  <c r="O1399"/>
  <c r="N1399"/>
  <c r="M1399"/>
  <c r="L1399"/>
  <c r="K1399"/>
  <c r="J1399"/>
  <c r="I1399"/>
  <c r="H1399"/>
  <c r="G1399"/>
  <c r="F1399"/>
  <c r="E1399"/>
  <c r="D1399"/>
  <c r="R1397"/>
  <c r="Q1397"/>
  <c r="P1397"/>
  <c r="O1397"/>
  <c r="N1397"/>
  <c r="M1397"/>
  <c r="L1397"/>
  <c r="K1397"/>
  <c r="J1397"/>
  <c r="I1397"/>
  <c r="H1397"/>
  <c r="G1397"/>
  <c r="F1397"/>
  <c r="E1397"/>
  <c r="D1397"/>
  <c r="R1395"/>
  <c r="Q1395"/>
  <c r="P1395"/>
  <c r="O1395"/>
  <c r="N1395"/>
  <c r="M1395"/>
  <c r="L1395"/>
  <c r="K1395"/>
  <c r="J1395"/>
  <c r="I1395"/>
  <c r="H1395"/>
  <c r="G1395"/>
  <c r="F1395"/>
  <c r="E1395"/>
  <c r="D1395"/>
  <c r="R1394"/>
  <c r="Q1394"/>
  <c r="P1394"/>
  <c r="O1394"/>
  <c r="N1394"/>
  <c r="M1394"/>
  <c r="L1394"/>
  <c r="K1394"/>
  <c r="J1394"/>
  <c r="I1394"/>
  <c r="H1394"/>
  <c r="G1394"/>
  <c r="F1394"/>
  <c r="E1394"/>
  <c r="D1394"/>
  <c r="R1392"/>
  <c r="Q1392"/>
  <c r="P1392"/>
  <c r="O1392"/>
  <c r="N1392"/>
  <c r="M1392"/>
  <c r="L1392"/>
  <c r="K1392"/>
  <c r="J1392"/>
  <c r="I1392"/>
  <c r="H1392"/>
  <c r="G1392"/>
  <c r="F1392"/>
  <c r="E1392"/>
  <c r="D1392"/>
  <c r="R1391"/>
  <c r="Q1391"/>
  <c r="P1391"/>
  <c r="O1391"/>
  <c r="N1391"/>
  <c r="M1391"/>
  <c r="L1391"/>
  <c r="K1391"/>
  <c r="J1391"/>
  <c r="I1391"/>
  <c r="H1391"/>
  <c r="G1391"/>
  <c r="F1391"/>
  <c r="E1391"/>
  <c r="D1391"/>
  <c r="R1390"/>
  <c r="Q1390"/>
  <c r="P1390"/>
  <c r="O1390"/>
  <c r="N1390"/>
  <c r="M1390"/>
  <c r="L1390"/>
  <c r="K1390"/>
  <c r="J1390"/>
  <c r="I1390"/>
  <c r="H1390"/>
  <c r="G1390"/>
  <c r="F1390"/>
  <c r="E1390"/>
  <c r="D1390"/>
  <c r="R1388"/>
  <c r="Q1388"/>
  <c r="P1388"/>
  <c r="O1388"/>
  <c r="N1388"/>
  <c r="M1388"/>
  <c r="L1388"/>
  <c r="K1388"/>
  <c r="J1388"/>
  <c r="I1388"/>
  <c r="H1388"/>
  <c r="G1388"/>
  <c r="F1388"/>
  <c r="E1388"/>
  <c r="D1388"/>
  <c r="R1386"/>
  <c r="Q1386"/>
  <c r="P1386"/>
  <c r="O1386"/>
  <c r="N1386"/>
  <c r="M1386"/>
  <c r="L1386"/>
  <c r="K1386"/>
  <c r="J1386"/>
  <c r="I1386"/>
  <c r="H1386"/>
  <c r="G1386"/>
  <c r="F1386"/>
  <c r="E1386"/>
  <c r="D1386"/>
  <c r="R1385"/>
  <c r="Q1385"/>
  <c r="P1385"/>
  <c r="O1385"/>
  <c r="N1385"/>
  <c r="M1385"/>
  <c r="L1385"/>
  <c r="K1385"/>
  <c r="J1385"/>
  <c r="I1385"/>
  <c r="H1385"/>
  <c r="G1385"/>
  <c r="F1385"/>
  <c r="E1385"/>
  <c r="D1385"/>
  <c r="R1383"/>
  <c r="Q1383"/>
  <c r="P1383"/>
  <c r="O1383"/>
  <c r="N1383"/>
  <c r="M1383"/>
  <c r="L1383"/>
  <c r="K1383"/>
  <c r="J1383"/>
  <c r="I1383"/>
  <c r="H1383"/>
  <c r="G1383"/>
  <c r="F1383"/>
  <c r="E1383"/>
  <c r="D1383"/>
  <c r="R1382"/>
  <c r="Q1382"/>
  <c r="P1382"/>
  <c r="O1382"/>
  <c r="N1382"/>
  <c r="M1382"/>
  <c r="L1382"/>
  <c r="K1382"/>
  <c r="J1382"/>
  <c r="I1382"/>
  <c r="H1382"/>
  <c r="G1382"/>
  <c r="F1382"/>
  <c r="E1382"/>
  <c r="D1382"/>
  <c r="R1381"/>
  <c r="Q1381"/>
  <c r="P1381"/>
  <c r="O1381"/>
  <c r="N1381"/>
  <c r="M1381"/>
  <c r="L1381"/>
  <c r="K1381"/>
  <c r="J1381"/>
  <c r="I1381"/>
  <c r="H1381"/>
  <c r="G1381"/>
  <c r="F1381"/>
  <c r="E1381"/>
  <c r="D1381"/>
  <c r="R1379"/>
  <c r="Q1379"/>
  <c r="P1379"/>
  <c r="O1379"/>
  <c r="N1379"/>
  <c r="M1379"/>
  <c r="L1379"/>
  <c r="K1379"/>
  <c r="J1379"/>
  <c r="I1379"/>
  <c r="H1379"/>
  <c r="G1379"/>
  <c r="F1379"/>
  <c r="E1379"/>
  <c r="D1379"/>
  <c r="R1377"/>
  <c r="Q1377"/>
  <c r="P1377"/>
  <c r="O1377"/>
  <c r="N1377"/>
  <c r="M1377"/>
  <c r="L1377"/>
  <c r="K1377"/>
  <c r="J1377"/>
  <c r="I1377"/>
  <c r="H1377"/>
  <c r="G1377"/>
  <c r="F1377"/>
  <c r="E1377"/>
  <c r="D1377"/>
  <c r="R1376"/>
  <c r="Q1376"/>
  <c r="P1376"/>
  <c r="O1376"/>
  <c r="N1376"/>
  <c r="M1376"/>
  <c r="L1376"/>
  <c r="K1376"/>
  <c r="J1376"/>
  <c r="I1376"/>
  <c r="H1376"/>
  <c r="G1376"/>
  <c r="F1376"/>
  <c r="E1376"/>
  <c r="D1376"/>
  <c r="R1374"/>
  <c r="Q1374"/>
  <c r="P1374"/>
  <c r="O1374"/>
  <c r="N1374"/>
  <c r="M1374"/>
  <c r="L1374"/>
  <c r="K1374"/>
  <c r="J1374"/>
  <c r="I1374"/>
  <c r="H1374"/>
  <c r="G1374"/>
  <c r="F1374"/>
  <c r="E1374"/>
  <c r="D1374"/>
  <c r="R1373"/>
  <c r="Q1373"/>
  <c r="P1373"/>
  <c r="O1373"/>
  <c r="N1373"/>
  <c r="M1373"/>
  <c r="L1373"/>
  <c r="K1373"/>
  <c r="J1373"/>
  <c r="I1373"/>
  <c r="H1373"/>
  <c r="G1373"/>
  <c r="F1373"/>
  <c r="E1373"/>
  <c r="D1373"/>
  <c r="R1372"/>
  <c r="Q1372"/>
  <c r="P1372"/>
  <c r="O1372"/>
  <c r="N1372"/>
  <c r="M1372"/>
  <c r="L1372"/>
  <c r="K1372"/>
  <c r="J1372"/>
  <c r="I1372"/>
  <c r="H1372"/>
  <c r="G1372"/>
  <c r="F1372"/>
  <c r="E1372"/>
  <c r="D1372"/>
  <c r="R1370"/>
  <c r="Q1370"/>
  <c r="P1370"/>
  <c r="O1370"/>
  <c r="N1370"/>
  <c r="M1370"/>
  <c r="L1370"/>
  <c r="K1370"/>
  <c r="J1370"/>
  <c r="I1370"/>
  <c r="H1370"/>
  <c r="G1370"/>
  <c r="F1370"/>
  <c r="E1370"/>
  <c r="D1370"/>
  <c r="R1368"/>
  <c r="Q1368"/>
  <c r="P1368"/>
  <c r="O1368"/>
  <c r="N1368"/>
  <c r="M1368"/>
  <c r="L1368"/>
  <c r="K1368"/>
  <c r="J1368"/>
  <c r="I1368"/>
  <c r="H1368"/>
  <c r="G1368"/>
  <c r="F1368"/>
  <c r="E1368"/>
  <c r="D1368"/>
  <c r="R1367"/>
  <c r="Q1367"/>
  <c r="P1367"/>
  <c r="O1367"/>
  <c r="N1367"/>
  <c r="M1367"/>
  <c r="L1367"/>
  <c r="K1367"/>
  <c r="J1367"/>
  <c r="I1367"/>
  <c r="H1367"/>
  <c r="G1367"/>
  <c r="F1367"/>
  <c r="E1367"/>
  <c r="D1367"/>
  <c r="R1365"/>
  <c r="Q1365"/>
  <c r="P1365"/>
  <c r="O1365"/>
  <c r="N1365"/>
  <c r="M1365"/>
  <c r="L1365"/>
  <c r="K1365"/>
  <c r="J1365"/>
  <c r="I1365"/>
  <c r="H1365"/>
  <c r="G1365"/>
  <c r="F1365"/>
  <c r="E1365"/>
  <c r="D1365"/>
  <c r="R1364"/>
  <c r="Q1364"/>
  <c r="P1364"/>
  <c r="O1364"/>
  <c r="N1364"/>
  <c r="M1364"/>
  <c r="L1364"/>
  <c r="K1364"/>
  <c r="J1364"/>
  <c r="I1364"/>
  <c r="H1364"/>
  <c r="G1364"/>
  <c r="F1364"/>
  <c r="E1364"/>
  <c r="D1364"/>
  <c r="R1363"/>
  <c r="Q1363"/>
  <c r="P1363"/>
  <c r="O1363"/>
  <c r="N1363"/>
  <c r="M1363"/>
  <c r="L1363"/>
  <c r="K1363"/>
  <c r="J1363"/>
  <c r="I1363"/>
  <c r="H1363"/>
  <c r="G1363"/>
  <c r="F1363"/>
  <c r="E1363"/>
  <c r="D1363"/>
  <c r="R1361"/>
  <c r="Q1361"/>
  <c r="P1361"/>
  <c r="O1361"/>
  <c r="N1361"/>
  <c r="M1361"/>
  <c r="L1361"/>
  <c r="K1361"/>
  <c r="J1361"/>
  <c r="I1361"/>
  <c r="H1361"/>
  <c r="G1361"/>
  <c r="F1361"/>
  <c r="E1361"/>
  <c r="D1361"/>
  <c r="R1359"/>
  <c r="Q1359"/>
  <c r="P1359"/>
  <c r="O1359"/>
  <c r="N1359"/>
  <c r="M1359"/>
  <c r="L1359"/>
  <c r="K1359"/>
  <c r="J1359"/>
  <c r="I1359"/>
  <c r="H1359"/>
  <c r="G1359"/>
  <c r="F1359"/>
  <c r="E1359"/>
  <c r="D1359"/>
  <c r="R1358"/>
  <c r="Q1358"/>
  <c r="P1358"/>
  <c r="O1358"/>
  <c r="N1358"/>
  <c r="M1358"/>
  <c r="L1358"/>
  <c r="K1358"/>
  <c r="J1358"/>
  <c r="I1358"/>
  <c r="H1358"/>
  <c r="G1358"/>
  <c r="F1358"/>
  <c r="E1358"/>
  <c r="D1358"/>
  <c r="R1356"/>
  <c r="Q1356"/>
  <c r="P1356"/>
  <c r="O1356"/>
  <c r="N1356"/>
  <c r="M1356"/>
  <c r="L1356"/>
  <c r="K1356"/>
  <c r="J1356"/>
  <c r="I1356"/>
  <c r="H1356"/>
  <c r="G1356"/>
  <c r="F1356"/>
  <c r="E1356"/>
  <c r="D1356"/>
  <c r="R1355"/>
  <c r="Q1355"/>
  <c r="P1355"/>
  <c r="O1355"/>
  <c r="N1355"/>
  <c r="M1355"/>
  <c r="L1355"/>
  <c r="K1355"/>
  <c r="J1355"/>
  <c r="I1355"/>
  <c r="H1355"/>
  <c r="G1355"/>
  <c r="F1355"/>
  <c r="E1355"/>
  <c r="D1355"/>
  <c r="R1354"/>
  <c r="Q1354"/>
  <c r="P1354"/>
  <c r="O1354"/>
  <c r="N1354"/>
  <c r="M1354"/>
  <c r="L1354"/>
  <c r="K1354"/>
  <c r="J1354"/>
  <c r="I1354"/>
  <c r="H1354"/>
  <c r="G1354"/>
  <c r="F1354"/>
  <c r="E1354"/>
  <c r="D1354"/>
  <c r="R1352"/>
  <c r="Q1352"/>
  <c r="P1352"/>
  <c r="O1352"/>
  <c r="N1352"/>
  <c r="M1352"/>
  <c r="L1352"/>
  <c r="K1352"/>
  <c r="J1352"/>
  <c r="I1352"/>
  <c r="H1352"/>
  <c r="G1352"/>
  <c r="F1352"/>
  <c r="E1352"/>
  <c r="D1352"/>
  <c r="R1350"/>
  <c r="Q1350"/>
  <c r="P1350"/>
  <c r="O1350"/>
  <c r="N1350"/>
  <c r="M1350"/>
  <c r="L1350"/>
  <c r="K1350"/>
  <c r="J1350"/>
  <c r="I1350"/>
  <c r="H1350"/>
  <c r="G1350"/>
  <c r="F1350"/>
  <c r="E1350"/>
  <c r="D1350"/>
  <c r="R1349"/>
  <c r="Q1349"/>
  <c r="P1349"/>
  <c r="O1349"/>
  <c r="N1349"/>
  <c r="M1349"/>
  <c r="L1349"/>
  <c r="K1349"/>
  <c r="J1349"/>
  <c r="I1349"/>
  <c r="H1349"/>
  <c r="G1349"/>
  <c r="F1349"/>
  <c r="E1349"/>
  <c r="D1349"/>
  <c r="R1347"/>
  <c r="Q1347"/>
  <c r="P1347"/>
  <c r="O1347"/>
  <c r="N1347"/>
  <c r="M1347"/>
  <c r="L1347"/>
  <c r="K1347"/>
  <c r="J1347"/>
  <c r="I1347"/>
  <c r="H1347"/>
  <c r="G1347"/>
  <c r="F1347"/>
  <c r="E1347"/>
  <c r="D1347"/>
  <c r="R1346"/>
  <c r="Q1346"/>
  <c r="P1346"/>
  <c r="O1346"/>
  <c r="N1346"/>
  <c r="M1346"/>
  <c r="L1346"/>
  <c r="K1346"/>
  <c r="J1346"/>
  <c r="I1346"/>
  <c r="H1346"/>
  <c r="G1346"/>
  <c r="F1346"/>
  <c r="E1346"/>
  <c r="D1346"/>
  <c r="R1345"/>
  <c r="Q1345"/>
  <c r="P1345"/>
  <c r="O1345"/>
  <c r="N1345"/>
  <c r="M1345"/>
  <c r="L1345"/>
  <c r="K1345"/>
  <c r="J1345"/>
  <c r="I1345"/>
  <c r="H1345"/>
  <c r="G1345"/>
  <c r="F1345"/>
  <c r="E1345"/>
  <c r="D1345"/>
  <c r="R1343"/>
  <c r="Q1343"/>
  <c r="P1343"/>
  <c r="O1343"/>
  <c r="N1343"/>
  <c r="M1343"/>
  <c r="L1343"/>
  <c r="K1343"/>
  <c r="J1343"/>
  <c r="I1343"/>
  <c r="H1343"/>
  <c r="G1343"/>
  <c r="F1343"/>
  <c r="E1343"/>
  <c r="D1343"/>
  <c r="R1341"/>
  <c r="Q1341"/>
  <c r="P1341"/>
  <c r="O1341"/>
  <c r="N1341"/>
  <c r="M1341"/>
  <c r="L1341"/>
  <c r="K1341"/>
  <c r="J1341"/>
  <c r="I1341"/>
  <c r="H1341"/>
  <c r="G1341"/>
  <c r="F1341"/>
  <c r="E1341"/>
  <c r="D1341"/>
  <c r="R1340"/>
  <c r="Q1340"/>
  <c r="P1340"/>
  <c r="O1340"/>
  <c r="N1340"/>
  <c r="M1340"/>
  <c r="L1340"/>
  <c r="K1340"/>
  <c r="J1340"/>
  <c r="I1340"/>
  <c r="H1340"/>
  <c r="G1340"/>
  <c r="F1340"/>
  <c r="E1340"/>
  <c r="D1340"/>
  <c r="R1338"/>
  <c r="Q1338"/>
  <c r="P1338"/>
  <c r="O1338"/>
  <c r="N1338"/>
  <c r="M1338"/>
  <c r="L1338"/>
  <c r="K1338"/>
  <c r="J1338"/>
  <c r="I1338"/>
  <c r="H1338"/>
  <c r="G1338"/>
  <c r="F1338"/>
  <c r="E1338"/>
  <c r="D1338"/>
  <c r="R1337"/>
  <c r="Q1337"/>
  <c r="P1337"/>
  <c r="O1337"/>
  <c r="N1337"/>
  <c r="M1337"/>
  <c r="L1337"/>
  <c r="K1337"/>
  <c r="J1337"/>
  <c r="I1337"/>
  <c r="H1337"/>
  <c r="G1337"/>
  <c r="F1337"/>
  <c r="E1337"/>
  <c r="D1337"/>
  <c r="R1336"/>
  <c r="Q1336"/>
  <c r="P1336"/>
  <c r="O1336"/>
  <c r="N1336"/>
  <c r="M1336"/>
  <c r="L1336"/>
  <c r="K1336"/>
  <c r="J1336"/>
  <c r="I1336"/>
  <c r="H1336"/>
  <c r="G1336"/>
  <c r="F1336"/>
  <c r="E1336"/>
  <c r="D1336"/>
  <c r="R1334"/>
  <c r="Q1334"/>
  <c r="P1334"/>
  <c r="O1334"/>
  <c r="N1334"/>
  <c r="M1334"/>
  <c r="L1334"/>
  <c r="K1334"/>
  <c r="J1334"/>
  <c r="I1334"/>
  <c r="H1334"/>
  <c r="G1334"/>
  <c r="F1334"/>
  <c r="E1334"/>
  <c r="D1334"/>
  <c r="R1332"/>
  <c r="Q1332"/>
  <c r="P1332"/>
  <c r="O1332"/>
  <c r="N1332"/>
  <c r="M1332"/>
  <c r="L1332"/>
  <c r="K1332"/>
  <c r="J1332"/>
  <c r="I1332"/>
  <c r="H1332"/>
  <c r="G1332"/>
  <c r="F1332"/>
  <c r="E1332"/>
  <c r="D1332"/>
  <c r="R1331"/>
  <c r="Q1331"/>
  <c r="P1331"/>
  <c r="O1331"/>
  <c r="N1331"/>
  <c r="M1331"/>
  <c r="L1331"/>
  <c r="K1331"/>
  <c r="J1331"/>
  <c r="I1331"/>
  <c r="H1331"/>
  <c r="G1331"/>
  <c r="F1331"/>
  <c r="E1331"/>
  <c r="D1331"/>
  <c r="R1329"/>
  <c r="Q1329"/>
  <c r="P1329"/>
  <c r="O1329"/>
  <c r="N1329"/>
  <c r="M1329"/>
  <c r="L1329"/>
  <c r="K1329"/>
  <c r="J1329"/>
  <c r="I1329"/>
  <c r="H1329"/>
  <c r="G1329"/>
  <c r="F1329"/>
  <c r="E1329"/>
  <c r="D1329"/>
  <c r="R1328"/>
  <c r="Q1328"/>
  <c r="P1328"/>
  <c r="O1328"/>
  <c r="N1328"/>
  <c r="M1328"/>
  <c r="L1328"/>
  <c r="K1328"/>
  <c r="J1328"/>
  <c r="I1328"/>
  <c r="H1328"/>
  <c r="G1328"/>
  <c r="F1328"/>
  <c r="E1328"/>
  <c r="D1328"/>
  <c r="R1327"/>
  <c r="Q1327"/>
  <c r="P1327"/>
  <c r="O1327"/>
  <c r="N1327"/>
  <c r="M1327"/>
  <c r="L1327"/>
  <c r="K1327"/>
  <c r="J1327"/>
  <c r="I1327"/>
  <c r="H1327"/>
  <c r="G1327"/>
  <c r="F1327"/>
  <c r="E1327"/>
  <c r="D1327"/>
  <c r="R1325"/>
  <c r="Q1325"/>
  <c r="P1325"/>
  <c r="O1325"/>
  <c r="N1325"/>
  <c r="M1325"/>
  <c r="L1325"/>
  <c r="K1325"/>
  <c r="J1325"/>
  <c r="I1325"/>
  <c r="H1325"/>
  <c r="G1325"/>
  <c r="F1325"/>
  <c r="E1325"/>
  <c r="D1325"/>
  <c r="R1323"/>
  <c r="Q1323"/>
  <c r="P1323"/>
  <c r="O1323"/>
  <c r="N1323"/>
  <c r="M1323"/>
  <c r="L1323"/>
  <c r="K1323"/>
  <c r="J1323"/>
  <c r="I1323"/>
  <c r="H1323"/>
  <c r="G1323"/>
  <c r="F1323"/>
  <c r="E1323"/>
  <c r="D1323"/>
  <c r="R1322"/>
  <c r="Q1322"/>
  <c r="P1322"/>
  <c r="O1322"/>
  <c r="N1322"/>
  <c r="M1322"/>
  <c r="L1322"/>
  <c r="K1322"/>
  <c r="J1322"/>
  <c r="I1322"/>
  <c r="H1322"/>
  <c r="G1322"/>
  <c r="F1322"/>
  <c r="E1322"/>
  <c r="D1322"/>
  <c r="R1320"/>
  <c r="Q1320"/>
  <c r="P1320"/>
  <c r="O1320"/>
  <c r="N1320"/>
  <c r="M1320"/>
  <c r="L1320"/>
  <c r="K1320"/>
  <c r="J1320"/>
  <c r="I1320"/>
  <c r="H1320"/>
  <c r="G1320"/>
  <c r="F1320"/>
  <c r="E1320"/>
  <c r="D1320"/>
  <c r="R1319"/>
  <c r="Q1319"/>
  <c r="P1319"/>
  <c r="O1319"/>
  <c r="N1319"/>
  <c r="M1319"/>
  <c r="L1319"/>
  <c r="K1319"/>
  <c r="J1319"/>
  <c r="I1319"/>
  <c r="H1319"/>
  <c r="G1319"/>
  <c r="F1319"/>
  <c r="E1319"/>
  <c r="D1319"/>
  <c r="R1318"/>
  <c r="Q1318"/>
  <c r="P1318"/>
  <c r="O1318"/>
  <c r="N1318"/>
  <c r="M1318"/>
  <c r="L1318"/>
  <c r="K1318"/>
  <c r="J1318"/>
  <c r="I1318"/>
  <c r="H1318"/>
  <c r="G1318"/>
  <c r="F1318"/>
  <c r="E1318"/>
  <c r="D1318"/>
  <c r="R1316"/>
  <c r="Q1316"/>
  <c r="P1316"/>
  <c r="O1316"/>
  <c r="N1316"/>
  <c r="M1316"/>
  <c r="L1316"/>
  <c r="K1316"/>
  <c r="J1316"/>
  <c r="I1316"/>
  <c r="H1316"/>
  <c r="G1316"/>
  <c r="F1316"/>
  <c r="E1316"/>
  <c r="D1316"/>
  <c r="R1314"/>
  <c r="Q1314"/>
  <c r="P1314"/>
  <c r="O1314"/>
  <c r="N1314"/>
  <c r="M1314"/>
  <c r="L1314"/>
  <c r="K1314"/>
  <c r="J1314"/>
  <c r="I1314"/>
  <c r="H1314"/>
  <c r="G1314"/>
  <c r="F1314"/>
  <c r="E1314"/>
  <c r="D1314"/>
  <c r="R1313"/>
  <c r="Q1313"/>
  <c r="P1313"/>
  <c r="O1313"/>
  <c r="N1313"/>
  <c r="M1313"/>
  <c r="L1313"/>
  <c r="K1313"/>
  <c r="J1313"/>
  <c r="I1313"/>
  <c r="H1313"/>
  <c r="G1313"/>
  <c r="F1313"/>
  <c r="E1313"/>
  <c r="D1313"/>
  <c r="R1311"/>
  <c r="Q1311"/>
  <c r="P1311"/>
  <c r="O1311"/>
  <c r="N1311"/>
  <c r="M1311"/>
  <c r="L1311"/>
  <c r="K1311"/>
  <c r="J1311"/>
  <c r="I1311"/>
  <c r="H1311"/>
  <c r="G1311"/>
  <c r="F1311"/>
  <c r="E1311"/>
  <c r="D1311"/>
  <c r="R1310"/>
  <c r="Q1310"/>
  <c r="P1310"/>
  <c r="O1310"/>
  <c r="N1310"/>
  <c r="M1310"/>
  <c r="L1310"/>
  <c r="K1310"/>
  <c r="J1310"/>
  <c r="I1310"/>
  <c r="H1310"/>
  <c r="G1310"/>
  <c r="F1310"/>
  <c r="E1310"/>
  <c r="D1310"/>
  <c r="R1309"/>
  <c r="Q1309"/>
  <c r="P1309"/>
  <c r="O1309"/>
  <c r="N1309"/>
  <c r="M1309"/>
  <c r="L1309"/>
  <c r="K1309"/>
  <c r="J1309"/>
  <c r="I1309"/>
  <c r="H1309"/>
  <c r="G1309"/>
  <c r="F1309"/>
  <c r="E1309"/>
  <c r="D1309"/>
  <c r="R1307"/>
  <c r="Q1307"/>
  <c r="P1307"/>
  <c r="O1307"/>
  <c r="N1307"/>
  <c r="M1307"/>
  <c r="L1307"/>
  <c r="K1307"/>
  <c r="J1307"/>
  <c r="I1307"/>
  <c r="H1307"/>
  <c r="G1307"/>
  <c r="F1307"/>
  <c r="E1307"/>
  <c r="D1307"/>
  <c r="R1305"/>
  <c r="Q1305"/>
  <c r="P1305"/>
  <c r="O1305"/>
  <c r="N1305"/>
  <c r="M1305"/>
  <c r="L1305"/>
  <c r="K1305"/>
  <c r="J1305"/>
  <c r="I1305"/>
  <c r="H1305"/>
  <c r="G1305"/>
  <c r="F1305"/>
  <c r="E1305"/>
  <c r="D1305"/>
  <c r="R1304"/>
  <c r="Q1304"/>
  <c r="P1304"/>
  <c r="O1304"/>
  <c r="N1304"/>
  <c r="M1304"/>
  <c r="L1304"/>
  <c r="K1304"/>
  <c r="J1304"/>
  <c r="I1304"/>
  <c r="H1304"/>
  <c r="G1304"/>
  <c r="F1304"/>
  <c r="E1304"/>
  <c r="D1304"/>
  <c r="R1302"/>
  <c r="Q1302"/>
  <c r="P1302"/>
  <c r="O1302"/>
  <c r="N1302"/>
  <c r="M1302"/>
  <c r="L1302"/>
  <c r="K1302"/>
  <c r="J1302"/>
  <c r="I1302"/>
  <c r="H1302"/>
  <c r="G1302"/>
  <c r="F1302"/>
  <c r="E1302"/>
  <c r="D1302"/>
  <c r="R1301"/>
  <c r="Q1301"/>
  <c r="P1301"/>
  <c r="O1301"/>
  <c r="N1301"/>
  <c r="M1301"/>
  <c r="L1301"/>
  <c r="K1301"/>
  <c r="J1301"/>
  <c r="I1301"/>
  <c r="H1301"/>
  <c r="G1301"/>
  <c r="F1301"/>
  <c r="E1301"/>
  <c r="D1301"/>
  <c r="R1300"/>
  <c r="Q1300"/>
  <c r="P1300"/>
  <c r="O1300"/>
  <c r="N1300"/>
  <c r="M1300"/>
  <c r="L1300"/>
  <c r="K1300"/>
  <c r="J1300"/>
  <c r="I1300"/>
  <c r="H1300"/>
  <c r="G1300"/>
  <c r="F1300"/>
  <c r="E1300"/>
  <c r="D1300"/>
  <c r="R1298"/>
  <c r="Q1298"/>
  <c r="P1298"/>
  <c r="O1298"/>
  <c r="N1298"/>
  <c r="M1298"/>
  <c r="L1298"/>
  <c r="K1298"/>
  <c r="J1298"/>
  <c r="I1298"/>
  <c r="H1298"/>
  <c r="G1298"/>
  <c r="F1298"/>
  <c r="E1298"/>
  <c r="D1298"/>
  <c r="R1296"/>
  <c r="Q1296"/>
  <c r="P1296"/>
  <c r="O1296"/>
  <c r="N1296"/>
  <c r="M1296"/>
  <c r="L1296"/>
  <c r="K1296"/>
  <c r="J1296"/>
  <c r="I1296"/>
  <c r="H1296"/>
  <c r="G1296"/>
  <c r="F1296"/>
  <c r="E1296"/>
  <c r="D1296"/>
  <c r="R1295"/>
  <c r="Q1295"/>
  <c r="P1295"/>
  <c r="O1295"/>
  <c r="N1295"/>
  <c r="M1295"/>
  <c r="L1295"/>
  <c r="K1295"/>
  <c r="J1295"/>
  <c r="I1295"/>
  <c r="H1295"/>
  <c r="G1295"/>
  <c r="F1295"/>
  <c r="E1295"/>
  <c r="D1295"/>
  <c r="R1293"/>
  <c r="Q1293"/>
  <c r="P1293"/>
  <c r="O1293"/>
  <c r="N1293"/>
  <c r="M1293"/>
  <c r="L1293"/>
  <c r="K1293"/>
  <c r="J1293"/>
  <c r="I1293"/>
  <c r="H1293"/>
  <c r="G1293"/>
  <c r="F1293"/>
  <c r="E1293"/>
  <c r="D1293"/>
  <c r="R1292"/>
  <c r="Q1292"/>
  <c r="P1292"/>
  <c r="O1292"/>
  <c r="N1292"/>
  <c r="M1292"/>
  <c r="L1292"/>
  <c r="K1292"/>
  <c r="J1292"/>
  <c r="I1292"/>
  <c r="H1292"/>
  <c r="G1292"/>
  <c r="F1292"/>
  <c r="E1292"/>
  <c r="D1292"/>
  <c r="R1291"/>
  <c r="Q1291"/>
  <c r="P1291"/>
  <c r="O1291"/>
  <c r="N1291"/>
  <c r="M1291"/>
  <c r="L1291"/>
  <c r="K1291"/>
  <c r="J1291"/>
  <c r="I1291"/>
  <c r="H1291"/>
  <c r="G1291"/>
  <c r="F1291"/>
  <c r="E1291"/>
  <c r="D1291"/>
  <c r="R1289"/>
  <c r="Q1289"/>
  <c r="P1289"/>
  <c r="O1289"/>
  <c r="N1289"/>
  <c r="M1289"/>
  <c r="L1289"/>
  <c r="K1289"/>
  <c r="J1289"/>
  <c r="I1289"/>
  <c r="H1289"/>
  <c r="G1289"/>
  <c r="F1289"/>
  <c r="E1289"/>
  <c r="D1289"/>
  <c r="R1287"/>
  <c r="Q1287"/>
  <c r="P1287"/>
  <c r="O1287"/>
  <c r="N1287"/>
  <c r="M1287"/>
  <c r="L1287"/>
  <c r="K1287"/>
  <c r="J1287"/>
  <c r="I1287"/>
  <c r="H1287"/>
  <c r="G1287"/>
  <c r="F1287"/>
  <c r="E1287"/>
  <c r="D1287"/>
  <c r="R1286"/>
  <c r="Q1286"/>
  <c r="P1286"/>
  <c r="O1286"/>
  <c r="N1286"/>
  <c r="M1286"/>
  <c r="L1286"/>
  <c r="K1286"/>
  <c r="J1286"/>
  <c r="I1286"/>
  <c r="H1286"/>
  <c r="G1286"/>
  <c r="F1286"/>
  <c r="E1286"/>
  <c r="D1286"/>
  <c r="R1284"/>
  <c r="Q1284"/>
  <c r="P1284"/>
  <c r="O1284"/>
  <c r="N1284"/>
  <c r="M1284"/>
  <c r="L1284"/>
  <c r="K1284"/>
  <c r="J1284"/>
  <c r="I1284"/>
  <c r="H1284"/>
  <c r="G1284"/>
  <c r="F1284"/>
  <c r="E1284"/>
  <c r="D1284"/>
  <c r="R1283"/>
  <c r="Q1283"/>
  <c r="P1283"/>
  <c r="O1283"/>
  <c r="N1283"/>
  <c r="M1283"/>
  <c r="L1283"/>
  <c r="K1283"/>
  <c r="J1283"/>
  <c r="I1283"/>
  <c r="H1283"/>
  <c r="G1283"/>
  <c r="F1283"/>
  <c r="E1283"/>
  <c r="D1283"/>
  <c r="R1282"/>
  <c r="Q1282"/>
  <c r="P1282"/>
  <c r="O1282"/>
  <c r="N1282"/>
  <c r="M1282"/>
  <c r="L1282"/>
  <c r="K1282"/>
  <c r="J1282"/>
  <c r="I1282"/>
  <c r="H1282"/>
  <c r="G1282"/>
  <c r="F1282"/>
  <c r="E1282"/>
  <c r="D1282"/>
  <c r="R1280"/>
  <c r="Q1280"/>
  <c r="P1280"/>
  <c r="O1280"/>
  <c r="N1280"/>
  <c r="M1280"/>
  <c r="L1280"/>
  <c r="K1280"/>
  <c r="J1280"/>
  <c r="I1280"/>
  <c r="H1280"/>
  <c r="G1280"/>
  <c r="F1280"/>
  <c r="E1280"/>
  <c r="D1280"/>
  <c r="R1278"/>
  <c r="Q1278"/>
  <c r="P1278"/>
  <c r="O1278"/>
  <c r="N1278"/>
  <c r="M1278"/>
  <c r="L1278"/>
  <c r="K1278"/>
  <c r="J1278"/>
  <c r="I1278"/>
  <c r="H1278"/>
  <c r="G1278"/>
  <c r="F1278"/>
  <c r="E1278"/>
  <c r="D1278"/>
  <c r="R1277"/>
  <c r="Q1277"/>
  <c r="P1277"/>
  <c r="O1277"/>
  <c r="N1277"/>
  <c r="M1277"/>
  <c r="L1277"/>
  <c r="K1277"/>
  <c r="J1277"/>
  <c r="I1277"/>
  <c r="H1277"/>
  <c r="G1277"/>
  <c r="F1277"/>
  <c r="E1277"/>
  <c r="D1277"/>
  <c r="R1275"/>
  <c r="Q1275"/>
  <c r="P1275"/>
  <c r="O1275"/>
  <c r="N1275"/>
  <c r="M1275"/>
  <c r="L1275"/>
  <c r="K1275"/>
  <c r="J1275"/>
  <c r="I1275"/>
  <c r="H1275"/>
  <c r="G1275"/>
  <c r="F1275"/>
  <c r="E1275"/>
  <c r="D1275"/>
  <c r="R1274"/>
  <c r="Q1274"/>
  <c r="P1274"/>
  <c r="O1274"/>
  <c r="N1274"/>
  <c r="M1274"/>
  <c r="L1274"/>
  <c r="K1274"/>
  <c r="J1274"/>
  <c r="I1274"/>
  <c r="H1274"/>
  <c r="G1274"/>
  <c r="F1274"/>
  <c r="E1274"/>
  <c r="D1274"/>
  <c r="R1273"/>
  <c r="Q1273"/>
  <c r="P1273"/>
  <c r="O1273"/>
  <c r="N1273"/>
  <c r="M1273"/>
  <c r="L1273"/>
  <c r="K1273"/>
  <c r="J1273"/>
  <c r="I1273"/>
  <c r="H1273"/>
  <c r="G1273"/>
  <c r="F1273"/>
  <c r="E1273"/>
  <c r="D1273"/>
  <c r="R1271"/>
  <c r="Q1271"/>
  <c r="P1271"/>
  <c r="O1271"/>
  <c r="N1271"/>
  <c r="M1271"/>
  <c r="L1271"/>
  <c r="K1271"/>
  <c r="J1271"/>
  <c r="I1271"/>
  <c r="H1271"/>
  <c r="G1271"/>
  <c r="F1271"/>
  <c r="E1271"/>
  <c r="D1271"/>
  <c r="R1269"/>
  <c r="Q1269"/>
  <c r="P1269"/>
  <c r="O1269"/>
  <c r="N1269"/>
  <c r="M1269"/>
  <c r="L1269"/>
  <c r="K1269"/>
  <c r="J1269"/>
  <c r="I1269"/>
  <c r="H1269"/>
  <c r="G1269"/>
  <c r="F1269"/>
  <c r="E1269"/>
  <c r="D1269"/>
  <c r="R1268"/>
  <c r="Q1268"/>
  <c r="P1268"/>
  <c r="O1268"/>
  <c r="N1268"/>
  <c r="M1268"/>
  <c r="L1268"/>
  <c r="K1268"/>
  <c r="J1268"/>
  <c r="I1268"/>
  <c r="H1268"/>
  <c r="G1268"/>
  <c r="F1268"/>
  <c r="E1268"/>
  <c r="D1268"/>
  <c r="R1266"/>
  <c r="Q1266"/>
  <c r="P1266"/>
  <c r="O1266"/>
  <c r="N1266"/>
  <c r="M1266"/>
  <c r="L1266"/>
  <c r="K1266"/>
  <c r="J1266"/>
  <c r="I1266"/>
  <c r="H1266"/>
  <c r="G1266"/>
  <c r="F1266"/>
  <c r="E1266"/>
  <c r="D1266"/>
  <c r="R1265"/>
  <c r="Q1265"/>
  <c r="P1265"/>
  <c r="O1265"/>
  <c r="N1265"/>
  <c r="M1265"/>
  <c r="L1265"/>
  <c r="K1265"/>
  <c r="J1265"/>
  <c r="I1265"/>
  <c r="H1265"/>
  <c r="G1265"/>
  <c r="F1265"/>
  <c r="E1265"/>
  <c r="D1265"/>
  <c r="R1264"/>
  <c r="Q1264"/>
  <c r="P1264"/>
  <c r="O1264"/>
  <c r="N1264"/>
  <c r="M1264"/>
  <c r="L1264"/>
  <c r="K1264"/>
  <c r="J1264"/>
  <c r="I1264"/>
  <c r="H1264"/>
  <c r="G1264"/>
  <c r="F1264"/>
  <c r="E1264"/>
  <c r="D1264"/>
  <c r="R1262"/>
  <c r="Q1262"/>
  <c r="P1262"/>
  <c r="O1262"/>
  <c r="N1262"/>
  <c r="M1262"/>
  <c r="L1262"/>
  <c r="K1262"/>
  <c r="J1262"/>
  <c r="I1262"/>
  <c r="H1262"/>
  <c r="G1262"/>
  <c r="F1262"/>
  <c r="E1262"/>
  <c r="D1262"/>
  <c r="R1260"/>
  <c r="Q1260"/>
  <c r="P1260"/>
  <c r="O1260"/>
  <c r="N1260"/>
  <c r="M1260"/>
  <c r="L1260"/>
  <c r="K1260"/>
  <c r="J1260"/>
  <c r="I1260"/>
  <c r="H1260"/>
  <c r="G1260"/>
  <c r="F1260"/>
  <c r="E1260"/>
  <c r="D1260"/>
  <c r="R1259"/>
  <c r="Q1259"/>
  <c r="P1259"/>
  <c r="O1259"/>
  <c r="N1259"/>
  <c r="M1259"/>
  <c r="L1259"/>
  <c r="K1259"/>
  <c r="J1259"/>
  <c r="I1259"/>
  <c r="H1259"/>
  <c r="G1259"/>
  <c r="F1259"/>
  <c r="E1259"/>
  <c r="D1259"/>
  <c r="R1257"/>
  <c r="Q1257"/>
  <c r="P1257"/>
  <c r="O1257"/>
  <c r="N1257"/>
  <c r="M1257"/>
  <c r="L1257"/>
  <c r="K1257"/>
  <c r="J1257"/>
  <c r="I1257"/>
  <c r="H1257"/>
  <c r="G1257"/>
  <c r="F1257"/>
  <c r="E1257"/>
  <c r="D1257"/>
  <c r="R1256"/>
  <c r="Q1256"/>
  <c r="P1256"/>
  <c r="O1256"/>
  <c r="N1256"/>
  <c r="M1256"/>
  <c r="L1256"/>
  <c r="K1256"/>
  <c r="J1256"/>
  <c r="I1256"/>
  <c r="H1256"/>
  <c r="G1256"/>
  <c r="F1256"/>
  <c r="E1256"/>
  <c r="D1256"/>
  <c r="R1255"/>
  <c r="Q1255"/>
  <c r="P1255"/>
  <c r="O1255"/>
  <c r="N1255"/>
  <c r="M1255"/>
  <c r="L1255"/>
  <c r="K1255"/>
  <c r="J1255"/>
  <c r="I1255"/>
  <c r="H1255"/>
  <c r="G1255"/>
  <c r="F1255"/>
  <c r="E1255"/>
  <c r="D1255"/>
  <c r="R1253"/>
  <c r="Q1253"/>
  <c r="P1253"/>
  <c r="O1253"/>
  <c r="N1253"/>
  <c r="M1253"/>
  <c r="L1253"/>
  <c r="K1253"/>
  <c r="J1253"/>
  <c r="I1253"/>
  <c r="H1253"/>
  <c r="G1253"/>
  <c r="F1253"/>
  <c r="E1253"/>
  <c r="D1253"/>
  <c r="R1251"/>
  <c r="Q1251"/>
  <c r="P1251"/>
  <c r="O1251"/>
  <c r="N1251"/>
  <c r="M1251"/>
  <c r="L1251"/>
  <c r="K1251"/>
  <c r="J1251"/>
  <c r="I1251"/>
  <c r="H1251"/>
  <c r="G1251"/>
  <c r="F1251"/>
  <c r="E1251"/>
  <c r="D1251"/>
  <c r="R1250"/>
  <c r="Q1250"/>
  <c r="P1250"/>
  <c r="O1250"/>
  <c r="N1250"/>
  <c r="M1250"/>
  <c r="L1250"/>
  <c r="K1250"/>
  <c r="J1250"/>
  <c r="I1250"/>
  <c r="H1250"/>
  <c r="G1250"/>
  <c r="F1250"/>
  <c r="E1250"/>
  <c r="D1250"/>
  <c r="R1248"/>
  <c r="Q1248"/>
  <c r="P1248"/>
  <c r="O1248"/>
  <c r="N1248"/>
  <c r="M1248"/>
  <c r="L1248"/>
  <c r="K1248"/>
  <c r="J1248"/>
  <c r="I1248"/>
  <c r="H1248"/>
  <c r="G1248"/>
  <c r="F1248"/>
  <c r="E1248"/>
  <c r="D1248"/>
  <c r="R1247"/>
  <c r="Q1247"/>
  <c r="P1247"/>
  <c r="O1247"/>
  <c r="N1247"/>
  <c r="M1247"/>
  <c r="L1247"/>
  <c r="K1247"/>
  <c r="J1247"/>
  <c r="I1247"/>
  <c r="H1247"/>
  <c r="G1247"/>
  <c r="F1247"/>
  <c r="E1247"/>
  <c r="D1247"/>
  <c r="R1246"/>
  <c r="Q1246"/>
  <c r="P1246"/>
  <c r="O1246"/>
  <c r="N1246"/>
  <c r="M1246"/>
  <c r="L1246"/>
  <c r="K1246"/>
  <c r="J1246"/>
  <c r="I1246"/>
  <c r="H1246"/>
  <c r="G1246"/>
  <c r="F1246"/>
  <c r="E1246"/>
  <c r="D1246"/>
  <c r="R1244"/>
  <c r="Q1244"/>
  <c r="P1244"/>
  <c r="O1244"/>
  <c r="N1244"/>
  <c r="M1244"/>
  <c r="L1244"/>
  <c r="K1244"/>
  <c r="J1244"/>
  <c r="I1244"/>
  <c r="H1244"/>
  <c r="G1244"/>
  <c r="F1244"/>
  <c r="E1244"/>
  <c r="D1244"/>
  <c r="R1242"/>
  <c r="Q1242"/>
  <c r="P1242"/>
  <c r="O1242"/>
  <c r="N1242"/>
  <c r="M1242"/>
  <c r="L1242"/>
  <c r="K1242"/>
  <c r="J1242"/>
  <c r="I1242"/>
  <c r="H1242"/>
  <c r="G1242"/>
  <c r="F1242"/>
  <c r="E1242"/>
  <c r="D1242"/>
  <c r="R1241"/>
  <c r="Q1241"/>
  <c r="P1241"/>
  <c r="O1241"/>
  <c r="N1241"/>
  <c r="M1241"/>
  <c r="L1241"/>
  <c r="K1241"/>
  <c r="J1241"/>
  <c r="I1241"/>
  <c r="H1241"/>
  <c r="G1241"/>
  <c r="F1241"/>
  <c r="E1241"/>
  <c r="D1241"/>
  <c r="R1239"/>
  <c r="Q1239"/>
  <c r="P1239"/>
  <c r="O1239"/>
  <c r="N1239"/>
  <c r="M1239"/>
  <c r="L1239"/>
  <c r="K1239"/>
  <c r="J1239"/>
  <c r="I1239"/>
  <c r="H1239"/>
  <c r="G1239"/>
  <c r="F1239"/>
  <c r="E1239"/>
  <c r="D1239"/>
  <c r="R1238"/>
  <c r="Q1238"/>
  <c r="P1238"/>
  <c r="O1238"/>
  <c r="N1238"/>
  <c r="M1238"/>
  <c r="L1238"/>
  <c r="K1238"/>
  <c r="J1238"/>
  <c r="I1238"/>
  <c r="H1238"/>
  <c r="G1238"/>
  <c r="F1238"/>
  <c r="E1238"/>
  <c r="D1238"/>
  <c r="R1237"/>
  <c r="Q1237"/>
  <c r="P1237"/>
  <c r="O1237"/>
  <c r="N1237"/>
  <c r="M1237"/>
  <c r="L1237"/>
  <c r="K1237"/>
  <c r="J1237"/>
  <c r="I1237"/>
  <c r="H1237"/>
  <c r="G1237"/>
  <c r="F1237"/>
  <c r="E1237"/>
  <c r="D1237"/>
  <c r="R1235"/>
  <c r="Q1235"/>
  <c r="P1235"/>
  <c r="O1235"/>
  <c r="N1235"/>
  <c r="M1235"/>
  <c r="L1235"/>
  <c r="K1235"/>
  <c r="J1235"/>
  <c r="I1235"/>
  <c r="H1235"/>
  <c r="G1235"/>
  <c r="F1235"/>
  <c r="E1235"/>
  <c r="D1235"/>
  <c r="R1233"/>
  <c r="Q1233"/>
  <c r="P1233"/>
  <c r="O1233"/>
  <c r="N1233"/>
  <c r="M1233"/>
  <c r="L1233"/>
  <c r="K1233"/>
  <c r="J1233"/>
  <c r="I1233"/>
  <c r="H1233"/>
  <c r="G1233"/>
  <c r="F1233"/>
  <c r="E1233"/>
  <c r="D1233"/>
  <c r="R1232"/>
  <c r="Q1232"/>
  <c r="P1232"/>
  <c r="O1232"/>
  <c r="N1232"/>
  <c r="M1232"/>
  <c r="L1232"/>
  <c r="K1232"/>
  <c r="J1232"/>
  <c r="I1232"/>
  <c r="H1232"/>
  <c r="G1232"/>
  <c r="F1232"/>
  <c r="E1232"/>
  <c r="D1232"/>
  <c r="R1230"/>
  <c r="Q1230"/>
  <c r="P1230"/>
  <c r="O1230"/>
  <c r="N1230"/>
  <c r="M1230"/>
  <c r="L1230"/>
  <c r="K1230"/>
  <c r="J1230"/>
  <c r="I1230"/>
  <c r="H1230"/>
  <c r="G1230"/>
  <c r="F1230"/>
  <c r="E1230"/>
  <c r="D1230"/>
  <c r="R1229"/>
  <c r="Q1229"/>
  <c r="P1229"/>
  <c r="O1229"/>
  <c r="N1229"/>
  <c r="M1229"/>
  <c r="L1229"/>
  <c r="K1229"/>
  <c r="J1229"/>
  <c r="I1229"/>
  <c r="H1229"/>
  <c r="G1229"/>
  <c r="F1229"/>
  <c r="E1229"/>
  <c r="D1229"/>
  <c r="R1228"/>
  <c r="Q1228"/>
  <c r="P1228"/>
  <c r="O1228"/>
  <c r="N1228"/>
  <c r="M1228"/>
  <c r="L1228"/>
  <c r="K1228"/>
  <c r="J1228"/>
  <c r="I1228"/>
  <c r="H1228"/>
  <c r="G1228"/>
  <c r="F1228"/>
  <c r="E1228"/>
  <c r="D1228"/>
  <c r="R1226"/>
  <c r="Q1226"/>
  <c r="P1226"/>
  <c r="O1226"/>
  <c r="N1226"/>
  <c r="M1226"/>
  <c r="L1226"/>
  <c r="K1226"/>
  <c r="J1226"/>
  <c r="I1226"/>
  <c r="H1226"/>
  <c r="G1226"/>
  <c r="F1226"/>
  <c r="E1226"/>
  <c r="D1226"/>
  <c r="R1224"/>
  <c r="Q1224"/>
  <c r="P1224"/>
  <c r="O1224"/>
  <c r="N1224"/>
  <c r="M1224"/>
  <c r="L1224"/>
  <c r="K1224"/>
  <c r="J1224"/>
  <c r="I1224"/>
  <c r="H1224"/>
  <c r="G1224"/>
  <c r="F1224"/>
  <c r="E1224"/>
  <c r="D1224"/>
  <c r="R1223"/>
  <c r="Q1223"/>
  <c r="P1223"/>
  <c r="O1223"/>
  <c r="N1223"/>
  <c r="M1223"/>
  <c r="L1223"/>
  <c r="K1223"/>
  <c r="J1223"/>
  <c r="I1223"/>
  <c r="H1223"/>
  <c r="G1223"/>
  <c r="F1223"/>
  <c r="E1223"/>
  <c r="D1223"/>
  <c r="R1221"/>
  <c r="Q1221"/>
  <c r="P1221"/>
  <c r="O1221"/>
  <c r="N1221"/>
  <c r="M1221"/>
  <c r="L1221"/>
  <c r="K1221"/>
  <c r="J1221"/>
  <c r="I1221"/>
  <c r="H1221"/>
  <c r="G1221"/>
  <c r="F1221"/>
  <c r="E1221"/>
  <c r="D1221"/>
  <c r="R1220"/>
  <c r="Q1220"/>
  <c r="P1220"/>
  <c r="O1220"/>
  <c r="N1220"/>
  <c r="M1220"/>
  <c r="L1220"/>
  <c r="K1220"/>
  <c r="J1220"/>
  <c r="I1220"/>
  <c r="H1220"/>
  <c r="G1220"/>
  <c r="F1220"/>
  <c r="E1220"/>
  <c r="D1220"/>
  <c r="R1219"/>
  <c r="Q1219"/>
  <c r="P1219"/>
  <c r="O1219"/>
  <c r="N1219"/>
  <c r="M1219"/>
  <c r="L1219"/>
  <c r="K1219"/>
  <c r="J1219"/>
  <c r="I1219"/>
  <c r="H1219"/>
  <c r="G1219"/>
  <c r="F1219"/>
  <c r="E1219"/>
  <c r="D1219"/>
  <c r="R1217"/>
  <c r="Q1217"/>
  <c r="P1217"/>
  <c r="O1217"/>
  <c r="N1217"/>
  <c r="M1217"/>
  <c r="L1217"/>
  <c r="K1217"/>
  <c r="J1217"/>
  <c r="I1217"/>
  <c r="H1217"/>
  <c r="G1217"/>
  <c r="F1217"/>
  <c r="E1217"/>
  <c r="D1217"/>
  <c r="R1215"/>
  <c r="Q1215"/>
  <c r="P1215"/>
  <c r="O1215"/>
  <c r="N1215"/>
  <c r="M1215"/>
  <c r="L1215"/>
  <c r="K1215"/>
  <c r="J1215"/>
  <c r="I1215"/>
  <c r="H1215"/>
  <c r="G1215"/>
  <c r="F1215"/>
  <c r="E1215"/>
  <c r="D1215"/>
  <c r="R1214"/>
  <c r="Q1214"/>
  <c r="P1214"/>
  <c r="O1214"/>
  <c r="N1214"/>
  <c r="M1214"/>
  <c r="L1214"/>
  <c r="K1214"/>
  <c r="J1214"/>
  <c r="I1214"/>
  <c r="H1214"/>
  <c r="G1214"/>
  <c r="F1214"/>
  <c r="E1214"/>
  <c r="D1214"/>
  <c r="R1212"/>
  <c r="Q1212"/>
  <c r="P1212"/>
  <c r="O1212"/>
  <c r="N1212"/>
  <c r="M1212"/>
  <c r="L1212"/>
  <c r="K1212"/>
  <c r="J1212"/>
  <c r="I1212"/>
  <c r="H1212"/>
  <c r="G1212"/>
  <c r="F1212"/>
  <c r="E1212"/>
  <c r="D1212"/>
  <c r="R1211"/>
  <c r="Q1211"/>
  <c r="P1211"/>
  <c r="O1211"/>
  <c r="N1211"/>
  <c r="M1211"/>
  <c r="L1211"/>
  <c r="K1211"/>
  <c r="J1211"/>
  <c r="I1211"/>
  <c r="H1211"/>
  <c r="G1211"/>
  <c r="F1211"/>
  <c r="E1211"/>
  <c r="D1211"/>
  <c r="R1210"/>
  <c r="Q1210"/>
  <c r="P1210"/>
  <c r="O1210"/>
  <c r="N1210"/>
  <c r="M1210"/>
  <c r="L1210"/>
  <c r="K1210"/>
  <c r="J1210"/>
  <c r="I1210"/>
  <c r="H1210"/>
  <c r="G1210"/>
  <c r="F1210"/>
  <c r="E1210"/>
  <c r="D1210"/>
  <c r="R1208"/>
  <c r="Q1208"/>
  <c r="P1208"/>
  <c r="O1208"/>
  <c r="N1208"/>
  <c r="M1208"/>
  <c r="L1208"/>
  <c r="K1208"/>
  <c r="J1208"/>
  <c r="I1208"/>
  <c r="H1208"/>
  <c r="G1208"/>
  <c r="F1208"/>
  <c r="E1208"/>
  <c r="D1208"/>
  <c r="R1206"/>
  <c r="Q1206"/>
  <c r="P1206"/>
  <c r="O1206"/>
  <c r="N1206"/>
  <c r="M1206"/>
  <c r="L1206"/>
  <c r="K1206"/>
  <c r="J1206"/>
  <c r="I1206"/>
  <c r="H1206"/>
  <c r="G1206"/>
  <c r="F1206"/>
  <c r="E1206"/>
  <c r="D1206"/>
  <c r="R1205"/>
  <c r="Q1205"/>
  <c r="P1205"/>
  <c r="O1205"/>
  <c r="N1205"/>
  <c r="M1205"/>
  <c r="L1205"/>
  <c r="K1205"/>
  <c r="J1205"/>
  <c r="I1205"/>
  <c r="H1205"/>
  <c r="G1205"/>
  <c r="F1205"/>
  <c r="E1205"/>
  <c r="D1205"/>
  <c r="R1203"/>
  <c r="Q1203"/>
  <c r="P1203"/>
  <c r="O1203"/>
  <c r="N1203"/>
  <c r="M1203"/>
  <c r="L1203"/>
  <c r="K1203"/>
  <c r="J1203"/>
  <c r="I1203"/>
  <c r="H1203"/>
  <c r="G1203"/>
  <c r="F1203"/>
  <c r="E1203"/>
  <c r="D1203"/>
  <c r="R1202"/>
  <c r="Q1202"/>
  <c r="P1202"/>
  <c r="O1202"/>
  <c r="N1202"/>
  <c r="M1202"/>
  <c r="L1202"/>
  <c r="K1202"/>
  <c r="J1202"/>
  <c r="I1202"/>
  <c r="H1202"/>
  <c r="G1202"/>
  <c r="F1202"/>
  <c r="E1202"/>
  <c r="D1202"/>
  <c r="R1201"/>
  <c r="Q1201"/>
  <c r="P1201"/>
  <c r="O1201"/>
  <c r="N1201"/>
  <c r="M1201"/>
  <c r="L1201"/>
  <c r="K1201"/>
  <c r="J1201"/>
  <c r="I1201"/>
  <c r="H1201"/>
  <c r="G1201"/>
  <c r="F1201"/>
  <c r="E1201"/>
  <c r="D1201"/>
  <c r="R1199"/>
  <c r="Q1199"/>
  <c r="P1199"/>
  <c r="O1199"/>
  <c r="N1199"/>
  <c r="M1199"/>
  <c r="L1199"/>
  <c r="K1199"/>
  <c r="J1199"/>
  <c r="I1199"/>
  <c r="H1199"/>
  <c r="G1199"/>
  <c r="F1199"/>
  <c r="E1199"/>
  <c r="D1199"/>
  <c r="R1197"/>
  <c r="Q1197"/>
  <c r="P1197"/>
  <c r="O1197"/>
  <c r="N1197"/>
  <c r="M1197"/>
  <c r="L1197"/>
  <c r="K1197"/>
  <c r="J1197"/>
  <c r="I1197"/>
  <c r="H1197"/>
  <c r="G1197"/>
  <c r="F1197"/>
  <c r="E1197"/>
  <c r="D1197"/>
  <c r="R1196"/>
  <c r="Q1196"/>
  <c r="P1196"/>
  <c r="O1196"/>
  <c r="N1196"/>
  <c r="M1196"/>
  <c r="L1196"/>
  <c r="K1196"/>
  <c r="J1196"/>
  <c r="I1196"/>
  <c r="H1196"/>
  <c r="G1196"/>
  <c r="F1196"/>
  <c r="E1196"/>
  <c r="D1196"/>
  <c r="R1194"/>
  <c r="Q1194"/>
  <c r="P1194"/>
  <c r="O1194"/>
  <c r="N1194"/>
  <c r="M1194"/>
  <c r="L1194"/>
  <c r="K1194"/>
  <c r="J1194"/>
  <c r="I1194"/>
  <c r="H1194"/>
  <c r="G1194"/>
  <c r="F1194"/>
  <c r="E1194"/>
  <c r="D1194"/>
  <c r="R1193"/>
  <c r="Q1193"/>
  <c r="P1193"/>
  <c r="O1193"/>
  <c r="N1193"/>
  <c r="M1193"/>
  <c r="L1193"/>
  <c r="K1193"/>
  <c r="J1193"/>
  <c r="I1193"/>
  <c r="H1193"/>
  <c r="G1193"/>
  <c r="F1193"/>
  <c r="E1193"/>
  <c r="D1193"/>
  <c r="R1192"/>
  <c r="Q1192"/>
  <c r="P1192"/>
  <c r="O1192"/>
  <c r="N1192"/>
  <c r="M1192"/>
  <c r="L1192"/>
  <c r="K1192"/>
  <c r="J1192"/>
  <c r="I1192"/>
  <c r="H1192"/>
  <c r="G1192"/>
  <c r="F1192"/>
  <c r="E1192"/>
  <c r="D1192"/>
  <c r="R1190"/>
  <c r="Q1190"/>
  <c r="P1190"/>
  <c r="O1190"/>
  <c r="N1190"/>
  <c r="M1190"/>
  <c r="L1190"/>
  <c r="K1190"/>
  <c r="J1190"/>
  <c r="I1190"/>
  <c r="H1190"/>
  <c r="G1190"/>
  <c r="F1190"/>
  <c r="E1190"/>
  <c r="D1190"/>
  <c r="R1188"/>
  <c r="Q1188"/>
  <c r="P1188"/>
  <c r="O1188"/>
  <c r="N1188"/>
  <c r="M1188"/>
  <c r="L1188"/>
  <c r="K1188"/>
  <c r="J1188"/>
  <c r="I1188"/>
  <c r="H1188"/>
  <c r="G1188"/>
  <c r="F1188"/>
  <c r="E1188"/>
  <c r="D1188"/>
  <c r="R1187"/>
  <c r="Q1187"/>
  <c r="P1187"/>
  <c r="O1187"/>
  <c r="N1187"/>
  <c r="M1187"/>
  <c r="L1187"/>
  <c r="K1187"/>
  <c r="J1187"/>
  <c r="I1187"/>
  <c r="H1187"/>
  <c r="G1187"/>
  <c r="F1187"/>
  <c r="E1187"/>
  <c r="D1187"/>
  <c r="R1185"/>
  <c r="Q1185"/>
  <c r="P1185"/>
  <c r="O1185"/>
  <c r="N1185"/>
  <c r="M1185"/>
  <c r="L1185"/>
  <c r="K1185"/>
  <c r="J1185"/>
  <c r="I1185"/>
  <c r="H1185"/>
  <c r="G1185"/>
  <c r="F1185"/>
  <c r="E1185"/>
  <c r="D1185"/>
  <c r="R1184"/>
  <c r="Q1184"/>
  <c r="P1184"/>
  <c r="O1184"/>
  <c r="N1184"/>
  <c r="M1184"/>
  <c r="L1184"/>
  <c r="K1184"/>
  <c r="J1184"/>
  <c r="I1184"/>
  <c r="H1184"/>
  <c r="G1184"/>
  <c r="F1184"/>
  <c r="E1184"/>
  <c r="D1184"/>
  <c r="R1183"/>
  <c r="Q1183"/>
  <c r="P1183"/>
  <c r="O1183"/>
  <c r="N1183"/>
  <c r="M1183"/>
  <c r="L1183"/>
  <c r="K1183"/>
  <c r="J1183"/>
  <c r="I1183"/>
  <c r="H1183"/>
  <c r="G1183"/>
  <c r="F1183"/>
  <c r="E1183"/>
  <c r="D1183"/>
  <c r="R1181"/>
  <c r="Q1181"/>
  <c r="P1181"/>
  <c r="O1181"/>
  <c r="N1181"/>
  <c r="M1181"/>
  <c r="L1181"/>
  <c r="K1181"/>
  <c r="J1181"/>
  <c r="I1181"/>
  <c r="H1181"/>
  <c r="G1181"/>
  <c r="F1181"/>
  <c r="E1181"/>
  <c r="D1181"/>
  <c r="R1179"/>
  <c r="Q1179"/>
  <c r="P1179"/>
  <c r="O1179"/>
  <c r="N1179"/>
  <c r="M1179"/>
  <c r="L1179"/>
  <c r="K1179"/>
  <c r="J1179"/>
  <c r="I1179"/>
  <c r="H1179"/>
  <c r="G1179"/>
  <c r="F1179"/>
  <c r="E1179"/>
  <c r="D1179"/>
  <c r="R1178"/>
  <c r="Q1178"/>
  <c r="P1178"/>
  <c r="O1178"/>
  <c r="N1178"/>
  <c r="M1178"/>
  <c r="L1178"/>
  <c r="K1178"/>
  <c r="J1178"/>
  <c r="I1178"/>
  <c r="H1178"/>
  <c r="G1178"/>
  <c r="F1178"/>
  <c r="E1178"/>
  <c r="D1178"/>
  <c r="R1176"/>
  <c r="Q1176"/>
  <c r="P1176"/>
  <c r="O1176"/>
  <c r="N1176"/>
  <c r="M1176"/>
  <c r="L1176"/>
  <c r="K1176"/>
  <c r="J1176"/>
  <c r="I1176"/>
  <c r="H1176"/>
  <c r="G1176"/>
  <c r="F1176"/>
  <c r="E1176"/>
  <c r="D1176"/>
  <c r="R1175"/>
  <c r="Q1175"/>
  <c r="P1175"/>
  <c r="O1175"/>
  <c r="N1175"/>
  <c r="M1175"/>
  <c r="L1175"/>
  <c r="K1175"/>
  <c r="J1175"/>
  <c r="I1175"/>
  <c r="H1175"/>
  <c r="G1175"/>
  <c r="F1175"/>
  <c r="E1175"/>
  <c r="D1175"/>
  <c r="R1174"/>
  <c r="Q1174"/>
  <c r="P1174"/>
  <c r="O1174"/>
  <c r="N1174"/>
  <c r="M1174"/>
  <c r="L1174"/>
  <c r="K1174"/>
  <c r="J1174"/>
  <c r="I1174"/>
  <c r="H1174"/>
  <c r="G1174"/>
  <c r="F1174"/>
  <c r="E1174"/>
  <c r="D1174"/>
  <c r="R1172"/>
  <c r="Q1172"/>
  <c r="P1172"/>
  <c r="O1172"/>
  <c r="N1172"/>
  <c r="M1172"/>
  <c r="L1172"/>
  <c r="K1172"/>
  <c r="J1172"/>
  <c r="I1172"/>
  <c r="H1172"/>
  <c r="G1172"/>
  <c r="F1172"/>
  <c r="E1172"/>
  <c r="D1172"/>
  <c r="R1170"/>
  <c r="Q1170"/>
  <c r="P1170"/>
  <c r="O1170"/>
  <c r="N1170"/>
  <c r="M1170"/>
  <c r="L1170"/>
  <c r="K1170"/>
  <c r="J1170"/>
  <c r="I1170"/>
  <c r="H1170"/>
  <c r="G1170"/>
  <c r="F1170"/>
  <c r="E1170"/>
  <c r="D1170"/>
  <c r="R1169"/>
  <c r="Q1169"/>
  <c r="P1169"/>
  <c r="O1169"/>
  <c r="N1169"/>
  <c r="M1169"/>
  <c r="L1169"/>
  <c r="K1169"/>
  <c r="J1169"/>
  <c r="I1169"/>
  <c r="H1169"/>
  <c r="G1169"/>
  <c r="F1169"/>
  <c r="E1169"/>
  <c r="D1169"/>
  <c r="R1167"/>
  <c r="Q1167"/>
  <c r="P1167"/>
  <c r="O1167"/>
  <c r="N1167"/>
  <c r="M1167"/>
  <c r="L1167"/>
  <c r="K1167"/>
  <c r="J1167"/>
  <c r="I1167"/>
  <c r="H1167"/>
  <c r="G1167"/>
  <c r="F1167"/>
  <c r="E1167"/>
  <c r="D1167"/>
  <c r="R1166"/>
  <c r="Q1166"/>
  <c r="P1166"/>
  <c r="O1166"/>
  <c r="N1166"/>
  <c r="M1166"/>
  <c r="L1166"/>
  <c r="K1166"/>
  <c r="J1166"/>
  <c r="I1166"/>
  <c r="H1166"/>
  <c r="G1166"/>
  <c r="F1166"/>
  <c r="E1166"/>
  <c r="D1166"/>
  <c r="R1165"/>
  <c r="Q1165"/>
  <c r="P1165"/>
  <c r="O1165"/>
  <c r="N1165"/>
  <c r="M1165"/>
  <c r="L1165"/>
  <c r="K1165"/>
  <c r="J1165"/>
  <c r="I1165"/>
  <c r="H1165"/>
  <c r="G1165"/>
  <c r="F1165"/>
  <c r="E1165"/>
  <c r="D1165"/>
  <c r="R1163"/>
  <c r="Q1163"/>
  <c r="P1163"/>
  <c r="O1163"/>
  <c r="N1163"/>
  <c r="M1163"/>
  <c r="L1163"/>
  <c r="K1163"/>
  <c r="J1163"/>
  <c r="I1163"/>
  <c r="H1163"/>
  <c r="G1163"/>
  <c r="F1163"/>
  <c r="E1163"/>
  <c r="D1163"/>
  <c r="R1161"/>
  <c r="Q1161"/>
  <c r="P1161"/>
  <c r="O1161"/>
  <c r="N1161"/>
  <c r="M1161"/>
  <c r="L1161"/>
  <c r="K1161"/>
  <c r="J1161"/>
  <c r="I1161"/>
  <c r="H1161"/>
  <c r="G1161"/>
  <c r="F1161"/>
  <c r="E1161"/>
  <c r="D1161"/>
  <c r="R1160"/>
  <c r="Q1160"/>
  <c r="P1160"/>
  <c r="O1160"/>
  <c r="N1160"/>
  <c r="M1160"/>
  <c r="L1160"/>
  <c r="K1160"/>
  <c r="J1160"/>
  <c r="I1160"/>
  <c r="H1160"/>
  <c r="G1160"/>
  <c r="F1160"/>
  <c r="E1160"/>
  <c r="D1160"/>
  <c r="R1158"/>
  <c r="Q1158"/>
  <c r="P1158"/>
  <c r="O1158"/>
  <c r="N1158"/>
  <c r="M1158"/>
  <c r="L1158"/>
  <c r="K1158"/>
  <c r="J1158"/>
  <c r="I1158"/>
  <c r="H1158"/>
  <c r="G1158"/>
  <c r="F1158"/>
  <c r="E1158"/>
  <c r="D1158"/>
  <c r="R1157"/>
  <c r="Q1157"/>
  <c r="P1157"/>
  <c r="O1157"/>
  <c r="N1157"/>
  <c r="M1157"/>
  <c r="L1157"/>
  <c r="K1157"/>
  <c r="J1157"/>
  <c r="I1157"/>
  <c r="H1157"/>
  <c r="G1157"/>
  <c r="F1157"/>
  <c r="E1157"/>
  <c r="D1157"/>
  <c r="R1156"/>
  <c r="Q1156"/>
  <c r="P1156"/>
  <c r="O1156"/>
  <c r="N1156"/>
  <c r="M1156"/>
  <c r="L1156"/>
  <c r="K1156"/>
  <c r="J1156"/>
  <c r="I1156"/>
  <c r="H1156"/>
  <c r="G1156"/>
  <c r="F1156"/>
  <c r="E1156"/>
  <c r="D1156"/>
  <c r="R1154"/>
  <c r="Q1154"/>
  <c r="P1154"/>
  <c r="O1154"/>
  <c r="N1154"/>
  <c r="M1154"/>
  <c r="L1154"/>
  <c r="K1154"/>
  <c r="J1154"/>
  <c r="I1154"/>
  <c r="H1154"/>
  <c r="G1154"/>
  <c r="F1154"/>
  <c r="E1154"/>
  <c r="D1154"/>
  <c r="R1152"/>
  <c r="Q1152"/>
  <c r="P1152"/>
  <c r="O1152"/>
  <c r="N1152"/>
  <c r="M1152"/>
  <c r="L1152"/>
  <c r="K1152"/>
  <c r="J1152"/>
  <c r="I1152"/>
  <c r="H1152"/>
  <c r="G1152"/>
  <c r="F1152"/>
  <c r="E1152"/>
  <c r="D1152"/>
  <c r="R1151"/>
  <c r="Q1151"/>
  <c r="P1151"/>
  <c r="O1151"/>
  <c r="N1151"/>
  <c r="M1151"/>
  <c r="L1151"/>
  <c r="K1151"/>
  <c r="J1151"/>
  <c r="I1151"/>
  <c r="H1151"/>
  <c r="G1151"/>
  <c r="F1151"/>
  <c r="E1151"/>
  <c r="D1151"/>
  <c r="R1149"/>
  <c r="Q1149"/>
  <c r="P1149"/>
  <c r="O1149"/>
  <c r="N1149"/>
  <c r="M1149"/>
  <c r="L1149"/>
  <c r="K1149"/>
  <c r="J1149"/>
  <c r="I1149"/>
  <c r="H1149"/>
  <c r="G1149"/>
  <c r="F1149"/>
  <c r="E1149"/>
  <c r="D1149"/>
  <c r="R1148"/>
  <c r="Q1148"/>
  <c r="P1148"/>
  <c r="O1148"/>
  <c r="N1148"/>
  <c r="M1148"/>
  <c r="L1148"/>
  <c r="K1148"/>
  <c r="J1148"/>
  <c r="I1148"/>
  <c r="H1148"/>
  <c r="G1148"/>
  <c r="F1148"/>
  <c r="E1148"/>
  <c r="D1148"/>
  <c r="R1147"/>
  <c r="Q1147"/>
  <c r="P1147"/>
  <c r="O1147"/>
  <c r="N1147"/>
  <c r="M1147"/>
  <c r="L1147"/>
  <c r="K1147"/>
  <c r="J1147"/>
  <c r="I1147"/>
  <c r="H1147"/>
  <c r="G1147"/>
  <c r="F1147"/>
  <c r="E1147"/>
  <c r="D1147"/>
  <c r="R1145"/>
  <c r="Q1145"/>
  <c r="P1145"/>
  <c r="O1145"/>
  <c r="N1145"/>
  <c r="M1145"/>
  <c r="L1145"/>
  <c r="K1145"/>
  <c r="J1145"/>
  <c r="I1145"/>
  <c r="H1145"/>
  <c r="G1145"/>
  <c r="F1145"/>
  <c r="E1145"/>
  <c r="D1145"/>
  <c r="R1143"/>
  <c r="Q1143"/>
  <c r="P1143"/>
  <c r="O1143"/>
  <c r="N1143"/>
  <c r="M1143"/>
  <c r="L1143"/>
  <c r="K1143"/>
  <c r="J1143"/>
  <c r="I1143"/>
  <c r="H1143"/>
  <c r="G1143"/>
  <c r="F1143"/>
  <c r="E1143"/>
  <c r="D1143"/>
  <c r="R1142"/>
  <c r="Q1142"/>
  <c r="P1142"/>
  <c r="O1142"/>
  <c r="N1142"/>
  <c r="M1142"/>
  <c r="L1142"/>
  <c r="K1142"/>
  <c r="J1142"/>
  <c r="I1142"/>
  <c r="H1142"/>
  <c r="G1142"/>
  <c r="F1142"/>
  <c r="E1142"/>
  <c r="D1142"/>
  <c r="R1140"/>
  <c r="Q1140"/>
  <c r="P1140"/>
  <c r="O1140"/>
  <c r="N1140"/>
  <c r="M1140"/>
  <c r="L1140"/>
  <c r="K1140"/>
  <c r="J1140"/>
  <c r="I1140"/>
  <c r="H1140"/>
  <c r="G1140"/>
  <c r="F1140"/>
  <c r="E1140"/>
  <c r="D1140"/>
  <c r="R1139"/>
  <c r="Q1139"/>
  <c r="P1139"/>
  <c r="O1139"/>
  <c r="N1139"/>
  <c r="M1139"/>
  <c r="L1139"/>
  <c r="K1139"/>
  <c r="J1139"/>
  <c r="I1139"/>
  <c r="H1139"/>
  <c r="G1139"/>
  <c r="F1139"/>
  <c r="E1139"/>
  <c r="D1139"/>
  <c r="R1138"/>
  <c r="Q1138"/>
  <c r="P1138"/>
  <c r="O1138"/>
  <c r="N1138"/>
  <c r="M1138"/>
  <c r="L1138"/>
  <c r="K1138"/>
  <c r="J1138"/>
  <c r="I1138"/>
  <c r="H1138"/>
  <c r="G1138"/>
  <c r="F1138"/>
  <c r="E1138"/>
  <c r="D1138"/>
  <c r="R1136"/>
  <c r="Q1136"/>
  <c r="P1136"/>
  <c r="O1136"/>
  <c r="N1136"/>
  <c r="M1136"/>
  <c r="L1136"/>
  <c r="K1136"/>
  <c r="J1136"/>
  <c r="I1136"/>
  <c r="H1136"/>
  <c r="G1136"/>
  <c r="F1136"/>
  <c r="E1136"/>
  <c r="D1136"/>
  <c r="R1134"/>
  <c r="Q1134"/>
  <c r="P1134"/>
  <c r="O1134"/>
  <c r="N1134"/>
  <c r="M1134"/>
  <c r="L1134"/>
  <c r="K1134"/>
  <c r="J1134"/>
  <c r="I1134"/>
  <c r="H1134"/>
  <c r="G1134"/>
  <c r="F1134"/>
  <c r="E1134"/>
  <c r="D1134"/>
  <c r="R1133"/>
  <c r="Q1133"/>
  <c r="P1133"/>
  <c r="O1133"/>
  <c r="N1133"/>
  <c r="M1133"/>
  <c r="L1133"/>
  <c r="K1133"/>
  <c r="J1133"/>
  <c r="I1133"/>
  <c r="H1133"/>
  <c r="G1133"/>
  <c r="F1133"/>
  <c r="E1133"/>
  <c r="D1133"/>
  <c r="R1131"/>
  <c r="Q1131"/>
  <c r="P1131"/>
  <c r="O1131"/>
  <c r="N1131"/>
  <c r="M1131"/>
  <c r="L1131"/>
  <c r="K1131"/>
  <c r="J1131"/>
  <c r="I1131"/>
  <c r="H1131"/>
  <c r="G1131"/>
  <c r="F1131"/>
  <c r="E1131"/>
  <c r="D1131"/>
  <c r="R1130"/>
  <c r="Q1130"/>
  <c r="P1130"/>
  <c r="O1130"/>
  <c r="N1130"/>
  <c r="M1130"/>
  <c r="L1130"/>
  <c r="K1130"/>
  <c r="J1130"/>
  <c r="I1130"/>
  <c r="H1130"/>
  <c r="G1130"/>
  <c r="F1130"/>
  <c r="E1130"/>
  <c r="D1130"/>
  <c r="R1129"/>
  <c r="Q1129"/>
  <c r="P1129"/>
  <c r="O1129"/>
  <c r="N1129"/>
  <c r="M1129"/>
  <c r="L1129"/>
  <c r="K1129"/>
  <c r="J1129"/>
  <c r="I1129"/>
  <c r="H1129"/>
  <c r="G1129"/>
  <c r="F1129"/>
  <c r="E1129"/>
  <c r="D1129"/>
  <c r="R1127"/>
  <c r="Q1127"/>
  <c r="P1127"/>
  <c r="O1127"/>
  <c r="N1127"/>
  <c r="M1127"/>
  <c r="L1127"/>
  <c r="K1127"/>
  <c r="J1127"/>
  <c r="I1127"/>
  <c r="H1127"/>
  <c r="G1127"/>
  <c r="F1127"/>
  <c r="E1127"/>
  <c r="D1127"/>
  <c r="R1125"/>
  <c r="Q1125"/>
  <c r="P1125"/>
  <c r="O1125"/>
  <c r="N1125"/>
  <c r="M1125"/>
  <c r="L1125"/>
  <c r="K1125"/>
  <c r="J1125"/>
  <c r="I1125"/>
  <c r="H1125"/>
  <c r="G1125"/>
  <c r="F1125"/>
  <c r="E1125"/>
  <c r="D1125"/>
  <c r="R1124"/>
  <c r="Q1124"/>
  <c r="P1124"/>
  <c r="O1124"/>
  <c r="N1124"/>
  <c r="M1124"/>
  <c r="L1124"/>
  <c r="K1124"/>
  <c r="J1124"/>
  <c r="I1124"/>
  <c r="H1124"/>
  <c r="G1124"/>
  <c r="F1124"/>
  <c r="E1124"/>
  <c r="D1124"/>
  <c r="R1122"/>
  <c r="Q1122"/>
  <c r="P1122"/>
  <c r="O1122"/>
  <c r="N1122"/>
  <c r="M1122"/>
  <c r="L1122"/>
  <c r="K1122"/>
  <c r="J1122"/>
  <c r="I1122"/>
  <c r="H1122"/>
  <c r="G1122"/>
  <c r="F1122"/>
  <c r="E1122"/>
  <c r="D1122"/>
  <c r="R1121"/>
  <c r="Q1121"/>
  <c r="P1121"/>
  <c r="O1121"/>
  <c r="N1121"/>
  <c r="M1121"/>
  <c r="L1121"/>
  <c r="K1121"/>
  <c r="J1121"/>
  <c r="I1121"/>
  <c r="H1121"/>
  <c r="G1121"/>
  <c r="F1121"/>
  <c r="E1121"/>
  <c r="D1121"/>
  <c r="R1120"/>
  <c r="Q1120"/>
  <c r="P1120"/>
  <c r="O1120"/>
  <c r="N1120"/>
  <c r="M1120"/>
  <c r="L1120"/>
  <c r="K1120"/>
  <c r="J1120"/>
  <c r="I1120"/>
  <c r="H1120"/>
  <c r="G1120"/>
  <c r="F1120"/>
  <c r="E1120"/>
  <c r="D1120"/>
  <c r="R1118"/>
  <c r="Q1118"/>
  <c r="P1118"/>
  <c r="O1118"/>
  <c r="N1118"/>
  <c r="M1118"/>
  <c r="L1118"/>
  <c r="K1118"/>
  <c r="J1118"/>
  <c r="I1118"/>
  <c r="H1118"/>
  <c r="G1118"/>
  <c r="F1118"/>
  <c r="E1118"/>
  <c r="D1118"/>
  <c r="R1116"/>
  <c r="Q1116"/>
  <c r="P1116"/>
  <c r="O1116"/>
  <c r="N1116"/>
  <c r="M1116"/>
  <c r="L1116"/>
  <c r="K1116"/>
  <c r="J1116"/>
  <c r="I1116"/>
  <c r="H1116"/>
  <c r="G1116"/>
  <c r="F1116"/>
  <c r="E1116"/>
  <c r="D1116"/>
  <c r="R1115"/>
  <c r="Q1115"/>
  <c r="P1115"/>
  <c r="O1115"/>
  <c r="N1115"/>
  <c r="M1115"/>
  <c r="L1115"/>
  <c r="K1115"/>
  <c r="J1115"/>
  <c r="I1115"/>
  <c r="H1115"/>
  <c r="G1115"/>
  <c r="F1115"/>
  <c r="E1115"/>
  <c r="D1115"/>
  <c r="R1113"/>
  <c r="Q1113"/>
  <c r="P1113"/>
  <c r="O1113"/>
  <c r="N1113"/>
  <c r="M1113"/>
  <c r="L1113"/>
  <c r="K1113"/>
  <c r="J1113"/>
  <c r="I1113"/>
  <c r="H1113"/>
  <c r="G1113"/>
  <c r="F1113"/>
  <c r="E1113"/>
  <c r="D1113"/>
  <c r="R1112"/>
  <c r="Q1112"/>
  <c r="P1112"/>
  <c r="O1112"/>
  <c r="N1112"/>
  <c r="M1112"/>
  <c r="L1112"/>
  <c r="K1112"/>
  <c r="J1112"/>
  <c r="I1112"/>
  <c r="H1112"/>
  <c r="G1112"/>
  <c r="F1112"/>
  <c r="E1112"/>
  <c r="D1112"/>
  <c r="R1111"/>
  <c r="Q1111"/>
  <c r="P1111"/>
  <c r="O1111"/>
  <c r="N1111"/>
  <c r="M1111"/>
  <c r="L1111"/>
  <c r="K1111"/>
  <c r="J1111"/>
  <c r="I1111"/>
  <c r="H1111"/>
  <c r="G1111"/>
  <c r="F1111"/>
  <c r="E1111"/>
  <c r="D1111"/>
  <c r="R1109"/>
  <c r="Q1109"/>
  <c r="P1109"/>
  <c r="O1109"/>
  <c r="N1109"/>
  <c r="M1109"/>
  <c r="L1109"/>
  <c r="K1109"/>
  <c r="J1109"/>
  <c r="I1109"/>
  <c r="H1109"/>
  <c r="G1109"/>
  <c r="F1109"/>
  <c r="E1109"/>
  <c r="D1109"/>
  <c r="R1107"/>
  <c r="Q1107"/>
  <c r="P1107"/>
  <c r="O1107"/>
  <c r="N1107"/>
  <c r="M1107"/>
  <c r="L1107"/>
  <c r="K1107"/>
  <c r="J1107"/>
  <c r="I1107"/>
  <c r="H1107"/>
  <c r="G1107"/>
  <c r="F1107"/>
  <c r="E1107"/>
  <c r="D1107"/>
  <c r="R1106"/>
  <c r="Q1106"/>
  <c r="P1106"/>
  <c r="O1106"/>
  <c r="N1106"/>
  <c r="M1106"/>
  <c r="L1106"/>
  <c r="K1106"/>
  <c r="J1106"/>
  <c r="I1106"/>
  <c r="H1106"/>
  <c r="G1106"/>
  <c r="F1106"/>
  <c r="E1106"/>
  <c r="D1106"/>
  <c r="R1104"/>
  <c r="Q1104"/>
  <c r="P1104"/>
  <c r="O1104"/>
  <c r="N1104"/>
  <c r="M1104"/>
  <c r="L1104"/>
  <c r="K1104"/>
  <c r="J1104"/>
  <c r="I1104"/>
  <c r="H1104"/>
  <c r="G1104"/>
  <c r="F1104"/>
  <c r="E1104"/>
  <c r="D1104"/>
  <c r="R1103"/>
  <c r="Q1103"/>
  <c r="P1103"/>
  <c r="O1103"/>
  <c r="N1103"/>
  <c r="M1103"/>
  <c r="L1103"/>
  <c r="K1103"/>
  <c r="J1103"/>
  <c r="I1103"/>
  <c r="H1103"/>
  <c r="G1103"/>
  <c r="F1103"/>
  <c r="E1103"/>
  <c r="D1103"/>
  <c r="R1102"/>
  <c r="Q1102"/>
  <c r="P1102"/>
  <c r="O1102"/>
  <c r="N1102"/>
  <c r="M1102"/>
  <c r="L1102"/>
  <c r="K1102"/>
  <c r="J1102"/>
  <c r="I1102"/>
  <c r="H1102"/>
  <c r="G1102"/>
  <c r="F1102"/>
  <c r="E1102"/>
  <c r="D1102"/>
  <c r="R1100"/>
  <c r="Q1100"/>
  <c r="P1100"/>
  <c r="O1100"/>
  <c r="N1100"/>
  <c r="M1100"/>
  <c r="L1100"/>
  <c r="K1100"/>
  <c r="J1100"/>
  <c r="I1100"/>
  <c r="H1100"/>
  <c r="G1100"/>
  <c r="F1100"/>
  <c r="E1100"/>
  <c r="D1100"/>
  <c r="R1098"/>
  <c r="Q1098"/>
  <c r="P1098"/>
  <c r="O1098"/>
  <c r="N1098"/>
  <c r="M1098"/>
  <c r="L1098"/>
  <c r="K1098"/>
  <c r="J1098"/>
  <c r="I1098"/>
  <c r="H1098"/>
  <c r="G1098"/>
  <c r="F1098"/>
  <c r="E1098"/>
  <c r="D1098"/>
  <c r="R1097"/>
  <c r="Q1097"/>
  <c r="P1097"/>
  <c r="O1097"/>
  <c r="N1097"/>
  <c r="M1097"/>
  <c r="L1097"/>
  <c r="K1097"/>
  <c r="J1097"/>
  <c r="I1097"/>
  <c r="H1097"/>
  <c r="G1097"/>
  <c r="F1097"/>
  <c r="E1097"/>
  <c r="D1097"/>
  <c r="R1095"/>
  <c r="Q1095"/>
  <c r="P1095"/>
  <c r="O1095"/>
  <c r="N1095"/>
  <c r="M1095"/>
  <c r="L1095"/>
  <c r="K1095"/>
  <c r="J1095"/>
  <c r="I1095"/>
  <c r="H1095"/>
  <c r="G1095"/>
  <c r="F1095"/>
  <c r="E1095"/>
  <c r="D1095"/>
  <c r="R1094"/>
  <c r="Q1094"/>
  <c r="P1094"/>
  <c r="O1094"/>
  <c r="N1094"/>
  <c r="M1094"/>
  <c r="L1094"/>
  <c r="K1094"/>
  <c r="J1094"/>
  <c r="I1094"/>
  <c r="H1094"/>
  <c r="G1094"/>
  <c r="F1094"/>
  <c r="E1094"/>
  <c r="D1094"/>
  <c r="R1093"/>
  <c r="Q1093"/>
  <c r="P1093"/>
  <c r="O1093"/>
  <c r="N1093"/>
  <c r="M1093"/>
  <c r="L1093"/>
  <c r="K1093"/>
  <c r="J1093"/>
  <c r="I1093"/>
  <c r="H1093"/>
  <c r="G1093"/>
  <c r="F1093"/>
  <c r="E1093"/>
  <c r="D1093"/>
  <c r="R1091"/>
  <c r="Q1091"/>
  <c r="P1091"/>
  <c r="O1091"/>
  <c r="N1091"/>
  <c r="M1091"/>
  <c r="L1091"/>
  <c r="K1091"/>
  <c r="J1091"/>
  <c r="I1091"/>
  <c r="H1091"/>
  <c r="G1091"/>
  <c r="F1091"/>
  <c r="E1091"/>
  <c r="D1091"/>
  <c r="R1089"/>
  <c r="Q1089"/>
  <c r="P1089"/>
  <c r="O1089"/>
  <c r="N1089"/>
  <c r="M1089"/>
  <c r="L1089"/>
  <c r="K1089"/>
  <c r="J1089"/>
  <c r="I1089"/>
  <c r="H1089"/>
  <c r="G1089"/>
  <c r="F1089"/>
  <c r="E1089"/>
  <c r="D1089"/>
  <c r="R1088"/>
  <c r="Q1088"/>
  <c r="P1088"/>
  <c r="O1088"/>
  <c r="N1088"/>
  <c r="M1088"/>
  <c r="L1088"/>
  <c r="K1088"/>
  <c r="J1088"/>
  <c r="I1088"/>
  <c r="H1088"/>
  <c r="G1088"/>
  <c r="F1088"/>
  <c r="E1088"/>
  <c r="D1088"/>
  <c r="R1086"/>
  <c r="Q1086"/>
  <c r="P1086"/>
  <c r="O1086"/>
  <c r="N1086"/>
  <c r="M1086"/>
  <c r="L1086"/>
  <c r="K1086"/>
  <c r="J1086"/>
  <c r="I1086"/>
  <c r="H1086"/>
  <c r="G1086"/>
  <c r="F1086"/>
  <c r="E1086"/>
  <c r="D1086"/>
  <c r="R1085"/>
  <c r="Q1085"/>
  <c r="P1085"/>
  <c r="O1085"/>
  <c r="N1085"/>
  <c r="M1085"/>
  <c r="L1085"/>
  <c r="K1085"/>
  <c r="J1085"/>
  <c r="I1085"/>
  <c r="H1085"/>
  <c r="G1085"/>
  <c r="F1085"/>
  <c r="E1085"/>
  <c r="D1085"/>
  <c r="R1084"/>
  <c r="Q1084"/>
  <c r="P1084"/>
  <c r="O1084"/>
  <c r="N1084"/>
  <c r="M1084"/>
  <c r="L1084"/>
  <c r="K1084"/>
  <c r="J1084"/>
  <c r="I1084"/>
  <c r="H1084"/>
  <c r="G1084"/>
  <c r="F1084"/>
  <c r="E1084"/>
  <c r="D1084"/>
  <c r="R1082"/>
  <c r="Q1082"/>
  <c r="P1082"/>
  <c r="O1082"/>
  <c r="N1082"/>
  <c r="M1082"/>
  <c r="L1082"/>
  <c r="K1082"/>
  <c r="J1082"/>
  <c r="I1082"/>
  <c r="H1082"/>
  <c r="G1082"/>
  <c r="F1082"/>
  <c r="E1082"/>
  <c r="D1082"/>
  <c r="R1080"/>
  <c r="Q1080"/>
  <c r="P1080"/>
  <c r="O1080"/>
  <c r="N1080"/>
  <c r="M1080"/>
  <c r="L1080"/>
  <c r="K1080"/>
  <c r="J1080"/>
  <c r="I1080"/>
  <c r="H1080"/>
  <c r="G1080"/>
  <c r="F1080"/>
  <c r="E1080"/>
  <c r="D1080"/>
  <c r="R1079"/>
  <c r="Q1079"/>
  <c r="P1079"/>
  <c r="O1079"/>
  <c r="N1079"/>
  <c r="M1079"/>
  <c r="L1079"/>
  <c r="K1079"/>
  <c r="J1079"/>
  <c r="I1079"/>
  <c r="H1079"/>
  <c r="G1079"/>
  <c r="F1079"/>
  <c r="E1079"/>
  <c r="D1079"/>
  <c r="R1077"/>
  <c r="Q1077"/>
  <c r="P1077"/>
  <c r="O1077"/>
  <c r="N1077"/>
  <c r="M1077"/>
  <c r="L1077"/>
  <c r="K1077"/>
  <c r="J1077"/>
  <c r="I1077"/>
  <c r="H1077"/>
  <c r="G1077"/>
  <c r="F1077"/>
  <c r="E1077"/>
  <c r="D1077"/>
  <c r="R1076"/>
  <c r="Q1076"/>
  <c r="P1076"/>
  <c r="O1076"/>
  <c r="N1076"/>
  <c r="M1076"/>
  <c r="L1076"/>
  <c r="K1076"/>
  <c r="J1076"/>
  <c r="I1076"/>
  <c r="H1076"/>
  <c r="G1076"/>
  <c r="F1076"/>
  <c r="E1076"/>
  <c r="D1076"/>
  <c r="R1075"/>
  <c r="Q1075"/>
  <c r="P1075"/>
  <c r="O1075"/>
  <c r="N1075"/>
  <c r="M1075"/>
  <c r="L1075"/>
  <c r="K1075"/>
  <c r="J1075"/>
  <c r="I1075"/>
  <c r="H1075"/>
  <c r="G1075"/>
  <c r="F1075"/>
  <c r="E1075"/>
  <c r="D1075"/>
  <c r="R1073"/>
  <c r="Q1073"/>
  <c r="P1073"/>
  <c r="O1073"/>
  <c r="N1073"/>
  <c r="M1073"/>
  <c r="L1073"/>
  <c r="K1073"/>
  <c r="J1073"/>
  <c r="I1073"/>
  <c r="H1073"/>
  <c r="G1073"/>
  <c r="F1073"/>
  <c r="E1073"/>
  <c r="D1073"/>
  <c r="R1071"/>
  <c r="Q1071"/>
  <c r="P1071"/>
  <c r="O1071"/>
  <c r="N1071"/>
  <c r="M1071"/>
  <c r="L1071"/>
  <c r="K1071"/>
  <c r="J1071"/>
  <c r="I1071"/>
  <c r="H1071"/>
  <c r="G1071"/>
  <c r="F1071"/>
  <c r="E1071"/>
  <c r="D1071"/>
  <c r="R1070"/>
  <c r="Q1070"/>
  <c r="P1070"/>
  <c r="O1070"/>
  <c r="N1070"/>
  <c r="M1070"/>
  <c r="L1070"/>
  <c r="K1070"/>
  <c r="J1070"/>
  <c r="I1070"/>
  <c r="H1070"/>
  <c r="G1070"/>
  <c r="F1070"/>
  <c r="E1070"/>
  <c r="D1070"/>
  <c r="R1068"/>
  <c r="Q1068"/>
  <c r="P1068"/>
  <c r="O1068"/>
  <c r="N1068"/>
  <c r="M1068"/>
  <c r="L1068"/>
  <c r="K1068"/>
  <c r="J1068"/>
  <c r="I1068"/>
  <c r="H1068"/>
  <c r="G1068"/>
  <c r="F1068"/>
  <c r="E1068"/>
  <c r="D1068"/>
  <c r="R1067"/>
  <c r="Q1067"/>
  <c r="P1067"/>
  <c r="O1067"/>
  <c r="N1067"/>
  <c r="M1067"/>
  <c r="L1067"/>
  <c r="K1067"/>
  <c r="J1067"/>
  <c r="I1067"/>
  <c r="H1067"/>
  <c r="G1067"/>
  <c r="F1067"/>
  <c r="E1067"/>
  <c r="D1067"/>
  <c r="R1066"/>
  <c r="Q1066"/>
  <c r="P1066"/>
  <c r="O1066"/>
  <c r="N1066"/>
  <c r="M1066"/>
  <c r="L1066"/>
  <c r="K1066"/>
  <c r="J1066"/>
  <c r="I1066"/>
  <c r="H1066"/>
  <c r="G1066"/>
  <c r="F1066"/>
  <c r="E1066"/>
  <c r="D1066"/>
  <c r="R1064"/>
  <c r="Q1064"/>
  <c r="P1064"/>
  <c r="O1064"/>
  <c r="N1064"/>
  <c r="M1064"/>
  <c r="L1064"/>
  <c r="K1064"/>
  <c r="J1064"/>
  <c r="I1064"/>
  <c r="H1064"/>
  <c r="G1064"/>
  <c r="F1064"/>
  <c r="E1064"/>
  <c r="D1064"/>
  <c r="R1062"/>
  <c r="Q1062"/>
  <c r="P1062"/>
  <c r="O1062"/>
  <c r="N1062"/>
  <c r="M1062"/>
  <c r="L1062"/>
  <c r="K1062"/>
  <c r="J1062"/>
  <c r="I1062"/>
  <c r="H1062"/>
  <c r="G1062"/>
  <c r="F1062"/>
  <c r="E1062"/>
  <c r="D1062"/>
  <c r="R1061"/>
  <c r="Q1061"/>
  <c r="P1061"/>
  <c r="O1061"/>
  <c r="N1061"/>
  <c r="M1061"/>
  <c r="L1061"/>
  <c r="K1061"/>
  <c r="J1061"/>
  <c r="I1061"/>
  <c r="H1061"/>
  <c r="G1061"/>
  <c r="F1061"/>
  <c r="E1061"/>
  <c r="D1061"/>
  <c r="R1059"/>
  <c r="Q1059"/>
  <c r="P1059"/>
  <c r="O1059"/>
  <c r="N1059"/>
  <c r="M1059"/>
  <c r="L1059"/>
  <c r="K1059"/>
  <c r="J1059"/>
  <c r="I1059"/>
  <c r="H1059"/>
  <c r="G1059"/>
  <c r="F1059"/>
  <c r="E1059"/>
  <c r="D1059"/>
  <c r="R1058"/>
  <c r="Q1058"/>
  <c r="P1058"/>
  <c r="O1058"/>
  <c r="N1058"/>
  <c r="M1058"/>
  <c r="L1058"/>
  <c r="K1058"/>
  <c r="J1058"/>
  <c r="I1058"/>
  <c r="H1058"/>
  <c r="G1058"/>
  <c r="F1058"/>
  <c r="E1058"/>
  <c r="D1058"/>
  <c r="R1057"/>
  <c r="Q1057"/>
  <c r="P1057"/>
  <c r="O1057"/>
  <c r="N1057"/>
  <c r="M1057"/>
  <c r="L1057"/>
  <c r="K1057"/>
  <c r="J1057"/>
  <c r="I1057"/>
  <c r="H1057"/>
  <c r="G1057"/>
  <c r="F1057"/>
  <c r="E1057"/>
  <c r="D1057"/>
  <c r="R1055"/>
  <c r="Q1055"/>
  <c r="P1055"/>
  <c r="O1055"/>
  <c r="N1055"/>
  <c r="M1055"/>
  <c r="L1055"/>
  <c r="K1055"/>
  <c r="J1055"/>
  <c r="I1055"/>
  <c r="H1055"/>
  <c r="G1055"/>
  <c r="F1055"/>
  <c r="E1055"/>
  <c r="D1055"/>
  <c r="R1053"/>
  <c r="Q1053"/>
  <c r="P1053"/>
  <c r="O1053"/>
  <c r="N1053"/>
  <c r="M1053"/>
  <c r="L1053"/>
  <c r="K1053"/>
  <c r="J1053"/>
  <c r="I1053"/>
  <c r="H1053"/>
  <c r="G1053"/>
  <c r="F1053"/>
  <c r="E1053"/>
  <c r="D1053"/>
  <c r="R1052"/>
  <c r="Q1052"/>
  <c r="P1052"/>
  <c r="O1052"/>
  <c r="N1052"/>
  <c r="M1052"/>
  <c r="L1052"/>
  <c r="K1052"/>
  <c r="J1052"/>
  <c r="I1052"/>
  <c r="H1052"/>
  <c r="G1052"/>
  <c r="F1052"/>
  <c r="E1052"/>
  <c r="D1052"/>
  <c r="R1050"/>
  <c r="Q1050"/>
  <c r="P1050"/>
  <c r="O1050"/>
  <c r="N1050"/>
  <c r="M1050"/>
  <c r="L1050"/>
  <c r="K1050"/>
  <c r="J1050"/>
  <c r="I1050"/>
  <c r="H1050"/>
  <c r="G1050"/>
  <c r="F1050"/>
  <c r="E1050"/>
  <c r="D1050"/>
  <c r="R1049"/>
  <c r="Q1049"/>
  <c r="P1049"/>
  <c r="O1049"/>
  <c r="N1049"/>
  <c r="M1049"/>
  <c r="L1049"/>
  <c r="K1049"/>
  <c r="J1049"/>
  <c r="I1049"/>
  <c r="H1049"/>
  <c r="G1049"/>
  <c r="F1049"/>
  <c r="E1049"/>
  <c r="D1049"/>
  <c r="R1048"/>
  <c r="Q1048"/>
  <c r="P1048"/>
  <c r="O1048"/>
  <c r="N1048"/>
  <c r="M1048"/>
  <c r="L1048"/>
  <c r="K1048"/>
  <c r="J1048"/>
  <c r="I1048"/>
  <c r="H1048"/>
  <c r="G1048"/>
  <c r="F1048"/>
  <c r="E1048"/>
  <c r="D1048"/>
  <c r="R1046"/>
  <c r="Q1046"/>
  <c r="P1046"/>
  <c r="O1046"/>
  <c r="N1046"/>
  <c r="M1046"/>
  <c r="L1046"/>
  <c r="K1046"/>
  <c r="J1046"/>
  <c r="I1046"/>
  <c r="H1046"/>
  <c r="G1046"/>
  <c r="F1046"/>
  <c r="E1046"/>
  <c r="D1046"/>
  <c r="R1044"/>
  <c r="Q1044"/>
  <c r="P1044"/>
  <c r="O1044"/>
  <c r="N1044"/>
  <c r="M1044"/>
  <c r="L1044"/>
  <c r="K1044"/>
  <c r="J1044"/>
  <c r="I1044"/>
  <c r="H1044"/>
  <c r="G1044"/>
  <c r="F1044"/>
  <c r="E1044"/>
  <c r="D1044"/>
  <c r="R1043"/>
  <c r="Q1043"/>
  <c r="P1043"/>
  <c r="O1043"/>
  <c r="N1043"/>
  <c r="M1043"/>
  <c r="L1043"/>
  <c r="K1043"/>
  <c r="J1043"/>
  <c r="I1043"/>
  <c r="H1043"/>
  <c r="G1043"/>
  <c r="F1043"/>
  <c r="E1043"/>
  <c r="D1043"/>
  <c r="R1041"/>
  <c r="Q1041"/>
  <c r="P1041"/>
  <c r="O1041"/>
  <c r="N1041"/>
  <c r="M1041"/>
  <c r="L1041"/>
  <c r="K1041"/>
  <c r="J1041"/>
  <c r="I1041"/>
  <c r="H1041"/>
  <c r="G1041"/>
  <c r="F1041"/>
  <c r="E1041"/>
  <c r="D1041"/>
  <c r="R1040"/>
  <c r="Q1040"/>
  <c r="P1040"/>
  <c r="O1040"/>
  <c r="N1040"/>
  <c r="M1040"/>
  <c r="L1040"/>
  <c r="K1040"/>
  <c r="J1040"/>
  <c r="I1040"/>
  <c r="H1040"/>
  <c r="G1040"/>
  <c r="F1040"/>
  <c r="E1040"/>
  <c r="D1040"/>
  <c r="R1039"/>
  <c r="Q1039"/>
  <c r="P1039"/>
  <c r="O1039"/>
  <c r="N1039"/>
  <c r="M1039"/>
  <c r="L1039"/>
  <c r="K1039"/>
  <c r="J1039"/>
  <c r="I1039"/>
  <c r="H1039"/>
  <c r="G1039"/>
  <c r="F1039"/>
  <c r="E1039"/>
  <c r="D1039"/>
  <c r="R1037"/>
  <c r="Q1037"/>
  <c r="P1037"/>
  <c r="O1037"/>
  <c r="N1037"/>
  <c r="M1037"/>
  <c r="L1037"/>
  <c r="K1037"/>
  <c r="J1037"/>
  <c r="I1037"/>
  <c r="H1037"/>
  <c r="G1037"/>
  <c r="F1037"/>
  <c r="E1037"/>
  <c r="D1037"/>
  <c r="R1035"/>
  <c r="Q1035"/>
  <c r="P1035"/>
  <c r="O1035"/>
  <c r="N1035"/>
  <c r="M1035"/>
  <c r="L1035"/>
  <c r="K1035"/>
  <c r="J1035"/>
  <c r="I1035"/>
  <c r="H1035"/>
  <c r="G1035"/>
  <c r="F1035"/>
  <c r="E1035"/>
  <c r="D1035"/>
  <c r="R1034"/>
  <c r="Q1034"/>
  <c r="P1034"/>
  <c r="O1034"/>
  <c r="N1034"/>
  <c r="M1034"/>
  <c r="L1034"/>
  <c r="K1034"/>
  <c r="J1034"/>
  <c r="I1034"/>
  <c r="H1034"/>
  <c r="G1034"/>
  <c r="F1034"/>
  <c r="E1034"/>
  <c r="D1034"/>
  <c r="R1032"/>
  <c r="Q1032"/>
  <c r="P1032"/>
  <c r="O1032"/>
  <c r="N1032"/>
  <c r="M1032"/>
  <c r="L1032"/>
  <c r="K1032"/>
  <c r="J1032"/>
  <c r="I1032"/>
  <c r="H1032"/>
  <c r="G1032"/>
  <c r="F1032"/>
  <c r="E1032"/>
  <c r="D1032"/>
  <c r="R1031"/>
  <c r="Q1031"/>
  <c r="P1031"/>
  <c r="O1031"/>
  <c r="N1031"/>
  <c r="M1031"/>
  <c r="L1031"/>
  <c r="K1031"/>
  <c r="J1031"/>
  <c r="I1031"/>
  <c r="H1031"/>
  <c r="G1031"/>
  <c r="F1031"/>
  <c r="E1031"/>
  <c r="D1031"/>
  <c r="R1030"/>
  <c r="Q1030"/>
  <c r="P1030"/>
  <c r="O1030"/>
  <c r="N1030"/>
  <c r="M1030"/>
  <c r="L1030"/>
  <c r="K1030"/>
  <c r="J1030"/>
  <c r="I1030"/>
  <c r="H1030"/>
  <c r="G1030"/>
  <c r="F1030"/>
  <c r="E1030"/>
  <c r="D1030"/>
  <c r="R1028"/>
  <c r="Q1028"/>
  <c r="P1028"/>
  <c r="O1028"/>
  <c r="N1028"/>
  <c r="M1028"/>
  <c r="L1028"/>
  <c r="K1028"/>
  <c r="J1028"/>
  <c r="I1028"/>
  <c r="H1028"/>
  <c r="G1028"/>
  <c r="F1028"/>
  <c r="E1028"/>
  <c r="D1028"/>
  <c r="R1026"/>
  <c r="Q1026"/>
  <c r="P1026"/>
  <c r="O1026"/>
  <c r="N1026"/>
  <c r="M1026"/>
  <c r="L1026"/>
  <c r="K1026"/>
  <c r="J1026"/>
  <c r="I1026"/>
  <c r="H1026"/>
  <c r="G1026"/>
  <c r="F1026"/>
  <c r="E1026"/>
  <c r="D1026"/>
  <c r="R1025"/>
  <c r="Q1025"/>
  <c r="P1025"/>
  <c r="O1025"/>
  <c r="N1025"/>
  <c r="M1025"/>
  <c r="L1025"/>
  <c r="K1025"/>
  <c r="J1025"/>
  <c r="I1025"/>
  <c r="H1025"/>
  <c r="G1025"/>
  <c r="F1025"/>
  <c r="E1025"/>
  <c r="D1025"/>
  <c r="R1023"/>
  <c r="Q1023"/>
  <c r="P1023"/>
  <c r="O1023"/>
  <c r="N1023"/>
  <c r="M1023"/>
  <c r="L1023"/>
  <c r="K1023"/>
  <c r="J1023"/>
  <c r="I1023"/>
  <c r="H1023"/>
  <c r="G1023"/>
  <c r="F1023"/>
  <c r="E1023"/>
  <c r="D1023"/>
  <c r="R1022"/>
  <c r="Q1022"/>
  <c r="P1022"/>
  <c r="O1022"/>
  <c r="N1022"/>
  <c r="M1022"/>
  <c r="L1022"/>
  <c r="K1022"/>
  <c r="J1022"/>
  <c r="I1022"/>
  <c r="H1022"/>
  <c r="G1022"/>
  <c r="F1022"/>
  <c r="E1022"/>
  <c r="D1022"/>
  <c r="R1021"/>
  <c r="Q1021"/>
  <c r="P1021"/>
  <c r="O1021"/>
  <c r="N1021"/>
  <c r="M1021"/>
  <c r="L1021"/>
  <c r="K1021"/>
  <c r="J1021"/>
  <c r="I1021"/>
  <c r="H1021"/>
  <c r="G1021"/>
  <c r="F1021"/>
  <c r="E1021"/>
  <c r="D1021"/>
  <c r="R1019"/>
  <c r="Q1019"/>
  <c r="P1019"/>
  <c r="O1019"/>
  <c r="N1019"/>
  <c r="M1019"/>
  <c r="L1019"/>
  <c r="K1019"/>
  <c r="J1019"/>
  <c r="I1019"/>
  <c r="H1019"/>
  <c r="G1019"/>
  <c r="F1019"/>
  <c r="E1019"/>
  <c r="D1019"/>
  <c r="R1017"/>
  <c r="Q1017"/>
  <c r="P1017"/>
  <c r="O1017"/>
  <c r="N1017"/>
  <c r="M1017"/>
  <c r="L1017"/>
  <c r="K1017"/>
  <c r="J1017"/>
  <c r="I1017"/>
  <c r="H1017"/>
  <c r="G1017"/>
  <c r="F1017"/>
  <c r="E1017"/>
  <c r="D1017"/>
  <c r="R1016"/>
  <c r="Q1016"/>
  <c r="P1016"/>
  <c r="O1016"/>
  <c r="N1016"/>
  <c r="M1016"/>
  <c r="L1016"/>
  <c r="K1016"/>
  <c r="J1016"/>
  <c r="I1016"/>
  <c r="H1016"/>
  <c r="G1016"/>
  <c r="F1016"/>
  <c r="E1016"/>
  <c r="D1016"/>
  <c r="R1014"/>
  <c r="Q1014"/>
  <c r="P1014"/>
  <c r="O1014"/>
  <c r="N1014"/>
  <c r="M1014"/>
  <c r="L1014"/>
  <c r="K1014"/>
  <c r="J1014"/>
  <c r="I1014"/>
  <c r="H1014"/>
  <c r="G1014"/>
  <c r="F1014"/>
  <c r="E1014"/>
  <c r="D1014"/>
  <c r="R1013"/>
  <c r="Q1013"/>
  <c r="P1013"/>
  <c r="O1013"/>
  <c r="N1013"/>
  <c r="M1013"/>
  <c r="L1013"/>
  <c r="K1013"/>
  <c r="J1013"/>
  <c r="I1013"/>
  <c r="H1013"/>
  <c r="G1013"/>
  <c r="F1013"/>
  <c r="E1013"/>
  <c r="D1013"/>
  <c r="R1012"/>
  <c r="Q1012"/>
  <c r="P1012"/>
  <c r="O1012"/>
  <c r="N1012"/>
  <c r="M1012"/>
  <c r="L1012"/>
  <c r="K1012"/>
  <c r="J1012"/>
  <c r="I1012"/>
  <c r="H1012"/>
  <c r="G1012"/>
  <c r="F1012"/>
  <c r="E1012"/>
  <c r="D1012"/>
  <c r="R1010"/>
  <c r="Q1010"/>
  <c r="P1010"/>
  <c r="O1010"/>
  <c r="N1010"/>
  <c r="M1010"/>
  <c r="L1010"/>
  <c r="K1010"/>
  <c r="J1010"/>
  <c r="I1010"/>
  <c r="H1010"/>
  <c r="G1010"/>
  <c r="F1010"/>
  <c r="E1010"/>
  <c r="D1010"/>
  <c r="R1008"/>
  <c r="Q1008"/>
  <c r="P1008"/>
  <c r="O1008"/>
  <c r="N1008"/>
  <c r="M1008"/>
  <c r="L1008"/>
  <c r="K1008"/>
  <c r="J1008"/>
  <c r="I1008"/>
  <c r="H1008"/>
  <c r="G1008"/>
  <c r="F1008"/>
  <c r="E1008"/>
  <c r="D1008"/>
  <c r="R1007"/>
  <c r="Q1007"/>
  <c r="P1007"/>
  <c r="O1007"/>
  <c r="N1007"/>
  <c r="M1007"/>
  <c r="L1007"/>
  <c r="K1007"/>
  <c r="J1007"/>
  <c r="I1007"/>
  <c r="H1007"/>
  <c r="G1007"/>
  <c r="F1007"/>
  <c r="E1007"/>
  <c r="D1007"/>
  <c r="R1005"/>
  <c r="Q1005"/>
  <c r="P1005"/>
  <c r="O1005"/>
  <c r="N1005"/>
  <c r="M1005"/>
  <c r="L1005"/>
  <c r="K1005"/>
  <c r="J1005"/>
  <c r="I1005"/>
  <c r="H1005"/>
  <c r="G1005"/>
  <c r="F1005"/>
  <c r="E1005"/>
  <c r="D1005"/>
  <c r="R1004"/>
  <c r="Q1004"/>
  <c r="P1004"/>
  <c r="O1004"/>
  <c r="N1004"/>
  <c r="M1004"/>
  <c r="L1004"/>
  <c r="K1004"/>
  <c r="J1004"/>
  <c r="I1004"/>
  <c r="H1004"/>
  <c r="G1004"/>
  <c r="F1004"/>
  <c r="E1004"/>
  <c r="D1004"/>
  <c r="R1003"/>
  <c r="Q1003"/>
  <c r="P1003"/>
  <c r="O1003"/>
  <c r="N1003"/>
  <c r="M1003"/>
  <c r="L1003"/>
  <c r="K1003"/>
  <c r="J1003"/>
  <c r="I1003"/>
  <c r="H1003"/>
  <c r="G1003"/>
  <c r="F1003"/>
  <c r="E1003"/>
  <c r="D1003"/>
  <c r="R1001"/>
  <c r="Q1001"/>
  <c r="P1001"/>
  <c r="O1001"/>
  <c r="N1001"/>
  <c r="M1001"/>
  <c r="L1001"/>
  <c r="K1001"/>
  <c r="J1001"/>
  <c r="I1001"/>
  <c r="H1001"/>
  <c r="G1001"/>
  <c r="F1001"/>
  <c r="E1001"/>
  <c r="D1001"/>
  <c r="R999"/>
  <c r="Q999"/>
  <c r="P999"/>
  <c r="O999"/>
  <c r="N999"/>
  <c r="M999"/>
  <c r="L999"/>
  <c r="K999"/>
  <c r="J999"/>
  <c r="I999"/>
  <c r="H999"/>
  <c r="G999"/>
  <c r="F999"/>
  <c r="E999"/>
  <c r="D999"/>
  <c r="R998"/>
  <c r="Q998"/>
  <c r="P998"/>
  <c r="O998"/>
  <c r="N998"/>
  <c r="M998"/>
  <c r="L998"/>
  <c r="K998"/>
  <c r="J998"/>
  <c r="I998"/>
  <c r="H998"/>
  <c r="G998"/>
  <c r="F998"/>
  <c r="E998"/>
  <c r="D998"/>
  <c r="R996"/>
  <c r="Q996"/>
  <c r="P996"/>
  <c r="O996"/>
  <c r="N996"/>
  <c r="M996"/>
  <c r="L996"/>
  <c r="K996"/>
  <c r="J996"/>
  <c r="I996"/>
  <c r="H996"/>
  <c r="G996"/>
  <c r="F996"/>
  <c r="E996"/>
  <c r="D996"/>
  <c r="R995"/>
  <c r="Q995"/>
  <c r="P995"/>
  <c r="O995"/>
  <c r="N995"/>
  <c r="M995"/>
  <c r="L995"/>
  <c r="K995"/>
  <c r="J995"/>
  <c r="I995"/>
  <c r="H995"/>
  <c r="G995"/>
  <c r="F995"/>
  <c r="E995"/>
  <c r="D995"/>
  <c r="R994"/>
  <c r="Q994"/>
  <c r="P994"/>
  <c r="O994"/>
  <c r="N994"/>
  <c r="M994"/>
  <c r="L994"/>
  <c r="K994"/>
  <c r="J994"/>
  <c r="I994"/>
  <c r="H994"/>
  <c r="G994"/>
  <c r="F994"/>
  <c r="E994"/>
  <c r="D994"/>
  <c r="R992"/>
  <c r="Q992"/>
  <c r="P992"/>
  <c r="O992"/>
  <c r="N992"/>
  <c r="M992"/>
  <c r="L992"/>
  <c r="K992"/>
  <c r="J992"/>
  <c r="I992"/>
  <c r="H992"/>
  <c r="G992"/>
  <c r="F992"/>
  <c r="E992"/>
  <c r="D992"/>
  <c r="R990"/>
  <c r="Q990"/>
  <c r="P990"/>
  <c r="O990"/>
  <c r="N990"/>
  <c r="M990"/>
  <c r="L990"/>
  <c r="K990"/>
  <c r="J990"/>
  <c r="I990"/>
  <c r="H990"/>
  <c r="G990"/>
  <c r="F990"/>
  <c r="E990"/>
  <c r="D990"/>
  <c r="R989"/>
  <c r="Q989"/>
  <c r="P989"/>
  <c r="O989"/>
  <c r="N989"/>
  <c r="M989"/>
  <c r="L989"/>
  <c r="K989"/>
  <c r="J989"/>
  <c r="I989"/>
  <c r="H989"/>
  <c r="G989"/>
  <c r="F989"/>
  <c r="E989"/>
  <c r="D989"/>
  <c r="R987"/>
  <c r="Q987"/>
  <c r="P987"/>
  <c r="O987"/>
  <c r="N987"/>
  <c r="M987"/>
  <c r="L987"/>
  <c r="K987"/>
  <c r="J987"/>
  <c r="I987"/>
  <c r="H987"/>
  <c r="G987"/>
  <c r="F987"/>
  <c r="E987"/>
  <c r="D987"/>
  <c r="R986"/>
  <c r="Q986"/>
  <c r="P986"/>
  <c r="O986"/>
  <c r="N986"/>
  <c r="M986"/>
  <c r="L986"/>
  <c r="K986"/>
  <c r="J986"/>
  <c r="I986"/>
  <c r="H986"/>
  <c r="G986"/>
  <c r="F986"/>
  <c r="E986"/>
  <c r="D986"/>
  <c r="R985"/>
  <c r="Q985"/>
  <c r="P985"/>
  <c r="O985"/>
  <c r="N985"/>
  <c r="M985"/>
  <c r="L985"/>
  <c r="K985"/>
  <c r="J985"/>
  <c r="I985"/>
  <c r="H985"/>
  <c r="G985"/>
  <c r="F985"/>
  <c r="E985"/>
  <c r="D985"/>
  <c r="R983"/>
  <c r="Q983"/>
  <c r="P983"/>
  <c r="O983"/>
  <c r="N983"/>
  <c r="M983"/>
  <c r="L983"/>
  <c r="K983"/>
  <c r="J983"/>
  <c r="I983"/>
  <c r="H983"/>
  <c r="G983"/>
  <c r="F983"/>
  <c r="E983"/>
  <c r="D983"/>
  <c r="R981"/>
  <c r="Q981"/>
  <c r="P981"/>
  <c r="O981"/>
  <c r="N981"/>
  <c r="M981"/>
  <c r="L981"/>
  <c r="K981"/>
  <c r="J981"/>
  <c r="I981"/>
  <c r="H981"/>
  <c r="G981"/>
  <c r="F981"/>
  <c r="E981"/>
  <c r="D981"/>
  <c r="R980"/>
  <c r="Q980"/>
  <c r="P980"/>
  <c r="O980"/>
  <c r="N980"/>
  <c r="M980"/>
  <c r="L980"/>
  <c r="K980"/>
  <c r="J980"/>
  <c r="I980"/>
  <c r="H980"/>
  <c r="G980"/>
  <c r="F980"/>
  <c r="E980"/>
  <c r="D980"/>
  <c r="R978"/>
  <c r="Q978"/>
  <c r="P978"/>
  <c r="O978"/>
  <c r="N978"/>
  <c r="M978"/>
  <c r="L978"/>
  <c r="K978"/>
  <c r="J978"/>
  <c r="I978"/>
  <c r="H978"/>
  <c r="G978"/>
  <c r="F978"/>
  <c r="E978"/>
  <c r="D978"/>
  <c r="R977"/>
  <c r="Q977"/>
  <c r="P977"/>
  <c r="O977"/>
  <c r="N977"/>
  <c r="M977"/>
  <c r="L977"/>
  <c r="K977"/>
  <c r="J977"/>
  <c r="I977"/>
  <c r="H977"/>
  <c r="G977"/>
  <c r="F977"/>
  <c r="E977"/>
  <c r="D977"/>
  <c r="R976"/>
  <c r="Q976"/>
  <c r="P976"/>
  <c r="O976"/>
  <c r="N976"/>
  <c r="M976"/>
  <c r="L976"/>
  <c r="K976"/>
  <c r="J976"/>
  <c r="I976"/>
  <c r="H976"/>
  <c r="G976"/>
  <c r="F976"/>
  <c r="E976"/>
  <c r="D976"/>
  <c r="R974"/>
  <c r="Q974"/>
  <c r="P974"/>
  <c r="O974"/>
  <c r="N974"/>
  <c r="M974"/>
  <c r="L974"/>
  <c r="K974"/>
  <c r="J974"/>
  <c r="I974"/>
  <c r="H974"/>
  <c r="G974"/>
  <c r="F974"/>
  <c r="E974"/>
  <c r="D974"/>
  <c r="R972"/>
  <c r="Q972"/>
  <c r="P972"/>
  <c r="O972"/>
  <c r="N972"/>
  <c r="M972"/>
  <c r="L972"/>
  <c r="K972"/>
  <c r="J972"/>
  <c r="I972"/>
  <c r="H972"/>
  <c r="G972"/>
  <c r="F972"/>
  <c r="E972"/>
  <c r="D972"/>
  <c r="R971"/>
  <c r="Q971"/>
  <c r="P971"/>
  <c r="O971"/>
  <c r="N971"/>
  <c r="M971"/>
  <c r="L971"/>
  <c r="K971"/>
  <c r="J971"/>
  <c r="I971"/>
  <c r="H971"/>
  <c r="G971"/>
  <c r="F971"/>
  <c r="E971"/>
  <c r="D971"/>
  <c r="R969"/>
  <c r="Q969"/>
  <c r="P969"/>
  <c r="O969"/>
  <c r="N969"/>
  <c r="M969"/>
  <c r="L969"/>
  <c r="K969"/>
  <c r="J969"/>
  <c r="I969"/>
  <c r="H969"/>
  <c r="G969"/>
  <c r="F969"/>
  <c r="E969"/>
  <c r="D969"/>
  <c r="R968"/>
  <c r="Q968"/>
  <c r="P968"/>
  <c r="O968"/>
  <c r="N968"/>
  <c r="M968"/>
  <c r="L968"/>
  <c r="K968"/>
  <c r="J968"/>
  <c r="I968"/>
  <c r="H968"/>
  <c r="G968"/>
  <c r="F968"/>
  <c r="E968"/>
  <c r="D968"/>
  <c r="R967"/>
  <c r="Q967"/>
  <c r="P967"/>
  <c r="O967"/>
  <c r="N967"/>
  <c r="M967"/>
  <c r="L967"/>
  <c r="K967"/>
  <c r="J967"/>
  <c r="I967"/>
  <c r="H967"/>
  <c r="G967"/>
  <c r="F967"/>
  <c r="E967"/>
  <c r="D967"/>
  <c r="R965"/>
  <c r="Q965"/>
  <c r="P965"/>
  <c r="O965"/>
  <c r="N965"/>
  <c r="M965"/>
  <c r="L965"/>
  <c r="K965"/>
  <c r="J965"/>
  <c r="I965"/>
  <c r="H965"/>
  <c r="G965"/>
  <c r="F965"/>
  <c r="E965"/>
  <c r="D965"/>
  <c r="R963"/>
  <c r="Q963"/>
  <c r="P963"/>
  <c r="O963"/>
  <c r="N963"/>
  <c r="M963"/>
  <c r="L963"/>
  <c r="K963"/>
  <c r="J963"/>
  <c r="I963"/>
  <c r="H963"/>
  <c r="G963"/>
  <c r="F963"/>
  <c r="E963"/>
  <c r="D963"/>
  <c r="R962"/>
  <c r="Q962"/>
  <c r="P962"/>
  <c r="O962"/>
  <c r="N962"/>
  <c r="M962"/>
  <c r="L962"/>
  <c r="K962"/>
  <c r="J962"/>
  <c r="I962"/>
  <c r="H962"/>
  <c r="G962"/>
  <c r="F962"/>
  <c r="E962"/>
  <c r="D962"/>
  <c r="R960"/>
  <c r="Q960"/>
  <c r="P960"/>
  <c r="O960"/>
  <c r="N960"/>
  <c r="M960"/>
  <c r="L960"/>
  <c r="K960"/>
  <c r="J960"/>
  <c r="I960"/>
  <c r="H960"/>
  <c r="G960"/>
  <c r="F960"/>
  <c r="E960"/>
  <c r="D960"/>
  <c r="R959"/>
  <c r="Q959"/>
  <c r="P959"/>
  <c r="O959"/>
  <c r="N959"/>
  <c r="M959"/>
  <c r="L959"/>
  <c r="K959"/>
  <c r="J959"/>
  <c r="I959"/>
  <c r="H959"/>
  <c r="G959"/>
  <c r="F959"/>
  <c r="E959"/>
  <c r="D959"/>
  <c r="R958"/>
  <c r="Q958"/>
  <c r="P958"/>
  <c r="O958"/>
  <c r="N958"/>
  <c r="M958"/>
  <c r="L958"/>
  <c r="K958"/>
  <c r="J958"/>
  <c r="I958"/>
  <c r="H958"/>
  <c r="G958"/>
  <c r="F958"/>
  <c r="E958"/>
  <c r="D958"/>
  <c r="R956"/>
  <c r="Q956"/>
  <c r="P956"/>
  <c r="O956"/>
  <c r="N956"/>
  <c r="M956"/>
  <c r="L956"/>
  <c r="K956"/>
  <c r="J956"/>
  <c r="I956"/>
  <c r="H956"/>
  <c r="G956"/>
  <c r="F956"/>
  <c r="E956"/>
  <c r="D956"/>
  <c r="R954"/>
  <c r="Q954"/>
  <c r="P954"/>
  <c r="O954"/>
  <c r="N954"/>
  <c r="M954"/>
  <c r="L954"/>
  <c r="K954"/>
  <c r="J954"/>
  <c r="I954"/>
  <c r="H954"/>
  <c r="G954"/>
  <c r="F954"/>
  <c r="E954"/>
  <c r="D954"/>
  <c r="R953"/>
  <c r="Q953"/>
  <c r="P953"/>
  <c r="O953"/>
  <c r="N953"/>
  <c r="M953"/>
  <c r="L953"/>
  <c r="K953"/>
  <c r="J953"/>
  <c r="I953"/>
  <c r="H953"/>
  <c r="G953"/>
  <c r="F953"/>
  <c r="E953"/>
  <c r="D953"/>
  <c r="R951"/>
  <c r="Q951"/>
  <c r="P951"/>
  <c r="O951"/>
  <c r="N951"/>
  <c r="M951"/>
  <c r="L951"/>
  <c r="K951"/>
  <c r="J951"/>
  <c r="I951"/>
  <c r="H951"/>
  <c r="G951"/>
  <c r="F951"/>
  <c r="E951"/>
  <c r="D951"/>
  <c r="R950"/>
  <c r="Q950"/>
  <c r="P950"/>
  <c r="O950"/>
  <c r="N950"/>
  <c r="M950"/>
  <c r="L950"/>
  <c r="K950"/>
  <c r="J950"/>
  <c r="I950"/>
  <c r="H950"/>
  <c r="G950"/>
  <c r="F950"/>
  <c r="E950"/>
  <c r="D950"/>
  <c r="R949"/>
  <c r="Q949"/>
  <c r="P949"/>
  <c r="O949"/>
  <c r="N949"/>
  <c r="M949"/>
  <c r="L949"/>
  <c r="K949"/>
  <c r="J949"/>
  <c r="I949"/>
  <c r="H949"/>
  <c r="G949"/>
  <c r="F949"/>
  <c r="E949"/>
  <c r="D949"/>
  <c r="R947"/>
  <c r="Q947"/>
  <c r="P947"/>
  <c r="O947"/>
  <c r="N947"/>
  <c r="M947"/>
  <c r="L947"/>
  <c r="K947"/>
  <c r="J947"/>
  <c r="I947"/>
  <c r="H947"/>
  <c r="G947"/>
  <c r="F947"/>
  <c r="E947"/>
  <c r="D947"/>
  <c r="R945"/>
  <c r="Q945"/>
  <c r="P945"/>
  <c r="O945"/>
  <c r="N945"/>
  <c r="M945"/>
  <c r="L945"/>
  <c r="K945"/>
  <c r="J945"/>
  <c r="I945"/>
  <c r="H945"/>
  <c r="G945"/>
  <c r="F945"/>
  <c r="E945"/>
  <c r="D945"/>
  <c r="R944"/>
  <c r="Q944"/>
  <c r="P944"/>
  <c r="O944"/>
  <c r="N944"/>
  <c r="M944"/>
  <c r="L944"/>
  <c r="K944"/>
  <c r="J944"/>
  <c r="I944"/>
  <c r="H944"/>
  <c r="G944"/>
  <c r="F944"/>
  <c r="E944"/>
  <c r="D944"/>
  <c r="R942"/>
  <c r="Q942"/>
  <c r="P942"/>
  <c r="O942"/>
  <c r="N942"/>
  <c r="M942"/>
  <c r="L942"/>
  <c r="K942"/>
  <c r="J942"/>
  <c r="I942"/>
  <c r="H942"/>
  <c r="G942"/>
  <c r="F942"/>
  <c r="E942"/>
  <c r="D942"/>
  <c r="R941"/>
  <c r="Q941"/>
  <c r="P941"/>
  <c r="O941"/>
  <c r="N941"/>
  <c r="M941"/>
  <c r="L941"/>
  <c r="K941"/>
  <c r="J941"/>
  <c r="I941"/>
  <c r="H941"/>
  <c r="G941"/>
  <c r="F941"/>
  <c r="E941"/>
  <c r="D941"/>
  <c r="R940"/>
  <c r="Q940"/>
  <c r="P940"/>
  <c r="O940"/>
  <c r="N940"/>
  <c r="M940"/>
  <c r="L940"/>
  <c r="K940"/>
  <c r="J940"/>
  <c r="I940"/>
  <c r="H940"/>
  <c r="G940"/>
  <c r="F940"/>
  <c r="E940"/>
  <c r="D940"/>
  <c r="R938"/>
  <c r="Q938"/>
  <c r="P938"/>
  <c r="O938"/>
  <c r="N938"/>
  <c r="M938"/>
  <c r="L938"/>
  <c r="K938"/>
  <c r="J938"/>
  <c r="I938"/>
  <c r="H938"/>
  <c r="G938"/>
  <c r="F938"/>
  <c r="E938"/>
  <c r="D938"/>
  <c r="R936"/>
  <c r="Q936"/>
  <c r="P936"/>
  <c r="O936"/>
  <c r="N936"/>
  <c r="M936"/>
  <c r="L936"/>
  <c r="K936"/>
  <c r="J936"/>
  <c r="I936"/>
  <c r="H936"/>
  <c r="G936"/>
  <c r="F936"/>
  <c r="E936"/>
  <c r="D936"/>
  <c r="R935"/>
  <c r="Q935"/>
  <c r="P935"/>
  <c r="O935"/>
  <c r="N935"/>
  <c r="M935"/>
  <c r="L935"/>
  <c r="K935"/>
  <c r="J935"/>
  <c r="I935"/>
  <c r="H935"/>
  <c r="G935"/>
  <c r="F935"/>
  <c r="E935"/>
  <c r="D935"/>
  <c r="R933"/>
  <c r="Q933"/>
  <c r="P933"/>
  <c r="O933"/>
  <c r="N933"/>
  <c r="M933"/>
  <c r="L933"/>
  <c r="K933"/>
  <c r="J933"/>
  <c r="I933"/>
  <c r="H933"/>
  <c r="G933"/>
  <c r="F933"/>
  <c r="E933"/>
  <c r="D933"/>
  <c r="R932"/>
  <c r="Q932"/>
  <c r="P932"/>
  <c r="O932"/>
  <c r="N932"/>
  <c r="M932"/>
  <c r="L932"/>
  <c r="K932"/>
  <c r="J932"/>
  <c r="I932"/>
  <c r="H932"/>
  <c r="G932"/>
  <c r="F932"/>
  <c r="E932"/>
  <c r="D932"/>
  <c r="R931"/>
  <c r="Q931"/>
  <c r="P931"/>
  <c r="O931"/>
  <c r="N931"/>
  <c r="M931"/>
  <c r="L931"/>
  <c r="K931"/>
  <c r="J931"/>
  <c r="I931"/>
  <c r="H931"/>
  <c r="G931"/>
  <c r="F931"/>
  <c r="E931"/>
  <c r="D931"/>
  <c r="R929"/>
  <c r="Q929"/>
  <c r="P929"/>
  <c r="O929"/>
  <c r="N929"/>
  <c r="M929"/>
  <c r="L929"/>
  <c r="K929"/>
  <c r="J929"/>
  <c r="I929"/>
  <c r="H929"/>
  <c r="G929"/>
  <c r="F929"/>
  <c r="E929"/>
  <c r="D929"/>
  <c r="R927"/>
  <c r="Q927"/>
  <c r="P927"/>
  <c r="O927"/>
  <c r="N927"/>
  <c r="M927"/>
  <c r="L927"/>
  <c r="K927"/>
  <c r="J927"/>
  <c r="I927"/>
  <c r="H927"/>
  <c r="G927"/>
  <c r="F927"/>
  <c r="E927"/>
  <c r="D927"/>
  <c r="R926"/>
  <c r="Q926"/>
  <c r="P926"/>
  <c r="O926"/>
  <c r="N926"/>
  <c r="M926"/>
  <c r="L926"/>
  <c r="K926"/>
  <c r="J926"/>
  <c r="I926"/>
  <c r="H926"/>
  <c r="G926"/>
  <c r="F926"/>
  <c r="E926"/>
  <c r="D926"/>
  <c r="R924"/>
  <c r="Q924"/>
  <c r="P924"/>
  <c r="O924"/>
  <c r="N924"/>
  <c r="M924"/>
  <c r="L924"/>
  <c r="K924"/>
  <c r="J924"/>
  <c r="I924"/>
  <c r="H924"/>
  <c r="G924"/>
  <c r="F924"/>
  <c r="E924"/>
  <c r="D924"/>
  <c r="R923"/>
  <c r="Q923"/>
  <c r="P923"/>
  <c r="O923"/>
  <c r="N923"/>
  <c r="M923"/>
  <c r="L923"/>
  <c r="K923"/>
  <c r="J923"/>
  <c r="I923"/>
  <c r="H923"/>
  <c r="G923"/>
  <c r="F923"/>
  <c r="E923"/>
  <c r="D923"/>
  <c r="R922"/>
  <c r="Q922"/>
  <c r="P922"/>
  <c r="O922"/>
  <c r="N922"/>
  <c r="M922"/>
  <c r="L922"/>
  <c r="K922"/>
  <c r="J922"/>
  <c r="I922"/>
  <c r="H922"/>
  <c r="G922"/>
  <c r="F922"/>
  <c r="E922"/>
  <c r="D922"/>
  <c r="R920"/>
  <c r="Q920"/>
  <c r="P920"/>
  <c r="O920"/>
  <c r="N920"/>
  <c r="M920"/>
  <c r="L920"/>
  <c r="K920"/>
  <c r="J920"/>
  <c r="I920"/>
  <c r="H920"/>
  <c r="G920"/>
  <c r="F920"/>
  <c r="E920"/>
  <c r="D920"/>
  <c r="R918"/>
  <c r="Q918"/>
  <c r="P918"/>
  <c r="O918"/>
  <c r="N918"/>
  <c r="M918"/>
  <c r="L918"/>
  <c r="K918"/>
  <c r="J918"/>
  <c r="I918"/>
  <c r="H918"/>
  <c r="G918"/>
  <c r="F918"/>
  <c r="E918"/>
  <c r="D918"/>
  <c r="R917"/>
  <c r="Q917"/>
  <c r="P917"/>
  <c r="O917"/>
  <c r="N917"/>
  <c r="M917"/>
  <c r="L917"/>
  <c r="K917"/>
  <c r="J917"/>
  <c r="I917"/>
  <c r="H917"/>
  <c r="G917"/>
  <c r="F917"/>
  <c r="E917"/>
  <c r="D917"/>
  <c r="R915"/>
  <c r="Q915"/>
  <c r="P915"/>
  <c r="O915"/>
  <c r="N915"/>
  <c r="M915"/>
  <c r="L915"/>
  <c r="K915"/>
  <c r="J915"/>
  <c r="I915"/>
  <c r="H915"/>
  <c r="G915"/>
  <c r="F915"/>
  <c r="E915"/>
  <c r="D915"/>
  <c r="R914"/>
  <c r="Q914"/>
  <c r="P914"/>
  <c r="O914"/>
  <c r="N914"/>
  <c r="M914"/>
  <c r="L914"/>
  <c r="K914"/>
  <c r="J914"/>
  <c r="I914"/>
  <c r="H914"/>
  <c r="G914"/>
  <c r="F914"/>
  <c r="E914"/>
  <c r="D914"/>
  <c r="R913"/>
  <c r="Q913"/>
  <c r="P913"/>
  <c r="O913"/>
  <c r="N913"/>
  <c r="M913"/>
  <c r="L913"/>
  <c r="K913"/>
  <c r="J913"/>
  <c r="I913"/>
  <c r="H913"/>
  <c r="G913"/>
  <c r="F913"/>
  <c r="E913"/>
  <c r="D913"/>
  <c r="R911"/>
  <c r="Q911"/>
  <c r="P911"/>
  <c r="O911"/>
  <c r="N911"/>
  <c r="M911"/>
  <c r="L911"/>
  <c r="K911"/>
  <c r="J911"/>
  <c r="I911"/>
  <c r="H911"/>
  <c r="G911"/>
  <c r="F911"/>
  <c r="E911"/>
  <c r="D911"/>
  <c r="R909"/>
  <c r="Q909"/>
  <c r="P909"/>
  <c r="O909"/>
  <c r="N909"/>
  <c r="M909"/>
  <c r="L909"/>
  <c r="K909"/>
  <c r="J909"/>
  <c r="I909"/>
  <c r="H909"/>
  <c r="G909"/>
  <c r="F909"/>
  <c r="E909"/>
  <c r="D909"/>
  <c r="R908"/>
  <c r="Q908"/>
  <c r="P908"/>
  <c r="O908"/>
  <c r="N908"/>
  <c r="M908"/>
  <c r="L908"/>
  <c r="K908"/>
  <c r="J908"/>
  <c r="I908"/>
  <c r="H908"/>
  <c r="G908"/>
  <c r="F908"/>
  <c r="E908"/>
  <c r="D908"/>
  <c r="R906"/>
  <c r="Q906"/>
  <c r="P906"/>
  <c r="O906"/>
  <c r="N906"/>
  <c r="M906"/>
  <c r="L906"/>
  <c r="K906"/>
  <c r="J906"/>
  <c r="I906"/>
  <c r="H906"/>
  <c r="G906"/>
  <c r="F906"/>
  <c r="E906"/>
  <c r="D906"/>
  <c r="R905"/>
  <c r="Q905"/>
  <c r="P905"/>
  <c r="O905"/>
  <c r="N905"/>
  <c r="M905"/>
  <c r="L905"/>
  <c r="K905"/>
  <c r="J905"/>
  <c r="I905"/>
  <c r="H905"/>
  <c r="G905"/>
  <c r="F905"/>
  <c r="E905"/>
  <c r="D905"/>
  <c r="R904"/>
  <c r="Q904"/>
  <c r="P904"/>
  <c r="O904"/>
  <c r="N904"/>
  <c r="M904"/>
  <c r="L904"/>
  <c r="K904"/>
  <c r="J904"/>
  <c r="I904"/>
  <c r="H904"/>
  <c r="G904"/>
  <c r="F904"/>
  <c r="E904"/>
  <c r="D904"/>
  <c r="R902"/>
  <c r="Q902"/>
  <c r="P902"/>
  <c r="O902"/>
  <c r="N902"/>
  <c r="M902"/>
  <c r="L902"/>
  <c r="K902"/>
  <c r="J902"/>
  <c r="I902"/>
  <c r="H902"/>
  <c r="G902"/>
  <c r="F902"/>
  <c r="E902"/>
  <c r="D902"/>
  <c r="R900"/>
  <c r="Q900"/>
  <c r="P900"/>
  <c r="O900"/>
  <c r="N900"/>
  <c r="M900"/>
  <c r="L900"/>
  <c r="K900"/>
  <c r="J900"/>
  <c r="I900"/>
  <c r="H900"/>
  <c r="G900"/>
  <c r="F900"/>
  <c r="E900"/>
  <c r="D900"/>
  <c r="R899"/>
  <c r="Q899"/>
  <c r="P899"/>
  <c r="O899"/>
  <c r="N899"/>
  <c r="M899"/>
  <c r="L899"/>
  <c r="K899"/>
  <c r="J899"/>
  <c r="I899"/>
  <c r="H899"/>
  <c r="G899"/>
  <c r="F899"/>
  <c r="E899"/>
  <c r="D899"/>
  <c r="R897"/>
  <c r="Q897"/>
  <c r="P897"/>
  <c r="O897"/>
  <c r="N897"/>
  <c r="M897"/>
  <c r="L897"/>
  <c r="K897"/>
  <c r="J897"/>
  <c r="I897"/>
  <c r="H897"/>
  <c r="G897"/>
  <c r="F897"/>
  <c r="E897"/>
  <c r="D897"/>
  <c r="R896"/>
  <c r="Q896"/>
  <c r="P896"/>
  <c r="O896"/>
  <c r="N896"/>
  <c r="M896"/>
  <c r="L896"/>
  <c r="K896"/>
  <c r="J896"/>
  <c r="I896"/>
  <c r="H896"/>
  <c r="G896"/>
  <c r="F896"/>
  <c r="E896"/>
  <c r="D896"/>
  <c r="R895"/>
  <c r="Q895"/>
  <c r="P895"/>
  <c r="O895"/>
  <c r="N895"/>
  <c r="M895"/>
  <c r="L895"/>
  <c r="K895"/>
  <c r="J895"/>
  <c r="I895"/>
  <c r="H895"/>
  <c r="G895"/>
  <c r="F895"/>
  <c r="E895"/>
  <c r="D895"/>
  <c r="R893"/>
  <c r="Q893"/>
  <c r="P893"/>
  <c r="O893"/>
  <c r="N893"/>
  <c r="M893"/>
  <c r="L893"/>
  <c r="K893"/>
  <c r="J893"/>
  <c r="I893"/>
  <c r="H893"/>
  <c r="G893"/>
  <c r="F893"/>
  <c r="E893"/>
  <c r="D893"/>
  <c r="R891"/>
  <c r="Q891"/>
  <c r="P891"/>
  <c r="O891"/>
  <c r="N891"/>
  <c r="M891"/>
  <c r="L891"/>
  <c r="K891"/>
  <c r="J891"/>
  <c r="I891"/>
  <c r="H891"/>
  <c r="G891"/>
  <c r="F891"/>
  <c r="E891"/>
  <c r="D891"/>
  <c r="R890"/>
  <c r="Q890"/>
  <c r="P890"/>
  <c r="O890"/>
  <c r="N890"/>
  <c r="M890"/>
  <c r="L890"/>
  <c r="K890"/>
  <c r="J890"/>
  <c r="I890"/>
  <c r="H890"/>
  <c r="G890"/>
  <c r="F890"/>
  <c r="E890"/>
  <c r="D890"/>
  <c r="R888"/>
  <c r="Q888"/>
  <c r="P888"/>
  <c r="O888"/>
  <c r="N888"/>
  <c r="M888"/>
  <c r="L888"/>
  <c r="K888"/>
  <c r="J888"/>
  <c r="I888"/>
  <c r="H888"/>
  <c r="G888"/>
  <c r="F888"/>
  <c r="E888"/>
  <c r="D888"/>
  <c r="R887"/>
  <c r="Q887"/>
  <c r="P887"/>
  <c r="O887"/>
  <c r="N887"/>
  <c r="M887"/>
  <c r="L887"/>
  <c r="K887"/>
  <c r="J887"/>
  <c r="I887"/>
  <c r="H887"/>
  <c r="G887"/>
  <c r="F887"/>
  <c r="E887"/>
  <c r="D887"/>
  <c r="R886"/>
  <c r="Q886"/>
  <c r="P886"/>
  <c r="O886"/>
  <c r="N886"/>
  <c r="M886"/>
  <c r="L886"/>
  <c r="K886"/>
  <c r="J886"/>
  <c r="I886"/>
  <c r="H886"/>
  <c r="G886"/>
  <c r="F886"/>
  <c r="E886"/>
  <c r="D886"/>
  <c r="R884"/>
  <c r="Q884"/>
  <c r="P884"/>
  <c r="O884"/>
  <c r="N884"/>
  <c r="M884"/>
  <c r="L884"/>
  <c r="K884"/>
  <c r="J884"/>
  <c r="I884"/>
  <c r="H884"/>
  <c r="G884"/>
  <c r="F884"/>
  <c r="E884"/>
  <c r="D884"/>
  <c r="R882"/>
  <c r="Q882"/>
  <c r="P882"/>
  <c r="O882"/>
  <c r="N882"/>
  <c r="M882"/>
  <c r="L882"/>
  <c r="K882"/>
  <c r="J882"/>
  <c r="I882"/>
  <c r="H882"/>
  <c r="G882"/>
  <c r="F882"/>
  <c r="E882"/>
  <c r="D882"/>
  <c r="R881"/>
  <c r="Q881"/>
  <c r="P881"/>
  <c r="O881"/>
  <c r="N881"/>
  <c r="M881"/>
  <c r="L881"/>
  <c r="K881"/>
  <c r="J881"/>
  <c r="I881"/>
  <c r="H881"/>
  <c r="G881"/>
  <c r="F881"/>
  <c r="E881"/>
  <c r="D881"/>
  <c r="R879"/>
  <c r="Q879"/>
  <c r="P879"/>
  <c r="O879"/>
  <c r="N879"/>
  <c r="M879"/>
  <c r="L879"/>
  <c r="K879"/>
  <c r="J879"/>
  <c r="I879"/>
  <c r="H879"/>
  <c r="G879"/>
  <c r="F879"/>
  <c r="E879"/>
  <c r="D879"/>
  <c r="R878"/>
  <c r="Q878"/>
  <c r="P878"/>
  <c r="O878"/>
  <c r="N878"/>
  <c r="M878"/>
  <c r="L878"/>
  <c r="K878"/>
  <c r="J878"/>
  <c r="I878"/>
  <c r="H878"/>
  <c r="G878"/>
  <c r="F878"/>
  <c r="E878"/>
  <c r="D878"/>
  <c r="R877"/>
  <c r="Q877"/>
  <c r="P877"/>
  <c r="O877"/>
  <c r="N877"/>
  <c r="M877"/>
  <c r="L877"/>
  <c r="K877"/>
  <c r="J877"/>
  <c r="I877"/>
  <c r="H877"/>
  <c r="G877"/>
  <c r="F877"/>
  <c r="E877"/>
  <c r="D877"/>
  <c r="R875"/>
  <c r="Q875"/>
  <c r="P875"/>
  <c r="O875"/>
  <c r="N875"/>
  <c r="M875"/>
  <c r="L875"/>
  <c r="K875"/>
  <c r="J875"/>
  <c r="I875"/>
  <c r="H875"/>
  <c r="G875"/>
  <c r="F875"/>
  <c r="E875"/>
  <c r="D875"/>
  <c r="R873"/>
  <c r="Q873"/>
  <c r="P873"/>
  <c r="O873"/>
  <c r="N873"/>
  <c r="M873"/>
  <c r="L873"/>
  <c r="K873"/>
  <c r="J873"/>
  <c r="I873"/>
  <c r="H873"/>
  <c r="G873"/>
  <c r="F873"/>
  <c r="E873"/>
  <c r="D873"/>
  <c r="R872"/>
  <c r="Q872"/>
  <c r="P872"/>
  <c r="O872"/>
  <c r="N872"/>
  <c r="M872"/>
  <c r="L872"/>
  <c r="K872"/>
  <c r="J872"/>
  <c r="I872"/>
  <c r="H872"/>
  <c r="G872"/>
  <c r="F872"/>
  <c r="E872"/>
  <c r="D872"/>
  <c r="R870"/>
  <c r="Q870"/>
  <c r="P870"/>
  <c r="O870"/>
  <c r="N870"/>
  <c r="M870"/>
  <c r="L870"/>
  <c r="K870"/>
  <c r="J870"/>
  <c r="I870"/>
  <c r="H870"/>
  <c r="G870"/>
  <c r="F870"/>
  <c r="E870"/>
  <c r="D870"/>
  <c r="R869"/>
  <c r="Q869"/>
  <c r="P869"/>
  <c r="O869"/>
  <c r="N869"/>
  <c r="M869"/>
  <c r="L869"/>
  <c r="K869"/>
  <c r="J869"/>
  <c r="I869"/>
  <c r="H869"/>
  <c r="G869"/>
  <c r="F869"/>
  <c r="E869"/>
  <c r="D869"/>
  <c r="R868"/>
  <c r="Q868"/>
  <c r="P868"/>
  <c r="O868"/>
  <c r="N868"/>
  <c r="M868"/>
  <c r="L868"/>
  <c r="K868"/>
  <c r="J868"/>
  <c r="I868"/>
  <c r="H868"/>
  <c r="G868"/>
  <c r="F868"/>
  <c r="E868"/>
  <c r="D868"/>
  <c r="R866"/>
  <c r="Q866"/>
  <c r="P866"/>
  <c r="O866"/>
  <c r="N866"/>
  <c r="M866"/>
  <c r="L866"/>
  <c r="K866"/>
  <c r="J866"/>
  <c r="I866"/>
  <c r="H866"/>
  <c r="G866"/>
  <c r="F866"/>
  <c r="E866"/>
  <c r="D866"/>
  <c r="R864"/>
  <c r="Q864"/>
  <c r="P864"/>
  <c r="O864"/>
  <c r="N864"/>
  <c r="M864"/>
  <c r="L864"/>
  <c r="K864"/>
  <c r="J864"/>
  <c r="I864"/>
  <c r="H864"/>
  <c r="G864"/>
  <c r="F864"/>
  <c r="E864"/>
  <c r="D864"/>
  <c r="R863"/>
  <c r="Q863"/>
  <c r="P863"/>
  <c r="O863"/>
  <c r="N863"/>
  <c r="M863"/>
  <c r="L863"/>
  <c r="K863"/>
  <c r="J863"/>
  <c r="I863"/>
  <c r="H863"/>
  <c r="G863"/>
  <c r="F863"/>
  <c r="E863"/>
  <c r="D863"/>
  <c r="R861"/>
  <c r="Q861"/>
  <c r="P861"/>
  <c r="O861"/>
  <c r="N861"/>
  <c r="M861"/>
  <c r="L861"/>
  <c r="K861"/>
  <c r="J861"/>
  <c r="I861"/>
  <c r="H861"/>
  <c r="G861"/>
  <c r="F861"/>
  <c r="E861"/>
  <c r="D861"/>
  <c r="R860"/>
  <c r="Q860"/>
  <c r="P860"/>
  <c r="O860"/>
  <c r="N860"/>
  <c r="M860"/>
  <c r="L860"/>
  <c r="K860"/>
  <c r="J860"/>
  <c r="I860"/>
  <c r="H860"/>
  <c r="G860"/>
  <c r="F860"/>
  <c r="E860"/>
  <c r="D860"/>
  <c r="R859"/>
  <c r="Q859"/>
  <c r="P859"/>
  <c r="O859"/>
  <c r="N859"/>
  <c r="M859"/>
  <c r="L859"/>
  <c r="K859"/>
  <c r="J859"/>
  <c r="I859"/>
  <c r="H859"/>
  <c r="G859"/>
  <c r="F859"/>
  <c r="E859"/>
  <c r="D859"/>
  <c r="R857"/>
  <c r="Q857"/>
  <c r="P857"/>
  <c r="O857"/>
  <c r="N857"/>
  <c r="M857"/>
  <c r="L857"/>
  <c r="K857"/>
  <c r="J857"/>
  <c r="I857"/>
  <c r="H857"/>
  <c r="G857"/>
  <c r="F857"/>
  <c r="E857"/>
  <c r="D857"/>
  <c r="R855"/>
  <c r="Q855"/>
  <c r="P855"/>
  <c r="O855"/>
  <c r="N855"/>
  <c r="M855"/>
  <c r="L855"/>
  <c r="K855"/>
  <c r="J855"/>
  <c r="I855"/>
  <c r="H855"/>
  <c r="G855"/>
  <c r="F855"/>
  <c r="E855"/>
  <c r="D855"/>
  <c r="R854"/>
  <c r="Q854"/>
  <c r="P854"/>
  <c r="O854"/>
  <c r="N854"/>
  <c r="M854"/>
  <c r="L854"/>
  <c r="K854"/>
  <c r="J854"/>
  <c r="I854"/>
  <c r="H854"/>
  <c r="G854"/>
  <c r="F854"/>
  <c r="E854"/>
  <c r="D854"/>
  <c r="R852"/>
  <c r="Q852"/>
  <c r="P852"/>
  <c r="O852"/>
  <c r="N852"/>
  <c r="M852"/>
  <c r="L852"/>
  <c r="K852"/>
  <c r="J852"/>
  <c r="I852"/>
  <c r="H852"/>
  <c r="G852"/>
  <c r="F852"/>
  <c r="E852"/>
  <c r="D852"/>
  <c r="R851"/>
  <c r="Q851"/>
  <c r="P851"/>
  <c r="O851"/>
  <c r="N851"/>
  <c r="M851"/>
  <c r="L851"/>
  <c r="K851"/>
  <c r="J851"/>
  <c r="I851"/>
  <c r="H851"/>
  <c r="G851"/>
  <c r="F851"/>
  <c r="E851"/>
  <c r="D851"/>
  <c r="R850"/>
  <c r="Q850"/>
  <c r="P850"/>
  <c r="O850"/>
  <c r="N850"/>
  <c r="M850"/>
  <c r="L850"/>
  <c r="K850"/>
  <c r="J850"/>
  <c r="I850"/>
  <c r="H850"/>
  <c r="G850"/>
  <c r="F850"/>
  <c r="E850"/>
  <c r="D850"/>
  <c r="R848"/>
  <c r="Q848"/>
  <c r="P848"/>
  <c r="O848"/>
  <c r="N848"/>
  <c r="M848"/>
  <c r="L848"/>
  <c r="K848"/>
  <c r="J848"/>
  <c r="I848"/>
  <c r="H848"/>
  <c r="G848"/>
  <c r="F848"/>
  <c r="E848"/>
  <c r="D848"/>
  <c r="R846"/>
  <c r="Q846"/>
  <c r="P846"/>
  <c r="O846"/>
  <c r="N846"/>
  <c r="M846"/>
  <c r="L846"/>
  <c r="K846"/>
  <c r="J846"/>
  <c r="I846"/>
  <c r="H846"/>
  <c r="G846"/>
  <c r="F846"/>
  <c r="E846"/>
  <c r="D846"/>
  <c r="R845"/>
  <c r="Q845"/>
  <c r="P845"/>
  <c r="O845"/>
  <c r="N845"/>
  <c r="M845"/>
  <c r="L845"/>
  <c r="K845"/>
  <c r="J845"/>
  <c r="I845"/>
  <c r="H845"/>
  <c r="G845"/>
  <c r="F845"/>
  <c r="E845"/>
  <c r="D845"/>
  <c r="R843"/>
  <c r="Q843"/>
  <c r="P843"/>
  <c r="O843"/>
  <c r="N843"/>
  <c r="M843"/>
  <c r="L843"/>
  <c r="K843"/>
  <c r="J843"/>
  <c r="I843"/>
  <c r="H843"/>
  <c r="G843"/>
  <c r="F843"/>
  <c r="E843"/>
  <c r="D843"/>
  <c r="R842"/>
  <c r="Q842"/>
  <c r="P842"/>
  <c r="O842"/>
  <c r="N842"/>
  <c r="M842"/>
  <c r="L842"/>
  <c r="K842"/>
  <c r="J842"/>
  <c r="I842"/>
  <c r="H842"/>
  <c r="G842"/>
  <c r="F842"/>
  <c r="E842"/>
  <c r="D842"/>
  <c r="R841"/>
  <c r="Q841"/>
  <c r="P841"/>
  <c r="O841"/>
  <c r="N841"/>
  <c r="M841"/>
  <c r="L841"/>
  <c r="K841"/>
  <c r="J841"/>
  <c r="I841"/>
  <c r="H841"/>
  <c r="G841"/>
  <c r="F841"/>
  <c r="E841"/>
  <c r="D841"/>
  <c r="R839"/>
  <c r="Q839"/>
  <c r="P839"/>
  <c r="O839"/>
  <c r="N839"/>
  <c r="M839"/>
  <c r="L839"/>
  <c r="K839"/>
  <c r="J839"/>
  <c r="I839"/>
  <c r="H839"/>
  <c r="G839"/>
  <c r="F839"/>
  <c r="E839"/>
  <c r="D839"/>
  <c r="R837"/>
  <c r="Q837"/>
  <c r="P837"/>
  <c r="O837"/>
  <c r="N837"/>
  <c r="M837"/>
  <c r="L837"/>
  <c r="K837"/>
  <c r="J837"/>
  <c r="I837"/>
  <c r="H837"/>
  <c r="G837"/>
  <c r="F837"/>
  <c r="E837"/>
  <c r="D837"/>
  <c r="R836"/>
  <c r="Q836"/>
  <c r="P836"/>
  <c r="O836"/>
  <c r="N836"/>
  <c r="M836"/>
  <c r="L836"/>
  <c r="K836"/>
  <c r="J836"/>
  <c r="I836"/>
  <c r="H836"/>
  <c r="G836"/>
  <c r="F836"/>
  <c r="E836"/>
  <c r="D836"/>
  <c r="R834"/>
  <c r="Q834"/>
  <c r="P834"/>
  <c r="O834"/>
  <c r="N834"/>
  <c r="M834"/>
  <c r="L834"/>
  <c r="K834"/>
  <c r="J834"/>
  <c r="I834"/>
  <c r="H834"/>
  <c r="G834"/>
  <c r="F834"/>
  <c r="E834"/>
  <c r="D834"/>
  <c r="R833"/>
  <c r="Q833"/>
  <c r="P833"/>
  <c r="O833"/>
  <c r="N833"/>
  <c r="M833"/>
  <c r="L833"/>
  <c r="K833"/>
  <c r="J833"/>
  <c r="I833"/>
  <c r="H833"/>
  <c r="G833"/>
  <c r="F833"/>
  <c r="E833"/>
  <c r="D833"/>
  <c r="R832"/>
  <c r="Q832"/>
  <c r="P832"/>
  <c r="O832"/>
  <c r="N832"/>
  <c r="M832"/>
  <c r="L832"/>
  <c r="K832"/>
  <c r="J832"/>
  <c r="I832"/>
  <c r="H832"/>
  <c r="G832"/>
  <c r="F832"/>
  <c r="E832"/>
  <c r="D832"/>
  <c r="R830"/>
  <c r="Q830"/>
  <c r="P830"/>
  <c r="O830"/>
  <c r="N830"/>
  <c r="M830"/>
  <c r="L830"/>
  <c r="K830"/>
  <c r="J830"/>
  <c r="I830"/>
  <c r="H830"/>
  <c r="G830"/>
  <c r="F830"/>
  <c r="E830"/>
  <c r="D830"/>
  <c r="R828"/>
  <c r="Q828"/>
  <c r="P828"/>
  <c r="O828"/>
  <c r="N828"/>
  <c r="M828"/>
  <c r="L828"/>
  <c r="K828"/>
  <c r="J828"/>
  <c r="I828"/>
  <c r="H828"/>
  <c r="G828"/>
  <c r="F828"/>
  <c r="E828"/>
  <c r="D828"/>
  <c r="R827"/>
  <c r="Q827"/>
  <c r="P827"/>
  <c r="O827"/>
  <c r="N827"/>
  <c r="M827"/>
  <c r="L827"/>
  <c r="K827"/>
  <c r="J827"/>
  <c r="I827"/>
  <c r="H827"/>
  <c r="G827"/>
  <c r="F827"/>
  <c r="E827"/>
  <c r="D827"/>
  <c r="R825"/>
  <c r="Q825"/>
  <c r="P825"/>
  <c r="O825"/>
  <c r="N825"/>
  <c r="M825"/>
  <c r="L825"/>
  <c r="K825"/>
  <c r="J825"/>
  <c r="I825"/>
  <c r="H825"/>
  <c r="G825"/>
  <c r="F825"/>
  <c r="E825"/>
  <c r="D825"/>
  <c r="R824"/>
  <c r="Q824"/>
  <c r="P824"/>
  <c r="O824"/>
  <c r="N824"/>
  <c r="M824"/>
  <c r="L824"/>
  <c r="K824"/>
  <c r="J824"/>
  <c r="I824"/>
  <c r="H824"/>
  <c r="G824"/>
  <c r="F824"/>
  <c r="E824"/>
  <c r="D824"/>
  <c r="R823"/>
  <c r="Q823"/>
  <c r="P823"/>
  <c r="O823"/>
  <c r="N823"/>
  <c r="M823"/>
  <c r="L823"/>
  <c r="K823"/>
  <c r="J823"/>
  <c r="I823"/>
  <c r="H823"/>
  <c r="G823"/>
  <c r="F823"/>
  <c r="E823"/>
  <c r="D823"/>
  <c r="R821"/>
  <c r="Q821"/>
  <c r="P821"/>
  <c r="O821"/>
  <c r="N821"/>
  <c r="M821"/>
  <c r="L821"/>
  <c r="K821"/>
  <c r="J821"/>
  <c r="I821"/>
  <c r="H821"/>
  <c r="G821"/>
  <c r="F821"/>
  <c r="E821"/>
  <c r="D821"/>
  <c r="R819"/>
  <c r="Q819"/>
  <c r="P819"/>
  <c r="O819"/>
  <c r="N819"/>
  <c r="M819"/>
  <c r="L819"/>
  <c r="K819"/>
  <c r="J819"/>
  <c r="I819"/>
  <c r="H819"/>
  <c r="G819"/>
  <c r="F819"/>
  <c r="E819"/>
  <c r="D819"/>
  <c r="R818"/>
  <c r="Q818"/>
  <c r="P818"/>
  <c r="O818"/>
  <c r="N818"/>
  <c r="M818"/>
  <c r="L818"/>
  <c r="K818"/>
  <c r="J818"/>
  <c r="I818"/>
  <c r="H818"/>
  <c r="G818"/>
  <c r="F818"/>
  <c r="E818"/>
  <c r="D818"/>
  <c r="R816"/>
  <c r="Q816"/>
  <c r="P816"/>
  <c r="O816"/>
  <c r="N816"/>
  <c r="M816"/>
  <c r="L816"/>
  <c r="K816"/>
  <c r="J816"/>
  <c r="I816"/>
  <c r="H816"/>
  <c r="G816"/>
  <c r="F816"/>
  <c r="E816"/>
  <c r="D816"/>
  <c r="R815"/>
  <c r="Q815"/>
  <c r="P815"/>
  <c r="O815"/>
  <c r="N815"/>
  <c r="M815"/>
  <c r="L815"/>
  <c r="K815"/>
  <c r="J815"/>
  <c r="I815"/>
  <c r="H815"/>
  <c r="G815"/>
  <c r="F815"/>
  <c r="E815"/>
  <c r="D815"/>
  <c r="R814"/>
  <c r="Q814"/>
  <c r="P814"/>
  <c r="O814"/>
  <c r="N814"/>
  <c r="M814"/>
  <c r="L814"/>
  <c r="K814"/>
  <c r="J814"/>
  <c r="I814"/>
  <c r="H814"/>
  <c r="G814"/>
  <c r="F814"/>
  <c r="E814"/>
  <c r="D814"/>
  <c r="R812"/>
  <c r="Q812"/>
  <c r="P812"/>
  <c r="O812"/>
  <c r="N812"/>
  <c r="M812"/>
  <c r="L812"/>
  <c r="K812"/>
  <c r="J812"/>
  <c r="I812"/>
  <c r="H812"/>
  <c r="G812"/>
  <c r="F812"/>
  <c r="E812"/>
  <c r="D812"/>
  <c r="R810"/>
  <c r="Q810"/>
  <c r="P810"/>
  <c r="O810"/>
  <c r="N810"/>
  <c r="M810"/>
  <c r="L810"/>
  <c r="K810"/>
  <c r="J810"/>
  <c r="I810"/>
  <c r="H810"/>
  <c r="G810"/>
  <c r="F810"/>
  <c r="E810"/>
  <c r="D810"/>
  <c r="R809"/>
  <c r="Q809"/>
  <c r="P809"/>
  <c r="O809"/>
  <c r="N809"/>
  <c r="M809"/>
  <c r="L809"/>
  <c r="K809"/>
  <c r="J809"/>
  <c r="I809"/>
  <c r="H809"/>
  <c r="G809"/>
  <c r="F809"/>
  <c r="E809"/>
  <c r="D809"/>
  <c r="R807"/>
  <c r="Q807"/>
  <c r="P807"/>
  <c r="O807"/>
  <c r="N807"/>
  <c r="M807"/>
  <c r="L807"/>
  <c r="K807"/>
  <c r="J807"/>
  <c r="I807"/>
  <c r="H807"/>
  <c r="G807"/>
  <c r="F807"/>
  <c r="E807"/>
  <c r="D807"/>
  <c r="R806"/>
  <c r="Q806"/>
  <c r="P806"/>
  <c r="O806"/>
  <c r="N806"/>
  <c r="M806"/>
  <c r="L806"/>
  <c r="K806"/>
  <c r="J806"/>
  <c r="I806"/>
  <c r="H806"/>
  <c r="G806"/>
  <c r="F806"/>
  <c r="E806"/>
  <c r="D806"/>
  <c r="R805"/>
  <c r="Q805"/>
  <c r="P805"/>
  <c r="O805"/>
  <c r="N805"/>
  <c r="M805"/>
  <c r="L805"/>
  <c r="K805"/>
  <c r="J805"/>
  <c r="I805"/>
  <c r="H805"/>
  <c r="G805"/>
  <c r="F805"/>
  <c r="E805"/>
  <c r="D805"/>
  <c r="R803"/>
  <c r="Q803"/>
  <c r="P803"/>
  <c r="O803"/>
  <c r="N803"/>
  <c r="M803"/>
  <c r="L803"/>
  <c r="K803"/>
  <c r="J803"/>
  <c r="I803"/>
  <c r="H803"/>
  <c r="G803"/>
  <c r="F803"/>
  <c r="E803"/>
  <c r="D803"/>
  <c r="R801"/>
  <c r="Q801"/>
  <c r="P801"/>
  <c r="O801"/>
  <c r="N801"/>
  <c r="M801"/>
  <c r="L801"/>
  <c r="K801"/>
  <c r="J801"/>
  <c r="I801"/>
  <c r="H801"/>
  <c r="G801"/>
  <c r="F801"/>
  <c r="E801"/>
  <c r="D801"/>
  <c r="R800"/>
  <c r="Q800"/>
  <c r="P800"/>
  <c r="O800"/>
  <c r="N800"/>
  <c r="M800"/>
  <c r="L800"/>
  <c r="K800"/>
  <c r="J800"/>
  <c r="I800"/>
  <c r="H800"/>
  <c r="G800"/>
  <c r="F800"/>
  <c r="E800"/>
  <c r="D800"/>
  <c r="R798"/>
  <c r="Q798"/>
  <c r="P798"/>
  <c r="O798"/>
  <c r="N798"/>
  <c r="M798"/>
  <c r="L798"/>
  <c r="K798"/>
  <c r="J798"/>
  <c r="I798"/>
  <c r="H798"/>
  <c r="G798"/>
  <c r="F798"/>
  <c r="E798"/>
  <c r="D798"/>
  <c r="R797"/>
  <c r="Q797"/>
  <c r="P797"/>
  <c r="O797"/>
  <c r="N797"/>
  <c r="M797"/>
  <c r="L797"/>
  <c r="K797"/>
  <c r="J797"/>
  <c r="I797"/>
  <c r="H797"/>
  <c r="G797"/>
  <c r="F797"/>
  <c r="E797"/>
  <c r="D797"/>
  <c r="R796"/>
  <c r="Q796"/>
  <c r="P796"/>
  <c r="O796"/>
  <c r="N796"/>
  <c r="M796"/>
  <c r="L796"/>
  <c r="K796"/>
  <c r="J796"/>
  <c r="I796"/>
  <c r="H796"/>
  <c r="G796"/>
  <c r="F796"/>
  <c r="E796"/>
  <c r="D796"/>
  <c r="R794"/>
  <c r="Q794"/>
  <c r="P794"/>
  <c r="O794"/>
  <c r="N794"/>
  <c r="M794"/>
  <c r="L794"/>
  <c r="K794"/>
  <c r="J794"/>
  <c r="I794"/>
  <c r="H794"/>
  <c r="G794"/>
  <c r="F794"/>
  <c r="E794"/>
  <c r="D794"/>
  <c r="R792"/>
  <c r="Q792"/>
  <c r="P792"/>
  <c r="O792"/>
  <c r="N792"/>
  <c r="M792"/>
  <c r="L792"/>
  <c r="K792"/>
  <c r="J792"/>
  <c r="I792"/>
  <c r="H792"/>
  <c r="G792"/>
  <c r="F792"/>
  <c r="E792"/>
  <c r="D792"/>
  <c r="R791"/>
  <c r="Q791"/>
  <c r="P791"/>
  <c r="O791"/>
  <c r="N791"/>
  <c r="M791"/>
  <c r="L791"/>
  <c r="K791"/>
  <c r="J791"/>
  <c r="I791"/>
  <c r="H791"/>
  <c r="G791"/>
  <c r="F791"/>
  <c r="E791"/>
  <c r="D791"/>
  <c r="R789"/>
  <c r="Q789"/>
  <c r="P789"/>
  <c r="O789"/>
  <c r="N789"/>
  <c r="M789"/>
  <c r="L789"/>
  <c r="K789"/>
  <c r="J789"/>
  <c r="I789"/>
  <c r="H789"/>
  <c r="G789"/>
  <c r="F789"/>
  <c r="E789"/>
  <c r="D789"/>
  <c r="R788"/>
  <c r="Q788"/>
  <c r="P788"/>
  <c r="O788"/>
  <c r="N788"/>
  <c r="M788"/>
  <c r="L788"/>
  <c r="K788"/>
  <c r="J788"/>
  <c r="I788"/>
  <c r="H788"/>
  <c r="G788"/>
  <c r="F788"/>
  <c r="E788"/>
  <c r="D788"/>
  <c r="R787"/>
  <c r="Q787"/>
  <c r="P787"/>
  <c r="O787"/>
  <c r="N787"/>
  <c r="M787"/>
  <c r="L787"/>
  <c r="K787"/>
  <c r="J787"/>
  <c r="I787"/>
  <c r="H787"/>
  <c r="G787"/>
  <c r="F787"/>
  <c r="E787"/>
  <c r="D787"/>
  <c r="R785"/>
  <c r="Q785"/>
  <c r="P785"/>
  <c r="O785"/>
  <c r="N785"/>
  <c r="M785"/>
  <c r="L785"/>
  <c r="K785"/>
  <c r="J785"/>
  <c r="I785"/>
  <c r="H785"/>
  <c r="G785"/>
  <c r="F785"/>
  <c r="E785"/>
  <c r="D785"/>
  <c r="R783"/>
  <c r="Q783"/>
  <c r="P783"/>
  <c r="O783"/>
  <c r="N783"/>
  <c r="M783"/>
  <c r="L783"/>
  <c r="K783"/>
  <c r="J783"/>
  <c r="I783"/>
  <c r="H783"/>
  <c r="G783"/>
  <c r="F783"/>
  <c r="E783"/>
  <c r="D783"/>
  <c r="R782"/>
  <c r="Q782"/>
  <c r="P782"/>
  <c r="O782"/>
  <c r="N782"/>
  <c r="M782"/>
  <c r="L782"/>
  <c r="K782"/>
  <c r="J782"/>
  <c r="I782"/>
  <c r="H782"/>
  <c r="G782"/>
  <c r="F782"/>
  <c r="E782"/>
  <c r="D782"/>
  <c r="R780"/>
  <c r="Q780"/>
  <c r="P780"/>
  <c r="O780"/>
  <c r="N780"/>
  <c r="M780"/>
  <c r="L780"/>
  <c r="K780"/>
  <c r="J780"/>
  <c r="I780"/>
  <c r="H780"/>
  <c r="G780"/>
  <c r="F780"/>
  <c r="E780"/>
  <c r="D780"/>
  <c r="R779"/>
  <c r="Q779"/>
  <c r="P779"/>
  <c r="O779"/>
  <c r="N779"/>
  <c r="M779"/>
  <c r="L779"/>
  <c r="K779"/>
  <c r="J779"/>
  <c r="I779"/>
  <c r="H779"/>
  <c r="G779"/>
  <c r="F779"/>
  <c r="E779"/>
  <c r="D779"/>
  <c r="R778"/>
  <c r="Q778"/>
  <c r="P778"/>
  <c r="O778"/>
  <c r="N778"/>
  <c r="M778"/>
  <c r="L778"/>
  <c r="K778"/>
  <c r="J778"/>
  <c r="I778"/>
  <c r="H778"/>
  <c r="G778"/>
  <c r="F778"/>
  <c r="E778"/>
  <c r="D778"/>
  <c r="R776"/>
  <c r="Q776"/>
  <c r="P776"/>
  <c r="O776"/>
  <c r="N776"/>
  <c r="M776"/>
  <c r="L776"/>
  <c r="K776"/>
  <c r="J776"/>
  <c r="I776"/>
  <c r="H776"/>
  <c r="G776"/>
  <c r="F776"/>
  <c r="E776"/>
  <c r="D776"/>
  <c r="R774"/>
  <c r="Q774"/>
  <c r="P774"/>
  <c r="O774"/>
  <c r="N774"/>
  <c r="M774"/>
  <c r="L774"/>
  <c r="K774"/>
  <c r="J774"/>
  <c r="I774"/>
  <c r="H774"/>
  <c r="G774"/>
  <c r="F774"/>
  <c r="E774"/>
  <c r="D774"/>
  <c r="R773"/>
  <c r="Q773"/>
  <c r="P773"/>
  <c r="O773"/>
  <c r="N773"/>
  <c r="M773"/>
  <c r="L773"/>
  <c r="K773"/>
  <c r="J773"/>
  <c r="I773"/>
  <c r="H773"/>
  <c r="G773"/>
  <c r="F773"/>
  <c r="E773"/>
  <c r="D773"/>
  <c r="R771"/>
  <c r="Q771"/>
  <c r="P771"/>
  <c r="O771"/>
  <c r="N771"/>
  <c r="M771"/>
  <c r="L771"/>
  <c r="K771"/>
  <c r="J771"/>
  <c r="I771"/>
  <c r="H771"/>
  <c r="G771"/>
  <c r="F771"/>
  <c r="E771"/>
  <c r="D771"/>
  <c r="R770"/>
  <c r="Q770"/>
  <c r="P770"/>
  <c r="O770"/>
  <c r="N770"/>
  <c r="M770"/>
  <c r="L770"/>
  <c r="K770"/>
  <c r="J770"/>
  <c r="I770"/>
  <c r="H770"/>
  <c r="G770"/>
  <c r="F770"/>
  <c r="E770"/>
  <c r="D770"/>
  <c r="R769"/>
  <c r="Q769"/>
  <c r="P769"/>
  <c r="O769"/>
  <c r="N769"/>
  <c r="M769"/>
  <c r="L769"/>
  <c r="K769"/>
  <c r="J769"/>
  <c r="I769"/>
  <c r="H769"/>
  <c r="G769"/>
  <c r="F769"/>
  <c r="E769"/>
  <c r="D769"/>
  <c r="R767"/>
  <c r="Q767"/>
  <c r="P767"/>
  <c r="O767"/>
  <c r="N767"/>
  <c r="M767"/>
  <c r="L767"/>
  <c r="K767"/>
  <c r="J767"/>
  <c r="I767"/>
  <c r="H767"/>
  <c r="G767"/>
  <c r="F767"/>
  <c r="E767"/>
  <c r="D767"/>
  <c r="R765"/>
  <c r="Q765"/>
  <c r="P765"/>
  <c r="O765"/>
  <c r="N765"/>
  <c r="M765"/>
  <c r="L765"/>
  <c r="K765"/>
  <c r="J765"/>
  <c r="I765"/>
  <c r="H765"/>
  <c r="G765"/>
  <c r="F765"/>
  <c r="E765"/>
  <c r="D765"/>
  <c r="R764"/>
  <c r="Q764"/>
  <c r="P764"/>
  <c r="O764"/>
  <c r="N764"/>
  <c r="M764"/>
  <c r="L764"/>
  <c r="K764"/>
  <c r="J764"/>
  <c r="I764"/>
  <c r="H764"/>
  <c r="G764"/>
  <c r="F764"/>
  <c r="E764"/>
  <c r="D764"/>
  <c r="R762"/>
  <c r="Q762"/>
  <c r="P762"/>
  <c r="O762"/>
  <c r="N762"/>
  <c r="M762"/>
  <c r="L762"/>
  <c r="K762"/>
  <c r="J762"/>
  <c r="I762"/>
  <c r="H762"/>
  <c r="G762"/>
  <c r="F762"/>
  <c r="E762"/>
  <c r="D762"/>
  <c r="R761"/>
  <c r="Q761"/>
  <c r="P761"/>
  <c r="O761"/>
  <c r="N761"/>
  <c r="M761"/>
  <c r="L761"/>
  <c r="K761"/>
  <c r="J761"/>
  <c r="I761"/>
  <c r="H761"/>
  <c r="G761"/>
  <c r="F761"/>
  <c r="E761"/>
  <c r="D761"/>
  <c r="R760"/>
  <c r="Q760"/>
  <c r="P760"/>
  <c r="O760"/>
  <c r="N760"/>
  <c r="M760"/>
  <c r="L760"/>
  <c r="K760"/>
  <c r="J760"/>
  <c r="I760"/>
  <c r="H760"/>
  <c r="G760"/>
  <c r="F760"/>
  <c r="E760"/>
  <c r="D760"/>
  <c r="R758"/>
  <c r="Q758"/>
  <c r="P758"/>
  <c r="O758"/>
  <c r="N758"/>
  <c r="M758"/>
  <c r="L758"/>
  <c r="K758"/>
  <c r="J758"/>
  <c r="I758"/>
  <c r="H758"/>
  <c r="G758"/>
  <c r="F758"/>
  <c r="E758"/>
  <c r="D758"/>
  <c r="R756"/>
  <c r="Q756"/>
  <c r="P756"/>
  <c r="O756"/>
  <c r="N756"/>
  <c r="M756"/>
  <c r="L756"/>
  <c r="K756"/>
  <c r="J756"/>
  <c r="I756"/>
  <c r="H756"/>
  <c r="G756"/>
  <c r="F756"/>
  <c r="E756"/>
  <c r="D756"/>
  <c r="R755"/>
  <c r="Q755"/>
  <c r="P755"/>
  <c r="O755"/>
  <c r="N755"/>
  <c r="M755"/>
  <c r="L755"/>
  <c r="K755"/>
  <c r="J755"/>
  <c r="I755"/>
  <c r="H755"/>
  <c r="G755"/>
  <c r="F755"/>
  <c r="E755"/>
  <c r="D755"/>
  <c r="R753"/>
  <c r="Q753"/>
  <c r="P753"/>
  <c r="O753"/>
  <c r="N753"/>
  <c r="M753"/>
  <c r="L753"/>
  <c r="K753"/>
  <c r="J753"/>
  <c r="I753"/>
  <c r="H753"/>
  <c r="G753"/>
  <c r="F753"/>
  <c r="E753"/>
  <c r="D753"/>
  <c r="R752"/>
  <c r="Q752"/>
  <c r="P752"/>
  <c r="O752"/>
  <c r="N752"/>
  <c r="M752"/>
  <c r="L752"/>
  <c r="K752"/>
  <c r="J752"/>
  <c r="I752"/>
  <c r="H752"/>
  <c r="G752"/>
  <c r="F752"/>
  <c r="E752"/>
  <c r="D752"/>
  <c r="R751"/>
  <c r="Q751"/>
  <c r="P751"/>
  <c r="O751"/>
  <c r="N751"/>
  <c r="M751"/>
  <c r="L751"/>
  <c r="K751"/>
  <c r="J751"/>
  <c r="I751"/>
  <c r="H751"/>
  <c r="G751"/>
  <c r="F751"/>
  <c r="E751"/>
  <c r="D751"/>
  <c r="R749"/>
  <c r="Q749"/>
  <c r="P749"/>
  <c r="O749"/>
  <c r="N749"/>
  <c r="M749"/>
  <c r="L749"/>
  <c r="K749"/>
  <c r="J749"/>
  <c r="I749"/>
  <c r="H749"/>
  <c r="G749"/>
  <c r="F749"/>
  <c r="E749"/>
  <c r="D749"/>
  <c r="R747"/>
  <c r="Q747"/>
  <c r="P747"/>
  <c r="O747"/>
  <c r="N747"/>
  <c r="M747"/>
  <c r="L747"/>
  <c r="K747"/>
  <c r="J747"/>
  <c r="I747"/>
  <c r="H747"/>
  <c r="G747"/>
  <c r="F747"/>
  <c r="E747"/>
  <c r="D747"/>
  <c r="R746"/>
  <c r="Q746"/>
  <c r="P746"/>
  <c r="O746"/>
  <c r="N746"/>
  <c r="M746"/>
  <c r="L746"/>
  <c r="K746"/>
  <c r="J746"/>
  <c r="I746"/>
  <c r="H746"/>
  <c r="G746"/>
  <c r="F746"/>
  <c r="E746"/>
  <c r="D746"/>
  <c r="R744"/>
  <c r="Q744"/>
  <c r="P744"/>
  <c r="O744"/>
  <c r="N744"/>
  <c r="M744"/>
  <c r="L744"/>
  <c r="K744"/>
  <c r="J744"/>
  <c r="I744"/>
  <c r="H744"/>
  <c r="G744"/>
  <c r="F744"/>
  <c r="E744"/>
  <c r="D744"/>
  <c r="R743"/>
  <c r="Q743"/>
  <c r="P743"/>
  <c r="O743"/>
  <c r="N743"/>
  <c r="M743"/>
  <c r="L743"/>
  <c r="K743"/>
  <c r="J743"/>
  <c r="I743"/>
  <c r="H743"/>
  <c r="G743"/>
  <c r="F743"/>
  <c r="E743"/>
  <c r="D743"/>
  <c r="R742"/>
  <c r="Q742"/>
  <c r="P742"/>
  <c r="O742"/>
  <c r="N742"/>
  <c r="M742"/>
  <c r="L742"/>
  <c r="K742"/>
  <c r="J742"/>
  <c r="I742"/>
  <c r="H742"/>
  <c r="G742"/>
  <c r="F742"/>
  <c r="E742"/>
  <c r="D742"/>
  <c r="R740"/>
  <c r="Q740"/>
  <c r="P740"/>
  <c r="O740"/>
  <c r="N740"/>
  <c r="M740"/>
  <c r="L740"/>
  <c r="K740"/>
  <c r="J740"/>
  <c r="I740"/>
  <c r="H740"/>
  <c r="G740"/>
  <c r="F740"/>
  <c r="E740"/>
  <c r="D740"/>
  <c r="R738"/>
  <c r="Q738"/>
  <c r="P738"/>
  <c r="O738"/>
  <c r="N738"/>
  <c r="M738"/>
  <c r="L738"/>
  <c r="K738"/>
  <c r="J738"/>
  <c r="I738"/>
  <c r="H738"/>
  <c r="G738"/>
  <c r="F738"/>
  <c r="E738"/>
  <c r="D738"/>
  <c r="R737"/>
  <c r="Q737"/>
  <c r="P737"/>
  <c r="O737"/>
  <c r="N737"/>
  <c r="M737"/>
  <c r="L737"/>
  <c r="K737"/>
  <c r="J737"/>
  <c r="I737"/>
  <c r="H737"/>
  <c r="G737"/>
  <c r="F737"/>
  <c r="E737"/>
  <c r="D737"/>
  <c r="R735"/>
  <c r="Q735"/>
  <c r="P735"/>
  <c r="O735"/>
  <c r="N735"/>
  <c r="M735"/>
  <c r="L735"/>
  <c r="K735"/>
  <c r="J735"/>
  <c r="I735"/>
  <c r="H735"/>
  <c r="G735"/>
  <c r="F735"/>
  <c r="E735"/>
  <c r="D735"/>
  <c r="R734"/>
  <c r="Q734"/>
  <c r="P734"/>
  <c r="O734"/>
  <c r="N734"/>
  <c r="M734"/>
  <c r="L734"/>
  <c r="K734"/>
  <c r="J734"/>
  <c r="I734"/>
  <c r="H734"/>
  <c r="G734"/>
  <c r="F734"/>
  <c r="E734"/>
  <c r="D734"/>
  <c r="R733"/>
  <c r="Q733"/>
  <c r="P733"/>
  <c r="O733"/>
  <c r="N733"/>
  <c r="M733"/>
  <c r="L733"/>
  <c r="K733"/>
  <c r="J733"/>
  <c r="I733"/>
  <c r="H733"/>
  <c r="G733"/>
  <c r="F733"/>
  <c r="E733"/>
  <c r="D733"/>
  <c r="R731"/>
  <c r="Q731"/>
  <c r="P731"/>
  <c r="O731"/>
  <c r="N731"/>
  <c r="M731"/>
  <c r="L731"/>
  <c r="K731"/>
  <c r="J731"/>
  <c r="I731"/>
  <c r="H731"/>
  <c r="G731"/>
  <c r="F731"/>
  <c r="E731"/>
  <c r="D731"/>
  <c r="R729"/>
  <c r="Q729"/>
  <c r="P729"/>
  <c r="O729"/>
  <c r="N729"/>
  <c r="M729"/>
  <c r="L729"/>
  <c r="K729"/>
  <c r="J729"/>
  <c r="I729"/>
  <c r="H729"/>
  <c r="G729"/>
  <c r="F729"/>
  <c r="E729"/>
  <c r="D729"/>
  <c r="R728"/>
  <c r="Q728"/>
  <c r="P728"/>
  <c r="O728"/>
  <c r="N728"/>
  <c r="M728"/>
  <c r="L728"/>
  <c r="K728"/>
  <c r="J728"/>
  <c r="I728"/>
  <c r="H728"/>
  <c r="G728"/>
  <c r="F728"/>
  <c r="E728"/>
  <c r="D728"/>
  <c r="R726"/>
  <c r="Q726"/>
  <c r="P726"/>
  <c r="O726"/>
  <c r="N726"/>
  <c r="M726"/>
  <c r="L726"/>
  <c r="K726"/>
  <c r="J726"/>
  <c r="I726"/>
  <c r="H726"/>
  <c r="G726"/>
  <c r="F726"/>
  <c r="E726"/>
  <c r="D726"/>
  <c r="R725"/>
  <c r="Q725"/>
  <c r="P725"/>
  <c r="O725"/>
  <c r="N725"/>
  <c r="M725"/>
  <c r="L725"/>
  <c r="K725"/>
  <c r="J725"/>
  <c r="I725"/>
  <c r="H725"/>
  <c r="G725"/>
  <c r="F725"/>
  <c r="E725"/>
  <c r="D725"/>
  <c r="R724"/>
  <c r="Q724"/>
  <c r="P724"/>
  <c r="O724"/>
  <c r="N724"/>
  <c r="M724"/>
  <c r="L724"/>
  <c r="K724"/>
  <c r="J724"/>
  <c r="I724"/>
  <c r="H724"/>
  <c r="G724"/>
  <c r="F724"/>
  <c r="E724"/>
  <c r="D724"/>
  <c r="R722"/>
  <c r="Q722"/>
  <c r="P722"/>
  <c r="O722"/>
  <c r="N722"/>
  <c r="M722"/>
  <c r="L722"/>
  <c r="K722"/>
  <c r="J722"/>
  <c r="I722"/>
  <c r="H722"/>
  <c r="G722"/>
  <c r="F722"/>
  <c r="E722"/>
  <c r="D722"/>
  <c r="R720"/>
  <c r="Q720"/>
  <c r="P720"/>
  <c r="O720"/>
  <c r="N720"/>
  <c r="M720"/>
  <c r="L720"/>
  <c r="K720"/>
  <c r="J720"/>
  <c r="I720"/>
  <c r="H720"/>
  <c r="G720"/>
  <c r="F720"/>
  <c r="E720"/>
  <c r="D720"/>
  <c r="R719"/>
  <c r="Q719"/>
  <c r="P719"/>
  <c r="O719"/>
  <c r="N719"/>
  <c r="M719"/>
  <c r="L719"/>
  <c r="K719"/>
  <c r="J719"/>
  <c r="I719"/>
  <c r="H719"/>
  <c r="G719"/>
  <c r="F719"/>
  <c r="E719"/>
  <c r="D719"/>
  <c r="R717"/>
  <c r="Q717"/>
  <c r="P717"/>
  <c r="O717"/>
  <c r="N717"/>
  <c r="M717"/>
  <c r="L717"/>
  <c r="K717"/>
  <c r="J717"/>
  <c r="I717"/>
  <c r="H717"/>
  <c r="G717"/>
  <c r="F717"/>
  <c r="E717"/>
  <c r="D717"/>
  <c r="R716"/>
  <c r="Q716"/>
  <c r="P716"/>
  <c r="O716"/>
  <c r="N716"/>
  <c r="M716"/>
  <c r="L716"/>
  <c r="K716"/>
  <c r="J716"/>
  <c r="I716"/>
  <c r="H716"/>
  <c r="G716"/>
  <c r="F716"/>
  <c r="E716"/>
  <c r="D716"/>
  <c r="R715"/>
  <c r="Q715"/>
  <c r="P715"/>
  <c r="O715"/>
  <c r="N715"/>
  <c r="M715"/>
  <c r="L715"/>
  <c r="K715"/>
  <c r="J715"/>
  <c r="I715"/>
  <c r="H715"/>
  <c r="G715"/>
  <c r="F715"/>
  <c r="E715"/>
  <c r="D715"/>
  <c r="R713"/>
  <c r="Q713"/>
  <c r="P713"/>
  <c r="O713"/>
  <c r="N713"/>
  <c r="M713"/>
  <c r="L713"/>
  <c r="K713"/>
  <c r="J713"/>
  <c r="I713"/>
  <c r="H713"/>
  <c r="G713"/>
  <c r="F713"/>
  <c r="E713"/>
  <c r="D713"/>
  <c r="R711"/>
  <c r="Q711"/>
  <c r="P711"/>
  <c r="O711"/>
  <c r="N711"/>
  <c r="M711"/>
  <c r="L711"/>
  <c r="K711"/>
  <c r="J711"/>
  <c r="I711"/>
  <c r="H711"/>
  <c r="G711"/>
  <c r="F711"/>
  <c r="E711"/>
  <c r="D711"/>
  <c r="R710"/>
  <c r="Q710"/>
  <c r="P710"/>
  <c r="O710"/>
  <c r="N710"/>
  <c r="M710"/>
  <c r="L710"/>
  <c r="K710"/>
  <c r="J710"/>
  <c r="I710"/>
  <c r="H710"/>
  <c r="G710"/>
  <c r="F710"/>
  <c r="E710"/>
  <c r="D710"/>
  <c r="R708"/>
  <c r="Q708"/>
  <c r="P708"/>
  <c r="O708"/>
  <c r="N708"/>
  <c r="M708"/>
  <c r="L708"/>
  <c r="K708"/>
  <c r="J708"/>
  <c r="I708"/>
  <c r="H708"/>
  <c r="G708"/>
  <c r="F708"/>
  <c r="E708"/>
  <c r="D708"/>
  <c r="R707"/>
  <c r="Q707"/>
  <c r="P707"/>
  <c r="O707"/>
  <c r="N707"/>
  <c r="M707"/>
  <c r="L707"/>
  <c r="K707"/>
  <c r="J707"/>
  <c r="I707"/>
  <c r="H707"/>
  <c r="G707"/>
  <c r="F707"/>
  <c r="E707"/>
  <c r="D707"/>
  <c r="R706"/>
  <c r="Q706"/>
  <c r="P706"/>
  <c r="O706"/>
  <c r="N706"/>
  <c r="M706"/>
  <c r="L706"/>
  <c r="K706"/>
  <c r="J706"/>
  <c r="I706"/>
  <c r="H706"/>
  <c r="G706"/>
  <c r="F706"/>
  <c r="E706"/>
  <c r="D706"/>
  <c r="R704"/>
  <c r="Q704"/>
  <c r="P704"/>
  <c r="O704"/>
  <c r="N704"/>
  <c r="M704"/>
  <c r="L704"/>
  <c r="K704"/>
  <c r="J704"/>
  <c r="I704"/>
  <c r="H704"/>
  <c r="G704"/>
  <c r="F704"/>
  <c r="E704"/>
  <c r="D704"/>
  <c r="R702"/>
  <c r="Q702"/>
  <c r="P702"/>
  <c r="O702"/>
  <c r="N702"/>
  <c r="M702"/>
  <c r="L702"/>
  <c r="K702"/>
  <c r="J702"/>
  <c r="I702"/>
  <c r="H702"/>
  <c r="G702"/>
  <c r="F702"/>
  <c r="E702"/>
  <c r="D702"/>
  <c r="R701"/>
  <c r="Q701"/>
  <c r="P701"/>
  <c r="O701"/>
  <c r="N701"/>
  <c r="M701"/>
  <c r="L701"/>
  <c r="K701"/>
  <c r="J701"/>
  <c r="I701"/>
  <c r="H701"/>
  <c r="G701"/>
  <c r="F701"/>
  <c r="E701"/>
  <c r="D701"/>
  <c r="R699"/>
  <c r="Q699"/>
  <c r="P699"/>
  <c r="O699"/>
  <c r="N699"/>
  <c r="M699"/>
  <c r="L699"/>
  <c r="K699"/>
  <c r="J699"/>
  <c r="I699"/>
  <c r="H699"/>
  <c r="G699"/>
  <c r="F699"/>
  <c r="E699"/>
  <c r="D699"/>
  <c r="R698"/>
  <c r="Q698"/>
  <c r="P698"/>
  <c r="O698"/>
  <c r="N698"/>
  <c r="M698"/>
  <c r="L698"/>
  <c r="K698"/>
  <c r="J698"/>
  <c r="I698"/>
  <c r="H698"/>
  <c r="G698"/>
  <c r="F698"/>
  <c r="E698"/>
  <c r="D698"/>
  <c r="R697"/>
  <c r="Q697"/>
  <c r="P697"/>
  <c r="O697"/>
  <c r="N697"/>
  <c r="M697"/>
  <c r="L697"/>
  <c r="K697"/>
  <c r="J697"/>
  <c r="I697"/>
  <c r="H697"/>
  <c r="G697"/>
  <c r="F697"/>
  <c r="E697"/>
  <c r="D697"/>
  <c r="R695"/>
  <c r="Q695"/>
  <c r="P695"/>
  <c r="O695"/>
  <c r="N695"/>
  <c r="M695"/>
  <c r="L695"/>
  <c r="K695"/>
  <c r="J695"/>
  <c r="I695"/>
  <c r="H695"/>
  <c r="G695"/>
  <c r="F695"/>
  <c r="E695"/>
  <c r="D695"/>
  <c r="R693"/>
  <c r="Q693"/>
  <c r="P693"/>
  <c r="O693"/>
  <c r="N693"/>
  <c r="M693"/>
  <c r="L693"/>
  <c r="K693"/>
  <c r="J693"/>
  <c r="I693"/>
  <c r="H693"/>
  <c r="G693"/>
  <c r="F693"/>
  <c r="E693"/>
  <c r="D693"/>
  <c r="R692"/>
  <c r="Q692"/>
  <c r="P692"/>
  <c r="O692"/>
  <c r="N692"/>
  <c r="M692"/>
  <c r="L692"/>
  <c r="K692"/>
  <c r="J692"/>
  <c r="I692"/>
  <c r="H692"/>
  <c r="G692"/>
  <c r="F692"/>
  <c r="E692"/>
  <c r="D692"/>
  <c r="R690"/>
  <c r="Q690"/>
  <c r="P690"/>
  <c r="O690"/>
  <c r="N690"/>
  <c r="M690"/>
  <c r="L690"/>
  <c r="K690"/>
  <c r="J690"/>
  <c r="I690"/>
  <c r="H690"/>
  <c r="G690"/>
  <c r="F690"/>
  <c r="E690"/>
  <c r="D690"/>
  <c r="R689"/>
  <c r="Q689"/>
  <c r="P689"/>
  <c r="O689"/>
  <c r="N689"/>
  <c r="M689"/>
  <c r="L689"/>
  <c r="K689"/>
  <c r="J689"/>
  <c r="I689"/>
  <c r="H689"/>
  <c r="G689"/>
  <c r="F689"/>
  <c r="E689"/>
  <c r="D689"/>
  <c r="R688"/>
  <c r="Q688"/>
  <c r="P688"/>
  <c r="O688"/>
  <c r="N688"/>
  <c r="M688"/>
  <c r="L688"/>
  <c r="K688"/>
  <c r="J688"/>
  <c r="I688"/>
  <c r="H688"/>
  <c r="G688"/>
  <c r="F688"/>
  <c r="E688"/>
  <c r="D688"/>
  <c r="R686"/>
  <c r="Q686"/>
  <c r="P686"/>
  <c r="O686"/>
  <c r="N686"/>
  <c r="M686"/>
  <c r="L686"/>
  <c r="K686"/>
  <c r="J686"/>
  <c r="I686"/>
  <c r="H686"/>
  <c r="G686"/>
  <c r="F686"/>
  <c r="E686"/>
  <c r="D686"/>
  <c r="R684"/>
  <c r="Q684"/>
  <c r="P684"/>
  <c r="O684"/>
  <c r="N684"/>
  <c r="M684"/>
  <c r="L684"/>
  <c r="K684"/>
  <c r="J684"/>
  <c r="I684"/>
  <c r="H684"/>
  <c r="G684"/>
  <c r="F684"/>
  <c r="E684"/>
  <c r="D684"/>
  <c r="R683"/>
  <c r="Q683"/>
  <c r="P683"/>
  <c r="O683"/>
  <c r="N683"/>
  <c r="M683"/>
  <c r="L683"/>
  <c r="K683"/>
  <c r="J683"/>
  <c r="I683"/>
  <c r="H683"/>
  <c r="G683"/>
  <c r="F683"/>
  <c r="E683"/>
  <c r="D683"/>
  <c r="R681"/>
  <c r="Q681"/>
  <c r="P681"/>
  <c r="O681"/>
  <c r="N681"/>
  <c r="M681"/>
  <c r="L681"/>
  <c r="K681"/>
  <c r="J681"/>
  <c r="I681"/>
  <c r="H681"/>
  <c r="G681"/>
  <c r="F681"/>
  <c r="E681"/>
  <c r="D681"/>
  <c r="R680"/>
  <c r="Q680"/>
  <c r="P680"/>
  <c r="O680"/>
  <c r="N680"/>
  <c r="M680"/>
  <c r="L680"/>
  <c r="K680"/>
  <c r="J680"/>
  <c r="I680"/>
  <c r="H680"/>
  <c r="G680"/>
  <c r="F680"/>
  <c r="E680"/>
  <c r="D680"/>
  <c r="R679"/>
  <c r="Q679"/>
  <c r="P679"/>
  <c r="O679"/>
  <c r="N679"/>
  <c r="M679"/>
  <c r="L679"/>
  <c r="K679"/>
  <c r="J679"/>
  <c r="I679"/>
  <c r="H679"/>
  <c r="G679"/>
  <c r="F679"/>
  <c r="E679"/>
  <c r="D679"/>
  <c r="R677"/>
  <c r="Q677"/>
  <c r="P677"/>
  <c r="O677"/>
  <c r="N677"/>
  <c r="M677"/>
  <c r="L677"/>
  <c r="K677"/>
  <c r="J677"/>
  <c r="I677"/>
  <c r="H677"/>
  <c r="G677"/>
  <c r="F677"/>
  <c r="E677"/>
  <c r="D677"/>
  <c r="R675"/>
  <c r="Q675"/>
  <c r="P675"/>
  <c r="O675"/>
  <c r="N675"/>
  <c r="M675"/>
  <c r="L675"/>
  <c r="K675"/>
  <c r="J675"/>
  <c r="I675"/>
  <c r="H675"/>
  <c r="G675"/>
  <c r="F675"/>
  <c r="E675"/>
  <c r="D675"/>
  <c r="R674"/>
  <c r="Q674"/>
  <c r="P674"/>
  <c r="O674"/>
  <c r="N674"/>
  <c r="M674"/>
  <c r="L674"/>
  <c r="K674"/>
  <c r="J674"/>
  <c r="I674"/>
  <c r="H674"/>
  <c r="G674"/>
  <c r="F674"/>
  <c r="E674"/>
  <c r="D674"/>
  <c r="R672"/>
  <c r="Q672"/>
  <c r="P672"/>
  <c r="O672"/>
  <c r="N672"/>
  <c r="M672"/>
  <c r="L672"/>
  <c r="K672"/>
  <c r="J672"/>
  <c r="I672"/>
  <c r="H672"/>
  <c r="G672"/>
  <c r="F672"/>
  <c r="E672"/>
  <c r="D672"/>
  <c r="R671"/>
  <c r="Q671"/>
  <c r="P671"/>
  <c r="O671"/>
  <c r="N671"/>
  <c r="M671"/>
  <c r="L671"/>
  <c r="K671"/>
  <c r="J671"/>
  <c r="I671"/>
  <c r="H671"/>
  <c r="G671"/>
  <c r="F671"/>
  <c r="E671"/>
  <c r="D671"/>
  <c r="R670"/>
  <c r="Q670"/>
  <c r="P670"/>
  <c r="O670"/>
  <c r="N670"/>
  <c r="M670"/>
  <c r="L670"/>
  <c r="K670"/>
  <c r="J670"/>
  <c r="I670"/>
  <c r="H670"/>
  <c r="G670"/>
  <c r="F670"/>
  <c r="E670"/>
  <c r="D670"/>
  <c r="R668"/>
  <c r="Q668"/>
  <c r="P668"/>
  <c r="O668"/>
  <c r="N668"/>
  <c r="M668"/>
  <c r="L668"/>
  <c r="K668"/>
  <c r="J668"/>
  <c r="I668"/>
  <c r="H668"/>
  <c r="G668"/>
  <c r="F668"/>
  <c r="E668"/>
  <c r="D668"/>
  <c r="R666"/>
  <c r="Q666"/>
  <c r="P666"/>
  <c r="O666"/>
  <c r="N666"/>
  <c r="M666"/>
  <c r="L666"/>
  <c r="K666"/>
  <c r="J666"/>
  <c r="I666"/>
  <c r="H666"/>
  <c r="G666"/>
  <c r="F666"/>
  <c r="E666"/>
  <c r="D666"/>
  <c r="R665"/>
  <c r="Q665"/>
  <c r="P665"/>
  <c r="O665"/>
  <c r="N665"/>
  <c r="M665"/>
  <c r="L665"/>
  <c r="K665"/>
  <c r="J665"/>
  <c r="I665"/>
  <c r="H665"/>
  <c r="G665"/>
  <c r="F665"/>
  <c r="E665"/>
  <c r="D665"/>
  <c r="R663"/>
  <c r="Q663"/>
  <c r="P663"/>
  <c r="O663"/>
  <c r="N663"/>
  <c r="M663"/>
  <c r="L663"/>
  <c r="K663"/>
  <c r="J663"/>
  <c r="I663"/>
  <c r="H663"/>
  <c r="G663"/>
  <c r="F663"/>
  <c r="E663"/>
  <c r="D663"/>
  <c r="R662"/>
  <c r="Q662"/>
  <c r="P662"/>
  <c r="O662"/>
  <c r="N662"/>
  <c r="M662"/>
  <c r="L662"/>
  <c r="K662"/>
  <c r="J662"/>
  <c r="I662"/>
  <c r="H662"/>
  <c r="G662"/>
  <c r="F662"/>
  <c r="E662"/>
  <c r="D662"/>
  <c r="R661"/>
  <c r="Q661"/>
  <c r="P661"/>
  <c r="O661"/>
  <c r="N661"/>
  <c r="M661"/>
  <c r="L661"/>
  <c r="K661"/>
  <c r="J661"/>
  <c r="I661"/>
  <c r="H661"/>
  <c r="G661"/>
  <c r="F661"/>
  <c r="E661"/>
  <c r="D661"/>
  <c r="R659"/>
  <c r="Q659"/>
  <c r="P659"/>
  <c r="O659"/>
  <c r="N659"/>
  <c r="M659"/>
  <c r="L659"/>
  <c r="K659"/>
  <c r="J659"/>
  <c r="I659"/>
  <c r="H659"/>
  <c r="G659"/>
  <c r="F659"/>
  <c r="E659"/>
  <c r="D659"/>
  <c r="R657"/>
  <c r="Q657"/>
  <c r="P657"/>
  <c r="O657"/>
  <c r="N657"/>
  <c r="M657"/>
  <c r="L657"/>
  <c r="K657"/>
  <c r="J657"/>
  <c r="I657"/>
  <c r="H657"/>
  <c r="G657"/>
  <c r="F657"/>
  <c r="E657"/>
  <c r="D657"/>
  <c r="R656"/>
  <c r="Q656"/>
  <c r="P656"/>
  <c r="O656"/>
  <c r="N656"/>
  <c r="M656"/>
  <c r="L656"/>
  <c r="K656"/>
  <c r="J656"/>
  <c r="I656"/>
  <c r="H656"/>
  <c r="G656"/>
  <c r="F656"/>
  <c r="E656"/>
  <c r="D656"/>
  <c r="R654"/>
  <c r="Q654"/>
  <c r="P654"/>
  <c r="O654"/>
  <c r="N654"/>
  <c r="M654"/>
  <c r="L654"/>
  <c r="K654"/>
  <c r="J654"/>
  <c r="I654"/>
  <c r="H654"/>
  <c r="G654"/>
  <c r="F654"/>
  <c r="E654"/>
  <c r="D654"/>
  <c r="R653"/>
  <c r="Q653"/>
  <c r="P653"/>
  <c r="O653"/>
  <c r="N653"/>
  <c r="M653"/>
  <c r="L653"/>
  <c r="K653"/>
  <c r="J653"/>
  <c r="I653"/>
  <c r="H653"/>
  <c r="G653"/>
  <c r="F653"/>
  <c r="E653"/>
  <c r="D653"/>
  <c r="R652"/>
  <c r="Q652"/>
  <c r="P652"/>
  <c r="O652"/>
  <c r="N652"/>
  <c r="M652"/>
  <c r="L652"/>
  <c r="K652"/>
  <c r="J652"/>
  <c r="I652"/>
  <c r="H652"/>
  <c r="G652"/>
  <c r="F652"/>
  <c r="E652"/>
  <c r="D652"/>
  <c r="R650"/>
  <c r="Q650"/>
  <c r="P650"/>
  <c r="O650"/>
  <c r="N650"/>
  <c r="M650"/>
  <c r="L650"/>
  <c r="K650"/>
  <c r="J650"/>
  <c r="I650"/>
  <c r="H650"/>
  <c r="G650"/>
  <c r="F650"/>
  <c r="E650"/>
  <c r="D650"/>
  <c r="R648"/>
  <c r="Q648"/>
  <c r="P648"/>
  <c r="O648"/>
  <c r="N648"/>
  <c r="M648"/>
  <c r="L648"/>
  <c r="K648"/>
  <c r="J648"/>
  <c r="I648"/>
  <c r="H648"/>
  <c r="G648"/>
  <c r="F648"/>
  <c r="E648"/>
  <c r="D648"/>
  <c r="R647"/>
  <c r="Q647"/>
  <c r="P647"/>
  <c r="O647"/>
  <c r="N647"/>
  <c r="M647"/>
  <c r="L647"/>
  <c r="K647"/>
  <c r="J647"/>
  <c r="I647"/>
  <c r="H647"/>
  <c r="G647"/>
  <c r="F647"/>
  <c r="E647"/>
  <c r="D647"/>
  <c r="R645"/>
  <c r="Q645"/>
  <c r="P645"/>
  <c r="O645"/>
  <c r="N645"/>
  <c r="M645"/>
  <c r="L645"/>
  <c r="K645"/>
  <c r="J645"/>
  <c r="I645"/>
  <c r="H645"/>
  <c r="G645"/>
  <c r="F645"/>
  <c r="E645"/>
  <c r="D645"/>
  <c r="R644"/>
  <c r="Q644"/>
  <c r="P644"/>
  <c r="O644"/>
  <c r="N644"/>
  <c r="M644"/>
  <c r="L644"/>
  <c r="K644"/>
  <c r="J644"/>
  <c r="I644"/>
  <c r="H644"/>
  <c r="G644"/>
  <c r="F644"/>
  <c r="E644"/>
  <c r="D644"/>
  <c r="R643"/>
  <c r="Q643"/>
  <c r="P643"/>
  <c r="O643"/>
  <c r="N643"/>
  <c r="M643"/>
  <c r="L643"/>
  <c r="K643"/>
  <c r="J643"/>
  <c r="I643"/>
  <c r="H643"/>
  <c r="G643"/>
  <c r="F643"/>
  <c r="E643"/>
  <c r="D643"/>
  <c r="R641"/>
  <c r="Q641"/>
  <c r="P641"/>
  <c r="O641"/>
  <c r="N641"/>
  <c r="M641"/>
  <c r="L641"/>
  <c r="K641"/>
  <c r="J641"/>
  <c r="I641"/>
  <c r="H641"/>
  <c r="G641"/>
  <c r="F641"/>
  <c r="E641"/>
  <c r="D641"/>
  <c r="R639"/>
  <c r="Q639"/>
  <c r="P639"/>
  <c r="O639"/>
  <c r="N639"/>
  <c r="M639"/>
  <c r="L639"/>
  <c r="K639"/>
  <c r="J639"/>
  <c r="I639"/>
  <c r="H639"/>
  <c r="G639"/>
  <c r="F639"/>
  <c r="E639"/>
  <c r="D639"/>
  <c r="R638"/>
  <c r="Q638"/>
  <c r="P638"/>
  <c r="O638"/>
  <c r="N638"/>
  <c r="M638"/>
  <c r="L638"/>
  <c r="K638"/>
  <c r="J638"/>
  <c r="I638"/>
  <c r="H638"/>
  <c r="G638"/>
  <c r="F638"/>
  <c r="E638"/>
  <c r="D638"/>
  <c r="R636"/>
  <c r="Q636"/>
  <c r="P636"/>
  <c r="O636"/>
  <c r="N636"/>
  <c r="M636"/>
  <c r="L636"/>
  <c r="K636"/>
  <c r="J636"/>
  <c r="I636"/>
  <c r="H636"/>
  <c r="G636"/>
  <c r="F636"/>
  <c r="E636"/>
  <c r="D636"/>
  <c r="R635"/>
  <c r="Q635"/>
  <c r="P635"/>
  <c r="O635"/>
  <c r="N635"/>
  <c r="M635"/>
  <c r="L635"/>
  <c r="K635"/>
  <c r="J635"/>
  <c r="I635"/>
  <c r="H635"/>
  <c r="G635"/>
  <c r="F635"/>
  <c r="E635"/>
  <c r="D635"/>
  <c r="R634"/>
  <c r="Q634"/>
  <c r="P634"/>
  <c r="O634"/>
  <c r="N634"/>
  <c r="M634"/>
  <c r="L634"/>
  <c r="K634"/>
  <c r="J634"/>
  <c r="I634"/>
  <c r="H634"/>
  <c r="G634"/>
  <c r="F634"/>
  <c r="E634"/>
  <c r="D634"/>
  <c r="R632"/>
  <c r="Q632"/>
  <c r="P632"/>
  <c r="O632"/>
  <c r="N632"/>
  <c r="M632"/>
  <c r="L632"/>
  <c r="K632"/>
  <c r="J632"/>
  <c r="I632"/>
  <c r="H632"/>
  <c r="G632"/>
  <c r="F632"/>
  <c r="E632"/>
  <c r="D632"/>
  <c r="R630"/>
  <c r="Q630"/>
  <c r="P630"/>
  <c r="O630"/>
  <c r="N630"/>
  <c r="M630"/>
  <c r="L630"/>
  <c r="K630"/>
  <c r="J630"/>
  <c r="I630"/>
  <c r="H630"/>
  <c r="G630"/>
  <c r="F630"/>
  <c r="E630"/>
  <c r="D630"/>
  <c r="R629"/>
  <c r="Q629"/>
  <c r="P629"/>
  <c r="O629"/>
  <c r="N629"/>
  <c r="M629"/>
  <c r="L629"/>
  <c r="K629"/>
  <c r="J629"/>
  <c r="I629"/>
  <c r="H629"/>
  <c r="G629"/>
  <c r="F629"/>
  <c r="E629"/>
  <c r="D629"/>
  <c r="R627"/>
  <c r="Q627"/>
  <c r="P627"/>
  <c r="O627"/>
  <c r="N627"/>
  <c r="M627"/>
  <c r="L627"/>
  <c r="K627"/>
  <c r="J627"/>
  <c r="I627"/>
  <c r="H627"/>
  <c r="G627"/>
  <c r="F627"/>
  <c r="E627"/>
  <c r="D627"/>
  <c r="R626"/>
  <c r="Q626"/>
  <c r="P626"/>
  <c r="O626"/>
  <c r="N626"/>
  <c r="M626"/>
  <c r="L626"/>
  <c r="K626"/>
  <c r="J626"/>
  <c r="I626"/>
  <c r="H626"/>
  <c r="G626"/>
  <c r="F626"/>
  <c r="E626"/>
  <c r="D626"/>
  <c r="R625"/>
  <c r="Q625"/>
  <c r="P625"/>
  <c r="O625"/>
  <c r="N625"/>
  <c r="M625"/>
  <c r="L625"/>
  <c r="K625"/>
  <c r="J625"/>
  <c r="I625"/>
  <c r="H625"/>
  <c r="G625"/>
  <c r="F625"/>
  <c r="E625"/>
  <c r="D625"/>
  <c r="R623"/>
  <c r="Q623"/>
  <c r="P623"/>
  <c r="O623"/>
  <c r="N623"/>
  <c r="M623"/>
  <c r="L623"/>
  <c r="K623"/>
  <c r="J623"/>
  <c r="I623"/>
  <c r="H623"/>
  <c r="G623"/>
  <c r="F623"/>
  <c r="E623"/>
  <c r="D623"/>
  <c r="R621"/>
  <c r="Q621"/>
  <c r="P621"/>
  <c r="O621"/>
  <c r="N621"/>
  <c r="M621"/>
  <c r="L621"/>
  <c r="K621"/>
  <c r="J621"/>
  <c r="I621"/>
  <c r="H621"/>
  <c r="G621"/>
  <c r="F621"/>
  <c r="E621"/>
  <c r="D621"/>
  <c r="R620"/>
  <c r="Q620"/>
  <c r="P620"/>
  <c r="O620"/>
  <c r="N620"/>
  <c r="M620"/>
  <c r="L620"/>
  <c r="K620"/>
  <c r="J620"/>
  <c r="I620"/>
  <c r="H620"/>
  <c r="G620"/>
  <c r="F620"/>
  <c r="E620"/>
  <c r="D620"/>
  <c r="R618"/>
  <c r="Q618"/>
  <c r="P618"/>
  <c r="O618"/>
  <c r="N618"/>
  <c r="M618"/>
  <c r="L618"/>
  <c r="K618"/>
  <c r="J618"/>
  <c r="I618"/>
  <c r="H618"/>
  <c r="G618"/>
  <c r="F618"/>
  <c r="E618"/>
  <c r="D618"/>
  <c r="R617"/>
  <c r="Q617"/>
  <c r="P617"/>
  <c r="O617"/>
  <c r="N617"/>
  <c r="M617"/>
  <c r="L617"/>
  <c r="K617"/>
  <c r="J617"/>
  <c r="I617"/>
  <c r="H617"/>
  <c r="G617"/>
  <c r="F617"/>
  <c r="E617"/>
  <c r="D617"/>
  <c r="R616"/>
  <c r="Q616"/>
  <c r="P616"/>
  <c r="O616"/>
  <c r="N616"/>
  <c r="M616"/>
  <c r="L616"/>
  <c r="K616"/>
  <c r="J616"/>
  <c r="I616"/>
  <c r="H616"/>
  <c r="G616"/>
  <c r="F616"/>
  <c r="E616"/>
  <c r="D616"/>
  <c r="R614"/>
  <c r="Q614"/>
  <c r="P614"/>
  <c r="O614"/>
  <c r="N614"/>
  <c r="M614"/>
  <c r="L614"/>
  <c r="K614"/>
  <c r="J614"/>
  <c r="I614"/>
  <c r="H614"/>
  <c r="G614"/>
  <c r="F614"/>
  <c r="E614"/>
  <c r="D614"/>
  <c r="R612"/>
  <c r="Q612"/>
  <c r="P612"/>
  <c r="O612"/>
  <c r="N612"/>
  <c r="M612"/>
  <c r="L612"/>
  <c r="K612"/>
  <c r="J612"/>
  <c r="I612"/>
  <c r="H612"/>
  <c r="G612"/>
  <c r="F612"/>
  <c r="E612"/>
  <c r="D612"/>
  <c r="R611"/>
  <c r="Q611"/>
  <c r="P611"/>
  <c r="O611"/>
  <c r="N611"/>
  <c r="M611"/>
  <c r="L611"/>
  <c r="K611"/>
  <c r="J611"/>
  <c r="I611"/>
  <c r="H611"/>
  <c r="G611"/>
  <c r="F611"/>
  <c r="E611"/>
  <c r="D611"/>
  <c r="R609"/>
  <c r="Q609"/>
  <c r="P609"/>
  <c r="O609"/>
  <c r="N609"/>
  <c r="M609"/>
  <c r="L609"/>
  <c r="K609"/>
  <c r="J609"/>
  <c r="I609"/>
  <c r="H609"/>
  <c r="G609"/>
  <c r="F609"/>
  <c r="E609"/>
  <c r="D609"/>
  <c r="R608"/>
  <c r="Q608"/>
  <c r="P608"/>
  <c r="O608"/>
  <c r="N608"/>
  <c r="M608"/>
  <c r="L608"/>
  <c r="K608"/>
  <c r="J608"/>
  <c r="I608"/>
  <c r="H608"/>
  <c r="G608"/>
  <c r="F608"/>
  <c r="E608"/>
  <c r="D608"/>
  <c r="R607"/>
  <c r="Q607"/>
  <c r="P607"/>
  <c r="O607"/>
  <c r="N607"/>
  <c r="M607"/>
  <c r="L607"/>
  <c r="K607"/>
  <c r="J607"/>
  <c r="I607"/>
  <c r="H607"/>
  <c r="G607"/>
  <c r="F607"/>
  <c r="E607"/>
  <c r="D607"/>
  <c r="R605"/>
  <c r="Q605"/>
  <c r="P605"/>
  <c r="O605"/>
  <c r="N605"/>
  <c r="M605"/>
  <c r="L605"/>
  <c r="K605"/>
  <c r="J605"/>
  <c r="I605"/>
  <c r="H605"/>
  <c r="G605"/>
  <c r="F605"/>
  <c r="E605"/>
  <c r="D605"/>
  <c r="R603"/>
  <c r="Q603"/>
  <c r="P603"/>
  <c r="O603"/>
  <c r="N603"/>
  <c r="M603"/>
  <c r="L603"/>
  <c r="K603"/>
  <c r="J603"/>
  <c r="I603"/>
  <c r="H603"/>
  <c r="G603"/>
  <c r="F603"/>
  <c r="E603"/>
  <c r="D603"/>
  <c r="R602"/>
  <c r="Q602"/>
  <c r="P602"/>
  <c r="O602"/>
  <c r="N602"/>
  <c r="M602"/>
  <c r="L602"/>
  <c r="K602"/>
  <c r="J602"/>
  <c r="I602"/>
  <c r="H602"/>
  <c r="G602"/>
  <c r="F602"/>
  <c r="E602"/>
  <c r="D602"/>
  <c r="R600"/>
  <c r="Q600"/>
  <c r="P600"/>
  <c r="O600"/>
  <c r="N600"/>
  <c r="M600"/>
  <c r="L600"/>
  <c r="K600"/>
  <c r="J600"/>
  <c r="I600"/>
  <c r="H600"/>
  <c r="G600"/>
  <c r="F600"/>
  <c r="E600"/>
  <c r="D600"/>
  <c r="R599"/>
  <c r="Q599"/>
  <c r="P599"/>
  <c r="O599"/>
  <c r="N599"/>
  <c r="M599"/>
  <c r="L599"/>
  <c r="K599"/>
  <c r="J599"/>
  <c r="I599"/>
  <c r="H599"/>
  <c r="G599"/>
  <c r="F599"/>
  <c r="E599"/>
  <c r="D599"/>
  <c r="R598"/>
  <c r="Q598"/>
  <c r="P598"/>
  <c r="O598"/>
  <c r="N598"/>
  <c r="M598"/>
  <c r="L598"/>
  <c r="K598"/>
  <c r="J598"/>
  <c r="I598"/>
  <c r="H598"/>
  <c r="G598"/>
  <c r="F598"/>
  <c r="E598"/>
  <c r="D598"/>
  <c r="R596"/>
  <c r="Q596"/>
  <c r="P596"/>
  <c r="O596"/>
  <c r="N596"/>
  <c r="M596"/>
  <c r="L596"/>
  <c r="K596"/>
  <c r="J596"/>
  <c r="I596"/>
  <c r="H596"/>
  <c r="G596"/>
  <c r="F596"/>
  <c r="E596"/>
  <c r="D596"/>
  <c r="R594"/>
  <c r="Q594"/>
  <c r="P594"/>
  <c r="O594"/>
  <c r="N594"/>
  <c r="M594"/>
  <c r="L594"/>
  <c r="K594"/>
  <c r="J594"/>
  <c r="I594"/>
  <c r="H594"/>
  <c r="G594"/>
  <c r="F594"/>
  <c r="E594"/>
  <c r="D594"/>
  <c r="R593"/>
  <c r="Q593"/>
  <c r="P593"/>
  <c r="O593"/>
  <c r="N593"/>
  <c r="M593"/>
  <c r="L593"/>
  <c r="K593"/>
  <c r="J593"/>
  <c r="I593"/>
  <c r="H593"/>
  <c r="G593"/>
  <c r="F593"/>
  <c r="E593"/>
  <c r="D593"/>
  <c r="R591"/>
  <c r="Q591"/>
  <c r="P591"/>
  <c r="O591"/>
  <c r="N591"/>
  <c r="M591"/>
  <c r="L591"/>
  <c r="K591"/>
  <c r="J591"/>
  <c r="I591"/>
  <c r="H591"/>
  <c r="G591"/>
  <c r="F591"/>
  <c r="E591"/>
  <c r="D591"/>
  <c r="R590"/>
  <c r="Q590"/>
  <c r="P590"/>
  <c r="O590"/>
  <c r="N590"/>
  <c r="M590"/>
  <c r="L590"/>
  <c r="K590"/>
  <c r="J590"/>
  <c r="I590"/>
  <c r="H590"/>
  <c r="G590"/>
  <c r="F590"/>
  <c r="E590"/>
  <c r="D590"/>
  <c r="R589"/>
  <c r="Q589"/>
  <c r="P589"/>
  <c r="O589"/>
  <c r="N589"/>
  <c r="M589"/>
  <c r="L589"/>
  <c r="K589"/>
  <c r="J589"/>
  <c r="I589"/>
  <c r="H589"/>
  <c r="G589"/>
  <c r="F589"/>
  <c r="E589"/>
  <c r="D589"/>
  <c r="R587"/>
  <c r="Q587"/>
  <c r="P587"/>
  <c r="O587"/>
  <c r="N587"/>
  <c r="M587"/>
  <c r="L587"/>
  <c r="K587"/>
  <c r="J587"/>
  <c r="I587"/>
  <c r="H587"/>
  <c r="G587"/>
  <c r="F587"/>
  <c r="E587"/>
  <c r="D587"/>
  <c r="R585"/>
  <c r="Q585"/>
  <c r="P585"/>
  <c r="O585"/>
  <c r="N585"/>
  <c r="M585"/>
  <c r="L585"/>
  <c r="K585"/>
  <c r="J585"/>
  <c r="I585"/>
  <c r="H585"/>
  <c r="G585"/>
  <c r="F585"/>
  <c r="E585"/>
  <c r="D585"/>
  <c r="R584"/>
  <c r="Q584"/>
  <c r="P584"/>
  <c r="O584"/>
  <c r="N584"/>
  <c r="M584"/>
  <c r="L584"/>
  <c r="K584"/>
  <c r="J584"/>
  <c r="I584"/>
  <c r="H584"/>
  <c r="G584"/>
  <c r="F584"/>
  <c r="E584"/>
  <c r="D584"/>
  <c r="R582"/>
  <c r="Q582"/>
  <c r="P582"/>
  <c r="O582"/>
  <c r="N582"/>
  <c r="M582"/>
  <c r="L582"/>
  <c r="K582"/>
  <c r="J582"/>
  <c r="I582"/>
  <c r="H582"/>
  <c r="G582"/>
  <c r="F582"/>
  <c r="E582"/>
  <c r="D582"/>
  <c r="R581"/>
  <c r="Q581"/>
  <c r="P581"/>
  <c r="O581"/>
  <c r="N581"/>
  <c r="M581"/>
  <c r="L581"/>
  <c r="K581"/>
  <c r="J581"/>
  <c r="I581"/>
  <c r="H581"/>
  <c r="G581"/>
  <c r="F581"/>
  <c r="E581"/>
  <c r="D581"/>
  <c r="R580"/>
  <c r="Q580"/>
  <c r="P580"/>
  <c r="O580"/>
  <c r="N580"/>
  <c r="M580"/>
  <c r="L580"/>
  <c r="K580"/>
  <c r="J580"/>
  <c r="I580"/>
  <c r="H580"/>
  <c r="G580"/>
  <c r="F580"/>
  <c r="E580"/>
  <c r="D580"/>
  <c r="R578"/>
  <c r="Q578"/>
  <c r="P578"/>
  <c r="O578"/>
  <c r="N578"/>
  <c r="M578"/>
  <c r="L578"/>
  <c r="K578"/>
  <c r="J578"/>
  <c r="I578"/>
  <c r="H578"/>
  <c r="G578"/>
  <c r="F578"/>
  <c r="E578"/>
  <c r="D578"/>
  <c r="R576"/>
  <c r="Q576"/>
  <c r="P576"/>
  <c r="O576"/>
  <c r="N576"/>
  <c r="M576"/>
  <c r="L576"/>
  <c r="K576"/>
  <c r="J576"/>
  <c r="I576"/>
  <c r="H576"/>
  <c r="G576"/>
  <c r="F576"/>
  <c r="E576"/>
  <c r="D576"/>
  <c r="R575"/>
  <c r="Q575"/>
  <c r="P575"/>
  <c r="O575"/>
  <c r="N575"/>
  <c r="M575"/>
  <c r="L575"/>
  <c r="K575"/>
  <c r="J575"/>
  <c r="I575"/>
  <c r="H575"/>
  <c r="G575"/>
  <c r="F575"/>
  <c r="E575"/>
  <c r="D575"/>
  <c r="R573"/>
  <c r="Q573"/>
  <c r="P573"/>
  <c r="O573"/>
  <c r="N573"/>
  <c r="M573"/>
  <c r="L573"/>
  <c r="K573"/>
  <c r="J573"/>
  <c r="I573"/>
  <c r="H573"/>
  <c r="G573"/>
  <c r="F573"/>
  <c r="E573"/>
  <c r="D573"/>
  <c r="R572"/>
  <c r="Q572"/>
  <c r="P572"/>
  <c r="O572"/>
  <c r="N572"/>
  <c r="M572"/>
  <c r="L572"/>
  <c r="K572"/>
  <c r="J572"/>
  <c r="I572"/>
  <c r="H572"/>
  <c r="G572"/>
  <c r="F572"/>
  <c r="E572"/>
  <c r="D572"/>
  <c r="R571"/>
  <c r="Q571"/>
  <c r="P571"/>
  <c r="O571"/>
  <c r="N571"/>
  <c r="M571"/>
  <c r="L571"/>
  <c r="K571"/>
  <c r="J571"/>
  <c r="I571"/>
  <c r="H571"/>
  <c r="G571"/>
  <c r="F571"/>
  <c r="E571"/>
  <c r="D571"/>
  <c r="R569"/>
  <c r="Q569"/>
  <c r="P569"/>
  <c r="O569"/>
  <c r="N569"/>
  <c r="M569"/>
  <c r="L569"/>
  <c r="K569"/>
  <c r="J569"/>
  <c r="I569"/>
  <c r="H569"/>
  <c r="G569"/>
  <c r="F569"/>
  <c r="E569"/>
  <c r="D569"/>
  <c r="R567"/>
  <c r="Q567"/>
  <c r="P567"/>
  <c r="O567"/>
  <c r="N567"/>
  <c r="M567"/>
  <c r="L567"/>
  <c r="K567"/>
  <c r="J567"/>
  <c r="I567"/>
  <c r="H567"/>
  <c r="G567"/>
  <c r="F567"/>
  <c r="E567"/>
  <c r="D567"/>
  <c r="R566"/>
  <c r="Q566"/>
  <c r="P566"/>
  <c r="O566"/>
  <c r="N566"/>
  <c r="M566"/>
  <c r="L566"/>
  <c r="K566"/>
  <c r="J566"/>
  <c r="I566"/>
  <c r="H566"/>
  <c r="G566"/>
  <c r="F566"/>
  <c r="E566"/>
  <c r="D566"/>
  <c r="R564"/>
  <c r="Q564"/>
  <c r="P564"/>
  <c r="O564"/>
  <c r="N564"/>
  <c r="M564"/>
  <c r="L564"/>
  <c r="K564"/>
  <c r="J564"/>
  <c r="I564"/>
  <c r="H564"/>
  <c r="G564"/>
  <c r="F564"/>
  <c r="E564"/>
  <c r="D564"/>
  <c r="R563"/>
  <c r="Q563"/>
  <c r="P563"/>
  <c r="O563"/>
  <c r="N563"/>
  <c r="M563"/>
  <c r="L563"/>
  <c r="K563"/>
  <c r="J563"/>
  <c r="I563"/>
  <c r="H563"/>
  <c r="G563"/>
  <c r="F563"/>
  <c r="E563"/>
  <c r="D563"/>
  <c r="R562"/>
  <c r="Q562"/>
  <c r="P562"/>
  <c r="O562"/>
  <c r="N562"/>
  <c r="M562"/>
  <c r="L562"/>
  <c r="K562"/>
  <c r="J562"/>
  <c r="I562"/>
  <c r="H562"/>
  <c r="G562"/>
  <c r="F562"/>
  <c r="E562"/>
  <c r="D562"/>
  <c r="R560"/>
  <c r="Q560"/>
  <c r="P560"/>
  <c r="O560"/>
  <c r="N560"/>
  <c r="M560"/>
  <c r="L560"/>
  <c r="K560"/>
  <c r="J560"/>
  <c r="I560"/>
  <c r="H560"/>
  <c r="G560"/>
  <c r="F560"/>
  <c r="E560"/>
  <c r="D560"/>
  <c r="R558"/>
  <c r="Q558"/>
  <c r="P558"/>
  <c r="O558"/>
  <c r="N558"/>
  <c r="M558"/>
  <c r="L558"/>
  <c r="K558"/>
  <c r="J558"/>
  <c r="I558"/>
  <c r="H558"/>
  <c r="G558"/>
  <c r="F558"/>
  <c r="E558"/>
  <c r="D558"/>
  <c r="R557"/>
  <c r="Q557"/>
  <c r="P557"/>
  <c r="O557"/>
  <c r="N557"/>
  <c r="M557"/>
  <c r="L557"/>
  <c r="K557"/>
  <c r="J557"/>
  <c r="I557"/>
  <c r="H557"/>
  <c r="G557"/>
  <c r="F557"/>
  <c r="E557"/>
  <c r="D557"/>
  <c r="R555"/>
  <c r="Q555"/>
  <c r="P555"/>
  <c r="O555"/>
  <c r="N555"/>
  <c r="M555"/>
  <c r="L555"/>
  <c r="K555"/>
  <c r="J555"/>
  <c r="I555"/>
  <c r="H555"/>
  <c r="G555"/>
  <c r="F555"/>
  <c r="E555"/>
  <c r="D555"/>
  <c r="R554"/>
  <c r="Q554"/>
  <c r="P554"/>
  <c r="O554"/>
  <c r="N554"/>
  <c r="M554"/>
  <c r="L554"/>
  <c r="K554"/>
  <c r="J554"/>
  <c r="I554"/>
  <c r="H554"/>
  <c r="G554"/>
  <c r="F554"/>
  <c r="E554"/>
  <c r="D554"/>
  <c r="R553"/>
  <c r="Q553"/>
  <c r="P553"/>
  <c r="O553"/>
  <c r="N553"/>
  <c r="M553"/>
  <c r="L553"/>
  <c r="K553"/>
  <c r="J553"/>
  <c r="I553"/>
  <c r="H553"/>
  <c r="G553"/>
  <c r="F553"/>
  <c r="E553"/>
  <c r="D553"/>
  <c r="R551"/>
  <c r="Q551"/>
  <c r="P551"/>
  <c r="O551"/>
  <c r="N551"/>
  <c r="M551"/>
  <c r="L551"/>
  <c r="K551"/>
  <c r="J551"/>
  <c r="I551"/>
  <c r="H551"/>
  <c r="G551"/>
  <c r="F551"/>
  <c r="E551"/>
  <c r="D551"/>
  <c r="R549"/>
  <c r="Q549"/>
  <c r="P549"/>
  <c r="O549"/>
  <c r="N549"/>
  <c r="M549"/>
  <c r="L549"/>
  <c r="K549"/>
  <c r="J549"/>
  <c r="I549"/>
  <c r="H549"/>
  <c r="G549"/>
  <c r="F549"/>
  <c r="E549"/>
  <c r="D549"/>
  <c r="R548"/>
  <c r="Q548"/>
  <c r="P548"/>
  <c r="O548"/>
  <c r="N548"/>
  <c r="M548"/>
  <c r="L548"/>
  <c r="K548"/>
  <c r="J548"/>
  <c r="I548"/>
  <c r="H548"/>
  <c r="G548"/>
  <c r="F548"/>
  <c r="E548"/>
  <c r="D548"/>
  <c r="R546"/>
  <c r="Q546"/>
  <c r="P546"/>
  <c r="O546"/>
  <c r="N546"/>
  <c r="M546"/>
  <c r="L546"/>
  <c r="K546"/>
  <c r="J546"/>
  <c r="I546"/>
  <c r="H546"/>
  <c r="G546"/>
  <c r="F546"/>
  <c r="E546"/>
  <c r="D546"/>
  <c r="R545"/>
  <c r="Q545"/>
  <c r="P545"/>
  <c r="O545"/>
  <c r="N545"/>
  <c r="M545"/>
  <c r="L545"/>
  <c r="K545"/>
  <c r="J545"/>
  <c r="I545"/>
  <c r="H545"/>
  <c r="G545"/>
  <c r="F545"/>
  <c r="E545"/>
  <c r="D545"/>
  <c r="R544"/>
  <c r="Q544"/>
  <c r="P544"/>
  <c r="O544"/>
  <c r="N544"/>
  <c r="M544"/>
  <c r="L544"/>
  <c r="K544"/>
  <c r="J544"/>
  <c r="I544"/>
  <c r="H544"/>
  <c r="G544"/>
  <c r="F544"/>
  <c r="E544"/>
  <c r="D544"/>
  <c r="R542"/>
  <c r="Q542"/>
  <c r="P542"/>
  <c r="O542"/>
  <c r="N542"/>
  <c r="M542"/>
  <c r="L542"/>
  <c r="K542"/>
  <c r="J542"/>
  <c r="I542"/>
  <c r="H542"/>
  <c r="G542"/>
  <c r="F542"/>
  <c r="E542"/>
  <c r="D542"/>
  <c r="R540"/>
  <c r="Q540"/>
  <c r="P540"/>
  <c r="O540"/>
  <c r="N540"/>
  <c r="M540"/>
  <c r="L540"/>
  <c r="K540"/>
  <c r="J540"/>
  <c r="I540"/>
  <c r="H540"/>
  <c r="G540"/>
  <c r="F540"/>
  <c r="E540"/>
  <c r="D540"/>
  <c r="R539"/>
  <c r="Q539"/>
  <c r="P539"/>
  <c r="O539"/>
  <c r="N539"/>
  <c r="M539"/>
  <c r="L539"/>
  <c r="K539"/>
  <c r="J539"/>
  <c r="I539"/>
  <c r="H539"/>
  <c r="G539"/>
  <c r="F539"/>
  <c r="E539"/>
  <c r="D539"/>
  <c r="R537"/>
  <c r="Q537"/>
  <c r="P537"/>
  <c r="O537"/>
  <c r="N537"/>
  <c r="M537"/>
  <c r="L537"/>
  <c r="K537"/>
  <c r="J537"/>
  <c r="I537"/>
  <c r="H537"/>
  <c r="G537"/>
  <c r="F537"/>
  <c r="E537"/>
  <c r="D537"/>
  <c r="R536"/>
  <c r="Q536"/>
  <c r="P536"/>
  <c r="O536"/>
  <c r="N536"/>
  <c r="M536"/>
  <c r="L536"/>
  <c r="K536"/>
  <c r="J536"/>
  <c r="I536"/>
  <c r="H536"/>
  <c r="G536"/>
  <c r="F536"/>
  <c r="E536"/>
  <c r="D536"/>
  <c r="R535"/>
  <c r="Q535"/>
  <c r="P535"/>
  <c r="O535"/>
  <c r="N535"/>
  <c r="M535"/>
  <c r="L535"/>
  <c r="K535"/>
  <c r="J535"/>
  <c r="I535"/>
  <c r="H535"/>
  <c r="G535"/>
  <c r="F535"/>
  <c r="E535"/>
  <c r="D535"/>
  <c r="R533"/>
  <c r="Q533"/>
  <c r="P533"/>
  <c r="O533"/>
  <c r="N533"/>
  <c r="M533"/>
  <c r="L533"/>
  <c r="K533"/>
  <c r="J533"/>
  <c r="I533"/>
  <c r="H533"/>
  <c r="G533"/>
  <c r="F533"/>
  <c r="E533"/>
  <c r="D533"/>
  <c r="R531"/>
  <c r="Q531"/>
  <c r="P531"/>
  <c r="O531"/>
  <c r="N531"/>
  <c r="M531"/>
  <c r="L531"/>
  <c r="K531"/>
  <c r="J531"/>
  <c r="I531"/>
  <c r="H531"/>
  <c r="G531"/>
  <c r="F531"/>
  <c r="E531"/>
  <c r="D531"/>
  <c r="R530"/>
  <c r="Q530"/>
  <c r="P530"/>
  <c r="O530"/>
  <c r="N530"/>
  <c r="M530"/>
  <c r="L530"/>
  <c r="K530"/>
  <c r="J530"/>
  <c r="I530"/>
  <c r="H530"/>
  <c r="G530"/>
  <c r="F530"/>
  <c r="E530"/>
  <c r="D530"/>
  <c r="R528"/>
  <c r="Q528"/>
  <c r="P528"/>
  <c r="O528"/>
  <c r="N528"/>
  <c r="M528"/>
  <c r="L528"/>
  <c r="K528"/>
  <c r="J528"/>
  <c r="I528"/>
  <c r="H528"/>
  <c r="G528"/>
  <c r="F528"/>
  <c r="E528"/>
  <c r="D528"/>
  <c r="R527"/>
  <c r="Q527"/>
  <c r="P527"/>
  <c r="O527"/>
  <c r="N527"/>
  <c r="M527"/>
  <c r="L527"/>
  <c r="K527"/>
  <c r="J527"/>
  <c r="I527"/>
  <c r="H527"/>
  <c r="G527"/>
  <c r="F527"/>
  <c r="E527"/>
  <c r="D527"/>
  <c r="R526"/>
  <c r="Q526"/>
  <c r="P526"/>
  <c r="O526"/>
  <c r="N526"/>
  <c r="M526"/>
  <c r="L526"/>
  <c r="K526"/>
  <c r="J526"/>
  <c r="I526"/>
  <c r="H526"/>
  <c r="G526"/>
  <c r="F526"/>
  <c r="E526"/>
  <c r="D526"/>
  <c r="R524"/>
  <c r="Q524"/>
  <c r="P524"/>
  <c r="O524"/>
  <c r="N524"/>
  <c r="M524"/>
  <c r="L524"/>
  <c r="K524"/>
  <c r="J524"/>
  <c r="I524"/>
  <c r="H524"/>
  <c r="G524"/>
  <c r="F524"/>
  <c r="E524"/>
  <c r="D524"/>
  <c r="R522"/>
  <c r="Q522"/>
  <c r="P522"/>
  <c r="O522"/>
  <c r="N522"/>
  <c r="M522"/>
  <c r="L522"/>
  <c r="K522"/>
  <c r="J522"/>
  <c r="I522"/>
  <c r="H522"/>
  <c r="G522"/>
  <c r="F522"/>
  <c r="E522"/>
  <c r="D522"/>
  <c r="R521"/>
  <c r="Q521"/>
  <c r="P521"/>
  <c r="O521"/>
  <c r="N521"/>
  <c r="M521"/>
  <c r="L521"/>
  <c r="K521"/>
  <c r="J521"/>
  <c r="I521"/>
  <c r="H521"/>
  <c r="G521"/>
  <c r="F521"/>
  <c r="E521"/>
  <c r="D521"/>
  <c r="R519"/>
  <c r="Q519"/>
  <c r="P519"/>
  <c r="O519"/>
  <c r="N519"/>
  <c r="M519"/>
  <c r="L519"/>
  <c r="K519"/>
  <c r="J519"/>
  <c r="I519"/>
  <c r="H519"/>
  <c r="G519"/>
  <c r="F519"/>
  <c r="E519"/>
  <c r="D519"/>
  <c r="R518"/>
  <c r="Q518"/>
  <c r="P518"/>
  <c r="O518"/>
  <c r="N518"/>
  <c r="M518"/>
  <c r="L518"/>
  <c r="K518"/>
  <c r="J518"/>
  <c r="I518"/>
  <c r="H518"/>
  <c r="G518"/>
  <c r="F518"/>
  <c r="E518"/>
  <c r="D518"/>
  <c r="R517"/>
  <c r="Q517"/>
  <c r="P517"/>
  <c r="O517"/>
  <c r="N517"/>
  <c r="M517"/>
  <c r="L517"/>
  <c r="K517"/>
  <c r="J517"/>
  <c r="I517"/>
  <c r="H517"/>
  <c r="G517"/>
  <c r="F517"/>
  <c r="E517"/>
  <c r="D517"/>
  <c r="R515"/>
  <c r="Q515"/>
  <c r="P515"/>
  <c r="O515"/>
  <c r="N515"/>
  <c r="M515"/>
  <c r="L515"/>
  <c r="K515"/>
  <c r="J515"/>
  <c r="I515"/>
  <c r="H515"/>
  <c r="G515"/>
  <c r="F515"/>
  <c r="E515"/>
  <c r="D515"/>
  <c r="R513"/>
  <c r="Q513"/>
  <c r="P513"/>
  <c r="O513"/>
  <c r="N513"/>
  <c r="M513"/>
  <c r="L513"/>
  <c r="K513"/>
  <c r="J513"/>
  <c r="I513"/>
  <c r="H513"/>
  <c r="G513"/>
  <c r="F513"/>
  <c r="E513"/>
  <c r="D513"/>
  <c r="R512"/>
  <c r="Q512"/>
  <c r="P512"/>
  <c r="O512"/>
  <c r="N512"/>
  <c r="M512"/>
  <c r="L512"/>
  <c r="K512"/>
  <c r="J512"/>
  <c r="I512"/>
  <c r="H512"/>
  <c r="G512"/>
  <c r="F512"/>
  <c r="E512"/>
  <c r="D512"/>
  <c r="R510"/>
  <c r="Q510"/>
  <c r="P510"/>
  <c r="O510"/>
  <c r="N510"/>
  <c r="M510"/>
  <c r="L510"/>
  <c r="K510"/>
  <c r="J510"/>
  <c r="I510"/>
  <c r="H510"/>
  <c r="G510"/>
  <c r="F510"/>
  <c r="E510"/>
  <c r="D510"/>
  <c r="R509"/>
  <c r="Q509"/>
  <c r="P509"/>
  <c r="O509"/>
  <c r="N509"/>
  <c r="M509"/>
  <c r="L509"/>
  <c r="K509"/>
  <c r="J509"/>
  <c r="I509"/>
  <c r="H509"/>
  <c r="G509"/>
  <c r="F509"/>
  <c r="E509"/>
  <c r="D509"/>
  <c r="R508"/>
  <c r="Q508"/>
  <c r="P508"/>
  <c r="O508"/>
  <c r="N508"/>
  <c r="M508"/>
  <c r="L508"/>
  <c r="K508"/>
  <c r="J508"/>
  <c r="I508"/>
  <c r="H508"/>
  <c r="G508"/>
  <c r="F508"/>
  <c r="E508"/>
  <c r="D508"/>
  <c r="R506"/>
  <c r="Q506"/>
  <c r="P506"/>
  <c r="O506"/>
  <c r="N506"/>
  <c r="M506"/>
  <c r="L506"/>
  <c r="K506"/>
  <c r="J506"/>
  <c r="I506"/>
  <c r="H506"/>
  <c r="G506"/>
  <c r="F506"/>
  <c r="E506"/>
  <c r="D506"/>
  <c r="R504"/>
  <c r="Q504"/>
  <c r="P504"/>
  <c r="O504"/>
  <c r="N504"/>
  <c r="M504"/>
  <c r="L504"/>
  <c r="K504"/>
  <c r="J504"/>
  <c r="I504"/>
  <c r="H504"/>
  <c r="G504"/>
  <c r="F504"/>
  <c r="E504"/>
  <c r="D504"/>
  <c r="R503"/>
  <c r="Q503"/>
  <c r="P503"/>
  <c r="O503"/>
  <c r="N503"/>
  <c r="M503"/>
  <c r="L503"/>
  <c r="K503"/>
  <c r="J503"/>
  <c r="I503"/>
  <c r="H503"/>
  <c r="G503"/>
  <c r="F503"/>
  <c r="E503"/>
  <c r="D503"/>
  <c r="R501"/>
  <c r="Q501"/>
  <c r="P501"/>
  <c r="O501"/>
  <c r="N501"/>
  <c r="M501"/>
  <c r="L501"/>
  <c r="K501"/>
  <c r="J501"/>
  <c r="I501"/>
  <c r="H501"/>
  <c r="G501"/>
  <c r="F501"/>
  <c r="E501"/>
  <c r="D501"/>
  <c r="R500"/>
  <c r="Q500"/>
  <c r="P500"/>
  <c r="O500"/>
  <c r="N500"/>
  <c r="M500"/>
  <c r="L500"/>
  <c r="K500"/>
  <c r="J500"/>
  <c r="I500"/>
  <c r="H500"/>
  <c r="G500"/>
  <c r="F500"/>
  <c r="E500"/>
  <c r="D500"/>
  <c r="R499"/>
  <c r="Q499"/>
  <c r="P499"/>
  <c r="O499"/>
  <c r="N499"/>
  <c r="M499"/>
  <c r="L499"/>
  <c r="K499"/>
  <c r="J499"/>
  <c r="I499"/>
  <c r="H499"/>
  <c r="G499"/>
  <c r="F499"/>
  <c r="E499"/>
  <c r="D499"/>
  <c r="R497"/>
  <c r="Q497"/>
  <c r="P497"/>
  <c r="O497"/>
  <c r="N497"/>
  <c r="M497"/>
  <c r="L497"/>
  <c r="K497"/>
  <c r="J497"/>
  <c r="I497"/>
  <c r="H497"/>
  <c r="G497"/>
  <c r="F497"/>
  <c r="E497"/>
  <c r="D497"/>
  <c r="R495"/>
  <c r="Q495"/>
  <c r="P495"/>
  <c r="O495"/>
  <c r="N495"/>
  <c r="M495"/>
  <c r="L495"/>
  <c r="K495"/>
  <c r="J495"/>
  <c r="I495"/>
  <c r="H495"/>
  <c r="G495"/>
  <c r="F495"/>
  <c r="E495"/>
  <c r="D495"/>
  <c r="R494"/>
  <c r="Q494"/>
  <c r="P494"/>
  <c r="O494"/>
  <c r="N494"/>
  <c r="M494"/>
  <c r="L494"/>
  <c r="K494"/>
  <c r="J494"/>
  <c r="I494"/>
  <c r="H494"/>
  <c r="G494"/>
  <c r="F494"/>
  <c r="E494"/>
  <c r="D494"/>
  <c r="R492"/>
  <c r="Q492"/>
  <c r="P492"/>
  <c r="O492"/>
  <c r="N492"/>
  <c r="M492"/>
  <c r="L492"/>
  <c r="K492"/>
  <c r="J492"/>
  <c r="I492"/>
  <c r="H492"/>
  <c r="G492"/>
  <c r="F492"/>
  <c r="E492"/>
  <c r="D492"/>
  <c r="R491"/>
  <c r="Q491"/>
  <c r="P491"/>
  <c r="O491"/>
  <c r="N491"/>
  <c r="M491"/>
  <c r="L491"/>
  <c r="K491"/>
  <c r="J491"/>
  <c r="I491"/>
  <c r="H491"/>
  <c r="G491"/>
  <c r="F491"/>
  <c r="E491"/>
  <c r="D491"/>
  <c r="R490"/>
  <c r="Q490"/>
  <c r="P490"/>
  <c r="O490"/>
  <c r="N490"/>
  <c r="M490"/>
  <c r="L490"/>
  <c r="K490"/>
  <c r="J490"/>
  <c r="I490"/>
  <c r="H490"/>
  <c r="G490"/>
  <c r="F490"/>
  <c r="E490"/>
  <c r="D490"/>
  <c r="R488"/>
  <c r="Q488"/>
  <c r="P488"/>
  <c r="O488"/>
  <c r="N488"/>
  <c r="M488"/>
  <c r="L488"/>
  <c r="K488"/>
  <c r="J488"/>
  <c r="I488"/>
  <c r="H488"/>
  <c r="G488"/>
  <c r="F488"/>
  <c r="E488"/>
  <c r="D488"/>
  <c r="R486"/>
  <c r="Q486"/>
  <c r="P486"/>
  <c r="O486"/>
  <c r="N486"/>
  <c r="M486"/>
  <c r="L486"/>
  <c r="K486"/>
  <c r="J486"/>
  <c r="I486"/>
  <c r="H486"/>
  <c r="G486"/>
  <c r="F486"/>
  <c r="E486"/>
  <c r="D486"/>
  <c r="R485"/>
  <c r="Q485"/>
  <c r="P485"/>
  <c r="O485"/>
  <c r="N485"/>
  <c r="M485"/>
  <c r="L485"/>
  <c r="K485"/>
  <c r="J485"/>
  <c r="I485"/>
  <c r="H485"/>
  <c r="G485"/>
  <c r="F485"/>
  <c r="E485"/>
  <c r="D485"/>
  <c r="R483"/>
  <c r="Q483"/>
  <c r="P483"/>
  <c r="O483"/>
  <c r="N483"/>
  <c r="M483"/>
  <c r="L483"/>
  <c r="K483"/>
  <c r="J483"/>
  <c r="I483"/>
  <c r="H483"/>
  <c r="G483"/>
  <c r="F483"/>
  <c r="E483"/>
  <c r="D483"/>
  <c r="R482"/>
  <c r="Q482"/>
  <c r="P482"/>
  <c r="O482"/>
  <c r="N482"/>
  <c r="M482"/>
  <c r="L482"/>
  <c r="K482"/>
  <c r="J482"/>
  <c r="I482"/>
  <c r="H482"/>
  <c r="G482"/>
  <c r="F482"/>
  <c r="E482"/>
  <c r="D482"/>
  <c r="R481"/>
  <c r="Q481"/>
  <c r="P481"/>
  <c r="O481"/>
  <c r="N481"/>
  <c r="M481"/>
  <c r="L481"/>
  <c r="K481"/>
  <c r="J481"/>
  <c r="I481"/>
  <c r="H481"/>
  <c r="G481"/>
  <c r="F481"/>
  <c r="E481"/>
  <c r="D481"/>
  <c r="R479"/>
  <c r="Q479"/>
  <c r="P479"/>
  <c r="O479"/>
  <c r="N479"/>
  <c r="M479"/>
  <c r="L479"/>
  <c r="K479"/>
  <c r="J479"/>
  <c r="I479"/>
  <c r="H479"/>
  <c r="G479"/>
  <c r="F479"/>
  <c r="E479"/>
  <c r="D479"/>
  <c r="R477"/>
  <c r="Q477"/>
  <c r="P477"/>
  <c r="O477"/>
  <c r="N477"/>
  <c r="M477"/>
  <c r="L477"/>
  <c r="K477"/>
  <c r="J477"/>
  <c r="I477"/>
  <c r="H477"/>
  <c r="G477"/>
  <c r="F477"/>
  <c r="E477"/>
  <c r="D477"/>
  <c r="R476"/>
  <c r="Q476"/>
  <c r="P476"/>
  <c r="O476"/>
  <c r="N476"/>
  <c r="M476"/>
  <c r="L476"/>
  <c r="K476"/>
  <c r="J476"/>
  <c r="I476"/>
  <c r="H476"/>
  <c r="G476"/>
  <c r="F476"/>
  <c r="E476"/>
  <c r="D476"/>
  <c r="R474"/>
  <c r="Q474"/>
  <c r="P474"/>
  <c r="O474"/>
  <c r="N474"/>
  <c r="M474"/>
  <c r="L474"/>
  <c r="K474"/>
  <c r="J474"/>
  <c r="I474"/>
  <c r="H474"/>
  <c r="G474"/>
  <c r="F474"/>
  <c r="E474"/>
  <c r="D474"/>
  <c r="R473"/>
  <c r="Q473"/>
  <c r="P473"/>
  <c r="O473"/>
  <c r="N473"/>
  <c r="M473"/>
  <c r="L473"/>
  <c r="K473"/>
  <c r="J473"/>
  <c r="I473"/>
  <c r="H473"/>
  <c r="G473"/>
  <c r="F473"/>
  <c r="E473"/>
  <c r="D473"/>
  <c r="R472"/>
  <c r="Q472"/>
  <c r="P472"/>
  <c r="O472"/>
  <c r="N472"/>
  <c r="M472"/>
  <c r="L472"/>
  <c r="K472"/>
  <c r="J472"/>
  <c r="I472"/>
  <c r="H472"/>
  <c r="G472"/>
  <c r="F472"/>
  <c r="E472"/>
  <c r="D472"/>
  <c r="R470"/>
  <c r="Q470"/>
  <c r="P470"/>
  <c r="O470"/>
  <c r="N470"/>
  <c r="M470"/>
  <c r="L470"/>
  <c r="K470"/>
  <c r="J470"/>
  <c r="I470"/>
  <c r="H470"/>
  <c r="G470"/>
  <c r="F470"/>
  <c r="E470"/>
  <c r="D470"/>
  <c r="R468"/>
  <c r="Q468"/>
  <c r="P468"/>
  <c r="O468"/>
  <c r="N468"/>
  <c r="M468"/>
  <c r="L468"/>
  <c r="K468"/>
  <c r="J468"/>
  <c r="I468"/>
  <c r="H468"/>
  <c r="G468"/>
  <c r="F468"/>
  <c r="E468"/>
  <c r="D468"/>
  <c r="R467"/>
  <c r="Q467"/>
  <c r="P467"/>
  <c r="O467"/>
  <c r="N467"/>
  <c r="M467"/>
  <c r="L467"/>
  <c r="K467"/>
  <c r="J467"/>
  <c r="I467"/>
  <c r="H467"/>
  <c r="G467"/>
  <c r="F467"/>
  <c r="E467"/>
  <c r="D467"/>
  <c r="R465"/>
  <c r="Q465"/>
  <c r="P465"/>
  <c r="O465"/>
  <c r="N465"/>
  <c r="M465"/>
  <c r="L465"/>
  <c r="K465"/>
  <c r="J465"/>
  <c r="I465"/>
  <c r="H465"/>
  <c r="G465"/>
  <c r="F465"/>
  <c r="E465"/>
  <c r="D465"/>
  <c r="R464"/>
  <c r="Q464"/>
  <c r="P464"/>
  <c r="O464"/>
  <c r="N464"/>
  <c r="M464"/>
  <c r="L464"/>
  <c r="K464"/>
  <c r="J464"/>
  <c r="I464"/>
  <c r="H464"/>
  <c r="G464"/>
  <c r="F464"/>
  <c r="E464"/>
  <c r="D464"/>
  <c r="R463"/>
  <c r="Q463"/>
  <c r="P463"/>
  <c r="O463"/>
  <c r="N463"/>
  <c r="M463"/>
  <c r="L463"/>
  <c r="K463"/>
  <c r="J463"/>
  <c r="I463"/>
  <c r="H463"/>
  <c r="G463"/>
  <c r="F463"/>
  <c r="E463"/>
  <c r="D463"/>
  <c r="R461"/>
  <c r="Q461"/>
  <c r="P461"/>
  <c r="O461"/>
  <c r="N461"/>
  <c r="M461"/>
  <c r="L461"/>
  <c r="K461"/>
  <c r="J461"/>
  <c r="I461"/>
  <c r="H461"/>
  <c r="G461"/>
  <c r="F461"/>
  <c r="E461"/>
  <c r="D461"/>
  <c r="R459"/>
  <c r="Q459"/>
  <c r="P459"/>
  <c r="O459"/>
  <c r="N459"/>
  <c r="M459"/>
  <c r="L459"/>
  <c r="K459"/>
  <c r="J459"/>
  <c r="I459"/>
  <c r="H459"/>
  <c r="G459"/>
  <c r="F459"/>
  <c r="E459"/>
  <c r="D459"/>
  <c r="R458"/>
  <c r="Q458"/>
  <c r="P458"/>
  <c r="O458"/>
  <c r="N458"/>
  <c r="M458"/>
  <c r="L458"/>
  <c r="K458"/>
  <c r="J458"/>
  <c r="I458"/>
  <c r="H458"/>
  <c r="G458"/>
  <c r="F458"/>
  <c r="E458"/>
  <c r="D458"/>
  <c r="R456"/>
  <c r="Q456"/>
  <c r="P456"/>
  <c r="O456"/>
  <c r="N456"/>
  <c r="M456"/>
  <c r="L456"/>
  <c r="K456"/>
  <c r="J456"/>
  <c r="I456"/>
  <c r="H456"/>
  <c r="G456"/>
  <c r="F456"/>
  <c r="E456"/>
  <c r="D456"/>
  <c r="R455"/>
  <c r="Q455"/>
  <c r="P455"/>
  <c r="O455"/>
  <c r="N455"/>
  <c r="M455"/>
  <c r="L455"/>
  <c r="K455"/>
  <c r="J455"/>
  <c r="I455"/>
  <c r="H455"/>
  <c r="G455"/>
  <c r="F455"/>
  <c r="E455"/>
  <c r="D455"/>
  <c r="R454"/>
  <c r="Q454"/>
  <c r="P454"/>
  <c r="O454"/>
  <c r="N454"/>
  <c r="M454"/>
  <c r="L454"/>
  <c r="K454"/>
  <c r="J454"/>
  <c r="I454"/>
  <c r="H454"/>
  <c r="G454"/>
  <c r="F454"/>
  <c r="E454"/>
  <c r="D454"/>
  <c r="R452"/>
  <c r="Q452"/>
  <c r="P452"/>
  <c r="O452"/>
  <c r="N452"/>
  <c r="M452"/>
  <c r="L452"/>
  <c r="K452"/>
  <c r="J452"/>
  <c r="I452"/>
  <c r="H452"/>
  <c r="G452"/>
  <c r="F452"/>
  <c r="E452"/>
  <c r="D452"/>
  <c r="R450"/>
  <c r="Q450"/>
  <c r="P450"/>
  <c r="O450"/>
  <c r="N450"/>
  <c r="M450"/>
  <c r="L450"/>
  <c r="K450"/>
  <c r="J450"/>
  <c r="I450"/>
  <c r="H450"/>
  <c r="G450"/>
  <c r="F450"/>
  <c r="E450"/>
  <c r="D450"/>
  <c r="R449"/>
  <c r="Q449"/>
  <c r="P449"/>
  <c r="O449"/>
  <c r="N449"/>
  <c r="M449"/>
  <c r="L449"/>
  <c r="K449"/>
  <c r="J449"/>
  <c r="I449"/>
  <c r="H449"/>
  <c r="G449"/>
  <c r="F449"/>
  <c r="E449"/>
  <c r="D449"/>
  <c r="R447"/>
  <c r="Q447"/>
  <c r="P447"/>
  <c r="O447"/>
  <c r="N447"/>
  <c r="M447"/>
  <c r="L447"/>
  <c r="K447"/>
  <c r="J447"/>
  <c r="I447"/>
  <c r="H447"/>
  <c r="G447"/>
  <c r="F447"/>
  <c r="E447"/>
  <c r="D447"/>
  <c r="R446"/>
  <c r="Q446"/>
  <c r="P446"/>
  <c r="O446"/>
  <c r="N446"/>
  <c r="M446"/>
  <c r="L446"/>
  <c r="K446"/>
  <c r="J446"/>
  <c r="I446"/>
  <c r="H446"/>
  <c r="G446"/>
  <c r="F446"/>
  <c r="E446"/>
  <c r="D446"/>
  <c r="R445"/>
  <c r="Q445"/>
  <c r="P445"/>
  <c r="O445"/>
  <c r="N445"/>
  <c r="M445"/>
  <c r="L445"/>
  <c r="K445"/>
  <c r="J445"/>
  <c r="I445"/>
  <c r="H445"/>
  <c r="G445"/>
  <c r="F445"/>
  <c r="E445"/>
  <c r="D445"/>
  <c r="R443"/>
  <c r="Q443"/>
  <c r="P443"/>
  <c r="O443"/>
  <c r="N443"/>
  <c r="M443"/>
  <c r="L443"/>
  <c r="K443"/>
  <c r="J443"/>
  <c r="I443"/>
  <c r="H443"/>
  <c r="G443"/>
  <c r="F443"/>
  <c r="E443"/>
  <c r="D443"/>
  <c r="R441"/>
  <c r="Q441"/>
  <c r="P441"/>
  <c r="O441"/>
  <c r="N441"/>
  <c r="M441"/>
  <c r="L441"/>
  <c r="K441"/>
  <c r="J441"/>
  <c r="I441"/>
  <c r="H441"/>
  <c r="G441"/>
  <c r="F441"/>
  <c r="E441"/>
  <c r="D441"/>
  <c r="R440"/>
  <c r="Q440"/>
  <c r="P440"/>
  <c r="O440"/>
  <c r="N440"/>
  <c r="M440"/>
  <c r="L440"/>
  <c r="K440"/>
  <c r="J440"/>
  <c r="I440"/>
  <c r="H440"/>
  <c r="G440"/>
  <c r="F440"/>
  <c r="E440"/>
  <c r="D440"/>
  <c r="R438"/>
  <c r="Q438"/>
  <c r="P438"/>
  <c r="O438"/>
  <c r="N438"/>
  <c r="M438"/>
  <c r="L438"/>
  <c r="K438"/>
  <c r="J438"/>
  <c r="I438"/>
  <c r="H438"/>
  <c r="G438"/>
  <c r="F438"/>
  <c r="E438"/>
  <c r="D438"/>
  <c r="R437"/>
  <c r="Q437"/>
  <c r="P437"/>
  <c r="O437"/>
  <c r="N437"/>
  <c r="M437"/>
  <c r="L437"/>
  <c r="K437"/>
  <c r="J437"/>
  <c r="I437"/>
  <c r="H437"/>
  <c r="G437"/>
  <c r="F437"/>
  <c r="E437"/>
  <c r="D437"/>
  <c r="R436"/>
  <c r="Q436"/>
  <c r="P436"/>
  <c r="O436"/>
  <c r="N436"/>
  <c r="M436"/>
  <c r="L436"/>
  <c r="K436"/>
  <c r="J436"/>
  <c r="I436"/>
  <c r="H436"/>
  <c r="G436"/>
  <c r="F436"/>
  <c r="E436"/>
  <c r="D436"/>
  <c r="R434"/>
  <c r="Q434"/>
  <c r="P434"/>
  <c r="O434"/>
  <c r="N434"/>
  <c r="M434"/>
  <c r="L434"/>
  <c r="K434"/>
  <c r="J434"/>
  <c r="I434"/>
  <c r="H434"/>
  <c r="G434"/>
  <c r="F434"/>
  <c r="E434"/>
  <c r="D434"/>
  <c r="R432"/>
  <c r="Q432"/>
  <c r="P432"/>
  <c r="O432"/>
  <c r="N432"/>
  <c r="M432"/>
  <c r="L432"/>
  <c r="K432"/>
  <c r="J432"/>
  <c r="I432"/>
  <c r="H432"/>
  <c r="G432"/>
  <c r="F432"/>
  <c r="E432"/>
  <c r="D432"/>
  <c r="R431"/>
  <c r="Q431"/>
  <c r="P431"/>
  <c r="O431"/>
  <c r="N431"/>
  <c r="M431"/>
  <c r="L431"/>
  <c r="K431"/>
  <c r="J431"/>
  <c r="I431"/>
  <c r="H431"/>
  <c r="G431"/>
  <c r="F431"/>
  <c r="E431"/>
  <c r="D431"/>
  <c r="R429"/>
  <c r="Q429"/>
  <c r="P429"/>
  <c r="O429"/>
  <c r="N429"/>
  <c r="M429"/>
  <c r="L429"/>
  <c r="K429"/>
  <c r="J429"/>
  <c r="I429"/>
  <c r="H429"/>
  <c r="G429"/>
  <c r="F429"/>
  <c r="E429"/>
  <c r="D429"/>
  <c r="R428"/>
  <c r="Q428"/>
  <c r="P428"/>
  <c r="O428"/>
  <c r="N428"/>
  <c r="M428"/>
  <c r="L428"/>
  <c r="K428"/>
  <c r="J428"/>
  <c r="I428"/>
  <c r="H428"/>
  <c r="G428"/>
  <c r="F428"/>
  <c r="E428"/>
  <c r="D428"/>
  <c r="R427"/>
  <c r="Q427"/>
  <c r="P427"/>
  <c r="O427"/>
  <c r="N427"/>
  <c r="M427"/>
  <c r="L427"/>
  <c r="K427"/>
  <c r="J427"/>
  <c r="I427"/>
  <c r="H427"/>
  <c r="G427"/>
  <c r="F427"/>
  <c r="E427"/>
  <c r="D427"/>
  <c r="R425"/>
  <c r="Q425"/>
  <c r="P425"/>
  <c r="O425"/>
  <c r="N425"/>
  <c r="M425"/>
  <c r="L425"/>
  <c r="K425"/>
  <c r="J425"/>
  <c r="I425"/>
  <c r="H425"/>
  <c r="G425"/>
  <c r="F425"/>
  <c r="E425"/>
  <c r="D425"/>
  <c r="R423"/>
  <c r="Q423"/>
  <c r="P423"/>
  <c r="O423"/>
  <c r="N423"/>
  <c r="M423"/>
  <c r="L423"/>
  <c r="K423"/>
  <c r="J423"/>
  <c r="I423"/>
  <c r="H423"/>
  <c r="G423"/>
  <c r="F423"/>
  <c r="E423"/>
  <c r="D423"/>
  <c r="R422"/>
  <c r="Q422"/>
  <c r="P422"/>
  <c r="O422"/>
  <c r="N422"/>
  <c r="M422"/>
  <c r="L422"/>
  <c r="K422"/>
  <c r="J422"/>
  <c r="I422"/>
  <c r="H422"/>
  <c r="G422"/>
  <c r="F422"/>
  <c r="E422"/>
  <c r="D422"/>
  <c r="R420"/>
  <c r="Q420"/>
  <c r="P420"/>
  <c r="O420"/>
  <c r="N420"/>
  <c r="M420"/>
  <c r="L420"/>
  <c r="K420"/>
  <c r="J420"/>
  <c r="I420"/>
  <c r="H420"/>
  <c r="G420"/>
  <c r="F420"/>
  <c r="E420"/>
  <c r="D420"/>
  <c r="R419"/>
  <c r="Q419"/>
  <c r="P419"/>
  <c r="O419"/>
  <c r="N419"/>
  <c r="M419"/>
  <c r="L419"/>
  <c r="K419"/>
  <c r="J419"/>
  <c r="I419"/>
  <c r="H419"/>
  <c r="G419"/>
  <c r="F419"/>
  <c r="E419"/>
  <c r="D419"/>
  <c r="R418"/>
  <c r="Q418"/>
  <c r="P418"/>
  <c r="O418"/>
  <c r="N418"/>
  <c r="M418"/>
  <c r="L418"/>
  <c r="K418"/>
  <c r="J418"/>
  <c r="I418"/>
  <c r="H418"/>
  <c r="G418"/>
  <c r="F418"/>
  <c r="E418"/>
  <c r="D418"/>
  <c r="R416"/>
  <c r="Q416"/>
  <c r="P416"/>
  <c r="O416"/>
  <c r="N416"/>
  <c r="M416"/>
  <c r="L416"/>
  <c r="K416"/>
  <c r="J416"/>
  <c r="I416"/>
  <c r="H416"/>
  <c r="G416"/>
  <c r="F416"/>
  <c r="E416"/>
  <c r="D416"/>
  <c r="R414"/>
  <c r="Q414"/>
  <c r="P414"/>
  <c r="O414"/>
  <c r="N414"/>
  <c r="M414"/>
  <c r="L414"/>
  <c r="K414"/>
  <c r="J414"/>
  <c r="I414"/>
  <c r="H414"/>
  <c r="G414"/>
  <c r="F414"/>
  <c r="E414"/>
  <c r="D414"/>
  <c r="R413"/>
  <c r="Q413"/>
  <c r="P413"/>
  <c r="O413"/>
  <c r="N413"/>
  <c r="M413"/>
  <c r="L413"/>
  <c r="K413"/>
  <c r="J413"/>
  <c r="I413"/>
  <c r="H413"/>
  <c r="G413"/>
  <c r="F413"/>
  <c r="E413"/>
  <c r="D413"/>
  <c r="R411"/>
  <c r="Q411"/>
  <c r="P411"/>
  <c r="O411"/>
  <c r="N411"/>
  <c r="M411"/>
  <c r="L411"/>
  <c r="K411"/>
  <c r="J411"/>
  <c r="I411"/>
  <c r="H411"/>
  <c r="G411"/>
  <c r="F411"/>
  <c r="E411"/>
  <c r="D411"/>
  <c r="R410"/>
  <c r="Q410"/>
  <c r="P410"/>
  <c r="O410"/>
  <c r="N410"/>
  <c r="M410"/>
  <c r="L410"/>
  <c r="K410"/>
  <c r="J410"/>
  <c r="I410"/>
  <c r="H410"/>
  <c r="G410"/>
  <c r="F410"/>
  <c r="E410"/>
  <c r="D410"/>
  <c r="R409"/>
  <c r="Q409"/>
  <c r="P409"/>
  <c r="O409"/>
  <c r="N409"/>
  <c r="M409"/>
  <c r="L409"/>
  <c r="K409"/>
  <c r="J409"/>
  <c r="I409"/>
  <c r="H409"/>
  <c r="G409"/>
  <c r="F409"/>
  <c r="E409"/>
  <c r="D409"/>
  <c r="R407"/>
  <c r="Q407"/>
  <c r="P407"/>
  <c r="O407"/>
  <c r="N407"/>
  <c r="M407"/>
  <c r="L407"/>
  <c r="K407"/>
  <c r="J407"/>
  <c r="I407"/>
  <c r="H407"/>
  <c r="G407"/>
  <c r="F407"/>
  <c r="E407"/>
  <c r="D407"/>
  <c r="R405"/>
  <c r="Q405"/>
  <c r="P405"/>
  <c r="O405"/>
  <c r="N405"/>
  <c r="M405"/>
  <c r="L405"/>
  <c r="K405"/>
  <c r="J405"/>
  <c r="I405"/>
  <c r="H405"/>
  <c r="G405"/>
  <c r="F405"/>
  <c r="E405"/>
  <c r="D405"/>
  <c r="R404"/>
  <c r="Q404"/>
  <c r="P404"/>
  <c r="O404"/>
  <c r="N404"/>
  <c r="M404"/>
  <c r="L404"/>
  <c r="K404"/>
  <c r="J404"/>
  <c r="I404"/>
  <c r="H404"/>
  <c r="G404"/>
  <c r="F404"/>
  <c r="E404"/>
  <c r="D404"/>
  <c r="R402"/>
  <c r="Q402"/>
  <c r="P402"/>
  <c r="O402"/>
  <c r="N402"/>
  <c r="M402"/>
  <c r="L402"/>
  <c r="K402"/>
  <c r="J402"/>
  <c r="I402"/>
  <c r="H402"/>
  <c r="G402"/>
  <c r="F402"/>
  <c r="E402"/>
  <c r="D402"/>
  <c r="R401"/>
  <c r="Q401"/>
  <c r="P401"/>
  <c r="O401"/>
  <c r="N401"/>
  <c r="M401"/>
  <c r="L401"/>
  <c r="K401"/>
  <c r="J401"/>
  <c r="I401"/>
  <c r="H401"/>
  <c r="G401"/>
  <c r="F401"/>
  <c r="E401"/>
  <c r="D401"/>
  <c r="R400"/>
  <c r="Q400"/>
  <c r="P400"/>
  <c r="O400"/>
  <c r="N400"/>
  <c r="M400"/>
  <c r="L400"/>
  <c r="K400"/>
  <c r="J400"/>
  <c r="I400"/>
  <c r="H400"/>
  <c r="G400"/>
  <c r="F400"/>
  <c r="E400"/>
  <c r="D400"/>
  <c r="R398"/>
  <c r="Q398"/>
  <c r="P398"/>
  <c r="O398"/>
  <c r="N398"/>
  <c r="M398"/>
  <c r="L398"/>
  <c r="K398"/>
  <c r="J398"/>
  <c r="I398"/>
  <c r="H398"/>
  <c r="G398"/>
  <c r="F398"/>
  <c r="E398"/>
  <c r="D398"/>
  <c r="R396"/>
  <c r="Q396"/>
  <c r="P396"/>
  <c r="O396"/>
  <c r="N396"/>
  <c r="M396"/>
  <c r="L396"/>
  <c r="K396"/>
  <c r="J396"/>
  <c r="I396"/>
  <c r="H396"/>
  <c r="G396"/>
  <c r="F396"/>
  <c r="E396"/>
  <c r="D396"/>
  <c r="R395"/>
  <c r="Q395"/>
  <c r="P395"/>
  <c r="O395"/>
  <c r="N395"/>
  <c r="M395"/>
  <c r="L395"/>
  <c r="K395"/>
  <c r="J395"/>
  <c r="I395"/>
  <c r="H395"/>
  <c r="G395"/>
  <c r="F395"/>
  <c r="E395"/>
  <c r="D395"/>
  <c r="R393"/>
  <c r="Q393"/>
  <c r="P393"/>
  <c r="O393"/>
  <c r="N393"/>
  <c r="M393"/>
  <c r="L393"/>
  <c r="K393"/>
  <c r="J393"/>
  <c r="I393"/>
  <c r="H393"/>
  <c r="G393"/>
  <c r="F393"/>
  <c r="E393"/>
  <c r="D393"/>
  <c r="R392"/>
  <c r="Q392"/>
  <c r="P392"/>
  <c r="O392"/>
  <c r="N392"/>
  <c r="M392"/>
  <c r="L392"/>
  <c r="K392"/>
  <c r="J392"/>
  <c r="I392"/>
  <c r="H392"/>
  <c r="G392"/>
  <c r="F392"/>
  <c r="E392"/>
  <c r="D392"/>
  <c r="R391"/>
  <c r="Q391"/>
  <c r="P391"/>
  <c r="O391"/>
  <c r="N391"/>
  <c r="M391"/>
  <c r="L391"/>
  <c r="K391"/>
  <c r="J391"/>
  <c r="I391"/>
  <c r="H391"/>
  <c r="G391"/>
  <c r="F391"/>
  <c r="E391"/>
  <c r="D391"/>
  <c r="R389"/>
  <c r="Q389"/>
  <c r="P389"/>
  <c r="O389"/>
  <c r="N389"/>
  <c r="M389"/>
  <c r="L389"/>
  <c r="K389"/>
  <c r="J389"/>
  <c r="I389"/>
  <c r="H389"/>
  <c r="G389"/>
  <c r="F389"/>
  <c r="E389"/>
  <c r="D389"/>
  <c r="R387"/>
  <c r="Q387"/>
  <c r="P387"/>
  <c r="O387"/>
  <c r="N387"/>
  <c r="M387"/>
  <c r="L387"/>
  <c r="K387"/>
  <c r="J387"/>
  <c r="I387"/>
  <c r="H387"/>
  <c r="G387"/>
  <c r="F387"/>
  <c r="E387"/>
  <c r="D387"/>
  <c r="R386"/>
  <c r="Q386"/>
  <c r="P386"/>
  <c r="O386"/>
  <c r="N386"/>
  <c r="M386"/>
  <c r="L386"/>
  <c r="K386"/>
  <c r="J386"/>
  <c r="I386"/>
  <c r="H386"/>
  <c r="G386"/>
  <c r="F386"/>
  <c r="E386"/>
  <c r="D386"/>
  <c r="R384"/>
  <c r="Q384"/>
  <c r="P384"/>
  <c r="O384"/>
  <c r="N384"/>
  <c r="M384"/>
  <c r="L384"/>
  <c r="K384"/>
  <c r="J384"/>
  <c r="I384"/>
  <c r="H384"/>
  <c r="G384"/>
  <c r="F384"/>
  <c r="E384"/>
  <c r="D384"/>
  <c r="R383"/>
  <c r="Q383"/>
  <c r="P383"/>
  <c r="O383"/>
  <c r="N383"/>
  <c r="M383"/>
  <c r="L383"/>
  <c r="K383"/>
  <c r="J383"/>
  <c r="I383"/>
  <c r="H383"/>
  <c r="G383"/>
  <c r="F383"/>
  <c r="E383"/>
  <c r="D383"/>
  <c r="R382"/>
  <c r="Q382"/>
  <c r="P382"/>
  <c r="O382"/>
  <c r="N382"/>
  <c r="M382"/>
  <c r="L382"/>
  <c r="K382"/>
  <c r="J382"/>
  <c r="I382"/>
  <c r="H382"/>
  <c r="G382"/>
  <c r="F382"/>
  <c r="E382"/>
  <c r="D382"/>
  <c r="R380"/>
  <c r="Q380"/>
  <c r="P380"/>
  <c r="O380"/>
  <c r="N380"/>
  <c r="M380"/>
  <c r="L380"/>
  <c r="K380"/>
  <c r="J380"/>
  <c r="I380"/>
  <c r="H380"/>
  <c r="G380"/>
  <c r="F380"/>
  <c r="E380"/>
  <c r="D380"/>
  <c r="R378"/>
  <c r="Q378"/>
  <c r="P378"/>
  <c r="O378"/>
  <c r="N378"/>
  <c r="M378"/>
  <c r="L378"/>
  <c r="K378"/>
  <c r="J378"/>
  <c r="I378"/>
  <c r="H378"/>
  <c r="G378"/>
  <c r="F378"/>
  <c r="E378"/>
  <c r="D378"/>
  <c r="R377"/>
  <c r="Q377"/>
  <c r="P377"/>
  <c r="O377"/>
  <c r="N377"/>
  <c r="M377"/>
  <c r="L377"/>
  <c r="K377"/>
  <c r="J377"/>
  <c r="I377"/>
  <c r="H377"/>
  <c r="G377"/>
  <c r="F377"/>
  <c r="E377"/>
  <c r="D377"/>
  <c r="R375"/>
  <c r="Q375"/>
  <c r="P375"/>
  <c r="O375"/>
  <c r="N375"/>
  <c r="M375"/>
  <c r="L375"/>
  <c r="K375"/>
  <c r="J375"/>
  <c r="I375"/>
  <c r="H375"/>
  <c r="G375"/>
  <c r="F375"/>
  <c r="E375"/>
  <c r="D375"/>
  <c r="R374"/>
  <c r="Q374"/>
  <c r="P374"/>
  <c r="O374"/>
  <c r="N374"/>
  <c r="M374"/>
  <c r="L374"/>
  <c r="K374"/>
  <c r="J374"/>
  <c r="I374"/>
  <c r="H374"/>
  <c r="G374"/>
  <c r="F374"/>
  <c r="E374"/>
  <c r="D374"/>
  <c r="R373"/>
  <c r="Q373"/>
  <c r="P373"/>
  <c r="O373"/>
  <c r="N373"/>
  <c r="M373"/>
  <c r="L373"/>
  <c r="K373"/>
  <c r="J373"/>
  <c r="I373"/>
  <c r="H373"/>
  <c r="G373"/>
  <c r="F373"/>
  <c r="E373"/>
  <c r="D373"/>
  <c r="R371"/>
  <c r="Q371"/>
  <c r="P371"/>
  <c r="O371"/>
  <c r="N371"/>
  <c r="M371"/>
  <c r="L371"/>
  <c r="K371"/>
  <c r="J371"/>
  <c r="I371"/>
  <c r="H371"/>
  <c r="G371"/>
  <c r="F371"/>
  <c r="E371"/>
  <c r="D371"/>
  <c r="R369"/>
  <c r="Q369"/>
  <c r="P369"/>
  <c r="O369"/>
  <c r="N369"/>
  <c r="M369"/>
  <c r="L369"/>
  <c r="K369"/>
  <c r="J369"/>
  <c r="I369"/>
  <c r="H369"/>
  <c r="G369"/>
  <c r="F369"/>
  <c r="E369"/>
  <c r="D369"/>
  <c r="R368"/>
  <c r="Q368"/>
  <c r="P368"/>
  <c r="O368"/>
  <c r="N368"/>
  <c r="M368"/>
  <c r="L368"/>
  <c r="K368"/>
  <c r="J368"/>
  <c r="I368"/>
  <c r="H368"/>
  <c r="G368"/>
  <c r="F368"/>
  <c r="E368"/>
  <c r="D368"/>
  <c r="R366"/>
  <c r="Q366"/>
  <c r="P366"/>
  <c r="O366"/>
  <c r="N366"/>
  <c r="M366"/>
  <c r="L366"/>
  <c r="K366"/>
  <c r="J366"/>
  <c r="I366"/>
  <c r="H366"/>
  <c r="G366"/>
  <c r="F366"/>
  <c r="E366"/>
  <c r="D366"/>
  <c r="R365"/>
  <c r="Q365"/>
  <c r="P365"/>
  <c r="O365"/>
  <c r="N365"/>
  <c r="M365"/>
  <c r="L365"/>
  <c r="K365"/>
  <c r="J365"/>
  <c r="I365"/>
  <c r="H365"/>
  <c r="G365"/>
  <c r="F365"/>
  <c r="E365"/>
  <c r="D365"/>
  <c r="R364"/>
  <c r="Q364"/>
  <c r="P364"/>
  <c r="O364"/>
  <c r="N364"/>
  <c r="M364"/>
  <c r="L364"/>
  <c r="K364"/>
  <c r="J364"/>
  <c r="I364"/>
  <c r="H364"/>
  <c r="G364"/>
  <c r="F364"/>
  <c r="E364"/>
  <c r="D364"/>
  <c r="R362"/>
  <c r="Q362"/>
  <c r="P362"/>
  <c r="O362"/>
  <c r="N362"/>
  <c r="M362"/>
  <c r="L362"/>
  <c r="K362"/>
  <c r="J362"/>
  <c r="I362"/>
  <c r="H362"/>
  <c r="G362"/>
  <c r="F362"/>
  <c r="E362"/>
  <c r="D362"/>
  <c r="R360"/>
  <c r="Q360"/>
  <c r="P360"/>
  <c r="O360"/>
  <c r="N360"/>
  <c r="M360"/>
  <c r="L360"/>
  <c r="K360"/>
  <c r="J360"/>
  <c r="I360"/>
  <c r="H360"/>
  <c r="G360"/>
  <c r="F360"/>
  <c r="E360"/>
  <c r="D360"/>
  <c r="R359"/>
  <c r="Q359"/>
  <c r="P359"/>
  <c r="O359"/>
  <c r="N359"/>
  <c r="M359"/>
  <c r="L359"/>
  <c r="K359"/>
  <c r="J359"/>
  <c r="I359"/>
  <c r="H359"/>
  <c r="G359"/>
  <c r="F359"/>
  <c r="E359"/>
  <c r="D359"/>
  <c r="R357"/>
  <c r="Q357"/>
  <c r="P357"/>
  <c r="O357"/>
  <c r="N357"/>
  <c r="M357"/>
  <c r="L357"/>
  <c r="K357"/>
  <c r="J357"/>
  <c r="I357"/>
  <c r="H357"/>
  <c r="G357"/>
  <c r="F357"/>
  <c r="E357"/>
  <c r="D357"/>
  <c r="R356"/>
  <c r="Q356"/>
  <c r="P356"/>
  <c r="O356"/>
  <c r="N356"/>
  <c r="M356"/>
  <c r="L356"/>
  <c r="K356"/>
  <c r="J356"/>
  <c r="I356"/>
  <c r="H356"/>
  <c r="G356"/>
  <c r="F356"/>
  <c r="E356"/>
  <c r="D356"/>
  <c r="R355"/>
  <c r="Q355"/>
  <c r="P355"/>
  <c r="O355"/>
  <c r="N355"/>
  <c r="M355"/>
  <c r="L355"/>
  <c r="K355"/>
  <c r="J355"/>
  <c r="I355"/>
  <c r="H355"/>
  <c r="G355"/>
  <c r="F355"/>
  <c r="E355"/>
  <c r="D355"/>
  <c r="R353"/>
  <c r="Q353"/>
  <c r="P353"/>
  <c r="O353"/>
  <c r="N353"/>
  <c r="M353"/>
  <c r="L353"/>
  <c r="K353"/>
  <c r="J353"/>
  <c r="I353"/>
  <c r="H353"/>
  <c r="G353"/>
  <c r="F353"/>
  <c r="E353"/>
  <c r="D353"/>
  <c r="R351"/>
  <c r="Q351"/>
  <c r="P351"/>
  <c r="O351"/>
  <c r="N351"/>
  <c r="M351"/>
  <c r="L351"/>
  <c r="K351"/>
  <c r="J351"/>
  <c r="I351"/>
  <c r="H351"/>
  <c r="G351"/>
  <c r="F351"/>
  <c r="E351"/>
  <c r="D351"/>
  <c r="R350"/>
  <c r="Q350"/>
  <c r="P350"/>
  <c r="O350"/>
  <c r="N350"/>
  <c r="M350"/>
  <c r="L350"/>
  <c r="K350"/>
  <c r="J350"/>
  <c r="I350"/>
  <c r="H350"/>
  <c r="G350"/>
  <c r="F350"/>
  <c r="E350"/>
  <c r="D350"/>
  <c r="R348"/>
  <c r="Q348"/>
  <c r="P348"/>
  <c r="O348"/>
  <c r="N348"/>
  <c r="M348"/>
  <c r="L348"/>
  <c r="K348"/>
  <c r="J348"/>
  <c r="I348"/>
  <c r="H348"/>
  <c r="G348"/>
  <c r="F348"/>
  <c r="E348"/>
  <c r="D348"/>
  <c r="R347"/>
  <c r="Q347"/>
  <c r="P347"/>
  <c r="O347"/>
  <c r="N347"/>
  <c r="M347"/>
  <c r="L347"/>
  <c r="K347"/>
  <c r="J347"/>
  <c r="I347"/>
  <c r="H347"/>
  <c r="G347"/>
  <c r="F347"/>
  <c r="E347"/>
  <c r="D347"/>
  <c r="R346"/>
  <c r="Q346"/>
  <c r="P346"/>
  <c r="O346"/>
  <c r="N346"/>
  <c r="M346"/>
  <c r="L346"/>
  <c r="K346"/>
  <c r="J346"/>
  <c r="I346"/>
  <c r="H346"/>
  <c r="G346"/>
  <c r="F346"/>
  <c r="E346"/>
  <c r="D346"/>
  <c r="R344"/>
  <c r="Q344"/>
  <c r="P344"/>
  <c r="O344"/>
  <c r="N344"/>
  <c r="M344"/>
  <c r="L344"/>
  <c r="K344"/>
  <c r="J344"/>
  <c r="I344"/>
  <c r="H344"/>
  <c r="G344"/>
  <c r="F344"/>
  <c r="E344"/>
  <c r="D344"/>
  <c r="R342"/>
  <c r="Q342"/>
  <c r="P342"/>
  <c r="O342"/>
  <c r="N342"/>
  <c r="M342"/>
  <c r="L342"/>
  <c r="K342"/>
  <c r="J342"/>
  <c r="I342"/>
  <c r="H342"/>
  <c r="G342"/>
  <c r="F342"/>
  <c r="E342"/>
  <c r="D342"/>
  <c r="R341"/>
  <c r="Q341"/>
  <c r="P341"/>
  <c r="O341"/>
  <c r="N341"/>
  <c r="M341"/>
  <c r="L341"/>
  <c r="K341"/>
  <c r="J341"/>
  <c r="I341"/>
  <c r="H341"/>
  <c r="G341"/>
  <c r="F341"/>
  <c r="E341"/>
  <c r="D341"/>
  <c r="R339"/>
  <c r="Q339"/>
  <c r="P339"/>
  <c r="O339"/>
  <c r="N339"/>
  <c r="M339"/>
  <c r="L339"/>
  <c r="K339"/>
  <c r="J339"/>
  <c r="I339"/>
  <c r="H339"/>
  <c r="G339"/>
  <c r="F339"/>
  <c r="E339"/>
  <c r="D339"/>
  <c r="R338"/>
  <c r="Q338"/>
  <c r="P338"/>
  <c r="O338"/>
  <c r="N338"/>
  <c r="M338"/>
  <c r="L338"/>
  <c r="K338"/>
  <c r="J338"/>
  <c r="I338"/>
  <c r="H338"/>
  <c r="G338"/>
  <c r="F338"/>
  <c r="E338"/>
  <c r="D338"/>
  <c r="R337"/>
  <c r="Q337"/>
  <c r="P337"/>
  <c r="O337"/>
  <c r="N337"/>
  <c r="M337"/>
  <c r="L337"/>
  <c r="K337"/>
  <c r="J337"/>
  <c r="I337"/>
  <c r="H337"/>
  <c r="G337"/>
  <c r="F337"/>
  <c r="E337"/>
  <c r="D337"/>
  <c r="R335"/>
  <c r="Q335"/>
  <c r="P335"/>
  <c r="O335"/>
  <c r="N335"/>
  <c r="M335"/>
  <c r="L335"/>
  <c r="K335"/>
  <c r="J335"/>
  <c r="I335"/>
  <c r="H335"/>
  <c r="G335"/>
  <c r="F335"/>
  <c r="E335"/>
  <c r="D335"/>
  <c r="R333"/>
  <c r="Q333"/>
  <c r="P333"/>
  <c r="O333"/>
  <c r="N333"/>
  <c r="M333"/>
  <c r="L333"/>
  <c r="K333"/>
  <c r="J333"/>
  <c r="I333"/>
  <c r="H333"/>
  <c r="G333"/>
  <c r="F333"/>
  <c r="E333"/>
  <c r="D333"/>
  <c r="R332"/>
  <c r="Q332"/>
  <c r="P332"/>
  <c r="O332"/>
  <c r="N332"/>
  <c r="M332"/>
  <c r="L332"/>
  <c r="K332"/>
  <c r="J332"/>
  <c r="I332"/>
  <c r="H332"/>
  <c r="G332"/>
  <c r="F332"/>
  <c r="E332"/>
  <c r="D332"/>
  <c r="R330"/>
  <c r="Q330"/>
  <c r="P330"/>
  <c r="O330"/>
  <c r="N330"/>
  <c r="M330"/>
  <c r="L330"/>
  <c r="K330"/>
  <c r="J330"/>
  <c r="I330"/>
  <c r="H330"/>
  <c r="G330"/>
  <c r="F330"/>
  <c r="E330"/>
  <c r="D330"/>
  <c r="R329"/>
  <c r="Q329"/>
  <c r="P329"/>
  <c r="O329"/>
  <c r="N329"/>
  <c r="M329"/>
  <c r="L329"/>
  <c r="K329"/>
  <c r="J329"/>
  <c r="I329"/>
  <c r="H329"/>
  <c r="G329"/>
  <c r="F329"/>
  <c r="E329"/>
  <c r="D329"/>
  <c r="R328"/>
  <c r="Q328"/>
  <c r="P328"/>
  <c r="O328"/>
  <c r="N328"/>
  <c r="M328"/>
  <c r="L328"/>
  <c r="K328"/>
  <c r="J328"/>
  <c r="I328"/>
  <c r="H328"/>
  <c r="G328"/>
  <c r="F328"/>
  <c r="E328"/>
  <c r="D328"/>
  <c r="R326"/>
  <c r="Q326"/>
  <c r="P326"/>
  <c r="O326"/>
  <c r="N326"/>
  <c r="M326"/>
  <c r="L326"/>
  <c r="K326"/>
  <c r="J326"/>
  <c r="I326"/>
  <c r="H326"/>
  <c r="G326"/>
  <c r="F326"/>
  <c r="E326"/>
  <c r="D326"/>
  <c r="R324"/>
  <c r="Q324"/>
  <c r="P324"/>
  <c r="O324"/>
  <c r="N324"/>
  <c r="M324"/>
  <c r="L324"/>
  <c r="K324"/>
  <c r="J324"/>
  <c r="I324"/>
  <c r="H324"/>
  <c r="G324"/>
  <c r="F324"/>
  <c r="E324"/>
  <c r="D324"/>
  <c r="R323"/>
  <c r="Q323"/>
  <c r="P323"/>
  <c r="O323"/>
  <c r="N323"/>
  <c r="M323"/>
  <c r="L323"/>
  <c r="K323"/>
  <c r="J323"/>
  <c r="I323"/>
  <c r="H323"/>
  <c r="G323"/>
  <c r="F323"/>
  <c r="E323"/>
  <c r="D323"/>
  <c r="R321"/>
  <c r="Q321"/>
  <c r="P321"/>
  <c r="O321"/>
  <c r="N321"/>
  <c r="M321"/>
  <c r="L321"/>
  <c r="K321"/>
  <c r="J321"/>
  <c r="I321"/>
  <c r="H321"/>
  <c r="G321"/>
  <c r="F321"/>
  <c r="E321"/>
  <c r="D321"/>
  <c r="R320"/>
  <c r="Q320"/>
  <c r="P320"/>
  <c r="O320"/>
  <c r="N320"/>
  <c r="M320"/>
  <c r="L320"/>
  <c r="K320"/>
  <c r="J320"/>
  <c r="I320"/>
  <c r="H320"/>
  <c r="G320"/>
  <c r="F320"/>
  <c r="E320"/>
  <c r="D320"/>
  <c r="R319"/>
  <c r="Q319"/>
  <c r="P319"/>
  <c r="O319"/>
  <c r="N319"/>
  <c r="M319"/>
  <c r="L319"/>
  <c r="K319"/>
  <c r="J319"/>
  <c r="I319"/>
  <c r="H319"/>
  <c r="G319"/>
  <c r="F319"/>
  <c r="E319"/>
  <c r="D319"/>
  <c r="R317"/>
  <c r="Q317"/>
  <c r="P317"/>
  <c r="O317"/>
  <c r="N317"/>
  <c r="M317"/>
  <c r="L317"/>
  <c r="K317"/>
  <c r="J317"/>
  <c r="I317"/>
  <c r="H317"/>
  <c r="G317"/>
  <c r="F317"/>
  <c r="E317"/>
  <c r="D317"/>
  <c r="R315"/>
  <c r="Q315"/>
  <c r="P315"/>
  <c r="O315"/>
  <c r="N315"/>
  <c r="M315"/>
  <c r="L315"/>
  <c r="K315"/>
  <c r="J315"/>
  <c r="I315"/>
  <c r="H315"/>
  <c r="G315"/>
  <c r="F315"/>
  <c r="E315"/>
  <c r="D315"/>
  <c r="R314"/>
  <c r="Q314"/>
  <c r="P314"/>
  <c r="O314"/>
  <c r="N314"/>
  <c r="M314"/>
  <c r="L314"/>
  <c r="K314"/>
  <c r="J314"/>
  <c r="I314"/>
  <c r="H314"/>
  <c r="G314"/>
  <c r="F314"/>
  <c r="E314"/>
  <c r="D314"/>
  <c r="R312"/>
  <c r="Q312"/>
  <c r="P312"/>
  <c r="O312"/>
  <c r="N312"/>
  <c r="M312"/>
  <c r="L312"/>
  <c r="K312"/>
  <c r="J312"/>
  <c r="I312"/>
  <c r="H312"/>
  <c r="G312"/>
  <c r="F312"/>
  <c r="E312"/>
  <c r="D312"/>
  <c r="R311"/>
  <c r="Q311"/>
  <c r="P311"/>
  <c r="O311"/>
  <c r="N311"/>
  <c r="M311"/>
  <c r="L311"/>
  <c r="K311"/>
  <c r="J311"/>
  <c r="I311"/>
  <c r="H311"/>
  <c r="G311"/>
  <c r="F311"/>
  <c r="E311"/>
  <c r="D311"/>
  <c r="R310"/>
  <c r="Q310"/>
  <c r="P310"/>
  <c r="O310"/>
  <c r="N310"/>
  <c r="M310"/>
  <c r="L310"/>
  <c r="K310"/>
  <c r="J310"/>
  <c r="I310"/>
  <c r="H310"/>
  <c r="G310"/>
  <c r="F310"/>
  <c r="E310"/>
  <c r="D310"/>
  <c r="R308"/>
  <c r="Q308"/>
  <c r="P308"/>
  <c r="O308"/>
  <c r="N308"/>
  <c r="M308"/>
  <c r="L308"/>
  <c r="K308"/>
  <c r="J308"/>
  <c r="I308"/>
  <c r="H308"/>
  <c r="G308"/>
  <c r="F308"/>
  <c r="E308"/>
  <c r="D308"/>
  <c r="R306"/>
  <c r="Q306"/>
  <c r="P306"/>
  <c r="O306"/>
  <c r="N306"/>
  <c r="M306"/>
  <c r="L306"/>
  <c r="K306"/>
  <c r="J306"/>
  <c r="I306"/>
  <c r="H306"/>
  <c r="G306"/>
  <c r="F306"/>
  <c r="E306"/>
  <c r="D306"/>
  <c r="R305"/>
  <c r="Q305"/>
  <c r="P305"/>
  <c r="O305"/>
  <c r="N305"/>
  <c r="M305"/>
  <c r="L305"/>
  <c r="K305"/>
  <c r="J305"/>
  <c r="I305"/>
  <c r="H305"/>
  <c r="G305"/>
  <c r="F305"/>
  <c r="E305"/>
  <c r="D305"/>
  <c r="R303"/>
  <c r="Q303"/>
  <c r="P303"/>
  <c r="O303"/>
  <c r="N303"/>
  <c r="M303"/>
  <c r="L303"/>
  <c r="K303"/>
  <c r="J303"/>
  <c r="I303"/>
  <c r="H303"/>
  <c r="G303"/>
  <c r="F303"/>
  <c r="E303"/>
  <c r="D303"/>
  <c r="R302"/>
  <c r="Q302"/>
  <c r="P302"/>
  <c r="O302"/>
  <c r="N302"/>
  <c r="M302"/>
  <c r="L302"/>
  <c r="K302"/>
  <c r="J302"/>
  <c r="I302"/>
  <c r="H302"/>
  <c r="G302"/>
  <c r="F302"/>
  <c r="E302"/>
  <c r="D302"/>
  <c r="R301"/>
  <c r="Q301"/>
  <c r="P301"/>
  <c r="O301"/>
  <c r="N301"/>
  <c r="M301"/>
  <c r="L301"/>
  <c r="K301"/>
  <c r="J301"/>
  <c r="I301"/>
  <c r="H301"/>
  <c r="G301"/>
  <c r="F301"/>
  <c r="E301"/>
  <c r="D301"/>
  <c r="R299"/>
  <c r="Q299"/>
  <c r="P299"/>
  <c r="O299"/>
  <c r="N299"/>
  <c r="M299"/>
  <c r="L299"/>
  <c r="K299"/>
  <c r="J299"/>
  <c r="I299"/>
  <c r="H299"/>
  <c r="G299"/>
  <c r="F299"/>
  <c r="E299"/>
  <c r="D299"/>
  <c r="R297"/>
  <c r="Q297"/>
  <c r="P297"/>
  <c r="O297"/>
  <c r="N297"/>
  <c r="M297"/>
  <c r="L297"/>
  <c r="K297"/>
  <c r="J297"/>
  <c r="I297"/>
  <c r="H297"/>
  <c r="G297"/>
  <c r="F297"/>
  <c r="E297"/>
  <c r="D297"/>
  <c r="R296"/>
  <c r="Q296"/>
  <c r="P296"/>
  <c r="O296"/>
  <c r="N296"/>
  <c r="M296"/>
  <c r="L296"/>
  <c r="K296"/>
  <c r="J296"/>
  <c r="I296"/>
  <c r="H296"/>
  <c r="G296"/>
  <c r="F296"/>
  <c r="E296"/>
  <c r="D296"/>
  <c r="R294"/>
  <c r="Q294"/>
  <c r="P294"/>
  <c r="O294"/>
  <c r="N294"/>
  <c r="M294"/>
  <c r="L294"/>
  <c r="K294"/>
  <c r="J294"/>
  <c r="I294"/>
  <c r="H294"/>
  <c r="G294"/>
  <c r="F294"/>
  <c r="E294"/>
  <c r="D294"/>
  <c r="R293"/>
  <c r="Q293"/>
  <c r="P293"/>
  <c r="O293"/>
  <c r="N293"/>
  <c r="M293"/>
  <c r="L293"/>
  <c r="K293"/>
  <c r="J293"/>
  <c r="I293"/>
  <c r="H293"/>
  <c r="G293"/>
  <c r="F293"/>
  <c r="E293"/>
  <c r="D293"/>
  <c r="R292"/>
  <c r="Q292"/>
  <c r="P292"/>
  <c r="O292"/>
  <c r="N292"/>
  <c r="M292"/>
  <c r="L292"/>
  <c r="K292"/>
  <c r="J292"/>
  <c r="I292"/>
  <c r="H292"/>
  <c r="G292"/>
  <c r="F292"/>
  <c r="E292"/>
  <c r="D292"/>
  <c r="R290"/>
  <c r="Q290"/>
  <c r="P290"/>
  <c r="O290"/>
  <c r="N290"/>
  <c r="M290"/>
  <c r="L290"/>
  <c r="K290"/>
  <c r="J290"/>
  <c r="I290"/>
  <c r="H290"/>
  <c r="G290"/>
  <c r="F290"/>
  <c r="E290"/>
  <c r="D290"/>
  <c r="R288"/>
  <c r="Q288"/>
  <c r="P288"/>
  <c r="O288"/>
  <c r="N288"/>
  <c r="M288"/>
  <c r="L288"/>
  <c r="K288"/>
  <c r="J288"/>
  <c r="I288"/>
  <c r="H288"/>
  <c r="G288"/>
  <c r="F288"/>
  <c r="E288"/>
  <c r="D288"/>
  <c r="R287"/>
  <c r="Q287"/>
  <c r="P287"/>
  <c r="O287"/>
  <c r="N287"/>
  <c r="M287"/>
  <c r="L287"/>
  <c r="K287"/>
  <c r="J287"/>
  <c r="I287"/>
  <c r="H287"/>
  <c r="G287"/>
  <c r="F287"/>
  <c r="E287"/>
  <c r="D287"/>
  <c r="R285"/>
  <c r="Q285"/>
  <c r="P285"/>
  <c r="O285"/>
  <c r="N285"/>
  <c r="M285"/>
  <c r="L285"/>
  <c r="K285"/>
  <c r="J285"/>
  <c r="I285"/>
  <c r="H285"/>
  <c r="G285"/>
  <c r="F285"/>
  <c r="E285"/>
  <c r="D285"/>
  <c r="R284"/>
  <c r="Q284"/>
  <c r="P284"/>
  <c r="O284"/>
  <c r="N284"/>
  <c r="M284"/>
  <c r="L284"/>
  <c r="K284"/>
  <c r="J284"/>
  <c r="I284"/>
  <c r="H284"/>
  <c r="G284"/>
  <c r="F284"/>
  <c r="E284"/>
  <c r="D284"/>
  <c r="R283"/>
  <c r="Q283"/>
  <c r="P283"/>
  <c r="O283"/>
  <c r="N283"/>
  <c r="M283"/>
  <c r="L283"/>
  <c r="K283"/>
  <c r="J283"/>
  <c r="I283"/>
  <c r="H283"/>
  <c r="G283"/>
  <c r="F283"/>
  <c r="E283"/>
  <c r="D283"/>
  <c r="R281"/>
  <c r="Q281"/>
  <c r="P281"/>
  <c r="O281"/>
  <c r="N281"/>
  <c r="M281"/>
  <c r="L281"/>
  <c r="K281"/>
  <c r="J281"/>
  <c r="I281"/>
  <c r="H281"/>
  <c r="G281"/>
  <c r="F281"/>
  <c r="E281"/>
  <c r="D281"/>
  <c r="R279"/>
  <c r="Q279"/>
  <c r="P279"/>
  <c r="O279"/>
  <c r="N279"/>
  <c r="M279"/>
  <c r="L279"/>
  <c r="K279"/>
  <c r="J279"/>
  <c r="I279"/>
  <c r="H279"/>
  <c r="G279"/>
  <c r="F279"/>
  <c r="E279"/>
  <c r="D279"/>
  <c r="R278"/>
  <c r="Q278"/>
  <c r="P278"/>
  <c r="O278"/>
  <c r="N278"/>
  <c r="M278"/>
  <c r="L278"/>
  <c r="K278"/>
  <c r="J278"/>
  <c r="I278"/>
  <c r="H278"/>
  <c r="G278"/>
  <c r="F278"/>
  <c r="E278"/>
  <c r="D278"/>
  <c r="R276"/>
  <c r="Q276"/>
  <c r="P276"/>
  <c r="O276"/>
  <c r="N276"/>
  <c r="M276"/>
  <c r="L276"/>
  <c r="K276"/>
  <c r="J276"/>
  <c r="I276"/>
  <c r="H276"/>
  <c r="G276"/>
  <c r="F276"/>
  <c r="E276"/>
  <c r="D276"/>
  <c r="R275"/>
  <c r="Q275"/>
  <c r="P275"/>
  <c r="O275"/>
  <c r="N275"/>
  <c r="M275"/>
  <c r="L275"/>
  <c r="K275"/>
  <c r="J275"/>
  <c r="I275"/>
  <c r="H275"/>
  <c r="G275"/>
  <c r="F275"/>
  <c r="E275"/>
  <c r="D275"/>
  <c r="R274"/>
  <c r="Q274"/>
  <c r="P274"/>
  <c r="O274"/>
  <c r="N274"/>
  <c r="M274"/>
  <c r="L274"/>
  <c r="K274"/>
  <c r="J274"/>
  <c r="I274"/>
  <c r="H274"/>
  <c r="G274"/>
  <c r="F274"/>
  <c r="E274"/>
  <c r="D274"/>
  <c r="R272"/>
  <c r="Q272"/>
  <c r="P272"/>
  <c r="O272"/>
  <c r="N272"/>
  <c r="M272"/>
  <c r="L272"/>
  <c r="K272"/>
  <c r="J272"/>
  <c r="I272"/>
  <c r="H272"/>
  <c r="G272"/>
  <c r="F272"/>
  <c r="E272"/>
  <c r="D272"/>
  <c r="R270"/>
  <c r="Q270"/>
  <c r="P270"/>
  <c r="O270"/>
  <c r="N270"/>
  <c r="M270"/>
  <c r="L270"/>
  <c r="K270"/>
  <c r="J270"/>
  <c r="I270"/>
  <c r="H270"/>
  <c r="G270"/>
  <c r="F270"/>
  <c r="E270"/>
  <c r="D270"/>
  <c r="R269"/>
  <c r="Q269"/>
  <c r="P269"/>
  <c r="O269"/>
  <c r="N269"/>
  <c r="M269"/>
  <c r="L269"/>
  <c r="K269"/>
  <c r="J269"/>
  <c r="I269"/>
  <c r="H269"/>
  <c r="G269"/>
  <c r="F269"/>
  <c r="E269"/>
  <c r="D269"/>
  <c r="R267"/>
  <c r="Q267"/>
  <c r="P267"/>
  <c r="O267"/>
  <c r="N267"/>
  <c r="M267"/>
  <c r="L267"/>
  <c r="K267"/>
  <c r="J267"/>
  <c r="I267"/>
  <c r="H267"/>
  <c r="G267"/>
  <c r="F267"/>
  <c r="E267"/>
  <c r="D267"/>
  <c r="R266"/>
  <c r="Q266"/>
  <c r="P266"/>
  <c r="O266"/>
  <c r="N266"/>
  <c r="M266"/>
  <c r="L266"/>
  <c r="K266"/>
  <c r="J266"/>
  <c r="I266"/>
  <c r="H266"/>
  <c r="G266"/>
  <c r="F266"/>
  <c r="E266"/>
  <c r="D266"/>
  <c r="R265"/>
  <c r="Q265"/>
  <c r="P265"/>
  <c r="O265"/>
  <c r="N265"/>
  <c r="M265"/>
  <c r="L265"/>
  <c r="K265"/>
  <c r="J265"/>
  <c r="I265"/>
  <c r="H265"/>
  <c r="G265"/>
  <c r="F265"/>
  <c r="E265"/>
  <c r="D265"/>
  <c r="R263"/>
  <c r="Q263"/>
  <c r="P263"/>
  <c r="O263"/>
  <c r="N263"/>
  <c r="M263"/>
  <c r="L263"/>
  <c r="K263"/>
  <c r="J263"/>
  <c r="I263"/>
  <c r="H263"/>
  <c r="G263"/>
  <c r="F263"/>
  <c r="E263"/>
  <c r="D263"/>
  <c r="R261"/>
  <c r="Q261"/>
  <c r="P261"/>
  <c r="O261"/>
  <c r="N261"/>
  <c r="M261"/>
  <c r="L261"/>
  <c r="K261"/>
  <c r="J261"/>
  <c r="I261"/>
  <c r="H261"/>
  <c r="G261"/>
  <c r="F261"/>
  <c r="E261"/>
  <c r="D261"/>
  <c r="R260"/>
  <c r="Q260"/>
  <c r="P260"/>
  <c r="O260"/>
  <c r="N260"/>
  <c r="M260"/>
  <c r="L260"/>
  <c r="K260"/>
  <c r="J260"/>
  <c r="I260"/>
  <c r="H260"/>
  <c r="G260"/>
  <c r="F260"/>
  <c r="E260"/>
  <c r="D260"/>
  <c r="R258"/>
  <c r="Q258"/>
  <c r="P258"/>
  <c r="O258"/>
  <c r="N258"/>
  <c r="M258"/>
  <c r="L258"/>
  <c r="K258"/>
  <c r="J258"/>
  <c r="I258"/>
  <c r="H258"/>
  <c r="G258"/>
  <c r="F258"/>
  <c r="E258"/>
  <c r="D258"/>
  <c r="R257"/>
  <c r="Q257"/>
  <c r="P257"/>
  <c r="O257"/>
  <c r="N257"/>
  <c r="M257"/>
  <c r="L257"/>
  <c r="K257"/>
  <c r="J257"/>
  <c r="I257"/>
  <c r="H257"/>
  <c r="G257"/>
  <c r="F257"/>
  <c r="E257"/>
  <c r="D257"/>
  <c r="R256"/>
  <c r="Q256"/>
  <c r="P256"/>
  <c r="O256"/>
  <c r="N256"/>
  <c r="M256"/>
  <c r="L256"/>
  <c r="K256"/>
  <c r="J256"/>
  <c r="I256"/>
  <c r="H256"/>
  <c r="G256"/>
  <c r="F256"/>
  <c r="E256"/>
  <c r="D256"/>
  <c r="R254"/>
  <c r="Q254"/>
  <c r="P254"/>
  <c r="O254"/>
  <c r="N254"/>
  <c r="M254"/>
  <c r="L254"/>
  <c r="K254"/>
  <c r="J254"/>
  <c r="I254"/>
  <c r="H254"/>
  <c r="G254"/>
  <c r="F254"/>
  <c r="E254"/>
  <c r="D254"/>
  <c r="R252"/>
  <c r="Q252"/>
  <c r="P252"/>
  <c r="O252"/>
  <c r="N252"/>
  <c r="M252"/>
  <c r="L252"/>
  <c r="K252"/>
  <c r="J252"/>
  <c r="I252"/>
  <c r="H252"/>
  <c r="G252"/>
  <c r="F252"/>
  <c r="E252"/>
  <c r="D252"/>
  <c r="R251"/>
  <c r="Q251"/>
  <c r="P251"/>
  <c r="O251"/>
  <c r="N251"/>
  <c r="M251"/>
  <c r="L251"/>
  <c r="K251"/>
  <c r="J251"/>
  <c r="I251"/>
  <c r="H251"/>
  <c r="G251"/>
  <c r="F251"/>
  <c r="E251"/>
  <c r="D251"/>
  <c r="R249"/>
  <c r="Q249"/>
  <c r="P249"/>
  <c r="O249"/>
  <c r="N249"/>
  <c r="M249"/>
  <c r="L249"/>
  <c r="K249"/>
  <c r="J249"/>
  <c r="I249"/>
  <c r="H249"/>
  <c r="G249"/>
  <c r="F249"/>
  <c r="E249"/>
  <c r="D249"/>
  <c r="R248"/>
  <c r="Q248"/>
  <c r="P248"/>
  <c r="O248"/>
  <c r="N248"/>
  <c r="M248"/>
  <c r="L248"/>
  <c r="K248"/>
  <c r="J248"/>
  <c r="I248"/>
  <c r="H248"/>
  <c r="G248"/>
  <c r="F248"/>
  <c r="E248"/>
  <c r="D248"/>
  <c r="R247"/>
  <c r="Q247"/>
  <c r="P247"/>
  <c r="O247"/>
  <c r="N247"/>
  <c r="M247"/>
  <c r="L247"/>
  <c r="K247"/>
  <c r="J247"/>
  <c r="I247"/>
  <c r="H247"/>
  <c r="G247"/>
  <c r="F247"/>
  <c r="E247"/>
  <c r="D247"/>
  <c r="R245"/>
  <c r="Q245"/>
  <c r="P245"/>
  <c r="O245"/>
  <c r="N245"/>
  <c r="M245"/>
  <c r="L245"/>
  <c r="K245"/>
  <c r="J245"/>
  <c r="I245"/>
  <c r="H245"/>
  <c r="G245"/>
  <c r="F245"/>
  <c r="E245"/>
  <c r="D245"/>
  <c r="R243"/>
  <c r="Q243"/>
  <c r="P243"/>
  <c r="O243"/>
  <c r="N243"/>
  <c r="M243"/>
  <c r="L243"/>
  <c r="K243"/>
  <c r="J243"/>
  <c r="I243"/>
  <c r="H243"/>
  <c r="G243"/>
  <c r="F243"/>
  <c r="E243"/>
  <c r="D243"/>
  <c r="R242"/>
  <c r="Q242"/>
  <c r="P242"/>
  <c r="O242"/>
  <c r="N242"/>
  <c r="M242"/>
  <c r="L242"/>
  <c r="K242"/>
  <c r="J242"/>
  <c r="I242"/>
  <c r="H242"/>
  <c r="G242"/>
  <c r="F242"/>
  <c r="E242"/>
  <c r="D242"/>
  <c r="R240"/>
  <c r="Q240"/>
  <c r="P240"/>
  <c r="O240"/>
  <c r="N240"/>
  <c r="M240"/>
  <c r="L240"/>
  <c r="K240"/>
  <c r="J240"/>
  <c r="I240"/>
  <c r="H240"/>
  <c r="G240"/>
  <c r="F240"/>
  <c r="E240"/>
  <c r="D240"/>
  <c r="R239"/>
  <c r="Q239"/>
  <c r="P239"/>
  <c r="O239"/>
  <c r="N239"/>
  <c r="M239"/>
  <c r="L239"/>
  <c r="K239"/>
  <c r="J239"/>
  <c r="I239"/>
  <c r="H239"/>
  <c r="G239"/>
  <c r="F239"/>
  <c r="E239"/>
  <c r="D239"/>
  <c r="R238"/>
  <c r="Q238"/>
  <c r="P238"/>
  <c r="O238"/>
  <c r="N238"/>
  <c r="M238"/>
  <c r="L238"/>
  <c r="K238"/>
  <c r="J238"/>
  <c r="I238"/>
  <c r="H238"/>
  <c r="G238"/>
  <c r="F238"/>
  <c r="E238"/>
  <c r="D238"/>
  <c r="R236"/>
  <c r="Q236"/>
  <c r="P236"/>
  <c r="O236"/>
  <c r="N236"/>
  <c r="M236"/>
  <c r="L236"/>
  <c r="K236"/>
  <c r="J236"/>
  <c r="I236"/>
  <c r="H236"/>
  <c r="G236"/>
  <c r="F236"/>
  <c r="E236"/>
  <c r="D236"/>
  <c r="R234"/>
  <c r="Q234"/>
  <c r="P234"/>
  <c r="O234"/>
  <c r="N234"/>
  <c r="M234"/>
  <c r="L234"/>
  <c r="K234"/>
  <c r="J234"/>
  <c r="I234"/>
  <c r="H234"/>
  <c r="G234"/>
  <c r="F234"/>
  <c r="E234"/>
  <c r="D234"/>
  <c r="R233"/>
  <c r="Q233"/>
  <c r="P233"/>
  <c r="O233"/>
  <c r="N233"/>
  <c r="M233"/>
  <c r="L233"/>
  <c r="K233"/>
  <c r="J233"/>
  <c r="I233"/>
  <c r="H233"/>
  <c r="G233"/>
  <c r="F233"/>
  <c r="E233"/>
  <c r="D233"/>
  <c r="R231"/>
  <c r="Q231"/>
  <c r="P231"/>
  <c r="O231"/>
  <c r="N231"/>
  <c r="M231"/>
  <c r="L231"/>
  <c r="K231"/>
  <c r="J231"/>
  <c r="I231"/>
  <c r="H231"/>
  <c r="G231"/>
  <c r="F231"/>
  <c r="E231"/>
  <c r="D231"/>
  <c r="R230"/>
  <c r="Q230"/>
  <c r="P230"/>
  <c r="O230"/>
  <c r="N230"/>
  <c r="M230"/>
  <c r="L230"/>
  <c r="K230"/>
  <c r="J230"/>
  <c r="I230"/>
  <c r="H230"/>
  <c r="G230"/>
  <c r="F230"/>
  <c r="E230"/>
  <c r="D230"/>
  <c r="R229"/>
  <c r="Q229"/>
  <c r="P229"/>
  <c r="O229"/>
  <c r="N229"/>
  <c r="M229"/>
  <c r="L229"/>
  <c r="K229"/>
  <c r="J229"/>
  <c r="I229"/>
  <c r="H229"/>
  <c r="G229"/>
  <c r="F229"/>
  <c r="E229"/>
  <c r="D229"/>
  <c r="R227"/>
  <c r="Q227"/>
  <c r="P227"/>
  <c r="O227"/>
  <c r="N227"/>
  <c r="M227"/>
  <c r="L227"/>
  <c r="K227"/>
  <c r="J227"/>
  <c r="I227"/>
  <c r="H227"/>
  <c r="G227"/>
  <c r="F227"/>
  <c r="E227"/>
  <c r="D227"/>
  <c r="R225"/>
  <c r="Q225"/>
  <c r="P225"/>
  <c r="O225"/>
  <c r="N225"/>
  <c r="M225"/>
  <c r="L225"/>
  <c r="K225"/>
  <c r="J225"/>
  <c r="I225"/>
  <c r="H225"/>
  <c r="G225"/>
  <c r="F225"/>
  <c r="E225"/>
  <c r="D225"/>
  <c r="R224"/>
  <c r="Q224"/>
  <c r="P224"/>
  <c r="O224"/>
  <c r="N224"/>
  <c r="M224"/>
  <c r="L224"/>
  <c r="K224"/>
  <c r="J224"/>
  <c r="I224"/>
  <c r="H224"/>
  <c r="G224"/>
  <c r="F224"/>
  <c r="E224"/>
  <c r="D224"/>
  <c r="R222"/>
  <c r="Q222"/>
  <c r="P222"/>
  <c r="O222"/>
  <c r="N222"/>
  <c r="M222"/>
  <c r="L222"/>
  <c r="K222"/>
  <c r="J222"/>
  <c r="I222"/>
  <c r="H222"/>
  <c r="G222"/>
  <c r="F222"/>
  <c r="E222"/>
  <c r="D222"/>
  <c r="R221"/>
  <c r="Q221"/>
  <c r="P221"/>
  <c r="O221"/>
  <c r="N221"/>
  <c r="M221"/>
  <c r="L221"/>
  <c r="K221"/>
  <c r="J221"/>
  <c r="I221"/>
  <c r="H221"/>
  <c r="G221"/>
  <c r="F221"/>
  <c r="E221"/>
  <c r="D221"/>
  <c r="R220"/>
  <c r="Q220"/>
  <c r="P220"/>
  <c r="O220"/>
  <c r="N220"/>
  <c r="M220"/>
  <c r="L220"/>
  <c r="K220"/>
  <c r="J220"/>
  <c r="I220"/>
  <c r="H220"/>
  <c r="G220"/>
  <c r="F220"/>
  <c r="E220"/>
  <c r="D220"/>
  <c r="R218"/>
  <c r="Q218"/>
  <c r="P218"/>
  <c r="O218"/>
  <c r="N218"/>
  <c r="M218"/>
  <c r="L218"/>
  <c r="K218"/>
  <c r="J218"/>
  <c r="I218"/>
  <c r="H218"/>
  <c r="G218"/>
  <c r="F218"/>
  <c r="E218"/>
  <c r="D218"/>
  <c r="R216"/>
  <c r="Q216"/>
  <c r="P216"/>
  <c r="O216"/>
  <c r="N216"/>
  <c r="M216"/>
  <c r="L216"/>
  <c r="K216"/>
  <c r="J216"/>
  <c r="I216"/>
  <c r="H216"/>
  <c r="G216"/>
  <c r="F216"/>
  <c r="E216"/>
  <c r="D216"/>
  <c r="R215"/>
  <c r="Q215"/>
  <c r="P215"/>
  <c r="O215"/>
  <c r="N215"/>
  <c r="M215"/>
  <c r="L215"/>
  <c r="K215"/>
  <c r="J215"/>
  <c r="I215"/>
  <c r="H215"/>
  <c r="G215"/>
  <c r="F215"/>
  <c r="E215"/>
  <c r="D215"/>
  <c r="R213"/>
  <c r="Q213"/>
  <c r="P213"/>
  <c r="O213"/>
  <c r="N213"/>
  <c r="M213"/>
  <c r="L213"/>
  <c r="K213"/>
  <c r="J213"/>
  <c r="I213"/>
  <c r="H213"/>
  <c r="G213"/>
  <c r="F213"/>
  <c r="E213"/>
  <c r="D213"/>
  <c r="R212"/>
  <c r="Q212"/>
  <c r="P212"/>
  <c r="O212"/>
  <c r="N212"/>
  <c r="M212"/>
  <c r="L212"/>
  <c r="K212"/>
  <c r="J212"/>
  <c r="I212"/>
  <c r="H212"/>
  <c r="G212"/>
  <c r="F212"/>
  <c r="E212"/>
  <c r="D212"/>
  <c r="R211"/>
  <c r="Q211"/>
  <c r="P211"/>
  <c r="O211"/>
  <c r="N211"/>
  <c r="M211"/>
  <c r="L211"/>
  <c r="K211"/>
  <c r="J211"/>
  <c r="I211"/>
  <c r="H211"/>
  <c r="G211"/>
  <c r="F211"/>
  <c r="E211"/>
  <c r="D211"/>
  <c r="R209"/>
  <c r="Q209"/>
  <c r="P209"/>
  <c r="O209"/>
  <c r="N209"/>
  <c r="M209"/>
  <c r="L209"/>
  <c r="K209"/>
  <c r="J209"/>
  <c r="I209"/>
  <c r="H209"/>
  <c r="G209"/>
  <c r="F209"/>
  <c r="E209"/>
  <c r="D209"/>
  <c r="R207"/>
  <c r="Q207"/>
  <c r="P207"/>
  <c r="O207"/>
  <c r="N207"/>
  <c r="M207"/>
  <c r="L207"/>
  <c r="K207"/>
  <c r="J207"/>
  <c r="I207"/>
  <c r="H207"/>
  <c r="G207"/>
  <c r="F207"/>
  <c r="E207"/>
  <c r="D207"/>
  <c r="R206"/>
  <c r="Q206"/>
  <c r="P206"/>
  <c r="O206"/>
  <c r="N206"/>
  <c r="M206"/>
  <c r="L206"/>
  <c r="K206"/>
  <c r="J206"/>
  <c r="I206"/>
  <c r="H206"/>
  <c r="G206"/>
  <c r="F206"/>
  <c r="E206"/>
  <c r="D206"/>
  <c r="R204"/>
  <c r="Q204"/>
  <c r="P204"/>
  <c r="O204"/>
  <c r="N204"/>
  <c r="M204"/>
  <c r="L204"/>
  <c r="K204"/>
  <c r="J204"/>
  <c r="I204"/>
  <c r="H204"/>
  <c r="G204"/>
  <c r="F204"/>
  <c r="E204"/>
  <c r="D204"/>
  <c r="R203"/>
  <c r="Q203"/>
  <c r="P203"/>
  <c r="O203"/>
  <c r="N203"/>
  <c r="M203"/>
  <c r="L203"/>
  <c r="K203"/>
  <c r="J203"/>
  <c r="I203"/>
  <c r="H203"/>
  <c r="G203"/>
  <c r="F203"/>
  <c r="E203"/>
  <c r="D203"/>
  <c r="R202"/>
  <c r="Q202"/>
  <c r="P202"/>
  <c r="O202"/>
  <c r="N202"/>
  <c r="M202"/>
  <c r="L202"/>
  <c r="K202"/>
  <c r="J202"/>
  <c r="I202"/>
  <c r="H202"/>
  <c r="G202"/>
  <c r="F202"/>
  <c r="E202"/>
  <c r="D202"/>
  <c r="R200"/>
  <c r="Q200"/>
  <c r="P200"/>
  <c r="O200"/>
  <c r="N200"/>
  <c r="M200"/>
  <c r="L200"/>
  <c r="K200"/>
  <c r="J200"/>
  <c r="I200"/>
  <c r="H200"/>
  <c r="G200"/>
  <c r="F200"/>
  <c r="E200"/>
  <c r="D200"/>
  <c r="R198"/>
  <c r="Q198"/>
  <c r="P198"/>
  <c r="O198"/>
  <c r="N198"/>
  <c r="M198"/>
  <c r="L198"/>
  <c r="K198"/>
  <c r="J198"/>
  <c r="I198"/>
  <c r="H198"/>
  <c r="G198"/>
  <c r="F198"/>
  <c r="E198"/>
  <c r="D198"/>
  <c r="R197"/>
  <c r="Q197"/>
  <c r="P197"/>
  <c r="O197"/>
  <c r="N197"/>
  <c r="M197"/>
  <c r="L197"/>
  <c r="K197"/>
  <c r="J197"/>
  <c r="I197"/>
  <c r="H197"/>
  <c r="G197"/>
  <c r="F197"/>
  <c r="E197"/>
  <c r="D197"/>
  <c r="R195"/>
  <c r="Q195"/>
  <c r="P195"/>
  <c r="O195"/>
  <c r="N195"/>
  <c r="M195"/>
  <c r="L195"/>
  <c r="K195"/>
  <c r="J195"/>
  <c r="I195"/>
  <c r="H195"/>
  <c r="G195"/>
  <c r="F195"/>
  <c r="E195"/>
  <c r="D195"/>
  <c r="R194"/>
  <c r="Q194"/>
  <c r="P194"/>
  <c r="O194"/>
  <c r="N194"/>
  <c r="M194"/>
  <c r="L194"/>
  <c r="K194"/>
  <c r="J194"/>
  <c r="I194"/>
  <c r="H194"/>
  <c r="G194"/>
  <c r="F194"/>
  <c r="E194"/>
  <c r="D194"/>
  <c r="R193"/>
  <c r="Q193"/>
  <c r="P193"/>
  <c r="O193"/>
  <c r="N193"/>
  <c r="M193"/>
  <c r="L193"/>
  <c r="K193"/>
  <c r="J193"/>
  <c r="I193"/>
  <c r="H193"/>
  <c r="G193"/>
  <c r="F193"/>
  <c r="E193"/>
  <c r="D193"/>
  <c r="R191"/>
  <c r="Q191"/>
  <c r="P191"/>
  <c r="O191"/>
  <c r="N191"/>
  <c r="M191"/>
  <c r="L191"/>
  <c r="K191"/>
  <c r="J191"/>
  <c r="I191"/>
  <c r="H191"/>
  <c r="G191"/>
  <c r="F191"/>
  <c r="E191"/>
  <c r="D191"/>
  <c r="R189"/>
  <c r="Q189"/>
  <c r="P189"/>
  <c r="O189"/>
  <c r="N189"/>
  <c r="M189"/>
  <c r="L189"/>
  <c r="K189"/>
  <c r="J189"/>
  <c r="I189"/>
  <c r="H189"/>
  <c r="G189"/>
  <c r="F189"/>
  <c r="E189"/>
  <c r="D189"/>
  <c r="R188"/>
  <c r="Q188"/>
  <c r="P188"/>
  <c r="O188"/>
  <c r="N188"/>
  <c r="M188"/>
  <c r="L188"/>
  <c r="K188"/>
  <c r="J188"/>
  <c r="I188"/>
  <c r="H188"/>
  <c r="G188"/>
  <c r="F188"/>
  <c r="E188"/>
  <c r="D188"/>
  <c r="R186"/>
  <c r="Q186"/>
  <c r="P186"/>
  <c r="O186"/>
  <c r="N186"/>
  <c r="M186"/>
  <c r="L186"/>
  <c r="K186"/>
  <c r="J186"/>
  <c r="I186"/>
  <c r="H186"/>
  <c r="G186"/>
  <c r="F186"/>
  <c r="E186"/>
  <c r="D186"/>
  <c r="R185"/>
  <c r="Q185"/>
  <c r="P185"/>
  <c r="O185"/>
  <c r="N185"/>
  <c r="M185"/>
  <c r="L185"/>
  <c r="K185"/>
  <c r="J185"/>
  <c r="I185"/>
  <c r="H185"/>
  <c r="G185"/>
  <c r="F185"/>
  <c r="E185"/>
  <c r="D185"/>
  <c r="R184"/>
  <c r="Q184"/>
  <c r="P184"/>
  <c r="O184"/>
  <c r="N184"/>
  <c r="M184"/>
  <c r="L184"/>
  <c r="K184"/>
  <c r="J184"/>
  <c r="I184"/>
  <c r="H184"/>
  <c r="G184"/>
  <c r="F184"/>
  <c r="E184"/>
  <c r="D184"/>
  <c r="R182"/>
  <c r="Q182"/>
  <c r="P182"/>
  <c r="O182"/>
  <c r="N182"/>
  <c r="M182"/>
  <c r="L182"/>
  <c r="K182"/>
  <c r="J182"/>
  <c r="I182"/>
  <c r="H182"/>
  <c r="G182"/>
  <c r="F182"/>
  <c r="E182"/>
  <c r="D182"/>
  <c r="R180"/>
  <c r="Q180"/>
  <c r="P180"/>
  <c r="O180"/>
  <c r="N180"/>
  <c r="M180"/>
  <c r="L180"/>
  <c r="K180"/>
  <c r="J180"/>
  <c r="I180"/>
  <c r="H180"/>
  <c r="G180"/>
  <c r="F180"/>
  <c r="E180"/>
  <c r="D180"/>
  <c r="R179"/>
  <c r="Q179"/>
  <c r="P179"/>
  <c r="O179"/>
  <c r="N179"/>
  <c r="M179"/>
  <c r="L179"/>
  <c r="K179"/>
  <c r="J179"/>
  <c r="I179"/>
  <c r="H179"/>
  <c r="G179"/>
  <c r="F179"/>
  <c r="E179"/>
  <c r="D179"/>
  <c r="R177"/>
  <c r="Q177"/>
  <c r="P177"/>
  <c r="O177"/>
  <c r="N177"/>
  <c r="M177"/>
  <c r="L177"/>
  <c r="K177"/>
  <c r="J177"/>
  <c r="I177"/>
  <c r="H177"/>
  <c r="G177"/>
  <c r="F177"/>
  <c r="E177"/>
  <c r="D177"/>
  <c r="R176"/>
  <c r="Q176"/>
  <c r="P176"/>
  <c r="O176"/>
  <c r="N176"/>
  <c r="M176"/>
  <c r="L176"/>
  <c r="K176"/>
  <c r="J176"/>
  <c r="I176"/>
  <c r="H176"/>
  <c r="G176"/>
  <c r="F176"/>
  <c r="E176"/>
  <c r="D176"/>
  <c r="R175"/>
  <c r="Q175"/>
  <c r="P175"/>
  <c r="O175"/>
  <c r="N175"/>
  <c r="M175"/>
  <c r="L175"/>
  <c r="K175"/>
  <c r="J175"/>
  <c r="I175"/>
  <c r="H175"/>
  <c r="G175"/>
  <c r="F175"/>
  <c r="E175"/>
  <c r="D175"/>
  <c r="R173"/>
  <c r="Q173"/>
  <c r="P173"/>
  <c r="O173"/>
  <c r="N173"/>
  <c r="M173"/>
  <c r="L173"/>
  <c r="K173"/>
  <c r="J173"/>
  <c r="I173"/>
  <c r="H173"/>
  <c r="G173"/>
  <c r="F173"/>
  <c r="E173"/>
  <c r="D173"/>
  <c r="R171"/>
  <c r="Q171"/>
  <c r="P171"/>
  <c r="O171"/>
  <c r="N171"/>
  <c r="M171"/>
  <c r="L171"/>
  <c r="K171"/>
  <c r="J171"/>
  <c r="I171"/>
  <c r="H171"/>
  <c r="G171"/>
  <c r="F171"/>
  <c r="E171"/>
  <c r="D171"/>
  <c r="R170"/>
  <c r="Q170"/>
  <c r="P170"/>
  <c r="O170"/>
  <c r="N170"/>
  <c r="M170"/>
  <c r="L170"/>
  <c r="K170"/>
  <c r="J170"/>
  <c r="I170"/>
  <c r="H170"/>
  <c r="G170"/>
  <c r="F170"/>
  <c r="E170"/>
  <c r="D170"/>
  <c r="R168"/>
  <c r="Q168"/>
  <c r="P168"/>
  <c r="O168"/>
  <c r="N168"/>
  <c r="M168"/>
  <c r="L168"/>
  <c r="K168"/>
  <c r="J168"/>
  <c r="I168"/>
  <c r="H168"/>
  <c r="G168"/>
  <c r="F168"/>
  <c r="E168"/>
  <c r="D168"/>
  <c r="R167"/>
  <c r="Q167"/>
  <c r="P167"/>
  <c r="O167"/>
  <c r="N167"/>
  <c r="M167"/>
  <c r="L167"/>
  <c r="K167"/>
  <c r="J167"/>
  <c r="I167"/>
  <c r="H167"/>
  <c r="G167"/>
  <c r="F167"/>
  <c r="E167"/>
  <c r="D167"/>
  <c r="R166"/>
  <c r="Q166"/>
  <c r="P166"/>
  <c r="O166"/>
  <c r="N166"/>
  <c r="M166"/>
  <c r="L166"/>
  <c r="K166"/>
  <c r="J166"/>
  <c r="I166"/>
  <c r="H166"/>
  <c r="G166"/>
  <c r="F166"/>
  <c r="E166"/>
  <c r="D166"/>
  <c r="R164"/>
  <c r="Q164"/>
  <c r="P164"/>
  <c r="O164"/>
  <c r="N164"/>
  <c r="M164"/>
  <c r="L164"/>
  <c r="K164"/>
  <c r="J164"/>
  <c r="I164"/>
  <c r="H164"/>
  <c r="G164"/>
  <c r="F164"/>
  <c r="E164"/>
  <c r="D164"/>
  <c r="R162"/>
  <c r="Q162"/>
  <c r="P162"/>
  <c r="O162"/>
  <c r="N162"/>
  <c r="M162"/>
  <c r="L162"/>
  <c r="K162"/>
  <c r="J162"/>
  <c r="I162"/>
  <c r="H162"/>
  <c r="G162"/>
  <c r="F162"/>
  <c r="E162"/>
  <c r="D162"/>
  <c r="R161"/>
  <c r="Q161"/>
  <c r="P161"/>
  <c r="O161"/>
  <c r="N161"/>
  <c r="M161"/>
  <c r="L161"/>
  <c r="K161"/>
  <c r="J161"/>
  <c r="I161"/>
  <c r="H161"/>
  <c r="G161"/>
  <c r="F161"/>
  <c r="E161"/>
  <c r="D161"/>
  <c r="R159"/>
  <c r="Q159"/>
  <c r="P159"/>
  <c r="O159"/>
  <c r="N159"/>
  <c r="M159"/>
  <c r="L159"/>
  <c r="K159"/>
  <c r="J159"/>
  <c r="I159"/>
  <c r="H159"/>
  <c r="G159"/>
  <c r="F159"/>
  <c r="E159"/>
  <c r="D159"/>
  <c r="R158"/>
  <c r="Q158"/>
  <c r="P158"/>
  <c r="O158"/>
  <c r="N158"/>
  <c r="M158"/>
  <c r="L158"/>
  <c r="K158"/>
  <c r="J158"/>
  <c r="I158"/>
  <c r="H158"/>
  <c r="G158"/>
  <c r="F158"/>
  <c r="E158"/>
  <c r="D158"/>
  <c r="R157"/>
  <c r="Q157"/>
  <c r="P157"/>
  <c r="O157"/>
  <c r="N157"/>
  <c r="M157"/>
  <c r="L157"/>
  <c r="K157"/>
  <c r="J157"/>
  <c r="I157"/>
  <c r="H157"/>
  <c r="G157"/>
  <c r="F157"/>
  <c r="E157"/>
  <c r="D157"/>
  <c r="R155"/>
  <c r="Q155"/>
  <c r="P155"/>
  <c r="O155"/>
  <c r="N155"/>
  <c r="M155"/>
  <c r="L155"/>
  <c r="K155"/>
  <c r="J155"/>
  <c r="I155"/>
  <c r="H155"/>
  <c r="G155"/>
  <c r="F155"/>
  <c r="E155"/>
  <c r="D155"/>
  <c r="R153"/>
  <c r="Q153"/>
  <c r="P153"/>
  <c r="O153"/>
  <c r="N153"/>
  <c r="M153"/>
  <c r="L153"/>
  <c r="K153"/>
  <c r="J153"/>
  <c r="I153"/>
  <c r="H153"/>
  <c r="G153"/>
  <c r="F153"/>
  <c r="E153"/>
  <c r="D153"/>
  <c r="R152"/>
  <c r="Q152"/>
  <c r="P152"/>
  <c r="O152"/>
  <c r="N152"/>
  <c r="M152"/>
  <c r="L152"/>
  <c r="K152"/>
  <c r="J152"/>
  <c r="I152"/>
  <c r="H152"/>
  <c r="G152"/>
  <c r="F152"/>
  <c r="E152"/>
  <c r="D152"/>
  <c r="R150"/>
  <c r="Q150"/>
  <c r="P150"/>
  <c r="O150"/>
  <c r="N150"/>
  <c r="M150"/>
  <c r="L150"/>
  <c r="K150"/>
  <c r="J150"/>
  <c r="I150"/>
  <c r="H150"/>
  <c r="G150"/>
  <c r="F150"/>
  <c r="E150"/>
  <c r="D150"/>
  <c r="R149"/>
  <c r="Q149"/>
  <c r="P149"/>
  <c r="O149"/>
  <c r="N149"/>
  <c r="M149"/>
  <c r="L149"/>
  <c r="K149"/>
  <c r="J149"/>
  <c r="I149"/>
  <c r="H149"/>
  <c r="G149"/>
  <c r="F149"/>
  <c r="E149"/>
  <c r="D149"/>
  <c r="R148"/>
  <c r="Q148"/>
  <c r="P148"/>
  <c r="O148"/>
  <c r="N148"/>
  <c r="M148"/>
  <c r="L148"/>
  <c r="K148"/>
  <c r="J148"/>
  <c r="I148"/>
  <c r="H148"/>
  <c r="G148"/>
  <c r="F148"/>
  <c r="E148"/>
  <c r="D148"/>
  <c r="R146"/>
  <c r="Q146"/>
  <c r="P146"/>
  <c r="O146"/>
  <c r="N146"/>
  <c r="M146"/>
  <c r="L146"/>
  <c r="K146"/>
  <c r="J146"/>
  <c r="I146"/>
  <c r="H146"/>
  <c r="G146"/>
  <c r="F146"/>
  <c r="E146"/>
  <c r="D146"/>
  <c r="R144"/>
  <c r="Q144"/>
  <c r="P144"/>
  <c r="O144"/>
  <c r="N144"/>
  <c r="M144"/>
  <c r="L144"/>
  <c r="K144"/>
  <c r="J144"/>
  <c r="I144"/>
  <c r="H144"/>
  <c r="G144"/>
  <c r="F144"/>
  <c r="E144"/>
  <c r="D144"/>
  <c r="R143"/>
  <c r="Q143"/>
  <c r="P143"/>
  <c r="O143"/>
  <c r="N143"/>
  <c r="M143"/>
  <c r="L143"/>
  <c r="K143"/>
  <c r="J143"/>
  <c r="I143"/>
  <c r="H143"/>
  <c r="G143"/>
  <c r="F143"/>
  <c r="E143"/>
  <c r="D143"/>
  <c r="R141"/>
  <c r="Q141"/>
  <c r="P141"/>
  <c r="O141"/>
  <c r="N141"/>
  <c r="M141"/>
  <c r="L141"/>
  <c r="K141"/>
  <c r="J141"/>
  <c r="I141"/>
  <c r="H141"/>
  <c r="G141"/>
  <c r="F141"/>
  <c r="E141"/>
  <c r="D141"/>
  <c r="R140"/>
  <c r="Q140"/>
  <c r="P140"/>
  <c r="O140"/>
  <c r="N140"/>
  <c r="M140"/>
  <c r="L140"/>
  <c r="K140"/>
  <c r="J140"/>
  <c r="I140"/>
  <c r="H140"/>
  <c r="G140"/>
  <c r="F140"/>
  <c r="E140"/>
  <c r="D140"/>
  <c r="R139"/>
  <c r="Q139"/>
  <c r="P139"/>
  <c r="O139"/>
  <c r="N139"/>
  <c r="M139"/>
  <c r="L139"/>
  <c r="K139"/>
  <c r="J139"/>
  <c r="I139"/>
  <c r="H139"/>
  <c r="G139"/>
  <c r="F139"/>
  <c r="E139"/>
  <c r="D139"/>
  <c r="R137"/>
  <c r="Q137"/>
  <c r="P137"/>
  <c r="O137"/>
  <c r="N137"/>
  <c r="M137"/>
  <c r="L137"/>
  <c r="K137"/>
  <c r="J137"/>
  <c r="I137"/>
  <c r="H137"/>
  <c r="G137"/>
  <c r="F137"/>
  <c r="E137"/>
  <c r="D137"/>
  <c r="R135"/>
  <c r="Q135"/>
  <c r="P135"/>
  <c r="O135"/>
  <c r="N135"/>
  <c r="M135"/>
  <c r="L135"/>
  <c r="K135"/>
  <c r="J135"/>
  <c r="I135"/>
  <c r="H135"/>
  <c r="G135"/>
  <c r="F135"/>
  <c r="E135"/>
  <c r="D135"/>
  <c r="R134"/>
  <c r="Q134"/>
  <c r="P134"/>
  <c r="O134"/>
  <c r="N134"/>
  <c r="M134"/>
  <c r="L134"/>
  <c r="K134"/>
  <c r="J134"/>
  <c r="I134"/>
  <c r="H134"/>
  <c r="G134"/>
  <c r="F134"/>
  <c r="E134"/>
  <c r="D134"/>
  <c r="R132"/>
  <c r="Q132"/>
  <c r="P132"/>
  <c r="O132"/>
  <c r="N132"/>
  <c r="M132"/>
  <c r="L132"/>
  <c r="K132"/>
  <c r="J132"/>
  <c r="I132"/>
  <c r="H132"/>
  <c r="G132"/>
  <c r="F132"/>
  <c r="E132"/>
  <c r="D132"/>
  <c r="R131"/>
  <c r="Q131"/>
  <c r="P131"/>
  <c r="O131"/>
  <c r="N131"/>
  <c r="M131"/>
  <c r="L131"/>
  <c r="K131"/>
  <c r="J131"/>
  <c r="I131"/>
  <c r="H131"/>
  <c r="G131"/>
  <c r="F131"/>
  <c r="E131"/>
  <c r="D131"/>
  <c r="R130"/>
  <c r="Q130"/>
  <c r="P130"/>
  <c r="O130"/>
  <c r="N130"/>
  <c r="M130"/>
  <c r="L130"/>
  <c r="K130"/>
  <c r="J130"/>
  <c r="I130"/>
  <c r="H130"/>
  <c r="G130"/>
  <c r="F130"/>
  <c r="E130"/>
  <c r="D130"/>
  <c r="R128"/>
  <c r="Q128"/>
  <c r="P128"/>
  <c r="O128"/>
  <c r="N128"/>
  <c r="M128"/>
  <c r="L128"/>
  <c r="K128"/>
  <c r="J128"/>
  <c r="I128"/>
  <c r="H128"/>
  <c r="G128"/>
  <c r="F128"/>
  <c r="E128"/>
  <c r="D128"/>
  <c r="R126"/>
  <c r="Q126"/>
  <c r="P126"/>
  <c r="O126"/>
  <c r="N126"/>
  <c r="M126"/>
  <c r="L126"/>
  <c r="K126"/>
  <c r="J126"/>
  <c r="I126"/>
  <c r="H126"/>
  <c r="G126"/>
  <c r="F126"/>
  <c r="E126"/>
  <c r="D126"/>
  <c r="R125"/>
  <c r="Q125"/>
  <c r="P125"/>
  <c r="O125"/>
  <c r="N125"/>
  <c r="M125"/>
  <c r="L125"/>
  <c r="K125"/>
  <c r="J125"/>
  <c r="I125"/>
  <c r="H125"/>
  <c r="G125"/>
  <c r="F125"/>
  <c r="E125"/>
  <c r="D125"/>
  <c r="R123"/>
  <c r="Q123"/>
  <c r="P123"/>
  <c r="O123"/>
  <c r="N123"/>
  <c r="M123"/>
  <c r="L123"/>
  <c r="K123"/>
  <c r="J123"/>
  <c r="I123"/>
  <c r="H123"/>
  <c r="G123"/>
  <c r="F123"/>
  <c r="E123"/>
  <c r="D123"/>
  <c r="R122"/>
  <c r="Q122"/>
  <c r="P122"/>
  <c r="O122"/>
  <c r="N122"/>
  <c r="M122"/>
  <c r="L122"/>
  <c r="K122"/>
  <c r="J122"/>
  <c r="I122"/>
  <c r="H122"/>
  <c r="G122"/>
  <c r="F122"/>
  <c r="E122"/>
  <c r="D122"/>
  <c r="R121"/>
  <c r="Q121"/>
  <c r="P121"/>
  <c r="O121"/>
  <c r="N121"/>
  <c r="M121"/>
  <c r="L121"/>
  <c r="K121"/>
  <c r="J121"/>
  <c r="I121"/>
  <c r="H121"/>
  <c r="G121"/>
  <c r="F121"/>
  <c r="E121"/>
  <c r="D121"/>
  <c r="R119"/>
  <c r="Q119"/>
  <c r="P119"/>
  <c r="O119"/>
  <c r="N119"/>
  <c r="M119"/>
  <c r="L119"/>
  <c r="K119"/>
  <c r="J119"/>
  <c r="I119"/>
  <c r="H119"/>
  <c r="G119"/>
  <c r="F119"/>
  <c r="E119"/>
  <c r="D119"/>
  <c r="R117"/>
  <c r="Q117"/>
  <c r="P117"/>
  <c r="O117"/>
  <c r="N117"/>
  <c r="M117"/>
  <c r="L117"/>
  <c r="K117"/>
  <c r="J117"/>
  <c r="I117"/>
  <c r="H117"/>
  <c r="G117"/>
  <c r="F117"/>
  <c r="E117"/>
  <c r="D117"/>
  <c r="R116"/>
  <c r="Q116"/>
  <c r="P116"/>
  <c r="O116"/>
  <c r="N116"/>
  <c r="M116"/>
  <c r="L116"/>
  <c r="K116"/>
  <c r="J116"/>
  <c r="I116"/>
  <c r="H116"/>
  <c r="G116"/>
  <c r="F116"/>
  <c r="E116"/>
  <c r="D116"/>
  <c r="R114"/>
  <c r="Q114"/>
  <c r="P114"/>
  <c r="O114"/>
  <c r="N114"/>
  <c r="M114"/>
  <c r="L114"/>
  <c r="K114"/>
  <c r="J114"/>
  <c r="I114"/>
  <c r="H114"/>
  <c r="G114"/>
  <c r="F114"/>
  <c r="E114"/>
  <c r="D114"/>
  <c r="R113"/>
  <c r="Q113"/>
  <c r="P113"/>
  <c r="O113"/>
  <c r="N113"/>
  <c r="M113"/>
  <c r="L113"/>
  <c r="K113"/>
  <c r="J113"/>
  <c r="I113"/>
  <c r="H113"/>
  <c r="G113"/>
  <c r="F113"/>
  <c r="E113"/>
  <c r="D113"/>
  <c r="R112"/>
  <c r="Q112"/>
  <c r="P112"/>
  <c r="O112"/>
  <c r="N112"/>
  <c r="M112"/>
  <c r="L112"/>
  <c r="K112"/>
  <c r="J112"/>
  <c r="I112"/>
  <c r="H112"/>
  <c r="G112"/>
  <c r="F112"/>
  <c r="E112"/>
  <c r="D112"/>
  <c r="R110"/>
  <c r="Q110"/>
  <c r="P110"/>
  <c r="O110"/>
  <c r="N110"/>
  <c r="M110"/>
  <c r="L110"/>
  <c r="K110"/>
  <c r="J110"/>
  <c r="I110"/>
  <c r="H110"/>
  <c r="G110"/>
  <c r="F110"/>
  <c r="E110"/>
  <c r="D110"/>
  <c r="R108"/>
  <c r="Q108"/>
  <c r="P108"/>
  <c r="O108"/>
  <c r="N108"/>
  <c r="M108"/>
  <c r="L108"/>
  <c r="K108"/>
  <c r="J108"/>
  <c r="I108"/>
  <c r="H108"/>
  <c r="G108"/>
  <c r="F108"/>
  <c r="E108"/>
  <c r="D108"/>
  <c r="R107"/>
  <c r="Q107"/>
  <c r="P107"/>
  <c r="O107"/>
  <c r="N107"/>
  <c r="M107"/>
  <c r="L107"/>
  <c r="K107"/>
  <c r="J107"/>
  <c r="I107"/>
  <c r="H107"/>
  <c r="G107"/>
  <c r="F107"/>
  <c r="E107"/>
  <c r="D107"/>
  <c r="R105"/>
  <c r="Q105"/>
  <c r="P105"/>
  <c r="O105"/>
  <c r="N105"/>
  <c r="M105"/>
  <c r="L105"/>
  <c r="K105"/>
  <c r="J105"/>
  <c r="I105"/>
  <c r="H105"/>
  <c r="G105"/>
  <c r="F105"/>
  <c r="E105"/>
  <c r="D105"/>
  <c r="R104"/>
  <c r="Q104"/>
  <c r="P104"/>
  <c r="O104"/>
  <c r="N104"/>
  <c r="M104"/>
  <c r="L104"/>
  <c r="K104"/>
  <c r="J104"/>
  <c r="I104"/>
  <c r="H104"/>
  <c r="G104"/>
  <c r="F104"/>
  <c r="E104"/>
  <c r="D104"/>
  <c r="R103"/>
  <c r="Q103"/>
  <c r="P103"/>
  <c r="O103"/>
  <c r="N103"/>
  <c r="M103"/>
  <c r="L103"/>
  <c r="K103"/>
  <c r="J103"/>
  <c r="I103"/>
  <c r="H103"/>
  <c r="G103"/>
  <c r="F103"/>
  <c r="E103"/>
  <c r="D103"/>
  <c r="R101"/>
  <c r="Q101"/>
  <c r="P101"/>
  <c r="O101"/>
  <c r="N101"/>
  <c r="M101"/>
  <c r="L101"/>
  <c r="K101"/>
  <c r="J101"/>
  <c r="I101"/>
  <c r="H101"/>
  <c r="G101"/>
  <c r="F101"/>
  <c r="E101"/>
  <c r="D101"/>
  <c r="R99"/>
  <c r="Q99"/>
  <c r="P99"/>
  <c r="O99"/>
  <c r="N99"/>
  <c r="M99"/>
  <c r="L99"/>
  <c r="K99"/>
  <c r="J99"/>
  <c r="I99"/>
  <c r="H99"/>
  <c r="G99"/>
  <c r="F99"/>
  <c r="E99"/>
  <c r="D99"/>
  <c r="R98"/>
  <c r="Q98"/>
  <c r="P98"/>
  <c r="O98"/>
  <c r="N98"/>
  <c r="M98"/>
  <c r="L98"/>
  <c r="K98"/>
  <c r="J98"/>
  <c r="I98"/>
  <c r="H98"/>
  <c r="G98"/>
  <c r="F98"/>
  <c r="E98"/>
  <c r="D98"/>
  <c r="R96"/>
  <c r="Q96"/>
  <c r="P96"/>
  <c r="O96"/>
  <c r="N96"/>
  <c r="M96"/>
  <c r="L96"/>
  <c r="K96"/>
  <c r="J96"/>
  <c r="I96"/>
  <c r="H96"/>
  <c r="G96"/>
  <c r="F96"/>
  <c r="E96"/>
  <c r="D96"/>
  <c r="R95"/>
  <c r="Q95"/>
  <c r="P95"/>
  <c r="O95"/>
  <c r="N95"/>
  <c r="M95"/>
  <c r="L95"/>
  <c r="K95"/>
  <c r="J95"/>
  <c r="I95"/>
  <c r="H95"/>
  <c r="G95"/>
  <c r="F95"/>
  <c r="E95"/>
  <c r="D95"/>
  <c r="R94"/>
  <c r="Q94"/>
  <c r="P94"/>
  <c r="O94"/>
  <c r="N94"/>
  <c r="M94"/>
  <c r="L94"/>
  <c r="K94"/>
  <c r="J94"/>
  <c r="I94"/>
  <c r="H94"/>
  <c r="G94"/>
  <c r="F94"/>
  <c r="E94"/>
  <c r="D94"/>
  <c r="R92"/>
  <c r="Q92"/>
  <c r="P92"/>
  <c r="O92"/>
  <c r="N92"/>
  <c r="M92"/>
  <c r="L92"/>
  <c r="K92"/>
  <c r="J92"/>
  <c r="I92"/>
  <c r="H92"/>
  <c r="G92"/>
  <c r="F92"/>
  <c r="E92"/>
  <c r="D92"/>
  <c r="R90"/>
  <c r="Q90"/>
  <c r="P90"/>
  <c r="O90"/>
  <c r="N90"/>
  <c r="M90"/>
  <c r="L90"/>
  <c r="K90"/>
  <c r="J90"/>
  <c r="I90"/>
  <c r="H90"/>
  <c r="G90"/>
  <c r="F90"/>
  <c r="E90"/>
  <c r="D90"/>
  <c r="R89"/>
  <c r="Q89"/>
  <c r="P89"/>
  <c r="O89"/>
  <c r="N89"/>
  <c r="M89"/>
  <c r="L89"/>
  <c r="K89"/>
  <c r="J89"/>
  <c r="I89"/>
  <c r="H89"/>
  <c r="G89"/>
  <c r="F89"/>
  <c r="E89"/>
  <c r="D89"/>
  <c r="R87"/>
  <c r="Q87"/>
  <c r="P87"/>
  <c r="O87"/>
  <c r="N87"/>
  <c r="M87"/>
  <c r="L87"/>
  <c r="K87"/>
  <c r="J87"/>
  <c r="I87"/>
  <c r="H87"/>
  <c r="G87"/>
  <c r="F87"/>
  <c r="E87"/>
  <c r="D87"/>
  <c r="R86"/>
  <c r="Q86"/>
  <c r="P86"/>
  <c r="O86"/>
  <c r="N86"/>
  <c r="M86"/>
  <c r="L86"/>
  <c r="K86"/>
  <c r="J86"/>
  <c r="I86"/>
  <c r="H86"/>
  <c r="G86"/>
  <c r="F86"/>
  <c r="E86"/>
  <c r="D86"/>
  <c r="R85"/>
  <c r="Q85"/>
  <c r="P85"/>
  <c r="O85"/>
  <c r="N85"/>
  <c r="M85"/>
  <c r="L85"/>
  <c r="K85"/>
  <c r="J85"/>
  <c r="I85"/>
  <c r="H85"/>
  <c r="G85"/>
  <c r="F85"/>
  <c r="E85"/>
  <c r="D85"/>
  <c r="R83"/>
  <c r="Q83"/>
  <c r="P83"/>
  <c r="O83"/>
  <c r="N83"/>
  <c r="M83"/>
  <c r="L83"/>
  <c r="K83"/>
  <c r="J83"/>
  <c r="I83"/>
  <c r="H83"/>
  <c r="G83"/>
  <c r="F83"/>
  <c r="E83"/>
  <c r="D83"/>
  <c r="R81"/>
  <c r="Q81"/>
  <c r="P81"/>
  <c r="O81"/>
  <c r="N81"/>
  <c r="M81"/>
  <c r="L81"/>
  <c r="K81"/>
  <c r="J81"/>
  <c r="I81"/>
  <c r="H81"/>
  <c r="G81"/>
  <c r="F81"/>
  <c r="E81"/>
  <c r="D81"/>
  <c r="R80"/>
  <c r="Q80"/>
  <c r="P80"/>
  <c r="O80"/>
  <c r="N80"/>
  <c r="M80"/>
  <c r="L80"/>
  <c r="K80"/>
  <c r="J80"/>
  <c r="I80"/>
  <c r="H80"/>
  <c r="G80"/>
  <c r="F80"/>
  <c r="E80"/>
  <c r="D80"/>
  <c r="R78"/>
  <c r="Q78"/>
  <c r="P78"/>
  <c r="O78"/>
  <c r="N78"/>
  <c r="M78"/>
  <c r="L78"/>
  <c r="K78"/>
  <c r="J78"/>
  <c r="I78"/>
  <c r="H78"/>
  <c r="G78"/>
  <c r="F78"/>
  <c r="E78"/>
  <c r="D78"/>
  <c r="R77"/>
  <c r="Q77"/>
  <c r="P77"/>
  <c r="O77"/>
  <c r="N77"/>
  <c r="M77"/>
  <c r="L77"/>
  <c r="K77"/>
  <c r="J77"/>
  <c r="I77"/>
  <c r="H77"/>
  <c r="G77"/>
  <c r="F77"/>
  <c r="E77"/>
  <c r="D77"/>
  <c r="R76"/>
  <c r="Q76"/>
  <c r="P76"/>
  <c r="O76"/>
  <c r="N76"/>
  <c r="M76"/>
  <c r="L76"/>
  <c r="K76"/>
  <c r="J76"/>
  <c r="I76"/>
  <c r="H76"/>
  <c r="G76"/>
  <c r="F76"/>
  <c r="E76"/>
  <c r="D76"/>
  <c r="R74"/>
  <c r="Q74"/>
  <c r="P74"/>
  <c r="O74"/>
  <c r="N74"/>
  <c r="M74"/>
  <c r="L74"/>
  <c r="K74"/>
  <c r="J74"/>
  <c r="I74"/>
  <c r="H74"/>
  <c r="G74"/>
  <c r="F74"/>
  <c r="E74"/>
  <c r="D74"/>
  <c r="R72"/>
  <c r="Q72"/>
  <c r="P72"/>
  <c r="O72"/>
  <c r="N72"/>
  <c r="M72"/>
  <c r="L72"/>
  <c r="K72"/>
  <c r="J72"/>
  <c r="I72"/>
  <c r="H72"/>
  <c r="G72"/>
  <c r="F72"/>
  <c r="E72"/>
  <c r="D72"/>
  <c r="R71"/>
  <c r="Q71"/>
  <c r="P71"/>
  <c r="O71"/>
  <c r="N71"/>
  <c r="M71"/>
  <c r="L71"/>
  <c r="K71"/>
  <c r="J71"/>
  <c r="I71"/>
  <c r="H71"/>
  <c r="G71"/>
  <c r="F71"/>
  <c r="E71"/>
  <c r="D71"/>
  <c r="R69"/>
  <c r="Q69"/>
  <c r="P69"/>
  <c r="O69"/>
  <c r="N69"/>
  <c r="M69"/>
  <c r="L69"/>
  <c r="K69"/>
  <c r="J69"/>
  <c r="I69"/>
  <c r="H69"/>
  <c r="G69"/>
  <c r="F69"/>
  <c r="E69"/>
  <c r="D69"/>
  <c r="R68"/>
  <c r="Q68"/>
  <c r="P68"/>
  <c r="O68"/>
  <c r="N68"/>
  <c r="M68"/>
  <c r="L68"/>
  <c r="K68"/>
  <c r="J68"/>
  <c r="I68"/>
  <c r="H68"/>
  <c r="G68"/>
  <c r="F68"/>
  <c r="E68"/>
  <c r="D68"/>
  <c r="R67"/>
  <c r="Q67"/>
  <c r="P67"/>
  <c r="O67"/>
  <c r="N67"/>
  <c r="M67"/>
  <c r="L67"/>
  <c r="K67"/>
  <c r="J67"/>
  <c r="I67"/>
  <c r="H67"/>
  <c r="G67"/>
  <c r="F67"/>
  <c r="E67"/>
  <c r="D67"/>
  <c r="R65"/>
  <c r="Q65"/>
  <c r="P65"/>
  <c r="O65"/>
  <c r="N65"/>
  <c r="M65"/>
  <c r="L65"/>
  <c r="K65"/>
  <c r="J65"/>
  <c r="I65"/>
  <c r="H65"/>
  <c r="G65"/>
  <c r="F65"/>
  <c r="E65"/>
  <c r="D65"/>
  <c r="R63"/>
  <c r="Q63"/>
  <c r="P63"/>
  <c r="O63"/>
  <c r="N63"/>
  <c r="M63"/>
  <c r="L63"/>
  <c r="K63"/>
  <c r="J63"/>
  <c r="I63"/>
  <c r="H63"/>
  <c r="G63"/>
  <c r="F63"/>
  <c r="E63"/>
  <c r="D63"/>
  <c r="R62"/>
  <c r="Q62"/>
  <c r="P62"/>
  <c r="O62"/>
  <c r="N62"/>
  <c r="M62"/>
  <c r="L62"/>
  <c r="K62"/>
  <c r="J62"/>
  <c r="I62"/>
  <c r="H62"/>
  <c r="G62"/>
  <c r="F62"/>
  <c r="E62"/>
  <c r="D62"/>
  <c r="R60"/>
  <c r="Q60"/>
  <c r="P60"/>
  <c r="O60"/>
  <c r="N60"/>
  <c r="M60"/>
  <c r="L60"/>
  <c r="K60"/>
  <c r="J60"/>
  <c r="I60"/>
  <c r="H60"/>
  <c r="G60"/>
  <c r="F60"/>
  <c r="E60"/>
  <c r="D60"/>
  <c r="R59"/>
  <c r="Q59"/>
  <c r="P59"/>
  <c r="O59"/>
  <c r="N59"/>
  <c r="M59"/>
  <c r="L59"/>
  <c r="K59"/>
  <c r="J59"/>
  <c r="I59"/>
  <c r="H59"/>
  <c r="G59"/>
  <c r="F59"/>
  <c r="E59"/>
  <c r="D59"/>
  <c r="R58"/>
  <c r="Q58"/>
  <c r="P58"/>
  <c r="O58"/>
  <c r="N58"/>
  <c r="M58"/>
  <c r="L58"/>
  <c r="K58"/>
  <c r="J58"/>
  <c r="I58"/>
  <c r="H58"/>
  <c r="G58"/>
  <c r="F58"/>
  <c r="E58"/>
  <c r="D58"/>
  <c r="R56"/>
  <c r="Q56"/>
  <c r="P56"/>
  <c r="O56"/>
  <c r="N56"/>
  <c r="M56"/>
  <c r="L56"/>
  <c r="K56"/>
  <c r="J56"/>
  <c r="I56"/>
  <c r="H56"/>
  <c r="G56"/>
  <c r="F56"/>
  <c r="E56"/>
  <c r="D56"/>
  <c r="R54"/>
  <c r="Q54"/>
  <c r="P54"/>
  <c r="O54"/>
  <c r="N54"/>
  <c r="M54"/>
  <c r="L54"/>
  <c r="K54"/>
  <c r="J54"/>
  <c r="I54"/>
  <c r="H54"/>
  <c r="G54"/>
  <c r="F54"/>
  <c r="E54"/>
  <c r="D54"/>
  <c r="R53"/>
  <c r="Q53"/>
  <c r="P53"/>
  <c r="O53"/>
  <c r="N53"/>
  <c r="M53"/>
  <c r="L53"/>
  <c r="K53"/>
  <c r="J53"/>
  <c r="I53"/>
  <c r="H53"/>
  <c r="G53"/>
  <c r="F53"/>
  <c r="E53"/>
  <c r="D53"/>
  <c r="R51"/>
  <c r="Q51"/>
  <c r="P51"/>
  <c r="O51"/>
  <c r="N51"/>
  <c r="M51"/>
  <c r="L51"/>
  <c r="K51"/>
  <c r="J51"/>
  <c r="I51"/>
  <c r="H51"/>
  <c r="G51"/>
  <c r="F51"/>
  <c r="E51"/>
  <c r="D51"/>
  <c r="R50"/>
  <c r="Q50"/>
  <c r="P50"/>
  <c r="O50"/>
  <c r="N50"/>
  <c r="M50"/>
  <c r="L50"/>
  <c r="K50"/>
  <c r="J50"/>
  <c r="I50"/>
  <c r="H50"/>
  <c r="G50"/>
  <c r="F50"/>
  <c r="E50"/>
  <c r="D50"/>
  <c r="R49"/>
  <c r="Q49"/>
  <c r="P49"/>
  <c r="O49"/>
  <c r="N49"/>
  <c r="M49"/>
  <c r="L49"/>
  <c r="K49"/>
  <c r="J49"/>
  <c r="I49"/>
  <c r="H49"/>
  <c r="G49"/>
  <c r="F49"/>
  <c r="E49"/>
  <c r="D49"/>
  <c r="R47"/>
  <c r="Q47"/>
  <c r="P47"/>
  <c r="O47"/>
  <c r="N47"/>
  <c r="M47"/>
  <c r="L47"/>
  <c r="K47"/>
  <c r="J47"/>
  <c r="I47"/>
  <c r="H47"/>
  <c r="G47"/>
  <c r="F47"/>
  <c r="E47"/>
  <c r="D47"/>
  <c r="R45"/>
  <c r="Q45"/>
  <c r="P45"/>
  <c r="O45"/>
  <c r="N45"/>
  <c r="M45"/>
  <c r="L45"/>
  <c r="K45"/>
  <c r="J45"/>
  <c r="I45"/>
  <c r="H45"/>
  <c r="G45"/>
  <c r="F45"/>
  <c r="E45"/>
  <c r="D45"/>
  <c r="R44"/>
  <c r="Q44"/>
  <c r="P44"/>
  <c r="O44"/>
  <c r="N44"/>
  <c r="M44"/>
  <c r="L44"/>
  <c r="K44"/>
  <c r="J44"/>
  <c r="I44"/>
  <c r="H44"/>
  <c r="G44"/>
  <c r="F44"/>
  <c r="E44"/>
  <c r="D44"/>
  <c r="R42"/>
  <c r="Q42"/>
  <c r="P42"/>
  <c r="O42"/>
  <c r="N42"/>
  <c r="M42"/>
  <c r="L42"/>
  <c r="K42"/>
  <c r="J42"/>
  <c r="I42"/>
  <c r="H42"/>
  <c r="G42"/>
  <c r="F42"/>
  <c r="E42"/>
  <c r="D42"/>
  <c r="R41"/>
  <c r="Q41"/>
  <c r="P41"/>
  <c r="O41"/>
  <c r="N41"/>
  <c r="M41"/>
  <c r="L41"/>
  <c r="K41"/>
  <c r="J41"/>
  <c r="I41"/>
  <c r="H41"/>
  <c r="G41"/>
  <c r="F41"/>
  <c r="E41"/>
  <c r="D41"/>
  <c r="R40"/>
  <c r="Q40"/>
  <c r="P40"/>
  <c r="O40"/>
  <c r="N40"/>
  <c r="M40"/>
  <c r="L40"/>
  <c r="K40"/>
  <c r="J40"/>
  <c r="I40"/>
  <c r="H40"/>
  <c r="G40"/>
  <c r="F40"/>
  <c r="E40"/>
  <c r="D40"/>
  <c r="R38"/>
  <c r="Q38"/>
  <c r="P38"/>
  <c r="O38"/>
  <c r="N38"/>
  <c r="M38"/>
  <c r="L38"/>
  <c r="K38"/>
  <c r="J38"/>
  <c r="I38"/>
  <c r="H38"/>
  <c r="G38"/>
  <c r="F38"/>
  <c r="E38"/>
  <c r="D38"/>
  <c r="R36"/>
  <c r="Q36"/>
  <c r="P36"/>
  <c r="O36"/>
  <c r="N36"/>
  <c r="M36"/>
  <c r="L36"/>
  <c r="K36"/>
  <c r="J36"/>
  <c r="I36"/>
  <c r="H36"/>
  <c r="G36"/>
  <c r="F36"/>
  <c r="E36"/>
  <c r="D36"/>
  <c r="R35"/>
  <c r="Q35"/>
  <c r="P35"/>
  <c r="O35"/>
  <c r="N35"/>
  <c r="M35"/>
  <c r="L35"/>
  <c r="K35"/>
  <c r="J35"/>
  <c r="I35"/>
  <c r="H35"/>
  <c r="G35"/>
  <c r="F35"/>
  <c r="E35"/>
  <c r="D35"/>
  <c r="R33"/>
  <c r="Q33"/>
  <c r="P33"/>
  <c r="O33"/>
  <c r="N33"/>
  <c r="M33"/>
  <c r="L33"/>
  <c r="K33"/>
  <c r="J33"/>
  <c r="I33"/>
  <c r="H33"/>
  <c r="G33"/>
  <c r="F33"/>
  <c r="E33"/>
  <c r="D33"/>
  <c r="R32"/>
  <c r="Q32"/>
  <c r="P32"/>
  <c r="O32"/>
  <c r="N32"/>
  <c r="M32"/>
  <c r="L32"/>
  <c r="K32"/>
  <c r="J32"/>
  <c r="I32"/>
  <c r="H32"/>
  <c r="G32"/>
  <c r="F32"/>
  <c r="E32"/>
  <c r="D32"/>
  <c r="R31"/>
  <c r="Q31"/>
  <c r="P31"/>
  <c r="O31"/>
  <c r="N31"/>
  <c r="M31"/>
  <c r="L31"/>
  <c r="K31"/>
  <c r="J31"/>
  <c r="I31"/>
  <c r="H31"/>
  <c r="G31"/>
  <c r="F31"/>
  <c r="E31"/>
  <c r="D31"/>
  <c r="R29"/>
  <c r="Q29"/>
  <c r="P29"/>
  <c r="O29"/>
  <c r="N29"/>
  <c r="M29"/>
  <c r="L29"/>
  <c r="K29"/>
  <c r="J29"/>
  <c r="I29"/>
  <c r="H29"/>
  <c r="G29"/>
  <c r="F29"/>
  <c r="E29"/>
  <c r="D29"/>
  <c r="R27"/>
  <c r="Q27"/>
  <c r="P27"/>
  <c r="O27"/>
  <c r="N27"/>
  <c r="M27"/>
  <c r="L27"/>
  <c r="K27"/>
  <c r="J27"/>
  <c r="I27"/>
  <c r="H27"/>
  <c r="G27"/>
  <c r="F27"/>
  <c r="E27"/>
  <c r="D27"/>
  <c r="R26"/>
  <c r="Q26"/>
  <c r="P26"/>
  <c r="O26"/>
  <c r="N26"/>
  <c r="M26"/>
  <c r="L26"/>
  <c r="K26"/>
  <c r="J26"/>
  <c r="I26"/>
  <c r="H26"/>
  <c r="G26"/>
  <c r="F26"/>
  <c r="E26"/>
  <c r="D26"/>
  <c r="R24"/>
  <c r="Q24"/>
  <c r="P24"/>
  <c r="O24"/>
  <c r="N24"/>
  <c r="M24"/>
  <c r="L24"/>
  <c r="K24"/>
  <c r="J24"/>
  <c r="I24"/>
  <c r="H24"/>
  <c r="G24"/>
  <c r="F24"/>
  <c r="E24"/>
  <c r="D24"/>
  <c r="R23"/>
  <c r="Q23"/>
  <c r="P23"/>
  <c r="O23"/>
  <c r="N23"/>
  <c r="M23"/>
  <c r="L23"/>
  <c r="K23"/>
  <c r="J23"/>
  <c r="I23"/>
  <c r="H23"/>
  <c r="G23"/>
  <c r="F23"/>
  <c r="E23"/>
  <c r="D23"/>
  <c r="R22"/>
  <c r="Q22"/>
  <c r="P22"/>
  <c r="O22"/>
  <c r="N22"/>
  <c r="M22"/>
  <c r="L22"/>
  <c r="K22"/>
  <c r="J22"/>
  <c r="I22"/>
  <c r="H22"/>
  <c r="G22"/>
  <c r="F22"/>
  <c r="E22"/>
  <c r="D22"/>
  <c r="R20"/>
  <c r="Q20"/>
  <c r="P20"/>
  <c r="O20"/>
  <c r="N20"/>
  <c r="M20"/>
  <c r="L20"/>
  <c r="K20"/>
  <c r="J20"/>
  <c r="I20"/>
  <c r="H20"/>
  <c r="G20"/>
  <c r="F20"/>
  <c r="E20"/>
  <c r="D20"/>
  <c r="R18"/>
  <c r="Q18"/>
  <c r="P18"/>
  <c r="O18"/>
  <c r="N18"/>
  <c r="M18"/>
  <c r="L18"/>
  <c r="K18"/>
  <c r="J18"/>
  <c r="I18"/>
  <c r="H18"/>
  <c r="G18"/>
  <c r="F18"/>
  <c r="E18"/>
  <c r="D18"/>
  <c r="R17"/>
  <c r="Q17"/>
  <c r="P17"/>
  <c r="O17"/>
  <c r="N17"/>
  <c r="M17"/>
  <c r="L17"/>
  <c r="K17"/>
  <c r="J17"/>
  <c r="I17"/>
  <c r="H17"/>
  <c r="G17"/>
  <c r="F17"/>
  <c r="E17"/>
  <c r="D17"/>
  <c r="R15"/>
  <c r="Q15"/>
  <c r="P15"/>
  <c r="O15"/>
  <c r="N15"/>
  <c r="M15"/>
  <c r="L15"/>
  <c r="K15"/>
  <c r="J15"/>
  <c r="I15"/>
  <c r="H15"/>
  <c r="G15"/>
  <c r="F15"/>
  <c r="E15"/>
  <c r="D15"/>
  <c r="R14"/>
  <c r="Q14"/>
  <c r="P14"/>
  <c r="O14"/>
  <c r="N14"/>
  <c r="M14"/>
  <c r="L14"/>
  <c r="K14"/>
  <c r="J14"/>
  <c r="I14"/>
  <c r="H14"/>
  <c r="G14"/>
  <c r="F14"/>
  <c r="E14"/>
  <c r="D14"/>
  <c r="R13"/>
  <c r="Q13"/>
  <c r="P13"/>
  <c r="O13"/>
  <c r="N13"/>
  <c r="M13"/>
  <c r="L13"/>
  <c r="K13"/>
  <c r="J13"/>
  <c r="I13"/>
  <c r="H13"/>
  <c r="G13"/>
  <c r="F13"/>
  <c r="E13"/>
  <c r="D13"/>
  <c r="R1134" i="17"/>
  <c r="Q1134"/>
  <c r="P1134"/>
  <c r="O1134"/>
  <c r="N1134"/>
  <c r="M1134"/>
  <c r="L1134"/>
  <c r="K1134"/>
  <c r="J1134"/>
  <c r="I1134"/>
  <c r="H1134"/>
  <c r="G1134"/>
  <c r="F1134"/>
  <c r="E1134"/>
  <c r="D1134"/>
  <c r="R1133"/>
  <c r="Q1133"/>
  <c r="P1133"/>
  <c r="O1133"/>
  <c r="N1133"/>
  <c r="M1133"/>
  <c r="L1133"/>
  <c r="K1133"/>
  <c r="J1133"/>
  <c r="I1133"/>
  <c r="H1133"/>
  <c r="G1133"/>
  <c r="F1133"/>
  <c r="E1133"/>
  <c r="D1133"/>
  <c r="R1132"/>
  <c r="Q1132"/>
  <c r="P1132"/>
  <c r="O1132"/>
  <c r="N1132"/>
  <c r="M1132"/>
  <c r="L1132"/>
  <c r="K1132"/>
  <c r="J1132"/>
  <c r="I1132"/>
  <c r="H1132"/>
  <c r="G1132"/>
  <c r="F1132"/>
  <c r="E1132"/>
  <c r="D1132"/>
  <c r="R1131"/>
  <c r="Q1131"/>
  <c r="P1131"/>
  <c r="O1131"/>
  <c r="N1131"/>
  <c r="M1131"/>
  <c r="L1131"/>
  <c r="K1131"/>
  <c r="J1131"/>
  <c r="I1131"/>
  <c r="H1131"/>
  <c r="G1131"/>
  <c r="F1131"/>
  <c r="E1131"/>
  <c r="D1131"/>
  <c r="R1130"/>
  <c r="Q1130"/>
  <c r="P1130"/>
  <c r="O1130"/>
  <c r="N1130"/>
  <c r="M1130"/>
  <c r="L1130"/>
  <c r="K1130"/>
  <c r="J1130"/>
  <c r="I1130"/>
  <c r="H1130"/>
  <c r="G1130"/>
  <c r="F1130"/>
  <c r="E1130"/>
  <c r="D1130"/>
  <c r="R1129"/>
  <c r="Q1129"/>
  <c r="P1129"/>
  <c r="O1129"/>
  <c r="N1129"/>
  <c r="M1129"/>
  <c r="L1129"/>
  <c r="K1129"/>
  <c r="J1129"/>
  <c r="I1129"/>
  <c r="H1129"/>
  <c r="G1129"/>
  <c r="F1129"/>
  <c r="E1129"/>
  <c r="D1129"/>
  <c r="R1125"/>
  <c r="Q1125"/>
  <c r="P1125"/>
  <c r="O1125"/>
  <c r="N1125"/>
  <c r="M1125"/>
  <c r="L1125"/>
  <c r="K1125"/>
  <c r="J1125"/>
  <c r="I1125"/>
  <c r="H1125"/>
  <c r="G1125"/>
  <c r="F1125"/>
  <c r="E1125"/>
  <c r="D1125"/>
  <c r="R1124"/>
  <c r="Q1124"/>
  <c r="P1124"/>
  <c r="O1124"/>
  <c r="N1124"/>
  <c r="M1124"/>
  <c r="L1124"/>
  <c r="K1124"/>
  <c r="J1124"/>
  <c r="I1124"/>
  <c r="H1124"/>
  <c r="G1124"/>
  <c r="F1124"/>
  <c r="E1124"/>
  <c r="D1124"/>
  <c r="R1123"/>
  <c r="Q1123"/>
  <c r="P1123"/>
  <c r="O1123"/>
  <c r="N1123"/>
  <c r="M1123"/>
  <c r="L1123"/>
  <c r="K1123"/>
  <c r="J1123"/>
  <c r="I1123"/>
  <c r="H1123"/>
  <c r="G1123"/>
  <c r="F1123"/>
  <c r="E1123"/>
  <c r="D1123"/>
  <c r="R1122"/>
  <c r="Q1122"/>
  <c r="P1122"/>
  <c r="O1122"/>
  <c r="N1122"/>
  <c r="M1122"/>
  <c r="L1122"/>
  <c r="K1122"/>
  <c r="J1122"/>
  <c r="I1122"/>
  <c r="H1122"/>
  <c r="G1122"/>
  <c r="F1122"/>
  <c r="E1122"/>
  <c r="D1122"/>
  <c r="R1121"/>
  <c r="Q1121"/>
  <c r="P1121"/>
  <c r="O1121"/>
  <c r="N1121"/>
  <c r="M1121"/>
  <c r="L1121"/>
  <c r="K1121"/>
  <c r="J1121"/>
  <c r="I1121"/>
  <c r="H1121"/>
  <c r="G1121"/>
  <c r="F1121"/>
  <c r="E1121"/>
  <c r="D1121"/>
  <c r="R1120"/>
  <c r="Q1120"/>
  <c r="P1120"/>
  <c r="O1120"/>
  <c r="N1120"/>
  <c r="M1120"/>
  <c r="L1120"/>
  <c r="K1120"/>
  <c r="J1120"/>
  <c r="I1120"/>
  <c r="H1120"/>
  <c r="G1120"/>
  <c r="F1120"/>
  <c r="E1120"/>
  <c r="D1120"/>
  <c r="R1116"/>
  <c r="Q1116"/>
  <c r="P1116"/>
  <c r="O1116"/>
  <c r="N1116"/>
  <c r="M1116"/>
  <c r="L1116"/>
  <c r="K1116"/>
  <c r="J1116"/>
  <c r="I1116"/>
  <c r="H1116"/>
  <c r="G1116"/>
  <c r="F1116"/>
  <c r="E1116"/>
  <c r="D1116"/>
  <c r="R1115"/>
  <c r="Q1115"/>
  <c r="P1115"/>
  <c r="O1115"/>
  <c r="N1115"/>
  <c r="M1115"/>
  <c r="L1115"/>
  <c r="K1115"/>
  <c r="J1115"/>
  <c r="I1115"/>
  <c r="H1115"/>
  <c r="G1115"/>
  <c r="F1115"/>
  <c r="E1115"/>
  <c r="D1115"/>
  <c r="R1114"/>
  <c r="Q1114"/>
  <c r="P1114"/>
  <c r="O1114"/>
  <c r="N1114"/>
  <c r="M1114"/>
  <c r="L1114"/>
  <c r="K1114"/>
  <c r="J1114"/>
  <c r="I1114"/>
  <c r="H1114"/>
  <c r="G1114"/>
  <c r="F1114"/>
  <c r="E1114"/>
  <c r="D1114"/>
  <c r="R1113"/>
  <c r="Q1113"/>
  <c r="P1113"/>
  <c r="O1113"/>
  <c r="N1113"/>
  <c r="M1113"/>
  <c r="L1113"/>
  <c r="K1113"/>
  <c r="J1113"/>
  <c r="I1113"/>
  <c r="H1113"/>
  <c r="G1113"/>
  <c r="F1113"/>
  <c r="E1113"/>
  <c r="D1113"/>
  <c r="R1112"/>
  <c r="Q1112"/>
  <c r="P1112"/>
  <c r="O1112"/>
  <c r="N1112"/>
  <c r="M1112"/>
  <c r="L1112"/>
  <c r="K1112"/>
  <c r="J1112"/>
  <c r="I1112"/>
  <c r="H1112"/>
  <c r="G1112"/>
  <c r="F1112"/>
  <c r="E1112"/>
  <c r="D1112"/>
  <c r="R1111"/>
  <c r="Q1111"/>
  <c r="P1111"/>
  <c r="O1111"/>
  <c r="N1111"/>
  <c r="M1111"/>
  <c r="L1111"/>
  <c r="K1111"/>
  <c r="J1111"/>
  <c r="I1111"/>
  <c r="H1111"/>
  <c r="G1111"/>
  <c r="F1111"/>
  <c r="E1111"/>
  <c r="D1111"/>
  <c r="R1107"/>
  <c r="Q1107"/>
  <c r="P1107"/>
  <c r="O1107"/>
  <c r="N1107"/>
  <c r="M1107"/>
  <c r="L1107"/>
  <c r="K1107"/>
  <c r="J1107"/>
  <c r="I1107"/>
  <c r="H1107"/>
  <c r="G1107"/>
  <c r="F1107"/>
  <c r="E1107"/>
  <c r="D1107"/>
  <c r="R1106"/>
  <c r="Q1106"/>
  <c r="P1106"/>
  <c r="O1106"/>
  <c r="N1106"/>
  <c r="M1106"/>
  <c r="L1106"/>
  <c r="K1106"/>
  <c r="J1106"/>
  <c r="I1106"/>
  <c r="H1106"/>
  <c r="G1106"/>
  <c r="F1106"/>
  <c r="E1106"/>
  <c r="D1106"/>
  <c r="R1105"/>
  <c r="Q1105"/>
  <c r="P1105"/>
  <c r="O1105"/>
  <c r="N1105"/>
  <c r="M1105"/>
  <c r="L1105"/>
  <c r="K1105"/>
  <c r="J1105"/>
  <c r="I1105"/>
  <c r="H1105"/>
  <c r="G1105"/>
  <c r="F1105"/>
  <c r="E1105"/>
  <c r="D1105"/>
  <c r="R1104"/>
  <c r="Q1104"/>
  <c r="P1104"/>
  <c r="O1104"/>
  <c r="N1104"/>
  <c r="M1104"/>
  <c r="L1104"/>
  <c r="K1104"/>
  <c r="J1104"/>
  <c r="I1104"/>
  <c r="H1104"/>
  <c r="G1104"/>
  <c r="F1104"/>
  <c r="E1104"/>
  <c r="D1104"/>
  <c r="R1103"/>
  <c r="Q1103"/>
  <c r="P1103"/>
  <c r="O1103"/>
  <c r="N1103"/>
  <c r="M1103"/>
  <c r="L1103"/>
  <c r="K1103"/>
  <c r="J1103"/>
  <c r="I1103"/>
  <c r="H1103"/>
  <c r="G1103"/>
  <c r="F1103"/>
  <c r="E1103"/>
  <c r="D1103"/>
  <c r="R1102"/>
  <c r="Q1102"/>
  <c r="P1102"/>
  <c r="O1102"/>
  <c r="N1102"/>
  <c r="M1102"/>
  <c r="L1102"/>
  <c r="K1102"/>
  <c r="J1102"/>
  <c r="I1102"/>
  <c r="H1102"/>
  <c r="G1102"/>
  <c r="F1102"/>
  <c r="E1102"/>
  <c r="D1102"/>
  <c r="R1098"/>
  <c r="Q1098"/>
  <c r="P1098"/>
  <c r="O1098"/>
  <c r="N1098"/>
  <c r="M1098"/>
  <c r="L1098"/>
  <c r="K1098"/>
  <c r="J1098"/>
  <c r="I1098"/>
  <c r="H1098"/>
  <c r="G1098"/>
  <c r="F1098"/>
  <c r="E1098"/>
  <c r="D1098"/>
  <c r="R1097"/>
  <c r="Q1097"/>
  <c r="P1097"/>
  <c r="O1097"/>
  <c r="N1097"/>
  <c r="M1097"/>
  <c r="L1097"/>
  <c r="K1097"/>
  <c r="J1097"/>
  <c r="I1097"/>
  <c r="H1097"/>
  <c r="G1097"/>
  <c r="F1097"/>
  <c r="E1097"/>
  <c r="D1097"/>
  <c r="R1096"/>
  <c r="Q1096"/>
  <c r="P1096"/>
  <c r="O1096"/>
  <c r="N1096"/>
  <c r="M1096"/>
  <c r="L1096"/>
  <c r="K1096"/>
  <c r="J1096"/>
  <c r="I1096"/>
  <c r="H1096"/>
  <c r="G1096"/>
  <c r="F1096"/>
  <c r="E1096"/>
  <c r="D1096"/>
  <c r="R1095"/>
  <c r="Q1095"/>
  <c r="P1095"/>
  <c r="O1095"/>
  <c r="N1095"/>
  <c r="M1095"/>
  <c r="L1095"/>
  <c r="K1095"/>
  <c r="J1095"/>
  <c r="I1095"/>
  <c r="H1095"/>
  <c r="G1095"/>
  <c r="F1095"/>
  <c r="E1095"/>
  <c r="D1095"/>
  <c r="R1094"/>
  <c r="Q1094"/>
  <c r="P1094"/>
  <c r="O1094"/>
  <c r="N1094"/>
  <c r="M1094"/>
  <c r="L1094"/>
  <c r="K1094"/>
  <c r="J1094"/>
  <c r="I1094"/>
  <c r="H1094"/>
  <c r="G1094"/>
  <c r="F1094"/>
  <c r="E1094"/>
  <c r="D1094"/>
  <c r="R1093"/>
  <c r="Q1093"/>
  <c r="P1093"/>
  <c r="O1093"/>
  <c r="N1093"/>
  <c r="M1093"/>
  <c r="L1093"/>
  <c r="K1093"/>
  <c r="J1093"/>
  <c r="I1093"/>
  <c r="H1093"/>
  <c r="G1093"/>
  <c r="F1093"/>
  <c r="E1093"/>
  <c r="D1093"/>
  <c r="R1089"/>
  <c r="Q1089"/>
  <c r="P1089"/>
  <c r="O1089"/>
  <c r="N1089"/>
  <c r="M1089"/>
  <c r="L1089"/>
  <c r="K1089"/>
  <c r="J1089"/>
  <c r="I1089"/>
  <c r="H1089"/>
  <c r="G1089"/>
  <c r="F1089"/>
  <c r="E1089"/>
  <c r="D1089"/>
  <c r="R1088"/>
  <c r="Q1088"/>
  <c r="P1088"/>
  <c r="O1088"/>
  <c r="N1088"/>
  <c r="M1088"/>
  <c r="L1088"/>
  <c r="K1088"/>
  <c r="J1088"/>
  <c r="I1088"/>
  <c r="H1088"/>
  <c r="G1088"/>
  <c r="F1088"/>
  <c r="E1088"/>
  <c r="D1088"/>
  <c r="R1087"/>
  <c r="Q1087"/>
  <c r="P1087"/>
  <c r="O1087"/>
  <c r="N1087"/>
  <c r="M1087"/>
  <c r="L1087"/>
  <c r="K1087"/>
  <c r="J1087"/>
  <c r="I1087"/>
  <c r="H1087"/>
  <c r="G1087"/>
  <c r="F1087"/>
  <c r="E1087"/>
  <c r="D1087"/>
  <c r="R1086"/>
  <c r="Q1086"/>
  <c r="P1086"/>
  <c r="O1086"/>
  <c r="N1086"/>
  <c r="M1086"/>
  <c r="L1086"/>
  <c r="K1086"/>
  <c r="J1086"/>
  <c r="I1086"/>
  <c r="H1086"/>
  <c r="G1086"/>
  <c r="F1086"/>
  <c r="E1086"/>
  <c r="D1086"/>
  <c r="R1085"/>
  <c r="Q1085"/>
  <c r="P1085"/>
  <c r="O1085"/>
  <c r="N1085"/>
  <c r="M1085"/>
  <c r="L1085"/>
  <c r="K1085"/>
  <c r="J1085"/>
  <c r="I1085"/>
  <c r="H1085"/>
  <c r="G1085"/>
  <c r="F1085"/>
  <c r="E1085"/>
  <c r="D1085"/>
  <c r="R1084"/>
  <c r="Q1084"/>
  <c r="P1084"/>
  <c r="O1084"/>
  <c r="N1084"/>
  <c r="M1084"/>
  <c r="L1084"/>
  <c r="K1084"/>
  <c r="J1084"/>
  <c r="I1084"/>
  <c r="H1084"/>
  <c r="G1084"/>
  <c r="F1084"/>
  <c r="E1084"/>
  <c r="D1084"/>
  <c r="R1080"/>
  <c r="Q1080"/>
  <c r="P1080"/>
  <c r="O1080"/>
  <c r="N1080"/>
  <c r="M1080"/>
  <c r="L1080"/>
  <c r="K1080"/>
  <c r="J1080"/>
  <c r="I1080"/>
  <c r="H1080"/>
  <c r="G1080"/>
  <c r="F1080"/>
  <c r="E1080"/>
  <c r="D1080"/>
  <c r="R1079"/>
  <c r="Q1079"/>
  <c r="P1079"/>
  <c r="O1079"/>
  <c r="N1079"/>
  <c r="M1079"/>
  <c r="L1079"/>
  <c r="K1079"/>
  <c r="J1079"/>
  <c r="I1079"/>
  <c r="H1079"/>
  <c r="G1079"/>
  <c r="F1079"/>
  <c r="E1079"/>
  <c r="D1079"/>
  <c r="R1078"/>
  <c r="Q1078"/>
  <c r="P1078"/>
  <c r="O1078"/>
  <c r="N1078"/>
  <c r="M1078"/>
  <c r="L1078"/>
  <c r="K1078"/>
  <c r="J1078"/>
  <c r="I1078"/>
  <c r="H1078"/>
  <c r="G1078"/>
  <c r="F1078"/>
  <c r="E1078"/>
  <c r="D1078"/>
  <c r="R1077"/>
  <c r="Q1077"/>
  <c r="P1077"/>
  <c r="O1077"/>
  <c r="N1077"/>
  <c r="M1077"/>
  <c r="L1077"/>
  <c r="K1077"/>
  <c r="J1077"/>
  <c r="I1077"/>
  <c r="H1077"/>
  <c r="G1077"/>
  <c r="F1077"/>
  <c r="E1077"/>
  <c r="D1077"/>
  <c r="R1076"/>
  <c r="Q1076"/>
  <c r="P1076"/>
  <c r="O1076"/>
  <c r="N1076"/>
  <c r="M1076"/>
  <c r="L1076"/>
  <c r="K1076"/>
  <c r="J1076"/>
  <c r="I1076"/>
  <c r="H1076"/>
  <c r="G1076"/>
  <c r="F1076"/>
  <c r="E1076"/>
  <c r="D1076"/>
  <c r="R1075"/>
  <c r="Q1075"/>
  <c r="P1075"/>
  <c r="O1075"/>
  <c r="N1075"/>
  <c r="M1075"/>
  <c r="L1075"/>
  <c r="K1075"/>
  <c r="J1075"/>
  <c r="I1075"/>
  <c r="H1075"/>
  <c r="G1075"/>
  <c r="F1075"/>
  <c r="E1075"/>
  <c r="D1075"/>
  <c r="R1071"/>
  <c r="Q1071"/>
  <c r="P1071"/>
  <c r="O1071"/>
  <c r="N1071"/>
  <c r="M1071"/>
  <c r="L1071"/>
  <c r="K1071"/>
  <c r="J1071"/>
  <c r="I1071"/>
  <c r="H1071"/>
  <c r="G1071"/>
  <c r="F1071"/>
  <c r="E1071"/>
  <c r="D1071"/>
  <c r="R1070"/>
  <c r="Q1070"/>
  <c r="P1070"/>
  <c r="O1070"/>
  <c r="N1070"/>
  <c r="M1070"/>
  <c r="L1070"/>
  <c r="K1070"/>
  <c r="J1070"/>
  <c r="I1070"/>
  <c r="H1070"/>
  <c r="G1070"/>
  <c r="F1070"/>
  <c r="E1070"/>
  <c r="D1070"/>
  <c r="R1069"/>
  <c r="Q1069"/>
  <c r="P1069"/>
  <c r="O1069"/>
  <c r="N1069"/>
  <c r="M1069"/>
  <c r="L1069"/>
  <c r="K1069"/>
  <c r="J1069"/>
  <c r="I1069"/>
  <c r="H1069"/>
  <c r="G1069"/>
  <c r="F1069"/>
  <c r="E1069"/>
  <c r="D1069"/>
  <c r="R1068"/>
  <c r="Q1068"/>
  <c r="P1068"/>
  <c r="O1068"/>
  <c r="N1068"/>
  <c r="M1068"/>
  <c r="L1068"/>
  <c r="K1068"/>
  <c r="J1068"/>
  <c r="I1068"/>
  <c r="H1068"/>
  <c r="G1068"/>
  <c r="F1068"/>
  <c r="E1068"/>
  <c r="D1068"/>
  <c r="R1067"/>
  <c r="Q1067"/>
  <c r="P1067"/>
  <c r="O1067"/>
  <c r="N1067"/>
  <c r="M1067"/>
  <c r="L1067"/>
  <c r="K1067"/>
  <c r="J1067"/>
  <c r="I1067"/>
  <c r="H1067"/>
  <c r="G1067"/>
  <c r="F1067"/>
  <c r="E1067"/>
  <c r="D1067"/>
  <c r="R1066"/>
  <c r="Q1066"/>
  <c r="P1066"/>
  <c r="O1066"/>
  <c r="N1066"/>
  <c r="M1066"/>
  <c r="L1066"/>
  <c r="K1066"/>
  <c r="J1066"/>
  <c r="I1066"/>
  <c r="H1066"/>
  <c r="G1066"/>
  <c r="F1066"/>
  <c r="E1066"/>
  <c r="D1066"/>
  <c r="R1062"/>
  <c r="Q1062"/>
  <c r="P1062"/>
  <c r="O1062"/>
  <c r="N1062"/>
  <c r="M1062"/>
  <c r="L1062"/>
  <c r="K1062"/>
  <c r="J1062"/>
  <c r="I1062"/>
  <c r="H1062"/>
  <c r="G1062"/>
  <c r="F1062"/>
  <c r="E1062"/>
  <c r="D1062"/>
  <c r="R1061"/>
  <c r="Q1061"/>
  <c r="P1061"/>
  <c r="O1061"/>
  <c r="N1061"/>
  <c r="M1061"/>
  <c r="L1061"/>
  <c r="K1061"/>
  <c r="J1061"/>
  <c r="I1061"/>
  <c r="H1061"/>
  <c r="G1061"/>
  <c r="F1061"/>
  <c r="E1061"/>
  <c r="D1061"/>
  <c r="R1060"/>
  <c r="Q1060"/>
  <c r="P1060"/>
  <c r="O1060"/>
  <c r="N1060"/>
  <c r="M1060"/>
  <c r="L1060"/>
  <c r="K1060"/>
  <c r="J1060"/>
  <c r="I1060"/>
  <c r="H1060"/>
  <c r="G1060"/>
  <c r="F1060"/>
  <c r="E1060"/>
  <c r="D1060"/>
  <c r="R1059"/>
  <c r="Q1059"/>
  <c r="P1059"/>
  <c r="O1059"/>
  <c r="N1059"/>
  <c r="M1059"/>
  <c r="L1059"/>
  <c r="K1059"/>
  <c r="J1059"/>
  <c r="I1059"/>
  <c r="H1059"/>
  <c r="G1059"/>
  <c r="F1059"/>
  <c r="E1059"/>
  <c r="D1059"/>
  <c r="R1058"/>
  <c r="Q1058"/>
  <c r="P1058"/>
  <c r="O1058"/>
  <c r="N1058"/>
  <c r="M1058"/>
  <c r="L1058"/>
  <c r="K1058"/>
  <c r="J1058"/>
  <c r="I1058"/>
  <c r="H1058"/>
  <c r="G1058"/>
  <c r="F1058"/>
  <c r="E1058"/>
  <c r="D1058"/>
  <c r="R1057"/>
  <c r="Q1057"/>
  <c r="P1057"/>
  <c r="O1057"/>
  <c r="N1057"/>
  <c r="M1057"/>
  <c r="L1057"/>
  <c r="K1057"/>
  <c r="J1057"/>
  <c r="I1057"/>
  <c r="H1057"/>
  <c r="G1057"/>
  <c r="F1057"/>
  <c r="E1057"/>
  <c r="D1057"/>
  <c r="R1053"/>
  <c r="Q1053"/>
  <c r="P1053"/>
  <c r="O1053"/>
  <c r="N1053"/>
  <c r="M1053"/>
  <c r="L1053"/>
  <c r="K1053"/>
  <c r="J1053"/>
  <c r="I1053"/>
  <c r="H1053"/>
  <c r="G1053"/>
  <c r="F1053"/>
  <c r="E1053"/>
  <c r="D1053"/>
  <c r="R1052"/>
  <c r="Q1052"/>
  <c r="P1052"/>
  <c r="O1052"/>
  <c r="N1052"/>
  <c r="M1052"/>
  <c r="L1052"/>
  <c r="K1052"/>
  <c r="J1052"/>
  <c r="I1052"/>
  <c r="H1052"/>
  <c r="G1052"/>
  <c r="F1052"/>
  <c r="E1052"/>
  <c r="D1052"/>
  <c r="R1051"/>
  <c r="Q1051"/>
  <c r="P1051"/>
  <c r="O1051"/>
  <c r="N1051"/>
  <c r="M1051"/>
  <c r="L1051"/>
  <c r="K1051"/>
  <c r="J1051"/>
  <c r="I1051"/>
  <c r="H1051"/>
  <c r="G1051"/>
  <c r="F1051"/>
  <c r="E1051"/>
  <c r="D1051"/>
  <c r="R1050"/>
  <c r="Q1050"/>
  <c r="P1050"/>
  <c r="O1050"/>
  <c r="N1050"/>
  <c r="M1050"/>
  <c r="L1050"/>
  <c r="K1050"/>
  <c r="J1050"/>
  <c r="I1050"/>
  <c r="H1050"/>
  <c r="G1050"/>
  <c r="F1050"/>
  <c r="E1050"/>
  <c r="D1050"/>
  <c r="R1049"/>
  <c r="Q1049"/>
  <c r="P1049"/>
  <c r="O1049"/>
  <c r="N1049"/>
  <c r="M1049"/>
  <c r="L1049"/>
  <c r="K1049"/>
  <c r="J1049"/>
  <c r="I1049"/>
  <c r="H1049"/>
  <c r="G1049"/>
  <c r="F1049"/>
  <c r="E1049"/>
  <c r="D1049"/>
  <c r="R1048"/>
  <c r="Q1048"/>
  <c r="P1048"/>
  <c r="O1048"/>
  <c r="N1048"/>
  <c r="M1048"/>
  <c r="L1048"/>
  <c r="K1048"/>
  <c r="J1048"/>
  <c r="I1048"/>
  <c r="H1048"/>
  <c r="G1048"/>
  <c r="F1048"/>
  <c r="E1048"/>
  <c r="D1048"/>
  <c r="R1044"/>
  <c r="Q1044"/>
  <c r="P1044"/>
  <c r="O1044"/>
  <c r="N1044"/>
  <c r="M1044"/>
  <c r="L1044"/>
  <c r="K1044"/>
  <c r="J1044"/>
  <c r="I1044"/>
  <c r="H1044"/>
  <c r="G1044"/>
  <c r="F1044"/>
  <c r="E1044"/>
  <c r="D1044"/>
  <c r="R1043"/>
  <c r="Q1043"/>
  <c r="P1043"/>
  <c r="O1043"/>
  <c r="N1043"/>
  <c r="M1043"/>
  <c r="L1043"/>
  <c r="K1043"/>
  <c r="J1043"/>
  <c r="I1043"/>
  <c r="H1043"/>
  <c r="G1043"/>
  <c r="F1043"/>
  <c r="E1043"/>
  <c r="D1043"/>
  <c r="R1042"/>
  <c r="Q1042"/>
  <c r="P1042"/>
  <c r="O1042"/>
  <c r="N1042"/>
  <c r="M1042"/>
  <c r="L1042"/>
  <c r="K1042"/>
  <c r="J1042"/>
  <c r="I1042"/>
  <c r="H1042"/>
  <c r="G1042"/>
  <c r="F1042"/>
  <c r="E1042"/>
  <c r="D1042"/>
  <c r="R1041"/>
  <c r="Q1041"/>
  <c r="P1041"/>
  <c r="O1041"/>
  <c r="N1041"/>
  <c r="M1041"/>
  <c r="L1041"/>
  <c r="K1041"/>
  <c r="J1041"/>
  <c r="I1041"/>
  <c r="H1041"/>
  <c r="G1041"/>
  <c r="F1041"/>
  <c r="E1041"/>
  <c r="D1041"/>
  <c r="R1040"/>
  <c r="Q1040"/>
  <c r="P1040"/>
  <c r="O1040"/>
  <c r="N1040"/>
  <c r="M1040"/>
  <c r="L1040"/>
  <c r="K1040"/>
  <c r="J1040"/>
  <c r="I1040"/>
  <c r="H1040"/>
  <c r="G1040"/>
  <c r="F1040"/>
  <c r="E1040"/>
  <c r="D1040"/>
  <c r="R1039"/>
  <c r="Q1039"/>
  <c r="P1039"/>
  <c r="O1039"/>
  <c r="N1039"/>
  <c r="M1039"/>
  <c r="L1039"/>
  <c r="K1039"/>
  <c r="J1039"/>
  <c r="I1039"/>
  <c r="H1039"/>
  <c r="G1039"/>
  <c r="F1039"/>
  <c r="E1039"/>
  <c r="D1039"/>
  <c r="R1035"/>
  <c r="Q1035"/>
  <c r="P1035"/>
  <c r="O1035"/>
  <c r="N1035"/>
  <c r="M1035"/>
  <c r="L1035"/>
  <c r="K1035"/>
  <c r="J1035"/>
  <c r="I1035"/>
  <c r="H1035"/>
  <c r="G1035"/>
  <c r="F1035"/>
  <c r="E1035"/>
  <c r="D1035"/>
  <c r="R1034"/>
  <c r="Q1034"/>
  <c r="P1034"/>
  <c r="O1034"/>
  <c r="N1034"/>
  <c r="M1034"/>
  <c r="L1034"/>
  <c r="K1034"/>
  <c r="J1034"/>
  <c r="I1034"/>
  <c r="H1034"/>
  <c r="G1034"/>
  <c r="F1034"/>
  <c r="E1034"/>
  <c r="D1034"/>
  <c r="R1033"/>
  <c r="Q1033"/>
  <c r="P1033"/>
  <c r="O1033"/>
  <c r="N1033"/>
  <c r="M1033"/>
  <c r="L1033"/>
  <c r="K1033"/>
  <c r="J1033"/>
  <c r="I1033"/>
  <c r="H1033"/>
  <c r="G1033"/>
  <c r="F1033"/>
  <c r="E1033"/>
  <c r="D1033"/>
  <c r="R1032"/>
  <c r="Q1032"/>
  <c r="P1032"/>
  <c r="O1032"/>
  <c r="N1032"/>
  <c r="M1032"/>
  <c r="L1032"/>
  <c r="K1032"/>
  <c r="J1032"/>
  <c r="I1032"/>
  <c r="H1032"/>
  <c r="G1032"/>
  <c r="F1032"/>
  <c r="E1032"/>
  <c r="D1032"/>
  <c r="R1031"/>
  <c r="Q1031"/>
  <c r="P1031"/>
  <c r="O1031"/>
  <c r="N1031"/>
  <c r="M1031"/>
  <c r="L1031"/>
  <c r="K1031"/>
  <c r="J1031"/>
  <c r="I1031"/>
  <c r="H1031"/>
  <c r="G1031"/>
  <c r="F1031"/>
  <c r="E1031"/>
  <c r="D1031"/>
  <c r="R1030"/>
  <c r="Q1030"/>
  <c r="P1030"/>
  <c r="O1030"/>
  <c r="N1030"/>
  <c r="M1030"/>
  <c r="L1030"/>
  <c r="K1030"/>
  <c r="J1030"/>
  <c r="I1030"/>
  <c r="H1030"/>
  <c r="G1030"/>
  <c r="F1030"/>
  <c r="E1030"/>
  <c r="D1030"/>
  <c r="R1026"/>
  <c r="Q1026"/>
  <c r="P1026"/>
  <c r="O1026"/>
  <c r="N1026"/>
  <c r="M1026"/>
  <c r="L1026"/>
  <c r="K1026"/>
  <c r="J1026"/>
  <c r="I1026"/>
  <c r="H1026"/>
  <c r="G1026"/>
  <c r="F1026"/>
  <c r="E1026"/>
  <c r="D1026"/>
  <c r="R1025"/>
  <c r="Q1025"/>
  <c r="P1025"/>
  <c r="O1025"/>
  <c r="N1025"/>
  <c r="M1025"/>
  <c r="L1025"/>
  <c r="K1025"/>
  <c r="J1025"/>
  <c r="I1025"/>
  <c r="H1025"/>
  <c r="G1025"/>
  <c r="F1025"/>
  <c r="E1025"/>
  <c r="D1025"/>
  <c r="R1024"/>
  <c r="Q1024"/>
  <c r="P1024"/>
  <c r="O1024"/>
  <c r="N1024"/>
  <c r="M1024"/>
  <c r="L1024"/>
  <c r="K1024"/>
  <c r="J1024"/>
  <c r="I1024"/>
  <c r="H1024"/>
  <c r="G1024"/>
  <c r="F1024"/>
  <c r="E1024"/>
  <c r="D1024"/>
  <c r="R1023"/>
  <c r="Q1023"/>
  <c r="P1023"/>
  <c r="O1023"/>
  <c r="N1023"/>
  <c r="M1023"/>
  <c r="L1023"/>
  <c r="K1023"/>
  <c r="J1023"/>
  <c r="I1023"/>
  <c r="H1023"/>
  <c r="G1023"/>
  <c r="F1023"/>
  <c r="E1023"/>
  <c r="D1023"/>
  <c r="R1022"/>
  <c r="Q1022"/>
  <c r="P1022"/>
  <c r="O1022"/>
  <c r="N1022"/>
  <c r="M1022"/>
  <c r="L1022"/>
  <c r="K1022"/>
  <c r="J1022"/>
  <c r="I1022"/>
  <c r="H1022"/>
  <c r="G1022"/>
  <c r="F1022"/>
  <c r="E1022"/>
  <c r="D1022"/>
  <c r="R1021"/>
  <c r="Q1021"/>
  <c r="P1021"/>
  <c r="O1021"/>
  <c r="N1021"/>
  <c r="M1021"/>
  <c r="L1021"/>
  <c r="K1021"/>
  <c r="J1021"/>
  <c r="I1021"/>
  <c r="H1021"/>
  <c r="G1021"/>
  <c r="F1021"/>
  <c r="E1021"/>
  <c r="D1021"/>
  <c r="R1017"/>
  <c r="Q1017"/>
  <c r="P1017"/>
  <c r="O1017"/>
  <c r="N1017"/>
  <c r="M1017"/>
  <c r="L1017"/>
  <c r="K1017"/>
  <c r="J1017"/>
  <c r="I1017"/>
  <c r="H1017"/>
  <c r="G1017"/>
  <c r="F1017"/>
  <c r="E1017"/>
  <c r="D1017"/>
  <c r="R1016"/>
  <c r="Q1016"/>
  <c r="P1016"/>
  <c r="O1016"/>
  <c r="N1016"/>
  <c r="M1016"/>
  <c r="L1016"/>
  <c r="K1016"/>
  <c r="J1016"/>
  <c r="I1016"/>
  <c r="H1016"/>
  <c r="G1016"/>
  <c r="F1016"/>
  <c r="E1016"/>
  <c r="D1016"/>
  <c r="R1015"/>
  <c r="Q1015"/>
  <c r="P1015"/>
  <c r="O1015"/>
  <c r="N1015"/>
  <c r="M1015"/>
  <c r="L1015"/>
  <c r="K1015"/>
  <c r="J1015"/>
  <c r="I1015"/>
  <c r="H1015"/>
  <c r="G1015"/>
  <c r="F1015"/>
  <c r="E1015"/>
  <c r="D1015"/>
  <c r="R1014"/>
  <c r="Q1014"/>
  <c r="P1014"/>
  <c r="O1014"/>
  <c r="N1014"/>
  <c r="M1014"/>
  <c r="L1014"/>
  <c r="K1014"/>
  <c r="J1014"/>
  <c r="I1014"/>
  <c r="H1014"/>
  <c r="G1014"/>
  <c r="F1014"/>
  <c r="E1014"/>
  <c r="D1014"/>
  <c r="R1013"/>
  <c r="Q1013"/>
  <c r="P1013"/>
  <c r="O1013"/>
  <c r="N1013"/>
  <c r="M1013"/>
  <c r="L1013"/>
  <c r="K1013"/>
  <c r="J1013"/>
  <c r="I1013"/>
  <c r="H1013"/>
  <c r="G1013"/>
  <c r="F1013"/>
  <c r="E1013"/>
  <c r="D1013"/>
  <c r="R1012"/>
  <c r="Q1012"/>
  <c r="P1012"/>
  <c r="O1012"/>
  <c r="N1012"/>
  <c r="M1012"/>
  <c r="L1012"/>
  <c r="K1012"/>
  <c r="J1012"/>
  <c r="I1012"/>
  <c r="H1012"/>
  <c r="G1012"/>
  <c r="F1012"/>
  <c r="E1012"/>
  <c r="D1012"/>
  <c r="R1008"/>
  <c r="Q1008"/>
  <c r="P1008"/>
  <c r="O1008"/>
  <c r="N1008"/>
  <c r="M1008"/>
  <c r="L1008"/>
  <c r="K1008"/>
  <c r="J1008"/>
  <c r="I1008"/>
  <c r="H1008"/>
  <c r="G1008"/>
  <c r="F1008"/>
  <c r="E1008"/>
  <c r="D1008"/>
  <c r="R1007"/>
  <c r="Q1007"/>
  <c r="P1007"/>
  <c r="O1007"/>
  <c r="N1007"/>
  <c r="M1007"/>
  <c r="L1007"/>
  <c r="K1007"/>
  <c r="J1007"/>
  <c r="I1007"/>
  <c r="H1007"/>
  <c r="G1007"/>
  <c r="F1007"/>
  <c r="E1007"/>
  <c r="D1007"/>
  <c r="R1006"/>
  <c r="Q1006"/>
  <c r="P1006"/>
  <c r="O1006"/>
  <c r="N1006"/>
  <c r="M1006"/>
  <c r="L1006"/>
  <c r="K1006"/>
  <c r="J1006"/>
  <c r="I1006"/>
  <c r="H1006"/>
  <c r="G1006"/>
  <c r="F1006"/>
  <c r="E1006"/>
  <c r="D1006"/>
  <c r="R1005"/>
  <c r="Q1005"/>
  <c r="P1005"/>
  <c r="O1005"/>
  <c r="N1005"/>
  <c r="M1005"/>
  <c r="L1005"/>
  <c r="K1005"/>
  <c r="J1005"/>
  <c r="I1005"/>
  <c r="H1005"/>
  <c r="G1005"/>
  <c r="F1005"/>
  <c r="E1005"/>
  <c r="D1005"/>
  <c r="R1004"/>
  <c r="Q1004"/>
  <c r="P1004"/>
  <c r="O1004"/>
  <c r="N1004"/>
  <c r="M1004"/>
  <c r="L1004"/>
  <c r="K1004"/>
  <c r="J1004"/>
  <c r="I1004"/>
  <c r="H1004"/>
  <c r="G1004"/>
  <c r="F1004"/>
  <c r="E1004"/>
  <c r="D1004"/>
  <c r="R1003"/>
  <c r="Q1003"/>
  <c r="P1003"/>
  <c r="O1003"/>
  <c r="N1003"/>
  <c r="M1003"/>
  <c r="L1003"/>
  <c r="K1003"/>
  <c r="J1003"/>
  <c r="I1003"/>
  <c r="H1003"/>
  <c r="G1003"/>
  <c r="F1003"/>
  <c r="E1003"/>
  <c r="D1003"/>
  <c r="R999"/>
  <c r="Q999"/>
  <c r="P999"/>
  <c r="O999"/>
  <c r="N999"/>
  <c r="M999"/>
  <c r="L999"/>
  <c r="K999"/>
  <c r="J999"/>
  <c r="I999"/>
  <c r="H999"/>
  <c r="G999"/>
  <c r="F999"/>
  <c r="E999"/>
  <c r="D999"/>
  <c r="R998"/>
  <c r="Q998"/>
  <c r="P998"/>
  <c r="O998"/>
  <c r="N998"/>
  <c r="M998"/>
  <c r="L998"/>
  <c r="K998"/>
  <c r="J998"/>
  <c r="I998"/>
  <c r="H998"/>
  <c r="G998"/>
  <c r="F998"/>
  <c r="E998"/>
  <c r="D998"/>
  <c r="R997"/>
  <c r="Q997"/>
  <c r="P997"/>
  <c r="O997"/>
  <c r="N997"/>
  <c r="M997"/>
  <c r="L997"/>
  <c r="K997"/>
  <c r="J997"/>
  <c r="I997"/>
  <c r="H997"/>
  <c r="G997"/>
  <c r="F997"/>
  <c r="E997"/>
  <c r="D997"/>
  <c r="R996"/>
  <c r="Q996"/>
  <c r="P996"/>
  <c r="O996"/>
  <c r="N996"/>
  <c r="M996"/>
  <c r="L996"/>
  <c r="K996"/>
  <c r="J996"/>
  <c r="I996"/>
  <c r="H996"/>
  <c r="G996"/>
  <c r="F996"/>
  <c r="E996"/>
  <c r="D996"/>
  <c r="R995"/>
  <c r="Q995"/>
  <c r="P995"/>
  <c r="O995"/>
  <c r="N995"/>
  <c r="M995"/>
  <c r="L995"/>
  <c r="K995"/>
  <c r="J995"/>
  <c r="I995"/>
  <c r="H995"/>
  <c r="G995"/>
  <c r="F995"/>
  <c r="E995"/>
  <c r="D995"/>
  <c r="R994"/>
  <c r="Q994"/>
  <c r="P994"/>
  <c r="O994"/>
  <c r="N994"/>
  <c r="M994"/>
  <c r="L994"/>
  <c r="K994"/>
  <c r="J994"/>
  <c r="I994"/>
  <c r="H994"/>
  <c r="G994"/>
  <c r="F994"/>
  <c r="E994"/>
  <c r="D994"/>
  <c r="R992"/>
  <c r="Q992"/>
  <c r="P992"/>
  <c r="O992"/>
  <c r="N992"/>
  <c r="M992"/>
  <c r="L992"/>
  <c r="K992"/>
  <c r="J992"/>
  <c r="I992"/>
  <c r="H992"/>
  <c r="G992"/>
  <c r="F992"/>
  <c r="E992"/>
  <c r="D992"/>
  <c r="R990"/>
  <c r="Q990"/>
  <c r="P990"/>
  <c r="O990"/>
  <c r="N990"/>
  <c r="M990"/>
  <c r="L990"/>
  <c r="K990"/>
  <c r="J990"/>
  <c r="I990"/>
  <c r="H990"/>
  <c r="G990"/>
  <c r="F990"/>
  <c r="E990"/>
  <c r="D990"/>
  <c r="R989"/>
  <c r="Q989"/>
  <c r="P989"/>
  <c r="O989"/>
  <c r="N989"/>
  <c r="M989"/>
  <c r="L989"/>
  <c r="K989"/>
  <c r="J989"/>
  <c r="I989"/>
  <c r="H989"/>
  <c r="G989"/>
  <c r="F989"/>
  <c r="E989"/>
  <c r="D989"/>
  <c r="R988"/>
  <c r="Q988"/>
  <c r="P988"/>
  <c r="O988"/>
  <c r="N988"/>
  <c r="M988"/>
  <c r="L988"/>
  <c r="K988"/>
  <c r="J988"/>
  <c r="I988"/>
  <c r="H988"/>
  <c r="G988"/>
  <c r="F988"/>
  <c r="E988"/>
  <c r="D988"/>
  <c r="R987"/>
  <c r="Q987"/>
  <c r="P987"/>
  <c r="O987"/>
  <c r="N987"/>
  <c r="M987"/>
  <c r="L987"/>
  <c r="K987"/>
  <c r="J987"/>
  <c r="I987"/>
  <c r="H987"/>
  <c r="G987"/>
  <c r="F987"/>
  <c r="E987"/>
  <c r="D987"/>
  <c r="R986"/>
  <c r="Q986"/>
  <c r="P986"/>
  <c r="O986"/>
  <c r="N986"/>
  <c r="M986"/>
  <c r="L986"/>
  <c r="K986"/>
  <c r="J986"/>
  <c r="I986"/>
  <c r="H986"/>
  <c r="G986"/>
  <c r="F986"/>
  <c r="E986"/>
  <c r="D986"/>
  <c r="R985"/>
  <c r="Q985"/>
  <c r="P985"/>
  <c r="O985"/>
  <c r="N985"/>
  <c r="M985"/>
  <c r="L985"/>
  <c r="K985"/>
  <c r="J985"/>
  <c r="I985"/>
  <c r="H985"/>
  <c r="G985"/>
  <c r="F985"/>
  <c r="E985"/>
  <c r="D985"/>
  <c r="R983"/>
  <c r="Q983"/>
  <c r="P983"/>
  <c r="O983"/>
  <c r="N983"/>
  <c r="M983"/>
  <c r="L983"/>
  <c r="K983"/>
  <c r="J983"/>
  <c r="I983"/>
  <c r="H983"/>
  <c r="G983"/>
  <c r="F983"/>
  <c r="E983"/>
  <c r="D983"/>
  <c r="R981"/>
  <c r="Q981"/>
  <c r="P981"/>
  <c r="O981"/>
  <c r="N981"/>
  <c r="M981"/>
  <c r="L981"/>
  <c r="K981"/>
  <c r="J981"/>
  <c r="I981"/>
  <c r="H981"/>
  <c r="G981"/>
  <c r="F981"/>
  <c r="E981"/>
  <c r="D981"/>
  <c r="R980"/>
  <c r="Q980"/>
  <c r="P980"/>
  <c r="O980"/>
  <c r="N980"/>
  <c r="M980"/>
  <c r="L980"/>
  <c r="K980"/>
  <c r="J980"/>
  <c r="I980"/>
  <c r="H980"/>
  <c r="G980"/>
  <c r="F980"/>
  <c r="E980"/>
  <c r="D980"/>
  <c r="R979"/>
  <c r="Q979"/>
  <c r="P979"/>
  <c r="O979"/>
  <c r="N979"/>
  <c r="M979"/>
  <c r="L979"/>
  <c r="K979"/>
  <c r="J979"/>
  <c r="I979"/>
  <c r="H979"/>
  <c r="G979"/>
  <c r="F979"/>
  <c r="E979"/>
  <c r="D979"/>
  <c r="R978"/>
  <c r="Q978"/>
  <c r="P978"/>
  <c r="O978"/>
  <c r="N978"/>
  <c r="M978"/>
  <c r="L978"/>
  <c r="K978"/>
  <c r="J978"/>
  <c r="I978"/>
  <c r="H978"/>
  <c r="G978"/>
  <c r="F978"/>
  <c r="E978"/>
  <c r="D978"/>
  <c r="R977"/>
  <c r="Q977"/>
  <c r="P977"/>
  <c r="O977"/>
  <c r="N977"/>
  <c r="M977"/>
  <c r="L977"/>
  <c r="K977"/>
  <c r="J977"/>
  <c r="I977"/>
  <c r="H977"/>
  <c r="G977"/>
  <c r="F977"/>
  <c r="E977"/>
  <c r="D977"/>
  <c r="R976"/>
  <c r="Q976"/>
  <c r="P976"/>
  <c r="O976"/>
  <c r="N976"/>
  <c r="M976"/>
  <c r="L976"/>
  <c r="K976"/>
  <c r="J976"/>
  <c r="I976"/>
  <c r="H976"/>
  <c r="G976"/>
  <c r="F976"/>
  <c r="E976"/>
  <c r="D976"/>
  <c r="R974"/>
  <c r="Q974"/>
  <c r="P974"/>
  <c r="O974"/>
  <c r="N974"/>
  <c r="M974"/>
  <c r="L974"/>
  <c r="K974"/>
  <c r="J974"/>
  <c r="I974"/>
  <c r="H974"/>
  <c r="G974"/>
  <c r="F974"/>
  <c r="E974"/>
  <c r="D974"/>
  <c r="R972"/>
  <c r="Q972"/>
  <c r="P972"/>
  <c r="O972"/>
  <c r="N972"/>
  <c r="M972"/>
  <c r="L972"/>
  <c r="K972"/>
  <c r="J972"/>
  <c r="I972"/>
  <c r="H972"/>
  <c r="G972"/>
  <c r="F972"/>
  <c r="E972"/>
  <c r="D972"/>
  <c r="R971"/>
  <c r="Q971"/>
  <c r="P971"/>
  <c r="O971"/>
  <c r="N971"/>
  <c r="M971"/>
  <c r="L971"/>
  <c r="K971"/>
  <c r="J971"/>
  <c r="I971"/>
  <c r="H971"/>
  <c r="G971"/>
  <c r="F971"/>
  <c r="E971"/>
  <c r="D971"/>
  <c r="R970"/>
  <c r="Q970"/>
  <c r="P970"/>
  <c r="O970"/>
  <c r="N970"/>
  <c r="M970"/>
  <c r="L970"/>
  <c r="K970"/>
  <c r="J970"/>
  <c r="I970"/>
  <c r="H970"/>
  <c r="G970"/>
  <c r="F970"/>
  <c r="E970"/>
  <c r="D970"/>
  <c r="R969"/>
  <c r="Q969"/>
  <c r="P969"/>
  <c r="O969"/>
  <c r="N969"/>
  <c r="M969"/>
  <c r="L969"/>
  <c r="K969"/>
  <c r="J969"/>
  <c r="I969"/>
  <c r="H969"/>
  <c r="G969"/>
  <c r="F969"/>
  <c r="E969"/>
  <c r="D969"/>
  <c r="R968"/>
  <c r="Q968"/>
  <c r="P968"/>
  <c r="O968"/>
  <c r="N968"/>
  <c r="M968"/>
  <c r="L968"/>
  <c r="K968"/>
  <c r="J968"/>
  <c r="I968"/>
  <c r="H968"/>
  <c r="G968"/>
  <c r="F968"/>
  <c r="E968"/>
  <c r="D968"/>
  <c r="R967"/>
  <c r="Q967"/>
  <c r="P967"/>
  <c r="O967"/>
  <c r="N967"/>
  <c r="M967"/>
  <c r="L967"/>
  <c r="K967"/>
  <c r="J967"/>
  <c r="I967"/>
  <c r="H967"/>
  <c r="G967"/>
  <c r="F967"/>
  <c r="E967"/>
  <c r="D967"/>
  <c r="R965"/>
  <c r="Q965"/>
  <c r="P965"/>
  <c r="O965"/>
  <c r="N965"/>
  <c r="M965"/>
  <c r="L965"/>
  <c r="K965"/>
  <c r="J965"/>
  <c r="I965"/>
  <c r="H965"/>
  <c r="G965"/>
  <c r="F965"/>
  <c r="E965"/>
  <c r="D965"/>
  <c r="R963"/>
  <c r="Q963"/>
  <c r="P963"/>
  <c r="O963"/>
  <c r="N963"/>
  <c r="M963"/>
  <c r="L963"/>
  <c r="K963"/>
  <c r="J963"/>
  <c r="I963"/>
  <c r="H963"/>
  <c r="G963"/>
  <c r="F963"/>
  <c r="E963"/>
  <c r="D963"/>
  <c r="R962"/>
  <c r="Q962"/>
  <c r="P962"/>
  <c r="O962"/>
  <c r="N962"/>
  <c r="M962"/>
  <c r="L962"/>
  <c r="K962"/>
  <c r="J962"/>
  <c r="I962"/>
  <c r="H962"/>
  <c r="G962"/>
  <c r="F962"/>
  <c r="E962"/>
  <c r="D962"/>
  <c r="R961"/>
  <c r="Q961"/>
  <c r="P961"/>
  <c r="O961"/>
  <c r="N961"/>
  <c r="M961"/>
  <c r="L961"/>
  <c r="K961"/>
  <c r="J961"/>
  <c r="I961"/>
  <c r="H961"/>
  <c r="G961"/>
  <c r="F961"/>
  <c r="E961"/>
  <c r="D961"/>
  <c r="R960"/>
  <c r="Q960"/>
  <c r="P960"/>
  <c r="O960"/>
  <c r="N960"/>
  <c r="M960"/>
  <c r="L960"/>
  <c r="K960"/>
  <c r="J960"/>
  <c r="I960"/>
  <c r="H960"/>
  <c r="G960"/>
  <c r="F960"/>
  <c r="E960"/>
  <c r="D960"/>
  <c r="R959"/>
  <c r="Q959"/>
  <c r="P959"/>
  <c r="O959"/>
  <c r="N959"/>
  <c r="M959"/>
  <c r="L959"/>
  <c r="K959"/>
  <c r="J959"/>
  <c r="I959"/>
  <c r="H959"/>
  <c r="G959"/>
  <c r="F959"/>
  <c r="E959"/>
  <c r="D959"/>
  <c r="R958"/>
  <c r="Q958"/>
  <c r="P958"/>
  <c r="O958"/>
  <c r="N958"/>
  <c r="M958"/>
  <c r="L958"/>
  <c r="K958"/>
  <c r="J958"/>
  <c r="I958"/>
  <c r="H958"/>
  <c r="G958"/>
  <c r="F958"/>
  <c r="E958"/>
  <c r="D958"/>
  <c r="R956"/>
  <c r="Q956"/>
  <c r="P956"/>
  <c r="O956"/>
  <c r="N956"/>
  <c r="M956"/>
  <c r="L956"/>
  <c r="K956"/>
  <c r="J956"/>
  <c r="I956"/>
  <c r="H956"/>
  <c r="G956"/>
  <c r="F956"/>
  <c r="E956"/>
  <c r="D956"/>
  <c r="R954"/>
  <c r="Q954"/>
  <c r="P954"/>
  <c r="O954"/>
  <c r="N954"/>
  <c r="M954"/>
  <c r="L954"/>
  <c r="K954"/>
  <c r="J954"/>
  <c r="I954"/>
  <c r="H954"/>
  <c r="G954"/>
  <c r="F954"/>
  <c r="E954"/>
  <c r="D954"/>
  <c r="R953"/>
  <c r="Q953"/>
  <c r="P953"/>
  <c r="O953"/>
  <c r="N953"/>
  <c r="M953"/>
  <c r="L953"/>
  <c r="K953"/>
  <c r="J953"/>
  <c r="I953"/>
  <c r="H953"/>
  <c r="G953"/>
  <c r="F953"/>
  <c r="E953"/>
  <c r="D953"/>
  <c r="R952"/>
  <c r="Q952"/>
  <c r="P952"/>
  <c r="O952"/>
  <c r="N952"/>
  <c r="M952"/>
  <c r="L952"/>
  <c r="K952"/>
  <c r="J952"/>
  <c r="I952"/>
  <c r="H952"/>
  <c r="G952"/>
  <c r="F952"/>
  <c r="E952"/>
  <c r="D952"/>
  <c r="R951"/>
  <c r="Q951"/>
  <c r="P951"/>
  <c r="O951"/>
  <c r="N951"/>
  <c r="M951"/>
  <c r="L951"/>
  <c r="K951"/>
  <c r="J951"/>
  <c r="I951"/>
  <c r="H951"/>
  <c r="G951"/>
  <c r="F951"/>
  <c r="E951"/>
  <c r="D951"/>
  <c r="R950"/>
  <c r="Q950"/>
  <c r="P950"/>
  <c r="O950"/>
  <c r="N950"/>
  <c r="M950"/>
  <c r="L950"/>
  <c r="K950"/>
  <c r="J950"/>
  <c r="I950"/>
  <c r="H950"/>
  <c r="G950"/>
  <c r="F950"/>
  <c r="E950"/>
  <c r="D950"/>
  <c r="R949"/>
  <c r="Q949"/>
  <c r="P949"/>
  <c r="O949"/>
  <c r="N949"/>
  <c r="M949"/>
  <c r="L949"/>
  <c r="K949"/>
  <c r="J949"/>
  <c r="I949"/>
  <c r="H949"/>
  <c r="G949"/>
  <c r="F949"/>
  <c r="E949"/>
  <c r="D949"/>
  <c r="R947"/>
  <c r="Q947"/>
  <c r="P947"/>
  <c r="O947"/>
  <c r="N947"/>
  <c r="M947"/>
  <c r="L947"/>
  <c r="K947"/>
  <c r="J947"/>
  <c r="I947"/>
  <c r="H947"/>
  <c r="G947"/>
  <c r="F947"/>
  <c r="E947"/>
  <c r="D947"/>
  <c r="R945"/>
  <c r="Q945"/>
  <c r="P945"/>
  <c r="O945"/>
  <c r="N945"/>
  <c r="M945"/>
  <c r="L945"/>
  <c r="K945"/>
  <c r="J945"/>
  <c r="I945"/>
  <c r="H945"/>
  <c r="G945"/>
  <c r="F945"/>
  <c r="E945"/>
  <c r="D945"/>
  <c r="R944"/>
  <c r="Q944"/>
  <c r="P944"/>
  <c r="O944"/>
  <c r="N944"/>
  <c r="M944"/>
  <c r="L944"/>
  <c r="K944"/>
  <c r="J944"/>
  <c r="I944"/>
  <c r="H944"/>
  <c r="G944"/>
  <c r="F944"/>
  <c r="E944"/>
  <c r="D944"/>
  <c r="R943"/>
  <c r="Q943"/>
  <c r="P943"/>
  <c r="O943"/>
  <c r="N943"/>
  <c r="M943"/>
  <c r="L943"/>
  <c r="K943"/>
  <c r="J943"/>
  <c r="I943"/>
  <c r="H943"/>
  <c r="G943"/>
  <c r="F943"/>
  <c r="E943"/>
  <c r="D943"/>
  <c r="R942"/>
  <c r="Q942"/>
  <c r="P942"/>
  <c r="O942"/>
  <c r="N942"/>
  <c r="M942"/>
  <c r="L942"/>
  <c r="K942"/>
  <c r="J942"/>
  <c r="I942"/>
  <c r="H942"/>
  <c r="G942"/>
  <c r="F942"/>
  <c r="E942"/>
  <c r="D942"/>
  <c r="R941"/>
  <c r="Q941"/>
  <c r="P941"/>
  <c r="O941"/>
  <c r="N941"/>
  <c r="M941"/>
  <c r="L941"/>
  <c r="K941"/>
  <c r="J941"/>
  <c r="I941"/>
  <c r="H941"/>
  <c r="G941"/>
  <c r="F941"/>
  <c r="E941"/>
  <c r="D941"/>
  <c r="R940"/>
  <c r="Q940"/>
  <c r="P940"/>
  <c r="O940"/>
  <c r="N940"/>
  <c r="M940"/>
  <c r="L940"/>
  <c r="K940"/>
  <c r="J940"/>
  <c r="I940"/>
  <c r="H940"/>
  <c r="G940"/>
  <c r="F940"/>
  <c r="E940"/>
  <c r="D940"/>
  <c r="R938"/>
  <c r="Q938"/>
  <c r="P938"/>
  <c r="O938"/>
  <c r="N938"/>
  <c r="M938"/>
  <c r="L938"/>
  <c r="K938"/>
  <c r="J938"/>
  <c r="I938"/>
  <c r="H938"/>
  <c r="G938"/>
  <c r="F938"/>
  <c r="E938"/>
  <c r="D938"/>
  <c r="R936"/>
  <c r="Q936"/>
  <c r="P936"/>
  <c r="O936"/>
  <c r="N936"/>
  <c r="M936"/>
  <c r="L936"/>
  <c r="K936"/>
  <c r="J936"/>
  <c r="I936"/>
  <c r="H936"/>
  <c r="G936"/>
  <c r="F936"/>
  <c r="E936"/>
  <c r="D936"/>
  <c r="R935"/>
  <c r="Q935"/>
  <c r="P935"/>
  <c r="O935"/>
  <c r="N935"/>
  <c r="M935"/>
  <c r="L935"/>
  <c r="K935"/>
  <c r="J935"/>
  <c r="I935"/>
  <c r="H935"/>
  <c r="G935"/>
  <c r="F935"/>
  <c r="E935"/>
  <c r="D935"/>
  <c r="R934"/>
  <c r="Q934"/>
  <c r="P934"/>
  <c r="O934"/>
  <c r="N934"/>
  <c r="M934"/>
  <c r="L934"/>
  <c r="K934"/>
  <c r="J934"/>
  <c r="I934"/>
  <c r="H934"/>
  <c r="G934"/>
  <c r="F934"/>
  <c r="E934"/>
  <c r="D934"/>
  <c r="R933"/>
  <c r="Q933"/>
  <c r="P933"/>
  <c r="O933"/>
  <c r="N933"/>
  <c r="M933"/>
  <c r="L933"/>
  <c r="K933"/>
  <c r="J933"/>
  <c r="I933"/>
  <c r="H933"/>
  <c r="G933"/>
  <c r="F933"/>
  <c r="E933"/>
  <c r="D933"/>
  <c r="R932"/>
  <c r="Q932"/>
  <c r="P932"/>
  <c r="O932"/>
  <c r="N932"/>
  <c r="M932"/>
  <c r="L932"/>
  <c r="K932"/>
  <c r="J932"/>
  <c r="I932"/>
  <c r="H932"/>
  <c r="G932"/>
  <c r="F932"/>
  <c r="E932"/>
  <c r="D932"/>
  <c r="R931"/>
  <c r="Q931"/>
  <c r="P931"/>
  <c r="O931"/>
  <c r="N931"/>
  <c r="M931"/>
  <c r="L931"/>
  <c r="K931"/>
  <c r="J931"/>
  <c r="I931"/>
  <c r="H931"/>
  <c r="G931"/>
  <c r="F931"/>
  <c r="E931"/>
  <c r="D931"/>
  <c r="R929"/>
  <c r="Q929"/>
  <c r="P929"/>
  <c r="O929"/>
  <c r="N929"/>
  <c r="M929"/>
  <c r="L929"/>
  <c r="K929"/>
  <c r="J929"/>
  <c r="I929"/>
  <c r="H929"/>
  <c r="G929"/>
  <c r="F929"/>
  <c r="E929"/>
  <c r="D929"/>
  <c r="R927"/>
  <c r="Q927"/>
  <c r="P927"/>
  <c r="O927"/>
  <c r="N927"/>
  <c r="M927"/>
  <c r="L927"/>
  <c r="K927"/>
  <c r="J927"/>
  <c r="I927"/>
  <c r="H927"/>
  <c r="G927"/>
  <c r="F927"/>
  <c r="E927"/>
  <c r="D927"/>
  <c r="R926"/>
  <c r="Q926"/>
  <c r="P926"/>
  <c r="O926"/>
  <c r="N926"/>
  <c r="M926"/>
  <c r="L926"/>
  <c r="K926"/>
  <c r="J926"/>
  <c r="I926"/>
  <c r="H926"/>
  <c r="G926"/>
  <c r="F926"/>
  <c r="E926"/>
  <c r="D926"/>
  <c r="R925"/>
  <c r="Q925"/>
  <c r="P925"/>
  <c r="O925"/>
  <c r="N925"/>
  <c r="M925"/>
  <c r="L925"/>
  <c r="K925"/>
  <c r="J925"/>
  <c r="I925"/>
  <c r="H925"/>
  <c r="G925"/>
  <c r="F925"/>
  <c r="E925"/>
  <c r="D925"/>
  <c r="R924"/>
  <c r="Q924"/>
  <c r="P924"/>
  <c r="O924"/>
  <c r="N924"/>
  <c r="M924"/>
  <c r="L924"/>
  <c r="K924"/>
  <c r="J924"/>
  <c r="I924"/>
  <c r="H924"/>
  <c r="G924"/>
  <c r="F924"/>
  <c r="E924"/>
  <c r="D924"/>
  <c r="R923"/>
  <c r="Q923"/>
  <c r="P923"/>
  <c r="O923"/>
  <c r="N923"/>
  <c r="M923"/>
  <c r="L923"/>
  <c r="K923"/>
  <c r="J923"/>
  <c r="I923"/>
  <c r="H923"/>
  <c r="G923"/>
  <c r="F923"/>
  <c r="E923"/>
  <c r="D923"/>
  <c r="R922"/>
  <c r="Q922"/>
  <c r="P922"/>
  <c r="O922"/>
  <c r="N922"/>
  <c r="M922"/>
  <c r="L922"/>
  <c r="K922"/>
  <c r="J922"/>
  <c r="I922"/>
  <c r="H922"/>
  <c r="G922"/>
  <c r="F922"/>
  <c r="E922"/>
  <c r="D922"/>
  <c r="R920"/>
  <c r="Q920"/>
  <c r="P920"/>
  <c r="O920"/>
  <c r="N920"/>
  <c r="M920"/>
  <c r="L920"/>
  <c r="K920"/>
  <c r="J920"/>
  <c r="I920"/>
  <c r="H920"/>
  <c r="G920"/>
  <c r="F920"/>
  <c r="E920"/>
  <c r="D920"/>
  <c r="R918"/>
  <c r="Q918"/>
  <c r="P918"/>
  <c r="O918"/>
  <c r="N918"/>
  <c r="M918"/>
  <c r="L918"/>
  <c r="K918"/>
  <c r="J918"/>
  <c r="I918"/>
  <c r="H918"/>
  <c r="G918"/>
  <c r="F918"/>
  <c r="E918"/>
  <c r="D918"/>
  <c r="R917"/>
  <c r="Q917"/>
  <c r="P917"/>
  <c r="O917"/>
  <c r="N917"/>
  <c r="M917"/>
  <c r="L917"/>
  <c r="K917"/>
  <c r="J917"/>
  <c r="I917"/>
  <c r="H917"/>
  <c r="G917"/>
  <c r="F917"/>
  <c r="E917"/>
  <c r="D917"/>
  <c r="R916"/>
  <c r="Q916"/>
  <c r="P916"/>
  <c r="O916"/>
  <c r="N916"/>
  <c r="M916"/>
  <c r="L916"/>
  <c r="K916"/>
  <c r="J916"/>
  <c r="I916"/>
  <c r="H916"/>
  <c r="G916"/>
  <c r="F916"/>
  <c r="E916"/>
  <c r="D916"/>
  <c r="R915"/>
  <c r="Q915"/>
  <c r="P915"/>
  <c r="O915"/>
  <c r="N915"/>
  <c r="M915"/>
  <c r="L915"/>
  <c r="K915"/>
  <c r="J915"/>
  <c r="I915"/>
  <c r="H915"/>
  <c r="G915"/>
  <c r="F915"/>
  <c r="E915"/>
  <c r="D915"/>
  <c r="R914"/>
  <c r="Q914"/>
  <c r="P914"/>
  <c r="O914"/>
  <c r="N914"/>
  <c r="M914"/>
  <c r="L914"/>
  <c r="K914"/>
  <c r="J914"/>
  <c r="I914"/>
  <c r="H914"/>
  <c r="G914"/>
  <c r="F914"/>
  <c r="E914"/>
  <c r="D914"/>
  <c r="R913"/>
  <c r="Q913"/>
  <c r="P913"/>
  <c r="O913"/>
  <c r="N913"/>
  <c r="M913"/>
  <c r="L913"/>
  <c r="K913"/>
  <c r="J913"/>
  <c r="I913"/>
  <c r="H913"/>
  <c r="G913"/>
  <c r="F913"/>
  <c r="E913"/>
  <c r="D913"/>
  <c r="R911"/>
  <c r="Q911"/>
  <c r="P911"/>
  <c r="O911"/>
  <c r="N911"/>
  <c r="M911"/>
  <c r="L911"/>
  <c r="K911"/>
  <c r="J911"/>
  <c r="I911"/>
  <c r="H911"/>
  <c r="G911"/>
  <c r="F911"/>
  <c r="E911"/>
  <c r="D911"/>
  <c r="R909"/>
  <c r="Q909"/>
  <c r="P909"/>
  <c r="O909"/>
  <c r="N909"/>
  <c r="M909"/>
  <c r="L909"/>
  <c r="K909"/>
  <c r="J909"/>
  <c r="I909"/>
  <c r="H909"/>
  <c r="G909"/>
  <c r="F909"/>
  <c r="E909"/>
  <c r="D909"/>
  <c r="R908"/>
  <c r="Q908"/>
  <c r="P908"/>
  <c r="O908"/>
  <c r="N908"/>
  <c r="M908"/>
  <c r="L908"/>
  <c r="K908"/>
  <c r="J908"/>
  <c r="I908"/>
  <c r="H908"/>
  <c r="G908"/>
  <c r="F908"/>
  <c r="E908"/>
  <c r="D908"/>
  <c r="R907"/>
  <c r="Q907"/>
  <c r="P907"/>
  <c r="O907"/>
  <c r="N907"/>
  <c r="M907"/>
  <c r="L907"/>
  <c r="K907"/>
  <c r="J907"/>
  <c r="I907"/>
  <c r="H907"/>
  <c r="G907"/>
  <c r="F907"/>
  <c r="E907"/>
  <c r="D907"/>
  <c r="R906"/>
  <c r="Q906"/>
  <c r="P906"/>
  <c r="O906"/>
  <c r="N906"/>
  <c r="M906"/>
  <c r="L906"/>
  <c r="K906"/>
  <c r="J906"/>
  <c r="I906"/>
  <c r="H906"/>
  <c r="G906"/>
  <c r="F906"/>
  <c r="E906"/>
  <c r="D906"/>
  <c r="R905"/>
  <c r="Q905"/>
  <c r="P905"/>
  <c r="O905"/>
  <c r="N905"/>
  <c r="M905"/>
  <c r="L905"/>
  <c r="K905"/>
  <c r="J905"/>
  <c r="I905"/>
  <c r="H905"/>
  <c r="G905"/>
  <c r="F905"/>
  <c r="E905"/>
  <c r="D905"/>
  <c r="R904"/>
  <c r="Q904"/>
  <c r="P904"/>
  <c r="O904"/>
  <c r="N904"/>
  <c r="M904"/>
  <c r="L904"/>
  <c r="K904"/>
  <c r="J904"/>
  <c r="I904"/>
  <c r="H904"/>
  <c r="G904"/>
  <c r="F904"/>
  <c r="E904"/>
  <c r="D904"/>
  <c r="R902"/>
  <c r="Q902"/>
  <c r="P902"/>
  <c r="O902"/>
  <c r="N902"/>
  <c r="M902"/>
  <c r="L902"/>
  <c r="K902"/>
  <c r="J902"/>
  <c r="I902"/>
  <c r="H902"/>
  <c r="G902"/>
  <c r="F902"/>
  <c r="E902"/>
  <c r="D902"/>
  <c r="R900"/>
  <c r="Q900"/>
  <c r="P900"/>
  <c r="O900"/>
  <c r="N900"/>
  <c r="M900"/>
  <c r="L900"/>
  <c r="K900"/>
  <c r="J900"/>
  <c r="I900"/>
  <c r="H900"/>
  <c r="G900"/>
  <c r="F900"/>
  <c r="E900"/>
  <c r="D900"/>
  <c r="R899"/>
  <c r="Q899"/>
  <c r="P899"/>
  <c r="O899"/>
  <c r="N899"/>
  <c r="M899"/>
  <c r="L899"/>
  <c r="K899"/>
  <c r="J899"/>
  <c r="I899"/>
  <c r="H899"/>
  <c r="G899"/>
  <c r="F899"/>
  <c r="E899"/>
  <c r="D899"/>
  <c r="R898"/>
  <c r="Q898"/>
  <c r="P898"/>
  <c r="O898"/>
  <c r="N898"/>
  <c r="M898"/>
  <c r="L898"/>
  <c r="K898"/>
  <c r="J898"/>
  <c r="I898"/>
  <c r="H898"/>
  <c r="G898"/>
  <c r="F898"/>
  <c r="E898"/>
  <c r="D898"/>
  <c r="R897"/>
  <c r="Q897"/>
  <c r="P897"/>
  <c r="O897"/>
  <c r="N897"/>
  <c r="M897"/>
  <c r="L897"/>
  <c r="K897"/>
  <c r="J897"/>
  <c r="I897"/>
  <c r="H897"/>
  <c r="G897"/>
  <c r="F897"/>
  <c r="E897"/>
  <c r="D897"/>
  <c r="R896"/>
  <c r="Q896"/>
  <c r="P896"/>
  <c r="O896"/>
  <c r="N896"/>
  <c r="M896"/>
  <c r="L896"/>
  <c r="K896"/>
  <c r="J896"/>
  <c r="I896"/>
  <c r="H896"/>
  <c r="G896"/>
  <c r="F896"/>
  <c r="E896"/>
  <c r="D896"/>
  <c r="R895"/>
  <c r="Q895"/>
  <c r="P895"/>
  <c r="O895"/>
  <c r="N895"/>
  <c r="M895"/>
  <c r="L895"/>
  <c r="K895"/>
  <c r="J895"/>
  <c r="I895"/>
  <c r="H895"/>
  <c r="G895"/>
  <c r="F895"/>
  <c r="E895"/>
  <c r="D895"/>
  <c r="R893"/>
  <c r="Q893"/>
  <c r="P893"/>
  <c r="O893"/>
  <c r="N893"/>
  <c r="M893"/>
  <c r="L893"/>
  <c r="K893"/>
  <c r="J893"/>
  <c r="I893"/>
  <c r="H893"/>
  <c r="G893"/>
  <c r="F893"/>
  <c r="E893"/>
  <c r="D893"/>
  <c r="R891"/>
  <c r="Q891"/>
  <c r="P891"/>
  <c r="O891"/>
  <c r="N891"/>
  <c r="M891"/>
  <c r="L891"/>
  <c r="K891"/>
  <c r="J891"/>
  <c r="I891"/>
  <c r="H891"/>
  <c r="G891"/>
  <c r="F891"/>
  <c r="E891"/>
  <c r="D891"/>
  <c r="R890"/>
  <c r="Q890"/>
  <c r="P890"/>
  <c r="O890"/>
  <c r="N890"/>
  <c r="M890"/>
  <c r="L890"/>
  <c r="K890"/>
  <c r="J890"/>
  <c r="I890"/>
  <c r="H890"/>
  <c r="G890"/>
  <c r="F890"/>
  <c r="E890"/>
  <c r="D890"/>
  <c r="R889"/>
  <c r="Q889"/>
  <c r="P889"/>
  <c r="O889"/>
  <c r="N889"/>
  <c r="M889"/>
  <c r="L889"/>
  <c r="K889"/>
  <c r="J889"/>
  <c r="I889"/>
  <c r="H889"/>
  <c r="G889"/>
  <c r="F889"/>
  <c r="E889"/>
  <c r="D889"/>
  <c r="R888"/>
  <c r="Q888"/>
  <c r="P888"/>
  <c r="O888"/>
  <c r="N888"/>
  <c r="M888"/>
  <c r="L888"/>
  <c r="K888"/>
  <c r="J888"/>
  <c r="I888"/>
  <c r="H888"/>
  <c r="G888"/>
  <c r="F888"/>
  <c r="E888"/>
  <c r="D888"/>
  <c r="R887"/>
  <c r="Q887"/>
  <c r="P887"/>
  <c r="O887"/>
  <c r="N887"/>
  <c r="M887"/>
  <c r="L887"/>
  <c r="K887"/>
  <c r="J887"/>
  <c r="I887"/>
  <c r="H887"/>
  <c r="G887"/>
  <c r="F887"/>
  <c r="E887"/>
  <c r="D887"/>
  <c r="R886"/>
  <c r="Q886"/>
  <c r="P886"/>
  <c r="O886"/>
  <c r="N886"/>
  <c r="M886"/>
  <c r="L886"/>
  <c r="K886"/>
  <c r="J886"/>
  <c r="I886"/>
  <c r="H886"/>
  <c r="G886"/>
  <c r="F886"/>
  <c r="E886"/>
  <c r="D886"/>
  <c r="R884"/>
  <c r="Q884"/>
  <c r="P884"/>
  <c r="O884"/>
  <c r="N884"/>
  <c r="M884"/>
  <c r="L884"/>
  <c r="K884"/>
  <c r="J884"/>
  <c r="I884"/>
  <c r="H884"/>
  <c r="G884"/>
  <c r="F884"/>
  <c r="E884"/>
  <c r="D884"/>
  <c r="R882"/>
  <c r="Q882"/>
  <c r="P882"/>
  <c r="O882"/>
  <c r="N882"/>
  <c r="M882"/>
  <c r="L882"/>
  <c r="K882"/>
  <c r="J882"/>
  <c r="I882"/>
  <c r="H882"/>
  <c r="G882"/>
  <c r="F882"/>
  <c r="E882"/>
  <c r="D882"/>
  <c r="R881"/>
  <c r="Q881"/>
  <c r="P881"/>
  <c r="O881"/>
  <c r="N881"/>
  <c r="M881"/>
  <c r="L881"/>
  <c r="K881"/>
  <c r="J881"/>
  <c r="I881"/>
  <c r="H881"/>
  <c r="G881"/>
  <c r="F881"/>
  <c r="E881"/>
  <c r="D881"/>
  <c r="R880"/>
  <c r="Q880"/>
  <c r="P880"/>
  <c r="O880"/>
  <c r="N880"/>
  <c r="M880"/>
  <c r="L880"/>
  <c r="K880"/>
  <c r="J880"/>
  <c r="I880"/>
  <c r="H880"/>
  <c r="G880"/>
  <c r="F880"/>
  <c r="E880"/>
  <c r="D880"/>
  <c r="R879"/>
  <c r="Q879"/>
  <c r="P879"/>
  <c r="O879"/>
  <c r="N879"/>
  <c r="M879"/>
  <c r="L879"/>
  <c r="K879"/>
  <c r="J879"/>
  <c r="I879"/>
  <c r="H879"/>
  <c r="G879"/>
  <c r="F879"/>
  <c r="E879"/>
  <c r="D879"/>
  <c r="R878"/>
  <c r="Q878"/>
  <c r="P878"/>
  <c r="O878"/>
  <c r="N878"/>
  <c r="M878"/>
  <c r="L878"/>
  <c r="K878"/>
  <c r="J878"/>
  <c r="I878"/>
  <c r="H878"/>
  <c r="G878"/>
  <c r="F878"/>
  <c r="E878"/>
  <c r="D878"/>
  <c r="R877"/>
  <c r="Q877"/>
  <c r="P877"/>
  <c r="O877"/>
  <c r="N877"/>
  <c r="M877"/>
  <c r="L877"/>
  <c r="K877"/>
  <c r="J877"/>
  <c r="I877"/>
  <c r="H877"/>
  <c r="G877"/>
  <c r="F877"/>
  <c r="E877"/>
  <c r="D877"/>
  <c r="R875"/>
  <c r="Q875"/>
  <c r="P875"/>
  <c r="O875"/>
  <c r="N875"/>
  <c r="M875"/>
  <c r="L875"/>
  <c r="K875"/>
  <c r="J875"/>
  <c r="I875"/>
  <c r="H875"/>
  <c r="G875"/>
  <c r="F875"/>
  <c r="E875"/>
  <c r="D875"/>
  <c r="R873"/>
  <c r="Q873"/>
  <c r="P873"/>
  <c r="O873"/>
  <c r="N873"/>
  <c r="M873"/>
  <c r="L873"/>
  <c r="K873"/>
  <c r="J873"/>
  <c r="I873"/>
  <c r="H873"/>
  <c r="G873"/>
  <c r="F873"/>
  <c r="E873"/>
  <c r="D873"/>
  <c r="R872"/>
  <c r="Q872"/>
  <c r="P872"/>
  <c r="O872"/>
  <c r="N872"/>
  <c r="M872"/>
  <c r="L872"/>
  <c r="K872"/>
  <c r="J872"/>
  <c r="I872"/>
  <c r="H872"/>
  <c r="G872"/>
  <c r="F872"/>
  <c r="E872"/>
  <c r="D872"/>
  <c r="R871"/>
  <c r="Q871"/>
  <c r="P871"/>
  <c r="O871"/>
  <c r="N871"/>
  <c r="M871"/>
  <c r="L871"/>
  <c r="K871"/>
  <c r="J871"/>
  <c r="I871"/>
  <c r="H871"/>
  <c r="G871"/>
  <c r="F871"/>
  <c r="E871"/>
  <c r="D871"/>
  <c r="R870"/>
  <c r="Q870"/>
  <c r="P870"/>
  <c r="O870"/>
  <c r="N870"/>
  <c r="M870"/>
  <c r="L870"/>
  <c r="K870"/>
  <c r="J870"/>
  <c r="I870"/>
  <c r="H870"/>
  <c r="G870"/>
  <c r="F870"/>
  <c r="E870"/>
  <c r="D870"/>
  <c r="R869"/>
  <c r="Q869"/>
  <c r="P869"/>
  <c r="O869"/>
  <c r="N869"/>
  <c r="M869"/>
  <c r="L869"/>
  <c r="K869"/>
  <c r="J869"/>
  <c r="I869"/>
  <c r="H869"/>
  <c r="G869"/>
  <c r="F869"/>
  <c r="E869"/>
  <c r="D869"/>
  <c r="R868"/>
  <c r="Q868"/>
  <c r="P868"/>
  <c r="O868"/>
  <c r="N868"/>
  <c r="M868"/>
  <c r="L868"/>
  <c r="K868"/>
  <c r="J868"/>
  <c r="I868"/>
  <c r="H868"/>
  <c r="G868"/>
  <c r="F868"/>
  <c r="E868"/>
  <c r="D868"/>
  <c r="R866"/>
  <c r="Q866"/>
  <c r="P866"/>
  <c r="O866"/>
  <c r="N866"/>
  <c r="M866"/>
  <c r="L866"/>
  <c r="K866"/>
  <c r="J866"/>
  <c r="I866"/>
  <c r="H866"/>
  <c r="G866"/>
  <c r="F866"/>
  <c r="E866"/>
  <c r="D866"/>
  <c r="R864"/>
  <c r="Q864"/>
  <c r="P864"/>
  <c r="O864"/>
  <c r="N864"/>
  <c r="M864"/>
  <c r="L864"/>
  <c r="K864"/>
  <c r="J864"/>
  <c r="I864"/>
  <c r="H864"/>
  <c r="G864"/>
  <c r="F864"/>
  <c r="E864"/>
  <c r="D864"/>
  <c r="R863"/>
  <c r="Q863"/>
  <c r="P863"/>
  <c r="O863"/>
  <c r="N863"/>
  <c r="M863"/>
  <c r="L863"/>
  <c r="K863"/>
  <c r="J863"/>
  <c r="I863"/>
  <c r="H863"/>
  <c r="G863"/>
  <c r="F863"/>
  <c r="E863"/>
  <c r="D863"/>
  <c r="R862"/>
  <c r="Q862"/>
  <c r="P862"/>
  <c r="O862"/>
  <c r="N862"/>
  <c r="M862"/>
  <c r="L862"/>
  <c r="K862"/>
  <c r="J862"/>
  <c r="I862"/>
  <c r="H862"/>
  <c r="G862"/>
  <c r="F862"/>
  <c r="E862"/>
  <c r="D862"/>
  <c r="R861"/>
  <c r="Q861"/>
  <c r="P861"/>
  <c r="O861"/>
  <c r="N861"/>
  <c r="M861"/>
  <c r="L861"/>
  <c r="K861"/>
  <c r="J861"/>
  <c r="I861"/>
  <c r="H861"/>
  <c r="G861"/>
  <c r="F861"/>
  <c r="E861"/>
  <c r="D861"/>
  <c r="R860"/>
  <c r="Q860"/>
  <c r="P860"/>
  <c r="O860"/>
  <c r="N860"/>
  <c r="M860"/>
  <c r="L860"/>
  <c r="K860"/>
  <c r="J860"/>
  <c r="I860"/>
  <c r="H860"/>
  <c r="G860"/>
  <c r="F860"/>
  <c r="E860"/>
  <c r="D860"/>
  <c r="R859"/>
  <c r="Q859"/>
  <c r="P859"/>
  <c r="O859"/>
  <c r="N859"/>
  <c r="M859"/>
  <c r="L859"/>
  <c r="K859"/>
  <c r="J859"/>
  <c r="I859"/>
  <c r="H859"/>
  <c r="G859"/>
  <c r="F859"/>
  <c r="E859"/>
  <c r="D859"/>
  <c r="R857"/>
  <c r="Q857"/>
  <c r="P857"/>
  <c r="O857"/>
  <c r="N857"/>
  <c r="M857"/>
  <c r="L857"/>
  <c r="K857"/>
  <c r="J857"/>
  <c r="I857"/>
  <c r="H857"/>
  <c r="G857"/>
  <c r="F857"/>
  <c r="E857"/>
  <c r="D857"/>
  <c r="R855"/>
  <c r="Q855"/>
  <c r="P855"/>
  <c r="O855"/>
  <c r="N855"/>
  <c r="M855"/>
  <c r="L855"/>
  <c r="K855"/>
  <c r="J855"/>
  <c r="I855"/>
  <c r="H855"/>
  <c r="G855"/>
  <c r="F855"/>
  <c r="E855"/>
  <c r="D855"/>
  <c r="R854"/>
  <c r="Q854"/>
  <c r="P854"/>
  <c r="O854"/>
  <c r="N854"/>
  <c r="M854"/>
  <c r="L854"/>
  <c r="K854"/>
  <c r="J854"/>
  <c r="I854"/>
  <c r="H854"/>
  <c r="G854"/>
  <c r="F854"/>
  <c r="E854"/>
  <c r="D854"/>
  <c r="R853"/>
  <c r="Q853"/>
  <c r="P853"/>
  <c r="O853"/>
  <c r="N853"/>
  <c r="M853"/>
  <c r="L853"/>
  <c r="K853"/>
  <c r="J853"/>
  <c r="I853"/>
  <c r="H853"/>
  <c r="G853"/>
  <c r="F853"/>
  <c r="E853"/>
  <c r="D853"/>
  <c r="R852"/>
  <c r="Q852"/>
  <c r="P852"/>
  <c r="O852"/>
  <c r="N852"/>
  <c r="M852"/>
  <c r="L852"/>
  <c r="K852"/>
  <c r="J852"/>
  <c r="I852"/>
  <c r="H852"/>
  <c r="G852"/>
  <c r="F852"/>
  <c r="E852"/>
  <c r="D852"/>
  <c r="R851"/>
  <c r="Q851"/>
  <c r="P851"/>
  <c r="O851"/>
  <c r="N851"/>
  <c r="M851"/>
  <c r="L851"/>
  <c r="K851"/>
  <c r="J851"/>
  <c r="I851"/>
  <c r="H851"/>
  <c r="G851"/>
  <c r="F851"/>
  <c r="E851"/>
  <c r="D851"/>
  <c r="R850"/>
  <c r="Q850"/>
  <c r="P850"/>
  <c r="O850"/>
  <c r="N850"/>
  <c r="M850"/>
  <c r="L850"/>
  <c r="K850"/>
  <c r="J850"/>
  <c r="I850"/>
  <c r="H850"/>
  <c r="G850"/>
  <c r="F850"/>
  <c r="E850"/>
  <c r="D850"/>
  <c r="R848"/>
  <c r="Q848"/>
  <c r="P848"/>
  <c r="O848"/>
  <c r="N848"/>
  <c r="M848"/>
  <c r="L848"/>
  <c r="K848"/>
  <c r="J848"/>
  <c r="I848"/>
  <c r="H848"/>
  <c r="G848"/>
  <c r="F848"/>
  <c r="E848"/>
  <c r="D848"/>
  <c r="R846"/>
  <c r="Q846"/>
  <c r="P846"/>
  <c r="O846"/>
  <c r="N846"/>
  <c r="M846"/>
  <c r="L846"/>
  <c r="K846"/>
  <c r="J846"/>
  <c r="I846"/>
  <c r="H846"/>
  <c r="G846"/>
  <c r="F846"/>
  <c r="E846"/>
  <c r="D846"/>
  <c r="R845"/>
  <c r="Q845"/>
  <c r="P845"/>
  <c r="O845"/>
  <c r="N845"/>
  <c r="M845"/>
  <c r="L845"/>
  <c r="K845"/>
  <c r="J845"/>
  <c r="I845"/>
  <c r="H845"/>
  <c r="G845"/>
  <c r="F845"/>
  <c r="E845"/>
  <c r="D845"/>
  <c r="R844"/>
  <c r="Q844"/>
  <c r="P844"/>
  <c r="O844"/>
  <c r="N844"/>
  <c r="M844"/>
  <c r="L844"/>
  <c r="K844"/>
  <c r="J844"/>
  <c r="I844"/>
  <c r="H844"/>
  <c r="G844"/>
  <c r="F844"/>
  <c r="E844"/>
  <c r="D844"/>
  <c r="R843"/>
  <c r="Q843"/>
  <c r="P843"/>
  <c r="O843"/>
  <c r="N843"/>
  <c r="M843"/>
  <c r="L843"/>
  <c r="K843"/>
  <c r="J843"/>
  <c r="I843"/>
  <c r="H843"/>
  <c r="G843"/>
  <c r="F843"/>
  <c r="E843"/>
  <c r="D843"/>
  <c r="R842"/>
  <c r="Q842"/>
  <c r="P842"/>
  <c r="O842"/>
  <c r="N842"/>
  <c r="M842"/>
  <c r="L842"/>
  <c r="K842"/>
  <c r="J842"/>
  <c r="I842"/>
  <c r="H842"/>
  <c r="G842"/>
  <c r="F842"/>
  <c r="E842"/>
  <c r="D842"/>
  <c r="R841"/>
  <c r="Q841"/>
  <c r="P841"/>
  <c r="O841"/>
  <c r="N841"/>
  <c r="M841"/>
  <c r="L841"/>
  <c r="K841"/>
  <c r="J841"/>
  <c r="I841"/>
  <c r="H841"/>
  <c r="G841"/>
  <c r="F841"/>
  <c r="E841"/>
  <c r="D841"/>
  <c r="R839"/>
  <c r="Q839"/>
  <c r="P839"/>
  <c r="O839"/>
  <c r="N839"/>
  <c r="M839"/>
  <c r="L839"/>
  <c r="K839"/>
  <c r="J839"/>
  <c r="I839"/>
  <c r="H839"/>
  <c r="G839"/>
  <c r="F839"/>
  <c r="E839"/>
  <c r="D839"/>
  <c r="R837"/>
  <c r="Q837"/>
  <c r="P837"/>
  <c r="O837"/>
  <c r="N837"/>
  <c r="M837"/>
  <c r="L837"/>
  <c r="K837"/>
  <c r="J837"/>
  <c r="I837"/>
  <c r="H837"/>
  <c r="G837"/>
  <c r="F837"/>
  <c r="E837"/>
  <c r="D837"/>
  <c r="R836"/>
  <c r="Q836"/>
  <c r="P836"/>
  <c r="O836"/>
  <c r="N836"/>
  <c r="M836"/>
  <c r="L836"/>
  <c r="K836"/>
  <c r="J836"/>
  <c r="I836"/>
  <c r="H836"/>
  <c r="G836"/>
  <c r="F836"/>
  <c r="E836"/>
  <c r="D836"/>
  <c r="R835"/>
  <c r="Q835"/>
  <c r="P835"/>
  <c r="O835"/>
  <c r="N835"/>
  <c r="M835"/>
  <c r="L835"/>
  <c r="K835"/>
  <c r="J835"/>
  <c r="I835"/>
  <c r="H835"/>
  <c r="G835"/>
  <c r="F835"/>
  <c r="E835"/>
  <c r="D835"/>
  <c r="R834"/>
  <c r="Q834"/>
  <c r="P834"/>
  <c r="O834"/>
  <c r="N834"/>
  <c r="M834"/>
  <c r="L834"/>
  <c r="K834"/>
  <c r="J834"/>
  <c r="I834"/>
  <c r="H834"/>
  <c r="G834"/>
  <c r="F834"/>
  <c r="E834"/>
  <c r="D834"/>
  <c r="R833"/>
  <c r="Q833"/>
  <c r="P833"/>
  <c r="O833"/>
  <c r="N833"/>
  <c r="M833"/>
  <c r="L833"/>
  <c r="K833"/>
  <c r="J833"/>
  <c r="I833"/>
  <c r="H833"/>
  <c r="G833"/>
  <c r="F833"/>
  <c r="E833"/>
  <c r="D833"/>
  <c r="R832"/>
  <c r="Q832"/>
  <c r="P832"/>
  <c r="O832"/>
  <c r="N832"/>
  <c r="M832"/>
  <c r="L832"/>
  <c r="K832"/>
  <c r="J832"/>
  <c r="I832"/>
  <c r="H832"/>
  <c r="G832"/>
  <c r="F832"/>
  <c r="E832"/>
  <c r="D832"/>
  <c r="R830"/>
  <c r="Q830"/>
  <c r="P830"/>
  <c r="O830"/>
  <c r="N830"/>
  <c r="M830"/>
  <c r="L830"/>
  <c r="K830"/>
  <c r="J830"/>
  <c r="I830"/>
  <c r="H830"/>
  <c r="G830"/>
  <c r="F830"/>
  <c r="E830"/>
  <c r="D830"/>
  <c r="R828"/>
  <c r="Q828"/>
  <c r="P828"/>
  <c r="O828"/>
  <c r="N828"/>
  <c r="M828"/>
  <c r="L828"/>
  <c r="K828"/>
  <c r="J828"/>
  <c r="I828"/>
  <c r="H828"/>
  <c r="G828"/>
  <c r="F828"/>
  <c r="E828"/>
  <c r="D828"/>
  <c r="R827"/>
  <c r="Q827"/>
  <c r="P827"/>
  <c r="O827"/>
  <c r="N827"/>
  <c r="M827"/>
  <c r="L827"/>
  <c r="K827"/>
  <c r="J827"/>
  <c r="I827"/>
  <c r="H827"/>
  <c r="G827"/>
  <c r="F827"/>
  <c r="E827"/>
  <c r="D827"/>
  <c r="R826"/>
  <c r="Q826"/>
  <c r="P826"/>
  <c r="O826"/>
  <c r="N826"/>
  <c r="M826"/>
  <c r="L826"/>
  <c r="K826"/>
  <c r="J826"/>
  <c r="I826"/>
  <c r="H826"/>
  <c r="G826"/>
  <c r="F826"/>
  <c r="E826"/>
  <c r="D826"/>
  <c r="R825"/>
  <c r="Q825"/>
  <c r="P825"/>
  <c r="O825"/>
  <c r="N825"/>
  <c r="M825"/>
  <c r="L825"/>
  <c r="K825"/>
  <c r="J825"/>
  <c r="I825"/>
  <c r="H825"/>
  <c r="G825"/>
  <c r="F825"/>
  <c r="E825"/>
  <c r="D825"/>
  <c r="R824"/>
  <c r="Q824"/>
  <c r="P824"/>
  <c r="O824"/>
  <c r="N824"/>
  <c r="M824"/>
  <c r="L824"/>
  <c r="K824"/>
  <c r="J824"/>
  <c r="I824"/>
  <c r="H824"/>
  <c r="G824"/>
  <c r="F824"/>
  <c r="E824"/>
  <c r="D824"/>
  <c r="R823"/>
  <c r="Q823"/>
  <c r="P823"/>
  <c r="O823"/>
  <c r="N823"/>
  <c r="M823"/>
  <c r="L823"/>
  <c r="K823"/>
  <c r="J823"/>
  <c r="I823"/>
  <c r="H823"/>
  <c r="G823"/>
  <c r="F823"/>
  <c r="E823"/>
  <c r="D823"/>
  <c r="R821"/>
  <c r="Q821"/>
  <c r="P821"/>
  <c r="O821"/>
  <c r="N821"/>
  <c r="M821"/>
  <c r="L821"/>
  <c r="K821"/>
  <c r="J821"/>
  <c r="I821"/>
  <c r="H821"/>
  <c r="G821"/>
  <c r="F821"/>
  <c r="E821"/>
  <c r="D821"/>
  <c r="R819"/>
  <c r="Q819"/>
  <c r="P819"/>
  <c r="O819"/>
  <c r="N819"/>
  <c r="M819"/>
  <c r="L819"/>
  <c r="K819"/>
  <c r="J819"/>
  <c r="I819"/>
  <c r="H819"/>
  <c r="G819"/>
  <c r="F819"/>
  <c r="E819"/>
  <c r="D819"/>
  <c r="R818"/>
  <c r="Q818"/>
  <c r="P818"/>
  <c r="O818"/>
  <c r="N818"/>
  <c r="M818"/>
  <c r="L818"/>
  <c r="K818"/>
  <c r="J818"/>
  <c r="I818"/>
  <c r="H818"/>
  <c r="G818"/>
  <c r="F818"/>
  <c r="E818"/>
  <c r="D818"/>
  <c r="R817"/>
  <c r="Q817"/>
  <c r="P817"/>
  <c r="O817"/>
  <c r="N817"/>
  <c r="M817"/>
  <c r="L817"/>
  <c r="K817"/>
  <c r="J817"/>
  <c r="I817"/>
  <c r="H817"/>
  <c r="G817"/>
  <c r="F817"/>
  <c r="E817"/>
  <c r="D817"/>
  <c r="R816"/>
  <c r="Q816"/>
  <c r="P816"/>
  <c r="O816"/>
  <c r="N816"/>
  <c r="M816"/>
  <c r="L816"/>
  <c r="K816"/>
  <c r="J816"/>
  <c r="I816"/>
  <c r="H816"/>
  <c r="G816"/>
  <c r="F816"/>
  <c r="E816"/>
  <c r="D816"/>
  <c r="R815"/>
  <c r="Q815"/>
  <c r="P815"/>
  <c r="O815"/>
  <c r="N815"/>
  <c r="M815"/>
  <c r="L815"/>
  <c r="K815"/>
  <c r="J815"/>
  <c r="I815"/>
  <c r="H815"/>
  <c r="G815"/>
  <c r="F815"/>
  <c r="E815"/>
  <c r="D815"/>
  <c r="R814"/>
  <c r="Q814"/>
  <c r="P814"/>
  <c r="O814"/>
  <c r="N814"/>
  <c r="M814"/>
  <c r="L814"/>
  <c r="K814"/>
  <c r="J814"/>
  <c r="I814"/>
  <c r="H814"/>
  <c r="G814"/>
  <c r="F814"/>
  <c r="E814"/>
  <c r="D814"/>
  <c r="R812"/>
  <c r="Q812"/>
  <c r="P812"/>
  <c r="O812"/>
  <c r="N812"/>
  <c r="M812"/>
  <c r="L812"/>
  <c r="K812"/>
  <c r="J812"/>
  <c r="I812"/>
  <c r="H812"/>
  <c r="G812"/>
  <c r="F812"/>
  <c r="E812"/>
  <c r="D812"/>
  <c r="R810"/>
  <c r="Q810"/>
  <c r="P810"/>
  <c r="O810"/>
  <c r="N810"/>
  <c r="M810"/>
  <c r="L810"/>
  <c r="K810"/>
  <c r="J810"/>
  <c r="I810"/>
  <c r="H810"/>
  <c r="G810"/>
  <c r="F810"/>
  <c r="E810"/>
  <c r="D810"/>
  <c r="R809"/>
  <c r="Q809"/>
  <c r="P809"/>
  <c r="O809"/>
  <c r="N809"/>
  <c r="M809"/>
  <c r="L809"/>
  <c r="K809"/>
  <c r="J809"/>
  <c r="I809"/>
  <c r="H809"/>
  <c r="G809"/>
  <c r="F809"/>
  <c r="E809"/>
  <c r="D809"/>
  <c r="R808"/>
  <c r="Q808"/>
  <c r="P808"/>
  <c r="O808"/>
  <c r="N808"/>
  <c r="M808"/>
  <c r="L808"/>
  <c r="K808"/>
  <c r="J808"/>
  <c r="I808"/>
  <c r="H808"/>
  <c r="G808"/>
  <c r="F808"/>
  <c r="E808"/>
  <c r="D808"/>
  <c r="R807"/>
  <c r="Q807"/>
  <c r="P807"/>
  <c r="O807"/>
  <c r="N807"/>
  <c r="M807"/>
  <c r="L807"/>
  <c r="K807"/>
  <c r="J807"/>
  <c r="I807"/>
  <c r="H807"/>
  <c r="G807"/>
  <c r="F807"/>
  <c r="E807"/>
  <c r="D807"/>
  <c r="R806"/>
  <c r="Q806"/>
  <c r="P806"/>
  <c r="O806"/>
  <c r="N806"/>
  <c r="M806"/>
  <c r="L806"/>
  <c r="K806"/>
  <c r="J806"/>
  <c r="I806"/>
  <c r="H806"/>
  <c r="G806"/>
  <c r="F806"/>
  <c r="E806"/>
  <c r="D806"/>
  <c r="R805"/>
  <c r="Q805"/>
  <c r="P805"/>
  <c r="O805"/>
  <c r="N805"/>
  <c r="M805"/>
  <c r="L805"/>
  <c r="K805"/>
  <c r="J805"/>
  <c r="I805"/>
  <c r="H805"/>
  <c r="G805"/>
  <c r="F805"/>
  <c r="E805"/>
  <c r="D805"/>
  <c r="R803"/>
  <c r="Q803"/>
  <c r="P803"/>
  <c r="O803"/>
  <c r="N803"/>
  <c r="M803"/>
  <c r="L803"/>
  <c r="K803"/>
  <c r="J803"/>
  <c r="I803"/>
  <c r="H803"/>
  <c r="G803"/>
  <c r="F803"/>
  <c r="E803"/>
  <c r="D803"/>
  <c r="R801"/>
  <c r="Q801"/>
  <c r="P801"/>
  <c r="O801"/>
  <c r="N801"/>
  <c r="M801"/>
  <c r="L801"/>
  <c r="K801"/>
  <c r="J801"/>
  <c r="I801"/>
  <c r="H801"/>
  <c r="G801"/>
  <c r="F801"/>
  <c r="E801"/>
  <c r="D801"/>
  <c r="R800"/>
  <c r="Q800"/>
  <c r="P800"/>
  <c r="O800"/>
  <c r="N800"/>
  <c r="M800"/>
  <c r="L800"/>
  <c r="K800"/>
  <c r="J800"/>
  <c r="I800"/>
  <c r="H800"/>
  <c r="G800"/>
  <c r="F800"/>
  <c r="E800"/>
  <c r="D800"/>
  <c r="R799"/>
  <c r="Q799"/>
  <c r="P799"/>
  <c r="O799"/>
  <c r="N799"/>
  <c r="M799"/>
  <c r="L799"/>
  <c r="K799"/>
  <c r="J799"/>
  <c r="I799"/>
  <c r="H799"/>
  <c r="G799"/>
  <c r="F799"/>
  <c r="E799"/>
  <c r="D799"/>
  <c r="R798"/>
  <c r="Q798"/>
  <c r="P798"/>
  <c r="O798"/>
  <c r="N798"/>
  <c r="M798"/>
  <c r="L798"/>
  <c r="K798"/>
  <c r="J798"/>
  <c r="I798"/>
  <c r="H798"/>
  <c r="G798"/>
  <c r="F798"/>
  <c r="E798"/>
  <c r="D798"/>
  <c r="R797"/>
  <c r="Q797"/>
  <c r="P797"/>
  <c r="O797"/>
  <c r="N797"/>
  <c r="M797"/>
  <c r="L797"/>
  <c r="K797"/>
  <c r="J797"/>
  <c r="I797"/>
  <c r="H797"/>
  <c r="G797"/>
  <c r="F797"/>
  <c r="E797"/>
  <c r="D797"/>
  <c r="R796"/>
  <c r="Q796"/>
  <c r="P796"/>
  <c r="O796"/>
  <c r="N796"/>
  <c r="M796"/>
  <c r="L796"/>
  <c r="K796"/>
  <c r="J796"/>
  <c r="I796"/>
  <c r="H796"/>
  <c r="G796"/>
  <c r="F796"/>
  <c r="E796"/>
  <c r="D796"/>
  <c r="R794"/>
  <c r="Q794"/>
  <c r="P794"/>
  <c r="O794"/>
  <c r="N794"/>
  <c r="M794"/>
  <c r="L794"/>
  <c r="K794"/>
  <c r="J794"/>
  <c r="I794"/>
  <c r="H794"/>
  <c r="G794"/>
  <c r="F794"/>
  <c r="E794"/>
  <c r="D794"/>
  <c r="R792"/>
  <c r="Q792"/>
  <c r="P792"/>
  <c r="O792"/>
  <c r="N792"/>
  <c r="M792"/>
  <c r="L792"/>
  <c r="K792"/>
  <c r="J792"/>
  <c r="I792"/>
  <c r="H792"/>
  <c r="G792"/>
  <c r="F792"/>
  <c r="E792"/>
  <c r="D792"/>
  <c r="R791"/>
  <c r="Q791"/>
  <c r="P791"/>
  <c r="O791"/>
  <c r="N791"/>
  <c r="M791"/>
  <c r="L791"/>
  <c r="K791"/>
  <c r="J791"/>
  <c r="I791"/>
  <c r="H791"/>
  <c r="G791"/>
  <c r="F791"/>
  <c r="E791"/>
  <c r="D791"/>
  <c r="R790"/>
  <c r="Q790"/>
  <c r="P790"/>
  <c r="O790"/>
  <c r="N790"/>
  <c r="M790"/>
  <c r="L790"/>
  <c r="K790"/>
  <c r="J790"/>
  <c r="I790"/>
  <c r="H790"/>
  <c r="G790"/>
  <c r="F790"/>
  <c r="E790"/>
  <c r="D790"/>
  <c r="R789"/>
  <c r="Q789"/>
  <c r="P789"/>
  <c r="O789"/>
  <c r="N789"/>
  <c r="M789"/>
  <c r="L789"/>
  <c r="K789"/>
  <c r="J789"/>
  <c r="I789"/>
  <c r="H789"/>
  <c r="G789"/>
  <c r="F789"/>
  <c r="E789"/>
  <c r="D789"/>
  <c r="R788"/>
  <c r="Q788"/>
  <c r="P788"/>
  <c r="O788"/>
  <c r="N788"/>
  <c r="M788"/>
  <c r="L788"/>
  <c r="K788"/>
  <c r="J788"/>
  <c r="I788"/>
  <c r="H788"/>
  <c r="G788"/>
  <c r="F788"/>
  <c r="E788"/>
  <c r="D788"/>
  <c r="R787"/>
  <c r="Q787"/>
  <c r="P787"/>
  <c r="O787"/>
  <c r="N787"/>
  <c r="M787"/>
  <c r="L787"/>
  <c r="K787"/>
  <c r="J787"/>
  <c r="I787"/>
  <c r="H787"/>
  <c r="G787"/>
  <c r="F787"/>
  <c r="E787"/>
  <c r="D787"/>
  <c r="R785"/>
  <c r="Q785"/>
  <c r="P785"/>
  <c r="O785"/>
  <c r="N785"/>
  <c r="M785"/>
  <c r="L785"/>
  <c r="K785"/>
  <c r="J785"/>
  <c r="I785"/>
  <c r="H785"/>
  <c r="G785"/>
  <c r="F785"/>
  <c r="E785"/>
  <c r="D785"/>
  <c r="R783"/>
  <c r="Q783"/>
  <c r="P783"/>
  <c r="O783"/>
  <c r="N783"/>
  <c r="M783"/>
  <c r="L783"/>
  <c r="K783"/>
  <c r="J783"/>
  <c r="I783"/>
  <c r="H783"/>
  <c r="G783"/>
  <c r="F783"/>
  <c r="E783"/>
  <c r="D783"/>
  <c r="R782"/>
  <c r="Q782"/>
  <c r="P782"/>
  <c r="O782"/>
  <c r="N782"/>
  <c r="M782"/>
  <c r="L782"/>
  <c r="K782"/>
  <c r="J782"/>
  <c r="I782"/>
  <c r="H782"/>
  <c r="G782"/>
  <c r="F782"/>
  <c r="E782"/>
  <c r="D782"/>
  <c r="R781"/>
  <c r="Q781"/>
  <c r="P781"/>
  <c r="O781"/>
  <c r="N781"/>
  <c r="M781"/>
  <c r="L781"/>
  <c r="K781"/>
  <c r="J781"/>
  <c r="I781"/>
  <c r="H781"/>
  <c r="G781"/>
  <c r="F781"/>
  <c r="E781"/>
  <c r="D781"/>
  <c r="R780"/>
  <c r="Q780"/>
  <c r="P780"/>
  <c r="O780"/>
  <c r="N780"/>
  <c r="M780"/>
  <c r="L780"/>
  <c r="K780"/>
  <c r="J780"/>
  <c r="I780"/>
  <c r="H780"/>
  <c r="G780"/>
  <c r="F780"/>
  <c r="E780"/>
  <c r="D780"/>
  <c r="R779"/>
  <c r="Q779"/>
  <c r="P779"/>
  <c r="O779"/>
  <c r="N779"/>
  <c r="M779"/>
  <c r="L779"/>
  <c r="K779"/>
  <c r="J779"/>
  <c r="I779"/>
  <c r="H779"/>
  <c r="G779"/>
  <c r="F779"/>
  <c r="E779"/>
  <c r="D779"/>
  <c r="R778"/>
  <c r="Q778"/>
  <c r="P778"/>
  <c r="O778"/>
  <c r="N778"/>
  <c r="M778"/>
  <c r="L778"/>
  <c r="K778"/>
  <c r="J778"/>
  <c r="I778"/>
  <c r="H778"/>
  <c r="G778"/>
  <c r="F778"/>
  <c r="E778"/>
  <c r="D778"/>
  <c r="R776"/>
  <c r="Q776"/>
  <c r="P776"/>
  <c r="O776"/>
  <c r="N776"/>
  <c r="M776"/>
  <c r="L776"/>
  <c r="K776"/>
  <c r="J776"/>
  <c r="I776"/>
  <c r="H776"/>
  <c r="G776"/>
  <c r="F776"/>
  <c r="E776"/>
  <c r="D776"/>
  <c r="R774"/>
  <c r="Q774"/>
  <c r="P774"/>
  <c r="O774"/>
  <c r="N774"/>
  <c r="M774"/>
  <c r="L774"/>
  <c r="K774"/>
  <c r="J774"/>
  <c r="I774"/>
  <c r="H774"/>
  <c r="G774"/>
  <c r="F774"/>
  <c r="E774"/>
  <c r="D774"/>
  <c r="R773"/>
  <c r="Q773"/>
  <c r="P773"/>
  <c r="O773"/>
  <c r="N773"/>
  <c r="M773"/>
  <c r="L773"/>
  <c r="K773"/>
  <c r="J773"/>
  <c r="I773"/>
  <c r="H773"/>
  <c r="G773"/>
  <c r="F773"/>
  <c r="E773"/>
  <c r="D773"/>
  <c r="R772"/>
  <c r="Q772"/>
  <c r="P772"/>
  <c r="O772"/>
  <c r="N772"/>
  <c r="M772"/>
  <c r="L772"/>
  <c r="K772"/>
  <c r="J772"/>
  <c r="I772"/>
  <c r="H772"/>
  <c r="G772"/>
  <c r="F772"/>
  <c r="E772"/>
  <c r="D772"/>
  <c r="R771"/>
  <c r="Q771"/>
  <c r="P771"/>
  <c r="O771"/>
  <c r="N771"/>
  <c r="M771"/>
  <c r="L771"/>
  <c r="K771"/>
  <c r="J771"/>
  <c r="I771"/>
  <c r="H771"/>
  <c r="G771"/>
  <c r="F771"/>
  <c r="E771"/>
  <c r="D771"/>
  <c r="R770"/>
  <c r="Q770"/>
  <c r="P770"/>
  <c r="O770"/>
  <c r="N770"/>
  <c r="M770"/>
  <c r="L770"/>
  <c r="K770"/>
  <c r="J770"/>
  <c r="I770"/>
  <c r="H770"/>
  <c r="G770"/>
  <c r="F770"/>
  <c r="E770"/>
  <c r="D770"/>
  <c r="R769"/>
  <c r="Q769"/>
  <c r="P769"/>
  <c r="O769"/>
  <c r="N769"/>
  <c r="M769"/>
  <c r="L769"/>
  <c r="K769"/>
  <c r="J769"/>
  <c r="I769"/>
  <c r="H769"/>
  <c r="G769"/>
  <c r="F769"/>
  <c r="E769"/>
  <c r="D769"/>
  <c r="R767"/>
  <c r="Q767"/>
  <c r="P767"/>
  <c r="O767"/>
  <c r="N767"/>
  <c r="M767"/>
  <c r="L767"/>
  <c r="K767"/>
  <c r="J767"/>
  <c r="I767"/>
  <c r="H767"/>
  <c r="G767"/>
  <c r="F767"/>
  <c r="E767"/>
  <c r="D767"/>
  <c r="R765"/>
  <c r="Q765"/>
  <c r="P765"/>
  <c r="O765"/>
  <c r="N765"/>
  <c r="M765"/>
  <c r="L765"/>
  <c r="K765"/>
  <c r="J765"/>
  <c r="I765"/>
  <c r="H765"/>
  <c r="G765"/>
  <c r="F765"/>
  <c r="E765"/>
  <c r="D765"/>
  <c r="R764"/>
  <c r="Q764"/>
  <c r="P764"/>
  <c r="O764"/>
  <c r="N764"/>
  <c r="M764"/>
  <c r="L764"/>
  <c r="K764"/>
  <c r="J764"/>
  <c r="I764"/>
  <c r="H764"/>
  <c r="G764"/>
  <c r="F764"/>
  <c r="E764"/>
  <c r="D764"/>
  <c r="R763"/>
  <c r="Q763"/>
  <c r="P763"/>
  <c r="O763"/>
  <c r="N763"/>
  <c r="M763"/>
  <c r="L763"/>
  <c r="K763"/>
  <c r="J763"/>
  <c r="I763"/>
  <c r="H763"/>
  <c r="G763"/>
  <c r="F763"/>
  <c r="E763"/>
  <c r="D763"/>
  <c r="R762"/>
  <c r="Q762"/>
  <c r="P762"/>
  <c r="O762"/>
  <c r="N762"/>
  <c r="M762"/>
  <c r="L762"/>
  <c r="K762"/>
  <c r="J762"/>
  <c r="I762"/>
  <c r="H762"/>
  <c r="G762"/>
  <c r="F762"/>
  <c r="E762"/>
  <c r="D762"/>
  <c r="R761"/>
  <c r="Q761"/>
  <c r="P761"/>
  <c r="O761"/>
  <c r="N761"/>
  <c r="M761"/>
  <c r="L761"/>
  <c r="K761"/>
  <c r="J761"/>
  <c r="I761"/>
  <c r="H761"/>
  <c r="G761"/>
  <c r="F761"/>
  <c r="E761"/>
  <c r="D761"/>
  <c r="R760"/>
  <c r="Q760"/>
  <c r="P760"/>
  <c r="O760"/>
  <c r="N760"/>
  <c r="M760"/>
  <c r="L760"/>
  <c r="K760"/>
  <c r="J760"/>
  <c r="I760"/>
  <c r="H760"/>
  <c r="G760"/>
  <c r="F760"/>
  <c r="E760"/>
  <c r="D760"/>
  <c r="R758"/>
  <c r="Q758"/>
  <c r="P758"/>
  <c r="O758"/>
  <c r="N758"/>
  <c r="M758"/>
  <c r="L758"/>
  <c r="K758"/>
  <c r="J758"/>
  <c r="I758"/>
  <c r="H758"/>
  <c r="G758"/>
  <c r="F758"/>
  <c r="E758"/>
  <c r="D758"/>
  <c r="R756"/>
  <c r="Q756"/>
  <c r="P756"/>
  <c r="O756"/>
  <c r="N756"/>
  <c r="M756"/>
  <c r="L756"/>
  <c r="K756"/>
  <c r="J756"/>
  <c r="I756"/>
  <c r="H756"/>
  <c r="G756"/>
  <c r="F756"/>
  <c r="E756"/>
  <c r="D756"/>
  <c r="R755"/>
  <c r="Q755"/>
  <c r="P755"/>
  <c r="O755"/>
  <c r="N755"/>
  <c r="M755"/>
  <c r="L755"/>
  <c r="K755"/>
  <c r="J755"/>
  <c r="I755"/>
  <c r="H755"/>
  <c r="G755"/>
  <c r="F755"/>
  <c r="E755"/>
  <c r="D755"/>
  <c r="R754"/>
  <c r="Q754"/>
  <c r="P754"/>
  <c r="O754"/>
  <c r="N754"/>
  <c r="M754"/>
  <c r="L754"/>
  <c r="K754"/>
  <c r="J754"/>
  <c r="I754"/>
  <c r="H754"/>
  <c r="G754"/>
  <c r="F754"/>
  <c r="E754"/>
  <c r="D754"/>
  <c r="R753"/>
  <c r="Q753"/>
  <c r="P753"/>
  <c r="O753"/>
  <c r="N753"/>
  <c r="M753"/>
  <c r="L753"/>
  <c r="K753"/>
  <c r="J753"/>
  <c r="I753"/>
  <c r="H753"/>
  <c r="G753"/>
  <c r="F753"/>
  <c r="E753"/>
  <c r="D753"/>
  <c r="R752"/>
  <c r="Q752"/>
  <c r="P752"/>
  <c r="O752"/>
  <c r="N752"/>
  <c r="M752"/>
  <c r="L752"/>
  <c r="K752"/>
  <c r="J752"/>
  <c r="I752"/>
  <c r="H752"/>
  <c r="G752"/>
  <c r="F752"/>
  <c r="E752"/>
  <c r="D752"/>
  <c r="R751"/>
  <c r="Q751"/>
  <c r="P751"/>
  <c r="O751"/>
  <c r="N751"/>
  <c r="M751"/>
  <c r="L751"/>
  <c r="K751"/>
  <c r="J751"/>
  <c r="I751"/>
  <c r="H751"/>
  <c r="G751"/>
  <c r="F751"/>
  <c r="E751"/>
  <c r="D751"/>
  <c r="R749"/>
  <c r="Q749"/>
  <c r="P749"/>
  <c r="O749"/>
  <c r="N749"/>
  <c r="M749"/>
  <c r="L749"/>
  <c r="K749"/>
  <c r="J749"/>
  <c r="I749"/>
  <c r="H749"/>
  <c r="G749"/>
  <c r="F749"/>
  <c r="E749"/>
  <c r="D749"/>
  <c r="R747"/>
  <c r="Q747"/>
  <c r="P747"/>
  <c r="O747"/>
  <c r="N747"/>
  <c r="M747"/>
  <c r="L747"/>
  <c r="K747"/>
  <c r="J747"/>
  <c r="I747"/>
  <c r="H747"/>
  <c r="G747"/>
  <c r="F747"/>
  <c r="E747"/>
  <c r="D747"/>
  <c r="R746"/>
  <c r="Q746"/>
  <c r="P746"/>
  <c r="O746"/>
  <c r="N746"/>
  <c r="M746"/>
  <c r="L746"/>
  <c r="K746"/>
  <c r="J746"/>
  <c r="I746"/>
  <c r="H746"/>
  <c r="G746"/>
  <c r="F746"/>
  <c r="E746"/>
  <c r="D746"/>
  <c r="R745"/>
  <c r="Q745"/>
  <c r="P745"/>
  <c r="O745"/>
  <c r="N745"/>
  <c r="M745"/>
  <c r="L745"/>
  <c r="K745"/>
  <c r="J745"/>
  <c r="I745"/>
  <c r="H745"/>
  <c r="G745"/>
  <c r="F745"/>
  <c r="E745"/>
  <c r="D745"/>
  <c r="R744"/>
  <c r="Q744"/>
  <c r="P744"/>
  <c r="O744"/>
  <c r="N744"/>
  <c r="M744"/>
  <c r="L744"/>
  <c r="K744"/>
  <c r="J744"/>
  <c r="I744"/>
  <c r="H744"/>
  <c r="G744"/>
  <c r="F744"/>
  <c r="E744"/>
  <c r="D744"/>
  <c r="R743"/>
  <c r="Q743"/>
  <c r="P743"/>
  <c r="O743"/>
  <c r="N743"/>
  <c r="M743"/>
  <c r="L743"/>
  <c r="K743"/>
  <c r="J743"/>
  <c r="I743"/>
  <c r="H743"/>
  <c r="G743"/>
  <c r="F743"/>
  <c r="E743"/>
  <c r="D743"/>
  <c r="R742"/>
  <c r="Q742"/>
  <c r="P742"/>
  <c r="O742"/>
  <c r="N742"/>
  <c r="M742"/>
  <c r="L742"/>
  <c r="K742"/>
  <c r="J742"/>
  <c r="I742"/>
  <c r="H742"/>
  <c r="G742"/>
  <c r="F742"/>
  <c r="E742"/>
  <c r="D742"/>
  <c r="R740"/>
  <c r="Q740"/>
  <c r="P740"/>
  <c r="O740"/>
  <c r="N740"/>
  <c r="M740"/>
  <c r="L740"/>
  <c r="K740"/>
  <c r="J740"/>
  <c r="I740"/>
  <c r="H740"/>
  <c r="G740"/>
  <c r="F740"/>
  <c r="E740"/>
  <c r="D740"/>
  <c r="R738"/>
  <c r="Q738"/>
  <c r="P738"/>
  <c r="O738"/>
  <c r="N738"/>
  <c r="M738"/>
  <c r="L738"/>
  <c r="K738"/>
  <c r="J738"/>
  <c r="I738"/>
  <c r="H738"/>
  <c r="G738"/>
  <c r="F738"/>
  <c r="E738"/>
  <c r="D738"/>
  <c r="R737"/>
  <c r="Q737"/>
  <c r="P737"/>
  <c r="O737"/>
  <c r="N737"/>
  <c r="M737"/>
  <c r="L737"/>
  <c r="K737"/>
  <c r="J737"/>
  <c r="I737"/>
  <c r="H737"/>
  <c r="G737"/>
  <c r="F737"/>
  <c r="E737"/>
  <c r="D737"/>
  <c r="R736"/>
  <c r="Q736"/>
  <c r="P736"/>
  <c r="O736"/>
  <c r="N736"/>
  <c r="M736"/>
  <c r="L736"/>
  <c r="K736"/>
  <c r="J736"/>
  <c r="I736"/>
  <c r="H736"/>
  <c r="G736"/>
  <c r="F736"/>
  <c r="E736"/>
  <c r="D736"/>
  <c r="R735"/>
  <c r="Q735"/>
  <c r="P735"/>
  <c r="O735"/>
  <c r="N735"/>
  <c r="M735"/>
  <c r="L735"/>
  <c r="K735"/>
  <c r="J735"/>
  <c r="I735"/>
  <c r="H735"/>
  <c r="G735"/>
  <c r="F735"/>
  <c r="E735"/>
  <c r="D735"/>
  <c r="R734"/>
  <c r="Q734"/>
  <c r="P734"/>
  <c r="O734"/>
  <c r="N734"/>
  <c r="M734"/>
  <c r="L734"/>
  <c r="K734"/>
  <c r="J734"/>
  <c r="I734"/>
  <c r="H734"/>
  <c r="G734"/>
  <c r="F734"/>
  <c r="E734"/>
  <c r="D734"/>
  <c r="R733"/>
  <c r="Q733"/>
  <c r="P733"/>
  <c r="O733"/>
  <c r="N733"/>
  <c r="M733"/>
  <c r="L733"/>
  <c r="K733"/>
  <c r="J733"/>
  <c r="I733"/>
  <c r="H733"/>
  <c r="G733"/>
  <c r="F733"/>
  <c r="E733"/>
  <c r="D733"/>
  <c r="R731"/>
  <c r="Q731"/>
  <c r="P731"/>
  <c r="O731"/>
  <c r="N731"/>
  <c r="M731"/>
  <c r="L731"/>
  <c r="K731"/>
  <c r="J731"/>
  <c r="I731"/>
  <c r="H731"/>
  <c r="G731"/>
  <c r="F731"/>
  <c r="E731"/>
  <c r="D731"/>
  <c r="R729"/>
  <c r="Q729"/>
  <c r="P729"/>
  <c r="O729"/>
  <c r="N729"/>
  <c r="M729"/>
  <c r="L729"/>
  <c r="K729"/>
  <c r="J729"/>
  <c r="I729"/>
  <c r="H729"/>
  <c r="G729"/>
  <c r="F729"/>
  <c r="E729"/>
  <c r="D729"/>
  <c r="R728"/>
  <c r="Q728"/>
  <c r="P728"/>
  <c r="O728"/>
  <c r="N728"/>
  <c r="M728"/>
  <c r="L728"/>
  <c r="K728"/>
  <c r="J728"/>
  <c r="I728"/>
  <c r="H728"/>
  <c r="G728"/>
  <c r="F728"/>
  <c r="E728"/>
  <c r="D728"/>
  <c r="R727"/>
  <c r="Q727"/>
  <c r="P727"/>
  <c r="O727"/>
  <c r="N727"/>
  <c r="M727"/>
  <c r="L727"/>
  <c r="K727"/>
  <c r="J727"/>
  <c r="I727"/>
  <c r="H727"/>
  <c r="G727"/>
  <c r="F727"/>
  <c r="E727"/>
  <c r="D727"/>
  <c r="R726"/>
  <c r="Q726"/>
  <c r="P726"/>
  <c r="O726"/>
  <c r="N726"/>
  <c r="M726"/>
  <c r="L726"/>
  <c r="K726"/>
  <c r="J726"/>
  <c r="I726"/>
  <c r="H726"/>
  <c r="G726"/>
  <c r="F726"/>
  <c r="E726"/>
  <c r="D726"/>
  <c r="R725"/>
  <c r="Q725"/>
  <c r="P725"/>
  <c r="O725"/>
  <c r="N725"/>
  <c r="M725"/>
  <c r="L725"/>
  <c r="K725"/>
  <c r="J725"/>
  <c r="I725"/>
  <c r="H725"/>
  <c r="G725"/>
  <c r="F725"/>
  <c r="E725"/>
  <c r="D725"/>
  <c r="R724"/>
  <c r="Q724"/>
  <c r="P724"/>
  <c r="O724"/>
  <c r="N724"/>
  <c r="M724"/>
  <c r="L724"/>
  <c r="K724"/>
  <c r="J724"/>
  <c r="I724"/>
  <c r="H724"/>
  <c r="G724"/>
  <c r="F724"/>
  <c r="E724"/>
  <c r="D724"/>
  <c r="R722"/>
  <c r="Q722"/>
  <c r="P722"/>
  <c r="O722"/>
  <c r="N722"/>
  <c r="M722"/>
  <c r="L722"/>
  <c r="K722"/>
  <c r="J722"/>
  <c r="I722"/>
  <c r="H722"/>
  <c r="G722"/>
  <c r="F722"/>
  <c r="E722"/>
  <c r="D722"/>
  <c r="R720"/>
  <c r="Q720"/>
  <c r="P720"/>
  <c r="O720"/>
  <c r="N720"/>
  <c r="M720"/>
  <c r="L720"/>
  <c r="K720"/>
  <c r="J720"/>
  <c r="I720"/>
  <c r="H720"/>
  <c r="G720"/>
  <c r="F720"/>
  <c r="E720"/>
  <c r="D720"/>
  <c r="R719"/>
  <c r="Q719"/>
  <c r="P719"/>
  <c r="O719"/>
  <c r="N719"/>
  <c r="M719"/>
  <c r="L719"/>
  <c r="K719"/>
  <c r="J719"/>
  <c r="I719"/>
  <c r="H719"/>
  <c r="G719"/>
  <c r="F719"/>
  <c r="E719"/>
  <c r="D719"/>
  <c r="R718"/>
  <c r="Q718"/>
  <c r="P718"/>
  <c r="O718"/>
  <c r="N718"/>
  <c r="M718"/>
  <c r="L718"/>
  <c r="K718"/>
  <c r="J718"/>
  <c r="I718"/>
  <c r="H718"/>
  <c r="G718"/>
  <c r="F718"/>
  <c r="E718"/>
  <c r="D718"/>
  <c r="R717"/>
  <c r="Q717"/>
  <c r="P717"/>
  <c r="O717"/>
  <c r="N717"/>
  <c r="M717"/>
  <c r="L717"/>
  <c r="K717"/>
  <c r="J717"/>
  <c r="I717"/>
  <c r="H717"/>
  <c r="G717"/>
  <c r="F717"/>
  <c r="E717"/>
  <c r="D717"/>
  <c r="R716"/>
  <c r="Q716"/>
  <c r="P716"/>
  <c r="O716"/>
  <c r="N716"/>
  <c r="M716"/>
  <c r="L716"/>
  <c r="K716"/>
  <c r="J716"/>
  <c r="I716"/>
  <c r="H716"/>
  <c r="G716"/>
  <c r="F716"/>
  <c r="E716"/>
  <c r="D716"/>
  <c r="R715"/>
  <c r="Q715"/>
  <c r="P715"/>
  <c r="O715"/>
  <c r="N715"/>
  <c r="M715"/>
  <c r="L715"/>
  <c r="K715"/>
  <c r="J715"/>
  <c r="I715"/>
  <c r="H715"/>
  <c r="G715"/>
  <c r="F715"/>
  <c r="E715"/>
  <c r="D715"/>
  <c r="R713"/>
  <c r="Q713"/>
  <c r="P713"/>
  <c r="O713"/>
  <c r="N713"/>
  <c r="M713"/>
  <c r="L713"/>
  <c r="K713"/>
  <c r="J713"/>
  <c r="I713"/>
  <c r="H713"/>
  <c r="G713"/>
  <c r="F713"/>
  <c r="E713"/>
  <c r="D713"/>
  <c r="R711"/>
  <c r="Q711"/>
  <c r="P711"/>
  <c r="O711"/>
  <c r="N711"/>
  <c r="M711"/>
  <c r="L711"/>
  <c r="K711"/>
  <c r="J711"/>
  <c r="I711"/>
  <c r="H711"/>
  <c r="G711"/>
  <c r="F711"/>
  <c r="E711"/>
  <c r="D711"/>
  <c r="R710"/>
  <c r="Q710"/>
  <c r="P710"/>
  <c r="O710"/>
  <c r="N710"/>
  <c r="M710"/>
  <c r="L710"/>
  <c r="K710"/>
  <c r="J710"/>
  <c r="I710"/>
  <c r="H710"/>
  <c r="G710"/>
  <c r="F710"/>
  <c r="E710"/>
  <c r="D710"/>
  <c r="R709"/>
  <c r="Q709"/>
  <c r="P709"/>
  <c r="O709"/>
  <c r="N709"/>
  <c r="M709"/>
  <c r="L709"/>
  <c r="K709"/>
  <c r="J709"/>
  <c r="I709"/>
  <c r="H709"/>
  <c r="G709"/>
  <c r="F709"/>
  <c r="E709"/>
  <c r="D709"/>
  <c r="R708"/>
  <c r="Q708"/>
  <c r="P708"/>
  <c r="O708"/>
  <c r="N708"/>
  <c r="M708"/>
  <c r="L708"/>
  <c r="K708"/>
  <c r="J708"/>
  <c r="I708"/>
  <c r="H708"/>
  <c r="G708"/>
  <c r="F708"/>
  <c r="E708"/>
  <c r="D708"/>
  <c r="R707"/>
  <c r="Q707"/>
  <c r="P707"/>
  <c r="O707"/>
  <c r="N707"/>
  <c r="M707"/>
  <c r="L707"/>
  <c r="K707"/>
  <c r="J707"/>
  <c r="I707"/>
  <c r="H707"/>
  <c r="G707"/>
  <c r="F707"/>
  <c r="E707"/>
  <c r="D707"/>
  <c r="R706"/>
  <c r="Q706"/>
  <c r="P706"/>
  <c r="O706"/>
  <c r="N706"/>
  <c r="M706"/>
  <c r="L706"/>
  <c r="K706"/>
  <c r="J706"/>
  <c r="I706"/>
  <c r="H706"/>
  <c r="G706"/>
  <c r="F706"/>
  <c r="E706"/>
  <c r="D706"/>
  <c r="R704"/>
  <c r="Q704"/>
  <c r="P704"/>
  <c r="O704"/>
  <c r="N704"/>
  <c r="M704"/>
  <c r="L704"/>
  <c r="K704"/>
  <c r="J704"/>
  <c r="I704"/>
  <c r="H704"/>
  <c r="G704"/>
  <c r="F704"/>
  <c r="E704"/>
  <c r="D704"/>
  <c r="R702"/>
  <c r="Q702"/>
  <c r="P702"/>
  <c r="O702"/>
  <c r="N702"/>
  <c r="M702"/>
  <c r="L702"/>
  <c r="K702"/>
  <c r="J702"/>
  <c r="I702"/>
  <c r="H702"/>
  <c r="G702"/>
  <c r="F702"/>
  <c r="E702"/>
  <c r="D702"/>
  <c r="R701"/>
  <c r="Q701"/>
  <c r="P701"/>
  <c r="O701"/>
  <c r="N701"/>
  <c r="M701"/>
  <c r="L701"/>
  <c r="K701"/>
  <c r="J701"/>
  <c r="I701"/>
  <c r="H701"/>
  <c r="G701"/>
  <c r="F701"/>
  <c r="E701"/>
  <c r="D701"/>
  <c r="R700"/>
  <c r="Q700"/>
  <c r="P700"/>
  <c r="O700"/>
  <c r="N700"/>
  <c r="M700"/>
  <c r="L700"/>
  <c r="K700"/>
  <c r="J700"/>
  <c r="I700"/>
  <c r="H700"/>
  <c r="G700"/>
  <c r="F700"/>
  <c r="E700"/>
  <c r="D700"/>
  <c r="R699"/>
  <c r="Q699"/>
  <c r="P699"/>
  <c r="O699"/>
  <c r="N699"/>
  <c r="M699"/>
  <c r="L699"/>
  <c r="K699"/>
  <c r="J699"/>
  <c r="I699"/>
  <c r="H699"/>
  <c r="G699"/>
  <c r="F699"/>
  <c r="E699"/>
  <c r="D699"/>
  <c r="R698"/>
  <c r="Q698"/>
  <c r="P698"/>
  <c r="O698"/>
  <c r="N698"/>
  <c r="M698"/>
  <c r="L698"/>
  <c r="K698"/>
  <c r="J698"/>
  <c r="I698"/>
  <c r="H698"/>
  <c r="G698"/>
  <c r="F698"/>
  <c r="E698"/>
  <c r="D698"/>
  <c r="R697"/>
  <c r="Q697"/>
  <c r="P697"/>
  <c r="O697"/>
  <c r="N697"/>
  <c r="M697"/>
  <c r="L697"/>
  <c r="K697"/>
  <c r="J697"/>
  <c r="I697"/>
  <c r="H697"/>
  <c r="G697"/>
  <c r="F697"/>
  <c r="E697"/>
  <c r="D697"/>
  <c r="R695"/>
  <c r="Q695"/>
  <c r="P695"/>
  <c r="O695"/>
  <c r="N695"/>
  <c r="M695"/>
  <c r="L695"/>
  <c r="K695"/>
  <c r="J695"/>
  <c r="I695"/>
  <c r="H695"/>
  <c r="G695"/>
  <c r="F695"/>
  <c r="E695"/>
  <c r="D695"/>
  <c r="R693"/>
  <c r="Q693"/>
  <c r="P693"/>
  <c r="O693"/>
  <c r="N693"/>
  <c r="M693"/>
  <c r="L693"/>
  <c r="K693"/>
  <c r="J693"/>
  <c r="I693"/>
  <c r="H693"/>
  <c r="G693"/>
  <c r="F693"/>
  <c r="E693"/>
  <c r="D693"/>
  <c r="R692"/>
  <c r="Q692"/>
  <c r="P692"/>
  <c r="O692"/>
  <c r="N692"/>
  <c r="M692"/>
  <c r="L692"/>
  <c r="K692"/>
  <c r="J692"/>
  <c r="I692"/>
  <c r="H692"/>
  <c r="G692"/>
  <c r="F692"/>
  <c r="E692"/>
  <c r="D692"/>
  <c r="R691"/>
  <c r="Q691"/>
  <c r="P691"/>
  <c r="O691"/>
  <c r="N691"/>
  <c r="M691"/>
  <c r="L691"/>
  <c r="K691"/>
  <c r="J691"/>
  <c r="I691"/>
  <c r="H691"/>
  <c r="G691"/>
  <c r="F691"/>
  <c r="E691"/>
  <c r="D691"/>
  <c r="R690"/>
  <c r="Q690"/>
  <c r="P690"/>
  <c r="O690"/>
  <c r="N690"/>
  <c r="M690"/>
  <c r="L690"/>
  <c r="K690"/>
  <c r="J690"/>
  <c r="I690"/>
  <c r="H690"/>
  <c r="G690"/>
  <c r="F690"/>
  <c r="E690"/>
  <c r="D690"/>
  <c r="R689"/>
  <c r="Q689"/>
  <c r="P689"/>
  <c r="O689"/>
  <c r="N689"/>
  <c r="M689"/>
  <c r="L689"/>
  <c r="K689"/>
  <c r="J689"/>
  <c r="I689"/>
  <c r="H689"/>
  <c r="G689"/>
  <c r="F689"/>
  <c r="E689"/>
  <c r="D689"/>
  <c r="R688"/>
  <c r="Q688"/>
  <c r="P688"/>
  <c r="O688"/>
  <c r="N688"/>
  <c r="M688"/>
  <c r="L688"/>
  <c r="K688"/>
  <c r="J688"/>
  <c r="I688"/>
  <c r="H688"/>
  <c r="G688"/>
  <c r="F688"/>
  <c r="E688"/>
  <c r="D688"/>
  <c r="R686"/>
  <c r="Q686"/>
  <c r="P686"/>
  <c r="O686"/>
  <c r="N686"/>
  <c r="M686"/>
  <c r="L686"/>
  <c r="K686"/>
  <c r="J686"/>
  <c r="I686"/>
  <c r="H686"/>
  <c r="G686"/>
  <c r="F686"/>
  <c r="E686"/>
  <c r="D686"/>
  <c r="R684"/>
  <c r="Q684"/>
  <c r="P684"/>
  <c r="O684"/>
  <c r="N684"/>
  <c r="M684"/>
  <c r="L684"/>
  <c r="K684"/>
  <c r="J684"/>
  <c r="I684"/>
  <c r="H684"/>
  <c r="G684"/>
  <c r="F684"/>
  <c r="E684"/>
  <c r="D684"/>
  <c r="R683"/>
  <c r="Q683"/>
  <c r="P683"/>
  <c r="O683"/>
  <c r="N683"/>
  <c r="M683"/>
  <c r="L683"/>
  <c r="K683"/>
  <c r="J683"/>
  <c r="I683"/>
  <c r="H683"/>
  <c r="G683"/>
  <c r="F683"/>
  <c r="E683"/>
  <c r="D683"/>
  <c r="R682"/>
  <c r="Q682"/>
  <c r="P682"/>
  <c r="O682"/>
  <c r="N682"/>
  <c r="M682"/>
  <c r="L682"/>
  <c r="K682"/>
  <c r="J682"/>
  <c r="I682"/>
  <c r="H682"/>
  <c r="G682"/>
  <c r="F682"/>
  <c r="E682"/>
  <c r="D682"/>
  <c r="R681"/>
  <c r="Q681"/>
  <c r="P681"/>
  <c r="O681"/>
  <c r="N681"/>
  <c r="M681"/>
  <c r="L681"/>
  <c r="K681"/>
  <c r="J681"/>
  <c r="I681"/>
  <c r="H681"/>
  <c r="G681"/>
  <c r="F681"/>
  <c r="E681"/>
  <c r="D681"/>
  <c r="R680"/>
  <c r="Q680"/>
  <c r="P680"/>
  <c r="O680"/>
  <c r="N680"/>
  <c r="M680"/>
  <c r="L680"/>
  <c r="K680"/>
  <c r="J680"/>
  <c r="I680"/>
  <c r="H680"/>
  <c r="G680"/>
  <c r="F680"/>
  <c r="E680"/>
  <c r="D680"/>
  <c r="R679"/>
  <c r="Q679"/>
  <c r="P679"/>
  <c r="O679"/>
  <c r="N679"/>
  <c r="M679"/>
  <c r="L679"/>
  <c r="K679"/>
  <c r="J679"/>
  <c r="I679"/>
  <c r="H679"/>
  <c r="G679"/>
  <c r="F679"/>
  <c r="E679"/>
  <c r="D679"/>
  <c r="R677"/>
  <c r="Q677"/>
  <c r="P677"/>
  <c r="O677"/>
  <c r="N677"/>
  <c r="M677"/>
  <c r="L677"/>
  <c r="K677"/>
  <c r="J677"/>
  <c r="I677"/>
  <c r="H677"/>
  <c r="G677"/>
  <c r="F677"/>
  <c r="E677"/>
  <c r="D677"/>
  <c r="R675"/>
  <c r="Q675"/>
  <c r="P675"/>
  <c r="O675"/>
  <c r="N675"/>
  <c r="M675"/>
  <c r="L675"/>
  <c r="K675"/>
  <c r="J675"/>
  <c r="I675"/>
  <c r="H675"/>
  <c r="G675"/>
  <c r="F675"/>
  <c r="E675"/>
  <c r="D675"/>
  <c r="R674"/>
  <c r="Q674"/>
  <c r="P674"/>
  <c r="O674"/>
  <c r="N674"/>
  <c r="M674"/>
  <c r="L674"/>
  <c r="K674"/>
  <c r="J674"/>
  <c r="I674"/>
  <c r="H674"/>
  <c r="G674"/>
  <c r="F674"/>
  <c r="E674"/>
  <c r="D674"/>
  <c r="R673"/>
  <c r="Q673"/>
  <c r="P673"/>
  <c r="O673"/>
  <c r="N673"/>
  <c r="M673"/>
  <c r="L673"/>
  <c r="K673"/>
  <c r="J673"/>
  <c r="I673"/>
  <c r="H673"/>
  <c r="G673"/>
  <c r="F673"/>
  <c r="E673"/>
  <c r="D673"/>
  <c r="R672"/>
  <c r="Q672"/>
  <c r="P672"/>
  <c r="O672"/>
  <c r="N672"/>
  <c r="M672"/>
  <c r="L672"/>
  <c r="K672"/>
  <c r="J672"/>
  <c r="I672"/>
  <c r="H672"/>
  <c r="G672"/>
  <c r="F672"/>
  <c r="E672"/>
  <c r="D672"/>
  <c r="R671"/>
  <c r="Q671"/>
  <c r="P671"/>
  <c r="O671"/>
  <c r="N671"/>
  <c r="M671"/>
  <c r="L671"/>
  <c r="K671"/>
  <c r="J671"/>
  <c r="I671"/>
  <c r="H671"/>
  <c r="G671"/>
  <c r="F671"/>
  <c r="E671"/>
  <c r="D671"/>
  <c r="R670"/>
  <c r="Q670"/>
  <c r="P670"/>
  <c r="O670"/>
  <c r="N670"/>
  <c r="M670"/>
  <c r="L670"/>
  <c r="K670"/>
  <c r="J670"/>
  <c r="I670"/>
  <c r="H670"/>
  <c r="G670"/>
  <c r="F670"/>
  <c r="E670"/>
  <c r="D670"/>
  <c r="R668"/>
  <c r="Q668"/>
  <c r="P668"/>
  <c r="O668"/>
  <c r="N668"/>
  <c r="M668"/>
  <c r="L668"/>
  <c r="K668"/>
  <c r="J668"/>
  <c r="I668"/>
  <c r="H668"/>
  <c r="G668"/>
  <c r="F668"/>
  <c r="E668"/>
  <c r="D668"/>
  <c r="R666"/>
  <c r="Q666"/>
  <c r="P666"/>
  <c r="O666"/>
  <c r="N666"/>
  <c r="M666"/>
  <c r="L666"/>
  <c r="K666"/>
  <c r="J666"/>
  <c r="I666"/>
  <c r="H666"/>
  <c r="G666"/>
  <c r="F666"/>
  <c r="E666"/>
  <c r="D666"/>
  <c r="R665"/>
  <c r="Q665"/>
  <c r="P665"/>
  <c r="O665"/>
  <c r="N665"/>
  <c r="M665"/>
  <c r="L665"/>
  <c r="K665"/>
  <c r="J665"/>
  <c r="I665"/>
  <c r="H665"/>
  <c r="G665"/>
  <c r="F665"/>
  <c r="E665"/>
  <c r="D665"/>
  <c r="R664"/>
  <c r="Q664"/>
  <c r="P664"/>
  <c r="O664"/>
  <c r="N664"/>
  <c r="M664"/>
  <c r="L664"/>
  <c r="K664"/>
  <c r="J664"/>
  <c r="I664"/>
  <c r="H664"/>
  <c r="G664"/>
  <c r="F664"/>
  <c r="E664"/>
  <c r="D664"/>
  <c r="R663"/>
  <c r="Q663"/>
  <c r="P663"/>
  <c r="O663"/>
  <c r="N663"/>
  <c r="M663"/>
  <c r="L663"/>
  <c r="K663"/>
  <c r="J663"/>
  <c r="I663"/>
  <c r="H663"/>
  <c r="G663"/>
  <c r="F663"/>
  <c r="E663"/>
  <c r="D663"/>
  <c r="R662"/>
  <c r="Q662"/>
  <c r="P662"/>
  <c r="O662"/>
  <c r="N662"/>
  <c r="M662"/>
  <c r="L662"/>
  <c r="K662"/>
  <c r="J662"/>
  <c r="I662"/>
  <c r="H662"/>
  <c r="G662"/>
  <c r="F662"/>
  <c r="E662"/>
  <c r="D662"/>
  <c r="R661"/>
  <c r="Q661"/>
  <c r="P661"/>
  <c r="O661"/>
  <c r="N661"/>
  <c r="M661"/>
  <c r="L661"/>
  <c r="K661"/>
  <c r="J661"/>
  <c r="I661"/>
  <c r="H661"/>
  <c r="G661"/>
  <c r="F661"/>
  <c r="E661"/>
  <c r="D661"/>
  <c r="R659"/>
  <c r="Q659"/>
  <c r="P659"/>
  <c r="O659"/>
  <c r="N659"/>
  <c r="M659"/>
  <c r="L659"/>
  <c r="K659"/>
  <c r="J659"/>
  <c r="I659"/>
  <c r="H659"/>
  <c r="G659"/>
  <c r="F659"/>
  <c r="E659"/>
  <c r="D659"/>
  <c r="R657"/>
  <c r="Q657"/>
  <c r="P657"/>
  <c r="O657"/>
  <c r="N657"/>
  <c r="M657"/>
  <c r="L657"/>
  <c r="K657"/>
  <c r="J657"/>
  <c r="I657"/>
  <c r="H657"/>
  <c r="G657"/>
  <c r="F657"/>
  <c r="E657"/>
  <c r="D657"/>
  <c r="R656"/>
  <c r="Q656"/>
  <c r="P656"/>
  <c r="O656"/>
  <c r="N656"/>
  <c r="M656"/>
  <c r="L656"/>
  <c r="K656"/>
  <c r="J656"/>
  <c r="I656"/>
  <c r="H656"/>
  <c r="G656"/>
  <c r="F656"/>
  <c r="E656"/>
  <c r="D656"/>
  <c r="R655"/>
  <c r="Q655"/>
  <c r="P655"/>
  <c r="O655"/>
  <c r="N655"/>
  <c r="M655"/>
  <c r="L655"/>
  <c r="K655"/>
  <c r="J655"/>
  <c r="I655"/>
  <c r="H655"/>
  <c r="G655"/>
  <c r="F655"/>
  <c r="E655"/>
  <c r="D655"/>
  <c r="R654"/>
  <c r="Q654"/>
  <c r="P654"/>
  <c r="O654"/>
  <c r="N654"/>
  <c r="M654"/>
  <c r="L654"/>
  <c r="K654"/>
  <c r="J654"/>
  <c r="I654"/>
  <c r="H654"/>
  <c r="G654"/>
  <c r="F654"/>
  <c r="E654"/>
  <c r="D654"/>
  <c r="R653"/>
  <c r="Q653"/>
  <c r="P653"/>
  <c r="O653"/>
  <c r="N653"/>
  <c r="M653"/>
  <c r="L653"/>
  <c r="K653"/>
  <c r="J653"/>
  <c r="I653"/>
  <c r="H653"/>
  <c r="G653"/>
  <c r="F653"/>
  <c r="E653"/>
  <c r="D653"/>
  <c r="R652"/>
  <c r="Q652"/>
  <c r="P652"/>
  <c r="O652"/>
  <c r="N652"/>
  <c r="M652"/>
  <c r="L652"/>
  <c r="K652"/>
  <c r="J652"/>
  <c r="I652"/>
  <c r="H652"/>
  <c r="G652"/>
  <c r="F652"/>
  <c r="E652"/>
  <c r="D652"/>
  <c r="R650"/>
  <c r="Q650"/>
  <c r="P650"/>
  <c r="O650"/>
  <c r="N650"/>
  <c r="M650"/>
  <c r="L650"/>
  <c r="K650"/>
  <c r="J650"/>
  <c r="I650"/>
  <c r="H650"/>
  <c r="G650"/>
  <c r="F650"/>
  <c r="E650"/>
  <c r="D650"/>
  <c r="R648"/>
  <c r="Q648"/>
  <c r="P648"/>
  <c r="O648"/>
  <c r="N648"/>
  <c r="M648"/>
  <c r="L648"/>
  <c r="K648"/>
  <c r="J648"/>
  <c r="I648"/>
  <c r="H648"/>
  <c r="G648"/>
  <c r="F648"/>
  <c r="E648"/>
  <c r="D648"/>
  <c r="R647"/>
  <c r="Q647"/>
  <c r="P647"/>
  <c r="O647"/>
  <c r="N647"/>
  <c r="M647"/>
  <c r="L647"/>
  <c r="K647"/>
  <c r="J647"/>
  <c r="I647"/>
  <c r="H647"/>
  <c r="G647"/>
  <c r="F647"/>
  <c r="E647"/>
  <c r="D647"/>
  <c r="R646"/>
  <c r="Q646"/>
  <c r="P646"/>
  <c r="O646"/>
  <c r="N646"/>
  <c r="M646"/>
  <c r="L646"/>
  <c r="K646"/>
  <c r="J646"/>
  <c r="I646"/>
  <c r="H646"/>
  <c r="G646"/>
  <c r="F646"/>
  <c r="E646"/>
  <c r="D646"/>
  <c r="R645"/>
  <c r="Q645"/>
  <c r="P645"/>
  <c r="O645"/>
  <c r="N645"/>
  <c r="M645"/>
  <c r="L645"/>
  <c r="K645"/>
  <c r="J645"/>
  <c r="I645"/>
  <c r="H645"/>
  <c r="G645"/>
  <c r="F645"/>
  <c r="E645"/>
  <c r="D645"/>
  <c r="R644"/>
  <c r="Q644"/>
  <c r="P644"/>
  <c r="O644"/>
  <c r="N644"/>
  <c r="M644"/>
  <c r="L644"/>
  <c r="K644"/>
  <c r="J644"/>
  <c r="I644"/>
  <c r="H644"/>
  <c r="G644"/>
  <c r="F644"/>
  <c r="E644"/>
  <c r="D644"/>
  <c r="R643"/>
  <c r="Q643"/>
  <c r="P643"/>
  <c r="O643"/>
  <c r="N643"/>
  <c r="M643"/>
  <c r="L643"/>
  <c r="K643"/>
  <c r="J643"/>
  <c r="I643"/>
  <c r="H643"/>
  <c r="G643"/>
  <c r="F643"/>
  <c r="E643"/>
  <c r="D643"/>
  <c r="R641"/>
  <c r="Q641"/>
  <c r="P641"/>
  <c r="O641"/>
  <c r="N641"/>
  <c r="M641"/>
  <c r="L641"/>
  <c r="K641"/>
  <c r="J641"/>
  <c r="I641"/>
  <c r="H641"/>
  <c r="G641"/>
  <c r="F641"/>
  <c r="E641"/>
  <c r="D641"/>
  <c r="R639"/>
  <c r="Q639"/>
  <c r="P639"/>
  <c r="O639"/>
  <c r="N639"/>
  <c r="M639"/>
  <c r="L639"/>
  <c r="K639"/>
  <c r="J639"/>
  <c r="I639"/>
  <c r="H639"/>
  <c r="G639"/>
  <c r="F639"/>
  <c r="E639"/>
  <c r="D639"/>
  <c r="R638"/>
  <c r="Q638"/>
  <c r="P638"/>
  <c r="O638"/>
  <c r="N638"/>
  <c r="M638"/>
  <c r="L638"/>
  <c r="K638"/>
  <c r="J638"/>
  <c r="I638"/>
  <c r="H638"/>
  <c r="G638"/>
  <c r="F638"/>
  <c r="E638"/>
  <c r="D638"/>
  <c r="R637"/>
  <c r="Q637"/>
  <c r="P637"/>
  <c r="O637"/>
  <c r="N637"/>
  <c r="M637"/>
  <c r="L637"/>
  <c r="K637"/>
  <c r="J637"/>
  <c r="I637"/>
  <c r="H637"/>
  <c r="G637"/>
  <c r="F637"/>
  <c r="E637"/>
  <c r="D637"/>
  <c r="R636"/>
  <c r="Q636"/>
  <c r="P636"/>
  <c r="O636"/>
  <c r="N636"/>
  <c r="M636"/>
  <c r="L636"/>
  <c r="K636"/>
  <c r="J636"/>
  <c r="I636"/>
  <c r="H636"/>
  <c r="G636"/>
  <c r="F636"/>
  <c r="E636"/>
  <c r="D636"/>
  <c r="R635"/>
  <c r="Q635"/>
  <c r="P635"/>
  <c r="O635"/>
  <c r="N635"/>
  <c r="M635"/>
  <c r="L635"/>
  <c r="K635"/>
  <c r="J635"/>
  <c r="I635"/>
  <c r="H635"/>
  <c r="G635"/>
  <c r="F635"/>
  <c r="E635"/>
  <c r="D635"/>
  <c r="R634"/>
  <c r="Q634"/>
  <c r="P634"/>
  <c r="O634"/>
  <c r="N634"/>
  <c r="M634"/>
  <c r="L634"/>
  <c r="K634"/>
  <c r="J634"/>
  <c r="I634"/>
  <c r="H634"/>
  <c r="G634"/>
  <c r="F634"/>
  <c r="E634"/>
  <c r="D634"/>
  <c r="R632"/>
  <c r="Q632"/>
  <c r="P632"/>
  <c r="O632"/>
  <c r="N632"/>
  <c r="M632"/>
  <c r="L632"/>
  <c r="K632"/>
  <c r="J632"/>
  <c r="I632"/>
  <c r="H632"/>
  <c r="G632"/>
  <c r="F632"/>
  <c r="E632"/>
  <c r="D632"/>
  <c r="R630"/>
  <c r="Q630"/>
  <c r="P630"/>
  <c r="O630"/>
  <c r="N630"/>
  <c r="M630"/>
  <c r="L630"/>
  <c r="K630"/>
  <c r="J630"/>
  <c r="I630"/>
  <c r="H630"/>
  <c r="G630"/>
  <c r="F630"/>
  <c r="E630"/>
  <c r="D630"/>
  <c r="R629"/>
  <c r="Q629"/>
  <c r="P629"/>
  <c r="O629"/>
  <c r="N629"/>
  <c r="M629"/>
  <c r="L629"/>
  <c r="K629"/>
  <c r="J629"/>
  <c r="I629"/>
  <c r="H629"/>
  <c r="G629"/>
  <c r="F629"/>
  <c r="E629"/>
  <c r="D629"/>
  <c r="R628"/>
  <c r="Q628"/>
  <c r="P628"/>
  <c r="O628"/>
  <c r="N628"/>
  <c r="M628"/>
  <c r="L628"/>
  <c r="K628"/>
  <c r="J628"/>
  <c r="I628"/>
  <c r="H628"/>
  <c r="G628"/>
  <c r="F628"/>
  <c r="E628"/>
  <c r="D628"/>
  <c r="R627"/>
  <c r="Q627"/>
  <c r="P627"/>
  <c r="O627"/>
  <c r="N627"/>
  <c r="M627"/>
  <c r="L627"/>
  <c r="K627"/>
  <c r="J627"/>
  <c r="I627"/>
  <c r="H627"/>
  <c r="G627"/>
  <c r="F627"/>
  <c r="E627"/>
  <c r="D627"/>
  <c r="R626"/>
  <c r="Q626"/>
  <c r="P626"/>
  <c r="O626"/>
  <c r="N626"/>
  <c r="M626"/>
  <c r="L626"/>
  <c r="K626"/>
  <c r="J626"/>
  <c r="I626"/>
  <c r="H626"/>
  <c r="G626"/>
  <c r="F626"/>
  <c r="E626"/>
  <c r="D626"/>
  <c r="R625"/>
  <c r="Q625"/>
  <c r="P625"/>
  <c r="O625"/>
  <c r="N625"/>
  <c r="M625"/>
  <c r="L625"/>
  <c r="K625"/>
  <c r="J625"/>
  <c r="I625"/>
  <c r="H625"/>
  <c r="G625"/>
  <c r="F625"/>
  <c r="E625"/>
  <c r="D625"/>
  <c r="R623"/>
  <c r="Q623"/>
  <c r="P623"/>
  <c r="O623"/>
  <c r="N623"/>
  <c r="M623"/>
  <c r="L623"/>
  <c r="K623"/>
  <c r="J623"/>
  <c r="I623"/>
  <c r="H623"/>
  <c r="G623"/>
  <c r="F623"/>
  <c r="E623"/>
  <c r="D623"/>
  <c r="R621"/>
  <c r="Q621"/>
  <c r="P621"/>
  <c r="O621"/>
  <c r="N621"/>
  <c r="M621"/>
  <c r="L621"/>
  <c r="K621"/>
  <c r="J621"/>
  <c r="I621"/>
  <c r="H621"/>
  <c r="G621"/>
  <c r="F621"/>
  <c r="E621"/>
  <c r="D621"/>
  <c r="R620"/>
  <c r="Q620"/>
  <c r="P620"/>
  <c r="O620"/>
  <c r="N620"/>
  <c r="M620"/>
  <c r="L620"/>
  <c r="K620"/>
  <c r="J620"/>
  <c r="I620"/>
  <c r="H620"/>
  <c r="G620"/>
  <c r="F620"/>
  <c r="E620"/>
  <c r="D620"/>
  <c r="R619"/>
  <c r="Q619"/>
  <c r="P619"/>
  <c r="O619"/>
  <c r="N619"/>
  <c r="M619"/>
  <c r="L619"/>
  <c r="K619"/>
  <c r="J619"/>
  <c r="I619"/>
  <c r="H619"/>
  <c r="G619"/>
  <c r="F619"/>
  <c r="E619"/>
  <c r="D619"/>
  <c r="R618"/>
  <c r="Q618"/>
  <c r="P618"/>
  <c r="O618"/>
  <c r="N618"/>
  <c r="M618"/>
  <c r="L618"/>
  <c r="K618"/>
  <c r="J618"/>
  <c r="I618"/>
  <c r="H618"/>
  <c r="G618"/>
  <c r="F618"/>
  <c r="E618"/>
  <c r="D618"/>
  <c r="R617"/>
  <c r="Q617"/>
  <c r="P617"/>
  <c r="O617"/>
  <c r="N617"/>
  <c r="M617"/>
  <c r="L617"/>
  <c r="K617"/>
  <c r="J617"/>
  <c r="I617"/>
  <c r="H617"/>
  <c r="G617"/>
  <c r="F617"/>
  <c r="E617"/>
  <c r="D617"/>
  <c r="R616"/>
  <c r="Q616"/>
  <c r="P616"/>
  <c r="O616"/>
  <c r="N616"/>
  <c r="M616"/>
  <c r="L616"/>
  <c r="K616"/>
  <c r="J616"/>
  <c r="I616"/>
  <c r="H616"/>
  <c r="G616"/>
  <c r="F616"/>
  <c r="E616"/>
  <c r="D616"/>
  <c r="R614"/>
  <c r="Q614"/>
  <c r="P614"/>
  <c r="O614"/>
  <c r="N614"/>
  <c r="M614"/>
  <c r="L614"/>
  <c r="K614"/>
  <c r="J614"/>
  <c r="I614"/>
  <c r="H614"/>
  <c r="G614"/>
  <c r="F614"/>
  <c r="E614"/>
  <c r="D614"/>
  <c r="R612"/>
  <c r="Q612"/>
  <c r="P612"/>
  <c r="O612"/>
  <c r="N612"/>
  <c r="M612"/>
  <c r="L612"/>
  <c r="K612"/>
  <c r="J612"/>
  <c r="I612"/>
  <c r="H612"/>
  <c r="G612"/>
  <c r="F612"/>
  <c r="E612"/>
  <c r="D612"/>
  <c r="R611"/>
  <c r="Q611"/>
  <c r="P611"/>
  <c r="O611"/>
  <c r="N611"/>
  <c r="M611"/>
  <c r="L611"/>
  <c r="K611"/>
  <c r="J611"/>
  <c r="I611"/>
  <c r="H611"/>
  <c r="G611"/>
  <c r="F611"/>
  <c r="E611"/>
  <c r="D611"/>
  <c r="R610"/>
  <c r="Q610"/>
  <c r="P610"/>
  <c r="O610"/>
  <c r="N610"/>
  <c r="M610"/>
  <c r="L610"/>
  <c r="K610"/>
  <c r="J610"/>
  <c r="I610"/>
  <c r="H610"/>
  <c r="G610"/>
  <c r="F610"/>
  <c r="E610"/>
  <c r="D610"/>
  <c r="R609"/>
  <c r="Q609"/>
  <c r="P609"/>
  <c r="O609"/>
  <c r="N609"/>
  <c r="M609"/>
  <c r="L609"/>
  <c r="K609"/>
  <c r="J609"/>
  <c r="I609"/>
  <c r="H609"/>
  <c r="G609"/>
  <c r="F609"/>
  <c r="E609"/>
  <c r="D609"/>
  <c r="R608"/>
  <c r="Q608"/>
  <c r="P608"/>
  <c r="O608"/>
  <c r="N608"/>
  <c r="M608"/>
  <c r="L608"/>
  <c r="K608"/>
  <c r="J608"/>
  <c r="I608"/>
  <c r="H608"/>
  <c r="G608"/>
  <c r="F608"/>
  <c r="E608"/>
  <c r="D608"/>
  <c r="R607"/>
  <c r="Q607"/>
  <c r="P607"/>
  <c r="O607"/>
  <c r="N607"/>
  <c r="M607"/>
  <c r="L607"/>
  <c r="K607"/>
  <c r="J607"/>
  <c r="I607"/>
  <c r="H607"/>
  <c r="G607"/>
  <c r="F607"/>
  <c r="E607"/>
  <c r="D607"/>
  <c r="R605"/>
  <c r="Q605"/>
  <c r="P605"/>
  <c r="O605"/>
  <c r="N605"/>
  <c r="M605"/>
  <c r="L605"/>
  <c r="K605"/>
  <c r="J605"/>
  <c r="I605"/>
  <c r="H605"/>
  <c r="G605"/>
  <c r="F605"/>
  <c r="E605"/>
  <c r="D605"/>
  <c r="R603"/>
  <c r="Q603"/>
  <c r="P603"/>
  <c r="O603"/>
  <c r="N603"/>
  <c r="M603"/>
  <c r="L603"/>
  <c r="K603"/>
  <c r="J603"/>
  <c r="I603"/>
  <c r="H603"/>
  <c r="G603"/>
  <c r="F603"/>
  <c r="E603"/>
  <c r="D603"/>
  <c r="R602"/>
  <c r="Q602"/>
  <c r="P602"/>
  <c r="O602"/>
  <c r="N602"/>
  <c r="M602"/>
  <c r="L602"/>
  <c r="K602"/>
  <c r="J602"/>
  <c r="I602"/>
  <c r="H602"/>
  <c r="G602"/>
  <c r="F602"/>
  <c r="E602"/>
  <c r="D602"/>
  <c r="R601"/>
  <c r="Q601"/>
  <c r="P601"/>
  <c r="O601"/>
  <c r="N601"/>
  <c r="M601"/>
  <c r="L601"/>
  <c r="K601"/>
  <c r="J601"/>
  <c r="I601"/>
  <c r="H601"/>
  <c r="G601"/>
  <c r="F601"/>
  <c r="E601"/>
  <c r="D601"/>
  <c r="R600"/>
  <c r="Q600"/>
  <c r="P600"/>
  <c r="O600"/>
  <c r="N600"/>
  <c r="M600"/>
  <c r="L600"/>
  <c r="K600"/>
  <c r="J600"/>
  <c r="I600"/>
  <c r="H600"/>
  <c r="G600"/>
  <c r="F600"/>
  <c r="E600"/>
  <c r="D600"/>
  <c r="R599"/>
  <c r="Q599"/>
  <c r="P599"/>
  <c r="O599"/>
  <c r="N599"/>
  <c r="M599"/>
  <c r="L599"/>
  <c r="K599"/>
  <c r="J599"/>
  <c r="I599"/>
  <c r="H599"/>
  <c r="G599"/>
  <c r="F599"/>
  <c r="E599"/>
  <c r="D599"/>
  <c r="R598"/>
  <c r="Q598"/>
  <c r="P598"/>
  <c r="O598"/>
  <c r="N598"/>
  <c r="M598"/>
  <c r="L598"/>
  <c r="K598"/>
  <c r="J598"/>
  <c r="I598"/>
  <c r="H598"/>
  <c r="G598"/>
  <c r="F598"/>
  <c r="E598"/>
  <c r="D598"/>
  <c r="R596"/>
  <c r="Q596"/>
  <c r="P596"/>
  <c r="O596"/>
  <c r="N596"/>
  <c r="M596"/>
  <c r="L596"/>
  <c r="K596"/>
  <c r="J596"/>
  <c r="I596"/>
  <c r="H596"/>
  <c r="G596"/>
  <c r="F596"/>
  <c r="E596"/>
  <c r="D596"/>
  <c r="R594"/>
  <c r="Q594"/>
  <c r="P594"/>
  <c r="O594"/>
  <c r="N594"/>
  <c r="M594"/>
  <c r="L594"/>
  <c r="K594"/>
  <c r="J594"/>
  <c r="I594"/>
  <c r="H594"/>
  <c r="G594"/>
  <c r="F594"/>
  <c r="E594"/>
  <c r="D594"/>
  <c r="R593"/>
  <c r="Q593"/>
  <c r="P593"/>
  <c r="O593"/>
  <c r="N593"/>
  <c r="M593"/>
  <c r="L593"/>
  <c r="K593"/>
  <c r="J593"/>
  <c r="I593"/>
  <c r="H593"/>
  <c r="G593"/>
  <c r="F593"/>
  <c r="E593"/>
  <c r="D593"/>
  <c r="R592"/>
  <c r="Q592"/>
  <c r="P592"/>
  <c r="O592"/>
  <c r="N592"/>
  <c r="M592"/>
  <c r="L592"/>
  <c r="K592"/>
  <c r="J592"/>
  <c r="I592"/>
  <c r="H592"/>
  <c r="G592"/>
  <c r="F592"/>
  <c r="E592"/>
  <c r="D592"/>
  <c r="R591"/>
  <c r="Q591"/>
  <c r="P591"/>
  <c r="O591"/>
  <c r="N591"/>
  <c r="M591"/>
  <c r="L591"/>
  <c r="K591"/>
  <c r="J591"/>
  <c r="I591"/>
  <c r="H591"/>
  <c r="G591"/>
  <c r="F591"/>
  <c r="E591"/>
  <c r="D591"/>
  <c r="R590"/>
  <c r="Q590"/>
  <c r="P590"/>
  <c r="O590"/>
  <c r="N590"/>
  <c r="M590"/>
  <c r="L590"/>
  <c r="K590"/>
  <c r="J590"/>
  <c r="I590"/>
  <c r="H590"/>
  <c r="G590"/>
  <c r="F590"/>
  <c r="E590"/>
  <c r="D590"/>
  <c r="R589"/>
  <c r="Q589"/>
  <c r="P589"/>
  <c r="O589"/>
  <c r="N589"/>
  <c r="M589"/>
  <c r="L589"/>
  <c r="K589"/>
  <c r="J589"/>
  <c r="I589"/>
  <c r="H589"/>
  <c r="G589"/>
  <c r="F589"/>
  <c r="E589"/>
  <c r="D589"/>
  <c r="R587"/>
  <c r="Q587"/>
  <c r="P587"/>
  <c r="O587"/>
  <c r="N587"/>
  <c r="M587"/>
  <c r="L587"/>
  <c r="K587"/>
  <c r="J587"/>
  <c r="I587"/>
  <c r="H587"/>
  <c r="G587"/>
  <c r="F587"/>
  <c r="E587"/>
  <c r="D587"/>
  <c r="R585"/>
  <c r="Q585"/>
  <c r="P585"/>
  <c r="O585"/>
  <c r="N585"/>
  <c r="M585"/>
  <c r="L585"/>
  <c r="K585"/>
  <c r="J585"/>
  <c r="I585"/>
  <c r="H585"/>
  <c r="G585"/>
  <c r="F585"/>
  <c r="E585"/>
  <c r="D585"/>
  <c r="R584"/>
  <c r="Q584"/>
  <c r="P584"/>
  <c r="O584"/>
  <c r="N584"/>
  <c r="M584"/>
  <c r="L584"/>
  <c r="K584"/>
  <c r="J584"/>
  <c r="I584"/>
  <c r="H584"/>
  <c r="G584"/>
  <c r="F584"/>
  <c r="E584"/>
  <c r="D584"/>
  <c r="R583"/>
  <c r="Q583"/>
  <c r="P583"/>
  <c r="O583"/>
  <c r="N583"/>
  <c r="M583"/>
  <c r="L583"/>
  <c r="K583"/>
  <c r="J583"/>
  <c r="I583"/>
  <c r="H583"/>
  <c r="G583"/>
  <c r="F583"/>
  <c r="E583"/>
  <c r="D583"/>
  <c r="R582"/>
  <c r="Q582"/>
  <c r="P582"/>
  <c r="O582"/>
  <c r="N582"/>
  <c r="M582"/>
  <c r="L582"/>
  <c r="K582"/>
  <c r="J582"/>
  <c r="I582"/>
  <c r="H582"/>
  <c r="G582"/>
  <c r="F582"/>
  <c r="E582"/>
  <c r="D582"/>
  <c r="R581"/>
  <c r="Q581"/>
  <c r="P581"/>
  <c r="O581"/>
  <c r="N581"/>
  <c r="M581"/>
  <c r="L581"/>
  <c r="K581"/>
  <c r="J581"/>
  <c r="I581"/>
  <c r="H581"/>
  <c r="G581"/>
  <c r="F581"/>
  <c r="E581"/>
  <c r="D581"/>
  <c r="R580"/>
  <c r="Q580"/>
  <c r="P580"/>
  <c r="O580"/>
  <c r="N580"/>
  <c r="M580"/>
  <c r="L580"/>
  <c r="K580"/>
  <c r="J580"/>
  <c r="I580"/>
  <c r="H580"/>
  <c r="G580"/>
  <c r="F580"/>
  <c r="E580"/>
  <c r="D580"/>
  <c r="R578"/>
  <c r="Q578"/>
  <c r="P578"/>
  <c r="O578"/>
  <c r="N578"/>
  <c r="M578"/>
  <c r="L578"/>
  <c r="K578"/>
  <c r="J578"/>
  <c r="I578"/>
  <c r="H578"/>
  <c r="G578"/>
  <c r="F578"/>
  <c r="E578"/>
  <c r="D578"/>
  <c r="R576"/>
  <c r="Q576"/>
  <c r="P576"/>
  <c r="O576"/>
  <c r="N576"/>
  <c r="M576"/>
  <c r="L576"/>
  <c r="K576"/>
  <c r="J576"/>
  <c r="I576"/>
  <c r="H576"/>
  <c r="G576"/>
  <c r="F576"/>
  <c r="E576"/>
  <c r="D576"/>
  <c r="R575"/>
  <c r="Q575"/>
  <c r="P575"/>
  <c r="O575"/>
  <c r="N575"/>
  <c r="M575"/>
  <c r="L575"/>
  <c r="K575"/>
  <c r="J575"/>
  <c r="I575"/>
  <c r="H575"/>
  <c r="G575"/>
  <c r="F575"/>
  <c r="E575"/>
  <c r="D575"/>
  <c r="R574"/>
  <c r="Q574"/>
  <c r="P574"/>
  <c r="O574"/>
  <c r="N574"/>
  <c r="M574"/>
  <c r="L574"/>
  <c r="K574"/>
  <c r="J574"/>
  <c r="I574"/>
  <c r="H574"/>
  <c r="G574"/>
  <c r="F574"/>
  <c r="E574"/>
  <c r="D574"/>
  <c r="R573"/>
  <c r="Q573"/>
  <c r="P573"/>
  <c r="O573"/>
  <c r="N573"/>
  <c r="M573"/>
  <c r="L573"/>
  <c r="K573"/>
  <c r="J573"/>
  <c r="I573"/>
  <c r="H573"/>
  <c r="G573"/>
  <c r="F573"/>
  <c r="E573"/>
  <c r="D573"/>
  <c r="R572"/>
  <c r="Q572"/>
  <c r="P572"/>
  <c r="O572"/>
  <c r="N572"/>
  <c r="M572"/>
  <c r="L572"/>
  <c r="K572"/>
  <c r="J572"/>
  <c r="I572"/>
  <c r="H572"/>
  <c r="G572"/>
  <c r="F572"/>
  <c r="E572"/>
  <c r="D572"/>
  <c r="R571"/>
  <c r="Q571"/>
  <c r="P571"/>
  <c r="O571"/>
  <c r="N571"/>
  <c r="M571"/>
  <c r="L571"/>
  <c r="K571"/>
  <c r="J571"/>
  <c r="I571"/>
  <c r="H571"/>
  <c r="G571"/>
  <c r="F571"/>
  <c r="E571"/>
  <c r="D571"/>
  <c r="R569"/>
  <c r="Q569"/>
  <c r="P569"/>
  <c r="O569"/>
  <c r="N569"/>
  <c r="M569"/>
  <c r="L569"/>
  <c r="K569"/>
  <c r="J569"/>
  <c r="I569"/>
  <c r="H569"/>
  <c r="G569"/>
  <c r="F569"/>
  <c r="E569"/>
  <c r="D569"/>
  <c r="R567"/>
  <c r="Q567"/>
  <c r="P567"/>
  <c r="O567"/>
  <c r="N567"/>
  <c r="M567"/>
  <c r="L567"/>
  <c r="K567"/>
  <c r="J567"/>
  <c r="I567"/>
  <c r="H567"/>
  <c r="G567"/>
  <c r="F567"/>
  <c r="E567"/>
  <c r="D567"/>
  <c r="R566"/>
  <c r="Q566"/>
  <c r="P566"/>
  <c r="O566"/>
  <c r="N566"/>
  <c r="M566"/>
  <c r="L566"/>
  <c r="K566"/>
  <c r="J566"/>
  <c r="I566"/>
  <c r="H566"/>
  <c r="G566"/>
  <c r="F566"/>
  <c r="E566"/>
  <c r="D566"/>
  <c r="R565"/>
  <c r="Q565"/>
  <c r="P565"/>
  <c r="O565"/>
  <c r="N565"/>
  <c r="M565"/>
  <c r="L565"/>
  <c r="K565"/>
  <c r="J565"/>
  <c r="I565"/>
  <c r="H565"/>
  <c r="G565"/>
  <c r="F565"/>
  <c r="E565"/>
  <c r="D565"/>
  <c r="R564"/>
  <c r="Q564"/>
  <c r="P564"/>
  <c r="O564"/>
  <c r="N564"/>
  <c r="M564"/>
  <c r="L564"/>
  <c r="K564"/>
  <c r="J564"/>
  <c r="I564"/>
  <c r="H564"/>
  <c r="G564"/>
  <c r="F564"/>
  <c r="E564"/>
  <c r="D564"/>
  <c r="R563"/>
  <c r="Q563"/>
  <c r="P563"/>
  <c r="O563"/>
  <c r="N563"/>
  <c r="M563"/>
  <c r="L563"/>
  <c r="K563"/>
  <c r="J563"/>
  <c r="I563"/>
  <c r="H563"/>
  <c r="G563"/>
  <c r="F563"/>
  <c r="E563"/>
  <c r="D563"/>
  <c r="R562"/>
  <c r="Q562"/>
  <c r="P562"/>
  <c r="O562"/>
  <c r="N562"/>
  <c r="M562"/>
  <c r="L562"/>
  <c r="K562"/>
  <c r="J562"/>
  <c r="I562"/>
  <c r="H562"/>
  <c r="G562"/>
  <c r="F562"/>
  <c r="E562"/>
  <c r="D562"/>
  <c r="R560"/>
  <c r="Q560"/>
  <c r="P560"/>
  <c r="O560"/>
  <c r="N560"/>
  <c r="M560"/>
  <c r="L560"/>
  <c r="K560"/>
  <c r="J560"/>
  <c r="I560"/>
  <c r="H560"/>
  <c r="G560"/>
  <c r="F560"/>
  <c r="E560"/>
  <c r="D560"/>
  <c r="R558"/>
  <c r="Q558"/>
  <c r="P558"/>
  <c r="O558"/>
  <c r="N558"/>
  <c r="M558"/>
  <c r="L558"/>
  <c r="K558"/>
  <c r="J558"/>
  <c r="I558"/>
  <c r="H558"/>
  <c r="G558"/>
  <c r="F558"/>
  <c r="E558"/>
  <c r="D558"/>
  <c r="R557"/>
  <c r="Q557"/>
  <c r="P557"/>
  <c r="O557"/>
  <c r="N557"/>
  <c r="M557"/>
  <c r="L557"/>
  <c r="K557"/>
  <c r="J557"/>
  <c r="I557"/>
  <c r="H557"/>
  <c r="G557"/>
  <c r="F557"/>
  <c r="E557"/>
  <c r="D557"/>
  <c r="R556"/>
  <c r="Q556"/>
  <c r="P556"/>
  <c r="O556"/>
  <c r="N556"/>
  <c r="M556"/>
  <c r="L556"/>
  <c r="K556"/>
  <c r="J556"/>
  <c r="I556"/>
  <c r="H556"/>
  <c r="G556"/>
  <c r="F556"/>
  <c r="E556"/>
  <c r="D556"/>
  <c r="R555"/>
  <c r="Q555"/>
  <c r="P555"/>
  <c r="O555"/>
  <c r="N555"/>
  <c r="M555"/>
  <c r="L555"/>
  <c r="K555"/>
  <c r="J555"/>
  <c r="I555"/>
  <c r="H555"/>
  <c r="G555"/>
  <c r="F555"/>
  <c r="E555"/>
  <c r="D555"/>
  <c r="R554"/>
  <c r="Q554"/>
  <c r="P554"/>
  <c r="O554"/>
  <c r="N554"/>
  <c r="M554"/>
  <c r="L554"/>
  <c r="K554"/>
  <c r="J554"/>
  <c r="I554"/>
  <c r="H554"/>
  <c r="G554"/>
  <c r="F554"/>
  <c r="E554"/>
  <c r="D554"/>
  <c r="R553"/>
  <c r="Q553"/>
  <c r="P553"/>
  <c r="O553"/>
  <c r="N553"/>
  <c r="M553"/>
  <c r="L553"/>
  <c r="K553"/>
  <c r="J553"/>
  <c r="I553"/>
  <c r="H553"/>
  <c r="G553"/>
  <c r="F553"/>
  <c r="E553"/>
  <c r="D553"/>
  <c r="R551"/>
  <c r="Q551"/>
  <c r="P551"/>
  <c r="O551"/>
  <c r="N551"/>
  <c r="M551"/>
  <c r="L551"/>
  <c r="K551"/>
  <c r="J551"/>
  <c r="I551"/>
  <c r="H551"/>
  <c r="G551"/>
  <c r="F551"/>
  <c r="E551"/>
  <c r="D551"/>
  <c r="R549"/>
  <c r="Q549"/>
  <c r="P549"/>
  <c r="O549"/>
  <c r="N549"/>
  <c r="M549"/>
  <c r="L549"/>
  <c r="K549"/>
  <c r="J549"/>
  <c r="I549"/>
  <c r="H549"/>
  <c r="G549"/>
  <c r="F549"/>
  <c r="E549"/>
  <c r="D549"/>
  <c r="R548"/>
  <c r="Q548"/>
  <c r="P548"/>
  <c r="O548"/>
  <c r="N548"/>
  <c r="M548"/>
  <c r="L548"/>
  <c r="K548"/>
  <c r="J548"/>
  <c r="I548"/>
  <c r="H548"/>
  <c r="G548"/>
  <c r="F548"/>
  <c r="E548"/>
  <c r="D548"/>
  <c r="R547"/>
  <c r="Q547"/>
  <c r="P547"/>
  <c r="O547"/>
  <c r="N547"/>
  <c r="M547"/>
  <c r="L547"/>
  <c r="K547"/>
  <c r="J547"/>
  <c r="I547"/>
  <c r="H547"/>
  <c r="G547"/>
  <c r="F547"/>
  <c r="E547"/>
  <c r="D547"/>
  <c r="R546"/>
  <c r="Q546"/>
  <c r="P546"/>
  <c r="O546"/>
  <c r="N546"/>
  <c r="M546"/>
  <c r="L546"/>
  <c r="K546"/>
  <c r="J546"/>
  <c r="I546"/>
  <c r="H546"/>
  <c r="G546"/>
  <c r="F546"/>
  <c r="E546"/>
  <c r="D546"/>
  <c r="R545"/>
  <c r="Q545"/>
  <c r="P545"/>
  <c r="O545"/>
  <c r="N545"/>
  <c r="M545"/>
  <c r="L545"/>
  <c r="K545"/>
  <c r="J545"/>
  <c r="I545"/>
  <c r="H545"/>
  <c r="G545"/>
  <c r="F545"/>
  <c r="E545"/>
  <c r="D545"/>
  <c r="R544"/>
  <c r="Q544"/>
  <c r="P544"/>
  <c r="O544"/>
  <c r="N544"/>
  <c r="M544"/>
  <c r="L544"/>
  <c r="K544"/>
  <c r="J544"/>
  <c r="I544"/>
  <c r="H544"/>
  <c r="G544"/>
  <c r="F544"/>
  <c r="E544"/>
  <c r="D544"/>
  <c r="R542"/>
  <c r="Q542"/>
  <c r="P542"/>
  <c r="O542"/>
  <c r="N542"/>
  <c r="M542"/>
  <c r="L542"/>
  <c r="K542"/>
  <c r="J542"/>
  <c r="I542"/>
  <c r="H542"/>
  <c r="G542"/>
  <c r="F542"/>
  <c r="E542"/>
  <c r="D542"/>
  <c r="R540"/>
  <c r="Q540"/>
  <c r="P540"/>
  <c r="O540"/>
  <c r="N540"/>
  <c r="M540"/>
  <c r="L540"/>
  <c r="K540"/>
  <c r="J540"/>
  <c r="I540"/>
  <c r="H540"/>
  <c r="G540"/>
  <c r="F540"/>
  <c r="E540"/>
  <c r="D540"/>
  <c r="R539"/>
  <c r="Q539"/>
  <c r="P539"/>
  <c r="O539"/>
  <c r="N539"/>
  <c r="M539"/>
  <c r="L539"/>
  <c r="K539"/>
  <c r="J539"/>
  <c r="I539"/>
  <c r="H539"/>
  <c r="G539"/>
  <c r="F539"/>
  <c r="E539"/>
  <c r="D539"/>
  <c r="R538"/>
  <c r="Q538"/>
  <c r="P538"/>
  <c r="O538"/>
  <c r="N538"/>
  <c r="M538"/>
  <c r="L538"/>
  <c r="K538"/>
  <c r="J538"/>
  <c r="I538"/>
  <c r="H538"/>
  <c r="G538"/>
  <c r="F538"/>
  <c r="E538"/>
  <c r="D538"/>
  <c r="R537"/>
  <c r="Q537"/>
  <c r="P537"/>
  <c r="O537"/>
  <c r="N537"/>
  <c r="M537"/>
  <c r="L537"/>
  <c r="K537"/>
  <c r="J537"/>
  <c r="I537"/>
  <c r="H537"/>
  <c r="G537"/>
  <c r="F537"/>
  <c r="E537"/>
  <c r="D537"/>
  <c r="R536"/>
  <c r="Q536"/>
  <c r="P536"/>
  <c r="O536"/>
  <c r="N536"/>
  <c r="M536"/>
  <c r="L536"/>
  <c r="K536"/>
  <c r="J536"/>
  <c r="I536"/>
  <c r="H536"/>
  <c r="G536"/>
  <c r="F536"/>
  <c r="E536"/>
  <c r="D536"/>
  <c r="R535"/>
  <c r="Q535"/>
  <c r="P535"/>
  <c r="O535"/>
  <c r="N535"/>
  <c r="M535"/>
  <c r="L535"/>
  <c r="K535"/>
  <c r="J535"/>
  <c r="I535"/>
  <c r="H535"/>
  <c r="G535"/>
  <c r="F535"/>
  <c r="E535"/>
  <c r="D535"/>
  <c r="R533"/>
  <c r="Q533"/>
  <c r="P533"/>
  <c r="O533"/>
  <c r="N533"/>
  <c r="M533"/>
  <c r="L533"/>
  <c r="K533"/>
  <c r="J533"/>
  <c r="I533"/>
  <c r="H533"/>
  <c r="G533"/>
  <c r="F533"/>
  <c r="E533"/>
  <c r="D533"/>
  <c r="R531"/>
  <c r="Q531"/>
  <c r="P531"/>
  <c r="O531"/>
  <c r="N531"/>
  <c r="M531"/>
  <c r="L531"/>
  <c r="K531"/>
  <c r="J531"/>
  <c r="I531"/>
  <c r="H531"/>
  <c r="G531"/>
  <c r="F531"/>
  <c r="E531"/>
  <c r="D531"/>
  <c r="R530"/>
  <c r="Q530"/>
  <c r="P530"/>
  <c r="O530"/>
  <c r="N530"/>
  <c r="M530"/>
  <c r="L530"/>
  <c r="K530"/>
  <c r="J530"/>
  <c r="I530"/>
  <c r="H530"/>
  <c r="G530"/>
  <c r="F530"/>
  <c r="E530"/>
  <c r="D530"/>
  <c r="R529"/>
  <c r="Q529"/>
  <c r="P529"/>
  <c r="O529"/>
  <c r="N529"/>
  <c r="M529"/>
  <c r="L529"/>
  <c r="K529"/>
  <c r="J529"/>
  <c r="I529"/>
  <c r="H529"/>
  <c r="G529"/>
  <c r="F529"/>
  <c r="E529"/>
  <c r="D529"/>
  <c r="R528"/>
  <c r="Q528"/>
  <c r="P528"/>
  <c r="O528"/>
  <c r="N528"/>
  <c r="M528"/>
  <c r="L528"/>
  <c r="K528"/>
  <c r="J528"/>
  <c r="I528"/>
  <c r="H528"/>
  <c r="G528"/>
  <c r="F528"/>
  <c r="E528"/>
  <c r="D528"/>
  <c r="R527"/>
  <c r="Q527"/>
  <c r="P527"/>
  <c r="O527"/>
  <c r="N527"/>
  <c r="M527"/>
  <c r="L527"/>
  <c r="K527"/>
  <c r="J527"/>
  <c r="I527"/>
  <c r="H527"/>
  <c r="G527"/>
  <c r="F527"/>
  <c r="E527"/>
  <c r="D527"/>
  <c r="R526"/>
  <c r="Q526"/>
  <c r="P526"/>
  <c r="O526"/>
  <c r="N526"/>
  <c r="M526"/>
  <c r="L526"/>
  <c r="K526"/>
  <c r="J526"/>
  <c r="I526"/>
  <c r="H526"/>
  <c r="G526"/>
  <c r="F526"/>
  <c r="E526"/>
  <c r="D526"/>
  <c r="R524"/>
  <c r="Q524"/>
  <c r="P524"/>
  <c r="O524"/>
  <c r="N524"/>
  <c r="M524"/>
  <c r="L524"/>
  <c r="K524"/>
  <c r="J524"/>
  <c r="I524"/>
  <c r="H524"/>
  <c r="G524"/>
  <c r="F524"/>
  <c r="E524"/>
  <c r="D524"/>
  <c r="R522"/>
  <c r="Q522"/>
  <c r="P522"/>
  <c r="O522"/>
  <c r="N522"/>
  <c r="M522"/>
  <c r="L522"/>
  <c r="K522"/>
  <c r="J522"/>
  <c r="I522"/>
  <c r="H522"/>
  <c r="G522"/>
  <c r="F522"/>
  <c r="E522"/>
  <c r="D522"/>
  <c r="R521"/>
  <c r="Q521"/>
  <c r="P521"/>
  <c r="O521"/>
  <c r="N521"/>
  <c r="M521"/>
  <c r="L521"/>
  <c r="K521"/>
  <c r="J521"/>
  <c r="I521"/>
  <c r="H521"/>
  <c r="G521"/>
  <c r="F521"/>
  <c r="E521"/>
  <c r="D521"/>
  <c r="R520"/>
  <c r="Q520"/>
  <c r="P520"/>
  <c r="O520"/>
  <c r="N520"/>
  <c r="M520"/>
  <c r="L520"/>
  <c r="K520"/>
  <c r="J520"/>
  <c r="I520"/>
  <c r="H520"/>
  <c r="G520"/>
  <c r="F520"/>
  <c r="E520"/>
  <c r="D520"/>
  <c r="R519"/>
  <c r="Q519"/>
  <c r="P519"/>
  <c r="O519"/>
  <c r="N519"/>
  <c r="M519"/>
  <c r="L519"/>
  <c r="K519"/>
  <c r="J519"/>
  <c r="I519"/>
  <c r="H519"/>
  <c r="G519"/>
  <c r="F519"/>
  <c r="E519"/>
  <c r="D519"/>
  <c r="R518"/>
  <c r="Q518"/>
  <c r="P518"/>
  <c r="O518"/>
  <c r="N518"/>
  <c r="M518"/>
  <c r="L518"/>
  <c r="K518"/>
  <c r="J518"/>
  <c r="I518"/>
  <c r="H518"/>
  <c r="G518"/>
  <c r="F518"/>
  <c r="E518"/>
  <c r="D518"/>
  <c r="R517"/>
  <c r="Q517"/>
  <c r="P517"/>
  <c r="O517"/>
  <c r="N517"/>
  <c r="M517"/>
  <c r="L517"/>
  <c r="K517"/>
  <c r="J517"/>
  <c r="I517"/>
  <c r="H517"/>
  <c r="G517"/>
  <c r="F517"/>
  <c r="E517"/>
  <c r="D517"/>
  <c r="R515"/>
  <c r="Q515"/>
  <c r="P515"/>
  <c r="O515"/>
  <c r="N515"/>
  <c r="M515"/>
  <c r="L515"/>
  <c r="K515"/>
  <c r="J515"/>
  <c r="I515"/>
  <c r="H515"/>
  <c r="G515"/>
  <c r="F515"/>
  <c r="E515"/>
  <c r="D515"/>
  <c r="R513"/>
  <c r="Q513"/>
  <c r="P513"/>
  <c r="O513"/>
  <c r="N513"/>
  <c r="M513"/>
  <c r="L513"/>
  <c r="K513"/>
  <c r="J513"/>
  <c r="I513"/>
  <c r="H513"/>
  <c r="G513"/>
  <c r="F513"/>
  <c r="E513"/>
  <c r="D513"/>
  <c r="R512"/>
  <c r="Q512"/>
  <c r="P512"/>
  <c r="O512"/>
  <c r="N512"/>
  <c r="M512"/>
  <c r="L512"/>
  <c r="K512"/>
  <c r="J512"/>
  <c r="I512"/>
  <c r="H512"/>
  <c r="G512"/>
  <c r="F512"/>
  <c r="E512"/>
  <c r="D512"/>
  <c r="R511"/>
  <c r="Q511"/>
  <c r="P511"/>
  <c r="O511"/>
  <c r="N511"/>
  <c r="M511"/>
  <c r="L511"/>
  <c r="K511"/>
  <c r="J511"/>
  <c r="I511"/>
  <c r="H511"/>
  <c r="G511"/>
  <c r="F511"/>
  <c r="E511"/>
  <c r="D511"/>
  <c r="R510"/>
  <c r="Q510"/>
  <c r="P510"/>
  <c r="O510"/>
  <c r="N510"/>
  <c r="M510"/>
  <c r="L510"/>
  <c r="K510"/>
  <c r="J510"/>
  <c r="I510"/>
  <c r="H510"/>
  <c r="G510"/>
  <c r="F510"/>
  <c r="E510"/>
  <c r="D510"/>
  <c r="R509"/>
  <c r="Q509"/>
  <c r="P509"/>
  <c r="O509"/>
  <c r="N509"/>
  <c r="M509"/>
  <c r="L509"/>
  <c r="K509"/>
  <c r="J509"/>
  <c r="I509"/>
  <c r="H509"/>
  <c r="G509"/>
  <c r="F509"/>
  <c r="E509"/>
  <c r="D509"/>
  <c r="R508"/>
  <c r="Q508"/>
  <c r="P508"/>
  <c r="O508"/>
  <c r="N508"/>
  <c r="M508"/>
  <c r="L508"/>
  <c r="K508"/>
  <c r="J508"/>
  <c r="I508"/>
  <c r="H508"/>
  <c r="G508"/>
  <c r="F508"/>
  <c r="E508"/>
  <c r="D508"/>
  <c r="R506"/>
  <c r="Q506"/>
  <c r="P506"/>
  <c r="O506"/>
  <c r="N506"/>
  <c r="M506"/>
  <c r="L506"/>
  <c r="K506"/>
  <c r="J506"/>
  <c r="I506"/>
  <c r="H506"/>
  <c r="G506"/>
  <c r="F506"/>
  <c r="E506"/>
  <c r="D506"/>
  <c r="R504"/>
  <c r="Q504"/>
  <c r="P504"/>
  <c r="O504"/>
  <c r="N504"/>
  <c r="M504"/>
  <c r="L504"/>
  <c r="K504"/>
  <c r="J504"/>
  <c r="I504"/>
  <c r="H504"/>
  <c r="G504"/>
  <c r="F504"/>
  <c r="E504"/>
  <c r="D504"/>
  <c r="R503"/>
  <c r="Q503"/>
  <c r="P503"/>
  <c r="O503"/>
  <c r="N503"/>
  <c r="M503"/>
  <c r="L503"/>
  <c r="K503"/>
  <c r="J503"/>
  <c r="I503"/>
  <c r="H503"/>
  <c r="G503"/>
  <c r="F503"/>
  <c r="E503"/>
  <c r="D503"/>
  <c r="R502"/>
  <c r="Q502"/>
  <c r="P502"/>
  <c r="O502"/>
  <c r="N502"/>
  <c r="M502"/>
  <c r="L502"/>
  <c r="K502"/>
  <c r="J502"/>
  <c r="I502"/>
  <c r="H502"/>
  <c r="G502"/>
  <c r="F502"/>
  <c r="E502"/>
  <c r="D502"/>
  <c r="R501"/>
  <c r="Q501"/>
  <c r="P501"/>
  <c r="O501"/>
  <c r="N501"/>
  <c r="M501"/>
  <c r="L501"/>
  <c r="K501"/>
  <c r="J501"/>
  <c r="I501"/>
  <c r="H501"/>
  <c r="G501"/>
  <c r="F501"/>
  <c r="E501"/>
  <c r="D501"/>
  <c r="R500"/>
  <c r="Q500"/>
  <c r="P500"/>
  <c r="O500"/>
  <c r="N500"/>
  <c r="M500"/>
  <c r="L500"/>
  <c r="K500"/>
  <c r="J500"/>
  <c r="I500"/>
  <c r="H500"/>
  <c r="G500"/>
  <c r="F500"/>
  <c r="E500"/>
  <c r="D500"/>
  <c r="R499"/>
  <c r="Q499"/>
  <c r="P499"/>
  <c r="O499"/>
  <c r="N499"/>
  <c r="M499"/>
  <c r="L499"/>
  <c r="K499"/>
  <c r="J499"/>
  <c r="I499"/>
  <c r="H499"/>
  <c r="G499"/>
  <c r="F499"/>
  <c r="E499"/>
  <c r="D499"/>
  <c r="R497"/>
  <c r="Q497"/>
  <c r="P497"/>
  <c r="O497"/>
  <c r="N497"/>
  <c r="M497"/>
  <c r="L497"/>
  <c r="K497"/>
  <c r="J497"/>
  <c r="I497"/>
  <c r="H497"/>
  <c r="G497"/>
  <c r="F497"/>
  <c r="E497"/>
  <c r="D497"/>
  <c r="R495"/>
  <c r="Q495"/>
  <c r="P495"/>
  <c r="O495"/>
  <c r="N495"/>
  <c r="M495"/>
  <c r="L495"/>
  <c r="K495"/>
  <c r="J495"/>
  <c r="I495"/>
  <c r="H495"/>
  <c r="G495"/>
  <c r="F495"/>
  <c r="E495"/>
  <c r="D495"/>
  <c r="R494"/>
  <c r="Q494"/>
  <c r="P494"/>
  <c r="O494"/>
  <c r="N494"/>
  <c r="M494"/>
  <c r="L494"/>
  <c r="K494"/>
  <c r="J494"/>
  <c r="I494"/>
  <c r="H494"/>
  <c r="G494"/>
  <c r="F494"/>
  <c r="E494"/>
  <c r="D494"/>
  <c r="R493"/>
  <c r="Q493"/>
  <c r="P493"/>
  <c r="O493"/>
  <c r="N493"/>
  <c r="M493"/>
  <c r="L493"/>
  <c r="K493"/>
  <c r="J493"/>
  <c r="I493"/>
  <c r="H493"/>
  <c r="G493"/>
  <c r="F493"/>
  <c r="E493"/>
  <c r="D493"/>
  <c r="R492"/>
  <c r="Q492"/>
  <c r="P492"/>
  <c r="O492"/>
  <c r="N492"/>
  <c r="M492"/>
  <c r="L492"/>
  <c r="K492"/>
  <c r="J492"/>
  <c r="I492"/>
  <c r="H492"/>
  <c r="G492"/>
  <c r="F492"/>
  <c r="E492"/>
  <c r="D492"/>
  <c r="R491"/>
  <c r="Q491"/>
  <c r="P491"/>
  <c r="O491"/>
  <c r="N491"/>
  <c r="M491"/>
  <c r="L491"/>
  <c r="K491"/>
  <c r="J491"/>
  <c r="I491"/>
  <c r="H491"/>
  <c r="G491"/>
  <c r="F491"/>
  <c r="E491"/>
  <c r="D491"/>
  <c r="R490"/>
  <c r="Q490"/>
  <c r="P490"/>
  <c r="O490"/>
  <c r="N490"/>
  <c r="M490"/>
  <c r="L490"/>
  <c r="K490"/>
  <c r="J490"/>
  <c r="I490"/>
  <c r="H490"/>
  <c r="G490"/>
  <c r="F490"/>
  <c r="E490"/>
  <c r="D490"/>
  <c r="R488"/>
  <c r="Q488"/>
  <c r="P488"/>
  <c r="O488"/>
  <c r="N488"/>
  <c r="M488"/>
  <c r="L488"/>
  <c r="K488"/>
  <c r="J488"/>
  <c r="I488"/>
  <c r="H488"/>
  <c r="G488"/>
  <c r="F488"/>
  <c r="E488"/>
  <c r="D488"/>
  <c r="R486"/>
  <c r="Q486"/>
  <c r="P486"/>
  <c r="O486"/>
  <c r="N486"/>
  <c r="M486"/>
  <c r="L486"/>
  <c r="K486"/>
  <c r="J486"/>
  <c r="I486"/>
  <c r="H486"/>
  <c r="G486"/>
  <c r="F486"/>
  <c r="E486"/>
  <c r="D486"/>
  <c r="R485"/>
  <c r="Q485"/>
  <c r="P485"/>
  <c r="O485"/>
  <c r="N485"/>
  <c r="M485"/>
  <c r="L485"/>
  <c r="K485"/>
  <c r="J485"/>
  <c r="I485"/>
  <c r="H485"/>
  <c r="G485"/>
  <c r="F485"/>
  <c r="E485"/>
  <c r="D485"/>
  <c r="R484"/>
  <c r="Q484"/>
  <c r="P484"/>
  <c r="O484"/>
  <c r="N484"/>
  <c r="M484"/>
  <c r="L484"/>
  <c r="K484"/>
  <c r="J484"/>
  <c r="I484"/>
  <c r="H484"/>
  <c r="G484"/>
  <c r="F484"/>
  <c r="E484"/>
  <c r="D484"/>
  <c r="R483"/>
  <c r="Q483"/>
  <c r="P483"/>
  <c r="O483"/>
  <c r="N483"/>
  <c r="M483"/>
  <c r="L483"/>
  <c r="K483"/>
  <c r="J483"/>
  <c r="I483"/>
  <c r="H483"/>
  <c r="G483"/>
  <c r="F483"/>
  <c r="E483"/>
  <c r="D483"/>
  <c r="R482"/>
  <c r="Q482"/>
  <c r="P482"/>
  <c r="O482"/>
  <c r="N482"/>
  <c r="M482"/>
  <c r="L482"/>
  <c r="K482"/>
  <c r="J482"/>
  <c r="I482"/>
  <c r="H482"/>
  <c r="G482"/>
  <c r="F482"/>
  <c r="E482"/>
  <c r="D482"/>
  <c r="R481"/>
  <c r="Q481"/>
  <c r="P481"/>
  <c r="O481"/>
  <c r="N481"/>
  <c r="M481"/>
  <c r="L481"/>
  <c r="K481"/>
  <c r="J481"/>
  <c r="I481"/>
  <c r="H481"/>
  <c r="G481"/>
  <c r="F481"/>
  <c r="E481"/>
  <c r="D481"/>
  <c r="R479"/>
  <c r="Q479"/>
  <c r="P479"/>
  <c r="O479"/>
  <c r="N479"/>
  <c r="M479"/>
  <c r="L479"/>
  <c r="K479"/>
  <c r="J479"/>
  <c r="I479"/>
  <c r="H479"/>
  <c r="G479"/>
  <c r="F479"/>
  <c r="E479"/>
  <c r="D479"/>
  <c r="R477"/>
  <c r="Q477"/>
  <c r="P477"/>
  <c r="O477"/>
  <c r="N477"/>
  <c r="M477"/>
  <c r="L477"/>
  <c r="K477"/>
  <c r="J477"/>
  <c r="I477"/>
  <c r="H477"/>
  <c r="G477"/>
  <c r="F477"/>
  <c r="E477"/>
  <c r="D477"/>
  <c r="R476"/>
  <c r="Q476"/>
  <c r="P476"/>
  <c r="O476"/>
  <c r="N476"/>
  <c r="M476"/>
  <c r="L476"/>
  <c r="K476"/>
  <c r="J476"/>
  <c r="I476"/>
  <c r="H476"/>
  <c r="G476"/>
  <c r="F476"/>
  <c r="E476"/>
  <c r="D476"/>
  <c r="R475"/>
  <c r="Q475"/>
  <c r="P475"/>
  <c r="O475"/>
  <c r="N475"/>
  <c r="M475"/>
  <c r="L475"/>
  <c r="K475"/>
  <c r="J475"/>
  <c r="I475"/>
  <c r="H475"/>
  <c r="G475"/>
  <c r="F475"/>
  <c r="E475"/>
  <c r="D475"/>
  <c r="R474"/>
  <c r="Q474"/>
  <c r="P474"/>
  <c r="O474"/>
  <c r="N474"/>
  <c r="M474"/>
  <c r="L474"/>
  <c r="K474"/>
  <c r="J474"/>
  <c r="I474"/>
  <c r="H474"/>
  <c r="G474"/>
  <c r="F474"/>
  <c r="E474"/>
  <c r="D474"/>
  <c r="R473"/>
  <c r="Q473"/>
  <c r="P473"/>
  <c r="O473"/>
  <c r="N473"/>
  <c r="M473"/>
  <c r="L473"/>
  <c r="K473"/>
  <c r="J473"/>
  <c r="I473"/>
  <c r="H473"/>
  <c r="G473"/>
  <c r="F473"/>
  <c r="E473"/>
  <c r="D473"/>
  <c r="R472"/>
  <c r="Q472"/>
  <c r="P472"/>
  <c r="O472"/>
  <c r="N472"/>
  <c r="M472"/>
  <c r="L472"/>
  <c r="K472"/>
  <c r="J472"/>
  <c r="I472"/>
  <c r="H472"/>
  <c r="G472"/>
  <c r="F472"/>
  <c r="E472"/>
  <c r="D472"/>
  <c r="R470"/>
  <c r="Q470"/>
  <c r="P470"/>
  <c r="O470"/>
  <c r="N470"/>
  <c r="M470"/>
  <c r="L470"/>
  <c r="K470"/>
  <c r="J470"/>
  <c r="I470"/>
  <c r="H470"/>
  <c r="G470"/>
  <c r="F470"/>
  <c r="E470"/>
  <c r="D470"/>
  <c r="R468"/>
  <c r="Q468"/>
  <c r="P468"/>
  <c r="O468"/>
  <c r="N468"/>
  <c r="M468"/>
  <c r="L468"/>
  <c r="K468"/>
  <c r="J468"/>
  <c r="I468"/>
  <c r="H468"/>
  <c r="G468"/>
  <c r="F468"/>
  <c r="E468"/>
  <c r="D468"/>
  <c r="R467"/>
  <c r="Q467"/>
  <c r="P467"/>
  <c r="O467"/>
  <c r="N467"/>
  <c r="M467"/>
  <c r="L467"/>
  <c r="K467"/>
  <c r="J467"/>
  <c r="I467"/>
  <c r="H467"/>
  <c r="G467"/>
  <c r="F467"/>
  <c r="E467"/>
  <c r="D467"/>
  <c r="R466"/>
  <c r="Q466"/>
  <c r="P466"/>
  <c r="O466"/>
  <c r="N466"/>
  <c r="M466"/>
  <c r="L466"/>
  <c r="K466"/>
  <c r="J466"/>
  <c r="I466"/>
  <c r="H466"/>
  <c r="G466"/>
  <c r="F466"/>
  <c r="E466"/>
  <c r="D466"/>
  <c r="R465"/>
  <c r="Q465"/>
  <c r="P465"/>
  <c r="O465"/>
  <c r="N465"/>
  <c r="M465"/>
  <c r="L465"/>
  <c r="K465"/>
  <c r="J465"/>
  <c r="I465"/>
  <c r="H465"/>
  <c r="G465"/>
  <c r="F465"/>
  <c r="E465"/>
  <c r="D465"/>
  <c r="R464"/>
  <c r="Q464"/>
  <c r="P464"/>
  <c r="O464"/>
  <c r="N464"/>
  <c r="M464"/>
  <c r="L464"/>
  <c r="K464"/>
  <c r="J464"/>
  <c r="I464"/>
  <c r="H464"/>
  <c r="G464"/>
  <c r="F464"/>
  <c r="E464"/>
  <c r="D464"/>
  <c r="R463"/>
  <c r="Q463"/>
  <c r="P463"/>
  <c r="O463"/>
  <c r="N463"/>
  <c r="M463"/>
  <c r="L463"/>
  <c r="K463"/>
  <c r="J463"/>
  <c r="I463"/>
  <c r="H463"/>
  <c r="G463"/>
  <c r="F463"/>
  <c r="E463"/>
  <c r="D463"/>
  <c r="R461"/>
  <c r="Q461"/>
  <c r="P461"/>
  <c r="O461"/>
  <c r="N461"/>
  <c r="M461"/>
  <c r="L461"/>
  <c r="K461"/>
  <c r="J461"/>
  <c r="I461"/>
  <c r="H461"/>
  <c r="G461"/>
  <c r="F461"/>
  <c r="E461"/>
  <c r="D461"/>
  <c r="R459"/>
  <c r="Q459"/>
  <c r="P459"/>
  <c r="O459"/>
  <c r="N459"/>
  <c r="M459"/>
  <c r="L459"/>
  <c r="K459"/>
  <c r="J459"/>
  <c r="I459"/>
  <c r="H459"/>
  <c r="G459"/>
  <c r="F459"/>
  <c r="E459"/>
  <c r="D459"/>
  <c r="R458"/>
  <c r="Q458"/>
  <c r="P458"/>
  <c r="O458"/>
  <c r="N458"/>
  <c r="M458"/>
  <c r="L458"/>
  <c r="K458"/>
  <c r="J458"/>
  <c r="I458"/>
  <c r="H458"/>
  <c r="G458"/>
  <c r="F458"/>
  <c r="E458"/>
  <c r="D458"/>
  <c r="R457"/>
  <c r="Q457"/>
  <c r="P457"/>
  <c r="O457"/>
  <c r="N457"/>
  <c r="M457"/>
  <c r="L457"/>
  <c r="K457"/>
  <c r="J457"/>
  <c r="I457"/>
  <c r="H457"/>
  <c r="G457"/>
  <c r="F457"/>
  <c r="E457"/>
  <c r="D457"/>
  <c r="R456"/>
  <c r="Q456"/>
  <c r="P456"/>
  <c r="O456"/>
  <c r="N456"/>
  <c r="M456"/>
  <c r="L456"/>
  <c r="K456"/>
  <c r="J456"/>
  <c r="I456"/>
  <c r="H456"/>
  <c r="G456"/>
  <c r="F456"/>
  <c r="E456"/>
  <c r="D456"/>
  <c r="R455"/>
  <c r="Q455"/>
  <c r="P455"/>
  <c r="O455"/>
  <c r="N455"/>
  <c r="M455"/>
  <c r="L455"/>
  <c r="K455"/>
  <c r="J455"/>
  <c r="I455"/>
  <c r="H455"/>
  <c r="G455"/>
  <c r="F455"/>
  <c r="E455"/>
  <c r="D455"/>
  <c r="R454"/>
  <c r="Q454"/>
  <c r="P454"/>
  <c r="O454"/>
  <c r="N454"/>
  <c r="M454"/>
  <c r="L454"/>
  <c r="K454"/>
  <c r="J454"/>
  <c r="I454"/>
  <c r="H454"/>
  <c r="G454"/>
  <c r="F454"/>
  <c r="E454"/>
  <c r="D454"/>
  <c r="R452"/>
  <c r="Q452"/>
  <c r="P452"/>
  <c r="O452"/>
  <c r="N452"/>
  <c r="M452"/>
  <c r="L452"/>
  <c r="K452"/>
  <c r="J452"/>
  <c r="I452"/>
  <c r="H452"/>
  <c r="G452"/>
  <c r="F452"/>
  <c r="E452"/>
  <c r="D452"/>
  <c r="R450"/>
  <c r="Q450"/>
  <c r="P450"/>
  <c r="O450"/>
  <c r="N450"/>
  <c r="M450"/>
  <c r="L450"/>
  <c r="K450"/>
  <c r="J450"/>
  <c r="I450"/>
  <c r="H450"/>
  <c r="G450"/>
  <c r="F450"/>
  <c r="E450"/>
  <c r="D450"/>
  <c r="R449"/>
  <c r="Q449"/>
  <c r="P449"/>
  <c r="O449"/>
  <c r="N449"/>
  <c r="M449"/>
  <c r="L449"/>
  <c r="K449"/>
  <c r="J449"/>
  <c r="I449"/>
  <c r="H449"/>
  <c r="G449"/>
  <c r="F449"/>
  <c r="E449"/>
  <c r="D449"/>
  <c r="R448"/>
  <c r="Q448"/>
  <c r="P448"/>
  <c r="O448"/>
  <c r="N448"/>
  <c r="M448"/>
  <c r="L448"/>
  <c r="K448"/>
  <c r="J448"/>
  <c r="I448"/>
  <c r="H448"/>
  <c r="G448"/>
  <c r="F448"/>
  <c r="E448"/>
  <c r="D448"/>
  <c r="R447"/>
  <c r="Q447"/>
  <c r="P447"/>
  <c r="O447"/>
  <c r="N447"/>
  <c r="M447"/>
  <c r="L447"/>
  <c r="K447"/>
  <c r="J447"/>
  <c r="I447"/>
  <c r="H447"/>
  <c r="G447"/>
  <c r="F447"/>
  <c r="E447"/>
  <c r="D447"/>
  <c r="R446"/>
  <c r="Q446"/>
  <c r="P446"/>
  <c r="O446"/>
  <c r="N446"/>
  <c r="M446"/>
  <c r="L446"/>
  <c r="K446"/>
  <c r="J446"/>
  <c r="I446"/>
  <c r="H446"/>
  <c r="G446"/>
  <c r="F446"/>
  <c r="E446"/>
  <c r="D446"/>
  <c r="R445"/>
  <c r="Q445"/>
  <c r="P445"/>
  <c r="O445"/>
  <c r="N445"/>
  <c r="M445"/>
  <c r="L445"/>
  <c r="K445"/>
  <c r="J445"/>
  <c r="I445"/>
  <c r="H445"/>
  <c r="G445"/>
  <c r="F445"/>
  <c r="E445"/>
  <c r="D445"/>
  <c r="R443"/>
  <c r="Q443"/>
  <c r="P443"/>
  <c r="O443"/>
  <c r="N443"/>
  <c r="M443"/>
  <c r="L443"/>
  <c r="K443"/>
  <c r="J443"/>
  <c r="I443"/>
  <c r="H443"/>
  <c r="G443"/>
  <c r="F443"/>
  <c r="E443"/>
  <c r="D443"/>
  <c r="R441"/>
  <c r="Q441"/>
  <c r="P441"/>
  <c r="O441"/>
  <c r="N441"/>
  <c r="M441"/>
  <c r="L441"/>
  <c r="K441"/>
  <c r="J441"/>
  <c r="I441"/>
  <c r="H441"/>
  <c r="G441"/>
  <c r="F441"/>
  <c r="E441"/>
  <c r="D441"/>
  <c r="R440"/>
  <c r="Q440"/>
  <c r="P440"/>
  <c r="O440"/>
  <c r="N440"/>
  <c r="M440"/>
  <c r="L440"/>
  <c r="K440"/>
  <c r="J440"/>
  <c r="I440"/>
  <c r="H440"/>
  <c r="G440"/>
  <c r="F440"/>
  <c r="E440"/>
  <c r="D440"/>
  <c r="R439"/>
  <c r="Q439"/>
  <c r="P439"/>
  <c r="O439"/>
  <c r="N439"/>
  <c r="M439"/>
  <c r="L439"/>
  <c r="K439"/>
  <c r="J439"/>
  <c r="I439"/>
  <c r="H439"/>
  <c r="G439"/>
  <c r="F439"/>
  <c r="E439"/>
  <c r="D439"/>
  <c r="R438"/>
  <c r="Q438"/>
  <c r="P438"/>
  <c r="O438"/>
  <c r="N438"/>
  <c r="M438"/>
  <c r="L438"/>
  <c r="K438"/>
  <c r="J438"/>
  <c r="I438"/>
  <c r="H438"/>
  <c r="G438"/>
  <c r="F438"/>
  <c r="E438"/>
  <c r="D438"/>
  <c r="R437"/>
  <c r="Q437"/>
  <c r="P437"/>
  <c r="O437"/>
  <c r="N437"/>
  <c r="M437"/>
  <c r="L437"/>
  <c r="K437"/>
  <c r="J437"/>
  <c r="I437"/>
  <c r="H437"/>
  <c r="G437"/>
  <c r="F437"/>
  <c r="E437"/>
  <c r="D437"/>
  <c r="R436"/>
  <c r="Q436"/>
  <c r="P436"/>
  <c r="O436"/>
  <c r="N436"/>
  <c r="M436"/>
  <c r="L436"/>
  <c r="K436"/>
  <c r="J436"/>
  <c r="I436"/>
  <c r="H436"/>
  <c r="G436"/>
  <c r="F436"/>
  <c r="E436"/>
  <c r="D436"/>
  <c r="R434"/>
  <c r="Q434"/>
  <c r="P434"/>
  <c r="O434"/>
  <c r="N434"/>
  <c r="M434"/>
  <c r="L434"/>
  <c r="K434"/>
  <c r="J434"/>
  <c r="I434"/>
  <c r="H434"/>
  <c r="G434"/>
  <c r="F434"/>
  <c r="E434"/>
  <c r="D434"/>
  <c r="R432"/>
  <c r="Q432"/>
  <c r="P432"/>
  <c r="O432"/>
  <c r="N432"/>
  <c r="M432"/>
  <c r="L432"/>
  <c r="K432"/>
  <c r="J432"/>
  <c r="I432"/>
  <c r="H432"/>
  <c r="G432"/>
  <c r="F432"/>
  <c r="E432"/>
  <c r="D432"/>
  <c r="R431"/>
  <c r="Q431"/>
  <c r="P431"/>
  <c r="O431"/>
  <c r="N431"/>
  <c r="M431"/>
  <c r="L431"/>
  <c r="K431"/>
  <c r="J431"/>
  <c r="I431"/>
  <c r="H431"/>
  <c r="G431"/>
  <c r="F431"/>
  <c r="E431"/>
  <c r="D431"/>
  <c r="R430"/>
  <c r="Q430"/>
  <c r="P430"/>
  <c r="O430"/>
  <c r="N430"/>
  <c r="M430"/>
  <c r="L430"/>
  <c r="K430"/>
  <c r="J430"/>
  <c r="I430"/>
  <c r="H430"/>
  <c r="G430"/>
  <c r="F430"/>
  <c r="E430"/>
  <c r="D430"/>
  <c r="R429"/>
  <c r="Q429"/>
  <c r="P429"/>
  <c r="O429"/>
  <c r="N429"/>
  <c r="M429"/>
  <c r="L429"/>
  <c r="K429"/>
  <c r="J429"/>
  <c r="I429"/>
  <c r="H429"/>
  <c r="G429"/>
  <c r="F429"/>
  <c r="E429"/>
  <c r="D429"/>
  <c r="R428"/>
  <c r="Q428"/>
  <c r="P428"/>
  <c r="O428"/>
  <c r="N428"/>
  <c r="M428"/>
  <c r="L428"/>
  <c r="K428"/>
  <c r="J428"/>
  <c r="I428"/>
  <c r="H428"/>
  <c r="G428"/>
  <c r="F428"/>
  <c r="E428"/>
  <c r="D428"/>
  <c r="R427"/>
  <c r="Q427"/>
  <c r="P427"/>
  <c r="O427"/>
  <c r="N427"/>
  <c r="M427"/>
  <c r="L427"/>
  <c r="K427"/>
  <c r="J427"/>
  <c r="I427"/>
  <c r="H427"/>
  <c r="G427"/>
  <c r="F427"/>
  <c r="E427"/>
  <c r="D427"/>
  <c r="R425"/>
  <c r="Q425"/>
  <c r="P425"/>
  <c r="O425"/>
  <c r="N425"/>
  <c r="M425"/>
  <c r="L425"/>
  <c r="K425"/>
  <c r="J425"/>
  <c r="I425"/>
  <c r="H425"/>
  <c r="G425"/>
  <c r="F425"/>
  <c r="E425"/>
  <c r="D425"/>
  <c r="R423"/>
  <c r="Q423"/>
  <c r="P423"/>
  <c r="O423"/>
  <c r="N423"/>
  <c r="M423"/>
  <c r="L423"/>
  <c r="K423"/>
  <c r="J423"/>
  <c r="I423"/>
  <c r="H423"/>
  <c r="G423"/>
  <c r="F423"/>
  <c r="E423"/>
  <c r="D423"/>
  <c r="R422"/>
  <c r="Q422"/>
  <c r="P422"/>
  <c r="O422"/>
  <c r="N422"/>
  <c r="M422"/>
  <c r="L422"/>
  <c r="K422"/>
  <c r="J422"/>
  <c r="I422"/>
  <c r="H422"/>
  <c r="G422"/>
  <c r="F422"/>
  <c r="E422"/>
  <c r="D422"/>
  <c r="R421"/>
  <c r="Q421"/>
  <c r="P421"/>
  <c r="O421"/>
  <c r="N421"/>
  <c r="M421"/>
  <c r="L421"/>
  <c r="K421"/>
  <c r="J421"/>
  <c r="I421"/>
  <c r="H421"/>
  <c r="G421"/>
  <c r="F421"/>
  <c r="E421"/>
  <c r="D421"/>
  <c r="R420"/>
  <c r="Q420"/>
  <c r="P420"/>
  <c r="O420"/>
  <c r="N420"/>
  <c r="M420"/>
  <c r="L420"/>
  <c r="K420"/>
  <c r="J420"/>
  <c r="I420"/>
  <c r="H420"/>
  <c r="G420"/>
  <c r="F420"/>
  <c r="E420"/>
  <c r="D420"/>
  <c r="R419"/>
  <c r="Q419"/>
  <c r="P419"/>
  <c r="O419"/>
  <c r="N419"/>
  <c r="M419"/>
  <c r="L419"/>
  <c r="K419"/>
  <c r="J419"/>
  <c r="I419"/>
  <c r="H419"/>
  <c r="G419"/>
  <c r="F419"/>
  <c r="E419"/>
  <c r="D419"/>
  <c r="R418"/>
  <c r="Q418"/>
  <c r="P418"/>
  <c r="O418"/>
  <c r="N418"/>
  <c r="M418"/>
  <c r="L418"/>
  <c r="K418"/>
  <c r="J418"/>
  <c r="I418"/>
  <c r="H418"/>
  <c r="G418"/>
  <c r="F418"/>
  <c r="E418"/>
  <c r="D418"/>
  <c r="R416"/>
  <c r="Q416"/>
  <c r="P416"/>
  <c r="O416"/>
  <c r="N416"/>
  <c r="M416"/>
  <c r="L416"/>
  <c r="K416"/>
  <c r="J416"/>
  <c r="I416"/>
  <c r="H416"/>
  <c r="G416"/>
  <c r="F416"/>
  <c r="E416"/>
  <c r="D416"/>
  <c r="R414"/>
  <c r="Q414"/>
  <c r="P414"/>
  <c r="O414"/>
  <c r="N414"/>
  <c r="M414"/>
  <c r="L414"/>
  <c r="K414"/>
  <c r="J414"/>
  <c r="I414"/>
  <c r="H414"/>
  <c r="G414"/>
  <c r="F414"/>
  <c r="E414"/>
  <c r="D414"/>
  <c r="R413"/>
  <c r="Q413"/>
  <c r="P413"/>
  <c r="O413"/>
  <c r="N413"/>
  <c r="M413"/>
  <c r="L413"/>
  <c r="K413"/>
  <c r="J413"/>
  <c r="I413"/>
  <c r="H413"/>
  <c r="G413"/>
  <c r="F413"/>
  <c r="E413"/>
  <c r="D413"/>
  <c r="R412"/>
  <c r="Q412"/>
  <c r="P412"/>
  <c r="O412"/>
  <c r="N412"/>
  <c r="M412"/>
  <c r="L412"/>
  <c r="K412"/>
  <c r="J412"/>
  <c r="I412"/>
  <c r="H412"/>
  <c r="G412"/>
  <c r="F412"/>
  <c r="E412"/>
  <c r="D412"/>
  <c r="R411"/>
  <c r="Q411"/>
  <c r="P411"/>
  <c r="O411"/>
  <c r="N411"/>
  <c r="M411"/>
  <c r="L411"/>
  <c r="K411"/>
  <c r="J411"/>
  <c r="I411"/>
  <c r="H411"/>
  <c r="G411"/>
  <c r="F411"/>
  <c r="E411"/>
  <c r="D411"/>
  <c r="R410"/>
  <c r="Q410"/>
  <c r="P410"/>
  <c r="O410"/>
  <c r="N410"/>
  <c r="M410"/>
  <c r="L410"/>
  <c r="K410"/>
  <c r="J410"/>
  <c r="I410"/>
  <c r="H410"/>
  <c r="G410"/>
  <c r="F410"/>
  <c r="E410"/>
  <c r="D410"/>
  <c r="R409"/>
  <c r="Q409"/>
  <c r="P409"/>
  <c r="O409"/>
  <c r="N409"/>
  <c r="M409"/>
  <c r="L409"/>
  <c r="K409"/>
  <c r="J409"/>
  <c r="I409"/>
  <c r="H409"/>
  <c r="G409"/>
  <c r="F409"/>
  <c r="E409"/>
  <c r="D409"/>
  <c r="R407"/>
  <c r="Q407"/>
  <c r="P407"/>
  <c r="O407"/>
  <c r="N407"/>
  <c r="M407"/>
  <c r="L407"/>
  <c r="K407"/>
  <c r="J407"/>
  <c r="I407"/>
  <c r="H407"/>
  <c r="G407"/>
  <c r="F407"/>
  <c r="E407"/>
  <c r="D407"/>
  <c r="R405"/>
  <c r="Q405"/>
  <c r="P405"/>
  <c r="O405"/>
  <c r="N405"/>
  <c r="M405"/>
  <c r="L405"/>
  <c r="K405"/>
  <c r="J405"/>
  <c r="I405"/>
  <c r="H405"/>
  <c r="G405"/>
  <c r="F405"/>
  <c r="E405"/>
  <c r="D405"/>
  <c r="R404"/>
  <c r="Q404"/>
  <c r="P404"/>
  <c r="O404"/>
  <c r="N404"/>
  <c r="M404"/>
  <c r="L404"/>
  <c r="K404"/>
  <c r="J404"/>
  <c r="I404"/>
  <c r="H404"/>
  <c r="G404"/>
  <c r="F404"/>
  <c r="E404"/>
  <c r="D404"/>
  <c r="R403"/>
  <c r="Q403"/>
  <c r="P403"/>
  <c r="O403"/>
  <c r="N403"/>
  <c r="M403"/>
  <c r="L403"/>
  <c r="K403"/>
  <c r="J403"/>
  <c r="I403"/>
  <c r="H403"/>
  <c r="G403"/>
  <c r="F403"/>
  <c r="E403"/>
  <c r="D403"/>
  <c r="R402"/>
  <c r="Q402"/>
  <c r="P402"/>
  <c r="O402"/>
  <c r="N402"/>
  <c r="M402"/>
  <c r="L402"/>
  <c r="K402"/>
  <c r="J402"/>
  <c r="I402"/>
  <c r="H402"/>
  <c r="G402"/>
  <c r="F402"/>
  <c r="E402"/>
  <c r="D402"/>
  <c r="R401"/>
  <c r="Q401"/>
  <c r="P401"/>
  <c r="O401"/>
  <c r="N401"/>
  <c r="M401"/>
  <c r="L401"/>
  <c r="K401"/>
  <c r="J401"/>
  <c r="I401"/>
  <c r="H401"/>
  <c r="G401"/>
  <c r="F401"/>
  <c r="E401"/>
  <c r="D401"/>
  <c r="R400"/>
  <c r="Q400"/>
  <c r="P400"/>
  <c r="O400"/>
  <c r="N400"/>
  <c r="M400"/>
  <c r="L400"/>
  <c r="K400"/>
  <c r="J400"/>
  <c r="I400"/>
  <c r="H400"/>
  <c r="G400"/>
  <c r="F400"/>
  <c r="E400"/>
  <c r="D400"/>
  <c r="R398"/>
  <c r="Q398"/>
  <c r="P398"/>
  <c r="O398"/>
  <c r="N398"/>
  <c r="M398"/>
  <c r="L398"/>
  <c r="K398"/>
  <c r="J398"/>
  <c r="I398"/>
  <c r="H398"/>
  <c r="G398"/>
  <c r="F398"/>
  <c r="E398"/>
  <c r="D398"/>
  <c r="R396"/>
  <c r="Q396"/>
  <c r="P396"/>
  <c r="O396"/>
  <c r="N396"/>
  <c r="M396"/>
  <c r="L396"/>
  <c r="K396"/>
  <c r="J396"/>
  <c r="I396"/>
  <c r="H396"/>
  <c r="G396"/>
  <c r="F396"/>
  <c r="E396"/>
  <c r="D396"/>
  <c r="R395"/>
  <c r="Q395"/>
  <c r="P395"/>
  <c r="O395"/>
  <c r="N395"/>
  <c r="M395"/>
  <c r="L395"/>
  <c r="K395"/>
  <c r="J395"/>
  <c r="I395"/>
  <c r="H395"/>
  <c r="G395"/>
  <c r="F395"/>
  <c r="E395"/>
  <c r="D395"/>
  <c r="R394"/>
  <c r="Q394"/>
  <c r="P394"/>
  <c r="O394"/>
  <c r="N394"/>
  <c r="M394"/>
  <c r="L394"/>
  <c r="K394"/>
  <c r="J394"/>
  <c r="I394"/>
  <c r="H394"/>
  <c r="G394"/>
  <c r="F394"/>
  <c r="E394"/>
  <c r="D394"/>
  <c r="R393"/>
  <c r="Q393"/>
  <c r="P393"/>
  <c r="O393"/>
  <c r="N393"/>
  <c r="M393"/>
  <c r="L393"/>
  <c r="K393"/>
  <c r="J393"/>
  <c r="I393"/>
  <c r="H393"/>
  <c r="G393"/>
  <c r="F393"/>
  <c r="E393"/>
  <c r="D393"/>
  <c r="R392"/>
  <c r="Q392"/>
  <c r="P392"/>
  <c r="O392"/>
  <c r="N392"/>
  <c r="M392"/>
  <c r="L392"/>
  <c r="K392"/>
  <c r="J392"/>
  <c r="I392"/>
  <c r="H392"/>
  <c r="G392"/>
  <c r="F392"/>
  <c r="E392"/>
  <c r="D392"/>
  <c r="R391"/>
  <c r="Q391"/>
  <c r="P391"/>
  <c r="O391"/>
  <c r="N391"/>
  <c r="M391"/>
  <c r="L391"/>
  <c r="K391"/>
  <c r="J391"/>
  <c r="I391"/>
  <c r="H391"/>
  <c r="G391"/>
  <c r="F391"/>
  <c r="E391"/>
  <c r="D391"/>
  <c r="R389"/>
  <c r="Q389"/>
  <c r="P389"/>
  <c r="O389"/>
  <c r="N389"/>
  <c r="M389"/>
  <c r="L389"/>
  <c r="K389"/>
  <c r="J389"/>
  <c r="I389"/>
  <c r="H389"/>
  <c r="G389"/>
  <c r="F389"/>
  <c r="E389"/>
  <c r="D389"/>
  <c r="R387"/>
  <c r="Q387"/>
  <c r="P387"/>
  <c r="O387"/>
  <c r="N387"/>
  <c r="M387"/>
  <c r="L387"/>
  <c r="K387"/>
  <c r="J387"/>
  <c r="I387"/>
  <c r="H387"/>
  <c r="G387"/>
  <c r="F387"/>
  <c r="E387"/>
  <c r="D387"/>
  <c r="R386"/>
  <c r="Q386"/>
  <c r="P386"/>
  <c r="O386"/>
  <c r="N386"/>
  <c r="M386"/>
  <c r="L386"/>
  <c r="K386"/>
  <c r="J386"/>
  <c r="I386"/>
  <c r="H386"/>
  <c r="G386"/>
  <c r="F386"/>
  <c r="E386"/>
  <c r="D386"/>
  <c r="R385"/>
  <c r="Q385"/>
  <c r="P385"/>
  <c r="O385"/>
  <c r="N385"/>
  <c r="M385"/>
  <c r="L385"/>
  <c r="K385"/>
  <c r="J385"/>
  <c r="I385"/>
  <c r="H385"/>
  <c r="G385"/>
  <c r="F385"/>
  <c r="E385"/>
  <c r="D385"/>
  <c r="R384"/>
  <c r="Q384"/>
  <c r="P384"/>
  <c r="O384"/>
  <c r="N384"/>
  <c r="M384"/>
  <c r="L384"/>
  <c r="K384"/>
  <c r="J384"/>
  <c r="I384"/>
  <c r="H384"/>
  <c r="G384"/>
  <c r="F384"/>
  <c r="E384"/>
  <c r="D384"/>
  <c r="R383"/>
  <c r="Q383"/>
  <c r="P383"/>
  <c r="O383"/>
  <c r="N383"/>
  <c r="M383"/>
  <c r="L383"/>
  <c r="K383"/>
  <c r="J383"/>
  <c r="I383"/>
  <c r="H383"/>
  <c r="G383"/>
  <c r="F383"/>
  <c r="E383"/>
  <c r="D383"/>
  <c r="R382"/>
  <c r="Q382"/>
  <c r="P382"/>
  <c r="O382"/>
  <c r="N382"/>
  <c r="M382"/>
  <c r="L382"/>
  <c r="K382"/>
  <c r="J382"/>
  <c r="I382"/>
  <c r="H382"/>
  <c r="G382"/>
  <c r="F382"/>
  <c r="E382"/>
  <c r="D382"/>
  <c r="R380"/>
  <c r="Q380"/>
  <c r="P380"/>
  <c r="O380"/>
  <c r="N380"/>
  <c r="M380"/>
  <c r="L380"/>
  <c r="K380"/>
  <c r="J380"/>
  <c r="I380"/>
  <c r="H380"/>
  <c r="G380"/>
  <c r="F380"/>
  <c r="E380"/>
  <c r="D380"/>
  <c r="R378"/>
  <c r="Q378"/>
  <c r="P378"/>
  <c r="O378"/>
  <c r="N378"/>
  <c r="M378"/>
  <c r="L378"/>
  <c r="K378"/>
  <c r="J378"/>
  <c r="I378"/>
  <c r="H378"/>
  <c r="G378"/>
  <c r="F378"/>
  <c r="E378"/>
  <c r="D378"/>
  <c r="R377"/>
  <c r="Q377"/>
  <c r="P377"/>
  <c r="O377"/>
  <c r="N377"/>
  <c r="M377"/>
  <c r="L377"/>
  <c r="K377"/>
  <c r="J377"/>
  <c r="I377"/>
  <c r="H377"/>
  <c r="G377"/>
  <c r="F377"/>
  <c r="E377"/>
  <c r="D377"/>
  <c r="R376"/>
  <c r="Q376"/>
  <c r="P376"/>
  <c r="O376"/>
  <c r="N376"/>
  <c r="M376"/>
  <c r="L376"/>
  <c r="K376"/>
  <c r="J376"/>
  <c r="I376"/>
  <c r="H376"/>
  <c r="G376"/>
  <c r="F376"/>
  <c r="E376"/>
  <c r="D376"/>
  <c r="R375"/>
  <c r="Q375"/>
  <c r="P375"/>
  <c r="O375"/>
  <c r="N375"/>
  <c r="M375"/>
  <c r="L375"/>
  <c r="K375"/>
  <c r="J375"/>
  <c r="I375"/>
  <c r="H375"/>
  <c r="G375"/>
  <c r="F375"/>
  <c r="E375"/>
  <c r="D375"/>
  <c r="R374"/>
  <c r="Q374"/>
  <c r="P374"/>
  <c r="O374"/>
  <c r="N374"/>
  <c r="M374"/>
  <c r="L374"/>
  <c r="K374"/>
  <c r="J374"/>
  <c r="I374"/>
  <c r="H374"/>
  <c r="G374"/>
  <c r="F374"/>
  <c r="E374"/>
  <c r="D374"/>
  <c r="R373"/>
  <c r="Q373"/>
  <c r="P373"/>
  <c r="O373"/>
  <c r="N373"/>
  <c r="M373"/>
  <c r="L373"/>
  <c r="K373"/>
  <c r="J373"/>
  <c r="I373"/>
  <c r="H373"/>
  <c r="G373"/>
  <c r="F373"/>
  <c r="E373"/>
  <c r="D373"/>
  <c r="R371"/>
  <c r="Q371"/>
  <c r="P371"/>
  <c r="O371"/>
  <c r="N371"/>
  <c r="M371"/>
  <c r="L371"/>
  <c r="K371"/>
  <c r="J371"/>
  <c r="I371"/>
  <c r="H371"/>
  <c r="G371"/>
  <c r="F371"/>
  <c r="E371"/>
  <c r="D371"/>
  <c r="R369"/>
  <c r="Q369"/>
  <c r="P369"/>
  <c r="O369"/>
  <c r="N369"/>
  <c r="M369"/>
  <c r="L369"/>
  <c r="K369"/>
  <c r="J369"/>
  <c r="I369"/>
  <c r="H369"/>
  <c r="G369"/>
  <c r="F369"/>
  <c r="E369"/>
  <c r="D369"/>
  <c r="R368"/>
  <c r="Q368"/>
  <c r="P368"/>
  <c r="O368"/>
  <c r="N368"/>
  <c r="M368"/>
  <c r="L368"/>
  <c r="K368"/>
  <c r="J368"/>
  <c r="I368"/>
  <c r="H368"/>
  <c r="G368"/>
  <c r="F368"/>
  <c r="E368"/>
  <c r="D368"/>
  <c r="R367"/>
  <c r="Q367"/>
  <c r="P367"/>
  <c r="O367"/>
  <c r="N367"/>
  <c r="M367"/>
  <c r="L367"/>
  <c r="K367"/>
  <c r="J367"/>
  <c r="I367"/>
  <c r="H367"/>
  <c r="G367"/>
  <c r="F367"/>
  <c r="E367"/>
  <c r="D367"/>
  <c r="R366"/>
  <c r="Q366"/>
  <c r="P366"/>
  <c r="O366"/>
  <c r="N366"/>
  <c r="M366"/>
  <c r="L366"/>
  <c r="K366"/>
  <c r="J366"/>
  <c r="I366"/>
  <c r="H366"/>
  <c r="G366"/>
  <c r="F366"/>
  <c r="E366"/>
  <c r="D366"/>
  <c r="R365"/>
  <c r="Q365"/>
  <c r="P365"/>
  <c r="O365"/>
  <c r="N365"/>
  <c r="M365"/>
  <c r="L365"/>
  <c r="K365"/>
  <c r="J365"/>
  <c r="I365"/>
  <c r="H365"/>
  <c r="G365"/>
  <c r="F365"/>
  <c r="E365"/>
  <c r="D365"/>
  <c r="R364"/>
  <c r="Q364"/>
  <c r="P364"/>
  <c r="O364"/>
  <c r="N364"/>
  <c r="M364"/>
  <c r="L364"/>
  <c r="K364"/>
  <c r="J364"/>
  <c r="I364"/>
  <c r="H364"/>
  <c r="G364"/>
  <c r="F364"/>
  <c r="E364"/>
  <c r="D364"/>
  <c r="R362"/>
  <c r="Q362"/>
  <c r="P362"/>
  <c r="O362"/>
  <c r="N362"/>
  <c r="M362"/>
  <c r="L362"/>
  <c r="K362"/>
  <c r="J362"/>
  <c r="I362"/>
  <c r="H362"/>
  <c r="G362"/>
  <c r="F362"/>
  <c r="E362"/>
  <c r="D362"/>
  <c r="R360"/>
  <c r="Q360"/>
  <c r="P360"/>
  <c r="O360"/>
  <c r="N360"/>
  <c r="M360"/>
  <c r="L360"/>
  <c r="K360"/>
  <c r="J360"/>
  <c r="I360"/>
  <c r="H360"/>
  <c r="G360"/>
  <c r="F360"/>
  <c r="E360"/>
  <c r="D360"/>
  <c r="R359"/>
  <c r="Q359"/>
  <c r="P359"/>
  <c r="O359"/>
  <c r="N359"/>
  <c r="M359"/>
  <c r="L359"/>
  <c r="K359"/>
  <c r="J359"/>
  <c r="I359"/>
  <c r="H359"/>
  <c r="G359"/>
  <c r="F359"/>
  <c r="E359"/>
  <c r="D359"/>
  <c r="R358"/>
  <c r="Q358"/>
  <c r="P358"/>
  <c r="O358"/>
  <c r="N358"/>
  <c r="M358"/>
  <c r="L358"/>
  <c r="K358"/>
  <c r="J358"/>
  <c r="I358"/>
  <c r="H358"/>
  <c r="G358"/>
  <c r="F358"/>
  <c r="E358"/>
  <c r="D358"/>
  <c r="R357"/>
  <c r="Q357"/>
  <c r="P357"/>
  <c r="O357"/>
  <c r="N357"/>
  <c r="M357"/>
  <c r="L357"/>
  <c r="K357"/>
  <c r="J357"/>
  <c r="I357"/>
  <c r="H357"/>
  <c r="G357"/>
  <c r="F357"/>
  <c r="E357"/>
  <c r="D357"/>
  <c r="R356"/>
  <c r="Q356"/>
  <c r="P356"/>
  <c r="O356"/>
  <c r="N356"/>
  <c r="M356"/>
  <c r="L356"/>
  <c r="K356"/>
  <c r="J356"/>
  <c r="I356"/>
  <c r="H356"/>
  <c r="G356"/>
  <c r="F356"/>
  <c r="E356"/>
  <c r="D356"/>
  <c r="R355"/>
  <c r="Q355"/>
  <c r="P355"/>
  <c r="O355"/>
  <c r="N355"/>
  <c r="M355"/>
  <c r="L355"/>
  <c r="K355"/>
  <c r="J355"/>
  <c r="I355"/>
  <c r="H355"/>
  <c r="G355"/>
  <c r="F355"/>
  <c r="E355"/>
  <c r="D355"/>
  <c r="R353"/>
  <c r="Q353"/>
  <c r="P353"/>
  <c r="O353"/>
  <c r="N353"/>
  <c r="M353"/>
  <c r="L353"/>
  <c r="K353"/>
  <c r="J353"/>
  <c r="I353"/>
  <c r="H353"/>
  <c r="G353"/>
  <c r="F353"/>
  <c r="E353"/>
  <c r="D353"/>
  <c r="R351"/>
  <c r="Q351"/>
  <c r="P351"/>
  <c r="O351"/>
  <c r="N351"/>
  <c r="M351"/>
  <c r="L351"/>
  <c r="K351"/>
  <c r="J351"/>
  <c r="I351"/>
  <c r="H351"/>
  <c r="G351"/>
  <c r="F351"/>
  <c r="E351"/>
  <c r="D351"/>
  <c r="R350"/>
  <c r="Q350"/>
  <c r="P350"/>
  <c r="O350"/>
  <c r="N350"/>
  <c r="M350"/>
  <c r="L350"/>
  <c r="K350"/>
  <c r="J350"/>
  <c r="I350"/>
  <c r="H350"/>
  <c r="G350"/>
  <c r="F350"/>
  <c r="E350"/>
  <c r="D350"/>
  <c r="R349"/>
  <c r="Q349"/>
  <c r="P349"/>
  <c r="O349"/>
  <c r="N349"/>
  <c r="M349"/>
  <c r="L349"/>
  <c r="K349"/>
  <c r="J349"/>
  <c r="I349"/>
  <c r="H349"/>
  <c r="G349"/>
  <c r="F349"/>
  <c r="E349"/>
  <c r="D349"/>
  <c r="R348"/>
  <c r="Q348"/>
  <c r="P348"/>
  <c r="O348"/>
  <c r="N348"/>
  <c r="M348"/>
  <c r="L348"/>
  <c r="K348"/>
  <c r="J348"/>
  <c r="I348"/>
  <c r="H348"/>
  <c r="G348"/>
  <c r="F348"/>
  <c r="E348"/>
  <c r="D348"/>
  <c r="R347"/>
  <c r="Q347"/>
  <c r="P347"/>
  <c r="O347"/>
  <c r="N347"/>
  <c r="M347"/>
  <c r="L347"/>
  <c r="K347"/>
  <c r="J347"/>
  <c r="I347"/>
  <c r="H347"/>
  <c r="G347"/>
  <c r="F347"/>
  <c r="E347"/>
  <c r="D347"/>
  <c r="R346"/>
  <c r="Q346"/>
  <c r="P346"/>
  <c r="O346"/>
  <c r="N346"/>
  <c r="M346"/>
  <c r="L346"/>
  <c r="K346"/>
  <c r="J346"/>
  <c r="I346"/>
  <c r="H346"/>
  <c r="G346"/>
  <c r="F346"/>
  <c r="E346"/>
  <c r="D346"/>
  <c r="R344"/>
  <c r="Q344"/>
  <c r="P344"/>
  <c r="O344"/>
  <c r="N344"/>
  <c r="M344"/>
  <c r="L344"/>
  <c r="K344"/>
  <c r="J344"/>
  <c r="I344"/>
  <c r="H344"/>
  <c r="G344"/>
  <c r="F344"/>
  <c r="E344"/>
  <c r="D344"/>
  <c r="R342"/>
  <c r="Q342"/>
  <c r="P342"/>
  <c r="O342"/>
  <c r="N342"/>
  <c r="M342"/>
  <c r="L342"/>
  <c r="K342"/>
  <c r="J342"/>
  <c r="I342"/>
  <c r="H342"/>
  <c r="G342"/>
  <c r="F342"/>
  <c r="E342"/>
  <c r="D342"/>
  <c r="R341"/>
  <c r="Q341"/>
  <c r="P341"/>
  <c r="O341"/>
  <c r="N341"/>
  <c r="M341"/>
  <c r="L341"/>
  <c r="K341"/>
  <c r="J341"/>
  <c r="I341"/>
  <c r="H341"/>
  <c r="G341"/>
  <c r="F341"/>
  <c r="E341"/>
  <c r="D341"/>
  <c r="R340"/>
  <c r="Q340"/>
  <c r="P340"/>
  <c r="O340"/>
  <c r="N340"/>
  <c r="M340"/>
  <c r="L340"/>
  <c r="K340"/>
  <c r="J340"/>
  <c r="I340"/>
  <c r="H340"/>
  <c r="G340"/>
  <c r="F340"/>
  <c r="E340"/>
  <c r="D340"/>
  <c r="R339"/>
  <c r="Q339"/>
  <c r="P339"/>
  <c r="O339"/>
  <c r="N339"/>
  <c r="M339"/>
  <c r="L339"/>
  <c r="K339"/>
  <c r="J339"/>
  <c r="I339"/>
  <c r="H339"/>
  <c r="G339"/>
  <c r="F339"/>
  <c r="E339"/>
  <c r="D339"/>
  <c r="R338"/>
  <c r="Q338"/>
  <c r="P338"/>
  <c r="O338"/>
  <c r="N338"/>
  <c r="M338"/>
  <c r="L338"/>
  <c r="K338"/>
  <c r="J338"/>
  <c r="I338"/>
  <c r="H338"/>
  <c r="G338"/>
  <c r="F338"/>
  <c r="E338"/>
  <c r="D338"/>
  <c r="R337"/>
  <c r="Q337"/>
  <c r="P337"/>
  <c r="O337"/>
  <c r="N337"/>
  <c r="M337"/>
  <c r="L337"/>
  <c r="K337"/>
  <c r="J337"/>
  <c r="I337"/>
  <c r="H337"/>
  <c r="G337"/>
  <c r="F337"/>
  <c r="E337"/>
  <c r="D337"/>
  <c r="R335"/>
  <c r="Q335"/>
  <c r="P335"/>
  <c r="O335"/>
  <c r="N335"/>
  <c r="M335"/>
  <c r="L335"/>
  <c r="K335"/>
  <c r="J335"/>
  <c r="I335"/>
  <c r="H335"/>
  <c r="G335"/>
  <c r="F335"/>
  <c r="E335"/>
  <c r="D335"/>
  <c r="R333"/>
  <c r="Q333"/>
  <c r="P333"/>
  <c r="O333"/>
  <c r="N333"/>
  <c r="M333"/>
  <c r="L333"/>
  <c r="K333"/>
  <c r="J333"/>
  <c r="I333"/>
  <c r="H333"/>
  <c r="G333"/>
  <c r="F333"/>
  <c r="E333"/>
  <c r="D333"/>
  <c r="R332"/>
  <c r="Q332"/>
  <c r="P332"/>
  <c r="O332"/>
  <c r="N332"/>
  <c r="M332"/>
  <c r="L332"/>
  <c r="K332"/>
  <c r="J332"/>
  <c r="I332"/>
  <c r="H332"/>
  <c r="G332"/>
  <c r="F332"/>
  <c r="E332"/>
  <c r="D332"/>
  <c r="R331"/>
  <c r="Q331"/>
  <c r="P331"/>
  <c r="O331"/>
  <c r="N331"/>
  <c r="M331"/>
  <c r="L331"/>
  <c r="K331"/>
  <c r="J331"/>
  <c r="I331"/>
  <c r="H331"/>
  <c r="G331"/>
  <c r="F331"/>
  <c r="E331"/>
  <c r="D331"/>
  <c r="R330"/>
  <c r="Q330"/>
  <c r="P330"/>
  <c r="O330"/>
  <c r="N330"/>
  <c r="M330"/>
  <c r="L330"/>
  <c r="K330"/>
  <c r="J330"/>
  <c r="I330"/>
  <c r="H330"/>
  <c r="G330"/>
  <c r="F330"/>
  <c r="E330"/>
  <c r="D330"/>
  <c r="R329"/>
  <c r="Q329"/>
  <c r="P329"/>
  <c r="O329"/>
  <c r="N329"/>
  <c r="M329"/>
  <c r="L329"/>
  <c r="K329"/>
  <c r="J329"/>
  <c r="I329"/>
  <c r="H329"/>
  <c r="G329"/>
  <c r="F329"/>
  <c r="E329"/>
  <c r="D329"/>
  <c r="R328"/>
  <c r="Q328"/>
  <c r="P328"/>
  <c r="O328"/>
  <c r="N328"/>
  <c r="M328"/>
  <c r="L328"/>
  <c r="K328"/>
  <c r="J328"/>
  <c r="I328"/>
  <c r="H328"/>
  <c r="G328"/>
  <c r="F328"/>
  <c r="E328"/>
  <c r="D328"/>
  <c r="R326"/>
  <c r="Q326"/>
  <c r="P326"/>
  <c r="O326"/>
  <c r="N326"/>
  <c r="M326"/>
  <c r="L326"/>
  <c r="K326"/>
  <c r="J326"/>
  <c r="I326"/>
  <c r="H326"/>
  <c r="G326"/>
  <c r="F326"/>
  <c r="E326"/>
  <c r="D326"/>
  <c r="R324"/>
  <c r="Q324"/>
  <c r="P324"/>
  <c r="O324"/>
  <c r="N324"/>
  <c r="M324"/>
  <c r="L324"/>
  <c r="K324"/>
  <c r="J324"/>
  <c r="I324"/>
  <c r="H324"/>
  <c r="G324"/>
  <c r="F324"/>
  <c r="E324"/>
  <c r="D324"/>
  <c r="R323"/>
  <c r="Q323"/>
  <c r="P323"/>
  <c r="O323"/>
  <c r="N323"/>
  <c r="M323"/>
  <c r="L323"/>
  <c r="K323"/>
  <c r="J323"/>
  <c r="I323"/>
  <c r="H323"/>
  <c r="G323"/>
  <c r="F323"/>
  <c r="E323"/>
  <c r="D323"/>
  <c r="R322"/>
  <c r="Q322"/>
  <c r="P322"/>
  <c r="O322"/>
  <c r="N322"/>
  <c r="M322"/>
  <c r="L322"/>
  <c r="K322"/>
  <c r="J322"/>
  <c r="I322"/>
  <c r="H322"/>
  <c r="G322"/>
  <c r="F322"/>
  <c r="E322"/>
  <c r="D322"/>
  <c r="R321"/>
  <c r="Q321"/>
  <c r="P321"/>
  <c r="O321"/>
  <c r="N321"/>
  <c r="M321"/>
  <c r="L321"/>
  <c r="K321"/>
  <c r="J321"/>
  <c r="I321"/>
  <c r="H321"/>
  <c r="G321"/>
  <c r="F321"/>
  <c r="E321"/>
  <c r="D321"/>
  <c r="R320"/>
  <c r="Q320"/>
  <c r="P320"/>
  <c r="O320"/>
  <c r="N320"/>
  <c r="M320"/>
  <c r="L320"/>
  <c r="K320"/>
  <c r="J320"/>
  <c r="I320"/>
  <c r="H320"/>
  <c r="G320"/>
  <c r="F320"/>
  <c r="E320"/>
  <c r="D320"/>
  <c r="R319"/>
  <c r="Q319"/>
  <c r="P319"/>
  <c r="O319"/>
  <c r="N319"/>
  <c r="M319"/>
  <c r="L319"/>
  <c r="K319"/>
  <c r="J319"/>
  <c r="I319"/>
  <c r="H319"/>
  <c r="G319"/>
  <c r="F319"/>
  <c r="E319"/>
  <c r="D319"/>
  <c r="R317"/>
  <c r="Q317"/>
  <c r="P317"/>
  <c r="O317"/>
  <c r="N317"/>
  <c r="M317"/>
  <c r="L317"/>
  <c r="K317"/>
  <c r="J317"/>
  <c r="I317"/>
  <c r="H317"/>
  <c r="G317"/>
  <c r="F317"/>
  <c r="E317"/>
  <c r="D317"/>
  <c r="R315"/>
  <c r="Q315"/>
  <c r="P315"/>
  <c r="O315"/>
  <c r="N315"/>
  <c r="M315"/>
  <c r="L315"/>
  <c r="K315"/>
  <c r="J315"/>
  <c r="I315"/>
  <c r="H315"/>
  <c r="G315"/>
  <c r="F315"/>
  <c r="E315"/>
  <c r="D315"/>
  <c r="R314"/>
  <c r="Q314"/>
  <c r="P314"/>
  <c r="O314"/>
  <c r="N314"/>
  <c r="M314"/>
  <c r="L314"/>
  <c r="K314"/>
  <c r="J314"/>
  <c r="I314"/>
  <c r="H314"/>
  <c r="G314"/>
  <c r="F314"/>
  <c r="E314"/>
  <c r="D314"/>
  <c r="R313"/>
  <c r="Q313"/>
  <c r="P313"/>
  <c r="O313"/>
  <c r="N313"/>
  <c r="M313"/>
  <c r="L313"/>
  <c r="K313"/>
  <c r="J313"/>
  <c r="I313"/>
  <c r="H313"/>
  <c r="G313"/>
  <c r="F313"/>
  <c r="E313"/>
  <c r="D313"/>
  <c r="R312"/>
  <c r="Q312"/>
  <c r="P312"/>
  <c r="O312"/>
  <c r="N312"/>
  <c r="M312"/>
  <c r="L312"/>
  <c r="K312"/>
  <c r="J312"/>
  <c r="I312"/>
  <c r="H312"/>
  <c r="G312"/>
  <c r="F312"/>
  <c r="E312"/>
  <c r="D312"/>
  <c r="R311"/>
  <c r="Q311"/>
  <c r="P311"/>
  <c r="O311"/>
  <c r="N311"/>
  <c r="M311"/>
  <c r="L311"/>
  <c r="K311"/>
  <c r="J311"/>
  <c r="I311"/>
  <c r="H311"/>
  <c r="G311"/>
  <c r="F311"/>
  <c r="E311"/>
  <c r="D311"/>
  <c r="R310"/>
  <c r="Q310"/>
  <c r="P310"/>
  <c r="O310"/>
  <c r="N310"/>
  <c r="M310"/>
  <c r="L310"/>
  <c r="K310"/>
  <c r="J310"/>
  <c r="I310"/>
  <c r="H310"/>
  <c r="G310"/>
  <c r="F310"/>
  <c r="E310"/>
  <c r="D310"/>
  <c r="R308"/>
  <c r="Q308"/>
  <c r="P308"/>
  <c r="O308"/>
  <c r="N308"/>
  <c r="M308"/>
  <c r="L308"/>
  <c r="K308"/>
  <c r="J308"/>
  <c r="I308"/>
  <c r="H308"/>
  <c r="G308"/>
  <c r="F308"/>
  <c r="E308"/>
  <c r="D308"/>
  <c r="R306"/>
  <c r="Q306"/>
  <c r="P306"/>
  <c r="O306"/>
  <c r="N306"/>
  <c r="M306"/>
  <c r="L306"/>
  <c r="K306"/>
  <c r="J306"/>
  <c r="I306"/>
  <c r="H306"/>
  <c r="G306"/>
  <c r="F306"/>
  <c r="E306"/>
  <c r="D306"/>
  <c r="R305"/>
  <c r="Q305"/>
  <c r="P305"/>
  <c r="O305"/>
  <c r="N305"/>
  <c r="M305"/>
  <c r="L305"/>
  <c r="K305"/>
  <c r="J305"/>
  <c r="I305"/>
  <c r="H305"/>
  <c r="G305"/>
  <c r="F305"/>
  <c r="E305"/>
  <c r="D305"/>
  <c r="R304"/>
  <c r="Q304"/>
  <c r="P304"/>
  <c r="O304"/>
  <c r="N304"/>
  <c r="M304"/>
  <c r="L304"/>
  <c r="K304"/>
  <c r="J304"/>
  <c r="I304"/>
  <c r="H304"/>
  <c r="G304"/>
  <c r="F304"/>
  <c r="E304"/>
  <c r="D304"/>
  <c r="R303"/>
  <c r="Q303"/>
  <c r="P303"/>
  <c r="O303"/>
  <c r="N303"/>
  <c r="M303"/>
  <c r="L303"/>
  <c r="K303"/>
  <c r="J303"/>
  <c r="I303"/>
  <c r="H303"/>
  <c r="G303"/>
  <c r="F303"/>
  <c r="E303"/>
  <c r="D303"/>
  <c r="R302"/>
  <c r="Q302"/>
  <c r="P302"/>
  <c r="O302"/>
  <c r="N302"/>
  <c r="M302"/>
  <c r="L302"/>
  <c r="K302"/>
  <c r="J302"/>
  <c r="I302"/>
  <c r="H302"/>
  <c r="G302"/>
  <c r="F302"/>
  <c r="E302"/>
  <c r="D302"/>
  <c r="R301"/>
  <c r="Q301"/>
  <c r="P301"/>
  <c r="O301"/>
  <c r="N301"/>
  <c r="M301"/>
  <c r="L301"/>
  <c r="K301"/>
  <c r="J301"/>
  <c r="I301"/>
  <c r="H301"/>
  <c r="G301"/>
  <c r="F301"/>
  <c r="E301"/>
  <c r="D301"/>
  <c r="R299"/>
  <c r="Q299"/>
  <c r="P299"/>
  <c r="O299"/>
  <c r="N299"/>
  <c r="M299"/>
  <c r="L299"/>
  <c r="K299"/>
  <c r="J299"/>
  <c r="I299"/>
  <c r="H299"/>
  <c r="G299"/>
  <c r="F299"/>
  <c r="E299"/>
  <c r="D299"/>
  <c r="R297"/>
  <c r="Q297"/>
  <c r="P297"/>
  <c r="O297"/>
  <c r="N297"/>
  <c r="M297"/>
  <c r="L297"/>
  <c r="K297"/>
  <c r="J297"/>
  <c r="I297"/>
  <c r="H297"/>
  <c r="G297"/>
  <c r="F297"/>
  <c r="E297"/>
  <c r="D297"/>
  <c r="R296"/>
  <c r="Q296"/>
  <c r="P296"/>
  <c r="O296"/>
  <c r="N296"/>
  <c r="M296"/>
  <c r="L296"/>
  <c r="K296"/>
  <c r="J296"/>
  <c r="I296"/>
  <c r="H296"/>
  <c r="G296"/>
  <c r="F296"/>
  <c r="E296"/>
  <c r="D296"/>
  <c r="R295"/>
  <c r="Q295"/>
  <c r="P295"/>
  <c r="O295"/>
  <c r="N295"/>
  <c r="M295"/>
  <c r="L295"/>
  <c r="K295"/>
  <c r="J295"/>
  <c r="I295"/>
  <c r="H295"/>
  <c r="G295"/>
  <c r="F295"/>
  <c r="E295"/>
  <c r="D295"/>
  <c r="R294"/>
  <c r="Q294"/>
  <c r="P294"/>
  <c r="O294"/>
  <c r="N294"/>
  <c r="M294"/>
  <c r="L294"/>
  <c r="K294"/>
  <c r="J294"/>
  <c r="I294"/>
  <c r="H294"/>
  <c r="G294"/>
  <c r="F294"/>
  <c r="E294"/>
  <c r="D294"/>
  <c r="R293"/>
  <c r="Q293"/>
  <c r="P293"/>
  <c r="O293"/>
  <c r="N293"/>
  <c r="M293"/>
  <c r="L293"/>
  <c r="K293"/>
  <c r="J293"/>
  <c r="I293"/>
  <c r="H293"/>
  <c r="G293"/>
  <c r="F293"/>
  <c r="E293"/>
  <c r="D293"/>
  <c r="R292"/>
  <c r="Q292"/>
  <c r="P292"/>
  <c r="O292"/>
  <c r="N292"/>
  <c r="M292"/>
  <c r="L292"/>
  <c r="K292"/>
  <c r="J292"/>
  <c r="I292"/>
  <c r="H292"/>
  <c r="G292"/>
  <c r="F292"/>
  <c r="E292"/>
  <c r="D292"/>
  <c r="R290"/>
  <c r="Q290"/>
  <c r="P290"/>
  <c r="O290"/>
  <c r="N290"/>
  <c r="M290"/>
  <c r="L290"/>
  <c r="K290"/>
  <c r="J290"/>
  <c r="I290"/>
  <c r="H290"/>
  <c r="G290"/>
  <c r="F290"/>
  <c r="E290"/>
  <c r="D290"/>
  <c r="R288"/>
  <c r="Q288"/>
  <c r="P288"/>
  <c r="O288"/>
  <c r="N288"/>
  <c r="M288"/>
  <c r="L288"/>
  <c r="K288"/>
  <c r="J288"/>
  <c r="I288"/>
  <c r="H288"/>
  <c r="G288"/>
  <c r="F288"/>
  <c r="E288"/>
  <c r="D288"/>
  <c r="R287"/>
  <c r="Q287"/>
  <c r="P287"/>
  <c r="O287"/>
  <c r="N287"/>
  <c r="M287"/>
  <c r="L287"/>
  <c r="K287"/>
  <c r="J287"/>
  <c r="I287"/>
  <c r="H287"/>
  <c r="G287"/>
  <c r="F287"/>
  <c r="E287"/>
  <c r="D287"/>
  <c r="R286"/>
  <c r="Q286"/>
  <c r="P286"/>
  <c r="O286"/>
  <c r="N286"/>
  <c r="M286"/>
  <c r="L286"/>
  <c r="K286"/>
  <c r="J286"/>
  <c r="I286"/>
  <c r="H286"/>
  <c r="G286"/>
  <c r="F286"/>
  <c r="E286"/>
  <c r="D286"/>
  <c r="R285"/>
  <c r="Q285"/>
  <c r="P285"/>
  <c r="O285"/>
  <c r="N285"/>
  <c r="M285"/>
  <c r="L285"/>
  <c r="K285"/>
  <c r="J285"/>
  <c r="I285"/>
  <c r="H285"/>
  <c r="G285"/>
  <c r="F285"/>
  <c r="E285"/>
  <c r="D285"/>
  <c r="R284"/>
  <c r="Q284"/>
  <c r="P284"/>
  <c r="O284"/>
  <c r="N284"/>
  <c r="M284"/>
  <c r="L284"/>
  <c r="K284"/>
  <c r="J284"/>
  <c r="I284"/>
  <c r="H284"/>
  <c r="G284"/>
  <c r="F284"/>
  <c r="E284"/>
  <c r="D284"/>
  <c r="R283"/>
  <c r="Q283"/>
  <c r="P283"/>
  <c r="O283"/>
  <c r="N283"/>
  <c r="M283"/>
  <c r="L283"/>
  <c r="K283"/>
  <c r="J283"/>
  <c r="I283"/>
  <c r="H283"/>
  <c r="G283"/>
  <c r="F283"/>
  <c r="E283"/>
  <c r="D283"/>
  <c r="R281"/>
  <c r="Q281"/>
  <c r="P281"/>
  <c r="O281"/>
  <c r="N281"/>
  <c r="M281"/>
  <c r="L281"/>
  <c r="K281"/>
  <c r="J281"/>
  <c r="I281"/>
  <c r="H281"/>
  <c r="G281"/>
  <c r="F281"/>
  <c r="E281"/>
  <c r="D281"/>
  <c r="R279"/>
  <c r="Q279"/>
  <c r="P279"/>
  <c r="O279"/>
  <c r="N279"/>
  <c r="M279"/>
  <c r="L279"/>
  <c r="K279"/>
  <c r="J279"/>
  <c r="I279"/>
  <c r="H279"/>
  <c r="G279"/>
  <c r="F279"/>
  <c r="E279"/>
  <c r="D279"/>
  <c r="R278"/>
  <c r="Q278"/>
  <c r="P278"/>
  <c r="O278"/>
  <c r="N278"/>
  <c r="M278"/>
  <c r="L278"/>
  <c r="K278"/>
  <c r="J278"/>
  <c r="I278"/>
  <c r="H278"/>
  <c r="G278"/>
  <c r="F278"/>
  <c r="E278"/>
  <c r="D278"/>
  <c r="R277"/>
  <c r="Q277"/>
  <c r="P277"/>
  <c r="O277"/>
  <c r="N277"/>
  <c r="M277"/>
  <c r="L277"/>
  <c r="K277"/>
  <c r="J277"/>
  <c r="I277"/>
  <c r="H277"/>
  <c r="G277"/>
  <c r="F277"/>
  <c r="E277"/>
  <c r="D277"/>
  <c r="R276"/>
  <c r="Q276"/>
  <c r="P276"/>
  <c r="O276"/>
  <c r="N276"/>
  <c r="M276"/>
  <c r="L276"/>
  <c r="K276"/>
  <c r="J276"/>
  <c r="I276"/>
  <c r="H276"/>
  <c r="G276"/>
  <c r="F276"/>
  <c r="E276"/>
  <c r="D276"/>
  <c r="R275"/>
  <c r="Q275"/>
  <c r="P275"/>
  <c r="O275"/>
  <c r="N275"/>
  <c r="M275"/>
  <c r="L275"/>
  <c r="K275"/>
  <c r="J275"/>
  <c r="I275"/>
  <c r="H275"/>
  <c r="G275"/>
  <c r="F275"/>
  <c r="E275"/>
  <c r="D275"/>
  <c r="R274"/>
  <c r="Q274"/>
  <c r="P274"/>
  <c r="O274"/>
  <c r="N274"/>
  <c r="M274"/>
  <c r="L274"/>
  <c r="K274"/>
  <c r="J274"/>
  <c r="I274"/>
  <c r="H274"/>
  <c r="G274"/>
  <c r="F274"/>
  <c r="E274"/>
  <c r="D274"/>
  <c r="R272"/>
  <c r="Q272"/>
  <c r="P272"/>
  <c r="O272"/>
  <c r="N272"/>
  <c r="M272"/>
  <c r="L272"/>
  <c r="K272"/>
  <c r="J272"/>
  <c r="I272"/>
  <c r="H272"/>
  <c r="G272"/>
  <c r="F272"/>
  <c r="E272"/>
  <c r="D272"/>
  <c r="R270"/>
  <c r="Q270"/>
  <c r="P270"/>
  <c r="O270"/>
  <c r="N270"/>
  <c r="M270"/>
  <c r="L270"/>
  <c r="K270"/>
  <c r="J270"/>
  <c r="I270"/>
  <c r="H270"/>
  <c r="G270"/>
  <c r="F270"/>
  <c r="E270"/>
  <c r="D270"/>
  <c r="R269"/>
  <c r="Q269"/>
  <c r="P269"/>
  <c r="O269"/>
  <c r="N269"/>
  <c r="M269"/>
  <c r="L269"/>
  <c r="K269"/>
  <c r="J269"/>
  <c r="I269"/>
  <c r="H269"/>
  <c r="G269"/>
  <c r="F269"/>
  <c r="E269"/>
  <c r="D269"/>
  <c r="R268"/>
  <c r="Q268"/>
  <c r="P268"/>
  <c r="O268"/>
  <c r="N268"/>
  <c r="M268"/>
  <c r="L268"/>
  <c r="K268"/>
  <c r="J268"/>
  <c r="I268"/>
  <c r="H268"/>
  <c r="G268"/>
  <c r="F268"/>
  <c r="E268"/>
  <c r="D268"/>
  <c r="R267"/>
  <c r="Q267"/>
  <c r="P267"/>
  <c r="O267"/>
  <c r="N267"/>
  <c r="M267"/>
  <c r="L267"/>
  <c r="K267"/>
  <c r="J267"/>
  <c r="I267"/>
  <c r="H267"/>
  <c r="G267"/>
  <c r="F267"/>
  <c r="E267"/>
  <c r="D267"/>
  <c r="R266"/>
  <c r="Q266"/>
  <c r="P266"/>
  <c r="O266"/>
  <c r="N266"/>
  <c r="M266"/>
  <c r="L266"/>
  <c r="K266"/>
  <c r="J266"/>
  <c r="I266"/>
  <c r="H266"/>
  <c r="G266"/>
  <c r="F266"/>
  <c r="E266"/>
  <c r="D266"/>
  <c r="R265"/>
  <c r="Q265"/>
  <c r="P265"/>
  <c r="O265"/>
  <c r="N265"/>
  <c r="M265"/>
  <c r="L265"/>
  <c r="K265"/>
  <c r="J265"/>
  <c r="I265"/>
  <c r="H265"/>
  <c r="G265"/>
  <c r="F265"/>
  <c r="E265"/>
  <c r="D265"/>
  <c r="R263"/>
  <c r="Q263"/>
  <c r="P263"/>
  <c r="O263"/>
  <c r="N263"/>
  <c r="M263"/>
  <c r="L263"/>
  <c r="K263"/>
  <c r="J263"/>
  <c r="I263"/>
  <c r="H263"/>
  <c r="G263"/>
  <c r="F263"/>
  <c r="E263"/>
  <c r="D263"/>
  <c r="R261"/>
  <c r="Q261"/>
  <c r="P261"/>
  <c r="O261"/>
  <c r="N261"/>
  <c r="M261"/>
  <c r="L261"/>
  <c r="K261"/>
  <c r="J261"/>
  <c r="I261"/>
  <c r="H261"/>
  <c r="G261"/>
  <c r="F261"/>
  <c r="E261"/>
  <c r="D261"/>
  <c r="R260"/>
  <c r="Q260"/>
  <c r="P260"/>
  <c r="O260"/>
  <c r="N260"/>
  <c r="M260"/>
  <c r="L260"/>
  <c r="K260"/>
  <c r="J260"/>
  <c r="I260"/>
  <c r="H260"/>
  <c r="G260"/>
  <c r="F260"/>
  <c r="E260"/>
  <c r="D260"/>
  <c r="R259"/>
  <c r="Q259"/>
  <c r="P259"/>
  <c r="O259"/>
  <c r="N259"/>
  <c r="M259"/>
  <c r="L259"/>
  <c r="K259"/>
  <c r="J259"/>
  <c r="I259"/>
  <c r="H259"/>
  <c r="G259"/>
  <c r="F259"/>
  <c r="E259"/>
  <c r="D259"/>
  <c r="R258"/>
  <c r="Q258"/>
  <c r="P258"/>
  <c r="O258"/>
  <c r="N258"/>
  <c r="M258"/>
  <c r="L258"/>
  <c r="K258"/>
  <c r="J258"/>
  <c r="I258"/>
  <c r="H258"/>
  <c r="G258"/>
  <c r="F258"/>
  <c r="E258"/>
  <c r="D258"/>
  <c r="R257"/>
  <c r="Q257"/>
  <c r="P257"/>
  <c r="O257"/>
  <c r="N257"/>
  <c r="M257"/>
  <c r="L257"/>
  <c r="K257"/>
  <c r="J257"/>
  <c r="I257"/>
  <c r="H257"/>
  <c r="G257"/>
  <c r="F257"/>
  <c r="E257"/>
  <c r="D257"/>
  <c r="R256"/>
  <c r="Q256"/>
  <c r="P256"/>
  <c r="O256"/>
  <c r="N256"/>
  <c r="M256"/>
  <c r="L256"/>
  <c r="K256"/>
  <c r="J256"/>
  <c r="I256"/>
  <c r="H256"/>
  <c r="G256"/>
  <c r="F256"/>
  <c r="E256"/>
  <c r="D256"/>
  <c r="R254"/>
  <c r="Q254"/>
  <c r="P254"/>
  <c r="O254"/>
  <c r="N254"/>
  <c r="M254"/>
  <c r="L254"/>
  <c r="K254"/>
  <c r="J254"/>
  <c r="I254"/>
  <c r="H254"/>
  <c r="G254"/>
  <c r="F254"/>
  <c r="E254"/>
  <c r="D254"/>
  <c r="R252"/>
  <c r="Q252"/>
  <c r="P252"/>
  <c r="O252"/>
  <c r="N252"/>
  <c r="M252"/>
  <c r="L252"/>
  <c r="K252"/>
  <c r="J252"/>
  <c r="I252"/>
  <c r="H252"/>
  <c r="G252"/>
  <c r="F252"/>
  <c r="E252"/>
  <c r="D252"/>
  <c r="R251"/>
  <c r="Q251"/>
  <c r="P251"/>
  <c r="O251"/>
  <c r="N251"/>
  <c r="M251"/>
  <c r="L251"/>
  <c r="K251"/>
  <c r="J251"/>
  <c r="I251"/>
  <c r="H251"/>
  <c r="G251"/>
  <c r="F251"/>
  <c r="E251"/>
  <c r="D251"/>
  <c r="R250"/>
  <c r="Q250"/>
  <c r="P250"/>
  <c r="O250"/>
  <c r="N250"/>
  <c r="M250"/>
  <c r="L250"/>
  <c r="K250"/>
  <c r="J250"/>
  <c r="I250"/>
  <c r="H250"/>
  <c r="G250"/>
  <c r="F250"/>
  <c r="E250"/>
  <c r="D250"/>
  <c r="R249"/>
  <c r="Q249"/>
  <c r="P249"/>
  <c r="O249"/>
  <c r="N249"/>
  <c r="M249"/>
  <c r="L249"/>
  <c r="K249"/>
  <c r="J249"/>
  <c r="I249"/>
  <c r="H249"/>
  <c r="G249"/>
  <c r="F249"/>
  <c r="E249"/>
  <c r="D249"/>
  <c r="R248"/>
  <c r="Q248"/>
  <c r="P248"/>
  <c r="O248"/>
  <c r="N248"/>
  <c r="M248"/>
  <c r="L248"/>
  <c r="K248"/>
  <c r="J248"/>
  <c r="I248"/>
  <c r="H248"/>
  <c r="G248"/>
  <c r="F248"/>
  <c r="E248"/>
  <c r="D248"/>
  <c r="R247"/>
  <c r="Q247"/>
  <c r="P247"/>
  <c r="O247"/>
  <c r="N247"/>
  <c r="M247"/>
  <c r="L247"/>
  <c r="K247"/>
  <c r="J247"/>
  <c r="I247"/>
  <c r="H247"/>
  <c r="G247"/>
  <c r="F247"/>
  <c r="E247"/>
  <c r="D247"/>
  <c r="R245"/>
  <c r="Q245"/>
  <c r="P245"/>
  <c r="O245"/>
  <c r="N245"/>
  <c r="M245"/>
  <c r="L245"/>
  <c r="K245"/>
  <c r="J245"/>
  <c r="I245"/>
  <c r="H245"/>
  <c r="G245"/>
  <c r="F245"/>
  <c r="E245"/>
  <c r="D245"/>
  <c r="R243"/>
  <c r="Q243"/>
  <c r="P243"/>
  <c r="O243"/>
  <c r="N243"/>
  <c r="M243"/>
  <c r="L243"/>
  <c r="K243"/>
  <c r="J243"/>
  <c r="I243"/>
  <c r="H243"/>
  <c r="G243"/>
  <c r="F243"/>
  <c r="E243"/>
  <c r="D243"/>
  <c r="R242"/>
  <c r="Q242"/>
  <c r="P242"/>
  <c r="O242"/>
  <c r="N242"/>
  <c r="M242"/>
  <c r="L242"/>
  <c r="K242"/>
  <c r="J242"/>
  <c r="I242"/>
  <c r="H242"/>
  <c r="G242"/>
  <c r="F242"/>
  <c r="E242"/>
  <c r="D242"/>
  <c r="R241"/>
  <c r="Q241"/>
  <c r="P241"/>
  <c r="O241"/>
  <c r="N241"/>
  <c r="M241"/>
  <c r="L241"/>
  <c r="K241"/>
  <c r="J241"/>
  <c r="I241"/>
  <c r="H241"/>
  <c r="G241"/>
  <c r="F241"/>
  <c r="E241"/>
  <c r="D241"/>
  <c r="R240"/>
  <c r="Q240"/>
  <c r="P240"/>
  <c r="O240"/>
  <c r="N240"/>
  <c r="M240"/>
  <c r="L240"/>
  <c r="K240"/>
  <c r="J240"/>
  <c r="I240"/>
  <c r="H240"/>
  <c r="G240"/>
  <c r="F240"/>
  <c r="E240"/>
  <c r="D240"/>
  <c r="R239"/>
  <c r="Q239"/>
  <c r="P239"/>
  <c r="O239"/>
  <c r="N239"/>
  <c r="M239"/>
  <c r="L239"/>
  <c r="K239"/>
  <c r="J239"/>
  <c r="I239"/>
  <c r="H239"/>
  <c r="G239"/>
  <c r="F239"/>
  <c r="E239"/>
  <c r="D239"/>
  <c r="R238"/>
  <c r="Q238"/>
  <c r="P238"/>
  <c r="O238"/>
  <c r="N238"/>
  <c r="M238"/>
  <c r="L238"/>
  <c r="K238"/>
  <c r="J238"/>
  <c r="I238"/>
  <c r="H238"/>
  <c r="G238"/>
  <c r="F238"/>
  <c r="E238"/>
  <c r="D238"/>
  <c r="R236"/>
  <c r="Q236"/>
  <c r="P236"/>
  <c r="O236"/>
  <c r="N236"/>
  <c r="M236"/>
  <c r="L236"/>
  <c r="K236"/>
  <c r="J236"/>
  <c r="I236"/>
  <c r="H236"/>
  <c r="G236"/>
  <c r="F236"/>
  <c r="E236"/>
  <c r="D236"/>
  <c r="R234"/>
  <c r="Q234"/>
  <c r="P234"/>
  <c r="O234"/>
  <c r="N234"/>
  <c r="M234"/>
  <c r="L234"/>
  <c r="K234"/>
  <c r="J234"/>
  <c r="I234"/>
  <c r="H234"/>
  <c r="G234"/>
  <c r="F234"/>
  <c r="E234"/>
  <c r="D234"/>
  <c r="R233"/>
  <c r="Q233"/>
  <c r="P233"/>
  <c r="O233"/>
  <c r="N233"/>
  <c r="M233"/>
  <c r="L233"/>
  <c r="K233"/>
  <c r="J233"/>
  <c r="I233"/>
  <c r="H233"/>
  <c r="G233"/>
  <c r="F233"/>
  <c r="E233"/>
  <c r="D233"/>
  <c r="R232"/>
  <c r="Q232"/>
  <c r="P232"/>
  <c r="O232"/>
  <c r="N232"/>
  <c r="M232"/>
  <c r="L232"/>
  <c r="K232"/>
  <c r="J232"/>
  <c r="I232"/>
  <c r="H232"/>
  <c r="G232"/>
  <c r="F232"/>
  <c r="E232"/>
  <c r="D232"/>
  <c r="R231"/>
  <c r="Q231"/>
  <c r="P231"/>
  <c r="O231"/>
  <c r="N231"/>
  <c r="M231"/>
  <c r="L231"/>
  <c r="K231"/>
  <c r="J231"/>
  <c r="I231"/>
  <c r="H231"/>
  <c r="G231"/>
  <c r="F231"/>
  <c r="E231"/>
  <c r="D231"/>
  <c r="R230"/>
  <c r="Q230"/>
  <c r="P230"/>
  <c r="O230"/>
  <c r="N230"/>
  <c r="M230"/>
  <c r="L230"/>
  <c r="K230"/>
  <c r="J230"/>
  <c r="I230"/>
  <c r="H230"/>
  <c r="G230"/>
  <c r="F230"/>
  <c r="E230"/>
  <c r="D230"/>
  <c r="R229"/>
  <c r="Q229"/>
  <c r="P229"/>
  <c r="O229"/>
  <c r="N229"/>
  <c r="M229"/>
  <c r="L229"/>
  <c r="K229"/>
  <c r="J229"/>
  <c r="I229"/>
  <c r="H229"/>
  <c r="G229"/>
  <c r="F229"/>
  <c r="E229"/>
  <c r="D229"/>
  <c r="R227"/>
  <c r="Q227"/>
  <c r="P227"/>
  <c r="O227"/>
  <c r="N227"/>
  <c r="M227"/>
  <c r="L227"/>
  <c r="K227"/>
  <c r="J227"/>
  <c r="I227"/>
  <c r="H227"/>
  <c r="G227"/>
  <c r="F227"/>
  <c r="E227"/>
  <c r="D227"/>
  <c r="R225"/>
  <c r="Q225"/>
  <c r="P225"/>
  <c r="O225"/>
  <c r="N225"/>
  <c r="M225"/>
  <c r="L225"/>
  <c r="K225"/>
  <c r="J225"/>
  <c r="I225"/>
  <c r="H225"/>
  <c r="G225"/>
  <c r="F225"/>
  <c r="E225"/>
  <c r="D225"/>
  <c r="R224"/>
  <c r="Q224"/>
  <c r="P224"/>
  <c r="O224"/>
  <c r="N224"/>
  <c r="M224"/>
  <c r="L224"/>
  <c r="K224"/>
  <c r="J224"/>
  <c r="I224"/>
  <c r="H224"/>
  <c r="G224"/>
  <c r="F224"/>
  <c r="E224"/>
  <c r="D224"/>
  <c r="R223"/>
  <c r="Q223"/>
  <c r="P223"/>
  <c r="O223"/>
  <c r="N223"/>
  <c r="M223"/>
  <c r="L223"/>
  <c r="K223"/>
  <c r="J223"/>
  <c r="I223"/>
  <c r="H223"/>
  <c r="G223"/>
  <c r="F223"/>
  <c r="E223"/>
  <c r="D223"/>
  <c r="R222"/>
  <c r="Q222"/>
  <c r="P222"/>
  <c r="O222"/>
  <c r="N222"/>
  <c r="M222"/>
  <c r="L222"/>
  <c r="K222"/>
  <c r="J222"/>
  <c r="I222"/>
  <c r="H222"/>
  <c r="G222"/>
  <c r="F222"/>
  <c r="E222"/>
  <c r="D222"/>
  <c r="R221"/>
  <c r="Q221"/>
  <c r="P221"/>
  <c r="O221"/>
  <c r="N221"/>
  <c r="M221"/>
  <c r="L221"/>
  <c r="K221"/>
  <c r="J221"/>
  <c r="I221"/>
  <c r="H221"/>
  <c r="G221"/>
  <c r="F221"/>
  <c r="E221"/>
  <c r="D221"/>
  <c r="R220"/>
  <c r="Q220"/>
  <c r="P220"/>
  <c r="O220"/>
  <c r="N220"/>
  <c r="M220"/>
  <c r="L220"/>
  <c r="K220"/>
  <c r="J220"/>
  <c r="I220"/>
  <c r="H220"/>
  <c r="G220"/>
  <c r="F220"/>
  <c r="E220"/>
  <c r="D220"/>
  <c r="R218"/>
  <c r="Q218"/>
  <c r="P218"/>
  <c r="O218"/>
  <c r="N218"/>
  <c r="M218"/>
  <c r="L218"/>
  <c r="K218"/>
  <c r="J218"/>
  <c r="I218"/>
  <c r="H218"/>
  <c r="G218"/>
  <c r="F218"/>
  <c r="E218"/>
  <c r="D218"/>
  <c r="R216"/>
  <c r="Q216"/>
  <c r="P216"/>
  <c r="O216"/>
  <c r="N216"/>
  <c r="M216"/>
  <c r="L216"/>
  <c r="K216"/>
  <c r="J216"/>
  <c r="I216"/>
  <c r="H216"/>
  <c r="G216"/>
  <c r="F216"/>
  <c r="E216"/>
  <c r="D216"/>
  <c r="R215"/>
  <c r="Q215"/>
  <c r="P215"/>
  <c r="O215"/>
  <c r="N215"/>
  <c r="M215"/>
  <c r="L215"/>
  <c r="K215"/>
  <c r="J215"/>
  <c r="I215"/>
  <c r="H215"/>
  <c r="G215"/>
  <c r="F215"/>
  <c r="E215"/>
  <c r="D215"/>
  <c r="R214"/>
  <c r="Q214"/>
  <c r="P214"/>
  <c r="O214"/>
  <c r="N214"/>
  <c r="M214"/>
  <c r="L214"/>
  <c r="K214"/>
  <c r="J214"/>
  <c r="I214"/>
  <c r="H214"/>
  <c r="G214"/>
  <c r="F214"/>
  <c r="E214"/>
  <c r="D214"/>
  <c r="R213"/>
  <c r="Q213"/>
  <c r="P213"/>
  <c r="O213"/>
  <c r="N213"/>
  <c r="M213"/>
  <c r="L213"/>
  <c r="K213"/>
  <c r="J213"/>
  <c r="I213"/>
  <c r="H213"/>
  <c r="G213"/>
  <c r="F213"/>
  <c r="E213"/>
  <c r="D213"/>
  <c r="R212"/>
  <c r="Q212"/>
  <c r="P212"/>
  <c r="O212"/>
  <c r="N212"/>
  <c r="M212"/>
  <c r="L212"/>
  <c r="K212"/>
  <c r="J212"/>
  <c r="I212"/>
  <c r="H212"/>
  <c r="G212"/>
  <c r="F212"/>
  <c r="E212"/>
  <c r="D212"/>
  <c r="R211"/>
  <c r="Q211"/>
  <c r="P211"/>
  <c r="O211"/>
  <c r="N211"/>
  <c r="M211"/>
  <c r="L211"/>
  <c r="K211"/>
  <c r="J211"/>
  <c r="I211"/>
  <c r="H211"/>
  <c r="G211"/>
  <c r="F211"/>
  <c r="E211"/>
  <c r="D211"/>
  <c r="R209"/>
  <c r="Q209"/>
  <c r="P209"/>
  <c r="O209"/>
  <c r="N209"/>
  <c r="M209"/>
  <c r="L209"/>
  <c r="K209"/>
  <c r="J209"/>
  <c r="I209"/>
  <c r="H209"/>
  <c r="G209"/>
  <c r="F209"/>
  <c r="E209"/>
  <c r="D209"/>
  <c r="R207"/>
  <c r="Q207"/>
  <c r="P207"/>
  <c r="O207"/>
  <c r="N207"/>
  <c r="M207"/>
  <c r="L207"/>
  <c r="K207"/>
  <c r="J207"/>
  <c r="I207"/>
  <c r="H207"/>
  <c r="G207"/>
  <c r="F207"/>
  <c r="E207"/>
  <c r="D207"/>
  <c r="R206"/>
  <c r="Q206"/>
  <c r="P206"/>
  <c r="O206"/>
  <c r="N206"/>
  <c r="M206"/>
  <c r="L206"/>
  <c r="K206"/>
  <c r="J206"/>
  <c r="I206"/>
  <c r="H206"/>
  <c r="G206"/>
  <c r="F206"/>
  <c r="E206"/>
  <c r="D206"/>
  <c r="R205"/>
  <c r="Q205"/>
  <c r="P205"/>
  <c r="O205"/>
  <c r="N205"/>
  <c r="M205"/>
  <c r="L205"/>
  <c r="K205"/>
  <c r="J205"/>
  <c r="I205"/>
  <c r="H205"/>
  <c r="G205"/>
  <c r="F205"/>
  <c r="E205"/>
  <c r="D205"/>
  <c r="R204"/>
  <c r="Q204"/>
  <c r="P204"/>
  <c r="O204"/>
  <c r="N204"/>
  <c r="M204"/>
  <c r="L204"/>
  <c r="K204"/>
  <c r="J204"/>
  <c r="I204"/>
  <c r="H204"/>
  <c r="G204"/>
  <c r="F204"/>
  <c r="E204"/>
  <c r="D204"/>
  <c r="R203"/>
  <c r="Q203"/>
  <c r="P203"/>
  <c r="O203"/>
  <c r="N203"/>
  <c r="M203"/>
  <c r="L203"/>
  <c r="K203"/>
  <c r="J203"/>
  <c r="I203"/>
  <c r="H203"/>
  <c r="G203"/>
  <c r="F203"/>
  <c r="E203"/>
  <c r="D203"/>
  <c r="R202"/>
  <c r="Q202"/>
  <c r="P202"/>
  <c r="O202"/>
  <c r="N202"/>
  <c r="M202"/>
  <c r="L202"/>
  <c r="K202"/>
  <c r="J202"/>
  <c r="I202"/>
  <c r="H202"/>
  <c r="G202"/>
  <c r="F202"/>
  <c r="E202"/>
  <c r="D202"/>
  <c r="R200"/>
  <c r="Q200"/>
  <c r="P200"/>
  <c r="O200"/>
  <c r="N200"/>
  <c r="M200"/>
  <c r="L200"/>
  <c r="K200"/>
  <c r="J200"/>
  <c r="I200"/>
  <c r="H200"/>
  <c r="G200"/>
  <c r="F200"/>
  <c r="E200"/>
  <c r="D200"/>
  <c r="R198"/>
  <c r="Q198"/>
  <c r="P198"/>
  <c r="O198"/>
  <c r="N198"/>
  <c r="M198"/>
  <c r="L198"/>
  <c r="K198"/>
  <c r="J198"/>
  <c r="I198"/>
  <c r="H198"/>
  <c r="G198"/>
  <c r="F198"/>
  <c r="E198"/>
  <c r="D198"/>
  <c r="R197"/>
  <c r="Q197"/>
  <c r="P197"/>
  <c r="O197"/>
  <c r="N197"/>
  <c r="M197"/>
  <c r="L197"/>
  <c r="K197"/>
  <c r="J197"/>
  <c r="I197"/>
  <c r="H197"/>
  <c r="G197"/>
  <c r="F197"/>
  <c r="E197"/>
  <c r="D197"/>
  <c r="R196"/>
  <c r="Q196"/>
  <c r="P196"/>
  <c r="O196"/>
  <c r="N196"/>
  <c r="M196"/>
  <c r="L196"/>
  <c r="K196"/>
  <c r="J196"/>
  <c r="I196"/>
  <c r="H196"/>
  <c r="G196"/>
  <c r="F196"/>
  <c r="E196"/>
  <c r="D196"/>
  <c r="R195"/>
  <c r="Q195"/>
  <c r="P195"/>
  <c r="O195"/>
  <c r="N195"/>
  <c r="M195"/>
  <c r="L195"/>
  <c r="K195"/>
  <c r="J195"/>
  <c r="I195"/>
  <c r="H195"/>
  <c r="G195"/>
  <c r="F195"/>
  <c r="E195"/>
  <c r="D195"/>
  <c r="R194"/>
  <c r="Q194"/>
  <c r="P194"/>
  <c r="O194"/>
  <c r="N194"/>
  <c r="M194"/>
  <c r="L194"/>
  <c r="K194"/>
  <c r="J194"/>
  <c r="I194"/>
  <c r="H194"/>
  <c r="G194"/>
  <c r="F194"/>
  <c r="E194"/>
  <c r="D194"/>
  <c r="R193"/>
  <c r="Q193"/>
  <c r="P193"/>
  <c r="O193"/>
  <c r="N193"/>
  <c r="M193"/>
  <c r="L193"/>
  <c r="K193"/>
  <c r="J193"/>
  <c r="I193"/>
  <c r="H193"/>
  <c r="G193"/>
  <c r="F193"/>
  <c r="E193"/>
  <c r="D193"/>
  <c r="R191"/>
  <c r="Q191"/>
  <c r="P191"/>
  <c r="O191"/>
  <c r="N191"/>
  <c r="M191"/>
  <c r="L191"/>
  <c r="K191"/>
  <c r="J191"/>
  <c r="I191"/>
  <c r="H191"/>
  <c r="G191"/>
  <c r="F191"/>
  <c r="E191"/>
  <c r="D191"/>
  <c r="R189"/>
  <c r="Q189"/>
  <c r="P189"/>
  <c r="O189"/>
  <c r="N189"/>
  <c r="M189"/>
  <c r="L189"/>
  <c r="K189"/>
  <c r="J189"/>
  <c r="I189"/>
  <c r="H189"/>
  <c r="G189"/>
  <c r="F189"/>
  <c r="E189"/>
  <c r="D189"/>
  <c r="R188"/>
  <c r="Q188"/>
  <c r="P188"/>
  <c r="O188"/>
  <c r="N188"/>
  <c r="M188"/>
  <c r="L188"/>
  <c r="K188"/>
  <c r="J188"/>
  <c r="I188"/>
  <c r="H188"/>
  <c r="G188"/>
  <c r="F188"/>
  <c r="E188"/>
  <c r="D188"/>
  <c r="R187"/>
  <c r="Q187"/>
  <c r="P187"/>
  <c r="O187"/>
  <c r="N187"/>
  <c r="M187"/>
  <c r="L187"/>
  <c r="K187"/>
  <c r="J187"/>
  <c r="I187"/>
  <c r="H187"/>
  <c r="G187"/>
  <c r="F187"/>
  <c r="E187"/>
  <c r="D187"/>
  <c r="R186"/>
  <c r="Q186"/>
  <c r="P186"/>
  <c r="O186"/>
  <c r="N186"/>
  <c r="M186"/>
  <c r="L186"/>
  <c r="K186"/>
  <c r="J186"/>
  <c r="I186"/>
  <c r="H186"/>
  <c r="G186"/>
  <c r="F186"/>
  <c r="E186"/>
  <c r="D186"/>
  <c r="R185"/>
  <c r="Q185"/>
  <c r="P185"/>
  <c r="O185"/>
  <c r="N185"/>
  <c r="M185"/>
  <c r="L185"/>
  <c r="K185"/>
  <c r="J185"/>
  <c r="I185"/>
  <c r="H185"/>
  <c r="G185"/>
  <c r="F185"/>
  <c r="E185"/>
  <c r="D185"/>
  <c r="R184"/>
  <c r="Q184"/>
  <c r="P184"/>
  <c r="O184"/>
  <c r="N184"/>
  <c r="M184"/>
  <c r="L184"/>
  <c r="K184"/>
  <c r="J184"/>
  <c r="I184"/>
  <c r="H184"/>
  <c r="G184"/>
  <c r="F184"/>
  <c r="E184"/>
  <c r="D184"/>
  <c r="R182"/>
  <c r="Q182"/>
  <c r="P182"/>
  <c r="O182"/>
  <c r="N182"/>
  <c r="M182"/>
  <c r="L182"/>
  <c r="K182"/>
  <c r="J182"/>
  <c r="I182"/>
  <c r="H182"/>
  <c r="G182"/>
  <c r="F182"/>
  <c r="E182"/>
  <c r="D182"/>
  <c r="R180"/>
  <c r="Q180"/>
  <c r="P180"/>
  <c r="O180"/>
  <c r="N180"/>
  <c r="M180"/>
  <c r="L180"/>
  <c r="K180"/>
  <c r="J180"/>
  <c r="I180"/>
  <c r="H180"/>
  <c r="G180"/>
  <c r="F180"/>
  <c r="E180"/>
  <c r="D180"/>
  <c r="R179"/>
  <c r="Q179"/>
  <c r="P179"/>
  <c r="O179"/>
  <c r="N179"/>
  <c r="M179"/>
  <c r="L179"/>
  <c r="K179"/>
  <c r="J179"/>
  <c r="I179"/>
  <c r="H179"/>
  <c r="G179"/>
  <c r="F179"/>
  <c r="E179"/>
  <c r="D179"/>
  <c r="R178"/>
  <c r="Q178"/>
  <c r="P178"/>
  <c r="O178"/>
  <c r="N178"/>
  <c r="M178"/>
  <c r="L178"/>
  <c r="K178"/>
  <c r="J178"/>
  <c r="I178"/>
  <c r="H178"/>
  <c r="G178"/>
  <c r="F178"/>
  <c r="E178"/>
  <c r="D178"/>
  <c r="R177"/>
  <c r="Q177"/>
  <c r="P177"/>
  <c r="O177"/>
  <c r="N177"/>
  <c r="M177"/>
  <c r="L177"/>
  <c r="K177"/>
  <c r="J177"/>
  <c r="I177"/>
  <c r="H177"/>
  <c r="G177"/>
  <c r="F177"/>
  <c r="E177"/>
  <c r="D177"/>
  <c r="R176"/>
  <c r="Q176"/>
  <c r="P176"/>
  <c r="O176"/>
  <c r="N176"/>
  <c r="M176"/>
  <c r="L176"/>
  <c r="K176"/>
  <c r="J176"/>
  <c r="I176"/>
  <c r="H176"/>
  <c r="G176"/>
  <c r="F176"/>
  <c r="E176"/>
  <c r="D176"/>
  <c r="R175"/>
  <c r="Q175"/>
  <c r="P175"/>
  <c r="O175"/>
  <c r="N175"/>
  <c r="M175"/>
  <c r="L175"/>
  <c r="K175"/>
  <c r="J175"/>
  <c r="I175"/>
  <c r="H175"/>
  <c r="G175"/>
  <c r="F175"/>
  <c r="E175"/>
  <c r="D175"/>
  <c r="R173"/>
  <c r="Q173"/>
  <c r="P173"/>
  <c r="O173"/>
  <c r="N173"/>
  <c r="M173"/>
  <c r="L173"/>
  <c r="K173"/>
  <c r="J173"/>
  <c r="I173"/>
  <c r="H173"/>
  <c r="G173"/>
  <c r="F173"/>
  <c r="E173"/>
  <c r="D173"/>
  <c r="R171"/>
  <c r="Q171"/>
  <c r="P171"/>
  <c r="O171"/>
  <c r="N171"/>
  <c r="M171"/>
  <c r="L171"/>
  <c r="K171"/>
  <c r="J171"/>
  <c r="I171"/>
  <c r="H171"/>
  <c r="G171"/>
  <c r="F171"/>
  <c r="E171"/>
  <c r="D171"/>
  <c r="R170"/>
  <c r="Q170"/>
  <c r="P170"/>
  <c r="O170"/>
  <c r="N170"/>
  <c r="M170"/>
  <c r="L170"/>
  <c r="K170"/>
  <c r="J170"/>
  <c r="I170"/>
  <c r="H170"/>
  <c r="G170"/>
  <c r="F170"/>
  <c r="E170"/>
  <c r="D170"/>
  <c r="R169"/>
  <c r="Q169"/>
  <c r="P169"/>
  <c r="O169"/>
  <c r="N169"/>
  <c r="M169"/>
  <c r="L169"/>
  <c r="K169"/>
  <c r="J169"/>
  <c r="I169"/>
  <c r="H169"/>
  <c r="G169"/>
  <c r="F169"/>
  <c r="E169"/>
  <c r="D169"/>
  <c r="R168"/>
  <c r="Q168"/>
  <c r="P168"/>
  <c r="O168"/>
  <c r="N168"/>
  <c r="M168"/>
  <c r="L168"/>
  <c r="K168"/>
  <c r="J168"/>
  <c r="I168"/>
  <c r="H168"/>
  <c r="G168"/>
  <c r="F168"/>
  <c r="E168"/>
  <c r="D168"/>
  <c r="R167"/>
  <c r="Q167"/>
  <c r="P167"/>
  <c r="O167"/>
  <c r="N167"/>
  <c r="M167"/>
  <c r="L167"/>
  <c r="K167"/>
  <c r="J167"/>
  <c r="I167"/>
  <c r="H167"/>
  <c r="G167"/>
  <c r="F167"/>
  <c r="E167"/>
  <c r="D167"/>
  <c r="R166"/>
  <c r="Q166"/>
  <c r="P166"/>
  <c r="O166"/>
  <c r="N166"/>
  <c r="M166"/>
  <c r="L166"/>
  <c r="K166"/>
  <c r="J166"/>
  <c r="I166"/>
  <c r="H166"/>
  <c r="G166"/>
  <c r="F166"/>
  <c r="E166"/>
  <c r="D166"/>
  <c r="R164"/>
  <c r="Q164"/>
  <c r="P164"/>
  <c r="O164"/>
  <c r="N164"/>
  <c r="M164"/>
  <c r="L164"/>
  <c r="K164"/>
  <c r="J164"/>
  <c r="I164"/>
  <c r="H164"/>
  <c r="G164"/>
  <c r="F164"/>
  <c r="E164"/>
  <c r="D164"/>
  <c r="R162"/>
  <c r="Q162"/>
  <c r="P162"/>
  <c r="O162"/>
  <c r="N162"/>
  <c r="M162"/>
  <c r="L162"/>
  <c r="K162"/>
  <c r="J162"/>
  <c r="I162"/>
  <c r="H162"/>
  <c r="G162"/>
  <c r="F162"/>
  <c r="E162"/>
  <c r="D162"/>
  <c r="R161"/>
  <c r="Q161"/>
  <c r="P161"/>
  <c r="O161"/>
  <c r="N161"/>
  <c r="M161"/>
  <c r="L161"/>
  <c r="K161"/>
  <c r="J161"/>
  <c r="I161"/>
  <c r="H161"/>
  <c r="G161"/>
  <c r="F161"/>
  <c r="E161"/>
  <c r="D161"/>
  <c r="R160"/>
  <c r="Q160"/>
  <c r="P160"/>
  <c r="O160"/>
  <c r="N160"/>
  <c r="M160"/>
  <c r="L160"/>
  <c r="K160"/>
  <c r="J160"/>
  <c r="I160"/>
  <c r="H160"/>
  <c r="G160"/>
  <c r="F160"/>
  <c r="E160"/>
  <c r="D160"/>
  <c r="R159"/>
  <c r="Q159"/>
  <c r="P159"/>
  <c r="O159"/>
  <c r="N159"/>
  <c r="M159"/>
  <c r="L159"/>
  <c r="K159"/>
  <c r="J159"/>
  <c r="I159"/>
  <c r="H159"/>
  <c r="G159"/>
  <c r="F159"/>
  <c r="E159"/>
  <c r="D159"/>
  <c r="R158"/>
  <c r="Q158"/>
  <c r="P158"/>
  <c r="O158"/>
  <c r="N158"/>
  <c r="M158"/>
  <c r="L158"/>
  <c r="K158"/>
  <c r="J158"/>
  <c r="I158"/>
  <c r="H158"/>
  <c r="G158"/>
  <c r="F158"/>
  <c r="E158"/>
  <c r="D158"/>
  <c r="R157"/>
  <c r="Q157"/>
  <c r="P157"/>
  <c r="O157"/>
  <c r="N157"/>
  <c r="M157"/>
  <c r="L157"/>
  <c r="K157"/>
  <c r="J157"/>
  <c r="I157"/>
  <c r="H157"/>
  <c r="G157"/>
  <c r="F157"/>
  <c r="E157"/>
  <c r="D157"/>
  <c r="R155"/>
  <c r="Q155"/>
  <c r="P155"/>
  <c r="O155"/>
  <c r="N155"/>
  <c r="M155"/>
  <c r="L155"/>
  <c r="K155"/>
  <c r="J155"/>
  <c r="I155"/>
  <c r="H155"/>
  <c r="G155"/>
  <c r="F155"/>
  <c r="E155"/>
  <c r="D155"/>
  <c r="R153"/>
  <c r="Q153"/>
  <c r="P153"/>
  <c r="O153"/>
  <c r="N153"/>
  <c r="M153"/>
  <c r="L153"/>
  <c r="K153"/>
  <c r="J153"/>
  <c r="I153"/>
  <c r="H153"/>
  <c r="G153"/>
  <c r="F153"/>
  <c r="E153"/>
  <c r="D153"/>
  <c r="R152"/>
  <c r="Q152"/>
  <c r="P152"/>
  <c r="O152"/>
  <c r="N152"/>
  <c r="M152"/>
  <c r="L152"/>
  <c r="K152"/>
  <c r="J152"/>
  <c r="I152"/>
  <c r="H152"/>
  <c r="G152"/>
  <c r="F152"/>
  <c r="E152"/>
  <c r="D152"/>
  <c r="R151"/>
  <c r="Q151"/>
  <c r="P151"/>
  <c r="O151"/>
  <c r="N151"/>
  <c r="M151"/>
  <c r="L151"/>
  <c r="K151"/>
  <c r="J151"/>
  <c r="I151"/>
  <c r="H151"/>
  <c r="G151"/>
  <c r="F151"/>
  <c r="E151"/>
  <c r="D151"/>
  <c r="R150"/>
  <c r="Q150"/>
  <c r="P150"/>
  <c r="O150"/>
  <c r="N150"/>
  <c r="M150"/>
  <c r="L150"/>
  <c r="K150"/>
  <c r="J150"/>
  <c r="I150"/>
  <c r="H150"/>
  <c r="G150"/>
  <c r="F150"/>
  <c r="E150"/>
  <c r="D150"/>
  <c r="R149"/>
  <c r="Q149"/>
  <c r="P149"/>
  <c r="O149"/>
  <c r="N149"/>
  <c r="M149"/>
  <c r="L149"/>
  <c r="K149"/>
  <c r="J149"/>
  <c r="I149"/>
  <c r="H149"/>
  <c r="G149"/>
  <c r="F149"/>
  <c r="E149"/>
  <c r="D149"/>
  <c r="R148"/>
  <c r="Q148"/>
  <c r="P148"/>
  <c r="O148"/>
  <c r="N148"/>
  <c r="M148"/>
  <c r="L148"/>
  <c r="K148"/>
  <c r="J148"/>
  <c r="I148"/>
  <c r="H148"/>
  <c r="G148"/>
  <c r="F148"/>
  <c r="E148"/>
  <c r="D148"/>
  <c r="R146"/>
  <c r="Q146"/>
  <c r="P146"/>
  <c r="O146"/>
  <c r="N146"/>
  <c r="M146"/>
  <c r="L146"/>
  <c r="K146"/>
  <c r="J146"/>
  <c r="I146"/>
  <c r="H146"/>
  <c r="G146"/>
  <c r="F146"/>
  <c r="E146"/>
  <c r="D146"/>
  <c r="R144"/>
  <c r="Q144"/>
  <c r="P144"/>
  <c r="O144"/>
  <c r="N144"/>
  <c r="M144"/>
  <c r="L144"/>
  <c r="K144"/>
  <c r="J144"/>
  <c r="I144"/>
  <c r="H144"/>
  <c r="G144"/>
  <c r="F144"/>
  <c r="E144"/>
  <c r="D144"/>
  <c r="R143"/>
  <c r="Q143"/>
  <c r="P143"/>
  <c r="O143"/>
  <c r="N143"/>
  <c r="M143"/>
  <c r="L143"/>
  <c r="K143"/>
  <c r="J143"/>
  <c r="I143"/>
  <c r="H143"/>
  <c r="G143"/>
  <c r="F143"/>
  <c r="E143"/>
  <c r="D143"/>
  <c r="R142"/>
  <c r="Q142"/>
  <c r="P142"/>
  <c r="O142"/>
  <c r="N142"/>
  <c r="M142"/>
  <c r="L142"/>
  <c r="K142"/>
  <c r="J142"/>
  <c r="I142"/>
  <c r="H142"/>
  <c r="G142"/>
  <c r="F142"/>
  <c r="E142"/>
  <c r="D142"/>
  <c r="R141"/>
  <c r="Q141"/>
  <c r="P141"/>
  <c r="O141"/>
  <c r="N141"/>
  <c r="M141"/>
  <c r="L141"/>
  <c r="K141"/>
  <c r="J141"/>
  <c r="I141"/>
  <c r="H141"/>
  <c r="G141"/>
  <c r="F141"/>
  <c r="E141"/>
  <c r="D141"/>
  <c r="R140"/>
  <c r="Q140"/>
  <c r="P140"/>
  <c r="O140"/>
  <c r="N140"/>
  <c r="M140"/>
  <c r="L140"/>
  <c r="K140"/>
  <c r="J140"/>
  <c r="I140"/>
  <c r="H140"/>
  <c r="G140"/>
  <c r="F140"/>
  <c r="E140"/>
  <c r="D140"/>
  <c r="R139"/>
  <c r="Q139"/>
  <c r="P139"/>
  <c r="O139"/>
  <c r="N139"/>
  <c r="M139"/>
  <c r="L139"/>
  <c r="K139"/>
  <c r="J139"/>
  <c r="I139"/>
  <c r="H139"/>
  <c r="G139"/>
  <c r="F139"/>
  <c r="E139"/>
  <c r="D139"/>
  <c r="R137"/>
  <c r="Q137"/>
  <c r="P137"/>
  <c r="O137"/>
  <c r="N137"/>
  <c r="M137"/>
  <c r="L137"/>
  <c r="K137"/>
  <c r="J137"/>
  <c r="I137"/>
  <c r="H137"/>
  <c r="G137"/>
  <c r="F137"/>
  <c r="E137"/>
  <c r="D137"/>
  <c r="R135"/>
  <c r="Q135"/>
  <c r="P135"/>
  <c r="O135"/>
  <c r="N135"/>
  <c r="M135"/>
  <c r="L135"/>
  <c r="K135"/>
  <c r="J135"/>
  <c r="I135"/>
  <c r="H135"/>
  <c r="G135"/>
  <c r="F135"/>
  <c r="E135"/>
  <c r="D135"/>
  <c r="R134"/>
  <c r="Q134"/>
  <c r="P134"/>
  <c r="O134"/>
  <c r="N134"/>
  <c r="M134"/>
  <c r="L134"/>
  <c r="K134"/>
  <c r="J134"/>
  <c r="I134"/>
  <c r="H134"/>
  <c r="G134"/>
  <c r="F134"/>
  <c r="E134"/>
  <c r="D134"/>
  <c r="R133"/>
  <c r="Q133"/>
  <c r="P133"/>
  <c r="O133"/>
  <c r="N133"/>
  <c r="M133"/>
  <c r="L133"/>
  <c r="K133"/>
  <c r="J133"/>
  <c r="I133"/>
  <c r="H133"/>
  <c r="G133"/>
  <c r="F133"/>
  <c r="E133"/>
  <c r="D133"/>
  <c r="R132"/>
  <c r="Q132"/>
  <c r="P132"/>
  <c r="O132"/>
  <c r="N132"/>
  <c r="M132"/>
  <c r="L132"/>
  <c r="K132"/>
  <c r="J132"/>
  <c r="I132"/>
  <c r="H132"/>
  <c r="G132"/>
  <c r="F132"/>
  <c r="E132"/>
  <c r="D132"/>
  <c r="R131"/>
  <c r="Q131"/>
  <c r="P131"/>
  <c r="O131"/>
  <c r="N131"/>
  <c r="M131"/>
  <c r="L131"/>
  <c r="K131"/>
  <c r="J131"/>
  <c r="I131"/>
  <c r="H131"/>
  <c r="G131"/>
  <c r="F131"/>
  <c r="E131"/>
  <c r="D131"/>
  <c r="R130"/>
  <c r="Q130"/>
  <c r="P130"/>
  <c r="O130"/>
  <c r="N130"/>
  <c r="M130"/>
  <c r="L130"/>
  <c r="K130"/>
  <c r="J130"/>
  <c r="I130"/>
  <c r="H130"/>
  <c r="G130"/>
  <c r="F130"/>
  <c r="E130"/>
  <c r="D130"/>
  <c r="R128"/>
  <c r="Q128"/>
  <c r="P128"/>
  <c r="O128"/>
  <c r="N128"/>
  <c r="M128"/>
  <c r="L128"/>
  <c r="K128"/>
  <c r="J128"/>
  <c r="I128"/>
  <c r="H128"/>
  <c r="G128"/>
  <c r="F128"/>
  <c r="E128"/>
  <c r="D128"/>
  <c r="R126"/>
  <c r="Q126"/>
  <c r="P126"/>
  <c r="O126"/>
  <c r="N126"/>
  <c r="M126"/>
  <c r="L126"/>
  <c r="K126"/>
  <c r="J126"/>
  <c r="I126"/>
  <c r="H126"/>
  <c r="G126"/>
  <c r="F126"/>
  <c r="E126"/>
  <c r="D126"/>
  <c r="R125"/>
  <c r="Q125"/>
  <c r="P125"/>
  <c r="O125"/>
  <c r="N125"/>
  <c r="M125"/>
  <c r="L125"/>
  <c r="K125"/>
  <c r="J125"/>
  <c r="I125"/>
  <c r="H125"/>
  <c r="G125"/>
  <c r="F125"/>
  <c r="E125"/>
  <c r="D125"/>
  <c r="R124"/>
  <c r="Q124"/>
  <c r="P124"/>
  <c r="O124"/>
  <c r="N124"/>
  <c r="M124"/>
  <c r="L124"/>
  <c r="K124"/>
  <c r="J124"/>
  <c r="I124"/>
  <c r="H124"/>
  <c r="G124"/>
  <c r="F124"/>
  <c r="E124"/>
  <c r="D124"/>
  <c r="R123"/>
  <c r="Q123"/>
  <c r="P123"/>
  <c r="O123"/>
  <c r="N123"/>
  <c r="M123"/>
  <c r="L123"/>
  <c r="K123"/>
  <c r="J123"/>
  <c r="I123"/>
  <c r="H123"/>
  <c r="G123"/>
  <c r="F123"/>
  <c r="E123"/>
  <c r="D123"/>
  <c r="R122"/>
  <c r="Q122"/>
  <c r="P122"/>
  <c r="O122"/>
  <c r="N122"/>
  <c r="M122"/>
  <c r="L122"/>
  <c r="K122"/>
  <c r="J122"/>
  <c r="I122"/>
  <c r="H122"/>
  <c r="G122"/>
  <c r="F122"/>
  <c r="E122"/>
  <c r="D122"/>
  <c r="R121"/>
  <c r="Q121"/>
  <c r="P121"/>
  <c r="O121"/>
  <c r="N121"/>
  <c r="M121"/>
  <c r="L121"/>
  <c r="K121"/>
  <c r="J121"/>
  <c r="I121"/>
  <c r="H121"/>
  <c r="G121"/>
  <c r="F121"/>
  <c r="E121"/>
  <c r="D121"/>
  <c r="R119"/>
  <c r="Q119"/>
  <c r="P119"/>
  <c r="O119"/>
  <c r="N119"/>
  <c r="M119"/>
  <c r="L119"/>
  <c r="K119"/>
  <c r="J119"/>
  <c r="I119"/>
  <c r="H119"/>
  <c r="G119"/>
  <c r="F119"/>
  <c r="E119"/>
  <c r="D119"/>
  <c r="R117"/>
  <c r="Q117"/>
  <c r="P117"/>
  <c r="O117"/>
  <c r="N117"/>
  <c r="M117"/>
  <c r="L117"/>
  <c r="K117"/>
  <c r="J117"/>
  <c r="I117"/>
  <c r="H117"/>
  <c r="G117"/>
  <c r="F117"/>
  <c r="E117"/>
  <c r="D117"/>
  <c r="R116"/>
  <c r="Q116"/>
  <c r="P116"/>
  <c r="O116"/>
  <c r="N116"/>
  <c r="M116"/>
  <c r="L116"/>
  <c r="K116"/>
  <c r="J116"/>
  <c r="I116"/>
  <c r="H116"/>
  <c r="G116"/>
  <c r="F116"/>
  <c r="E116"/>
  <c r="D116"/>
  <c r="R115"/>
  <c r="Q115"/>
  <c r="P115"/>
  <c r="O115"/>
  <c r="N115"/>
  <c r="M115"/>
  <c r="L115"/>
  <c r="K115"/>
  <c r="J115"/>
  <c r="I115"/>
  <c r="H115"/>
  <c r="G115"/>
  <c r="F115"/>
  <c r="E115"/>
  <c r="D115"/>
  <c r="R114"/>
  <c r="Q114"/>
  <c r="P114"/>
  <c r="O114"/>
  <c r="N114"/>
  <c r="M114"/>
  <c r="L114"/>
  <c r="K114"/>
  <c r="J114"/>
  <c r="I114"/>
  <c r="H114"/>
  <c r="G114"/>
  <c r="F114"/>
  <c r="E114"/>
  <c r="D114"/>
  <c r="R113"/>
  <c r="Q113"/>
  <c r="P113"/>
  <c r="O113"/>
  <c r="N113"/>
  <c r="M113"/>
  <c r="L113"/>
  <c r="K113"/>
  <c r="J113"/>
  <c r="I113"/>
  <c r="H113"/>
  <c r="G113"/>
  <c r="F113"/>
  <c r="E113"/>
  <c r="D113"/>
  <c r="R112"/>
  <c r="Q112"/>
  <c r="P112"/>
  <c r="O112"/>
  <c r="N112"/>
  <c r="M112"/>
  <c r="L112"/>
  <c r="K112"/>
  <c r="J112"/>
  <c r="I112"/>
  <c r="H112"/>
  <c r="G112"/>
  <c r="F112"/>
  <c r="E112"/>
  <c r="D112"/>
  <c r="R110"/>
  <c r="Q110"/>
  <c r="P110"/>
  <c r="O110"/>
  <c r="N110"/>
  <c r="M110"/>
  <c r="L110"/>
  <c r="K110"/>
  <c r="J110"/>
  <c r="I110"/>
  <c r="H110"/>
  <c r="G110"/>
  <c r="F110"/>
  <c r="E110"/>
  <c r="D110"/>
  <c r="R108"/>
  <c r="Q108"/>
  <c r="P108"/>
  <c r="O108"/>
  <c r="N108"/>
  <c r="M108"/>
  <c r="L108"/>
  <c r="K108"/>
  <c r="J108"/>
  <c r="I108"/>
  <c r="H108"/>
  <c r="G108"/>
  <c r="F108"/>
  <c r="E108"/>
  <c r="D108"/>
  <c r="R107"/>
  <c r="Q107"/>
  <c r="P107"/>
  <c r="O107"/>
  <c r="N107"/>
  <c r="M107"/>
  <c r="L107"/>
  <c r="K107"/>
  <c r="J107"/>
  <c r="I107"/>
  <c r="H107"/>
  <c r="G107"/>
  <c r="F107"/>
  <c r="E107"/>
  <c r="D107"/>
  <c r="R106"/>
  <c r="Q106"/>
  <c r="P106"/>
  <c r="O106"/>
  <c r="N106"/>
  <c r="M106"/>
  <c r="L106"/>
  <c r="K106"/>
  <c r="J106"/>
  <c r="I106"/>
  <c r="H106"/>
  <c r="G106"/>
  <c r="F106"/>
  <c r="E106"/>
  <c r="D106"/>
  <c r="R105"/>
  <c r="Q105"/>
  <c r="P105"/>
  <c r="O105"/>
  <c r="N105"/>
  <c r="M105"/>
  <c r="L105"/>
  <c r="K105"/>
  <c r="J105"/>
  <c r="I105"/>
  <c r="H105"/>
  <c r="G105"/>
  <c r="F105"/>
  <c r="E105"/>
  <c r="D105"/>
  <c r="R104"/>
  <c r="Q104"/>
  <c r="P104"/>
  <c r="O104"/>
  <c r="N104"/>
  <c r="M104"/>
  <c r="L104"/>
  <c r="K104"/>
  <c r="J104"/>
  <c r="I104"/>
  <c r="H104"/>
  <c r="G104"/>
  <c r="F104"/>
  <c r="E104"/>
  <c r="D104"/>
  <c r="R103"/>
  <c r="Q103"/>
  <c r="P103"/>
  <c r="O103"/>
  <c r="N103"/>
  <c r="M103"/>
  <c r="L103"/>
  <c r="K103"/>
  <c r="J103"/>
  <c r="I103"/>
  <c r="H103"/>
  <c r="G103"/>
  <c r="F103"/>
  <c r="E103"/>
  <c r="D103"/>
  <c r="R101"/>
  <c r="Q101"/>
  <c r="P101"/>
  <c r="O101"/>
  <c r="N101"/>
  <c r="M101"/>
  <c r="L101"/>
  <c r="K101"/>
  <c r="J101"/>
  <c r="I101"/>
  <c r="H101"/>
  <c r="G101"/>
  <c r="F101"/>
  <c r="E101"/>
  <c r="D101"/>
  <c r="R99"/>
  <c r="Q99"/>
  <c r="P99"/>
  <c r="O99"/>
  <c r="N99"/>
  <c r="M99"/>
  <c r="L99"/>
  <c r="K99"/>
  <c r="J99"/>
  <c r="I99"/>
  <c r="H99"/>
  <c r="G99"/>
  <c r="F99"/>
  <c r="E99"/>
  <c r="D99"/>
  <c r="R98"/>
  <c r="Q98"/>
  <c r="P98"/>
  <c r="O98"/>
  <c r="N98"/>
  <c r="M98"/>
  <c r="L98"/>
  <c r="K98"/>
  <c r="J98"/>
  <c r="I98"/>
  <c r="H98"/>
  <c r="G98"/>
  <c r="F98"/>
  <c r="E98"/>
  <c r="D98"/>
  <c r="R97"/>
  <c r="Q97"/>
  <c r="P97"/>
  <c r="O97"/>
  <c r="N97"/>
  <c r="M97"/>
  <c r="L97"/>
  <c r="K97"/>
  <c r="J97"/>
  <c r="I97"/>
  <c r="H97"/>
  <c r="G97"/>
  <c r="F97"/>
  <c r="E97"/>
  <c r="D97"/>
  <c r="R96"/>
  <c r="Q96"/>
  <c r="P96"/>
  <c r="O96"/>
  <c r="N96"/>
  <c r="M96"/>
  <c r="L96"/>
  <c r="K96"/>
  <c r="J96"/>
  <c r="I96"/>
  <c r="H96"/>
  <c r="G96"/>
  <c r="F96"/>
  <c r="E96"/>
  <c r="D96"/>
  <c r="R95"/>
  <c r="Q95"/>
  <c r="P95"/>
  <c r="O95"/>
  <c r="N95"/>
  <c r="M95"/>
  <c r="L95"/>
  <c r="K95"/>
  <c r="J95"/>
  <c r="I95"/>
  <c r="H95"/>
  <c r="G95"/>
  <c r="F95"/>
  <c r="E95"/>
  <c r="D95"/>
  <c r="R94"/>
  <c r="Q94"/>
  <c r="P94"/>
  <c r="O94"/>
  <c r="N94"/>
  <c r="M94"/>
  <c r="L94"/>
  <c r="K94"/>
  <c r="J94"/>
  <c r="I94"/>
  <c r="H94"/>
  <c r="G94"/>
  <c r="F94"/>
  <c r="E94"/>
  <c r="D94"/>
  <c r="R92"/>
  <c r="Q92"/>
  <c r="P92"/>
  <c r="O92"/>
  <c r="N92"/>
  <c r="M92"/>
  <c r="L92"/>
  <c r="K92"/>
  <c r="J92"/>
  <c r="I92"/>
  <c r="H92"/>
  <c r="G92"/>
  <c r="F92"/>
  <c r="E92"/>
  <c r="D92"/>
  <c r="R90"/>
  <c r="Q90"/>
  <c r="P90"/>
  <c r="O90"/>
  <c r="N90"/>
  <c r="M90"/>
  <c r="L90"/>
  <c r="K90"/>
  <c r="J90"/>
  <c r="I90"/>
  <c r="H90"/>
  <c r="G90"/>
  <c r="F90"/>
  <c r="E90"/>
  <c r="D90"/>
  <c r="R89"/>
  <c r="Q89"/>
  <c r="P89"/>
  <c r="O89"/>
  <c r="N89"/>
  <c r="M89"/>
  <c r="L89"/>
  <c r="K89"/>
  <c r="J89"/>
  <c r="I89"/>
  <c r="H89"/>
  <c r="G89"/>
  <c r="F89"/>
  <c r="E89"/>
  <c r="D89"/>
  <c r="R88"/>
  <c r="Q88"/>
  <c r="P88"/>
  <c r="O88"/>
  <c r="N88"/>
  <c r="M88"/>
  <c r="L88"/>
  <c r="K88"/>
  <c r="J88"/>
  <c r="I88"/>
  <c r="H88"/>
  <c r="G88"/>
  <c r="F88"/>
  <c r="E88"/>
  <c r="D88"/>
  <c r="R87"/>
  <c r="Q87"/>
  <c r="P87"/>
  <c r="O87"/>
  <c r="N87"/>
  <c r="M87"/>
  <c r="L87"/>
  <c r="K87"/>
  <c r="J87"/>
  <c r="I87"/>
  <c r="H87"/>
  <c r="G87"/>
  <c r="F87"/>
  <c r="E87"/>
  <c r="D87"/>
  <c r="R86"/>
  <c r="Q86"/>
  <c r="P86"/>
  <c r="O86"/>
  <c r="N86"/>
  <c r="M86"/>
  <c r="L86"/>
  <c r="K86"/>
  <c r="J86"/>
  <c r="I86"/>
  <c r="H86"/>
  <c r="G86"/>
  <c r="F86"/>
  <c r="E86"/>
  <c r="D86"/>
  <c r="R85"/>
  <c r="Q85"/>
  <c r="P85"/>
  <c r="O85"/>
  <c r="N85"/>
  <c r="M85"/>
  <c r="L85"/>
  <c r="K85"/>
  <c r="J85"/>
  <c r="I85"/>
  <c r="H85"/>
  <c r="G85"/>
  <c r="F85"/>
  <c r="E85"/>
  <c r="D85"/>
  <c r="R83"/>
  <c r="Q83"/>
  <c r="P83"/>
  <c r="O83"/>
  <c r="N83"/>
  <c r="M83"/>
  <c r="L83"/>
  <c r="K83"/>
  <c r="J83"/>
  <c r="I83"/>
  <c r="H83"/>
  <c r="G83"/>
  <c r="F83"/>
  <c r="E83"/>
  <c r="D83"/>
  <c r="R81"/>
  <c r="Q81"/>
  <c r="P81"/>
  <c r="O81"/>
  <c r="N81"/>
  <c r="M81"/>
  <c r="L81"/>
  <c r="K81"/>
  <c r="J81"/>
  <c r="I81"/>
  <c r="H81"/>
  <c r="G81"/>
  <c r="F81"/>
  <c r="E81"/>
  <c r="D81"/>
  <c r="R80"/>
  <c r="Q80"/>
  <c r="P80"/>
  <c r="O80"/>
  <c r="N80"/>
  <c r="M80"/>
  <c r="L80"/>
  <c r="K80"/>
  <c r="J80"/>
  <c r="I80"/>
  <c r="H80"/>
  <c r="G80"/>
  <c r="F80"/>
  <c r="E80"/>
  <c r="D80"/>
  <c r="R79"/>
  <c r="Q79"/>
  <c r="P79"/>
  <c r="O79"/>
  <c r="N79"/>
  <c r="M79"/>
  <c r="L79"/>
  <c r="K79"/>
  <c r="J79"/>
  <c r="I79"/>
  <c r="H79"/>
  <c r="G79"/>
  <c r="F79"/>
  <c r="E79"/>
  <c r="D79"/>
  <c r="R78"/>
  <c r="Q78"/>
  <c r="P78"/>
  <c r="O78"/>
  <c r="N78"/>
  <c r="M78"/>
  <c r="L78"/>
  <c r="K78"/>
  <c r="J78"/>
  <c r="I78"/>
  <c r="H78"/>
  <c r="G78"/>
  <c r="F78"/>
  <c r="E78"/>
  <c r="D78"/>
  <c r="R77"/>
  <c r="Q77"/>
  <c r="P77"/>
  <c r="O77"/>
  <c r="N77"/>
  <c r="M77"/>
  <c r="L77"/>
  <c r="K77"/>
  <c r="J77"/>
  <c r="I77"/>
  <c r="H77"/>
  <c r="G77"/>
  <c r="F77"/>
  <c r="E77"/>
  <c r="D77"/>
  <c r="R76"/>
  <c r="Q76"/>
  <c r="P76"/>
  <c r="O76"/>
  <c r="N76"/>
  <c r="M76"/>
  <c r="L76"/>
  <c r="K76"/>
  <c r="J76"/>
  <c r="I76"/>
  <c r="H76"/>
  <c r="G76"/>
  <c r="F76"/>
  <c r="E76"/>
  <c r="D76"/>
  <c r="R74"/>
  <c r="Q74"/>
  <c r="P74"/>
  <c r="O74"/>
  <c r="N74"/>
  <c r="M74"/>
  <c r="L74"/>
  <c r="K74"/>
  <c r="J74"/>
  <c r="I74"/>
  <c r="H74"/>
  <c r="G74"/>
  <c r="F74"/>
  <c r="E74"/>
  <c r="D74"/>
  <c r="R72"/>
  <c r="Q72"/>
  <c r="P72"/>
  <c r="O72"/>
  <c r="N72"/>
  <c r="M72"/>
  <c r="L72"/>
  <c r="K72"/>
  <c r="J72"/>
  <c r="I72"/>
  <c r="H72"/>
  <c r="G72"/>
  <c r="F72"/>
  <c r="E72"/>
  <c r="D72"/>
  <c r="R71"/>
  <c r="Q71"/>
  <c r="P71"/>
  <c r="O71"/>
  <c r="N71"/>
  <c r="M71"/>
  <c r="L71"/>
  <c r="K71"/>
  <c r="J71"/>
  <c r="I71"/>
  <c r="H71"/>
  <c r="G71"/>
  <c r="F71"/>
  <c r="E71"/>
  <c r="D71"/>
  <c r="R70"/>
  <c r="Q70"/>
  <c r="P70"/>
  <c r="O70"/>
  <c r="N70"/>
  <c r="M70"/>
  <c r="L70"/>
  <c r="K70"/>
  <c r="J70"/>
  <c r="I70"/>
  <c r="H70"/>
  <c r="G70"/>
  <c r="F70"/>
  <c r="E70"/>
  <c r="D70"/>
  <c r="R69"/>
  <c r="Q69"/>
  <c r="P69"/>
  <c r="O69"/>
  <c r="N69"/>
  <c r="M69"/>
  <c r="L69"/>
  <c r="K69"/>
  <c r="J69"/>
  <c r="I69"/>
  <c r="H69"/>
  <c r="G69"/>
  <c r="F69"/>
  <c r="E69"/>
  <c r="D69"/>
  <c r="R68"/>
  <c r="Q68"/>
  <c r="P68"/>
  <c r="O68"/>
  <c r="N68"/>
  <c r="M68"/>
  <c r="L68"/>
  <c r="K68"/>
  <c r="J68"/>
  <c r="I68"/>
  <c r="H68"/>
  <c r="G68"/>
  <c r="F68"/>
  <c r="E68"/>
  <c r="D68"/>
  <c r="R67"/>
  <c r="Q67"/>
  <c r="P67"/>
  <c r="O67"/>
  <c r="N67"/>
  <c r="M67"/>
  <c r="L67"/>
  <c r="K67"/>
  <c r="J67"/>
  <c r="I67"/>
  <c r="H67"/>
  <c r="G67"/>
  <c r="F67"/>
  <c r="E67"/>
  <c r="D67"/>
  <c r="R65"/>
  <c r="Q65"/>
  <c r="P65"/>
  <c r="O65"/>
  <c r="N65"/>
  <c r="M65"/>
  <c r="L65"/>
  <c r="K65"/>
  <c r="J65"/>
  <c r="I65"/>
  <c r="H65"/>
  <c r="G65"/>
  <c r="F65"/>
  <c r="E65"/>
  <c r="D65"/>
  <c r="R63"/>
  <c r="Q63"/>
  <c r="P63"/>
  <c r="O63"/>
  <c r="N63"/>
  <c r="M63"/>
  <c r="L63"/>
  <c r="K63"/>
  <c r="J63"/>
  <c r="I63"/>
  <c r="H63"/>
  <c r="G63"/>
  <c r="F63"/>
  <c r="E63"/>
  <c r="D63"/>
  <c r="R62"/>
  <c r="Q62"/>
  <c r="P62"/>
  <c r="O62"/>
  <c r="N62"/>
  <c r="M62"/>
  <c r="L62"/>
  <c r="K62"/>
  <c r="J62"/>
  <c r="I62"/>
  <c r="H62"/>
  <c r="G62"/>
  <c r="F62"/>
  <c r="E62"/>
  <c r="D62"/>
  <c r="R61"/>
  <c r="Q61"/>
  <c r="P61"/>
  <c r="O61"/>
  <c r="N61"/>
  <c r="M61"/>
  <c r="L61"/>
  <c r="K61"/>
  <c r="J61"/>
  <c r="I61"/>
  <c r="H61"/>
  <c r="G61"/>
  <c r="F61"/>
  <c r="E61"/>
  <c r="D61"/>
  <c r="R60"/>
  <c r="Q60"/>
  <c r="P60"/>
  <c r="O60"/>
  <c r="N60"/>
  <c r="M60"/>
  <c r="L60"/>
  <c r="K60"/>
  <c r="J60"/>
  <c r="I60"/>
  <c r="H60"/>
  <c r="G60"/>
  <c r="F60"/>
  <c r="E60"/>
  <c r="D60"/>
  <c r="R59"/>
  <c r="Q59"/>
  <c r="P59"/>
  <c r="O59"/>
  <c r="N59"/>
  <c r="M59"/>
  <c r="L59"/>
  <c r="K59"/>
  <c r="J59"/>
  <c r="I59"/>
  <c r="H59"/>
  <c r="G59"/>
  <c r="F59"/>
  <c r="E59"/>
  <c r="D59"/>
  <c r="R58"/>
  <c r="Q58"/>
  <c r="P58"/>
  <c r="O58"/>
  <c r="N58"/>
  <c r="M58"/>
  <c r="L58"/>
  <c r="K58"/>
  <c r="J58"/>
  <c r="I58"/>
  <c r="H58"/>
  <c r="G58"/>
  <c r="F58"/>
  <c r="E58"/>
  <c r="D58"/>
  <c r="R56"/>
  <c r="Q56"/>
  <c r="P56"/>
  <c r="O56"/>
  <c r="N56"/>
  <c r="M56"/>
  <c r="L56"/>
  <c r="K56"/>
  <c r="J56"/>
  <c r="I56"/>
  <c r="H56"/>
  <c r="G56"/>
  <c r="F56"/>
  <c r="E56"/>
  <c r="D56"/>
  <c r="R54"/>
  <c r="Q54"/>
  <c r="P54"/>
  <c r="O54"/>
  <c r="N54"/>
  <c r="M54"/>
  <c r="L54"/>
  <c r="K54"/>
  <c r="J54"/>
  <c r="I54"/>
  <c r="H54"/>
  <c r="G54"/>
  <c r="F54"/>
  <c r="E54"/>
  <c r="D54"/>
  <c r="R53"/>
  <c r="Q53"/>
  <c r="P53"/>
  <c r="O53"/>
  <c r="N53"/>
  <c r="M53"/>
  <c r="L53"/>
  <c r="K53"/>
  <c r="J53"/>
  <c r="I53"/>
  <c r="H53"/>
  <c r="G53"/>
  <c r="F53"/>
  <c r="E53"/>
  <c r="D53"/>
  <c r="R52"/>
  <c r="Q52"/>
  <c r="P52"/>
  <c r="O52"/>
  <c r="N52"/>
  <c r="M52"/>
  <c r="L52"/>
  <c r="K52"/>
  <c r="J52"/>
  <c r="I52"/>
  <c r="H52"/>
  <c r="G52"/>
  <c r="F52"/>
  <c r="E52"/>
  <c r="D52"/>
  <c r="R51"/>
  <c r="Q51"/>
  <c r="P51"/>
  <c r="O51"/>
  <c r="N51"/>
  <c r="M51"/>
  <c r="L51"/>
  <c r="K51"/>
  <c r="J51"/>
  <c r="I51"/>
  <c r="H51"/>
  <c r="G51"/>
  <c r="F51"/>
  <c r="E51"/>
  <c r="D51"/>
  <c r="R50"/>
  <c r="Q50"/>
  <c r="P50"/>
  <c r="O50"/>
  <c r="N50"/>
  <c r="M50"/>
  <c r="L50"/>
  <c r="K50"/>
  <c r="J50"/>
  <c r="I50"/>
  <c r="H50"/>
  <c r="G50"/>
  <c r="F50"/>
  <c r="E50"/>
  <c r="D50"/>
  <c r="R49"/>
  <c r="Q49"/>
  <c r="P49"/>
  <c r="O49"/>
  <c r="N49"/>
  <c r="M49"/>
  <c r="L49"/>
  <c r="K49"/>
  <c r="J49"/>
  <c r="I49"/>
  <c r="H49"/>
  <c r="G49"/>
  <c r="F49"/>
  <c r="E49"/>
  <c r="D49"/>
  <c r="R47"/>
  <c r="Q47"/>
  <c r="P47"/>
  <c r="O47"/>
  <c r="N47"/>
  <c r="M47"/>
  <c r="L47"/>
  <c r="K47"/>
  <c r="J47"/>
  <c r="I47"/>
  <c r="H47"/>
  <c r="G47"/>
  <c r="F47"/>
  <c r="E47"/>
  <c r="D47"/>
  <c r="R45"/>
  <c r="Q45"/>
  <c r="P45"/>
  <c r="O45"/>
  <c r="N45"/>
  <c r="M45"/>
  <c r="L45"/>
  <c r="K45"/>
  <c r="J45"/>
  <c r="I45"/>
  <c r="H45"/>
  <c r="G45"/>
  <c r="F45"/>
  <c r="E45"/>
  <c r="D45"/>
  <c r="R44"/>
  <c r="Q44"/>
  <c r="P44"/>
  <c r="O44"/>
  <c r="N44"/>
  <c r="M44"/>
  <c r="L44"/>
  <c r="K44"/>
  <c r="J44"/>
  <c r="I44"/>
  <c r="H44"/>
  <c r="G44"/>
  <c r="F44"/>
  <c r="E44"/>
  <c r="D44"/>
  <c r="R43"/>
  <c r="Q43"/>
  <c r="P43"/>
  <c r="O43"/>
  <c r="N43"/>
  <c r="M43"/>
  <c r="L43"/>
  <c r="K43"/>
  <c r="J43"/>
  <c r="I43"/>
  <c r="H43"/>
  <c r="G43"/>
  <c r="F43"/>
  <c r="E43"/>
  <c r="D43"/>
  <c r="R42"/>
  <c r="Q42"/>
  <c r="P42"/>
  <c r="O42"/>
  <c r="N42"/>
  <c r="M42"/>
  <c r="L42"/>
  <c r="K42"/>
  <c r="J42"/>
  <c r="I42"/>
  <c r="H42"/>
  <c r="G42"/>
  <c r="F42"/>
  <c r="E42"/>
  <c r="D42"/>
  <c r="R41"/>
  <c r="Q41"/>
  <c r="P41"/>
  <c r="O41"/>
  <c r="N41"/>
  <c r="M41"/>
  <c r="L41"/>
  <c r="K41"/>
  <c r="J41"/>
  <c r="I41"/>
  <c r="H41"/>
  <c r="G41"/>
  <c r="F41"/>
  <c r="E41"/>
  <c r="D41"/>
  <c r="R40"/>
  <c r="Q40"/>
  <c r="P40"/>
  <c r="O40"/>
  <c r="N40"/>
  <c r="M40"/>
  <c r="L40"/>
  <c r="K40"/>
  <c r="J40"/>
  <c r="I40"/>
  <c r="H40"/>
  <c r="G40"/>
  <c r="F40"/>
  <c r="E40"/>
  <c r="D40"/>
  <c r="R38"/>
  <c r="Q38"/>
  <c r="P38"/>
  <c r="O38"/>
  <c r="N38"/>
  <c r="M38"/>
  <c r="L38"/>
  <c r="K38"/>
  <c r="J38"/>
  <c r="I38"/>
  <c r="H38"/>
  <c r="G38"/>
  <c r="F38"/>
  <c r="E38"/>
  <c r="D38"/>
  <c r="R36"/>
  <c r="Q36"/>
  <c r="P36"/>
  <c r="O36"/>
  <c r="N36"/>
  <c r="M36"/>
  <c r="L36"/>
  <c r="K36"/>
  <c r="J36"/>
  <c r="I36"/>
  <c r="H36"/>
  <c r="G36"/>
  <c r="F36"/>
  <c r="E36"/>
  <c r="D36"/>
  <c r="R35"/>
  <c r="Q35"/>
  <c r="P35"/>
  <c r="O35"/>
  <c r="N35"/>
  <c r="M35"/>
  <c r="L35"/>
  <c r="K35"/>
  <c r="J35"/>
  <c r="I35"/>
  <c r="H35"/>
  <c r="G35"/>
  <c r="F35"/>
  <c r="E35"/>
  <c r="D35"/>
  <c r="R34"/>
  <c r="Q34"/>
  <c r="P34"/>
  <c r="O34"/>
  <c r="N34"/>
  <c r="M34"/>
  <c r="L34"/>
  <c r="K34"/>
  <c r="J34"/>
  <c r="I34"/>
  <c r="H34"/>
  <c r="G34"/>
  <c r="F34"/>
  <c r="E34"/>
  <c r="D34"/>
  <c r="R33"/>
  <c r="Q33"/>
  <c r="P33"/>
  <c r="O33"/>
  <c r="N33"/>
  <c r="M33"/>
  <c r="L33"/>
  <c r="K33"/>
  <c r="J33"/>
  <c r="I33"/>
  <c r="H33"/>
  <c r="G33"/>
  <c r="F33"/>
  <c r="E33"/>
  <c r="D33"/>
  <c r="R32"/>
  <c r="Q32"/>
  <c r="P32"/>
  <c r="O32"/>
  <c r="N32"/>
  <c r="M32"/>
  <c r="L32"/>
  <c r="K32"/>
  <c r="J32"/>
  <c r="I32"/>
  <c r="H32"/>
  <c r="G32"/>
  <c r="F32"/>
  <c r="E32"/>
  <c r="D32"/>
  <c r="R31"/>
  <c r="Q31"/>
  <c r="P31"/>
  <c r="O31"/>
  <c r="N31"/>
  <c r="M31"/>
  <c r="L31"/>
  <c r="K31"/>
  <c r="J31"/>
  <c r="I31"/>
  <c r="H31"/>
  <c r="G31"/>
  <c r="F31"/>
  <c r="E31"/>
  <c r="D31"/>
  <c r="R29"/>
  <c r="Q29"/>
  <c r="P29"/>
  <c r="O29"/>
  <c r="N29"/>
  <c r="M29"/>
  <c r="L29"/>
  <c r="K29"/>
  <c r="J29"/>
  <c r="I29"/>
  <c r="H29"/>
  <c r="G29"/>
  <c r="F29"/>
  <c r="E29"/>
  <c r="D29"/>
  <c r="R27"/>
  <c r="Q27"/>
  <c r="P27"/>
  <c r="O27"/>
  <c r="N27"/>
  <c r="M27"/>
  <c r="L27"/>
  <c r="K27"/>
  <c r="J27"/>
  <c r="I27"/>
  <c r="H27"/>
  <c r="G27"/>
  <c r="F27"/>
  <c r="E27"/>
  <c r="D27"/>
  <c r="R26"/>
  <c r="Q26"/>
  <c r="P26"/>
  <c r="O26"/>
  <c r="N26"/>
  <c r="M26"/>
  <c r="L26"/>
  <c r="K26"/>
  <c r="J26"/>
  <c r="I26"/>
  <c r="H26"/>
  <c r="G26"/>
  <c r="F26"/>
  <c r="E26"/>
  <c r="D26"/>
  <c r="R25"/>
  <c r="Q25"/>
  <c r="P25"/>
  <c r="O25"/>
  <c r="N25"/>
  <c r="M25"/>
  <c r="L25"/>
  <c r="K25"/>
  <c r="J25"/>
  <c r="I25"/>
  <c r="H25"/>
  <c r="G25"/>
  <c r="F25"/>
  <c r="E25"/>
  <c r="D25"/>
  <c r="R24"/>
  <c r="Q24"/>
  <c r="P24"/>
  <c r="O24"/>
  <c r="N24"/>
  <c r="M24"/>
  <c r="L24"/>
  <c r="K24"/>
  <c r="J24"/>
  <c r="I24"/>
  <c r="H24"/>
  <c r="G24"/>
  <c r="F24"/>
  <c r="E24"/>
  <c r="D24"/>
  <c r="R23"/>
  <c r="Q23"/>
  <c r="P23"/>
  <c r="O23"/>
  <c r="N23"/>
  <c r="M23"/>
  <c r="L23"/>
  <c r="K23"/>
  <c r="J23"/>
  <c r="I23"/>
  <c r="H23"/>
  <c r="G23"/>
  <c r="F23"/>
  <c r="E23"/>
  <c r="D23"/>
  <c r="R22"/>
  <c r="Q22"/>
  <c r="P22"/>
  <c r="O22"/>
  <c r="N22"/>
  <c r="M22"/>
  <c r="L22"/>
  <c r="K22"/>
  <c r="J22"/>
  <c r="I22"/>
  <c r="H22"/>
  <c r="G22"/>
  <c r="F22"/>
  <c r="E22"/>
  <c r="D22"/>
  <c r="R20"/>
  <c r="Q20"/>
  <c r="P20"/>
  <c r="O20"/>
  <c r="N20"/>
  <c r="M20"/>
  <c r="L20"/>
  <c r="K20"/>
  <c r="J20"/>
  <c r="I20"/>
  <c r="H20"/>
  <c r="G20"/>
  <c r="F20"/>
  <c r="E20"/>
  <c r="D20"/>
  <c r="R18"/>
  <c r="Q18"/>
  <c r="P18"/>
  <c r="O18"/>
  <c r="N18"/>
  <c r="M18"/>
  <c r="L18"/>
  <c r="K18"/>
  <c r="J18"/>
  <c r="I18"/>
  <c r="H18"/>
  <c r="G18"/>
  <c r="F18"/>
  <c r="E18"/>
  <c r="D18"/>
  <c r="R17"/>
  <c r="Q17"/>
  <c r="P17"/>
  <c r="O17"/>
  <c r="N17"/>
  <c r="M17"/>
  <c r="L17"/>
  <c r="K17"/>
  <c r="J17"/>
  <c r="I17"/>
  <c r="H17"/>
  <c r="G17"/>
  <c r="F17"/>
  <c r="E17"/>
  <c r="D17"/>
  <c r="R16"/>
  <c r="Q16"/>
  <c r="P16"/>
  <c r="O16"/>
  <c r="N16"/>
  <c r="M16"/>
  <c r="L16"/>
  <c r="K16"/>
  <c r="J16"/>
  <c r="I16"/>
  <c r="H16"/>
  <c r="G16"/>
  <c r="F16"/>
  <c r="E16"/>
  <c r="D16"/>
  <c r="R15"/>
  <c r="Q15"/>
  <c r="P15"/>
  <c r="O15"/>
  <c r="N15"/>
  <c r="M15"/>
  <c r="L15"/>
  <c r="K15"/>
  <c r="J15"/>
  <c r="I15"/>
  <c r="H15"/>
  <c r="G15"/>
  <c r="F15"/>
  <c r="E15"/>
  <c r="D15"/>
  <c r="R14"/>
  <c r="Q14"/>
  <c r="P14"/>
  <c r="O14"/>
  <c r="N14"/>
  <c r="M14"/>
  <c r="L14"/>
  <c r="K14"/>
  <c r="J14"/>
  <c r="I14"/>
  <c r="H14"/>
  <c r="G14"/>
  <c r="F14"/>
  <c r="E14"/>
  <c r="D14"/>
  <c r="R13"/>
  <c r="Q13"/>
  <c r="P13"/>
  <c r="O13"/>
  <c r="N13"/>
  <c r="M13"/>
  <c r="L13"/>
  <c r="K13"/>
  <c r="J13"/>
  <c r="I13"/>
  <c r="H13"/>
  <c r="G13"/>
  <c r="F13"/>
  <c r="E13"/>
  <c r="D13"/>
  <c r="D415" i="26"/>
  <c r="C415"/>
  <c r="D414"/>
  <c r="C414"/>
  <c r="D413"/>
  <c r="C413"/>
  <c r="D412"/>
  <c r="C412"/>
  <c r="D411"/>
  <c r="C411"/>
  <c r="D410"/>
  <c r="C410"/>
  <c r="D409"/>
  <c r="C409"/>
  <c r="D408"/>
  <c r="C408"/>
  <c r="D407"/>
  <c r="C407"/>
  <c r="D406"/>
  <c r="C406"/>
  <c r="D405"/>
  <c r="C405"/>
  <c r="D404"/>
  <c r="C404"/>
  <c r="D403"/>
  <c r="C403"/>
  <c r="D402"/>
  <c r="C402"/>
  <c r="D401"/>
  <c r="C401"/>
  <c r="D400"/>
  <c r="C400"/>
  <c r="D399"/>
  <c r="C399"/>
  <c r="D398"/>
  <c r="C398"/>
  <c r="D397"/>
  <c r="C397"/>
  <c r="D396"/>
  <c r="C396"/>
  <c r="D395"/>
  <c r="C395"/>
  <c r="D394"/>
  <c r="C394"/>
  <c r="D393"/>
  <c r="C393"/>
  <c r="D392"/>
  <c r="C392"/>
  <c r="D391"/>
  <c r="C391"/>
  <c r="D390"/>
  <c r="C390"/>
  <c r="D389"/>
  <c r="C389"/>
  <c r="D388"/>
  <c r="C388"/>
  <c r="D387"/>
  <c r="C387"/>
  <c r="D386"/>
  <c r="C386"/>
  <c r="D385"/>
  <c r="C385"/>
  <c r="D384"/>
  <c r="C384"/>
  <c r="D383"/>
  <c r="C383"/>
  <c r="D382"/>
  <c r="C382"/>
  <c r="D381"/>
  <c r="C381"/>
  <c r="D380"/>
  <c r="C380"/>
  <c r="D379"/>
  <c r="C379"/>
  <c r="D378"/>
  <c r="C378"/>
  <c r="D377"/>
  <c r="C377"/>
  <c r="D376"/>
  <c r="C376"/>
  <c r="D375"/>
  <c r="C375"/>
  <c r="D374"/>
  <c r="C374"/>
  <c r="D373"/>
  <c r="C373"/>
  <c r="D372"/>
  <c r="C372"/>
  <c r="D371"/>
  <c r="C371"/>
  <c r="D370"/>
  <c r="C370"/>
  <c r="D369"/>
  <c r="C369"/>
  <c r="D368"/>
  <c r="C368"/>
  <c r="D367"/>
  <c r="C367"/>
  <c r="D366"/>
  <c r="C366"/>
  <c r="D365"/>
  <c r="C365"/>
  <c r="D364"/>
  <c r="C364"/>
  <c r="D363"/>
  <c r="C363"/>
  <c r="D362"/>
  <c r="C362"/>
  <c r="D361"/>
  <c r="C361"/>
  <c r="D360"/>
  <c r="C360"/>
  <c r="D359"/>
  <c r="C359"/>
  <c r="D358"/>
  <c r="C358"/>
  <c r="D357"/>
  <c r="C357"/>
  <c r="D356"/>
  <c r="C356"/>
  <c r="D355"/>
  <c r="C355"/>
  <c r="D354"/>
  <c r="C354"/>
  <c r="D353"/>
  <c r="C353"/>
  <c r="D352"/>
  <c r="C352"/>
  <c r="D351"/>
  <c r="C351"/>
  <c r="D350"/>
  <c r="C350"/>
  <c r="D349"/>
  <c r="C349"/>
  <c r="D348"/>
  <c r="C348"/>
  <c r="D347"/>
  <c r="C347"/>
  <c r="D346"/>
  <c r="C346"/>
  <c r="D345"/>
  <c r="C345"/>
  <c r="D344"/>
  <c r="C344"/>
  <c r="D343"/>
  <c r="C343"/>
  <c r="D342"/>
  <c r="C342"/>
  <c r="D341"/>
  <c r="C341"/>
  <c r="D340"/>
  <c r="C340"/>
  <c r="D339"/>
  <c r="C339"/>
  <c r="D338"/>
  <c r="C338"/>
  <c r="D337"/>
  <c r="C337"/>
  <c r="D336"/>
  <c r="C336"/>
  <c r="D335"/>
  <c r="C335"/>
  <c r="D334"/>
  <c r="C334"/>
  <c r="D333"/>
  <c r="C333"/>
  <c r="D332"/>
  <c r="C332"/>
  <c r="D331"/>
  <c r="C331"/>
  <c r="D330"/>
  <c r="C330"/>
  <c r="D329"/>
  <c r="C329"/>
  <c r="D328"/>
  <c r="C328"/>
  <c r="D327"/>
  <c r="C327"/>
  <c r="D326"/>
  <c r="C326"/>
  <c r="D325"/>
  <c r="C325"/>
  <c r="D324"/>
  <c r="C324"/>
  <c r="D323"/>
  <c r="C323"/>
  <c r="D322"/>
  <c r="C322"/>
  <c r="D321"/>
  <c r="C321"/>
  <c r="D320"/>
  <c r="C320"/>
  <c r="D319"/>
  <c r="C319"/>
  <c r="D318"/>
  <c r="C318"/>
  <c r="D317"/>
  <c r="C317"/>
  <c r="D316"/>
  <c r="C316"/>
  <c r="D315"/>
  <c r="C315"/>
  <c r="D314"/>
  <c r="C314"/>
  <c r="D313"/>
  <c r="C313"/>
  <c r="D312"/>
  <c r="C312"/>
  <c r="D311"/>
  <c r="C311"/>
  <c r="D310"/>
  <c r="C310"/>
  <c r="D309"/>
  <c r="C309"/>
  <c r="D308"/>
  <c r="C308"/>
  <c r="D307"/>
  <c r="C307"/>
  <c r="D306"/>
  <c r="C306"/>
  <c r="D305"/>
  <c r="C305"/>
  <c r="D304"/>
  <c r="C304"/>
  <c r="D303"/>
  <c r="C303"/>
  <c r="D302"/>
  <c r="C302"/>
  <c r="D301"/>
  <c r="C301"/>
  <c r="D300"/>
  <c r="C300"/>
  <c r="D299"/>
  <c r="C299"/>
  <c r="D298"/>
  <c r="C298"/>
  <c r="D297"/>
  <c r="C297"/>
  <c r="D296"/>
  <c r="C296"/>
  <c r="D295"/>
  <c r="C295"/>
  <c r="D294"/>
  <c r="C294"/>
  <c r="D293"/>
  <c r="C293"/>
  <c r="D292"/>
  <c r="C292"/>
  <c r="D291"/>
  <c r="C291"/>
  <c r="D290"/>
  <c r="C290"/>
  <c r="D289"/>
  <c r="C289"/>
  <c r="D288"/>
  <c r="C288"/>
  <c r="D287"/>
  <c r="C287"/>
  <c r="D286"/>
  <c r="C286"/>
  <c r="D285"/>
  <c r="C285"/>
  <c r="D284"/>
  <c r="C284"/>
  <c r="D283"/>
  <c r="C283"/>
  <c r="D276"/>
  <c r="C276"/>
  <c r="D275"/>
  <c r="C275"/>
  <c r="D274"/>
  <c r="C274"/>
  <c r="D273"/>
  <c r="C273"/>
  <c r="D272"/>
  <c r="C272"/>
  <c r="D271"/>
  <c r="C271"/>
  <c r="D270"/>
  <c r="C270"/>
  <c r="D269"/>
  <c r="C269"/>
  <c r="D268"/>
  <c r="C268"/>
  <c r="D267"/>
  <c r="C267"/>
  <c r="D266"/>
  <c r="C266"/>
  <c r="D265"/>
  <c r="C265"/>
  <c r="D264"/>
  <c r="C264"/>
  <c r="D263"/>
  <c r="C263"/>
  <c r="D262"/>
  <c r="C262"/>
  <c r="D261"/>
  <c r="C261"/>
  <c r="D260"/>
  <c r="C260"/>
  <c r="D259"/>
  <c r="C259"/>
  <c r="D258"/>
  <c r="C258"/>
  <c r="D257"/>
  <c r="C257"/>
  <c r="D256"/>
  <c r="C256"/>
  <c r="D255"/>
  <c r="C255"/>
  <c r="D254"/>
  <c r="C254"/>
  <c r="D253"/>
  <c r="C253"/>
  <c r="D252"/>
  <c r="C252"/>
  <c r="D251"/>
  <c r="C251"/>
  <c r="D250"/>
  <c r="C250"/>
  <c r="D249"/>
  <c r="C249"/>
  <c r="D248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D196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86"/>
  <c r="C186"/>
  <c r="D185"/>
  <c r="C185"/>
  <c r="D184"/>
  <c r="C184"/>
  <c r="D183"/>
  <c r="C183"/>
  <c r="D182"/>
  <c r="C182"/>
  <c r="D181"/>
  <c r="C181"/>
  <c r="D180"/>
  <c r="C180"/>
  <c r="D179"/>
  <c r="C179"/>
  <c r="D178"/>
  <c r="C178"/>
  <c r="D177"/>
  <c r="C17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415" i="32"/>
  <c r="C415"/>
  <c r="D414"/>
  <c r="C414"/>
  <c r="D413"/>
  <c r="C413"/>
  <c r="D412"/>
  <c r="C412"/>
  <c r="D411"/>
  <c r="C411"/>
  <c r="D410"/>
  <c r="C410"/>
  <c r="D409"/>
  <c r="C409"/>
  <c r="D408"/>
  <c r="C408"/>
  <c r="D407"/>
  <c r="C407"/>
  <c r="D406"/>
  <c r="C406"/>
  <c r="D405"/>
  <c r="C405"/>
  <c r="D404"/>
  <c r="C404"/>
  <c r="D403"/>
  <c r="C403"/>
  <c r="D402"/>
  <c r="C402"/>
  <c r="D401"/>
  <c r="C401"/>
  <c r="D400"/>
  <c r="C400"/>
  <c r="D399"/>
  <c r="C399"/>
  <c r="D398"/>
  <c r="C398"/>
  <c r="D397"/>
  <c r="C397"/>
  <c r="D396"/>
  <c r="C396"/>
  <c r="D395"/>
  <c r="C395"/>
  <c r="D394"/>
  <c r="C394"/>
  <c r="D393"/>
  <c r="C393"/>
  <c r="D392"/>
  <c r="C392"/>
  <c r="D391"/>
  <c r="C391"/>
  <c r="D390"/>
  <c r="C390"/>
  <c r="D389"/>
  <c r="C389"/>
  <c r="D388"/>
  <c r="C388"/>
  <c r="D387"/>
  <c r="C387"/>
  <c r="D386"/>
  <c r="C386"/>
  <c r="D385"/>
  <c r="C385"/>
  <c r="D384"/>
  <c r="C384"/>
  <c r="D383"/>
  <c r="C383"/>
  <c r="D382"/>
  <c r="C382"/>
  <c r="D381"/>
  <c r="C381"/>
  <c r="D380"/>
  <c r="C380"/>
  <c r="D379"/>
  <c r="C379"/>
  <c r="D378"/>
  <c r="C378"/>
  <c r="D377"/>
  <c r="C377"/>
  <c r="D376"/>
  <c r="C376"/>
  <c r="D375"/>
  <c r="C375"/>
  <c r="D374"/>
  <c r="C374"/>
  <c r="D373"/>
  <c r="C373"/>
  <c r="D372"/>
  <c r="C372"/>
  <c r="D371"/>
  <c r="C371"/>
  <c r="D370"/>
  <c r="C370"/>
  <c r="D369"/>
  <c r="C369"/>
  <c r="D368"/>
  <c r="C368"/>
  <c r="D367"/>
  <c r="C367"/>
  <c r="D366"/>
  <c r="C366"/>
  <c r="D365"/>
  <c r="C365"/>
  <c r="D364"/>
  <c r="C364"/>
  <c r="D363"/>
  <c r="C363"/>
  <c r="D362"/>
  <c r="C362"/>
  <c r="D361"/>
  <c r="C361"/>
  <c r="D360"/>
  <c r="C360"/>
  <c r="D359"/>
  <c r="C359"/>
  <c r="D358"/>
  <c r="C358"/>
  <c r="D357"/>
  <c r="C357"/>
  <c r="D356"/>
  <c r="C356"/>
  <c r="D355"/>
  <c r="C355"/>
  <c r="D354"/>
  <c r="C354"/>
  <c r="D353"/>
  <c r="C353"/>
  <c r="D352"/>
  <c r="C352"/>
  <c r="D351"/>
  <c r="C351"/>
  <c r="D350"/>
  <c r="C350"/>
  <c r="D349"/>
  <c r="C349"/>
  <c r="D348"/>
  <c r="C348"/>
  <c r="D347"/>
  <c r="C347"/>
  <c r="D346"/>
  <c r="C346"/>
  <c r="D345"/>
  <c r="C345"/>
  <c r="D344"/>
  <c r="C344"/>
  <c r="D343"/>
  <c r="C343"/>
  <c r="D342"/>
  <c r="C342"/>
  <c r="D341"/>
  <c r="C341"/>
  <c r="D340"/>
  <c r="C340"/>
  <c r="D339"/>
  <c r="C339"/>
  <c r="D338"/>
  <c r="C338"/>
  <c r="D337"/>
  <c r="C337"/>
  <c r="D336"/>
  <c r="C336"/>
  <c r="D335"/>
  <c r="C335"/>
  <c r="D334"/>
  <c r="C334"/>
  <c r="D333"/>
  <c r="C333"/>
  <c r="D332"/>
  <c r="C332"/>
  <c r="D331"/>
  <c r="C331"/>
  <c r="D330"/>
  <c r="C330"/>
  <c r="D329"/>
  <c r="C329"/>
  <c r="D328"/>
  <c r="C328"/>
  <c r="D327"/>
  <c r="C327"/>
  <c r="D326"/>
  <c r="C326"/>
  <c r="D325"/>
  <c r="C325"/>
  <c r="D324"/>
  <c r="C324"/>
  <c r="D323"/>
  <c r="C323"/>
  <c r="D322"/>
  <c r="C322"/>
  <c r="D321"/>
  <c r="C321"/>
  <c r="D320"/>
  <c r="C320"/>
  <c r="D319"/>
  <c r="C319"/>
  <c r="D318"/>
  <c r="C318"/>
  <c r="D317"/>
  <c r="C317"/>
  <c r="D316"/>
  <c r="C316"/>
  <c r="D315"/>
  <c r="C315"/>
  <c r="D314"/>
  <c r="C314"/>
  <c r="D313"/>
  <c r="C313"/>
  <c r="D312"/>
  <c r="C312"/>
  <c r="D311"/>
  <c r="C311"/>
  <c r="D310"/>
  <c r="C310"/>
  <c r="D309"/>
  <c r="C309"/>
  <c r="D308"/>
  <c r="C308"/>
  <c r="D307"/>
  <c r="C307"/>
  <c r="D306"/>
  <c r="C306"/>
  <c r="D305"/>
  <c r="C305"/>
  <c r="D304"/>
  <c r="C304"/>
  <c r="D303"/>
  <c r="C303"/>
  <c r="D302"/>
  <c r="C302"/>
  <c r="D301"/>
  <c r="C301"/>
  <c r="D300"/>
  <c r="C300"/>
  <c r="D299"/>
  <c r="C299"/>
  <c r="D298"/>
  <c r="C298"/>
  <c r="D297"/>
  <c r="C297"/>
  <c r="D296"/>
  <c r="C296"/>
  <c r="D295"/>
  <c r="C295"/>
  <c r="D294"/>
  <c r="C294"/>
  <c r="D293"/>
  <c r="C293"/>
  <c r="D292"/>
  <c r="C292"/>
  <c r="D291"/>
  <c r="C291"/>
  <c r="D290"/>
  <c r="C290"/>
  <c r="D289"/>
  <c r="C289"/>
  <c r="D288"/>
  <c r="C288"/>
  <c r="D287"/>
  <c r="C287"/>
  <c r="D286"/>
  <c r="C286"/>
  <c r="D285"/>
  <c r="C285"/>
  <c r="D284"/>
  <c r="C284"/>
  <c r="D283"/>
  <c r="C283"/>
  <c r="D280"/>
  <c r="C280"/>
  <c r="D279"/>
  <c r="C279"/>
  <c r="D278"/>
  <c r="C278"/>
  <c r="D277"/>
  <c r="C277"/>
  <c r="D276"/>
  <c r="C276"/>
  <c r="D275"/>
  <c r="C275"/>
  <c r="D274"/>
  <c r="C274"/>
  <c r="D273"/>
  <c r="C273"/>
  <c r="D272"/>
  <c r="C272"/>
  <c r="D271"/>
  <c r="C271"/>
  <c r="D270"/>
  <c r="C270"/>
  <c r="D269"/>
  <c r="C269"/>
  <c r="D268"/>
  <c r="C268"/>
  <c r="D267"/>
  <c r="C267"/>
  <c r="D266"/>
  <c r="C266"/>
  <c r="D265"/>
  <c r="C265"/>
  <c r="D264"/>
  <c r="C264"/>
  <c r="D263"/>
  <c r="C263"/>
  <c r="D262"/>
  <c r="C262"/>
  <c r="D261"/>
  <c r="C261"/>
  <c r="D260"/>
  <c r="C260"/>
  <c r="D259"/>
  <c r="C259"/>
  <c r="D258"/>
  <c r="C258"/>
  <c r="D257"/>
  <c r="C257"/>
  <c r="D256"/>
  <c r="C256"/>
  <c r="D255"/>
  <c r="C255"/>
  <c r="D254"/>
  <c r="C254"/>
  <c r="D253"/>
  <c r="C253"/>
  <c r="D252"/>
  <c r="C252"/>
  <c r="D251"/>
  <c r="C251"/>
  <c r="D250"/>
  <c r="C250"/>
  <c r="D249"/>
  <c r="C249"/>
  <c r="D248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D196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86"/>
  <c r="C186"/>
  <c r="D185"/>
  <c r="C185"/>
  <c r="D184"/>
  <c r="C184"/>
  <c r="D183"/>
  <c r="C183"/>
  <c r="D182"/>
  <c r="C182"/>
  <c r="D181"/>
  <c r="C181"/>
  <c r="D180"/>
  <c r="C180"/>
  <c r="D179"/>
  <c r="C179"/>
  <c r="D178"/>
  <c r="C178"/>
  <c r="D177"/>
  <c r="C17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415" i="25"/>
  <c r="C415"/>
  <c r="D414"/>
  <c r="C414"/>
  <c r="D413"/>
  <c r="C413"/>
  <c r="D412"/>
  <c r="C412"/>
  <c r="D411"/>
  <c r="C411"/>
  <c r="D410"/>
  <c r="C410"/>
  <c r="D409"/>
  <c r="C409"/>
  <c r="D408"/>
  <c r="C408"/>
  <c r="D407"/>
  <c r="C407"/>
  <c r="D406"/>
  <c r="C406"/>
  <c r="D405"/>
  <c r="C405"/>
  <c r="D404"/>
  <c r="C404"/>
  <c r="D403"/>
  <c r="C403"/>
  <c r="D402"/>
  <c r="C402"/>
  <c r="D401"/>
  <c r="C401"/>
  <c r="D400"/>
  <c r="C400"/>
  <c r="D399"/>
  <c r="C399"/>
  <c r="D398"/>
  <c r="C398"/>
  <c r="D397"/>
  <c r="C397"/>
  <c r="D396"/>
  <c r="C396"/>
  <c r="D395"/>
  <c r="C395"/>
  <c r="D394"/>
  <c r="C394"/>
  <c r="D393"/>
  <c r="C393"/>
  <c r="D392"/>
  <c r="C392"/>
  <c r="D391"/>
  <c r="C391"/>
  <c r="D390"/>
  <c r="C390"/>
  <c r="D389"/>
  <c r="C389"/>
  <c r="D388"/>
  <c r="C388"/>
  <c r="D387"/>
  <c r="C387"/>
  <c r="D386"/>
  <c r="C386"/>
  <c r="D385"/>
  <c r="C385"/>
  <c r="D384"/>
  <c r="C384"/>
  <c r="D383"/>
  <c r="C383"/>
  <c r="D382"/>
  <c r="C382"/>
  <c r="D381"/>
  <c r="C381"/>
  <c r="D380"/>
  <c r="C380"/>
  <c r="D379"/>
  <c r="C379"/>
  <c r="D378"/>
  <c r="C378"/>
  <c r="D377"/>
  <c r="C377"/>
  <c r="D376"/>
  <c r="C376"/>
  <c r="D375"/>
  <c r="C375"/>
  <c r="D374"/>
  <c r="C374"/>
  <c r="D373"/>
  <c r="C373"/>
  <c r="D372"/>
  <c r="C372"/>
  <c r="D371"/>
  <c r="C371"/>
  <c r="D370"/>
  <c r="C370"/>
  <c r="D369"/>
  <c r="C369"/>
  <c r="D368"/>
  <c r="C368"/>
  <c r="D367"/>
  <c r="C367"/>
  <c r="D366"/>
  <c r="C366"/>
  <c r="D365"/>
  <c r="C365"/>
  <c r="D364"/>
  <c r="C364"/>
  <c r="D363"/>
  <c r="C363"/>
  <c r="D362"/>
  <c r="C362"/>
  <c r="D361"/>
  <c r="C361"/>
  <c r="D360"/>
  <c r="C360"/>
  <c r="D359"/>
  <c r="C359"/>
  <c r="D358"/>
  <c r="C358"/>
  <c r="D357"/>
  <c r="C357"/>
  <c r="D356"/>
  <c r="C356"/>
  <c r="D355"/>
  <c r="C355"/>
  <c r="D354"/>
  <c r="C354"/>
  <c r="D353"/>
  <c r="C353"/>
  <c r="D352"/>
  <c r="C352"/>
  <c r="D351"/>
  <c r="C351"/>
  <c r="D350"/>
  <c r="C350"/>
  <c r="D349"/>
  <c r="C349"/>
  <c r="D348"/>
  <c r="C348"/>
  <c r="D347"/>
  <c r="C347"/>
  <c r="D346"/>
  <c r="C346"/>
  <c r="D345"/>
  <c r="C345"/>
  <c r="D344"/>
  <c r="C344"/>
  <c r="D343"/>
  <c r="C343"/>
  <c r="D342"/>
  <c r="C342"/>
  <c r="D341"/>
  <c r="C341"/>
  <c r="D340"/>
  <c r="C340"/>
  <c r="D339"/>
  <c r="C339"/>
  <c r="D338"/>
  <c r="C338"/>
  <c r="D337"/>
  <c r="C337"/>
  <c r="D336"/>
  <c r="C336"/>
  <c r="D335"/>
  <c r="C335"/>
  <c r="D334"/>
  <c r="C334"/>
  <c r="D333"/>
  <c r="C333"/>
  <c r="D332"/>
  <c r="C332"/>
  <c r="D331"/>
  <c r="C331"/>
  <c r="D330"/>
  <c r="C330"/>
  <c r="D329"/>
  <c r="C329"/>
  <c r="D328"/>
  <c r="C328"/>
  <c r="D327"/>
  <c r="C327"/>
  <c r="D326"/>
  <c r="C326"/>
  <c r="D325"/>
  <c r="C325"/>
  <c r="D324"/>
  <c r="C324"/>
  <c r="D323"/>
  <c r="C323"/>
  <c r="D322"/>
  <c r="C322"/>
  <c r="D321"/>
  <c r="C321"/>
  <c r="D320"/>
  <c r="C320"/>
  <c r="D319"/>
  <c r="C319"/>
  <c r="D318"/>
  <c r="C318"/>
  <c r="D317"/>
  <c r="C317"/>
  <c r="D316"/>
  <c r="C316"/>
  <c r="D315"/>
  <c r="C315"/>
  <c r="D314"/>
  <c r="C314"/>
  <c r="D313"/>
  <c r="C313"/>
  <c r="D312"/>
  <c r="C312"/>
  <c r="D311"/>
  <c r="C311"/>
  <c r="D310"/>
  <c r="C310"/>
  <c r="D309"/>
  <c r="C309"/>
  <c r="D308"/>
  <c r="C308"/>
  <c r="D307"/>
  <c r="C307"/>
  <c r="D306"/>
  <c r="C306"/>
  <c r="D305"/>
  <c r="C305"/>
  <c r="D304"/>
  <c r="C304"/>
  <c r="D303"/>
  <c r="C303"/>
  <c r="D302"/>
  <c r="C302"/>
  <c r="D301"/>
  <c r="C301"/>
  <c r="D300"/>
  <c r="C300"/>
  <c r="D299"/>
  <c r="C299"/>
  <c r="D298"/>
  <c r="C298"/>
  <c r="D297"/>
  <c r="C297"/>
  <c r="D296"/>
  <c r="C296"/>
  <c r="D295"/>
  <c r="C295"/>
  <c r="D294"/>
  <c r="C294"/>
  <c r="D293"/>
  <c r="C293"/>
  <c r="D292"/>
  <c r="C292"/>
  <c r="D291"/>
  <c r="C291"/>
  <c r="D290"/>
  <c r="C290"/>
  <c r="D289"/>
  <c r="C289"/>
  <c r="D288"/>
  <c r="C288"/>
  <c r="D287"/>
  <c r="C287"/>
  <c r="D286"/>
  <c r="C286"/>
  <c r="D285"/>
  <c r="C285"/>
  <c r="D284"/>
  <c r="C284"/>
  <c r="D283"/>
  <c r="C283"/>
  <c r="D276"/>
  <c r="C276"/>
  <c r="D275"/>
  <c r="C275"/>
  <c r="D274"/>
  <c r="C274"/>
  <c r="D273"/>
  <c r="C273"/>
  <c r="D272"/>
  <c r="C272"/>
  <c r="D271"/>
  <c r="C271"/>
  <c r="D270"/>
  <c r="C270"/>
  <c r="D269"/>
  <c r="C269"/>
  <c r="D268"/>
  <c r="C268"/>
  <c r="D267"/>
  <c r="C267"/>
  <c r="D266"/>
  <c r="C266"/>
  <c r="D265"/>
  <c r="C265"/>
  <c r="D264"/>
  <c r="C264"/>
  <c r="D263"/>
  <c r="C263"/>
  <c r="D262"/>
  <c r="C262"/>
  <c r="D261"/>
  <c r="C261"/>
  <c r="D260"/>
  <c r="C260"/>
  <c r="D259"/>
  <c r="C259"/>
  <c r="D258"/>
  <c r="C258"/>
  <c r="D257"/>
  <c r="C257"/>
  <c r="D256"/>
  <c r="C256"/>
  <c r="D255"/>
  <c r="C255"/>
  <c r="D254"/>
  <c r="C254"/>
  <c r="D253"/>
  <c r="C253"/>
  <c r="D252"/>
  <c r="C252"/>
  <c r="D251"/>
  <c r="C251"/>
  <c r="D250"/>
  <c r="C250"/>
  <c r="D249"/>
  <c r="C249"/>
  <c r="D248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D196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86"/>
  <c r="C186"/>
  <c r="D185"/>
  <c r="C185"/>
  <c r="D184"/>
  <c r="C184"/>
  <c r="D183"/>
  <c r="C183"/>
  <c r="D182"/>
  <c r="C182"/>
  <c r="D181"/>
  <c r="C181"/>
  <c r="D180"/>
  <c r="C180"/>
  <c r="D179"/>
  <c r="C179"/>
  <c r="D178"/>
  <c r="C178"/>
  <c r="D177"/>
  <c r="C17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415" i="24"/>
  <c r="C415"/>
  <c r="D414"/>
  <c r="C414"/>
  <c r="D413"/>
  <c r="C413"/>
  <c r="D412"/>
  <c r="C412"/>
  <c r="D411"/>
  <c r="C411"/>
  <c r="D410"/>
  <c r="C410"/>
  <c r="D409"/>
  <c r="C409"/>
  <c r="D408"/>
  <c r="C408"/>
  <c r="D407"/>
  <c r="C407"/>
  <c r="D406"/>
  <c r="C406"/>
  <c r="D405"/>
  <c r="C405"/>
  <c r="D404"/>
  <c r="C404"/>
  <c r="D403"/>
  <c r="C403"/>
  <c r="D402"/>
  <c r="C402"/>
  <c r="D401"/>
  <c r="C401"/>
  <c r="D400"/>
  <c r="C400"/>
  <c r="D399"/>
  <c r="C399"/>
  <c r="D398"/>
  <c r="C398"/>
  <c r="D397"/>
  <c r="C397"/>
  <c r="D396"/>
  <c r="C396"/>
  <c r="D395"/>
  <c r="C395"/>
  <c r="D394"/>
  <c r="C394"/>
  <c r="D393"/>
  <c r="C393"/>
  <c r="D392"/>
  <c r="C392"/>
  <c r="D391"/>
  <c r="C391"/>
  <c r="D390"/>
  <c r="C390"/>
  <c r="D389"/>
  <c r="C389"/>
  <c r="D388"/>
  <c r="C388"/>
  <c r="D387"/>
  <c r="C387"/>
  <c r="D386"/>
  <c r="C386"/>
  <c r="D385"/>
  <c r="C385"/>
  <c r="D384"/>
  <c r="C384"/>
  <c r="D383"/>
  <c r="C383"/>
  <c r="D382"/>
  <c r="C382"/>
  <c r="D381"/>
  <c r="C381"/>
  <c r="D380"/>
  <c r="C380"/>
  <c r="D379"/>
  <c r="C379"/>
  <c r="D378"/>
  <c r="C378"/>
  <c r="D377"/>
  <c r="C377"/>
  <c r="D376"/>
  <c r="C376"/>
  <c r="D375"/>
  <c r="C375"/>
  <c r="D374"/>
  <c r="C374"/>
  <c r="D373"/>
  <c r="C373"/>
  <c r="D372"/>
  <c r="C372"/>
  <c r="D371"/>
  <c r="C371"/>
  <c r="D370"/>
  <c r="C370"/>
  <c r="D369"/>
  <c r="C369"/>
  <c r="D368"/>
  <c r="C368"/>
  <c r="D367"/>
  <c r="C367"/>
  <c r="D366"/>
  <c r="C366"/>
  <c r="D365"/>
  <c r="C365"/>
  <c r="D364"/>
  <c r="C364"/>
  <c r="D363"/>
  <c r="C363"/>
  <c r="D362"/>
  <c r="C362"/>
  <c r="D361"/>
  <c r="C361"/>
  <c r="D360"/>
  <c r="C360"/>
  <c r="D359"/>
  <c r="C359"/>
  <c r="D358"/>
  <c r="C358"/>
  <c r="D357"/>
  <c r="C357"/>
  <c r="D356"/>
  <c r="C356"/>
  <c r="D355"/>
  <c r="C355"/>
  <c r="D354"/>
  <c r="C354"/>
  <c r="D353"/>
  <c r="C353"/>
  <c r="D352"/>
  <c r="C352"/>
  <c r="D351"/>
  <c r="C351"/>
  <c r="D350"/>
  <c r="C350"/>
  <c r="D349"/>
  <c r="C349"/>
  <c r="D348"/>
  <c r="C348"/>
  <c r="D347"/>
  <c r="C347"/>
  <c r="D346"/>
  <c r="C346"/>
  <c r="D345"/>
  <c r="C345"/>
  <c r="D344"/>
  <c r="C344"/>
  <c r="D343"/>
  <c r="C343"/>
  <c r="D342"/>
  <c r="C342"/>
  <c r="D341"/>
  <c r="C341"/>
  <c r="D340"/>
  <c r="C340"/>
  <c r="D339"/>
  <c r="C339"/>
  <c r="D338"/>
  <c r="C338"/>
  <c r="D337"/>
  <c r="C337"/>
  <c r="D336"/>
  <c r="C336"/>
  <c r="D335"/>
  <c r="C335"/>
  <c r="D334"/>
  <c r="C334"/>
  <c r="D333"/>
  <c r="C333"/>
  <c r="D332"/>
  <c r="C332"/>
  <c r="D331"/>
  <c r="C331"/>
  <c r="D330"/>
  <c r="C330"/>
  <c r="D329"/>
  <c r="C329"/>
  <c r="D328"/>
  <c r="C328"/>
  <c r="D327"/>
  <c r="C327"/>
  <c r="D326"/>
  <c r="C326"/>
  <c r="D325"/>
  <c r="C325"/>
  <c r="D324"/>
  <c r="C324"/>
  <c r="D323"/>
  <c r="C323"/>
  <c r="D322"/>
  <c r="C322"/>
  <c r="D321"/>
  <c r="C321"/>
  <c r="D320"/>
  <c r="C320"/>
  <c r="D319"/>
  <c r="C319"/>
  <c r="D318"/>
  <c r="C318"/>
  <c r="D317"/>
  <c r="C317"/>
  <c r="D316"/>
  <c r="C316"/>
  <c r="D315"/>
  <c r="C315"/>
  <c r="D314"/>
  <c r="C314"/>
  <c r="D313"/>
  <c r="C313"/>
  <c r="D312"/>
  <c r="C312"/>
  <c r="D311"/>
  <c r="C311"/>
  <c r="D310"/>
  <c r="C310"/>
  <c r="D309"/>
  <c r="C309"/>
  <c r="D308"/>
  <c r="C308"/>
  <c r="D307"/>
  <c r="C307"/>
  <c r="D306"/>
  <c r="C306"/>
  <c r="D305"/>
  <c r="C305"/>
  <c r="D304"/>
  <c r="C304"/>
  <c r="D303"/>
  <c r="C303"/>
  <c r="D302"/>
  <c r="C302"/>
  <c r="D301"/>
  <c r="C301"/>
  <c r="D300"/>
  <c r="C300"/>
  <c r="D299"/>
  <c r="C299"/>
  <c r="D298"/>
  <c r="C298"/>
  <c r="D297"/>
  <c r="C297"/>
  <c r="D296"/>
  <c r="C296"/>
  <c r="D295"/>
  <c r="C295"/>
  <c r="D294"/>
  <c r="C294"/>
  <c r="D293"/>
  <c r="C293"/>
  <c r="D292"/>
  <c r="C292"/>
  <c r="D291"/>
  <c r="C291"/>
  <c r="D290"/>
  <c r="C290"/>
  <c r="D289"/>
  <c r="C289"/>
  <c r="D288"/>
  <c r="C288"/>
  <c r="D287"/>
  <c r="C287"/>
  <c r="D286"/>
  <c r="C286"/>
  <c r="D285"/>
  <c r="C285"/>
  <c r="D284"/>
  <c r="C284"/>
  <c r="D283"/>
  <c r="C283"/>
  <c r="D276"/>
  <c r="C276"/>
  <c r="D275"/>
  <c r="C275"/>
  <c r="D274"/>
  <c r="C274"/>
  <c r="D273"/>
  <c r="C273"/>
  <c r="D272"/>
  <c r="C272"/>
  <c r="D271"/>
  <c r="C271"/>
  <c r="D270"/>
  <c r="C270"/>
  <c r="D269"/>
  <c r="C269"/>
  <c r="D268"/>
  <c r="C268"/>
  <c r="D267"/>
  <c r="C267"/>
  <c r="D266"/>
  <c r="C266"/>
  <c r="D265"/>
  <c r="C265"/>
  <c r="D264"/>
  <c r="C264"/>
  <c r="D263"/>
  <c r="C263"/>
  <c r="D262"/>
  <c r="C262"/>
  <c r="D261"/>
  <c r="C261"/>
  <c r="D260"/>
  <c r="C260"/>
  <c r="D259"/>
  <c r="C259"/>
  <c r="D258"/>
  <c r="C258"/>
  <c r="D257"/>
  <c r="C257"/>
  <c r="D256"/>
  <c r="C256"/>
  <c r="D255"/>
  <c r="C255"/>
  <c r="D254"/>
  <c r="C254"/>
  <c r="D253"/>
  <c r="C253"/>
  <c r="D252"/>
  <c r="C252"/>
  <c r="D251"/>
  <c r="C251"/>
  <c r="D250"/>
  <c r="C250"/>
  <c r="D249"/>
  <c r="C249"/>
  <c r="D248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D196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86"/>
  <c r="C186"/>
  <c r="D185"/>
  <c r="C185"/>
  <c r="D184"/>
  <c r="C184"/>
  <c r="D183"/>
  <c r="C183"/>
  <c r="D182"/>
  <c r="C182"/>
  <c r="D181"/>
  <c r="C181"/>
  <c r="D180"/>
  <c r="C180"/>
  <c r="D179"/>
  <c r="C179"/>
  <c r="D178"/>
  <c r="C178"/>
  <c r="D177"/>
  <c r="C17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415" i="23"/>
  <c r="C415"/>
  <c r="D414"/>
  <c r="C414"/>
  <c r="D413"/>
  <c r="C413"/>
  <c r="D412"/>
  <c r="C412"/>
  <c r="D411"/>
  <c r="C411"/>
  <c r="D410"/>
  <c r="C410"/>
  <c r="D409"/>
  <c r="C409"/>
  <c r="D408"/>
  <c r="C408"/>
  <c r="D407"/>
  <c r="C407"/>
  <c r="D406"/>
  <c r="C406"/>
  <c r="D405"/>
  <c r="C405"/>
  <c r="D404"/>
  <c r="C404"/>
  <c r="D403"/>
  <c r="C403"/>
  <c r="D402"/>
  <c r="C402"/>
  <c r="D401"/>
  <c r="C401"/>
  <c r="D400"/>
  <c r="C400"/>
  <c r="D399"/>
  <c r="C399"/>
  <c r="D398"/>
  <c r="C398"/>
  <c r="D397"/>
  <c r="C397"/>
  <c r="D396"/>
  <c r="C396"/>
  <c r="D395"/>
  <c r="C395"/>
  <c r="D394"/>
  <c r="C394"/>
  <c r="D393"/>
  <c r="C393"/>
  <c r="D392"/>
  <c r="C392"/>
  <c r="D391"/>
  <c r="C391"/>
  <c r="D390"/>
  <c r="C390"/>
  <c r="D389"/>
  <c r="C389"/>
  <c r="D388"/>
  <c r="C388"/>
  <c r="D387"/>
  <c r="C387"/>
  <c r="D386"/>
  <c r="C386"/>
  <c r="D385"/>
  <c r="C385"/>
  <c r="D384"/>
  <c r="C384"/>
  <c r="D383"/>
  <c r="C383"/>
  <c r="D382"/>
  <c r="C382"/>
  <c r="D381"/>
  <c r="C381"/>
  <c r="D380"/>
  <c r="C380"/>
  <c r="D379"/>
  <c r="C379"/>
  <c r="D378"/>
  <c r="C378"/>
  <c r="D377"/>
  <c r="C377"/>
  <c r="D376"/>
  <c r="C376"/>
  <c r="D375"/>
  <c r="C375"/>
  <c r="D374"/>
  <c r="C374"/>
  <c r="D373"/>
  <c r="C373"/>
  <c r="D372"/>
  <c r="C372"/>
  <c r="D371"/>
  <c r="C371"/>
  <c r="D370"/>
  <c r="C370"/>
  <c r="D369"/>
  <c r="C369"/>
  <c r="D368"/>
  <c r="C368"/>
  <c r="D367"/>
  <c r="C367"/>
  <c r="D366"/>
  <c r="C366"/>
  <c r="D365"/>
  <c r="C365"/>
  <c r="D364"/>
  <c r="C364"/>
  <c r="D363"/>
  <c r="C363"/>
  <c r="D362"/>
  <c r="C362"/>
  <c r="D361"/>
  <c r="C361"/>
  <c r="D360"/>
  <c r="C360"/>
  <c r="D359"/>
  <c r="C359"/>
  <c r="D358"/>
  <c r="C358"/>
  <c r="D357"/>
  <c r="C357"/>
  <c r="D356"/>
  <c r="C356"/>
  <c r="D355"/>
  <c r="C355"/>
  <c r="D354"/>
  <c r="C354"/>
  <c r="D353"/>
  <c r="C353"/>
  <c r="D352"/>
  <c r="C352"/>
  <c r="D351"/>
  <c r="C351"/>
  <c r="D350"/>
  <c r="C350"/>
  <c r="D349"/>
  <c r="C349"/>
  <c r="D348"/>
  <c r="C348"/>
  <c r="D347"/>
  <c r="C347"/>
  <c r="D346"/>
  <c r="C346"/>
  <c r="D345"/>
  <c r="C345"/>
  <c r="D344"/>
  <c r="C344"/>
  <c r="D343"/>
  <c r="C343"/>
  <c r="D342"/>
  <c r="C342"/>
  <c r="D341"/>
  <c r="C341"/>
  <c r="D340"/>
  <c r="C340"/>
  <c r="D339"/>
  <c r="C339"/>
  <c r="D338"/>
  <c r="C338"/>
  <c r="D337"/>
  <c r="C337"/>
  <c r="D336"/>
  <c r="C336"/>
  <c r="D335"/>
  <c r="C335"/>
  <c r="D334"/>
  <c r="C334"/>
  <c r="D333"/>
  <c r="C333"/>
  <c r="D332"/>
  <c r="C332"/>
  <c r="D331"/>
  <c r="C331"/>
  <c r="D330"/>
  <c r="C330"/>
  <c r="D329"/>
  <c r="C329"/>
  <c r="D328"/>
  <c r="C328"/>
  <c r="D327"/>
  <c r="C327"/>
  <c r="D326"/>
  <c r="C326"/>
  <c r="D325"/>
  <c r="C325"/>
  <c r="D324"/>
  <c r="C324"/>
  <c r="D323"/>
  <c r="C323"/>
  <c r="D322"/>
  <c r="C322"/>
  <c r="D321"/>
  <c r="C321"/>
  <c r="D320"/>
  <c r="C320"/>
  <c r="D319"/>
  <c r="C319"/>
  <c r="D318"/>
  <c r="C318"/>
  <c r="D317"/>
  <c r="C317"/>
  <c r="D316"/>
  <c r="C316"/>
  <c r="D315"/>
  <c r="C315"/>
  <c r="D314"/>
  <c r="C314"/>
  <c r="D313"/>
  <c r="C313"/>
  <c r="D312"/>
  <c r="C312"/>
  <c r="D311"/>
  <c r="C311"/>
  <c r="D310"/>
  <c r="C310"/>
  <c r="D309"/>
  <c r="C309"/>
  <c r="D308"/>
  <c r="C308"/>
  <c r="D307"/>
  <c r="C307"/>
  <c r="D306"/>
  <c r="C306"/>
  <c r="D305"/>
  <c r="C305"/>
  <c r="D304"/>
  <c r="C304"/>
  <c r="D303"/>
  <c r="C303"/>
  <c r="D302"/>
  <c r="C302"/>
  <c r="D301"/>
  <c r="C301"/>
  <c r="D300"/>
  <c r="C300"/>
  <c r="D299"/>
  <c r="C299"/>
  <c r="D298"/>
  <c r="C298"/>
  <c r="D297"/>
  <c r="C297"/>
  <c r="D296"/>
  <c r="C296"/>
  <c r="D295"/>
  <c r="C295"/>
  <c r="D294"/>
  <c r="C294"/>
  <c r="D293"/>
  <c r="C293"/>
  <c r="D292"/>
  <c r="C292"/>
  <c r="D291"/>
  <c r="C291"/>
  <c r="D290"/>
  <c r="C290"/>
  <c r="D289"/>
  <c r="C289"/>
  <c r="D288"/>
  <c r="C288"/>
  <c r="D287"/>
  <c r="C287"/>
  <c r="D286"/>
  <c r="C286"/>
  <c r="D285"/>
  <c r="C285"/>
  <c r="D284"/>
  <c r="C284"/>
  <c r="D283"/>
  <c r="C283"/>
  <c r="D276"/>
  <c r="C276"/>
  <c r="D275"/>
  <c r="C275"/>
  <c r="D274"/>
  <c r="C274"/>
  <c r="D273"/>
  <c r="C273"/>
  <c r="D272"/>
  <c r="C272"/>
  <c r="D271"/>
  <c r="C271"/>
  <c r="D270"/>
  <c r="C270"/>
  <c r="D269"/>
  <c r="C269"/>
  <c r="D268"/>
  <c r="C268"/>
  <c r="D267"/>
  <c r="C267"/>
  <c r="D266"/>
  <c r="C266"/>
  <c r="D265"/>
  <c r="C265"/>
  <c r="D264"/>
  <c r="C264"/>
  <c r="D263"/>
  <c r="C263"/>
  <c r="D262"/>
  <c r="C262"/>
  <c r="D261"/>
  <c r="C261"/>
  <c r="D260"/>
  <c r="C260"/>
  <c r="D259"/>
  <c r="C259"/>
  <c r="D258"/>
  <c r="C258"/>
  <c r="D257"/>
  <c r="C257"/>
  <c r="D256"/>
  <c r="C256"/>
  <c r="D255"/>
  <c r="C255"/>
  <c r="D254"/>
  <c r="C254"/>
  <c r="D253"/>
  <c r="C253"/>
  <c r="D252"/>
  <c r="C252"/>
  <c r="D251"/>
  <c r="C251"/>
  <c r="D250"/>
  <c r="C250"/>
  <c r="D249"/>
  <c r="C249"/>
  <c r="D248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D196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86"/>
  <c r="C186"/>
  <c r="D185"/>
  <c r="C185"/>
  <c r="D184"/>
  <c r="C184"/>
  <c r="D183"/>
  <c r="C183"/>
  <c r="D182"/>
  <c r="C182"/>
  <c r="D181"/>
  <c r="C181"/>
  <c r="D180"/>
  <c r="C180"/>
  <c r="D179"/>
  <c r="C179"/>
  <c r="D178"/>
  <c r="C178"/>
  <c r="D177"/>
  <c r="C17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415" i="20"/>
  <c r="C415"/>
  <c r="D414"/>
  <c r="C414"/>
  <c r="D413"/>
  <c r="C413"/>
  <c r="D412"/>
  <c r="C412"/>
  <c r="D411"/>
  <c r="C411"/>
  <c r="D410"/>
  <c r="C410"/>
  <c r="D409"/>
  <c r="C409"/>
  <c r="D408"/>
  <c r="C408"/>
  <c r="D407"/>
  <c r="C407"/>
  <c r="D406"/>
  <c r="C406"/>
  <c r="D405"/>
  <c r="C405"/>
  <c r="D404"/>
  <c r="C404"/>
  <c r="D403"/>
  <c r="C403"/>
  <c r="D402"/>
  <c r="C402"/>
  <c r="D401"/>
  <c r="C401"/>
  <c r="D400"/>
  <c r="C400"/>
  <c r="D399"/>
  <c r="C399"/>
  <c r="D398"/>
  <c r="C398"/>
  <c r="D397"/>
  <c r="C397"/>
  <c r="D396"/>
  <c r="C396"/>
  <c r="D395"/>
  <c r="C395"/>
  <c r="D394"/>
  <c r="C394"/>
  <c r="D393"/>
  <c r="C393"/>
  <c r="D392"/>
  <c r="C392"/>
  <c r="D391"/>
  <c r="C391"/>
  <c r="D390"/>
  <c r="C390"/>
  <c r="D389"/>
  <c r="C389"/>
  <c r="D388"/>
  <c r="C388"/>
  <c r="D387"/>
  <c r="C387"/>
  <c r="D386"/>
  <c r="C386"/>
  <c r="D385"/>
  <c r="C385"/>
  <c r="D384"/>
  <c r="C384"/>
  <c r="D383"/>
  <c r="C383"/>
  <c r="D382"/>
  <c r="C382"/>
  <c r="D381"/>
  <c r="C381"/>
  <c r="D380"/>
  <c r="C380"/>
  <c r="D379"/>
  <c r="C379"/>
  <c r="D378"/>
  <c r="C378"/>
  <c r="D377"/>
  <c r="C377"/>
  <c r="D376"/>
  <c r="C376"/>
  <c r="D375"/>
  <c r="C375"/>
  <c r="D374"/>
  <c r="C374"/>
  <c r="D373"/>
  <c r="C373"/>
  <c r="D372"/>
  <c r="C372"/>
  <c r="D371"/>
  <c r="C371"/>
  <c r="D370"/>
  <c r="C370"/>
  <c r="D369"/>
  <c r="C369"/>
  <c r="D368"/>
  <c r="C368"/>
  <c r="D367"/>
  <c r="C367"/>
  <c r="D366"/>
  <c r="C366"/>
  <c r="D365"/>
  <c r="C365"/>
  <c r="D364"/>
  <c r="C364"/>
  <c r="D363"/>
  <c r="C363"/>
  <c r="D362"/>
  <c r="C362"/>
  <c r="D361"/>
  <c r="C361"/>
  <c r="D360"/>
  <c r="C360"/>
  <c r="D359"/>
  <c r="C359"/>
  <c r="D358"/>
  <c r="C358"/>
  <c r="D357"/>
  <c r="C357"/>
  <c r="D356"/>
  <c r="C356"/>
  <c r="D355"/>
  <c r="C355"/>
  <c r="D354"/>
  <c r="C354"/>
  <c r="D353"/>
  <c r="C353"/>
  <c r="D352"/>
  <c r="C352"/>
  <c r="D351"/>
  <c r="C351"/>
  <c r="D350"/>
  <c r="C350"/>
  <c r="D349"/>
  <c r="C349"/>
  <c r="D348"/>
  <c r="C348"/>
  <c r="D347"/>
  <c r="C347"/>
  <c r="D346"/>
  <c r="C346"/>
  <c r="D345"/>
  <c r="C345"/>
  <c r="D344"/>
  <c r="C344"/>
  <c r="D343"/>
  <c r="C343"/>
  <c r="D342"/>
  <c r="C342"/>
  <c r="D341"/>
  <c r="C341"/>
  <c r="D340"/>
  <c r="C340"/>
  <c r="D339"/>
  <c r="C339"/>
  <c r="D338"/>
  <c r="C338"/>
  <c r="D337"/>
  <c r="C337"/>
  <c r="D336"/>
  <c r="C336"/>
  <c r="D335"/>
  <c r="C335"/>
  <c r="D334"/>
  <c r="C334"/>
  <c r="D333"/>
  <c r="C333"/>
  <c r="D332"/>
  <c r="C332"/>
  <c r="D331"/>
  <c r="C331"/>
  <c r="D330"/>
  <c r="C330"/>
  <c r="D329"/>
  <c r="C329"/>
  <c r="D328"/>
  <c r="C328"/>
  <c r="D327"/>
  <c r="C327"/>
  <c r="D326"/>
  <c r="C326"/>
  <c r="D325"/>
  <c r="C325"/>
  <c r="D324"/>
  <c r="C324"/>
  <c r="D323"/>
  <c r="C323"/>
  <c r="D322"/>
  <c r="C322"/>
  <c r="D321"/>
  <c r="C321"/>
  <c r="D320"/>
  <c r="C320"/>
  <c r="D319"/>
  <c r="C319"/>
  <c r="D318"/>
  <c r="C318"/>
  <c r="D317"/>
  <c r="C317"/>
  <c r="D316"/>
  <c r="C316"/>
  <c r="D315"/>
  <c r="C315"/>
  <c r="D314"/>
  <c r="C314"/>
  <c r="D313"/>
  <c r="C313"/>
  <c r="D312"/>
  <c r="C312"/>
  <c r="D311"/>
  <c r="C311"/>
  <c r="D310"/>
  <c r="C310"/>
  <c r="D309"/>
  <c r="C309"/>
  <c r="D308"/>
  <c r="C308"/>
  <c r="D307"/>
  <c r="C307"/>
  <c r="D306"/>
  <c r="C306"/>
  <c r="D305"/>
  <c r="C305"/>
  <c r="D304"/>
  <c r="C304"/>
  <c r="D303"/>
  <c r="C303"/>
  <c r="D302"/>
  <c r="C302"/>
  <c r="D301"/>
  <c r="C301"/>
  <c r="D300"/>
  <c r="C300"/>
  <c r="D299"/>
  <c r="C299"/>
  <c r="D298"/>
  <c r="C298"/>
  <c r="D297"/>
  <c r="C297"/>
  <c r="D296"/>
  <c r="C296"/>
  <c r="D295"/>
  <c r="C295"/>
  <c r="D294"/>
  <c r="C294"/>
  <c r="D293"/>
  <c r="C293"/>
  <c r="D292"/>
  <c r="C292"/>
  <c r="D291"/>
  <c r="C291"/>
  <c r="D290"/>
  <c r="C290"/>
  <c r="D289"/>
  <c r="C289"/>
  <c r="D288"/>
  <c r="C288"/>
  <c r="D287"/>
  <c r="C287"/>
  <c r="D286"/>
  <c r="C286"/>
  <c r="D285"/>
  <c r="C285"/>
  <c r="D284"/>
  <c r="C284"/>
  <c r="D283"/>
  <c r="C283"/>
  <c r="D276"/>
  <c r="C276"/>
  <c r="D275"/>
  <c r="C275"/>
  <c r="D274"/>
  <c r="C274"/>
  <c r="D273"/>
  <c r="C273"/>
  <c r="D272"/>
  <c r="C272"/>
  <c r="D271"/>
  <c r="C271"/>
  <c r="D270"/>
  <c r="C270"/>
  <c r="D269"/>
  <c r="C269"/>
  <c r="D268"/>
  <c r="C268"/>
  <c r="D267"/>
  <c r="C267"/>
  <c r="D266"/>
  <c r="C266"/>
  <c r="D265"/>
  <c r="C265"/>
  <c r="D264"/>
  <c r="C264"/>
  <c r="D263"/>
  <c r="C263"/>
  <c r="D262"/>
  <c r="C262"/>
  <c r="D261"/>
  <c r="C261"/>
  <c r="D260"/>
  <c r="C260"/>
  <c r="D259"/>
  <c r="C259"/>
  <c r="D258"/>
  <c r="C258"/>
  <c r="D257"/>
  <c r="C257"/>
  <c r="D256"/>
  <c r="C256"/>
  <c r="D255"/>
  <c r="C255"/>
  <c r="D254"/>
  <c r="C254"/>
  <c r="D253"/>
  <c r="C253"/>
  <c r="D252"/>
  <c r="C252"/>
  <c r="D251"/>
  <c r="C251"/>
  <c r="D250"/>
  <c r="C250"/>
  <c r="D249"/>
  <c r="C249"/>
  <c r="D248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D196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86"/>
  <c r="C186"/>
  <c r="D185"/>
  <c r="C185"/>
  <c r="D184"/>
  <c r="C184"/>
  <c r="D183"/>
  <c r="C183"/>
  <c r="D182"/>
  <c r="C182"/>
  <c r="D181"/>
  <c r="C181"/>
  <c r="D180"/>
  <c r="C180"/>
  <c r="D179"/>
  <c r="C179"/>
  <c r="D178"/>
  <c r="C178"/>
  <c r="D177"/>
  <c r="C17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415" i="22"/>
  <c r="C415"/>
  <c r="D414"/>
  <c r="C414"/>
  <c r="D413"/>
  <c r="C413"/>
  <c r="D412"/>
  <c r="C412"/>
  <c r="D411"/>
  <c r="C411"/>
  <c r="D410"/>
  <c r="C410"/>
  <c r="D409"/>
  <c r="C409"/>
  <c r="D408"/>
  <c r="C408"/>
  <c r="D407"/>
  <c r="C407"/>
  <c r="D406"/>
  <c r="C406"/>
  <c r="D405"/>
  <c r="C405"/>
  <c r="D404"/>
  <c r="C404"/>
  <c r="D403"/>
  <c r="C403"/>
  <c r="D402"/>
  <c r="C402"/>
  <c r="D401"/>
  <c r="C401"/>
  <c r="D400"/>
  <c r="C400"/>
  <c r="D399"/>
  <c r="C399"/>
  <c r="D398"/>
  <c r="C398"/>
  <c r="D397"/>
  <c r="C397"/>
  <c r="D396"/>
  <c r="C396"/>
  <c r="D395"/>
  <c r="C395"/>
  <c r="D394"/>
  <c r="C394"/>
  <c r="D393"/>
  <c r="C393"/>
  <c r="D392"/>
  <c r="C392"/>
  <c r="D391"/>
  <c r="C391"/>
  <c r="D390"/>
  <c r="C390"/>
  <c r="D389"/>
  <c r="C389"/>
  <c r="D388"/>
  <c r="C388"/>
  <c r="D387"/>
  <c r="C387"/>
  <c r="D386"/>
  <c r="C386"/>
  <c r="D385"/>
  <c r="C385"/>
  <c r="D384"/>
  <c r="C384"/>
  <c r="D383"/>
  <c r="C383"/>
  <c r="D382"/>
  <c r="C382"/>
  <c r="D381"/>
  <c r="C381"/>
  <c r="D380"/>
  <c r="C380"/>
  <c r="D379"/>
  <c r="C379"/>
  <c r="D378"/>
  <c r="C378"/>
  <c r="D377"/>
  <c r="C377"/>
  <c r="D376"/>
  <c r="C376"/>
  <c r="D375"/>
  <c r="C375"/>
  <c r="D374"/>
  <c r="C374"/>
  <c r="D373"/>
  <c r="C373"/>
  <c r="D372"/>
  <c r="C372"/>
  <c r="D371"/>
  <c r="C371"/>
  <c r="D370"/>
  <c r="C370"/>
  <c r="D369"/>
  <c r="C369"/>
  <c r="D368"/>
  <c r="C368"/>
  <c r="D367"/>
  <c r="C367"/>
  <c r="D366"/>
  <c r="C366"/>
  <c r="D365"/>
  <c r="C365"/>
  <c r="D364"/>
  <c r="C364"/>
  <c r="D363"/>
  <c r="C363"/>
  <c r="D362"/>
  <c r="C362"/>
  <c r="D361"/>
  <c r="C361"/>
  <c r="D360"/>
  <c r="C360"/>
  <c r="D359"/>
  <c r="C359"/>
  <c r="D358"/>
  <c r="C358"/>
  <c r="D357"/>
  <c r="C357"/>
  <c r="D356"/>
  <c r="C356"/>
  <c r="D355"/>
  <c r="C355"/>
  <c r="D354"/>
  <c r="C354"/>
  <c r="D353"/>
  <c r="C353"/>
  <c r="D352"/>
  <c r="C352"/>
  <c r="D351"/>
  <c r="C351"/>
  <c r="D350"/>
  <c r="C350"/>
  <c r="D349"/>
  <c r="C349"/>
  <c r="D348"/>
  <c r="C348"/>
  <c r="D347"/>
  <c r="C347"/>
  <c r="D346"/>
  <c r="C346"/>
  <c r="D345"/>
  <c r="C345"/>
  <c r="D344"/>
  <c r="C344"/>
  <c r="D343"/>
  <c r="C343"/>
  <c r="D342"/>
  <c r="C342"/>
  <c r="D341"/>
  <c r="C341"/>
  <c r="D340"/>
  <c r="C340"/>
  <c r="D339"/>
  <c r="C339"/>
  <c r="D338"/>
  <c r="C338"/>
  <c r="D337"/>
  <c r="C337"/>
  <c r="D336"/>
  <c r="C336"/>
  <c r="D335"/>
  <c r="C335"/>
  <c r="D334"/>
  <c r="C334"/>
  <c r="D333"/>
  <c r="C333"/>
  <c r="D332"/>
  <c r="C332"/>
  <c r="D331"/>
  <c r="C331"/>
  <c r="D330"/>
  <c r="C330"/>
  <c r="D329"/>
  <c r="C329"/>
  <c r="D328"/>
  <c r="C328"/>
  <c r="D327"/>
  <c r="C327"/>
  <c r="D326"/>
  <c r="C326"/>
  <c r="D325"/>
  <c r="C325"/>
  <c r="D324"/>
  <c r="C324"/>
  <c r="D323"/>
  <c r="C323"/>
  <c r="D322"/>
  <c r="C322"/>
  <c r="D321"/>
  <c r="C321"/>
  <c r="D320"/>
  <c r="C320"/>
  <c r="D319"/>
  <c r="C319"/>
  <c r="D318"/>
  <c r="C318"/>
  <c r="D317"/>
  <c r="C317"/>
  <c r="D316"/>
  <c r="C316"/>
  <c r="D315"/>
  <c r="C315"/>
  <c r="D314"/>
  <c r="C314"/>
  <c r="D313"/>
  <c r="C313"/>
  <c r="D312"/>
  <c r="C312"/>
  <c r="D311"/>
  <c r="C311"/>
  <c r="D310"/>
  <c r="C310"/>
  <c r="D309"/>
  <c r="C309"/>
  <c r="D308"/>
  <c r="C308"/>
  <c r="D307"/>
  <c r="C307"/>
  <c r="D306"/>
  <c r="C306"/>
  <c r="D305"/>
  <c r="C305"/>
  <c r="D304"/>
  <c r="C304"/>
  <c r="D303"/>
  <c r="C303"/>
  <c r="D302"/>
  <c r="C302"/>
  <c r="D301"/>
  <c r="C301"/>
  <c r="D300"/>
  <c r="C300"/>
  <c r="D299"/>
  <c r="C299"/>
  <c r="D298"/>
  <c r="C298"/>
  <c r="D297"/>
  <c r="C297"/>
  <c r="D296"/>
  <c r="C296"/>
  <c r="D295"/>
  <c r="C295"/>
  <c r="D294"/>
  <c r="C294"/>
  <c r="D293"/>
  <c r="C293"/>
  <c r="D292"/>
  <c r="C292"/>
  <c r="D291"/>
  <c r="C291"/>
  <c r="D290"/>
  <c r="C290"/>
  <c r="D289"/>
  <c r="C289"/>
  <c r="D288"/>
  <c r="C288"/>
  <c r="D287"/>
  <c r="C287"/>
  <c r="D286"/>
  <c r="C286"/>
  <c r="D285"/>
  <c r="C285"/>
  <c r="D284"/>
  <c r="C284"/>
  <c r="D283"/>
  <c r="C283"/>
  <c r="D276"/>
  <c r="C276"/>
  <c r="D275"/>
  <c r="C275"/>
  <c r="D274"/>
  <c r="C274"/>
  <c r="D273"/>
  <c r="C273"/>
  <c r="D272"/>
  <c r="C272"/>
  <c r="D271"/>
  <c r="C271"/>
  <c r="D270"/>
  <c r="C270"/>
  <c r="D269"/>
  <c r="C269"/>
  <c r="D268"/>
  <c r="C268"/>
  <c r="D267"/>
  <c r="C267"/>
  <c r="D266"/>
  <c r="C266"/>
  <c r="D265"/>
  <c r="C265"/>
  <c r="D264"/>
  <c r="C264"/>
  <c r="D263"/>
  <c r="C263"/>
  <c r="D262"/>
  <c r="C262"/>
  <c r="D261"/>
  <c r="C261"/>
  <c r="D260"/>
  <c r="C260"/>
  <c r="D259"/>
  <c r="C259"/>
  <c r="D258"/>
  <c r="C258"/>
  <c r="D257"/>
  <c r="C257"/>
  <c r="D256"/>
  <c r="C256"/>
  <c r="D255"/>
  <c r="C255"/>
  <c r="D254"/>
  <c r="C254"/>
  <c r="D253"/>
  <c r="C253"/>
  <c r="D252"/>
  <c r="C252"/>
  <c r="D251"/>
  <c r="C251"/>
  <c r="D250"/>
  <c r="C250"/>
  <c r="D249"/>
  <c r="C249"/>
  <c r="D248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D196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86"/>
  <c r="C186"/>
  <c r="D185"/>
  <c r="C185"/>
  <c r="D184"/>
  <c r="C184"/>
  <c r="D183"/>
  <c r="C183"/>
  <c r="D182"/>
  <c r="C182"/>
  <c r="D181"/>
  <c r="C181"/>
  <c r="D180"/>
  <c r="C180"/>
  <c r="D179"/>
  <c r="C179"/>
  <c r="D178"/>
  <c r="C178"/>
  <c r="D177"/>
  <c r="C17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C392" i="21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D283"/>
  <c r="C28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G2404" i="13" l="1"/>
  <c r="O2413"/>
  <c r="E2422"/>
  <c r="Q2422"/>
  <c r="O2431"/>
  <c r="I2413"/>
  <c r="K2422"/>
  <c r="O2422"/>
  <c r="M2431"/>
  <c r="G2431"/>
  <c r="H1207" i="17"/>
  <c r="F1207"/>
  <c r="R1207"/>
  <c r="L1207"/>
  <c r="E2404" i="13"/>
  <c r="I2404"/>
  <c r="G2413"/>
  <c r="K2413"/>
  <c r="I2422"/>
  <c r="M2422"/>
  <c r="K2431"/>
  <c r="K2404"/>
  <c r="E2413"/>
  <c r="M2413"/>
  <c r="Q2413"/>
  <c r="G2422"/>
  <c r="E2431"/>
  <c r="I2431"/>
  <c r="Q2431"/>
  <c r="D1207" i="17"/>
  <c r="P1207"/>
  <c r="N1207"/>
  <c r="J1207"/>
  <c r="D2404" i="13"/>
  <c r="F2404"/>
  <c r="H2404"/>
  <c r="J2404"/>
  <c r="L2404"/>
  <c r="N2404"/>
  <c r="P2404"/>
  <c r="R2404"/>
  <c r="D2413"/>
  <c r="F2413"/>
  <c r="H2413"/>
  <c r="J2413"/>
  <c r="L2413"/>
  <c r="N2413"/>
  <c r="P2413"/>
  <c r="R2413"/>
  <c r="D2422"/>
  <c r="F2422"/>
  <c r="H2422"/>
  <c r="J2422"/>
  <c r="L2422"/>
  <c r="N2422"/>
  <c r="P2422"/>
  <c r="R2422"/>
  <c r="D2431"/>
  <c r="F2431"/>
  <c r="H2431"/>
  <c r="J2431"/>
  <c r="L2431"/>
  <c r="N2431"/>
  <c r="P2431"/>
  <c r="R2431"/>
  <c r="S2426"/>
  <c r="T2426" s="1"/>
  <c r="S2427"/>
  <c r="T2427" s="1"/>
  <c r="S2429"/>
  <c r="T2429" s="1"/>
  <c r="S2430"/>
  <c r="T2430" s="1"/>
  <c r="E2332"/>
  <c r="G2332"/>
  <c r="I2332"/>
  <c r="K2332"/>
  <c r="M2332"/>
  <c r="O2332"/>
  <c r="Q2332"/>
  <c r="S2333"/>
  <c r="T2333" s="1"/>
  <c r="E2341"/>
  <c r="G2341"/>
  <c r="I2341"/>
  <c r="K2341"/>
  <c r="M2341"/>
  <c r="O2341"/>
  <c r="Q2341"/>
  <c r="E2350"/>
  <c r="G2350"/>
  <c r="I2350"/>
  <c r="K2350"/>
  <c r="M2350"/>
  <c r="O2350"/>
  <c r="Q2350"/>
  <c r="E2359"/>
  <c r="G2359"/>
  <c r="I2359"/>
  <c r="K2359"/>
  <c r="M2359"/>
  <c r="O2359"/>
  <c r="Q2359"/>
  <c r="E2368"/>
  <c r="G2368"/>
  <c r="I2368"/>
  <c r="K2368"/>
  <c r="M2368"/>
  <c r="O2368"/>
  <c r="Q2368"/>
  <c r="E2377"/>
  <c r="G2377"/>
  <c r="I2377"/>
  <c r="K2377"/>
  <c r="M2377"/>
  <c r="O2377"/>
  <c r="Q2377"/>
  <c r="E2386"/>
  <c r="G2386"/>
  <c r="I2386"/>
  <c r="M2404"/>
  <c r="O2404"/>
  <c r="Q2404"/>
  <c r="S2374"/>
  <c r="T2374" s="1"/>
  <c r="S2378"/>
  <c r="T2378" s="1"/>
  <c r="K2386"/>
  <c r="M2386"/>
  <c r="O2386"/>
  <c r="Q2386"/>
  <c r="S2383"/>
  <c r="T2383" s="1"/>
  <c r="S2387"/>
  <c r="T2387" s="1"/>
  <c r="E2395"/>
  <c r="G2395"/>
  <c r="I2395"/>
  <c r="K2395"/>
  <c r="M2395"/>
  <c r="O2395"/>
  <c r="Q2395"/>
  <c r="S2419"/>
  <c r="T2419" s="1"/>
  <c r="S2420"/>
  <c r="T2420" s="1"/>
  <c r="S2421"/>
  <c r="T2421" s="1"/>
  <c r="S2423"/>
  <c r="T2423" s="1"/>
  <c r="S2428"/>
  <c r="T2428" s="1"/>
  <c r="S2432"/>
  <c r="T2432" s="1"/>
  <c r="S2410"/>
  <c r="T2410" s="1"/>
  <c r="S2414"/>
  <c r="T2414" s="1"/>
  <c r="S2425"/>
  <c r="S2417"/>
  <c r="T2417" s="1"/>
  <c r="S2418"/>
  <c r="T2418" s="1"/>
  <c r="S2401"/>
  <c r="T2401" s="1"/>
  <c r="S2402"/>
  <c r="T2402" s="1"/>
  <c r="S2403"/>
  <c r="T2403" s="1"/>
  <c r="S2405"/>
  <c r="T2405" s="1"/>
  <c r="S2416"/>
  <c r="S2408"/>
  <c r="T2408" s="1"/>
  <c r="S2409"/>
  <c r="T2409" s="1"/>
  <c r="S2411"/>
  <c r="T2411" s="1"/>
  <c r="S2412"/>
  <c r="T2412" s="1"/>
  <c r="S2390"/>
  <c r="T2390" s="1"/>
  <c r="S2391"/>
  <c r="T2391" s="1"/>
  <c r="S2392"/>
  <c r="T2392" s="1"/>
  <c r="F2395"/>
  <c r="H2395"/>
  <c r="J2395"/>
  <c r="L2395"/>
  <c r="N2395"/>
  <c r="P2395"/>
  <c r="R2395"/>
  <c r="S2393"/>
  <c r="T2393" s="1"/>
  <c r="S2394"/>
  <c r="T2394" s="1"/>
  <c r="S2407"/>
  <c r="S2399"/>
  <c r="T2399" s="1"/>
  <c r="S2400"/>
  <c r="T2400" s="1"/>
  <c r="S2398"/>
  <c r="S2396"/>
  <c r="T2396" s="1"/>
  <c r="S2389"/>
  <c r="D2395"/>
  <c r="S2351"/>
  <c r="T2351" s="1"/>
  <c r="D2359"/>
  <c r="F2359"/>
  <c r="H2359"/>
  <c r="J2359"/>
  <c r="L2359"/>
  <c r="N2359"/>
  <c r="P2359"/>
  <c r="R2359"/>
  <c r="D2368"/>
  <c r="F2368"/>
  <c r="H2368"/>
  <c r="J2368"/>
  <c r="L2368"/>
  <c r="N2368"/>
  <c r="P2368"/>
  <c r="R2368"/>
  <c r="S2363"/>
  <c r="T2363" s="1"/>
  <c r="S2364"/>
  <c r="T2364" s="1"/>
  <c r="S2366"/>
  <c r="T2366" s="1"/>
  <c r="S2367"/>
  <c r="T2367" s="1"/>
  <c r="D2377"/>
  <c r="F2377"/>
  <c r="H2377"/>
  <c r="J2377"/>
  <c r="L2377"/>
  <c r="N2377"/>
  <c r="P2377"/>
  <c r="R2377"/>
  <c r="D2386"/>
  <c r="F2386"/>
  <c r="H2386"/>
  <c r="J2386"/>
  <c r="L2386"/>
  <c r="N2386"/>
  <c r="P2386"/>
  <c r="R2386"/>
  <c r="S2381"/>
  <c r="T2381" s="1"/>
  <c r="S2382"/>
  <c r="T2382" s="1"/>
  <c r="S2384"/>
  <c r="T2384" s="1"/>
  <c r="S2385"/>
  <c r="T2385" s="1"/>
  <c r="S2356"/>
  <c r="T2356" s="1"/>
  <c r="S2360"/>
  <c r="T2360" s="1"/>
  <c r="S2380"/>
  <c r="S2372"/>
  <c r="T2372" s="1"/>
  <c r="S2373"/>
  <c r="T2373" s="1"/>
  <c r="S2375"/>
  <c r="T2375" s="1"/>
  <c r="S2376"/>
  <c r="T2376" s="1"/>
  <c r="S2365"/>
  <c r="T2365" s="1"/>
  <c r="S2369"/>
  <c r="T2369" s="1"/>
  <c r="S2371"/>
  <c r="S2338"/>
  <c r="T2338" s="1"/>
  <c r="S2342"/>
  <c r="T2342" s="1"/>
  <c r="S2362"/>
  <c r="S2354"/>
  <c r="T2354" s="1"/>
  <c r="S2355"/>
  <c r="T2355" s="1"/>
  <c r="S2357"/>
  <c r="T2357" s="1"/>
  <c r="S2358"/>
  <c r="T2358" s="1"/>
  <c r="E2323"/>
  <c r="G2323"/>
  <c r="I2323"/>
  <c r="K2323"/>
  <c r="M2323"/>
  <c r="O2323"/>
  <c r="Q2323"/>
  <c r="S2345"/>
  <c r="T2345" s="1"/>
  <c r="S2346"/>
  <c r="T2346" s="1"/>
  <c r="S2347"/>
  <c r="T2347" s="1"/>
  <c r="F2350"/>
  <c r="H2350"/>
  <c r="J2350"/>
  <c r="L2350"/>
  <c r="N2350"/>
  <c r="P2350"/>
  <c r="R2350"/>
  <c r="S2348"/>
  <c r="T2348" s="1"/>
  <c r="S2349"/>
  <c r="T2349" s="1"/>
  <c r="S2353"/>
  <c r="S2344"/>
  <c r="D2350"/>
  <c r="D2323"/>
  <c r="F2323"/>
  <c r="H2323"/>
  <c r="J2323"/>
  <c r="L2323"/>
  <c r="N2323"/>
  <c r="P2323"/>
  <c r="R2323"/>
  <c r="D2332"/>
  <c r="F2332"/>
  <c r="H2332"/>
  <c r="J2332"/>
  <c r="L2332"/>
  <c r="N2332"/>
  <c r="P2332"/>
  <c r="R2332"/>
  <c r="S2327"/>
  <c r="T2327" s="1"/>
  <c r="S2328"/>
  <c r="T2328" s="1"/>
  <c r="D2341"/>
  <c r="F2341"/>
  <c r="H2341"/>
  <c r="J2341"/>
  <c r="L2341"/>
  <c r="N2341"/>
  <c r="P2341"/>
  <c r="R2341"/>
  <c r="S2336"/>
  <c r="T2336" s="1"/>
  <c r="S2337"/>
  <c r="T2337" s="1"/>
  <c r="S2339"/>
  <c r="T2339" s="1"/>
  <c r="S2340"/>
  <c r="T2340" s="1"/>
  <c r="S2320"/>
  <c r="T2320" s="1"/>
  <c r="S2321"/>
  <c r="T2321" s="1"/>
  <c r="S2324"/>
  <c r="T2324" s="1"/>
  <c r="S2335"/>
  <c r="S2329"/>
  <c r="T2329" s="1"/>
  <c r="S2330"/>
  <c r="T2330" s="1"/>
  <c r="S2331"/>
  <c r="T2331" s="1"/>
  <c r="S2326"/>
  <c r="S2318"/>
  <c r="T2318" s="1"/>
  <c r="S2319"/>
  <c r="T2319" s="1"/>
  <c r="S2322"/>
  <c r="T2322" s="1"/>
  <c r="S2317"/>
  <c r="E1162" i="17"/>
  <c r="G1162"/>
  <c r="I1162"/>
  <c r="K1162"/>
  <c r="M1162"/>
  <c r="O1162"/>
  <c r="Q1162"/>
  <c r="E1171"/>
  <c r="G1171"/>
  <c r="I1171"/>
  <c r="K1171"/>
  <c r="M1171"/>
  <c r="O1171"/>
  <c r="Q1171"/>
  <c r="S1169"/>
  <c r="T1169" s="1"/>
  <c r="S1170"/>
  <c r="T1170" s="1"/>
  <c r="S1172"/>
  <c r="T1172" s="1"/>
  <c r="E1180"/>
  <c r="G1180"/>
  <c r="I1180"/>
  <c r="K1180"/>
  <c r="M1180"/>
  <c r="O1180"/>
  <c r="Q1180"/>
  <c r="E1189"/>
  <c r="G1189"/>
  <c r="I1189"/>
  <c r="K1189"/>
  <c r="M1189"/>
  <c r="O1189"/>
  <c r="Q1189"/>
  <c r="S1177"/>
  <c r="T1177" s="1"/>
  <c r="S1178"/>
  <c r="T1178" s="1"/>
  <c r="S1179"/>
  <c r="T1179" s="1"/>
  <c r="S1181"/>
  <c r="T1181" s="1"/>
  <c r="E1198"/>
  <c r="G1198"/>
  <c r="I1198"/>
  <c r="K1198"/>
  <c r="M1198"/>
  <c r="O1198"/>
  <c r="Q1198"/>
  <c r="E1207"/>
  <c r="G1207"/>
  <c r="I1207"/>
  <c r="K1207"/>
  <c r="M1207"/>
  <c r="O1207"/>
  <c r="Q1207"/>
  <c r="S1204"/>
  <c r="T1204" s="1"/>
  <c r="S1205"/>
  <c r="T1205" s="1"/>
  <c r="S1206"/>
  <c r="T1206" s="1"/>
  <c r="S1208"/>
  <c r="T1208" s="1"/>
  <c r="S1186"/>
  <c r="T1186" s="1"/>
  <c r="S1187"/>
  <c r="T1187" s="1"/>
  <c r="S1188"/>
  <c r="T1188" s="1"/>
  <c r="S1190"/>
  <c r="T1190" s="1"/>
  <c r="S1193"/>
  <c r="T1193" s="1"/>
  <c r="S1194"/>
  <c r="T1194" s="1"/>
  <c r="S1195"/>
  <c r="T1195" s="1"/>
  <c r="S1196"/>
  <c r="T1196" s="1"/>
  <c r="S1197"/>
  <c r="T1197" s="1"/>
  <c r="S1199"/>
  <c r="T1199" s="1"/>
  <c r="S1202"/>
  <c r="T1202" s="1"/>
  <c r="S1203"/>
  <c r="T1203" s="1"/>
  <c r="F1198"/>
  <c r="H1198"/>
  <c r="J1198"/>
  <c r="L1198"/>
  <c r="N1198"/>
  <c r="P1198"/>
  <c r="R1198"/>
  <c r="S1201"/>
  <c r="S1192"/>
  <c r="D1198"/>
  <c r="D1144"/>
  <c r="F1144"/>
  <c r="H1144"/>
  <c r="J1144"/>
  <c r="L1144"/>
  <c r="N1144"/>
  <c r="P1144"/>
  <c r="R1144"/>
  <c r="S1139"/>
  <c r="T1139" s="1"/>
  <c r="S1140"/>
  <c r="T1140" s="1"/>
  <c r="S1141"/>
  <c r="T1141" s="1"/>
  <c r="S1142"/>
  <c r="T1142" s="1"/>
  <c r="S1143"/>
  <c r="T1143" s="1"/>
  <c r="D1153"/>
  <c r="F1153"/>
  <c r="H1153"/>
  <c r="J1153"/>
  <c r="L1153"/>
  <c r="N1153"/>
  <c r="P1153"/>
  <c r="R1153"/>
  <c r="S1148"/>
  <c r="T1148" s="1"/>
  <c r="S1149"/>
  <c r="T1149" s="1"/>
  <c r="S1151"/>
  <c r="T1151" s="1"/>
  <c r="S1152"/>
  <c r="T1152" s="1"/>
  <c r="D1162"/>
  <c r="F1162"/>
  <c r="H1162"/>
  <c r="J1162"/>
  <c r="L1162"/>
  <c r="N1162"/>
  <c r="P1162"/>
  <c r="R1162"/>
  <c r="D1171"/>
  <c r="F1171"/>
  <c r="H1171"/>
  <c r="J1171"/>
  <c r="L1171"/>
  <c r="N1171"/>
  <c r="P1171"/>
  <c r="R1171"/>
  <c r="D1180"/>
  <c r="F1180"/>
  <c r="H1180"/>
  <c r="J1180"/>
  <c r="L1180"/>
  <c r="N1180"/>
  <c r="P1180"/>
  <c r="R1180"/>
  <c r="D1189"/>
  <c r="F1189"/>
  <c r="H1189"/>
  <c r="J1189"/>
  <c r="L1189"/>
  <c r="N1189"/>
  <c r="P1189"/>
  <c r="R1189"/>
  <c r="S1184"/>
  <c r="T1184" s="1"/>
  <c r="S1185"/>
  <c r="T1185" s="1"/>
  <c r="S1168"/>
  <c r="T1168" s="1"/>
  <c r="S1183"/>
  <c r="S1175"/>
  <c r="T1175" s="1"/>
  <c r="S1176"/>
  <c r="T1176" s="1"/>
  <c r="S1159"/>
  <c r="T1159" s="1"/>
  <c r="S1160"/>
  <c r="T1160" s="1"/>
  <c r="S1161"/>
  <c r="T1161" s="1"/>
  <c r="S1163"/>
  <c r="T1163" s="1"/>
  <c r="S1174"/>
  <c r="S1166"/>
  <c r="T1166" s="1"/>
  <c r="S1167"/>
  <c r="T1167" s="1"/>
  <c r="S1165"/>
  <c r="E1153"/>
  <c r="G1153"/>
  <c r="I1153"/>
  <c r="K1153"/>
  <c r="M1153"/>
  <c r="O1153"/>
  <c r="Q1153"/>
  <c r="S1157"/>
  <c r="T1157" s="1"/>
  <c r="S1158"/>
  <c r="T1158" s="1"/>
  <c r="S1154"/>
  <c r="T1154" s="1"/>
  <c r="S1156"/>
  <c r="E1144"/>
  <c r="G1144"/>
  <c r="I1144"/>
  <c r="K1144"/>
  <c r="M1144"/>
  <c r="O1144"/>
  <c r="Q1144"/>
  <c r="S1145"/>
  <c r="T1145" s="1"/>
  <c r="S1147"/>
  <c r="S1150"/>
  <c r="T1150" s="1"/>
  <c r="S1138"/>
  <c r="S2431" i="13" l="1"/>
  <c r="T2431" s="1"/>
  <c r="T2425"/>
  <c r="S2422"/>
  <c r="T2422" s="1"/>
  <c r="T2416"/>
  <c r="S2413"/>
  <c r="T2413" s="1"/>
  <c r="T2407"/>
  <c r="S2404"/>
  <c r="T2404" s="1"/>
  <c r="T2398"/>
  <c r="S2395"/>
  <c r="T2395" s="1"/>
  <c r="T2389"/>
  <c r="S2386"/>
  <c r="T2386" s="1"/>
  <c r="T2380"/>
  <c r="S2377"/>
  <c r="T2377" s="1"/>
  <c r="T2371"/>
  <c r="S2368"/>
  <c r="T2368" s="1"/>
  <c r="T2362"/>
  <c r="S2359"/>
  <c r="T2359" s="1"/>
  <c r="T2353"/>
  <c r="S2350"/>
  <c r="T2350" s="1"/>
  <c r="T2344"/>
  <c r="S2341"/>
  <c r="T2341" s="1"/>
  <c r="T2335"/>
  <c r="S2332"/>
  <c r="T2332" s="1"/>
  <c r="T2326"/>
  <c r="S2323"/>
  <c r="T2323" s="1"/>
  <c r="T2317"/>
  <c r="S1207" i="17"/>
  <c r="T1201"/>
  <c r="T1207" s="1"/>
  <c r="S1198"/>
  <c r="T1192"/>
  <c r="T1198" s="1"/>
  <c r="S1189"/>
  <c r="T1183"/>
  <c r="T1189" s="1"/>
  <c r="S1180"/>
  <c r="T1174"/>
  <c r="T1180" s="1"/>
  <c r="S1171"/>
  <c r="T1165"/>
  <c r="T1171" s="1"/>
  <c r="S1162"/>
  <c r="T1156"/>
  <c r="T1162" s="1"/>
  <c r="S1153"/>
  <c r="T1147"/>
  <c r="T1153" s="1"/>
  <c r="S1144"/>
  <c r="T1138"/>
  <c r="T1144" s="1"/>
  <c r="M1099"/>
  <c r="M1027"/>
  <c r="M811"/>
  <c r="M541"/>
  <c r="M523"/>
  <c r="M505"/>
  <c r="M487"/>
  <c r="M469"/>
  <c r="M433"/>
  <c r="M415"/>
  <c r="M397"/>
  <c r="M379"/>
  <c r="M361"/>
  <c r="M343"/>
  <c r="M325"/>
  <c r="M289"/>
  <c r="M271"/>
  <c r="M253"/>
  <c r="M235"/>
  <c r="M217"/>
  <c r="M199"/>
  <c r="M181"/>
  <c r="M145"/>
  <c r="M127"/>
  <c r="M109"/>
  <c r="M91"/>
  <c r="M73"/>
  <c r="M55"/>
  <c r="M37"/>
  <c r="M1135"/>
  <c r="M1063"/>
  <c r="M991"/>
  <c r="M919"/>
  <c r="M847"/>
  <c r="M739"/>
  <c r="M595"/>
  <c r="M451"/>
  <c r="M307"/>
  <c r="M163"/>
  <c r="M19"/>
  <c r="M2311" i="13"/>
  <c r="M2302"/>
  <c r="M2305" s="1"/>
  <c r="M2293"/>
  <c r="M2284"/>
  <c r="M2287" s="1"/>
  <c r="M2275"/>
  <c r="M2266"/>
  <c r="M2269" s="1"/>
  <c r="M2257"/>
  <c r="M2248"/>
  <c r="M2251" s="1"/>
  <c r="M2239"/>
  <c r="M2230"/>
  <c r="M2233" s="1"/>
  <c r="M2221"/>
  <c r="M2212"/>
  <c r="M2215" s="1"/>
  <c r="M2203"/>
  <c r="M2194"/>
  <c r="M2197" s="1"/>
  <c r="M2185"/>
  <c r="M2176"/>
  <c r="M2179" s="1"/>
  <c r="M2167"/>
  <c r="M2158"/>
  <c r="M2161" s="1"/>
  <c r="M2149"/>
  <c r="M2140"/>
  <c r="M2143" s="1"/>
  <c r="M2131"/>
  <c r="M2122"/>
  <c r="M2125" s="1"/>
  <c r="M2113"/>
  <c r="M2104"/>
  <c r="M2107" s="1"/>
  <c r="M2095"/>
  <c r="M2086"/>
  <c r="M2089" s="1"/>
  <c r="M2077"/>
  <c r="M2068"/>
  <c r="M2071" s="1"/>
  <c r="M2059"/>
  <c r="M2050"/>
  <c r="M2053" s="1"/>
  <c r="M2041"/>
  <c r="M2032"/>
  <c r="M2035" s="1"/>
  <c r="M2023"/>
  <c r="M2014"/>
  <c r="M2017" s="1"/>
  <c r="M2005"/>
  <c r="M1996"/>
  <c r="M1999" s="1"/>
  <c r="M1987"/>
  <c r="M1978"/>
  <c r="M1981" s="1"/>
  <c r="M1969"/>
  <c r="M1960"/>
  <c r="M1963" s="1"/>
  <c r="M1951"/>
  <c r="M1942"/>
  <c r="M1945" s="1"/>
  <c r="M1933"/>
  <c r="M1924"/>
  <c r="M1927" s="1"/>
  <c r="M1915"/>
  <c r="M1906"/>
  <c r="M1909" s="1"/>
  <c r="M1897"/>
  <c r="M1888"/>
  <c r="M1891" s="1"/>
  <c r="M1879"/>
  <c r="M1870"/>
  <c r="M1873" s="1"/>
  <c r="M1861"/>
  <c r="M1852"/>
  <c r="M1855" s="1"/>
  <c r="M1843"/>
  <c r="M1834"/>
  <c r="M1837" s="1"/>
  <c r="M1825"/>
  <c r="M1816"/>
  <c r="M1819" s="1"/>
  <c r="M1807"/>
  <c r="M1798"/>
  <c r="M1801" s="1"/>
  <c r="M1789"/>
  <c r="M1780"/>
  <c r="M1783" s="1"/>
  <c r="M1771"/>
  <c r="M1762"/>
  <c r="M1765" s="1"/>
  <c r="M1753"/>
  <c r="M1744"/>
  <c r="M1747" s="1"/>
  <c r="M1735"/>
  <c r="M1726"/>
  <c r="M1729" s="1"/>
  <c r="M1717"/>
  <c r="M1708"/>
  <c r="M1711" s="1"/>
  <c r="M1699"/>
  <c r="M1690"/>
  <c r="M1693" s="1"/>
  <c r="M1681"/>
  <c r="M1672"/>
  <c r="M1675" s="1"/>
  <c r="M1663"/>
  <c r="M1654"/>
  <c r="M1657" s="1"/>
  <c r="M1645"/>
  <c r="M1636"/>
  <c r="M1639" s="1"/>
  <c r="M1627"/>
  <c r="M1618"/>
  <c r="M1621" s="1"/>
  <c r="M1609"/>
  <c r="M1600"/>
  <c r="M1603" s="1"/>
  <c r="M1591"/>
  <c r="M1582"/>
  <c r="M1585" s="1"/>
  <c r="M1573"/>
  <c r="M1564"/>
  <c r="M1567" s="1"/>
  <c r="M1555"/>
  <c r="M1546"/>
  <c r="M1549" s="1"/>
  <c r="M1537"/>
  <c r="M1528"/>
  <c r="M1531" s="1"/>
  <c r="M1519"/>
  <c r="M1510"/>
  <c r="M1513" s="1"/>
  <c r="M1501"/>
  <c r="M1492"/>
  <c r="M1495" s="1"/>
  <c r="M1483"/>
  <c r="M1474"/>
  <c r="M1477" s="1"/>
  <c r="M1465"/>
  <c r="M1456"/>
  <c r="M1459" s="1"/>
  <c r="M1447"/>
  <c r="M1438"/>
  <c r="M1441" s="1"/>
  <c r="M1429"/>
  <c r="M1420"/>
  <c r="M1423" s="1"/>
  <c r="M1411"/>
  <c r="M1402"/>
  <c r="M1405" s="1"/>
  <c r="M1393"/>
  <c r="M1384"/>
  <c r="M1387" s="1"/>
  <c r="M1375"/>
  <c r="M1366"/>
  <c r="M1369" s="1"/>
  <c r="M1357"/>
  <c r="M1348"/>
  <c r="M1351" s="1"/>
  <c r="M1339"/>
  <c r="M1330"/>
  <c r="M1333" s="1"/>
  <c r="M1321"/>
  <c r="M1312"/>
  <c r="M1315" s="1"/>
  <c r="M1303"/>
  <c r="M1294"/>
  <c r="M1297" s="1"/>
  <c r="M1285"/>
  <c r="M1276"/>
  <c r="M1279" s="1"/>
  <c r="M1267"/>
  <c r="M1258"/>
  <c r="M1261" s="1"/>
  <c r="M1249"/>
  <c r="M1240"/>
  <c r="M1243" s="1"/>
  <c r="M1231"/>
  <c r="M1222"/>
  <c r="M1225" s="1"/>
  <c r="M1213"/>
  <c r="M1204"/>
  <c r="M1207" s="1"/>
  <c r="M1195"/>
  <c r="M1186"/>
  <c r="M1189" s="1"/>
  <c r="M1177"/>
  <c r="M1168"/>
  <c r="M1171" s="1"/>
  <c r="M1159"/>
  <c r="M1150"/>
  <c r="M1153" s="1"/>
  <c r="M1141"/>
  <c r="M1132"/>
  <c r="M1135" s="1"/>
  <c r="M1123"/>
  <c r="M1114"/>
  <c r="M1117" s="1"/>
  <c r="M1105"/>
  <c r="M1096"/>
  <c r="M1099" s="1"/>
  <c r="M1087"/>
  <c r="M1078"/>
  <c r="M1081" s="1"/>
  <c r="M1069"/>
  <c r="M1060"/>
  <c r="M1063" s="1"/>
  <c r="M1051"/>
  <c r="M1042"/>
  <c r="M1045" s="1"/>
  <c r="M1033"/>
  <c r="M1024"/>
  <c r="M1027" s="1"/>
  <c r="M1015"/>
  <c r="M1006"/>
  <c r="M1009" s="1"/>
  <c r="M997"/>
  <c r="M988"/>
  <c r="M991" s="1"/>
  <c r="M979"/>
  <c r="M970"/>
  <c r="M973" s="1"/>
  <c r="M961"/>
  <c r="M952"/>
  <c r="M955" s="1"/>
  <c r="M943"/>
  <c r="M934"/>
  <c r="M937" s="1"/>
  <c r="M925"/>
  <c r="M916"/>
  <c r="M919" s="1"/>
  <c r="M907"/>
  <c r="M898"/>
  <c r="M901" s="1"/>
  <c r="M889"/>
  <c r="M880"/>
  <c r="M883" s="1"/>
  <c r="M871"/>
  <c r="M862"/>
  <c r="M865" s="1"/>
  <c r="M853"/>
  <c r="M844"/>
  <c r="M847" s="1"/>
  <c r="M835"/>
  <c r="M826"/>
  <c r="M829" s="1"/>
  <c r="M817"/>
  <c r="M808"/>
  <c r="M811" s="1"/>
  <c r="M799"/>
  <c r="M790"/>
  <c r="M781"/>
  <c r="M772"/>
  <c r="M775" s="1"/>
  <c r="M763"/>
  <c r="M754"/>
  <c r="M757" s="1"/>
  <c r="M745"/>
  <c r="M736"/>
  <c r="M739" s="1"/>
  <c r="M727"/>
  <c r="M718"/>
  <c r="M721" s="1"/>
  <c r="M709"/>
  <c r="M700"/>
  <c r="M703" s="1"/>
  <c r="M691"/>
  <c r="M682"/>
  <c r="M685" s="1"/>
  <c r="M673"/>
  <c r="M664"/>
  <c r="M667" s="1"/>
  <c r="M655"/>
  <c r="M646"/>
  <c r="M649" s="1"/>
  <c r="M637"/>
  <c r="M628"/>
  <c r="M631" s="1"/>
  <c r="M619"/>
  <c r="M610"/>
  <c r="M613" s="1"/>
  <c r="M601"/>
  <c r="M592"/>
  <c r="M595" s="1"/>
  <c r="M583"/>
  <c r="M574"/>
  <c r="M577" s="1"/>
  <c r="M565"/>
  <c r="M556"/>
  <c r="M559" s="1"/>
  <c r="M547"/>
  <c r="M538"/>
  <c r="M541" s="1"/>
  <c r="M529"/>
  <c r="M520"/>
  <c r="M523" s="1"/>
  <c r="M511"/>
  <c r="M502"/>
  <c r="M505" s="1"/>
  <c r="M493"/>
  <c r="M484"/>
  <c r="M487" s="1"/>
  <c r="M475"/>
  <c r="M466"/>
  <c r="M469" s="1"/>
  <c r="M457"/>
  <c r="M448"/>
  <c r="M451" s="1"/>
  <c r="M439"/>
  <c r="M430"/>
  <c r="M433" s="1"/>
  <c r="M421"/>
  <c r="M412"/>
  <c r="M415" s="1"/>
  <c r="M403"/>
  <c r="M394"/>
  <c r="M397" s="1"/>
  <c r="M385"/>
  <c r="M376"/>
  <c r="M379" s="1"/>
  <c r="M367"/>
  <c r="M358"/>
  <c r="M361" s="1"/>
  <c r="M349"/>
  <c r="M340"/>
  <c r="M343" s="1"/>
  <c r="M331"/>
  <c r="M322"/>
  <c r="M325" s="1"/>
  <c r="M313"/>
  <c r="M304"/>
  <c r="M307" s="1"/>
  <c r="M295"/>
  <c r="M286"/>
  <c r="M289" s="1"/>
  <c r="M277"/>
  <c r="M268"/>
  <c r="M271" s="1"/>
  <c r="M259"/>
  <c r="M250"/>
  <c r="M253" s="1"/>
  <c r="M241"/>
  <c r="M232"/>
  <c r="M235" s="1"/>
  <c r="M223"/>
  <c r="M214"/>
  <c r="M217" s="1"/>
  <c r="M205"/>
  <c r="M196"/>
  <c r="M199" s="1"/>
  <c r="M187"/>
  <c r="M178"/>
  <c r="M181" s="1"/>
  <c r="M169"/>
  <c r="M160"/>
  <c r="M163" s="1"/>
  <c r="M151"/>
  <c r="M142"/>
  <c r="M133"/>
  <c r="M124"/>
  <c r="M115"/>
  <c r="M106"/>
  <c r="M97"/>
  <c r="M88"/>
  <c r="M79"/>
  <c r="M70"/>
  <c r="M61"/>
  <c r="M52"/>
  <c r="M43"/>
  <c r="M34"/>
  <c r="M25"/>
  <c r="M16"/>
  <c r="M19" s="1"/>
  <c r="F11" i="35"/>
  <c r="J35"/>
  <c r="J34"/>
  <c r="J33"/>
  <c r="J32"/>
  <c r="I35"/>
  <c r="I34"/>
  <c r="I33"/>
  <c r="I32"/>
  <c r="J30"/>
  <c r="I30"/>
  <c r="J28"/>
  <c r="J27"/>
  <c r="J26"/>
  <c r="I28"/>
  <c r="I27"/>
  <c r="I26"/>
  <c r="J24"/>
  <c r="J23"/>
  <c r="J22"/>
  <c r="J21"/>
  <c r="J20"/>
  <c r="I24"/>
  <c r="I23"/>
  <c r="I22"/>
  <c r="I21"/>
  <c r="I20"/>
  <c r="J19"/>
  <c r="I19"/>
  <c r="F10"/>
  <c r="F9"/>
  <c r="F8"/>
  <c r="G4"/>
  <c r="F18" i="34"/>
  <c r="F17"/>
  <c r="F16"/>
  <c r="F15"/>
  <c r="J44"/>
  <c r="J42"/>
  <c r="J41"/>
  <c r="J40"/>
  <c r="J39"/>
  <c r="J37"/>
  <c r="J35"/>
  <c r="J34"/>
  <c r="J33"/>
  <c r="J31"/>
  <c r="J30"/>
  <c r="J29"/>
  <c r="J28"/>
  <c r="J27"/>
  <c r="J26"/>
  <c r="J37" i="35"/>
  <c r="I37"/>
  <c r="E265" i="32"/>
  <c r="F265"/>
  <c r="G265"/>
  <c r="H265"/>
  <c r="I265"/>
  <c r="J265"/>
  <c r="K265"/>
  <c r="L265"/>
  <c r="M265"/>
  <c r="N265"/>
  <c r="O265"/>
  <c r="P265"/>
  <c r="Q265"/>
  <c r="R265"/>
  <c r="S265"/>
  <c r="E266"/>
  <c r="F266"/>
  <c r="G266"/>
  <c r="H266"/>
  <c r="I266"/>
  <c r="J266"/>
  <c r="K266"/>
  <c r="L266"/>
  <c r="M266"/>
  <c r="N266"/>
  <c r="O266"/>
  <c r="P266"/>
  <c r="Q266"/>
  <c r="R266"/>
  <c r="S266"/>
  <c r="E267"/>
  <c r="F267"/>
  <c r="G267"/>
  <c r="H267"/>
  <c r="I267"/>
  <c r="J267"/>
  <c r="K267"/>
  <c r="L267"/>
  <c r="M267"/>
  <c r="N267"/>
  <c r="O267"/>
  <c r="P267"/>
  <c r="Q267"/>
  <c r="R267"/>
  <c r="S267"/>
  <c r="E268"/>
  <c r="F268"/>
  <c r="G268"/>
  <c r="H268"/>
  <c r="I268"/>
  <c r="J268"/>
  <c r="K268"/>
  <c r="L268"/>
  <c r="M268"/>
  <c r="N268"/>
  <c r="O268"/>
  <c r="P268"/>
  <c r="Q268"/>
  <c r="R268"/>
  <c r="S268"/>
  <c r="E269"/>
  <c r="F269"/>
  <c r="G269"/>
  <c r="H269"/>
  <c r="I269"/>
  <c r="J269"/>
  <c r="K269"/>
  <c r="L269"/>
  <c r="M269"/>
  <c r="N269"/>
  <c r="O269"/>
  <c r="P269"/>
  <c r="Q269"/>
  <c r="R269"/>
  <c r="S269"/>
  <c r="E270"/>
  <c r="F270"/>
  <c r="G270"/>
  <c r="H270"/>
  <c r="I270"/>
  <c r="J270"/>
  <c r="K270"/>
  <c r="L270"/>
  <c r="M270"/>
  <c r="N270"/>
  <c r="O270"/>
  <c r="P270"/>
  <c r="Q270"/>
  <c r="R270"/>
  <c r="S270"/>
  <c r="E271"/>
  <c r="F271"/>
  <c r="G271"/>
  <c r="H271"/>
  <c r="I271"/>
  <c r="J271"/>
  <c r="K271"/>
  <c r="L271"/>
  <c r="M271"/>
  <c r="N271"/>
  <c r="O271"/>
  <c r="P271"/>
  <c r="Q271"/>
  <c r="R271"/>
  <c r="S271"/>
  <c r="E272"/>
  <c r="F272"/>
  <c r="G272"/>
  <c r="H272"/>
  <c r="I272"/>
  <c r="J272"/>
  <c r="K272"/>
  <c r="L272"/>
  <c r="M272"/>
  <c r="N272"/>
  <c r="O272"/>
  <c r="P272"/>
  <c r="Q272"/>
  <c r="R272"/>
  <c r="S272"/>
  <c r="E273"/>
  <c r="F273"/>
  <c r="G273"/>
  <c r="H273"/>
  <c r="I273"/>
  <c r="J273"/>
  <c r="K273"/>
  <c r="L273"/>
  <c r="M273"/>
  <c r="N273"/>
  <c r="O273"/>
  <c r="P273"/>
  <c r="Q273"/>
  <c r="R273"/>
  <c r="S273"/>
  <c r="E274"/>
  <c r="F274"/>
  <c r="G274"/>
  <c r="H274"/>
  <c r="I274"/>
  <c r="J274"/>
  <c r="K274"/>
  <c r="L274"/>
  <c r="M274"/>
  <c r="N274"/>
  <c r="O274"/>
  <c r="P274"/>
  <c r="Q274"/>
  <c r="R274"/>
  <c r="S274"/>
  <c r="E275"/>
  <c r="F275"/>
  <c r="G275"/>
  <c r="H275"/>
  <c r="I275"/>
  <c r="J275"/>
  <c r="K275"/>
  <c r="L275"/>
  <c r="M275"/>
  <c r="N275"/>
  <c r="O275"/>
  <c r="P275"/>
  <c r="Q275"/>
  <c r="R275"/>
  <c r="S275"/>
  <c r="E276"/>
  <c r="F276"/>
  <c r="G276"/>
  <c r="H276"/>
  <c r="I276"/>
  <c r="J276"/>
  <c r="K276"/>
  <c r="L276"/>
  <c r="M276"/>
  <c r="N276"/>
  <c r="O276"/>
  <c r="P276"/>
  <c r="Q276"/>
  <c r="R276"/>
  <c r="S276"/>
  <c r="E277"/>
  <c r="F277"/>
  <c r="G277"/>
  <c r="H277"/>
  <c r="I277"/>
  <c r="J277"/>
  <c r="K277"/>
  <c r="L277"/>
  <c r="M277"/>
  <c r="N277"/>
  <c r="O277"/>
  <c r="P277"/>
  <c r="Q277"/>
  <c r="R277"/>
  <c r="S277"/>
  <c r="E278"/>
  <c r="F278"/>
  <c r="G278"/>
  <c r="H278"/>
  <c r="I278"/>
  <c r="J278"/>
  <c r="K278"/>
  <c r="L278"/>
  <c r="M278"/>
  <c r="N278"/>
  <c r="O278"/>
  <c r="P278"/>
  <c r="Q278"/>
  <c r="R278"/>
  <c r="S278"/>
  <c r="E279"/>
  <c r="F279"/>
  <c r="G279"/>
  <c r="H279"/>
  <c r="I279"/>
  <c r="J279"/>
  <c r="K279"/>
  <c r="L279"/>
  <c r="M279"/>
  <c r="N279"/>
  <c r="O279"/>
  <c r="P279"/>
  <c r="Q279"/>
  <c r="R279"/>
  <c r="S279"/>
  <c r="E280"/>
  <c r="F280"/>
  <c r="G280"/>
  <c r="H280"/>
  <c r="I280"/>
  <c r="J280"/>
  <c r="K280"/>
  <c r="L280"/>
  <c r="M280"/>
  <c r="N280"/>
  <c r="O280"/>
  <c r="P280"/>
  <c r="Q280"/>
  <c r="R280"/>
  <c r="S280"/>
  <c r="E283"/>
  <c r="F283"/>
  <c r="G283"/>
  <c r="H283"/>
  <c r="I283"/>
  <c r="J283"/>
  <c r="K283"/>
  <c r="L283"/>
  <c r="M283"/>
  <c r="N283"/>
  <c r="O283"/>
  <c r="P283"/>
  <c r="Q283"/>
  <c r="R283"/>
  <c r="S283"/>
  <c r="E284"/>
  <c r="F284"/>
  <c r="G284"/>
  <c r="H284"/>
  <c r="I284"/>
  <c r="J284"/>
  <c r="K284"/>
  <c r="L284"/>
  <c r="M284"/>
  <c r="N284"/>
  <c r="O284"/>
  <c r="P284"/>
  <c r="Q284"/>
  <c r="R284"/>
  <c r="S284"/>
  <c r="E285"/>
  <c r="F285"/>
  <c r="G285"/>
  <c r="H285"/>
  <c r="I285"/>
  <c r="J285"/>
  <c r="K285"/>
  <c r="L285"/>
  <c r="M285"/>
  <c r="N285"/>
  <c r="O285"/>
  <c r="P285"/>
  <c r="Q285"/>
  <c r="R285"/>
  <c r="S285"/>
  <c r="E286"/>
  <c r="F286"/>
  <c r="G286"/>
  <c r="H286"/>
  <c r="I286"/>
  <c r="J286"/>
  <c r="K286"/>
  <c r="L286"/>
  <c r="M286"/>
  <c r="N286"/>
  <c r="O286"/>
  <c r="P286"/>
  <c r="Q286"/>
  <c r="R286"/>
  <c r="S286"/>
  <c r="E287"/>
  <c r="F287"/>
  <c r="G287"/>
  <c r="H287"/>
  <c r="I287"/>
  <c r="J287"/>
  <c r="K287"/>
  <c r="L287"/>
  <c r="M287"/>
  <c r="N287"/>
  <c r="O287"/>
  <c r="P287"/>
  <c r="Q287"/>
  <c r="R287"/>
  <c r="S287"/>
  <c r="E288"/>
  <c r="F288"/>
  <c r="G288"/>
  <c r="H288"/>
  <c r="I288"/>
  <c r="J288"/>
  <c r="K288"/>
  <c r="L288"/>
  <c r="M288"/>
  <c r="N288"/>
  <c r="O288"/>
  <c r="P288"/>
  <c r="Q288"/>
  <c r="R288"/>
  <c r="S288"/>
  <c r="E289"/>
  <c r="F289"/>
  <c r="G289"/>
  <c r="H289"/>
  <c r="I289"/>
  <c r="J289"/>
  <c r="K289"/>
  <c r="L289"/>
  <c r="M289"/>
  <c r="N289"/>
  <c r="O289"/>
  <c r="P289"/>
  <c r="Q289"/>
  <c r="R289"/>
  <c r="S289"/>
  <c r="E290"/>
  <c r="F290"/>
  <c r="G290"/>
  <c r="H290"/>
  <c r="I290"/>
  <c r="J290"/>
  <c r="K290"/>
  <c r="L290"/>
  <c r="M290"/>
  <c r="N290"/>
  <c r="O290"/>
  <c r="P290"/>
  <c r="Q290"/>
  <c r="R290"/>
  <c r="S290"/>
  <c r="E291"/>
  <c r="F291"/>
  <c r="G291"/>
  <c r="H291"/>
  <c r="I291"/>
  <c r="J291"/>
  <c r="K291"/>
  <c r="L291"/>
  <c r="M291"/>
  <c r="N291"/>
  <c r="O291"/>
  <c r="P291"/>
  <c r="Q291"/>
  <c r="R291"/>
  <c r="S291"/>
  <c r="E292"/>
  <c r="F292"/>
  <c r="G292"/>
  <c r="H292"/>
  <c r="I292"/>
  <c r="J292"/>
  <c r="K292"/>
  <c r="L292"/>
  <c r="M292"/>
  <c r="N292"/>
  <c r="O292"/>
  <c r="P292"/>
  <c r="Q292"/>
  <c r="R292"/>
  <c r="S292"/>
  <c r="E293"/>
  <c r="F293"/>
  <c r="G293"/>
  <c r="H293"/>
  <c r="I293"/>
  <c r="J293"/>
  <c r="K293"/>
  <c r="L293"/>
  <c r="M293"/>
  <c r="N293"/>
  <c r="O293"/>
  <c r="P293"/>
  <c r="Q293"/>
  <c r="R293"/>
  <c r="S293"/>
  <c r="E294"/>
  <c r="F294"/>
  <c r="G294"/>
  <c r="H294"/>
  <c r="I294"/>
  <c r="J294"/>
  <c r="K294"/>
  <c r="L294"/>
  <c r="M294"/>
  <c r="N294"/>
  <c r="O294"/>
  <c r="P294"/>
  <c r="Q294"/>
  <c r="R294"/>
  <c r="S294"/>
  <c r="E295"/>
  <c r="F295"/>
  <c r="G295"/>
  <c r="H295"/>
  <c r="I295"/>
  <c r="J295"/>
  <c r="K295"/>
  <c r="L295"/>
  <c r="M295"/>
  <c r="N295"/>
  <c r="O295"/>
  <c r="P295"/>
  <c r="Q295"/>
  <c r="R295"/>
  <c r="S295"/>
  <c r="E296"/>
  <c r="F296"/>
  <c r="G296"/>
  <c r="H296"/>
  <c r="I296"/>
  <c r="J296"/>
  <c r="K296"/>
  <c r="L296"/>
  <c r="M296"/>
  <c r="N296"/>
  <c r="O296"/>
  <c r="P296"/>
  <c r="Q296"/>
  <c r="R296"/>
  <c r="S296"/>
  <c r="E297"/>
  <c r="F297"/>
  <c r="G297"/>
  <c r="H297"/>
  <c r="I297"/>
  <c r="J297"/>
  <c r="K297"/>
  <c r="L297"/>
  <c r="M297"/>
  <c r="N297"/>
  <c r="O297"/>
  <c r="P297"/>
  <c r="Q297"/>
  <c r="R297"/>
  <c r="S297"/>
  <c r="E298"/>
  <c r="F298"/>
  <c r="G298"/>
  <c r="H298"/>
  <c r="I298"/>
  <c r="J298"/>
  <c r="K298"/>
  <c r="L298"/>
  <c r="M298"/>
  <c r="N298"/>
  <c r="O298"/>
  <c r="P298"/>
  <c r="Q298"/>
  <c r="R298"/>
  <c r="S298"/>
  <c r="E299"/>
  <c r="F299"/>
  <c r="G299"/>
  <c r="H299"/>
  <c r="I299"/>
  <c r="J299"/>
  <c r="K299"/>
  <c r="L299"/>
  <c r="M299"/>
  <c r="N299"/>
  <c r="O299"/>
  <c r="P299"/>
  <c r="Q299"/>
  <c r="R299"/>
  <c r="S299"/>
  <c r="E300"/>
  <c r="F300"/>
  <c r="G300"/>
  <c r="H300"/>
  <c r="I300"/>
  <c r="J300"/>
  <c r="K300"/>
  <c r="L300"/>
  <c r="M300"/>
  <c r="N300"/>
  <c r="O300"/>
  <c r="P300"/>
  <c r="Q300"/>
  <c r="R300"/>
  <c r="S300"/>
  <c r="E301"/>
  <c r="F301"/>
  <c r="G301"/>
  <c r="H301"/>
  <c r="I301"/>
  <c r="J301"/>
  <c r="K301"/>
  <c r="L301"/>
  <c r="M301"/>
  <c r="N301"/>
  <c r="O301"/>
  <c r="P301"/>
  <c r="Q301"/>
  <c r="R301"/>
  <c r="S301"/>
  <c r="E302"/>
  <c r="F302"/>
  <c r="G302"/>
  <c r="H302"/>
  <c r="I302"/>
  <c r="J302"/>
  <c r="K302"/>
  <c r="L302"/>
  <c r="M302"/>
  <c r="N302"/>
  <c r="O302"/>
  <c r="P302"/>
  <c r="Q302"/>
  <c r="R302"/>
  <c r="S302"/>
  <c r="E303"/>
  <c r="F303"/>
  <c r="G303"/>
  <c r="H303"/>
  <c r="I303"/>
  <c r="J303"/>
  <c r="K303"/>
  <c r="L303"/>
  <c r="M303"/>
  <c r="N303"/>
  <c r="O303"/>
  <c r="P303"/>
  <c r="Q303"/>
  <c r="R303"/>
  <c r="S303"/>
  <c r="E304"/>
  <c r="F304"/>
  <c r="G304"/>
  <c r="H304"/>
  <c r="I304"/>
  <c r="J304"/>
  <c r="K304"/>
  <c r="L304"/>
  <c r="M304"/>
  <c r="N304"/>
  <c r="O304"/>
  <c r="P304"/>
  <c r="Q304"/>
  <c r="R304"/>
  <c r="S304"/>
  <c r="E305"/>
  <c r="F305"/>
  <c r="G305"/>
  <c r="H305"/>
  <c r="I305"/>
  <c r="J305"/>
  <c r="K305"/>
  <c r="L305"/>
  <c r="M305"/>
  <c r="N305"/>
  <c r="O305"/>
  <c r="P305"/>
  <c r="Q305"/>
  <c r="R305"/>
  <c r="S305"/>
  <c r="E306"/>
  <c r="F306"/>
  <c r="G306"/>
  <c r="H306"/>
  <c r="I306"/>
  <c r="J306"/>
  <c r="K306"/>
  <c r="L306"/>
  <c r="M306"/>
  <c r="N306"/>
  <c r="O306"/>
  <c r="P306"/>
  <c r="Q306"/>
  <c r="R306"/>
  <c r="S306"/>
  <c r="E307"/>
  <c r="F307"/>
  <c r="G307"/>
  <c r="H307"/>
  <c r="I307"/>
  <c r="J307"/>
  <c r="K307"/>
  <c r="L307"/>
  <c r="M307"/>
  <c r="N307"/>
  <c r="O307"/>
  <c r="P307"/>
  <c r="Q307"/>
  <c r="R307"/>
  <c r="S307"/>
  <c r="E308"/>
  <c r="F308"/>
  <c r="G308"/>
  <c r="H308"/>
  <c r="I308"/>
  <c r="J308"/>
  <c r="K308"/>
  <c r="L308"/>
  <c r="M308"/>
  <c r="N308"/>
  <c r="O308"/>
  <c r="P308"/>
  <c r="Q308"/>
  <c r="R308"/>
  <c r="S308"/>
  <c r="E309"/>
  <c r="F309"/>
  <c r="G309"/>
  <c r="H309"/>
  <c r="I309"/>
  <c r="J309"/>
  <c r="K309"/>
  <c r="L309"/>
  <c r="M309"/>
  <c r="N309"/>
  <c r="O309"/>
  <c r="P309"/>
  <c r="Q309"/>
  <c r="R309"/>
  <c r="S309"/>
  <c r="E310"/>
  <c r="F310"/>
  <c r="G310"/>
  <c r="H310"/>
  <c r="I310"/>
  <c r="J310"/>
  <c r="K310"/>
  <c r="L310"/>
  <c r="M310"/>
  <c r="N310"/>
  <c r="O310"/>
  <c r="P310"/>
  <c r="Q310"/>
  <c r="R310"/>
  <c r="S310"/>
  <c r="E311"/>
  <c r="F311"/>
  <c r="G311"/>
  <c r="H311"/>
  <c r="I311"/>
  <c r="J311"/>
  <c r="K311"/>
  <c r="L311"/>
  <c r="M311"/>
  <c r="N311"/>
  <c r="O311"/>
  <c r="P311"/>
  <c r="Q311"/>
  <c r="R311"/>
  <c r="S311"/>
  <c r="E312"/>
  <c r="F312"/>
  <c r="G312"/>
  <c r="H312"/>
  <c r="I312"/>
  <c r="J312"/>
  <c r="K312"/>
  <c r="L312"/>
  <c r="M312"/>
  <c r="N312"/>
  <c r="O312"/>
  <c r="P312"/>
  <c r="Q312"/>
  <c r="R312"/>
  <c r="S312"/>
  <c r="E313"/>
  <c r="F313"/>
  <c r="G313"/>
  <c r="H313"/>
  <c r="I313"/>
  <c r="J313"/>
  <c r="K313"/>
  <c r="L313"/>
  <c r="M313"/>
  <c r="N313"/>
  <c r="O313"/>
  <c r="P313"/>
  <c r="Q313"/>
  <c r="R313"/>
  <c r="S313"/>
  <c r="E314"/>
  <c r="F314"/>
  <c r="G314"/>
  <c r="H314"/>
  <c r="I314"/>
  <c r="J314"/>
  <c r="K314"/>
  <c r="L314"/>
  <c r="M314"/>
  <c r="N314"/>
  <c r="O314"/>
  <c r="P314"/>
  <c r="Q314"/>
  <c r="R314"/>
  <c r="S314"/>
  <c r="E315"/>
  <c r="F315"/>
  <c r="G315"/>
  <c r="H315"/>
  <c r="I315"/>
  <c r="J315"/>
  <c r="K315"/>
  <c r="L315"/>
  <c r="M315"/>
  <c r="N315"/>
  <c r="O315"/>
  <c r="P315"/>
  <c r="Q315"/>
  <c r="R315"/>
  <c r="S315"/>
  <c r="E316"/>
  <c r="F316"/>
  <c r="G316"/>
  <c r="H316"/>
  <c r="I316"/>
  <c r="J316"/>
  <c r="K316"/>
  <c r="L316"/>
  <c r="M316"/>
  <c r="N316"/>
  <c r="O316"/>
  <c r="P316"/>
  <c r="Q316"/>
  <c r="R316"/>
  <c r="S316"/>
  <c r="E317"/>
  <c r="F317"/>
  <c r="G317"/>
  <c r="H317"/>
  <c r="I317"/>
  <c r="J317"/>
  <c r="K317"/>
  <c r="L317"/>
  <c r="M317"/>
  <c r="N317"/>
  <c r="O317"/>
  <c r="P317"/>
  <c r="Q317"/>
  <c r="R317"/>
  <c r="S317"/>
  <c r="E318"/>
  <c r="F318"/>
  <c r="G318"/>
  <c r="H318"/>
  <c r="I318"/>
  <c r="J318"/>
  <c r="K318"/>
  <c r="L318"/>
  <c r="M318"/>
  <c r="N318"/>
  <c r="O318"/>
  <c r="P318"/>
  <c r="Q318"/>
  <c r="R318"/>
  <c r="S318"/>
  <c r="E319"/>
  <c r="F319"/>
  <c r="G319"/>
  <c r="H319"/>
  <c r="I319"/>
  <c r="J319"/>
  <c r="K319"/>
  <c r="L319"/>
  <c r="M319"/>
  <c r="N319"/>
  <c r="O319"/>
  <c r="P319"/>
  <c r="Q319"/>
  <c r="R319"/>
  <c r="S319"/>
  <c r="E320"/>
  <c r="F320"/>
  <c r="G320"/>
  <c r="H320"/>
  <c r="I320"/>
  <c r="J320"/>
  <c r="K320"/>
  <c r="L320"/>
  <c r="M320"/>
  <c r="N320"/>
  <c r="O320"/>
  <c r="P320"/>
  <c r="Q320"/>
  <c r="R320"/>
  <c r="S320"/>
  <c r="E321"/>
  <c r="F321"/>
  <c r="G321"/>
  <c r="H321"/>
  <c r="I321"/>
  <c r="J321"/>
  <c r="K321"/>
  <c r="L321"/>
  <c r="M321"/>
  <c r="N321"/>
  <c r="O321"/>
  <c r="P321"/>
  <c r="Q321"/>
  <c r="R321"/>
  <c r="S321"/>
  <c r="E322"/>
  <c r="F322"/>
  <c r="G322"/>
  <c r="H322"/>
  <c r="I322"/>
  <c r="J322"/>
  <c r="K322"/>
  <c r="L322"/>
  <c r="M322"/>
  <c r="N322"/>
  <c r="O322"/>
  <c r="P322"/>
  <c r="Q322"/>
  <c r="R322"/>
  <c r="S322"/>
  <c r="E323"/>
  <c r="F323"/>
  <c r="G323"/>
  <c r="H323"/>
  <c r="I323"/>
  <c r="J323"/>
  <c r="K323"/>
  <c r="L323"/>
  <c r="M323"/>
  <c r="N323"/>
  <c r="O323"/>
  <c r="P323"/>
  <c r="Q323"/>
  <c r="R323"/>
  <c r="S323"/>
  <c r="E324"/>
  <c r="F324"/>
  <c r="G324"/>
  <c r="H324"/>
  <c r="I324"/>
  <c r="J324"/>
  <c r="K324"/>
  <c r="L324"/>
  <c r="M324"/>
  <c r="N324"/>
  <c r="O324"/>
  <c r="P324"/>
  <c r="Q324"/>
  <c r="R324"/>
  <c r="S324"/>
  <c r="E325"/>
  <c r="F325"/>
  <c r="G325"/>
  <c r="H325"/>
  <c r="I325"/>
  <c r="J325"/>
  <c r="K325"/>
  <c r="L325"/>
  <c r="M325"/>
  <c r="N325"/>
  <c r="O325"/>
  <c r="P325"/>
  <c r="Q325"/>
  <c r="R325"/>
  <c r="S325"/>
  <c r="E326"/>
  <c r="F326"/>
  <c r="G326"/>
  <c r="H326"/>
  <c r="I326"/>
  <c r="J326"/>
  <c r="K326"/>
  <c r="L326"/>
  <c r="M326"/>
  <c r="N326"/>
  <c r="O326"/>
  <c r="P326"/>
  <c r="Q326"/>
  <c r="R326"/>
  <c r="S326"/>
  <c r="E327"/>
  <c r="F327"/>
  <c r="G327"/>
  <c r="H327"/>
  <c r="I327"/>
  <c r="J327"/>
  <c r="K327"/>
  <c r="L327"/>
  <c r="M327"/>
  <c r="N327"/>
  <c r="O327"/>
  <c r="P327"/>
  <c r="Q327"/>
  <c r="R327"/>
  <c r="S327"/>
  <c r="E328"/>
  <c r="F328"/>
  <c r="G328"/>
  <c r="H328"/>
  <c r="I328"/>
  <c r="J328"/>
  <c r="K328"/>
  <c r="L328"/>
  <c r="M328"/>
  <c r="N328"/>
  <c r="O328"/>
  <c r="P328"/>
  <c r="Q328"/>
  <c r="R328"/>
  <c r="S328"/>
  <c r="E329"/>
  <c r="F329"/>
  <c r="G329"/>
  <c r="H329"/>
  <c r="I329"/>
  <c r="J329"/>
  <c r="K329"/>
  <c r="L329"/>
  <c r="M329"/>
  <c r="N329"/>
  <c r="O329"/>
  <c r="P329"/>
  <c r="Q329"/>
  <c r="R329"/>
  <c r="S329"/>
  <c r="E330"/>
  <c r="F330"/>
  <c r="G330"/>
  <c r="H330"/>
  <c r="I330"/>
  <c r="J330"/>
  <c r="K330"/>
  <c r="L330"/>
  <c r="M330"/>
  <c r="N330"/>
  <c r="O330"/>
  <c r="P330"/>
  <c r="Q330"/>
  <c r="R330"/>
  <c r="S330"/>
  <c r="E331"/>
  <c r="F331"/>
  <c r="G331"/>
  <c r="H331"/>
  <c r="I331"/>
  <c r="J331"/>
  <c r="K331"/>
  <c r="L331"/>
  <c r="M331"/>
  <c r="N331"/>
  <c r="O331"/>
  <c r="P331"/>
  <c r="Q331"/>
  <c r="R331"/>
  <c r="S331"/>
  <c r="E332"/>
  <c r="F332"/>
  <c r="G332"/>
  <c r="H332"/>
  <c r="I332"/>
  <c r="J332"/>
  <c r="K332"/>
  <c r="L332"/>
  <c r="M332"/>
  <c r="N332"/>
  <c r="O332"/>
  <c r="P332"/>
  <c r="Q332"/>
  <c r="R332"/>
  <c r="S332"/>
  <c r="E333"/>
  <c r="F333"/>
  <c r="G333"/>
  <c r="H333"/>
  <c r="I333"/>
  <c r="J333"/>
  <c r="K333"/>
  <c r="L333"/>
  <c r="M333"/>
  <c r="N333"/>
  <c r="O333"/>
  <c r="P333"/>
  <c r="Q333"/>
  <c r="R333"/>
  <c r="S333"/>
  <c r="E334"/>
  <c r="F334"/>
  <c r="G334"/>
  <c r="H334"/>
  <c r="I334"/>
  <c r="J334"/>
  <c r="K334"/>
  <c r="L334"/>
  <c r="M334"/>
  <c r="N334"/>
  <c r="O334"/>
  <c r="P334"/>
  <c r="Q334"/>
  <c r="R334"/>
  <c r="S334"/>
  <c r="E335"/>
  <c r="F335"/>
  <c r="G335"/>
  <c r="H335"/>
  <c r="I335"/>
  <c r="J335"/>
  <c r="K335"/>
  <c r="L335"/>
  <c r="M335"/>
  <c r="N335"/>
  <c r="O335"/>
  <c r="P335"/>
  <c r="Q335"/>
  <c r="R335"/>
  <c r="S335"/>
  <c r="E336"/>
  <c r="F336"/>
  <c r="G336"/>
  <c r="H336"/>
  <c r="I336"/>
  <c r="J336"/>
  <c r="K336"/>
  <c r="L336"/>
  <c r="M336"/>
  <c r="N336"/>
  <c r="O336"/>
  <c r="P336"/>
  <c r="Q336"/>
  <c r="R336"/>
  <c r="S336"/>
  <c r="E337"/>
  <c r="F337"/>
  <c r="G337"/>
  <c r="H337"/>
  <c r="I337"/>
  <c r="J337"/>
  <c r="K337"/>
  <c r="L337"/>
  <c r="M337"/>
  <c r="N337"/>
  <c r="O337"/>
  <c r="P337"/>
  <c r="Q337"/>
  <c r="R337"/>
  <c r="S337"/>
  <c r="E338"/>
  <c r="F338"/>
  <c r="G338"/>
  <c r="H338"/>
  <c r="I338"/>
  <c r="J338"/>
  <c r="K338"/>
  <c r="L338"/>
  <c r="M338"/>
  <c r="N338"/>
  <c r="O338"/>
  <c r="P338"/>
  <c r="Q338"/>
  <c r="R338"/>
  <c r="S338"/>
  <c r="E339"/>
  <c r="F339"/>
  <c r="G339"/>
  <c r="H339"/>
  <c r="I339"/>
  <c r="J339"/>
  <c r="K339"/>
  <c r="L339"/>
  <c r="M339"/>
  <c r="N339"/>
  <c r="O339"/>
  <c r="P339"/>
  <c r="Q339"/>
  <c r="R339"/>
  <c r="S339"/>
  <c r="E340"/>
  <c r="F340"/>
  <c r="G340"/>
  <c r="H340"/>
  <c r="I340"/>
  <c r="J340"/>
  <c r="K340"/>
  <c r="L340"/>
  <c r="M340"/>
  <c r="N340"/>
  <c r="O340"/>
  <c r="P340"/>
  <c r="Q340"/>
  <c r="R340"/>
  <c r="S340"/>
  <c r="E341"/>
  <c r="F341"/>
  <c r="G341"/>
  <c r="H341"/>
  <c r="I341"/>
  <c r="J341"/>
  <c r="K341"/>
  <c r="L341"/>
  <c r="M341"/>
  <c r="N341"/>
  <c r="O341"/>
  <c r="P341"/>
  <c r="Q341"/>
  <c r="R341"/>
  <c r="S341"/>
  <c r="E342"/>
  <c r="F342"/>
  <c r="G342"/>
  <c r="H342"/>
  <c r="I342"/>
  <c r="J342"/>
  <c r="K342"/>
  <c r="L342"/>
  <c r="M342"/>
  <c r="N342"/>
  <c r="O342"/>
  <c r="P342"/>
  <c r="Q342"/>
  <c r="R342"/>
  <c r="S342"/>
  <c r="E343"/>
  <c r="F343"/>
  <c r="G343"/>
  <c r="H343"/>
  <c r="I343"/>
  <c r="J343"/>
  <c r="K343"/>
  <c r="L343"/>
  <c r="M343"/>
  <c r="N343"/>
  <c r="O343"/>
  <c r="P343"/>
  <c r="Q343"/>
  <c r="R343"/>
  <c r="S343"/>
  <c r="E344"/>
  <c r="F344"/>
  <c r="G344"/>
  <c r="H344"/>
  <c r="I344"/>
  <c r="J344"/>
  <c r="K344"/>
  <c r="L344"/>
  <c r="M344"/>
  <c r="N344"/>
  <c r="O344"/>
  <c r="P344"/>
  <c r="Q344"/>
  <c r="R344"/>
  <c r="S344"/>
  <c r="E345"/>
  <c r="F345"/>
  <c r="G345"/>
  <c r="H345"/>
  <c r="I345"/>
  <c r="J345"/>
  <c r="K345"/>
  <c r="L345"/>
  <c r="M345"/>
  <c r="N345"/>
  <c r="O345"/>
  <c r="P345"/>
  <c r="Q345"/>
  <c r="R345"/>
  <c r="S345"/>
  <c r="E346"/>
  <c r="F346"/>
  <c r="G346"/>
  <c r="H346"/>
  <c r="I346"/>
  <c r="J346"/>
  <c r="K346"/>
  <c r="L346"/>
  <c r="M346"/>
  <c r="N346"/>
  <c r="O346"/>
  <c r="P346"/>
  <c r="Q346"/>
  <c r="R346"/>
  <c r="S346"/>
  <c r="E347"/>
  <c r="F347"/>
  <c r="G347"/>
  <c r="H347"/>
  <c r="I347"/>
  <c r="J347"/>
  <c r="K347"/>
  <c r="L347"/>
  <c r="M347"/>
  <c r="N347"/>
  <c r="O347"/>
  <c r="P347"/>
  <c r="Q347"/>
  <c r="R347"/>
  <c r="S347"/>
  <c r="E348"/>
  <c r="F348"/>
  <c r="G348"/>
  <c r="H348"/>
  <c r="I348"/>
  <c r="J348"/>
  <c r="K348"/>
  <c r="L348"/>
  <c r="M348"/>
  <c r="N348"/>
  <c r="O348"/>
  <c r="P348"/>
  <c r="Q348"/>
  <c r="R348"/>
  <c r="S348"/>
  <c r="E349"/>
  <c r="F349"/>
  <c r="G349"/>
  <c r="H349"/>
  <c r="I349"/>
  <c r="J349"/>
  <c r="K349"/>
  <c r="L349"/>
  <c r="M349"/>
  <c r="N349"/>
  <c r="O349"/>
  <c r="P349"/>
  <c r="Q349"/>
  <c r="R349"/>
  <c r="S349"/>
  <c r="E350"/>
  <c r="F350"/>
  <c r="G350"/>
  <c r="H350"/>
  <c r="I350"/>
  <c r="J350"/>
  <c r="K350"/>
  <c r="L350"/>
  <c r="M350"/>
  <c r="N350"/>
  <c r="O350"/>
  <c r="P350"/>
  <c r="Q350"/>
  <c r="R350"/>
  <c r="S350"/>
  <c r="E351"/>
  <c r="F351"/>
  <c r="G351"/>
  <c r="H351"/>
  <c r="I351"/>
  <c r="J351"/>
  <c r="K351"/>
  <c r="L351"/>
  <c r="M351"/>
  <c r="N351"/>
  <c r="O351"/>
  <c r="P351"/>
  <c r="Q351"/>
  <c r="R351"/>
  <c r="S351"/>
  <c r="E352"/>
  <c r="F352"/>
  <c r="G352"/>
  <c r="H352"/>
  <c r="I352"/>
  <c r="J352"/>
  <c r="K352"/>
  <c r="L352"/>
  <c r="M352"/>
  <c r="N352"/>
  <c r="O352"/>
  <c r="P352"/>
  <c r="Q352"/>
  <c r="R352"/>
  <c r="S352"/>
  <c r="E353"/>
  <c r="F353"/>
  <c r="G353"/>
  <c r="H353"/>
  <c r="I353"/>
  <c r="J353"/>
  <c r="K353"/>
  <c r="L353"/>
  <c r="M353"/>
  <c r="N353"/>
  <c r="O353"/>
  <c r="P353"/>
  <c r="Q353"/>
  <c r="R353"/>
  <c r="S353"/>
  <c r="E354"/>
  <c r="F354"/>
  <c r="G354"/>
  <c r="H354"/>
  <c r="I354"/>
  <c r="J354"/>
  <c r="K354"/>
  <c r="L354"/>
  <c r="M354"/>
  <c r="N354"/>
  <c r="O354"/>
  <c r="P354"/>
  <c r="Q354"/>
  <c r="R354"/>
  <c r="S354"/>
  <c r="E355"/>
  <c r="F355"/>
  <c r="G355"/>
  <c r="H355"/>
  <c r="I355"/>
  <c r="J355"/>
  <c r="K355"/>
  <c r="L355"/>
  <c r="M355"/>
  <c r="N355"/>
  <c r="O355"/>
  <c r="P355"/>
  <c r="Q355"/>
  <c r="R355"/>
  <c r="S355"/>
  <c r="E356"/>
  <c r="F356"/>
  <c r="G356"/>
  <c r="H356"/>
  <c r="I356"/>
  <c r="J356"/>
  <c r="K356"/>
  <c r="L356"/>
  <c r="M356"/>
  <c r="N356"/>
  <c r="O356"/>
  <c r="P356"/>
  <c r="Q356"/>
  <c r="R356"/>
  <c r="S356"/>
  <c r="E357"/>
  <c r="F357"/>
  <c r="G357"/>
  <c r="H357"/>
  <c r="I357"/>
  <c r="J357"/>
  <c r="K357"/>
  <c r="L357"/>
  <c r="M357"/>
  <c r="N357"/>
  <c r="O357"/>
  <c r="P357"/>
  <c r="Q357"/>
  <c r="R357"/>
  <c r="S357"/>
  <c r="E358"/>
  <c r="F358"/>
  <c r="G358"/>
  <c r="H358"/>
  <c r="I358"/>
  <c r="J358"/>
  <c r="K358"/>
  <c r="L358"/>
  <c r="M358"/>
  <c r="N358"/>
  <c r="O358"/>
  <c r="P358"/>
  <c r="Q358"/>
  <c r="R358"/>
  <c r="S358"/>
  <c r="E359"/>
  <c r="F359"/>
  <c r="G359"/>
  <c r="H359"/>
  <c r="I359"/>
  <c r="J359"/>
  <c r="K359"/>
  <c r="L359"/>
  <c r="M359"/>
  <c r="N359"/>
  <c r="O359"/>
  <c r="P359"/>
  <c r="Q359"/>
  <c r="R359"/>
  <c r="S359"/>
  <c r="E360"/>
  <c r="F360"/>
  <c r="G360"/>
  <c r="H360"/>
  <c r="I360"/>
  <c r="J360"/>
  <c r="K360"/>
  <c r="L360"/>
  <c r="M360"/>
  <c r="N360"/>
  <c r="O360"/>
  <c r="P360"/>
  <c r="Q360"/>
  <c r="R360"/>
  <c r="S360"/>
  <c r="E361"/>
  <c r="F361"/>
  <c r="G361"/>
  <c r="H361"/>
  <c r="I361"/>
  <c r="J361"/>
  <c r="K361"/>
  <c r="L361"/>
  <c r="M361"/>
  <c r="N361"/>
  <c r="O361"/>
  <c r="P361"/>
  <c r="Q361"/>
  <c r="R361"/>
  <c r="S361"/>
  <c r="E362"/>
  <c r="F362"/>
  <c r="G362"/>
  <c r="H362"/>
  <c r="I362"/>
  <c r="J362"/>
  <c r="K362"/>
  <c r="L362"/>
  <c r="M362"/>
  <c r="N362"/>
  <c r="O362"/>
  <c r="P362"/>
  <c r="Q362"/>
  <c r="R362"/>
  <c r="S362"/>
  <c r="E363"/>
  <c r="F363"/>
  <c r="G363"/>
  <c r="H363"/>
  <c r="I363"/>
  <c r="J363"/>
  <c r="K363"/>
  <c r="L363"/>
  <c r="M363"/>
  <c r="N363"/>
  <c r="O363"/>
  <c r="P363"/>
  <c r="Q363"/>
  <c r="R363"/>
  <c r="S363"/>
  <c r="E364"/>
  <c r="F364"/>
  <c r="G364"/>
  <c r="H364"/>
  <c r="I364"/>
  <c r="J364"/>
  <c r="K364"/>
  <c r="L364"/>
  <c r="M364"/>
  <c r="N364"/>
  <c r="O364"/>
  <c r="P364"/>
  <c r="Q364"/>
  <c r="R364"/>
  <c r="S364"/>
  <c r="E365"/>
  <c r="F365"/>
  <c r="G365"/>
  <c r="H365"/>
  <c r="I365"/>
  <c r="J365"/>
  <c r="K365"/>
  <c r="L365"/>
  <c r="M365"/>
  <c r="N365"/>
  <c r="O365"/>
  <c r="P365"/>
  <c r="Q365"/>
  <c r="R365"/>
  <c r="S365"/>
  <c r="E366"/>
  <c r="F366"/>
  <c r="G366"/>
  <c r="H366"/>
  <c r="I366"/>
  <c r="J366"/>
  <c r="K366"/>
  <c r="L366"/>
  <c r="M366"/>
  <c r="N366"/>
  <c r="O366"/>
  <c r="P366"/>
  <c r="Q366"/>
  <c r="R366"/>
  <c r="S366"/>
  <c r="E367"/>
  <c r="F367"/>
  <c r="G367"/>
  <c r="H367"/>
  <c r="I367"/>
  <c r="J367"/>
  <c r="K367"/>
  <c r="L367"/>
  <c r="M367"/>
  <c r="N367"/>
  <c r="O367"/>
  <c r="P367"/>
  <c r="Q367"/>
  <c r="R367"/>
  <c r="S367"/>
  <c r="E368"/>
  <c r="F368"/>
  <c r="G368"/>
  <c r="H368"/>
  <c r="I368"/>
  <c r="J368"/>
  <c r="K368"/>
  <c r="L368"/>
  <c r="M368"/>
  <c r="N368"/>
  <c r="O368"/>
  <c r="P368"/>
  <c r="Q368"/>
  <c r="R368"/>
  <c r="S368"/>
  <c r="E369"/>
  <c r="F369"/>
  <c r="G369"/>
  <c r="H369"/>
  <c r="I369"/>
  <c r="J369"/>
  <c r="K369"/>
  <c r="L369"/>
  <c r="M369"/>
  <c r="N369"/>
  <c r="O369"/>
  <c r="P369"/>
  <c r="Q369"/>
  <c r="R369"/>
  <c r="S369"/>
  <c r="E370"/>
  <c r="F370"/>
  <c r="G370"/>
  <c r="H370"/>
  <c r="I370"/>
  <c r="J370"/>
  <c r="K370"/>
  <c r="L370"/>
  <c r="M370"/>
  <c r="N370"/>
  <c r="O370"/>
  <c r="P370"/>
  <c r="Q370"/>
  <c r="R370"/>
  <c r="S370"/>
  <c r="E371"/>
  <c r="F371"/>
  <c r="G371"/>
  <c r="H371"/>
  <c r="I371"/>
  <c r="J371"/>
  <c r="K371"/>
  <c r="L371"/>
  <c r="M371"/>
  <c r="N371"/>
  <c r="O371"/>
  <c r="P371"/>
  <c r="Q371"/>
  <c r="R371"/>
  <c r="S371"/>
  <c r="E372"/>
  <c r="F372"/>
  <c r="G372"/>
  <c r="H372"/>
  <c r="I372"/>
  <c r="J372"/>
  <c r="K372"/>
  <c r="L372"/>
  <c r="M372"/>
  <c r="N372"/>
  <c r="O372"/>
  <c r="P372"/>
  <c r="Q372"/>
  <c r="R372"/>
  <c r="S372"/>
  <c r="E373"/>
  <c r="F373"/>
  <c r="G373"/>
  <c r="H373"/>
  <c r="I373"/>
  <c r="J373"/>
  <c r="K373"/>
  <c r="L373"/>
  <c r="M373"/>
  <c r="N373"/>
  <c r="O373"/>
  <c r="P373"/>
  <c r="Q373"/>
  <c r="R373"/>
  <c r="S373"/>
  <c r="E374"/>
  <c r="F374"/>
  <c r="G374"/>
  <c r="H374"/>
  <c r="I374"/>
  <c r="J374"/>
  <c r="K374"/>
  <c r="L374"/>
  <c r="M374"/>
  <c r="N374"/>
  <c r="O374"/>
  <c r="P374"/>
  <c r="Q374"/>
  <c r="R374"/>
  <c r="S374"/>
  <c r="E375"/>
  <c r="F375"/>
  <c r="G375"/>
  <c r="H375"/>
  <c r="I375"/>
  <c r="J375"/>
  <c r="K375"/>
  <c r="L375"/>
  <c r="M375"/>
  <c r="N375"/>
  <c r="O375"/>
  <c r="P375"/>
  <c r="Q375"/>
  <c r="R375"/>
  <c r="S375"/>
  <c r="E376"/>
  <c r="F376"/>
  <c r="G376"/>
  <c r="H376"/>
  <c r="I376"/>
  <c r="J376"/>
  <c r="K376"/>
  <c r="L376"/>
  <c r="M376"/>
  <c r="N376"/>
  <c r="O376"/>
  <c r="P376"/>
  <c r="Q376"/>
  <c r="R376"/>
  <c r="S376"/>
  <c r="E377"/>
  <c r="F377"/>
  <c r="G377"/>
  <c r="H377"/>
  <c r="I377"/>
  <c r="J377"/>
  <c r="K377"/>
  <c r="L377"/>
  <c r="M377"/>
  <c r="N377"/>
  <c r="O377"/>
  <c r="P377"/>
  <c r="Q377"/>
  <c r="R377"/>
  <c r="S377"/>
  <c r="E378"/>
  <c r="F378"/>
  <c r="G378"/>
  <c r="H378"/>
  <c r="I378"/>
  <c r="J378"/>
  <c r="K378"/>
  <c r="L378"/>
  <c r="M378"/>
  <c r="N378"/>
  <c r="O378"/>
  <c r="P378"/>
  <c r="Q378"/>
  <c r="R378"/>
  <c r="S378"/>
  <c r="E379"/>
  <c r="F379"/>
  <c r="G379"/>
  <c r="H379"/>
  <c r="I379"/>
  <c r="J379"/>
  <c r="K379"/>
  <c r="L379"/>
  <c r="M379"/>
  <c r="N379"/>
  <c r="O379"/>
  <c r="P379"/>
  <c r="Q379"/>
  <c r="R379"/>
  <c r="S379"/>
  <c r="E380"/>
  <c r="F380"/>
  <c r="G380"/>
  <c r="H380"/>
  <c r="I380"/>
  <c r="J380"/>
  <c r="K380"/>
  <c r="L380"/>
  <c r="M380"/>
  <c r="N380"/>
  <c r="O380"/>
  <c r="P380"/>
  <c r="Q380"/>
  <c r="R380"/>
  <c r="S380"/>
  <c r="E381"/>
  <c r="F381"/>
  <c r="G381"/>
  <c r="H381"/>
  <c r="I381"/>
  <c r="J381"/>
  <c r="K381"/>
  <c r="L381"/>
  <c r="M381"/>
  <c r="N381"/>
  <c r="O381"/>
  <c r="P381"/>
  <c r="Q381"/>
  <c r="R381"/>
  <c r="S381"/>
  <c r="E382"/>
  <c r="F382"/>
  <c r="G382"/>
  <c r="H382"/>
  <c r="I382"/>
  <c r="J382"/>
  <c r="K382"/>
  <c r="L382"/>
  <c r="M382"/>
  <c r="N382"/>
  <c r="O382"/>
  <c r="P382"/>
  <c r="Q382"/>
  <c r="R382"/>
  <c r="S382"/>
  <c r="E383"/>
  <c r="F383"/>
  <c r="G383"/>
  <c r="H383"/>
  <c r="I383"/>
  <c r="J383"/>
  <c r="K383"/>
  <c r="L383"/>
  <c r="M383"/>
  <c r="N383"/>
  <c r="O383"/>
  <c r="P383"/>
  <c r="Q383"/>
  <c r="R383"/>
  <c r="S383"/>
  <c r="E384"/>
  <c r="F384"/>
  <c r="G384"/>
  <c r="H384"/>
  <c r="I384"/>
  <c r="J384"/>
  <c r="K384"/>
  <c r="L384"/>
  <c r="M384"/>
  <c r="N384"/>
  <c r="O384"/>
  <c r="P384"/>
  <c r="Q384"/>
  <c r="R384"/>
  <c r="S384"/>
  <c r="E385"/>
  <c r="F385"/>
  <c r="G385"/>
  <c r="H385"/>
  <c r="I385"/>
  <c r="J385"/>
  <c r="K385"/>
  <c r="L385"/>
  <c r="M385"/>
  <c r="N385"/>
  <c r="O385"/>
  <c r="P385"/>
  <c r="Q385"/>
  <c r="R385"/>
  <c r="S385"/>
  <c r="E386"/>
  <c r="F386"/>
  <c r="G386"/>
  <c r="H386"/>
  <c r="I386"/>
  <c r="J386"/>
  <c r="K386"/>
  <c r="L386"/>
  <c r="M386"/>
  <c r="N386"/>
  <c r="O386"/>
  <c r="P386"/>
  <c r="Q386"/>
  <c r="R386"/>
  <c r="S386"/>
  <c r="E387"/>
  <c r="F387"/>
  <c r="G387"/>
  <c r="H387"/>
  <c r="I387"/>
  <c r="J387"/>
  <c r="K387"/>
  <c r="L387"/>
  <c r="M387"/>
  <c r="N387"/>
  <c r="O387"/>
  <c r="P387"/>
  <c r="Q387"/>
  <c r="R387"/>
  <c r="S387"/>
  <c r="E388"/>
  <c r="F388"/>
  <c r="G388"/>
  <c r="H388"/>
  <c r="I388"/>
  <c r="J388"/>
  <c r="K388"/>
  <c r="L388"/>
  <c r="M388"/>
  <c r="N388"/>
  <c r="O388"/>
  <c r="P388"/>
  <c r="Q388"/>
  <c r="R388"/>
  <c r="S388"/>
  <c r="E389"/>
  <c r="F389"/>
  <c r="G389"/>
  <c r="H389"/>
  <c r="I389"/>
  <c r="J389"/>
  <c r="K389"/>
  <c r="L389"/>
  <c r="M389"/>
  <c r="N389"/>
  <c r="O389"/>
  <c r="P389"/>
  <c r="Q389"/>
  <c r="R389"/>
  <c r="S389"/>
  <c r="E390"/>
  <c r="F390"/>
  <c r="G390"/>
  <c r="H390"/>
  <c r="I390"/>
  <c r="J390"/>
  <c r="K390"/>
  <c r="L390"/>
  <c r="M390"/>
  <c r="N390"/>
  <c r="O390"/>
  <c r="P390"/>
  <c r="Q390"/>
  <c r="R390"/>
  <c r="S390"/>
  <c r="E391"/>
  <c r="F391"/>
  <c r="G391"/>
  <c r="H391"/>
  <c r="I391"/>
  <c r="J391"/>
  <c r="K391"/>
  <c r="L391"/>
  <c r="M391"/>
  <c r="N391"/>
  <c r="O391"/>
  <c r="P391"/>
  <c r="Q391"/>
  <c r="R391"/>
  <c r="S391"/>
  <c r="E9"/>
  <c r="F9"/>
  <c r="G9"/>
  <c r="H9"/>
  <c r="I9"/>
  <c r="J9"/>
  <c r="K9"/>
  <c r="L9"/>
  <c r="M9"/>
  <c r="N9"/>
  <c r="O9"/>
  <c r="P9"/>
  <c r="Q9"/>
  <c r="R9"/>
  <c r="S9"/>
  <c r="E10"/>
  <c r="F10"/>
  <c r="G10"/>
  <c r="H10"/>
  <c r="I10"/>
  <c r="J10"/>
  <c r="K10"/>
  <c r="L10"/>
  <c r="M10"/>
  <c r="N10"/>
  <c r="O10"/>
  <c r="P10"/>
  <c r="Q10"/>
  <c r="R10"/>
  <c r="S10"/>
  <c r="E11"/>
  <c r="F11"/>
  <c r="G11"/>
  <c r="H11"/>
  <c r="I11"/>
  <c r="J11"/>
  <c r="K11"/>
  <c r="L11"/>
  <c r="M11"/>
  <c r="N11"/>
  <c r="O11"/>
  <c r="P11"/>
  <c r="Q11"/>
  <c r="R11"/>
  <c r="S11"/>
  <c r="E12"/>
  <c r="F12"/>
  <c r="G12"/>
  <c r="H12"/>
  <c r="I12"/>
  <c r="J12"/>
  <c r="K12"/>
  <c r="L12"/>
  <c r="M12"/>
  <c r="N12"/>
  <c r="O12"/>
  <c r="P12"/>
  <c r="Q12"/>
  <c r="R12"/>
  <c r="S12"/>
  <c r="E13"/>
  <c r="F13"/>
  <c r="G13"/>
  <c r="H13"/>
  <c r="I13"/>
  <c r="J13"/>
  <c r="K13"/>
  <c r="L13"/>
  <c r="M13"/>
  <c r="N13"/>
  <c r="O13"/>
  <c r="P13"/>
  <c r="Q13"/>
  <c r="R13"/>
  <c r="S13"/>
  <c r="E14"/>
  <c r="F14"/>
  <c r="G14"/>
  <c r="H14"/>
  <c r="I14"/>
  <c r="J14"/>
  <c r="K14"/>
  <c r="L14"/>
  <c r="M14"/>
  <c r="N14"/>
  <c r="O14"/>
  <c r="P14"/>
  <c r="Q14"/>
  <c r="R14"/>
  <c r="S14"/>
  <c r="E15"/>
  <c r="F15"/>
  <c r="G15"/>
  <c r="H15"/>
  <c r="I15"/>
  <c r="J15"/>
  <c r="K15"/>
  <c r="L15"/>
  <c r="M15"/>
  <c r="N15"/>
  <c r="O15"/>
  <c r="P15"/>
  <c r="Q15"/>
  <c r="R15"/>
  <c r="S15"/>
  <c r="E16"/>
  <c r="F16"/>
  <c r="G16"/>
  <c r="H16"/>
  <c r="I16"/>
  <c r="J16"/>
  <c r="K16"/>
  <c r="L16"/>
  <c r="M16"/>
  <c r="N16"/>
  <c r="O16"/>
  <c r="P16"/>
  <c r="Q16"/>
  <c r="R16"/>
  <c r="S16"/>
  <c r="E17"/>
  <c r="F17"/>
  <c r="G17"/>
  <c r="H17"/>
  <c r="I17"/>
  <c r="J17"/>
  <c r="K17"/>
  <c r="L17"/>
  <c r="M17"/>
  <c r="N17"/>
  <c r="O17"/>
  <c r="P17"/>
  <c r="Q17"/>
  <c r="R17"/>
  <c r="S17"/>
  <c r="E18"/>
  <c r="F18"/>
  <c r="G18"/>
  <c r="H18"/>
  <c r="I18"/>
  <c r="J18"/>
  <c r="K18"/>
  <c r="L18"/>
  <c r="M18"/>
  <c r="N18"/>
  <c r="O18"/>
  <c r="P18"/>
  <c r="Q18"/>
  <c r="R18"/>
  <c r="S18"/>
  <c r="E19"/>
  <c r="F19"/>
  <c r="G19"/>
  <c r="H19"/>
  <c r="I19"/>
  <c r="J19"/>
  <c r="K19"/>
  <c r="L19"/>
  <c r="M19"/>
  <c r="N19"/>
  <c r="O19"/>
  <c r="P19"/>
  <c r="Q19"/>
  <c r="R19"/>
  <c r="S19"/>
  <c r="E20"/>
  <c r="F20"/>
  <c r="G20"/>
  <c r="H20"/>
  <c r="I20"/>
  <c r="J20"/>
  <c r="K20"/>
  <c r="L20"/>
  <c r="M20"/>
  <c r="N20"/>
  <c r="O20"/>
  <c r="P20"/>
  <c r="Q20"/>
  <c r="R20"/>
  <c r="S20"/>
  <c r="E21"/>
  <c r="F21"/>
  <c r="G21"/>
  <c r="H21"/>
  <c r="I21"/>
  <c r="J21"/>
  <c r="K21"/>
  <c r="L21"/>
  <c r="M21"/>
  <c r="N21"/>
  <c r="O21"/>
  <c r="P21"/>
  <c r="Q21"/>
  <c r="R21"/>
  <c r="S21"/>
  <c r="E22"/>
  <c r="F22"/>
  <c r="G22"/>
  <c r="H22"/>
  <c r="I22"/>
  <c r="J22"/>
  <c r="K22"/>
  <c r="L22"/>
  <c r="M22"/>
  <c r="N22"/>
  <c r="O22"/>
  <c r="P22"/>
  <c r="Q22"/>
  <c r="R22"/>
  <c r="S22"/>
  <c r="E23"/>
  <c r="F23"/>
  <c r="G23"/>
  <c r="H23"/>
  <c r="I23"/>
  <c r="J23"/>
  <c r="K23"/>
  <c r="L23"/>
  <c r="M23"/>
  <c r="N23"/>
  <c r="O23"/>
  <c r="P23"/>
  <c r="Q23"/>
  <c r="R23"/>
  <c r="S23"/>
  <c r="E24"/>
  <c r="F24"/>
  <c r="G24"/>
  <c r="H24"/>
  <c r="I24"/>
  <c r="J24"/>
  <c r="K24"/>
  <c r="L24"/>
  <c r="M24"/>
  <c r="N24"/>
  <c r="O24"/>
  <c r="P24"/>
  <c r="Q24"/>
  <c r="R24"/>
  <c r="S24"/>
  <c r="E25"/>
  <c r="F25"/>
  <c r="G25"/>
  <c r="H25"/>
  <c r="I25"/>
  <c r="J25"/>
  <c r="K25"/>
  <c r="L25"/>
  <c r="M25"/>
  <c r="N25"/>
  <c r="O25"/>
  <c r="P25"/>
  <c r="Q25"/>
  <c r="R25"/>
  <c r="S25"/>
  <c r="E26"/>
  <c r="F26"/>
  <c r="G26"/>
  <c r="H26"/>
  <c r="I26"/>
  <c r="J26"/>
  <c r="K26"/>
  <c r="L26"/>
  <c r="M26"/>
  <c r="N26"/>
  <c r="O26"/>
  <c r="P26"/>
  <c r="Q26"/>
  <c r="R26"/>
  <c r="S26"/>
  <c r="E27"/>
  <c r="F27"/>
  <c r="G27"/>
  <c r="H27"/>
  <c r="I27"/>
  <c r="J27"/>
  <c r="K27"/>
  <c r="L27"/>
  <c r="M27"/>
  <c r="N27"/>
  <c r="O27"/>
  <c r="P27"/>
  <c r="Q27"/>
  <c r="R27"/>
  <c r="S27"/>
  <c r="E28"/>
  <c r="F28"/>
  <c r="G28"/>
  <c r="H28"/>
  <c r="I28"/>
  <c r="J28"/>
  <c r="K28"/>
  <c r="L28"/>
  <c r="M28"/>
  <c r="N28"/>
  <c r="O28"/>
  <c r="P28"/>
  <c r="Q28"/>
  <c r="R28"/>
  <c r="S28"/>
  <c r="E29"/>
  <c r="F29"/>
  <c r="G29"/>
  <c r="H29"/>
  <c r="I29"/>
  <c r="J29"/>
  <c r="K29"/>
  <c r="L29"/>
  <c r="M29"/>
  <c r="N29"/>
  <c r="O29"/>
  <c r="P29"/>
  <c r="Q29"/>
  <c r="R29"/>
  <c r="S29"/>
  <c r="E30"/>
  <c r="F30"/>
  <c r="G30"/>
  <c r="H30"/>
  <c r="I30"/>
  <c r="J30"/>
  <c r="K30"/>
  <c r="L30"/>
  <c r="M30"/>
  <c r="N30"/>
  <c r="O30"/>
  <c r="P30"/>
  <c r="Q30"/>
  <c r="R30"/>
  <c r="S30"/>
  <c r="E31"/>
  <c r="F31"/>
  <c r="G31"/>
  <c r="H31"/>
  <c r="I31"/>
  <c r="J31"/>
  <c r="K31"/>
  <c r="L31"/>
  <c r="M31"/>
  <c r="N31"/>
  <c r="O31"/>
  <c r="P31"/>
  <c r="Q31"/>
  <c r="R31"/>
  <c r="S31"/>
  <c r="E32"/>
  <c r="F32"/>
  <c r="G32"/>
  <c r="H32"/>
  <c r="I32"/>
  <c r="J32"/>
  <c r="K32"/>
  <c r="L32"/>
  <c r="M32"/>
  <c r="N32"/>
  <c r="O32"/>
  <c r="P32"/>
  <c r="Q32"/>
  <c r="R32"/>
  <c r="S32"/>
  <c r="E33"/>
  <c r="F33"/>
  <c r="G33"/>
  <c r="H33"/>
  <c r="I33"/>
  <c r="J33"/>
  <c r="K33"/>
  <c r="L33"/>
  <c r="M33"/>
  <c r="N33"/>
  <c r="O33"/>
  <c r="P33"/>
  <c r="Q33"/>
  <c r="R33"/>
  <c r="S33"/>
  <c r="E34"/>
  <c r="F34"/>
  <c r="G34"/>
  <c r="H34"/>
  <c r="I34"/>
  <c r="J34"/>
  <c r="K34"/>
  <c r="L34"/>
  <c r="M34"/>
  <c r="N34"/>
  <c r="O34"/>
  <c r="P34"/>
  <c r="Q34"/>
  <c r="R34"/>
  <c r="S34"/>
  <c r="E35"/>
  <c r="F35"/>
  <c r="G35"/>
  <c r="H35"/>
  <c r="I35"/>
  <c r="J35"/>
  <c r="K35"/>
  <c r="L35"/>
  <c r="M35"/>
  <c r="N35"/>
  <c r="O35"/>
  <c r="P35"/>
  <c r="Q35"/>
  <c r="R35"/>
  <c r="S35"/>
  <c r="E36"/>
  <c r="F36"/>
  <c r="G36"/>
  <c r="H36"/>
  <c r="I36"/>
  <c r="J36"/>
  <c r="K36"/>
  <c r="L36"/>
  <c r="M36"/>
  <c r="N36"/>
  <c r="O36"/>
  <c r="P36"/>
  <c r="Q36"/>
  <c r="R36"/>
  <c r="S36"/>
  <c r="E37"/>
  <c r="F37"/>
  <c r="G37"/>
  <c r="H37"/>
  <c r="I37"/>
  <c r="J37"/>
  <c r="K37"/>
  <c r="L37"/>
  <c r="M37"/>
  <c r="N37"/>
  <c r="O37"/>
  <c r="P37"/>
  <c r="Q37"/>
  <c r="R37"/>
  <c r="S37"/>
  <c r="E38"/>
  <c r="F38"/>
  <c r="G38"/>
  <c r="H38"/>
  <c r="I38"/>
  <c r="J38"/>
  <c r="K38"/>
  <c r="L38"/>
  <c r="M38"/>
  <c r="N38"/>
  <c r="O38"/>
  <c r="P38"/>
  <c r="Q38"/>
  <c r="R38"/>
  <c r="S38"/>
  <c r="E39"/>
  <c r="F39"/>
  <c r="G39"/>
  <c r="H39"/>
  <c r="I39"/>
  <c r="J39"/>
  <c r="K39"/>
  <c r="L39"/>
  <c r="M39"/>
  <c r="N39"/>
  <c r="O39"/>
  <c r="P39"/>
  <c r="Q39"/>
  <c r="R39"/>
  <c r="S39"/>
  <c r="E40"/>
  <c r="F40"/>
  <c r="G40"/>
  <c r="H40"/>
  <c r="I40"/>
  <c r="J40"/>
  <c r="K40"/>
  <c r="L40"/>
  <c r="M40"/>
  <c r="N40"/>
  <c r="O40"/>
  <c r="P40"/>
  <c r="Q40"/>
  <c r="R40"/>
  <c r="S40"/>
  <c r="E41"/>
  <c r="F41"/>
  <c r="G41"/>
  <c r="H41"/>
  <c r="I41"/>
  <c r="J41"/>
  <c r="K41"/>
  <c r="L41"/>
  <c r="M41"/>
  <c r="N41"/>
  <c r="O41"/>
  <c r="P41"/>
  <c r="Q41"/>
  <c r="R41"/>
  <c r="S41"/>
  <c r="E42"/>
  <c r="F42"/>
  <c r="G42"/>
  <c r="H42"/>
  <c r="I42"/>
  <c r="J42"/>
  <c r="K42"/>
  <c r="L42"/>
  <c r="M42"/>
  <c r="N42"/>
  <c r="O42"/>
  <c r="P42"/>
  <c r="Q42"/>
  <c r="R42"/>
  <c r="S42"/>
  <c r="E43"/>
  <c r="F43"/>
  <c r="G43"/>
  <c r="H43"/>
  <c r="I43"/>
  <c r="J43"/>
  <c r="K43"/>
  <c r="L43"/>
  <c r="M43"/>
  <c r="N43"/>
  <c r="O43"/>
  <c r="P43"/>
  <c r="Q43"/>
  <c r="R43"/>
  <c r="S43"/>
  <c r="E44"/>
  <c r="F44"/>
  <c r="G44"/>
  <c r="H44"/>
  <c r="I44"/>
  <c r="J44"/>
  <c r="K44"/>
  <c r="L44"/>
  <c r="M44"/>
  <c r="N44"/>
  <c r="O44"/>
  <c r="P44"/>
  <c r="Q44"/>
  <c r="R44"/>
  <c r="S44"/>
  <c r="E45"/>
  <c r="F45"/>
  <c r="G45"/>
  <c r="H45"/>
  <c r="I45"/>
  <c r="J45"/>
  <c r="K45"/>
  <c r="L45"/>
  <c r="M45"/>
  <c r="N45"/>
  <c r="O45"/>
  <c r="P45"/>
  <c r="Q45"/>
  <c r="R45"/>
  <c r="S45"/>
  <c r="E46"/>
  <c r="F46"/>
  <c r="G46"/>
  <c r="H46"/>
  <c r="I46"/>
  <c r="J46"/>
  <c r="K46"/>
  <c r="L46"/>
  <c r="M46"/>
  <c r="N46"/>
  <c r="O46"/>
  <c r="P46"/>
  <c r="Q46"/>
  <c r="R46"/>
  <c r="S46"/>
  <c r="E47"/>
  <c r="F47"/>
  <c r="G47"/>
  <c r="H47"/>
  <c r="I47"/>
  <c r="J47"/>
  <c r="K47"/>
  <c r="L47"/>
  <c r="M47"/>
  <c r="N47"/>
  <c r="O47"/>
  <c r="P47"/>
  <c r="Q47"/>
  <c r="R47"/>
  <c r="S47"/>
  <c r="E48"/>
  <c r="F48"/>
  <c r="G48"/>
  <c r="H48"/>
  <c r="I48"/>
  <c r="J48"/>
  <c r="K48"/>
  <c r="L48"/>
  <c r="M48"/>
  <c r="N48"/>
  <c r="O48"/>
  <c r="P48"/>
  <c r="Q48"/>
  <c r="R48"/>
  <c r="S48"/>
  <c r="E49"/>
  <c r="F49"/>
  <c r="G49"/>
  <c r="H49"/>
  <c r="I49"/>
  <c r="J49"/>
  <c r="K49"/>
  <c r="L49"/>
  <c r="M49"/>
  <c r="N49"/>
  <c r="O49"/>
  <c r="P49"/>
  <c r="Q49"/>
  <c r="R49"/>
  <c r="S49"/>
  <c r="E50"/>
  <c r="F50"/>
  <c r="G50"/>
  <c r="H50"/>
  <c r="I50"/>
  <c r="J50"/>
  <c r="K50"/>
  <c r="L50"/>
  <c r="M50"/>
  <c r="N50"/>
  <c r="O50"/>
  <c r="P50"/>
  <c r="Q50"/>
  <c r="R50"/>
  <c r="S50"/>
  <c r="E51"/>
  <c r="F51"/>
  <c r="G51"/>
  <c r="H51"/>
  <c r="I51"/>
  <c r="J51"/>
  <c r="K51"/>
  <c r="L51"/>
  <c r="M51"/>
  <c r="N51"/>
  <c r="O51"/>
  <c r="P51"/>
  <c r="Q51"/>
  <c r="R51"/>
  <c r="S51"/>
  <c r="E52"/>
  <c r="F52"/>
  <c r="G52"/>
  <c r="H52"/>
  <c r="I52"/>
  <c r="J52"/>
  <c r="K52"/>
  <c r="L52"/>
  <c r="M52"/>
  <c r="N52"/>
  <c r="O52"/>
  <c r="P52"/>
  <c r="Q52"/>
  <c r="R52"/>
  <c r="S52"/>
  <c r="E53"/>
  <c r="F53"/>
  <c r="G53"/>
  <c r="H53"/>
  <c r="I53"/>
  <c r="J53"/>
  <c r="K53"/>
  <c r="L53"/>
  <c r="M53"/>
  <c r="N53"/>
  <c r="O53"/>
  <c r="P53"/>
  <c r="Q53"/>
  <c r="R53"/>
  <c r="S53"/>
  <c r="E54"/>
  <c r="F54"/>
  <c r="G54"/>
  <c r="H54"/>
  <c r="I54"/>
  <c r="J54"/>
  <c r="K54"/>
  <c r="L54"/>
  <c r="M54"/>
  <c r="N54"/>
  <c r="O54"/>
  <c r="P54"/>
  <c r="Q54"/>
  <c r="R54"/>
  <c r="S54"/>
  <c r="E55"/>
  <c r="F55"/>
  <c r="G55"/>
  <c r="H55"/>
  <c r="I55"/>
  <c r="J55"/>
  <c r="K55"/>
  <c r="L55"/>
  <c r="M55"/>
  <c r="N55"/>
  <c r="O55"/>
  <c r="P55"/>
  <c r="Q55"/>
  <c r="R55"/>
  <c r="S55"/>
  <c r="E56"/>
  <c r="F56"/>
  <c r="G56"/>
  <c r="H56"/>
  <c r="I56"/>
  <c r="J56"/>
  <c r="K56"/>
  <c r="L56"/>
  <c r="M56"/>
  <c r="N56"/>
  <c r="O56"/>
  <c r="P56"/>
  <c r="Q56"/>
  <c r="R56"/>
  <c r="S56"/>
  <c r="E57"/>
  <c r="F57"/>
  <c r="G57"/>
  <c r="H57"/>
  <c r="I57"/>
  <c r="J57"/>
  <c r="K57"/>
  <c r="L57"/>
  <c r="M57"/>
  <c r="N57"/>
  <c r="O57"/>
  <c r="P57"/>
  <c r="Q57"/>
  <c r="R57"/>
  <c r="S57"/>
  <c r="E58"/>
  <c r="F58"/>
  <c r="G58"/>
  <c r="H58"/>
  <c r="I58"/>
  <c r="J58"/>
  <c r="K58"/>
  <c r="L58"/>
  <c r="M58"/>
  <c r="N58"/>
  <c r="O58"/>
  <c r="P58"/>
  <c r="Q58"/>
  <c r="R58"/>
  <c r="S58"/>
  <c r="E59"/>
  <c r="F59"/>
  <c r="G59"/>
  <c r="H59"/>
  <c r="I59"/>
  <c r="J59"/>
  <c r="K59"/>
  <c r="L59"/>
  <c r="M59"/>
  <c r="N59"/>
  <c r="O59"/>
  <c r="P59"/>
  <c r="Q59"/>
  <c r="R59"/>
  <c r="S59"/>
  <c r="E60"/>
  <c r="F60"/>
  <c r="G60"/>
  <c r="H60"/>
  <c r="I60"/>
  <c r="J60"/>
  <c r="K60"/>
  <c r="L60"/>
  <c r="M60"/>
  <c r="N60"/>
  <c r="O60"/>
  <c r="P60"/>
  <c r="Q60"/>
  <c r="R60"/>
  <c r="S60"/>
  <c r="E61"/>
  <c r="F61"/>
  <c r="G61"/>
  <c r="H61"/>
  <c r="I61"/>
  <c r="J61"/>
  <c r="K61"/>
  <c r="L61"/>
  <c r="M61"/>
  <c r="N61"/>
  <c r="O61"/>
  <c r="P61"/>
  <c r="Q61"/>
  <c r="R61"/>
  <c r="S61"/>
  <c r="E62"/>
  <c r="F62"/>
  <c r="G62"/>
  <c r="H62"/>
  <c r="I62"/>
  <c r="J62"/>
  <c r="K62"/>
  <c r="L62"/>
  <c r="M62"/>
  <c r="N62"/>
  <c r="O62"/>
  <c r="P62"/>
  <c r="Q62"/>
  <c r="R62"/>
  <c r="S62"/>
  <c r="E63"/>
  <c r="F63"/>
  <c r="G63"/>
  <c r="H63"/>
  <c r="I63"/>
  <c r="J63"/>
  <c r="K63"/>
  <c r="L63"/>
  <c r="M63"/>
  <c r="N63"/>
  <c r="O63"/>
  <c r="P63"/>
  <c r="Q63"/>
  <c r="R63"/>
  <c r="S63"/>
  <c r="E64"/>
  <c r="F64"/>
  <c r="G64"/>
  <c r="H64"/>
  <c r="I64"/>
  <c r="J64"/>
  <c r="K64"/>
  <c r="L64"/>
  <c r="M64"/>
  <c r="N64"/>
  <c r="O64"/>
  <c r="P64"/>
  <c r="Q64"/>
  <c r="R64"/>
  <c r="S64"/>
  <c r="E65"/>
  <c r="F65"/>
  <c r="G65"/>
  <c r="H65"/>
  <c r="I65"/>
  <c r="J65"/>
  <c r="K65"/>
  <c r="L65"/>
  <c r="M65"/>
  <c r="N65"/>
  <c r="O65"/>
  <c r="P65"/>
  <c r="Q65"/>
  <c r="R65"/>
  <c r="S65"/>
  <c r="E66"/>
  <c r="F66"/>
  <c r="G66"/>
  <c r="H66"/>
  <c r="I66"/>
  <c r="J66"/>
  <c r="K66"/>
  <c r="L66"/>
  <c r="M66"/>
  <c r="N66"/>
  <c r="O66"/>
  <c r="P66"/>
  <c r="Q66"/>
  <c r="R66"/>
  <c r="S66"/>
  <c r="E67"/>
  <c r="F67"/>
  <c r="G67"/>
  <c r="H67"/>
  <c r="I67"/>
  <c r="J67"/>
  <c r="K67"/>
  <c r="L67"/>
  <c r="M67"/>
  <c r="N67"/>
  <c r="O67"/>
  <c r="P67"/>
  <c r="Q67"/>
  <c r="R67"/>
  <c r="S67"/>
  <c r="E68"/>
  <c r="F68"/>
  <c r="G68"/>
  <c r="H68"/>
  <c r="I68"/>
  <c r="J68"/>
  <c r="K68"/>
  <c r="L68"/>
  <c r="M68"/>
  <c r="N68"/>
  <c r="O68"/>
  <c r="P68"/>
  <c r="Q68"/>
  <c r="R68"/>
  <c r="S68"/>
  <c r="E69"/>
  <c r="F69"/>
  <c r="G69"/>
  <c r="H69"/>
  <c r="I69"/>
  <c r="J69"/>
  <c r="K69"/>
  <c r="L69"/>
  <c r="M69"/>
  <c r="N69"/>
  <c r="O69"/>
  <c r="P69"/>
  <c r="Q69"/>
  <c r="R69"/>
  <c r="S69"/>
  <c r="E70"/>
  <c r="F70"/>
  <c r="G70"/>
  <c r="H70"/>
  <c r="I70"/>
  <c r="J70"/>
  <c r="K70"/>
  <c r="L70"/>
  <c r="M70"/>
  <c r="N70"/>
  <c r="O70"/>
  <c r="P70"/>
  <c r="Q70"/>
  <c r="R70"/>
  <c r="S70"/>
  <c r="E71"/>
  <c r="F71"/>
  <c r="G71"/>
  <c r="H71"/>
  <c r="I71"/>
  <c r="J71"/>
  <c r="K71"/>
  <c r="L71"/>
  <c r="M71"/>
  <c r="N71"/>
  <c r="O71"/>
  <c r="P71"/>
  <c r="Q71"/>
  <c r="R71"/>
  <c r="S71"/>
  <c r="E72"/>
  <c r="F72"/>
  <c r="G72"/>
  <c r="H72"/>
  <c r="I72"/>
  <c r="J72"/>
  <c r="K72"/>
  <c r="L72"/>
  <c r="M72"/>
  <c r="N72"/>
  <c r="O72"/>
  <c r="P72"/>
  <c r="Q72"/>
  <c r="R72"/>
  <c r="S72"/>
  <c r="E73"/>
  <c r="F73"/>
  <c r="G73"/>
  <c r="H73"/>
  <c r="I73"/>
  <c r="J73"/>
  <c r="K73"/>
  <c r="L73"/>
  <c r="M73"/>
  <c r="N73"/>
  <c r="O73"/>
  <c r="P73"/>
  <c r="Q73"/>
  <c r="R73"/>
  <c r="S73"/>
  <c r="E74"/>
  <c r="F74"/>
  <c r="G74"/>
  <c r="H74"/>
  <c r="I74"/>
  <c r="J74"/>
  <c r="K74"/>
  <c r="L74"/>
  <c r="M74"/>
  <c r="N74"/>
  <c r="O74"/>
  <c r="P74"/>
  <c r="Q74"/>
  <c r="R74"/>
  <c r="S74"/>
  <c r="E75"/>
  <c r="F75"/>
  <c r="G75"/>
  <c r="H75"/>
  <c r="I75"/>
  <c r="J75"/>
  <c r="K75"/>
  <c r="L75"/>
  <c r="M75"/>
  <c r="N75"/>
  <c r="O75"/>
  <c r="P75"/>
  <c r="Q75"/>
  <c r="R75"/>
  <c r="S75"/>
  <c r="E76"/>
  <c r="F76"/>
  <c r="G76"/>
  <c r="H76"/>
  <c r="I76"/>
  <c r="J76"/>
  <c r="K76"/>
  <c r="L76"/>
  <c r="M76"/>
  <c r="N76"/>
  <c r="O76"/>
  <c r="P76"/>
  <c r="Q76"/>
  <c r="R76"/>
  <c r="S76"/>
  <c r="E77"/>
  <c r="F77"/>
  <c r="G77"/>
  <c r="H77"/>
  <c r="I77"/>
  <c r="J77"/>
  <c r="K77"/>
  <c r="L77"/>
  <c r="M77"/>
  <c r="N77"/>
  <c r="O77"/>
  <c r="P77"/>
  <c r="Q77"/>
  <c r="R77"/>
  <c r="S77"/>
  <c r="E78"/>
  <c r="F78"/>
  <c r="G78"/>
  <c r="H78"/>
  <c r="I78"/>
  <c r="J78"/>
  <c r="K78"/>
  <c r="L78"/>
  <c r="M78"/>
  <c r="N78"/>
  <c r="O78"/>
  <c r="P78"/>
  <c r="Q78"/>
  <c r="R78"/>
  <c r="S78"/>
  <c r="E79"/>
  <c r="F79"/>
  <c r="G79"/>
  <c r="H79"/>
  <c r="I79"/>
  <c r="J79"/>
  <c r="K79"/>
  <c r="L79"/>
  <c r="M79"/>
  <c r="N79"/>
  <c r="O79"/>
  <c r="P79"/>
  <c r="Q79"/>
  <c r="R79"/>
  <c r="S79"/>
  <c r="E80"/>
  <c r="F80"/>
  <c r="G80"/>
  <c r="H80"/>
  <c r="I80"/>
  <c r="J80"/>
  <c r="K80"/>
  <c r="L80"/>
  <c r="M80"/>
  <c r="N80"/>
  <c r="O80"/>
  <c r="P80"/>
  <c r="Q80"/>
  <c r="R80"/>
  <c r="S80"/>
  <c r="E81"/>
  <c r="F81"/>
  <c r="G81"/>
  <c r="H81"/>
  <c r="I81"/>
  <c r="J81"/>
  <c r="K81"/>
  <c r="L81"/>
  <c r="M81"/>
  <c r="N81"/>
  <c r="O81"/>
  <c r="P81"/>
  <c r="Q81"/>
  <c r="R81"/>
  <c r="S81"/>
  <c r="E82"/>
  <c r="F82"/>
  <c r="G82"/>
  <c r="H82"/>
  <c r="I82"/>
  <c r="J82"/>
  <c r="K82"/>
  <c r="L82"/>
  <c r="M82"/>
  <c r="N82"/>
  <c r="O82"/>
  <c r="P82"/>
  <c r="Q82"/>
  <c r="R82"/>
  <c r="S82"/>
  <c r="E83"/>
  <c r="F83"/>
  <c r="G83"/>
  <c r="H83"/>
  <c r="I83"/>
  <c r="J83"/>
  <c r="K83"/>
  <c r="L83"/>
  <c r="M83"/>
  <c r="N83"/>
  <c r="O83"/>
  <c r="P83"/>
  <c r="Q83"/>
  <c r="R83"/>
  <c r="S83"/>
  <c r="E84"/>
  <c r="F84"/>
  <c r="G84"/>
  <c r="H84"/>
  <c r="I84"/>
  <c r="J84"/>
  <c r="K84"/>
  <c r="L84"/>
  <c r="M84"/>
  <c r="N84"/>
  <c r="O84"/>
  <c r="P84"/>
  <c r="Q84"/>
  <c r="R84"/>
  <c r="S84"/>
  <c r="E85"/>
  <c r="F85"/>
  <c r="G85"/>
  <c r="H85"/>
  <c r="I85"/>
  <c r="J85"/>
  <c r="K85"/>
  <c r="L85"/>
  <c r="M85"/>
  <c r="N85"/>
  <c r="O85"/>
  <c r="P85"/>
  <c r="Q85"/>
  <c r="R85"/>
  <c r="S85"/>
  <c r="E86"/>
  <c r="F86"/>
  <c r="G86"/>
  <c r="H86"/>
  <c r="I86"/>
  <c r="J86"/>
  <c r="K86"/>
  <c r="L86"/>
  <c r="M86"/>
  <c r="N86"/>
  <c r="O86"/>
  <c r="P86"/>
  <c r="Q86"/>
  <c r="R86"/>
  <c r="S86"/>
  <c r="E87"/>
  <c r="F87"/>
  <c r="G87"/>
  <c r="H87"/>
  <c r="I87"/>
  <c r="J87"/>
  <c r="K87"/>
  <c r="L87"/>
  <c r="M87"/>
  <c r="N87"/>
  <c r="O87"/>
  <c r="P87"/>
  <c r="Q87"/>
  <c r="R87"/>
  <c r="S87"/>
  <c r="E88"/>
  <c r="F88"/>
  <c r="G88"/>
  <c r="H88"/>
  <c r="I88"/>
  <c r="J88"/>
  <c r="K88"/>
  <c r="L88"/>
  <c r="M88"/>
  <c r="N88"/>
  <c r="O88"/>
  <c r="P88"/>
  <c r="Q88"/>
  <c r="R88"/>
  <c r="S88"/>
  <c r="E89"/>
  <c r="F89"/>
  <c r="G89"/>
  <c r="H89"/>
  <c r="I89"/>
  <c r="J89"/>
  <c r="K89"/>
  <c r="L89"/>
  <c r="M89"/>
  <c r="N89"/>
  <c r="O89"/>
  <c r="P89"/>
  <c r="Q89"/>
  <c r="R89"/>
  <c r="S89"/>
  <c r="E90"/>
  <c r="F90"/>
  <c r="G90"/>
  <c r="H90"/>
  <c r="I90"/>
  <c r="J90"/>
  <c r="K90"/>
  <c r="L90"/>
  <c r="M90"/>
  <c r="N90"/>
  <c r="O90"/>
  <c r="P90"/>
  <c r="Q90"/>
  <c r="R90"/>
  <c r="S90"/>
  <c r="E91"/>
  <c r="F91"/>
  <c r="G91"/>
  <c r="H91"/>
  <c r="I91"/>
  <c r="J91"/>
  <c r="K91"/>
  <c r="L91"/>
  <c r="M91"/>
  <c r="N91"/>
  <c r="O91"/>
  <c r="P91"/>
  <c r="Q91"/>
  <c r="R91"/>
  <c r="S91"/>
  <c r="E92"/>
  <c r="F92"/>
  <c r="G92"/>
  <c r="H92"/>
  <c r="I92"/>
  <c r="J92"/>
  <c r="K92"/>
  <c r="L92"/>
  <c r="M92"/>
  <c r="N92"/>
  <c r="O92"/>
  <c r="P92"/>
  <c r="Q92"/>
  <c r="R92"/>
  <c r="S92"/>
  <c r="E93"/>
  <c r="F93"/>
  <c r="G93"/>
  <c r="H93"/>
  <c r="I93"/>
  <c r="J93"/>
  <c r="K93"/>
  <c r="L93"/>
  <c r="M93"/>
  <c r="N93"/>
  <c r="O93"/>
  <c r="P93"/>
  <c r="Q93"/>
  <c r="R93"/>
  <c r="S93"/>
  <c r="E94"/>
  <c r="F94"/>
  <c r="G94"/>
  <c r="H94"/>
  <c r="I94"/>
  <c r="J94"/>
  <c r="K94"/>
  <c r="L94"/>
  <c r="M94"/>
  <c r="N94"/>
  <c r="O94"/>
  <c r="P94"/>
  <c r="Q94"/>
  <c r="R94"/>
  <c r="S94"/>
  <c r="E95"/>
  <c r="F95"/>
  <c r="G95"/>
  <c r="H95"/>
  <c r="I95"/>
  <c r="J95"/>
  <c r="K95"/>
  <c r="L95"/>
  <c r="M95"/>
  <c r="N95"/>
  <c r="O95"/>
  <c r="P95"/>
  <c r="Q95"/>
  <c r="R95"/>
  <c r="S95"/>
  <c r="E96"/>
  <c r="F96"/>
  <c r="G96"/>
  <c r="H96"/>
  <c r="I96"/>
  <c r="J96"/>
  <c r="K96"/>
  <c r="L96"/>
  <c r="M96"/>
  <c r="N96"/>
  <c r="O96"/>
  <c r="P96"/>
  <c r="Q96"/>
  <c r="R96"/>
  <c r="S96"/>
  <c r="E97"/>
  <c r="F97"/>
  <c r="G97"/>
  <c r="H97"/>
  <c r="I97"/>
  <c r="J97"/>
  <c r="K97"/>
  <c r="L97"/>
  <c r="M97"/>
  <c r="N97"/>
  <c r="O97"/>
  <c r="P97"/>
  <c r="Q97"/>
  <c r="R97"/>
  <c r="S97"/>
  <c r="E98"/>
  <c r="F98"/>
  <c r="G98"/>
  <c r="H98"/>
  <c r="I98"/>
  <c r="J98"/>
  <c r="K98"/>
  <c r="L98"/>
  <c r="M98"/>
  <c r="N98"/>
  <c r="O98"/>
  <c r="P98"/>
  <c r="Q98"/>
  <c r="R98"/>
  <c r="S98"/>
  <c r="E99"/>
  <c r="F99"/>
  <c r="G99"/>
  <c r="H99"/>
  <c r="I99"/>
  <c r="J99"/>
  <c r="K99"/>
  <c r="L99"/>
  <c r="M99"/>
  <c r="N99"/>
  <c r="O99"/>
  <c r="P99"/>
  <c r="Q99"/>
  <c r="R99"/>
  <c r="S99"/>
  <c r="E100"/>
  <c r="F100"/>
  <c r="G100"/>
  <c r="H100"/>
  <c r="I100"/>
  <c r="J100"/>
  <c r="K100"/>
  <c r="L100"/>
  <c r="M100"/>
  <c r="N100"/>
  <c r="O100"/>
  <c r="P100"/>
  <c r="Q100"/>
  <c r="R100"/>
  <c r="S100"/>
  <c r="E101"/>
  <c r="F101"/>
  <c r="G101"/>
  <c r="H101"/>
  <c r="I101"/>
  <c r="J101"/>
  <c r="K101"/>
  <c r="L101"/>
  <c r="M101"/>
  <c r="N101"/>
  <c r="O101"/>
  <c r="P101"/>
  <c r="Q101"/>
  <c r="R101"/>
  <c r="S101"/>
  <c r="E102"/>
  <c r="F102"/>
  <c r="G102"/>
  <c r="H102"/>
  <c r="I102"/>
  <c r="J102"/>
  <c r="K102"/>
  <c r="L102"/>
  <c r="M102"/>
  <c r="N102"/>
  <c r="O102"/>
  <c r="P102"/>
  <c r="Q102"/>
  <c r="R102"/>
  <c r="S102"/>
  <c r="E103"/>
  <c r="F103"/>
  <c r="G103"/>
  <c r="H103"/>
  <c r="I103"/>
  <c r="J103"/>
  <c r="K103"/>
  <c r="L103"/>
  <c r="M103"/>
  <c r="N103"/>
  <c r="O103"/>
  <c r="P103"/>
  <c r="Q103"/>
  <c r="R103"/>
  <c r="S103"/>
  <c r="E104"/>
  <c r="F104"/>
  <c r="G104"/>
  <c r="H104"/>
  <c r="I104"/>
  <c r="J104"/>
  <c r="K104"/>
  <c r="L104"/>
  <c r="M104"/>
  <c r="N104"/>
  <c r="O104"/>
  <c r="P104"/>
  <c r="Q104"/>
  <c r="R104"/>
  <c r="S104"/>
  <c r="E105"/>
  <c r="F105"/>
  <c r="G105"/>
  <c r="H105"/>
  <c r="I105"/>
  <c r="J105"/>
  <c r="K105"/>
  <c r="L105"/>
  <c r="M105"/>
  <c r="N105"/>
  <c r="O105"/>
  <c r="P105"/>
  <c r="Q105"/>
  <c r="R105"/>
  <c r="S105"/>
  <c r="E106"/>
  <c r="F106"/>
  <c r="G106"/>
  <c r="H106"/>
  <c r="I106"/>
  <c r="J106"/>
  <c r="K106"/>
  <c r="L106"/>
  <c r="M106"/>
  <c r="N106"/>
  <c r="O106"/>
  <c r="P106"/>
  <c r="Q106"/>
  <c r="R106"/>
  <c r="S106"/>
  <c r="E107"/>
  <c r="F107"/>
  <c r="G107"/>
  <c r="H107"/>
  <c r="I107"/>
  <c r="J107"/>
  <c r="K107"/>
  <c r="L107"/>
  <c r="M107"/>
  <c r="N107"/>
  <c r="O107"/>
  <c r="P107"/>
  <c r="Q107"/>
  <c r="R107"/>
  <c r="S107"/>
  <c r="E108"/>
  <c r="F108"/>
  <c r="G108"/>
  <c r="H108"/>
  <c r="I108"/>
  <c r="J108"/>
  <c r="K108"/>
  <c r="L108"/>
  <c r="M108"/>
  <c r="N108"/>
  <c r="O108"/>
  <c r="P108"/>
  <c r="Q108"/>
  <c r="R108"/>
  <c r="S108"/>
  <c r="E109"/>
  <c r="F109"/>
  <c r="G109"/>
  <c r="H109"/>
  <c r="I109"/>
  <c r="J109"/>
  <c r="K109"/>
  <c r="L109"/>
  <c r="M109"/>
  <c r="N109"/>
  <c r="O109"/>
  <c r="P109"/>
  <c r="Q109"/>
  <c r="R109"/>
  <c r="S109"/>
  <c r="E110"/>
  <c r="F110"/>
  <c r="G110"/>
  <c r="H110"/>
  <c r="I110"/>
  <c r="J110"/>
  <c r="K110"/>
  <c r="L110"/>
  <c r="M110"/>
  <c r="N110"/>
  <c r="O110"/>
  <c r="P110"/>
  <c r="Q110"/>
  <c r="R110"/>
  <c r="S110"/>
  <c r="E111"/>
  <c r="F111"/>
  <c r="G111"/>
  <c r="H111"/>
  <c r="I111"/>
  <c r="J111"/>
  <c r="K111"/>
  <c r="L111"/>
  <c r="M111"/>
  <c r="N111"/>
  <c r="O111"/>
  <c r="P111"/>
  <c r="Q111"/>
  <c r="R111"/>
  <c r="S111"/>
  <c r="E112"/>
  <c r="F112"/>
  <c r="G112"/>
  <c r="H112"/>
  <c r="I112"/>
  <c r="J112"/>
  <c r="K112"/>
  <c r="L112"/>
  <c r="M112"/>
  <c r="N112"/>
  <c r="O112"/>
  <c r="P112"/>
  <c r="Q112"/>
  <c r="R112"/>
  <c r="S112"/>
  <c r="E113"/>
  <c r="F113"/>
  <c r="G113"/>
  <c r="H113"/>
  <c r="I113"/>
  <c r="J113"/>
  <c r="K113"/>
  <c r="L113"/>
  <c r="M113"/>
  <c r="N113"/>
  <c r="O113"/>
  <c r="P113"/>
  <c r="Q113"/>
  <c r="R113"/>
  <c r="S113"/>
  <c r="E114"/>
  <c r="F114"/>
  <c r="G114"/>
  <c r="H114"/>
  <c r="I114"/>
  <c r="J114"/>
  <c r="K114"/>
  <c r="L114"/>
  <c r="M114"/>
  <c r="N114"/>
  <c r="O114"/>
  <c r="P114"/>
  <c r="Q114"/>
  <c r="R114"/>
  <c r="S114"/>
  <c r="E115"/>
  <c r="F115"/>
  <c r="G115"/>
  <c r="H115"/>
  <c r="I115"/>
  <c r="J115"/>
  <c r="K115"/>
  <c r="L115"/>
  <c r="M115"/>
  <c r="N115"/>
  <c r="O115"/>
  <c r="P115"/>
  <c r="Q115"/>
  <c r="R115"/>
  <c r="S115"/>
  <c r="E116"/>
  <c r="F116"/>
  <c r="G116"/>
  <c r="H116"/>
  <c r="I116"/>
  <c r="J116"/>
  <c r="K116"/>
  <c r="L116"/>
  <c r="M116"/>
  <c r="N116"/>
  <c r="O116"/>
  <c r="P116"/>
  <c r="Q116"/>
  <c r="R116"/>
  <c r="S116"/>
  <c r="E117"/>
  <c r="F117"/>
  <c r="G117"/>
  <c r="H117"/>
  <c r="I117"/>
  <c r="J117"/>
  <c r="K117"/>
  <c r="L117"/>
  <c r="M117"/>
  <c r="N117"/>
  <c r="O117"/>
  <c r="P117"/>
  <c r="Q117"/>
  <c r="R117"/>
  <c r="S117"/>
  <c r="E118"/>
  <c r="F118"/>
  <c r="G118"/>
  <c r="H118"/>
  <c r="I118"/>
  <c r="J118"/>
  <c r="K118"/>
  <c r="L118"/>
  <c r="M118"/>
  <c r="N118"/>
  <c r="O118"/>
  <c r="P118"/>
  <c r="Q118"/>
  <c r="R118"/>
  <c r="S118"/>
  <c r="E119"/>
  <c r="F119"/>
  <c r="G119"/>
  <c r="H119"/>
  <c r="I119"/>
  <c r="J119"/>
  <c r="K119"/>
  <c r="L119"/>
  <c r="M119"/>
  <c r="N119"/>
  <c r="O119"/>
  <c r="P119"/>
  <c r="Q119"/>
  <c r="R119"/>
  <c r="S119"/>
  <c r="E120"/>
  <c r="F120"/>
  <c r="G120"/>
  <c r="H120"/>
  <c r="I120"/>
  <c r="J120"/>
  <c r="K120"/>
  <c r="L120"/>
  <c r="M120"/>
  <c r="N120"/>
  <c r="O120"/>
  <c r="P120"/>
  <c r="Q120"/>
  <c r="R120"/>
  <c r="S120"/>
  <c r="E121"/>
  <c r="F121"/>
  <c r="G121"/>
  <c r="H121"/>
  <c r="I121"/>
  <c r="J121"/>
  <c r="K121"/>
  <c r="L121"/>
  <c r="M121"/>
  <c r="N121"/>
  <c r="O121"/>
  <c r="P121"/>
  <c r="Q121"/>
  <c r="R121"/>
  <c r="S121"/>
  <c r="E122"/>
  <c r="F122"/>
  <c r="G122"/>
  <c r="H122"/>
  <c r="I122"/>
  <c r="J122"/>
  <c r="K122"/>
  <c r="L122"/>
  <c r="M122"/>
  <c r="N122"/>
  <c r="O122"/>
  <c r="P122"/>
  <c r="Q122"/>
  <c r="R122"/>
  <c r="S122"/>
  <c r="E123"/>
  <c r="F123"/>
  <c r="G123"/>
  <c r="H123"/>
  <c r="I123"/>
  <c r="J123"/>
  <c r="K123"/>
  <c r="L123"/>
  <c r="M123"/>
  <c r="N123"/>
  <c r="O123"/>
  <c r="P123"/>
  <c r="Q123"/>
  <c r="R123"/>
  <c r="S123"/>
  <c r="E124"/>
  <c r="F124"/>
  <c r="G124"/>
  <c r="H124"/>
  <c r="I124"/>
  <c r="J124"/>
  <c r="K124"/>
  <c r="L124"/>
  <c r="M124"/>
  <c r="N124"/>
  <c r="O124"/>
  <c r="P124"/>
  <c r="Q124"/>
  <c r="R124"/>
  <c r="S124"/>
  <c r="E125"/>
  <c r="F125"/>
  <c r="G125"/>
  <c r="H125"/>
  <c r="I125"/>
  <c r="J125"/>
  <c r="K125"/>
  <c r="L125"/>
  <c r="M125"/>
  <c r="N125"/>
  <c r="O125"/>
  <c r="P125"/>
  <c r="Q125"/>
  <c r="R125"/>
  <c r="S125"/>
  <c r="E126"/>
  <c r="F126"/>
  <c r="G126"/>
  <c r="H126"/>
  <c r="I126"/>
  <c r="J126"/>
  <c r="K126"/>
  <c r="L126"/>
  <c r="M126"/>
  <c r="N126"/>
  <c r="O126"/>
  <c r="P126"/>
  <c r="Q126"/>
  <c r="R126"/>
  <c r="S126"/>
  <c r="E127"/>
  <c r="F127"/>
  <c r="G127"/>
  <c r="H127"/>
  <c r="I127"/>
  <c r="J127"/>
  <c r="K127"/>
  <c r="L127"/>
  <c r="M127"/>
  <c r="N127"/>
  <c r="O127"/>
  <c r="P127"/>
  <c r="Q127"/>
  <c r="R127"/>
  <c r="S127"/>
  <c r="E128"/>
  <c r="F128"/>
  <c r="G128"/>
  <c r="H128"/>
  <c r="I128"/>
  <c r="J128"/>
  <c r="K128"/>
  <c r="L128"/>
  <c r="M128"/>
  <c r="N128"/>
  <c r="O128"/>
  <c r="P128"/>
  <c r="Q128"/>
  <c r="R128"/>
  <c r="S128"/>
  <c r="E129"/>
  <c r="F129"/>
  <c r="G129"/>
  <c r="H129"/>
  <c r="I129"/>
  <c r="J129"/>
  <c r="K129"/>
  <c r="L129"/>
  <c r="M129"/>
  <c r="N129"/>
  <c r="O129"/>
  <c r="P129"/>
  <c r="Q129"/>
  <c r="R129"/>
  <c r="S129"/>
  <c r="E130"/>
  <c r="F130"/>
  <c r="G130"/>
  <c r="H130"/>
  <c r="I130"/>
  <c r="J130"/>
  <c r="K130"/>
  <c r="L130"/>
  <c r="M130"/>
  <c r="N130"/>
  <c r="O130"/>
  <c r="P130"/>
  <c r="Q130"/>
  <c r="R130"/>
  <c r="S130"/>
  <c r="E131"/>
  <c r="F131"/>
  <c r="G131"/>
  <c r="H131"/>
  <c r="I131"/>
  <c r="J131"/>
  <c r="K131"/>
  <c r="L131"/>
  <c r="M131"/>
  <c r="N131"/>
  <c r="O131"/>
  <c r="P131"/>
  <c r="Q131"/>
  <c r="R131"/>
  <c r="S131"/>
  <c r="E132"/>
  <c r="F132"/>
  <c r="G132"/>
  <c r="H132"/>
  <c r="I132"/>
  <c r="J132"/>
  <c r="K132"/>
  <c r="L132"/>
  <c r="M132"/>
  <c r="N132"/>
  <c r="O132"/>
  <c r="P132"/>
  <c r="Q132"/>
  <c r="R132"/>
  <c r="S132"/>
  <c r="E133"/>
  <c r="F133"/>
  <c r="G133"/>
  <c r="H133"/>
  <c r="I133"/>
  <c r="J133"/>
  <c r="K133"/>
  <c r="L133"/>
  <c r="M133"/>
  <c r="N133"/>
  <c r="O133"/>
  <c r="P133"/>
  <c r="Q133"/>
  <c r="R133"/>
  <c r="S133"/>
  <c r="E134"/>
  <c r="F134"/>
  <c r="G134"/>
  <c r="H134"/>
  <c r="I134"/>
  <c r="J134"/>
  <c r="K134"/>
  <c r="L134"/>
  <c r="M134"/>
  <c r="N134"/>
  <c r="O134"/>
  <c r="P134"/>
  <c r="Q134"/>
  <c r="R134"/>
  <c r="S134"/>
  <c r="E135"/>
  <c r="F135"/>
  <c r="G135"/>
  <c r="H135"/>
  <c r="I135"/>
  <c r="J135"/>
  <c r="K135"/>
  <c r="L135"/>
  <c r="M135"/>
  <c r="N135"/>
  <c r="O135"/>
  <c r="P135"/>
  <c r="Q135"/>
  <c r="R135"/>
  <c r="S135"/>
  <c r="E136"/>
  <c r="F136"/>
  <c r="G136"/>
  <c r="H136"/>
  <c r="I136"/>
  <c r="J136"/>
  <c r="K136"/>
  <c r="L136"/>
  <c r="M136"/>
  <c r="N136"/>
  <c r="O136"/>
  <c r="P136"/>
  <c r="Q136"/>
  <c r="R136"/>
  <c r="S136"/>
  <c r="E137"/>
  <c r="F137"/>
  <c r="G137"/>
  <c r="H137"/>
  <c r="I137"/>
  <c r="J137"/>
  <c r="K137"/>
  <c r="L137"/>
  <c r="M137"/>
  <c r="N137"/>
  <c r="O137"/>
  <c r="P137"/>
  <c r="Q137"/>
  <c r="R137"/>
  <c r="S137"/>
  <c r="E138"/>
  <c r="F138"/>
  <c r="G138"/>
  <c r="H138"/>
  <c r="I138"/>
  <c r="J138"/>
  <c r="K138"/>
  <c r="L138"/>
  <c r="M138"/>
  <c r="N138"/>
  <c r="O138"/>
  <c r="P138"/>
  <c r="Q138"/>
  <c r="R138"/>
  <c r="S138"/>
  <c r="E139"/>
  <c r="F139"/>
  <c r="G139"/>
  <c r="H139"/>
  <c r="I139"/>
  <c r="J139"/>
  <c r="K139"/>
  <c r="L139"/>
  <c r="M139"/>
  <c r="N139"/>
  <c r="O139"/>
  <c r="P139"/>
  <c r="Q139"/>
  <c r="R139"/>
  <c r="S139"/>
  <c r="E140"/>
  <c r="F140"/>
  <c r="G140"/>
  <c r="H140"/>
  <c r="I140"/>
  <c r="J140"/>
  <c r="K140"/>
  <c r="L140"/>
  <c r="M140"/>
  <c r="N140"/>
  <c r="O140"/>
  <c r="P140"/>
  <c r="Q140"/>
  <c r="R140"/>
  <c r="S140"/>
  <c r="E141"/>
  <c r="F141"/>
  <c r="G141"/>
  <c r="H141"/>
  <c r="I141"/>
  <c r="J141"/>
  <c r="K141"/>
  <c r="L141"/>
  <c r="M141"/>
  <c r="N141"/>
  <c r="O141"/>
  <c r="P141"/>
  <c r="Q141"/>
  <c r="R141"/>
  <c r="S141"/>
  <c r="E142"/>
  <c r="F142"/>
  <c r="G142"/>
  <c r="H142"/>
  <c r="I142"/>
  <c r="J142"/>
  <c r="K142"/>
  <c r="L142"/>
  <c r="M142"/>
  <c r="N142"/>
  <c r="O142"/>
  <c r="P142"/>
  <c r="Q142"/>
  <c r="R142"/>
  <c r="S142"/>
  <c r="E143"/>
  <c r="F143"/>
  <c r="G143"/>
  <c r="H143"/>
  <c r="I143"/>
  <c r="J143"/>
  <c r="K143"/>
  <c r="L143"/>
  <c r="M143"/>
  <c r="N143"/>
  <c r="O143"/>
  <c r="P143"/>
  <c r="Q143"/>
  <c r="R143"/>
  <c r="S143"/>
  <c r="E144"/>
  <c r="F144"/>
  <c r="G144"/>
  <c r="H144"/>
  <c r="I144"/>
  <c r="J144"/>
  <c r="K144"/>
  <c r="L144"/>
  <c r="M144"/>
  <c r="N144"/>
  <c r="O144"/>
  <c r="P144"/>
  <c r="Q144"/>
  <c r="R144"/>
  <c r="S144"/>
  <c r="E145"/>
  <c r="F145"/>
  <c r="G145"/>
  <c r="H145"/>
  <c r="I145"/>
  <c r="J145"/>
  <c r="K145"/>
  <c r="L145"/>
  <c r="M145"/>
  <c r="N145"/>
  <c r="O145"/>
  <c r="P145"/>
  <c r="Q145"/>
  <c r="R145"/>
  <c r="S145"/>
  <c r="E146"/>
  <c r="F146"/>
  <c r="G146"/>
  <c r="H146"/>
  <c r="I146"/>
  <c r="J146"/>
  <c r="K146"/>
  <c r="L146"/>
  <c r="M146"/>
  <c r="N146"/>
  <c r="O146"/>
  <c r="P146"/>
  <c r="Q146"/>
  <c r="R146"/>
  <c r="S146"/>
  <c r="E147"/>
  <c r="F147"/>
  <c r="G147"/>
  <c r="H147"/>
  <c r="I147"/>
  <c r="J147"/>
  <c r="K147"/>
  <c r="L147"/>
  <c r="M147"/>
  <c r="N147"/>
  <c r="O147"/>
  <c r="P147"/>
  <c r="Q147"/>
  <c r="R147"/>
  <c r="S147"/>
  <c r="E148"/>
  <c r="F148"/>
  <c r="G148"/>
  <c r="H148"/>
  <c r="I148"/>
  <c r="J148"/>
  <c r="K148"/>
  <c r="L148"/>
  <c r="M148"/>
  <c r="N148"/>
  <c r="O148"/>
  <c r="P148"/>
  <c r="Q148"/>
  <c r="R148"/>
  <c r="S148"/>
  <c r="E149"/>
  <c r="F149"/>
  <c r="G149"/>
  <c r="H149"/>
  <c r="I149"/>
  <c r="J149"/>
  <c r="K149"/>
  <c r="L149"/>
  <c r="M149"/>
  <c r="N149"/>
  <c r="O149"/>
  <c r="P149"/>
  <c r="Q149"/>
  <c r="R149"/>
  <c r="S149"/>
  <c r="E150"/>
  <c r="F150"/>
  <c r="G150"/>
  <c r="H150"/>
  <c r="I150"/>
  <c r="J150"/>
  <c r="K150"/>
  <c r="L150"/>
  <c r="M150"/>
  <c r="N150"/>
  <c r="O150"/>
  <c r="P150"/>
  <c r="Q150"/>
  <c r="R150"/>
  <c r="S150"/>
  <c r="E151"/>
  <c r="F151"/>
  <c r="G151"/>
  <c r="H151"/>
  <c r="I151"/>
  <c r="J151"/>
  <c r="K151"/>
  <c r="L151"/>
  <c r="M151"/>
  <c r="N151"/>
  <c r="O151"/>
  <c r="P151"/>
  <c r="Q151"/>
  <c r="R151"/>
  <c r="S151"/>
  <c r="E152"/>
  <c r="F152"/>
  <c r="G152"/>
  <c r="H152"/>
  <c r="I152"/>
  <c r="J152"/>
  <c r="K152"/>
  <c r="L152"/>
  <c r="M152"/>
  <c r="N152"/>
  <c r="O152"/>
  <c r="P152"/>
  <c r="Q152"/>
  <c r="R152"/>
  <c r="S152"/>
  <c r="E153"/>
  <c r="F153"/>
  <c r="G153"/>
  <c r="H153"/>
  <c r="I153"/>
  <c r="J153"/>
  <c r="K153"/>
  <c r="L153"/>
  <c r="M153"/>
  <c r="N153"/>
  <c r="O153"/>
  <c r="P153"/>
  <c r="Q153"/>
  <c r="R153"/>
  <c r="S153"/>
  <c r="E154"/>
  <c r="F154"/>
  <c r="G154"/>
  <c r="H154"/>
  <c r="I154"/>
  <c r="J154"/>
  <c r="K154"/>
  <c r="L154"/>
  <c r="M154"/>
  <c r="N154"/>
  <c r="O154"/>
  <c r="P154"/>
  <c r="Q154"/>
  <c r="R154"/>
  <c r="S154"/>
  <c r="E155"/>
  <c r="F155"/>
  <c r="G155"/>
  <c r="H155"/>
  <c r="I155"/>
  <c r="J155"/>
  <c r="K155"/>
  <c r="L155"/>
  <c r="M155"/>
  <c r="N155"/>
  <c r="O155"/>
  <c r="P155"/>
  <c r="Q155"/>
  <c r="R155"/>
  <c r="S155"/>
  <c r="E156"/>
  <c r="F156"/>
  <c r="G156"/>
  <c r="H156"/>
  <c r="I156"/>
  <c r="J156"/>
  <c r="K156"/>
  <c r="L156"/>
  <c r="M156"/>
  <c r="N156"/>
  <c r="O156"/>
  <c r="P156"/>
  <c r="Q156"/>
  <c r="R156"/>
  <c r="S156"/>
  <c r="E157"/>
  <c r="F157"/>
  <c r="G157"/>
  <c r="H157"/>
  <c r="I157"/>
  <c r="J157"/>
  <c r="K157"/>
  <c r="L157"/>
  <c r="M157"/>
  <c r="N157"/>
  <c r="O157"/>
  <c r="P157"/>
  <c r="Q157"/>
  <c r="R157"/>
  <c r="S157"/>
  <c r="E158"/>
  <c r="F158"/>
  <c r="G158"/>
  <c r="H158"/>
  <c r="I158"/>
  <c r="J158"/>
  <c r="K158"/>
  <c r="L158"/>
  <c r="M158"/>
  <c r="N158"/>
  <c r="O158"/>
  <c r="P158"/>
  <c r="Q158"/>
  <c r="R158"/>
  <c r="S158"/>
  <c r="E159"/>
  <c r="F159"/>
  <c r="G159"/>
  <c r="H159"/>
  <c r="I159"/>
  <c r="J159"/>
  <c r="K159"/>
  <c r="L159"/>
  <c r="M159"/>
  <c r="N159"/>
  <c r="O159"/>
  <c r="P159"/>
  <c r="Q159"/>
  <c r="R159"/>
  <c r="S159"/>
  <c r="E160"/>
  <c r="F160"/>
  <c r="G160"/>
  <c r="H160"/>
  <c r="I160"/>
  <c r="J160"/>
  <c r="K160"/>
  <c r="L160"/>
  <c r="M160"/>
  <c r="N160"/>
  <c r="O160"/>
  <c r="P160"/>
  <c r="Q160"/>
  <c r="R160"/>
  <c r="S160"/>
  <c r="E161"/>
  <c r="F161"/>
  <c r="G161"/>
  <c r="H161"/>
  <c r="I161"/>
  <c r="J161"/>
  <c r="K161"/>
  <c r="L161"/>
  <c r="M161"/>
  <c r="N161"/>
  <c r="O161"/>
  <c r="P161"/>
  <c r="Q161"/>
  <c r="R161"/>
  <c r="S161"/>
  <c r="E162"/>
  <c r="F162"/>
  <c r="G162"/>
  <c r="H162"/>
  <c r="I162"/>
  <c r="J162"/>
  <c r="K162"/>
  <c r="L162"/>
  <c r="M162"/>
  <c r="N162"/>
  <c r="O162"/>
  <c r="P162"/>
  <c r="Q162"/>
  <c r="R162"/>
  <c r="S162"/>
  <c r="E163"/>
  <c r="F163"/>
  <c r="G163"/>
  <c r="H163"/>
  <c r="I163"/>
  <c r="J163"/>
  <c r="K163"/>
  <c r="L163"/>
  <c r="M163"/>
  <c r="N163"/>
  <c r="O163"/>
  <c r="P163"/>
  <c r="Q163"/>
  <c r="R163"/>
  <c r="S163"/>
  <c r="E164"/>
  <c r="F164"/>
  <c r="G164"/>
  <c r="H164"/>
  <c r="I164"/>
  <c r="J164"/>
  <c r="K164"/>
  <c r="L164"/>
  <c r="M164"/>
  <c r="N164"/>
  <c r="O164"/>
  <c r="P164"/>
  <c r="Q164"/>
  <c r="R164"/>
  <c r="S164"/>
  <c r="E165"/>
  <c r="F165"/>
  <c r="G165"/>
  <c r="H165"/>
  <c r="I165"/>
  <c r="J165"/>
  <c r="K165"/>
  <c r="L165"/>
  <c r="M165"/>
  <c r="N165"/>
  <c r="O165"/>
  <c r="P165"/>
  <c r="Q165"/>
  <c r="R165"/>
  <c r="S165"/>
  <c r="E166"/>
  <c r="F166"/>
  <c r="G166"/>
  <c r="H166"/>
  <c r="I166"/>
  <c r="J166"/>
  <c r="K166"/>
  <c r="L166"/>
  <c r="M166"/>
  <c r="N166"/>
  <c r="O166"/>
  <c r="P166"/>
  <c r="Q166"/>
  <c r="R166"/>
  <c r="S166"/>
  <c r="E167"/>
  <c r="F167"/>
  <c r="G167"/>
  <c r="H167"/>
  <c r="I167"/>
  <c r="J167"/>
  <c r="K167"/>
  <c r="L167"/>
  <c r="M167"/>
  <c r="N167"/>
  <c r="O167"/>
  <c r="P167"/>
  <c r="Q167"/>
  <c r="R167"/>
  <c r="S167"/>
  <c r="E168"/>
  <c r="F168"/>
  <c r="G168"/>
  <c r="H168"/>
  <c r="I168"/>
  <c r="J168"/>
  <c r="K168"/>
  <c r="L168"/>
  <c r="M168"/>
  <c r="N168"/>
  <c r="O168"/>
  <c r="P168"/>
  <c r="Q168"/>
  <c r="R168"/>
  <c r="S168"/>
  <c r="E169"/>
  <c r="F169"/>
  <c r="G169"/>
  <c r="H169"/>
  <c r="I169"/>
  <c r="J169"/>
  <c r="K169"/>
  <c r="L169"/>
  <c r="M169"/>
  <c r="N169"/>
  <c r="O169"/>
  <c r="P169"/>
  <c r="Q169"/>
  <c r="R169"/>
  <c r="S169"/>
  <c r="E170"/>
  <c r="F170"/>
  <c r="G170"/>
  <c r="H170"/>
  <c r="I170"/>
  <c r="J170"/>
  <c r="K170"/>
  <c r="L170"/>
  <c r="M170"/>
  <c r="N170"/>
  <c r="O170"/>
  <c r="P170"/>
  <c r="Q170"/>
  <c r="R170"/>
  <c r="S170"/>
  <c r="E171"/>
  <c r="F171"/>
  <c r="G171"/>
  <c r="H171"/>
  <c r="I171"/>
  <c r="J171"/>
  <c r="K171"/>
  <c r="L171"/>
  <c r="M171"/>
  <c r="N171"/>
  <c r="O171"/>
  <c r="P171"/>
  <c r="Q171"/>
  <c r="R171"/>
  <c r="S171"/>
  <c r="E172"/>
  <c r="F172"/>
  <c r="G172"/>
  <c r="H172"/>
  <c r="I172"/>
  <c r="J172"/>
  <c r="K172"/>
  <c r="L172"/>
  <c r="M172"/>
  <c r="N172"/>
  <c r="O172"/>
  <c r="P172"/>
  <c r="Q172"/>
  <c r="R172"/>
  <c r="S172"/>
  <c r="E173"/>
  <c r="F173"/>
  <c r="G173"/>
  <c r="H173"/>
  <c r="I173"/>
  <c r="J173"/>
  <c r="K173"/>
  <c r="L173"/>
  <c r="M173"/>
  <c r="N173"/>
  <c r="O173"/>
  <c r="P173"/>
  <c r="Q173"/>
  <c r="R173"/>
  <c r="S173"/>
  <c r="E174"/>
  <c r="F174"/>
  <c r="G174"/>
  <c r="H174"/>
  <c r="I174"/>
  <c r="J174"/>
  <c r="K174"/>
  <c r="L174"/>
  <c r="M174"/>
  <c r="N174"/>
  <c r="O174"/>
  <c r="P174"/>
  <c r="Q174"/>
  <c r="R174"/>
  <c r="S174"/>
  <c r="E175"/>
  <c r="F175"/>
  <c r="G175"/>
  <c r="H175"/>
  <c r="I175"/>
  <c r="J175"/>
  <c r="K175"/>
  <c r="L175"/>
  <c r="M175"/>
  <c r="N175"/>
  <c r="O175"/>
  <c r="P175"/>
  <c r="Q175"/>
  <c r="R175"/>
  <c r="S175"/>
  <c r="E176"/>
  <c r="F176"/>
  <c r="G176"/>
  <c r="H176"/>
  <c r="I176"/>
  <c r="J176"/>
  <c r="K176"/>
  <c r="L176"/>
  <c r="M176"/>
  <c r="N176"/>
  <c r="O176"/>
  <c r="P176"/>
  <c r="Q176"/>
  <c r="R176"/>
  <c r="S176"/>
  <c r="E177"/>
  <c r="F177"/>
  <c r="G177"/>
  <c r="H177"/>
  <c r="I177"/>
  <c r="J177"/>
  <c r="K177"/>
  <c r="L177"/>
  <c r="M177"/>
  <c r="N177"/>
  <c r="O177"/>
  <c r="P177"/>
  <c r="Q177"/>
  <c r="R177"/>
  <c r="S177"/>
  <c r="E178"/>
  <c r="F178"/>
  <c r="G178"/>
  <c r="H178"/>
  <c r="I178"/>
  <c r="J178"/>
  <c r="K178"/>
  <c r="L178"/>
  <c r="M178"/>
  <c r="N178"/>
  <c r="O178"/>
  <c r="P178"/>
  <c r="Q178"/>
  <c r="R178"/>
  <c r="S178"/>
  <c r="E179"/>
  <c r="F179"/>
  <c r="G179"/>
  <c r="H179"/>
  <c r="I179"/>
  <c r="J179"/>
  <c r="K179"/>
  <c r="L179"/>
  <c r="M179"/>
  <c r="N179"/>
  <c r="O179"/>
  <c r="P179"/>
  <c r="Q179"/>
  <c r="R179"/>
  <c r="S179"/>
  <c r="E180"/>
  <c r="F180"/>
  <c r="G180"/>
  <c r="H180"/>
  <c r="I180"/>
  <c r="J180"/>
  <c r="K180"/>
  <c r="L180"/>
  <c r="M180"/>
  <c r="N180"/>
  <c r="O180"/>
  <c r="P180"/>
  <c r="Q180"/>
  <c r="R180"/>
  <c r="S180"/>
  <c r="E181"/>
  <c r="F181"/>
  <c r="G181"/>
  <c r="H181"/>
  <c r="I181"/>
  <c r="J181"/>
  <c r="K181"/>
  <c r="L181"/>
  <c r="M181"/>
  <c r="N181"/>
  <c r="O181"/>
  <c r="P181"/>
  <c r="Q181"/>
  <c r="R181"/>
  <c r="S181"/>
  <c r="E182"/>
  <c r="F182"/>
  <c r="G182"/>
  <c r="H182"/>
  <c r="I182"/>
  <c r="J182"/>
  <c r="K182"/>
  <c r="L182"/>
  <c r="M182"/>
  <c r="N182"/>
  <c r="O182"/>
  <c r="P182"/>
  <c r="Q182"/>
  <c r="R182"/>
  <c r="S182"/>
  <c r="E183"/>
  <c r="F183"/>
  <c r="G183"/>
  <c r="H183"/>
  <c r="I183"/>
  <c r="J183"/>
  <c r="K183"/>
  <c r="L183"/>
  <c r="M183"/>
  <c r="N183"/>
  <c r="O183"/>
  <c r="P183"/>
  <c r="Q183"/>
  <c r="R183"/>
  <c r="S183"/>
  <c r="E184"/>
  <c r="F184"/>
  <c r="G184"/>
  <c r="H184"/>
  <c r="I184"/>
  <c r="J184"/>
  <c r="K184"/>
  <c r="L184"/>
  <c r="M184"/>
  <c r="N184"/>
  <c r="O184"/>
  <c r="P184"/>
  <c r="Q184"/>
  <c r="R184"/>
  <c r="S184"/>
  <c r="E185"/>
  <c r="F185"/>
  <c r="G185"/>
  <c r="H185"/>
  <c r="I185"/>
  <c r="J185"/>
  <c r="K185"/>
  <c r="L185"/>
  <c r="M185"/>
  <c r="N185"/>
  <c r="O185"/>
  <c r="P185"/>
  <c r="Q185"/>
  <c r="R185"/>
  <c r="S185"/>
  <c r="E186"/>
  <c r="F186"/>
  <c r="G186"/>
  <c r="H186"/>
  <c r="I186"/>
  <c r="J186"/>
  <c r="K186"/>
  <c r="L186"/>
  <c r="M186"/>
  <c r="N186"/>
  <c r="O186"/>
  <c r="P186"/>
  <c r="Q186"/>
  <c r="R186"/>
  <c r="S186"/>
  <c r="E187"/>
  <c r="F187"/>
  <c r="G187"/>
  <c r="H187"/>
  <c r="I187"/>
  <c r="J187"/>
  <c r="K187"/>
  <c r="L187"/>
  <c r="M187"/>
  <c r="N187"/>
  <c r="O187"/>
  <c r="P187"/>
  <c r="Q187"/>
  <c r="R187"/>
  <c r="S187"/>
  <c r="E188"/>
  <c r="F188"/>
  <c r="G188"/>
  <c r="H188"/>
  <c r="I188"/>
  <c r="J188"/>
  <c r="K188"/>
  <c r="L188"/>
  <c r="M188"/>
  <c r="N188"/>
  <c r="O188"/>
  <c r="P188"/>
  <c r="Q188"/>
  <c r="R188"/>
  <c r="S188"/>
  <c r="E189"/>
  <c r="F189"/>
  <c r="G189"/>
  <c r="H189"/>
  <c r="I189"/>
  <c r="J189"/>
  <c r="K189"/>
  <c r="L189"/>
  <c r="M189"/>
  <c r="N189"/>
  <c r="O189"/>
  <c r="P189"/>
  <c r="Q189"/>
  <c r="R189"/>
  <c r="S189"/>
  <c r="E190"/>
  <c r="F190"/>
  <c r="G190"/>
  <c r="H190"/>
  <c r="I190"/>
  <c r="J190"/>
  <c r="K190"/>
  <c r="L190"/>
  <c r="M190"/>
  <c r="N190"/>
  <c r="O190"/>
  <c r="P190"/>
  <c r="Q190"/>
  <c r="R190"/>
  <c r="S190"/>
  <c r="E191"/>
  <c r="F191"/>
  <c r="G191"/>
  <c r="H191"/>
  <c r="I191"/>
  <c r="J191"/>
  <c r="K191"/>
  <c r="L191"/>
  <c r="M191"/>
  <c r="N191"/>
  <c r="O191"/>
  <c r="P191"/>
  <c r="Q191"/>
  <c r="R191"/>
  <c r="S191"/>
  <c r="E192"/>
  <c r="F192"/>
  <c r="G192"/>
  <c r="H192"/>
  <c r="I192"/>
  <c r="J192"/>
  <c r="K192"/>
  <c r="L192"/>
  <c r="M192"/>
  <c r="N192"/>
  <c r="O192"/>
  <c r="P192"/>
  <c r="Q192"/>
  <c r="R192"/>
  <c r="S192"/>
  <c r="E193"/>
  <c r="F193"/>
  <c r="G193"/>
  <c r="H193"/>
  <c r="I193"/>
  <c r="J193"/>
  <c r="K193"/>
  <c r="L193"/>
  <c r="M193"/>
  <c r="N193"/>
  <c r="O193"/>
  <c r="P193"/>
  <c r="Q193"/>
  <c r="R193"/>
  <c r="S193"/>
  <c r="E194"/>
  <c r="F194"/>
  <c r="G194"/>
  <c r="H194"/>
  <c r="I194"/>
  <c r="J194"/>
  <c r="K194"/>
  <c r="L194"/>
  <c r="M194"/>
  <c r="N194"/>
  <c r="O194"/>
  <c r="P194"/>
  <c r="Q194"/>
  <c r="R194"/>
  <c r="S194"/>
  <c r="E195"/>
  <c r="F195"/>
  <c r="G195"/>
  <c r="H195"/>
  <c r="I195"/>
  <c r="J195"/>
  <c r="K195"/>
  <c r="L195"/>
  <c r="M195"/>
  <c r="N195"/>
  <c r="O195"/>
  <c r="P195"/>
  <c r="Q195"/>
  <c r="R195"/>
  <c r="S195"/>
  <c r="E196"/>
  <c r="F196"/>
  <c r="G196"/>
  <c r="H196"/>
  <c r="I196"/>
  <c r="J196"/>
  <c r="K196"/>
  <c r="L196"/>
  <c r="M196"/>
  <c r="N196"/>
  <c r="O196"/>
  <c r="P196"/>
  <c r="Q196"/>
  <c r="R196"/>
  <c r="S196"/>
  <c r="E197"/>
  <c r="F197"/>
  <c r="G197"/>
  <c r="H197"/>
  <c r="I197"/>
  <c r="J197"/>
  <c r="K197"/>
  <c r="L197"/>
  <c r="M197"/>
  <c r="N197"/>
  <c r="O197"/>
  <c r="P197"/>
  <c r="Q197"/>
  <c r="R197"/>
  <c r="S197"/>
  <c r="E198"/>
  <c r="F198"/>
  <c r="G198"/>
  <c r="H198"/>
  <c r="I198"/>
  <c r="J198"/>
  <c r="K198"/>
  <c r="L198"/>
  <c r="M198"/>
  <c r="N198"/>
  <c r="O198"/>
  <c r="P198"/>
  <c r="Q198"/>
  <c r="R198"/>
  <c r="S198"/>
  <c r="E199"/>
  <c r="F199"/>
  <c r="G199"/>
  <c r="H199"/>
  <c r="I199"/>
  <c r="J199"/>
  <c r="K199"/>
  <c r="L199"/>
  <c r="M199"/>
  <c r="N199"/>
  <c r="O199"/>
  <c r="P199"/>
  <c r="Q199"/>
  <c r="R199"/>
  <c r="S199"/>
  <c r="E200"/>
  <c r="F200"/>
  <c r="G200"/>
  <c r="H200"/>
  <c r="I200"/>
  <c r="J200"/>
  <c r="K200"/>
  <c r="L200"/>
  <c r="M200"/>
  <c r="N200"/>
  <c r="O200"/>
  <c r="P200"/>
  <c r="Q200"/>
  <c r="R200"/>
  <c r="S200"/>
  <c r="E201"/>
  <c r="F201"/>
  <c r="G201"/>
  <c r="H201"/>
  <c r="I201"/>
  <c r="J201"/>
  <c r="K201"/>
  <c r="L201"/>
  <c r="M201"/>
  <c r="N201"/>
  <c r="O201"/>
  <c r="P201"/>
  <c r="Q201"/>
  <c r="R201"/>
  <c r="S201"/>
  <c r="E202"/>
  <c r="F202"/>
  <c r="G202"/>
  <c r="H202"/>
  <c r="I202"/>
  <c r="J202"/>
  <c r="K202"/>
  <c r="L202"/>
  <c r="M202"/>
  <c r="N202"/>
  <c r="O202"/>
  <c r="P202"/>
  <c r="Q202"/>
  <c r="R202"/>
  <c r="S202"/>
  <c r="E203"/>
  <c r="F203"/>
  <c r="G203"/>
  <c r="H203"/>
  <c r="I203"/>
  <c r="J203"/>
  <c r="K203"/>
  <c r="L203"/>
  <c r="M203"/>
  <c r="N203"/>
  <c r="O203"/>
  <c r="P203"/>
  <c r="Q203"/>
  <c r="R203"/>
  <c r="S203"/>
  <c r="E204"/>
  <c r="F204"/>
  <c r="G204"/>
  <c r="H204"/>
  <c r="I204"/>
  <c r="J204"/>
  <c r="K204"/>
  <c r="L204"/>
  <c r="M204"/>
  <c r="N204"/>
  <c r="O204"/>
  <c r="P204"/>
  <c r="Q204"/>
  <c r="R204"/>
  <c r="S204"/>
  <c r="E205"/>
  <c r="F205"/>
  <c r="G205"/>
  <c r="H205"/>
  <c r="I205"/>
  <c r="J205"/>
  <c r="K205"/>
  <c r="L205"/>
  <c r="M205"/>
  <c r="N205"/>
  <c r="O205"/>
  <c r="P205"/>
  <c r="Q205"/>
  <c r="R205"/>
  <c r="S205"/>
  <c r="E206"/>
  <c r="F206"/>
  <c r="G206"/>
  <c r="H206"/>
  <c r="I206"/>
  <c r="J206"/>
  <c r="K206"/>
  <c r="L206"/>
  <c r="M206"/>
  <c r="N206"/>
  <c r="O206"/>
  <c r="P206"/>
  <c r="Q206"/>
  <c r="R206"/>
  <c r="S206"/>
  <c r="E207"/>
  <c r="F207"/>
  <c r="G207"/>
  <c r="H207"/>
  <c r="I207"/>
  <c r="J207"/>
  <c r="K207"/>
  <c r="L207"/>
  <c r="M207"/>
  <c r="N207"/>
  <c r="O207"/>
  <c r="P207"/>
  <c r="Q207"/>
  <c r="R207"/>
  <c r="S207"/>
  <c r="E208"/>
  <c r="F208"/>
  <c r="G208"/>
  <c r="H208"/>
  <c r="I208"/>
  <c r="J208"/>
  <c r="K208"/>
  <c r="L208"/>
  <c r="M208"/>
  <c r="N208"/>
  <c r="O208"/>
  <c r="P208"/>
  <c r="Q208"/>
  <c r="R208"/>
  <c r="S208"/>
  <c r="E209"/>
  <c r="F209"/>
  <c r="G209"/>
  <c r="H209"/>
  <c r="I209"/>
  <c r="J209"/>
  <c r="K209"/>
  <c r="L209"/>
  <c r="M209"/>
  <c r="N209"/>
  <c r="O209"/>
  <c r="P209"/>
  <c r="Q209"/>
  <c r="R209"/>
  <c r="S209"/>
  <c r="E210"/>
  <c r="F210"/>
  <c r="G210"/>
  <c r="H210"/>
  <c r="I210"/>
  <c r="J210"/>
  <c r="K210"/>
  <c r="L210"/>
  <c r="M210"/>
  <c r="N210"/>
  <c r="O210"/>
  <c r="P210"/>
  <c r="Q210"/>
  <c r="R210"/>
  <c r="S210"/>
  <c r="E211"/>
  <c r="F211"/>
  <c r="G211"/>
  <c r="H211"/>
  <c r="I211"/>
  <c r="J211"/>
  <c r="K211"/>
  <c r="L211"/>
  <c r="M211"/>
  <c r="N211"/>
  <c r="O211"/>
  <c r="P211"/>
  <c r="Q211"/>
  <c r="R211"/>
  <c r="S211"/>
  <c r="E212"/>
  <c r="F212"/>
  <c r="G212"/>
  <c r="H212"/>
  <c r="I212"/>
  <c r="J212"/>
  <c r="K212"/>
  <c r="L212"/>
  <c r="M212"/>
  <c r="N212"/>
  <c r="O212"/>
  <c r="P212"/>
  <c r="Q212"/>
  <c r="R212"/>
  <c r="S212"/>
  <c r="E213"/>
  <c r="F213"/>
  <c r="G213"/>
  <c r="H213"/>
  <c r="I213"/>
  <c r="J213"/>
  <c r="K213"/>
  <c r="L213"/>
  <c r="M213"/>
  <c r="N213"/>
  <c r="O213"/>
  <c r="P213"/>
  <c r="Q213"/>
  <c r="R213"/>
  <c r="S213"/>
  <c r="E214"/>
  <c r="F214"/>
  <c r="G214"/>
  <c r="H214"/>
  <c r="I214"/>
  <c r="J214"/>
  <c r="K214"/>
  <c r="L214"/>
  <c r="M214"/>
  <c r="N214"/>
  <c r="O214"/>
  <c r="P214"/>
  <c r="Q214"/>
  <c r="R214"/>
  <c r="S214"/>
  <c r="E215"/>
  <c r="F215"/>
  <c r="G215"/>
  <c r="H215"/>
  <c r="I215"/>
  <c r="J215"/>
  <c r="K215"/>
  <c r="L215"/>
  <c r="M215"/>
  <c r="N215"/>
  <c r="O215"/>
  <c r="P215"/>
  <c r="Q215"/>
  <c r="R215"/>
  <c r="S215"/>
  <c r="E216"/>
  <c r="F216"/>
  <c r="G216"/>
  <c r="H216"/>
  <c r="I216"/>
  <c r="J216"/>
  <c r="K216"/>
  <c r="L216"/>
  <c r="M216"/>
  <c r="N216"/>
  <c r="O216"/>
  <c r="P216"/>
  <c r="Q216"/>
  <c r="R216"/>
  <c r="S216"/>
  <c r="E217"/>
  <c r="F217"/>
  <c r="G217"/>
  <c r="H217"/>
  <c r="I217"/>
  <c r="J217"/>
  <c r="K217"/>
  <c r="L217"/>
  <c r="M217"/>
  <c r="N217"/>
  <c r="O217"/>
  <c r="P217"/>
  <c r="Q217"/>
  <c r="R217"/>
  <c r="S217"/>
  <c r="E218"/>
  <c r="F218"/>
  <c r="G218"/>
  <c r="H218"/>
  <c r="I218"/>
  <c r="J218"/>
  <c r="K218"/>
  <c r="L218"/>
  <c r="M218"/>
  <c r="N218"/>
  <c r="O218"/>
  <c r="P218"/>
  <c r="Q218"/>
  <c r="R218"/>
  <c r="S218"/>
  <c r="E219"/>
  <c r="F219"/>
  <c r="G219"/>
  <c r="H219"/>
  <c r="I219"/>
  <c r="J219"/>
  <c r="K219"/>
  <c r="L219"/>
  <c r="M219"/>
  <c r="N219"/>
  <c r="O219"/>
  <c r="P219"/>
  <c r="Q219"/>
  <c r="R219"/>
  <c r="S219"/>
  <c r="E220"/>
  <c r="F220"/>
  <c r="G220"/>
  <c r="H220"/>
  <c r="I220"/>
  <c r="J220"/>
  <c r="K220"/>
  <c r="L220"/>
  <c r="M220"/>
  <c r="N220"/>
  <c r="O220"/>
  <c r="P220"/>
  <c r="Q220"/>
  <c r="R220"/>
  <c r="S220"/>
  <c r="E221"/>
  <c r="F221"/>
  <c r="G221"/>
  <c r="H221"/>
  <c r="I221"/>
  <c r="J221"/>
  <c r="K221"/>
  <c r="L221"/>
  <c r="M221"/>
  <c r="N221"/>
  <c r="O221"/>
  <c r="P221"/>
  <c r="Q221"/>
  <c r="R221"/>
  <c r="S221"/>
  <c r="E222"/>
  <c r="F222"/>
  <c r="G222"/>
  <c r="H222"/>
  <c r="I222"/>
  <c r="J222"/>
  <c r="K222"/>
  <c r="L222"/>
  <c r="M222"/>
  <c r="N222"/>
  <c r="O222"/>
  <c r="P222"/>
  <c r="Q222"/>
  <c r="R222"/>
  <c r="S222"/>
  <c r="E223"/>
  <c r="F223"/>
  <c r="G223"/>
  <c r="H223"/>
  <c r="I223"/>
  <c r="J223"/>
  <c r="K223"/>
  <c r="L223"/>
  <c r="M223"/>
  <c r="N223"/>
  <c r="O223"/>
  <c r="P223"/>
  <c r="Q223"/>
  <c r="R223"/>
  <c r="S223"/>
  <c r="E224"/>
  <c r="F224"/>
  <c r="G224"/>
  <c r="H224"/>
  <c r="I224"/>
  <c r="J224"/>
  <c r="K224"/>
  <c r="L224"/>
  <c r="M224"/>
  <c r="N224"/>
  <c r="O224"/>
  <c r="P224"/>
  <c r="Q224"/>
  <c r="R224"/>
  <c r="S224"/>
  <c r="E225"/>
  <c r="F225"/>
  <c r="G225"/>
  <c r="H225"/>
  <c r="I225"/>
  <c r="J225"/>
  <c r="K225"/>
  <c r="L225"/>
  <c r="M225"/>
  <c r="N225"/>
  <c r="O225"/>
  <c r="P225"/>
  <c r="Q225"/>
  <c r="R225"/>
  <c r="S225"/>
  <c r="E226"/>
  <c r="F226"/>
  <c r="G226"/>
  <c r="H226"/>
  <c r="I226"/>
  <c r="J226"/>
  <c r="K226"/>
  <c r="L226"/>
  <c r="M226"/>
  <c r="N226"/>
  <c r="O226"/>
  <c r="P226"/>
  <c r="Q226"/>
  <c r="R226"/>
  <c r="S226"/>
  <c r="E227"/>
  <c r="F227"/>
  <c r="G227"/>
  <c r="H227"/>
  <c r="I227"/>
  <c r="J227"/>
  <c r="K227"/>
  <c r="L227"/>
  <c r="M227"/>
  <c r="N227"/>
  <c r="O227"/>
  <c r="P227"/>
  <c r="Q227"/>
  <c r="R227"/>
  <c r="S227"/>
  <c r="E228"/>
  <c r="F228"/>
  <c r="G228"/>
  <c r="H228"/>
  <c r="I228"/>
  <c r="J228"/>
  <c r="K228"/>
  <c r="L228"/>
  <c r="M228"/>
  <c r="N228"/>
  <c r="O228"/>
  <c r="P228"/>
  <c r="Q228"/>
  <c r="R228"/>
  <c r="S228"/>
  <c r="E229"/>
  <c r="F229"/>
  <c r="G229"/>
  <c r="H229"/>
  <c r="I229"/>
  <c r="J229"/>
  <c r="K229"/>
  <c r="L229"/>
  <c r="M229"/>
  <c r="N229"/>
  <c r="O229"/>
  <c r="P229"/>
  <c r="Q229"/>
  <c r="R229"/>
  <c r="S229"/>
  <c r="E230"/>
  <c r="F230"/>
  <c r="G230"/>
  <c r="H230"/>
  <c r="I230"/>
  <c r="J230"/>
  <c r="K230"/>
  <c r="L230"/>
  <c r="M230"/>
  <c r="N230"/>
  <c r="O230"/>
  <c r="P230"/>
  <c r="Q230"/>
  <c r="R230"/>
  <c r="S230"/>
  <c r="E231"/>
  <c r="F231"/>
  <c r="G231"/>
  <c r="H231"/>
  <c r="I231"/>
  <c r="J231"/>
  <c r="K231"/>
  <c r="L231"/>
  <c r="M231"/>
  <c r="N231"/>
  <c r="O231"/>
  <c r="P231"/>
  <c r="Q231"/>
  <c r="R231"/>
  <c r="S231"/>
  <c r="E232"/>
  <c r="F232"/>
  <c r="G232"/>
  <c r="H232"/>
  <c r="I232"/>
  <c r="J232"/>
  <c r="K232"/>
  <c r="L232"/>
  <c r="M232"/>
  <c r="N232"/>
  <c r="O232"/>
  <c r="P232"/>
  <c r="Q232"/>
  <c r="R232"/>
  <c r="S232"/>
  <c r="E233"/>
  <c r="F233"/>
  <c r="G233"/>
  <c r="H233"/>
  <c r="I233"/>
  <c r="J233"/>
  <c r="K233"/>
  <c r="L233"/>
  <c r="M233"/>
  <c r="N233"/>
  <c r="O233"/>
  <c r="P233"/>
  <c r="Q233"/>
  <c r="R233"/>
  <c r="S233"/>
  <c r="E234"/>
  <c r="F234"/>
  <c r="G234"/>
  <c r="H234"/>
  <c r="I234"/>
  <c r="J234"/>
  <c r="K234"/>
  <c r="L234"/>
  <c r="M234"/>
  <c r="N234"/>
  <c r="O234"/>
  <c r="P234"/>
  <c r="Q234"/>
  <c r="R234"/>
  <c r="S234"/>
  <c r="E235"/>
  <c r="F235"/>
  <c r="G235"/>
  <c r="H235"/>
  <c r="I235"/>
  <c r="J235"/>
  <c r="K235"/>
  <c r="L235"/>
  <c r="M235"/>
  <c r="N235"/>
  <c r="O235"/>
  <c r="P235"/>
  <c r="Q235"/>
  <c r="R235"/>
  <c r="S235"/>
  <c r="E236"/>
  <c r="F236"/>
  <c r="G236"/>
  <c r="H236"/>
  <c r="I236"/>
  <c r="J236"/>
  <c r="K236"/>
  <c r="L236"/>
  <c r="M236"/>
  <c r="N236"/>
  <c r="O236"/>
  <c r="P236"/>
  <c r="Q236"/>
  <c r="R236"/>
  <c r="S236"/>
  <c r="E237"/>
  <c r="F237"/>
  <c r="G237"/>
  <c r="H237"/>
  <c r="I237"/>
  <c r="J237"/>
  <c r="K237"/>
  <c r="L237"/>
  <c r="M237"/>
  <c r="N237"/>
  <c r="O237"/>
  <c r="P237"/>
  <c r="Q237"/>
  <c r="R237"/>
  <c r="S237"/>
  <c r="E238"/>
  <c r="F238"/>
  <c r="G238"/>
  <c r="H238"/>
  <c r="I238"/>
  <c r="J238"/>
  <c r="K238"/>
  <c r="L238"/>
  <c r="M238"/>
  <c r="N238"/>
  <c r="O238"/>
  <c r="P238"/>
  <c r="Q238"/>
  <c r="R238"/>
  <c r="S238"/>
  <c r="E239"/>
  <c r="F239"/>
  <c r="G239"/>
  <c r="H239"/>
  <c r="I239"/>
  <c r="J239"/>
  <c r="K239"/>
  <c r="L239"/>
  <c r="M239"/>
  <c r="N239"/>
  <c r="O239"/>
  <c r="P239"/>
  <c r="Q239"/>
  <c r="R239"/>
  <c r="S239"/>
  <c r="E240"/>
  <c r="F240"/>
  <c r="G240"/>
  <c r="H240"/>
  <c r="I240"/>
  <c r="J240"/>
  <c r="K240"/>
  <c r="L240"/>
  <c r="M240"/>
  <c r="N240"/>
  <c r="O240"/>
  <c r="P240"/>
  <c r="Q240"/>
  <c r="R240"/>
  <c r="S240"/>
  <c r="E241"/>
  <c r="F241"/>
  <c r="G241"/>
  <c r="H241"/>
  <c r="I241"/>
  <c r="J241"/>
  <c r="K241"/>
  <c r="L241"/>
  <c r="M241"/>
  <c r="N241"/>
  <c r="O241"/>
  <c r="P241"/>
  <c r="Q241"/>
  <c r="R241"/>
  <c r="S241"/>
  <c r="E242"/>
  <c r="F242"/>
  <c r="G242"/>
  <c r="H242"/>
  <c r="I242"/>
  <c r="J242"/>
  <c r="K242"/>
  <c r="L242"/>
  <c r="M242"/>
  <c r="N242"/>
  <c r="O242"/>
  <c r="P242"/>
  <c r="Q242"/>
  <c r="R242"/>
  <c r="S242"/>
  <c r="E243"/>
  <c r="F243"/>
  <c r="G243"/>
  <c r="H243"/>
  <c r="I243"/>
  <c r="J243"/>
  <c r="K243"/>
  <c r="L243"/>
  <c r="M243"/>
  <c r="N243"/>
  <c r="O243"/>
  <c r="P243"/>
  <c r="Q243"/>
  <c r="R243"/>
  <c r="S243"/>
  <c r="E244"/>
  <c r="F244"/>
  <c r="G244"/>
  <c r="H244"/>
  <c r="I244"/>
  <c r="J244"/>
  <c r="K244"/>
  <c r="L244"/>
  <c r="M244"/>
  <c r="N244"/>
  <c r="O244"/>
  <c r="P244"/>
  <c r="Q244"/>
  <c r="R244"/>
  <c r="S244"/>
  <c r="E245"/>
  <c r="F245"/>
  <c r="G245"/>
  <c r="H245"/>
  <c r="I245"/>
  <c r="J245"/>
  <c r="K245"/>
  <c r="L245"/>
  <c r="M245"/>
  <c r="N245"/>
  <c r="O245"/>
  <c r="P245"/>
  <c r="Q245"/>
  <c r="R245"/>
  <c r="S245"/>
  <c r="E246"/>
  <c r="F246"/>
  <c r="G246"/>
  <c r="H246"/>
  <c r="I246"/>
  <c r="J246"/>
  <c r="K246"/>
  <c r="L246"/>
  <c r="M246"/>
  <c r="N246"/>
  <c r="O246"/>
  <c r="P246"/>
  <c r="Q246"/>
  <c r="R246"/>
  <c r="S246"/>
  <c r="E247"/>
  <c r="F247"/>
  <c r="G247"/>
  <c r="H247"/>
  <c r="I247"/>
  <c r="J247"/>
  <c r="K247"/>
  <c r="L247"/>
  <c r="M247"/>
  <c r="N247"/>
  <c r="O247"/>
  <c r="P247"/>
  <c r="Q247"/>
  <c r="R247"/>
  <c r="S247"/>
  <c r="E248"/>
  <c r="F248"/>
  <c r="G248"/>
  <c r="H248"/>
  <c r="I248"/>
  <c r="J248"/>
  <c r="K248"/>
  <c r="L248"/>
  <c r="M248"/>
  <c r="N248"/>
  <c r="O248"/>
  <c r="P248"/>
  <c r="Q248"/>
  <c r="R248"/>
  <c r="S248"/>
  <c r="E249"/>
  <c r="F249"/>
  <c r="G249"/>
  <c r="H249"/>
  <c r="I249"/>
  <c r="J249"/>
  <c r="K249"/>
  <c r="L249"/>
  <c r="M249"/>
  <c r="N249"/>
  <c r="O249"/>
  <c r="P249"/>
  <c r="Q249"/>
  <c r="R249"/>
  <c r="S249"/>
  <c r="E250"/>
  <c r="F250"/>
  <c r="I27" i="34" s="1"/>
  <c r="G250" i="32"/>
  <c r="I28" i="34" s="1"/>
  <c r="H250" i="32"/>
  <c r="I29" i="34" s="1"/>
  <c r="I250" i="32"/>
  <c r="I30" i="34" s="1"/>
  <c r="J250" i="32"/>
  <c r="I31" i="34" s="1"/>
  <c r="K250" i="32"/>
  <c r="I33" i="34" s="1"/>
  <c r="L250" i="32"/>
  <c r="I34" i="34" s="1"/>
  <c r="M250" i="32"/>
  <c r="I35" i="34" s="1"/>
  <c r="N250" i="32"/>
  <c r="I37" i="34" s="1"/>
  <c r="O250" i="32"/>
  <c r="I39" i="34" s="1"/>
  <c r="P250" i="32"/>
  <c r="I40" i="34" s="1"/>
  <c r="Q250" i="32"/>
  <c r="I41" i="34" s="1"/>
  <c r="R250" i="32"/>
  <c r="I42" i="34" s="1"/>
  <c r="S250" i="32"/>
  <c r="I44" i="34" s="1"/>
  <c r="E251" i="32"/>
  <c r="F251"/>
  <c r="G251"/>
  <c r="H251"/>
  <c r="I251"/>
  <c r="J251"/>
  <c r="K251"/>
  <c r="L251"/>
  <c r="M251"/>
  <c r="N251"/>
  <c r="O251"/>
  <c r="P251"/>
  <c r="Q251"/>
  <c r="R251"/>
  <c r="S251"/>
  <c r="E252"/>
  <c r="F252"/>
  <c r="G252"/>
  <c r="H252"/>
  <c r="I252"/>
  <c r="J252"/>
  <c r="K252"/>
  <c r="L252"/>
  <c r="M252"/>
  <c r="N252"/>
  <c r="O252"/>
  <c r="P252"/>
  <c r="Q252"/>
  <c r="R252"/>
  <c r="S252"/>
  <c r="E253"/>
  <c r="F253"/>
  <c r="G253"/>
  <c r="H253"/>
  <c r="I253"/>
  <c r="J253"/>
  <c r="K253"/>
  <c r="L253"/>
  <c r="M253"/>
  <c r="N253"/>
  <c r="O253"/>
  <c r="P253"/>
  <c r="Q253"/>
  <c r="R253"/>
  <c r="S253"/>
  <c r="E254"/>
  <c r="F254"/>
  <c r="G254"/>
  <c r="H254"/>
  <c r="I254"/>
  <c r="J254"/>
  <c r="K254"/>
  <c r="L254"/>
  <c r="M254"/>
  <c r="N254"/>
  <c r="O254"/>
  <c r="P254"/>
  <c r="Q254"/>
  <c r="R254"/>
  <c r="S254"/>
  <c r="E255"/>
  <c r="F255"/>
  <c r="G255"/>
  <c r="H255"/>
  <c r="I255"/>
  <c r="J255"/>
  <c r="K255"/>
  <c r="L255"/>
  <c r="M255"/>
  <c r="N255"/>
  <c r="O255"/>
  <c r="P255"/>
  <c r="Q255"/>
  <c r="R255"/>
  <c r="S255"/>
  <c r="E256"/>
  <c r="F256"/>
  <c r="G256"/>
  <c r="H256"/>
  <c r="I256"/>
  <c r="J256"/>
  <c r="K256"/>
  <c r="L256"/>
  <c r="M256"/>
  <c r="N256"/>
  <c r="O256"/>
  <c r="P256"/>
  <c r="Q256"/>
  <c r="R256"/>
  <c r="S256"/>
  <c r="E257"/>
  <c r="F257"/>
  <c r="G257"/>
  <c r="H257"/>
  <c r="I257"/>
  <c r="J257"/>
  <c r="K257"/>
  <c r="L257"/>
  <c r="M257"/>
  <c r="N257"/>
  <c r="O257"/>
  <c r="P257"/>
  <c r="Q257"/>
  <c r="R257"/>
  <c r="S257"/>
  <c r="E258"/>
  <c r="F258"/>
  <c r="G258"/>
  <c r="H258"/>
  <c r="I258"/>
  <c r="J258"/>
  <c r="K258"/>
  <c r="L258"/>
  <c r="M258"/>
  <c r="N258"/>
  <c r="O258"/>
  <c r="P258"/>
  <c r="Q258"/>
  <c r="R258"/>
  <c r="S258"/>
  <c r="E259"/>
  <c r="F259"/>
  <c r="G259"/>
  <c r="H259"/>
  <c r="I259"/>
  <c r="J259"/>
  <c r="K259"/>
  <c r="L259"/>
  <c r="M259"/>
  <c r="N259"/>
  <c r="O259"/>
  <c r="P259"/>
  <c r="Q259"/>
  <c r="R259"/>
  <c r="S259"/>
  <c r="E260"/>
  <c r="F260"/>
  <c r="G260"/>
  <c r="H260"/>
  <c r="I260"/>
  <c r="J260"/>
  <c r="K260"/>
  <c r="L260"/>
  <c r="M260"/>
  <c r="N260"/>
  <c r="O260"/>
  <c r="P260"/>
  <c r="Q260"/>
  <c r="R260"/>
  <c r="S260"/>
  <c r="E261"/>
  <c r="F261"/>
  <c r="G261"/>
  <c r="H261"/>
  <c r="I261"/>
  <c r="J261"/>
  <c r="K261"/>
  <c r="L261"/>
  <c r="M261"/>
  <c r="N261"/>
  <c r="O261"/>
  <c r="P261"/>
  <c r="Q261"/>
  <c r="R261"/>
  <c r="S261"/>
  <c r="E262"/>
  <c r="F262"/>
  <c r="G262"/>
  <c r="H262"/>
  <c r="I262"/>
  <c r="J262"/>
  <c r="K262"/>
  <c r="L262"/>
  <c r="M262"/>
  <c r="N262"/>
  <c r="O262"/>
  <c r="P262"/>
  <c r="Q262"/>
  <c r="R262"/>
  <c r="S262"/>
  <c r="E263"/>
  <c r="F263"/>
  <c r="G263"/>
  <c r="H263"/>
  <c r="I263"/>
  <c r="J263"/>
  <c r="K263"/>
  <c r="L263"/>
  <c r="M263"/>
  <c r="N263"/>
  <c r="O263"/>
  <c r="P263"/>
  <c r="Q263"/>
  <c r="R263"/>
  <c r="S263"/>
  <c r="F8"/>
  <c r="G8"/>
  <c r="H8"/>
  <c r="I8"/>
  <c r="J8"/>
  <c r="K8"/>
  <c r="L8"/>
  <c r="M8"/>
  <c r="N8"/>
  <c r="O8"/>
  <c r="P8"/>
  <c r="Q8"/>
  <c r="R8"/>
  <c r="S8"/>
  <c r="E8"/>
  <c r="U283" i="13"/>
  <c r="U463"/>
  <c r="U454"/>
  <c r="U445"/>
  <c r="U436"/>
  <c r="U427"/>
  <c r="U418"/>
  <c r="U409"/>
  <c r="U400"/>
  <c r="U391"/>
  <c r="U382"/>
  <c r="U373"/>
  <c r="U364"/>
  <c r="U355"/>
  <c r="U346"/>
  <c r="U337"/>
  <c r="U328"/>
  <c r="U319"/>
  <c r="U310"/>
  <c r="U301"/>
  <c r="U292"/>
  <c r="U274"/>
  <c r="U265"/>
  <c r="U256"/>
  <c r="U247"/>
  <c r="U238"/>
  <c r="U229"/>
  <c r="U220"/>
  <c r="U211"/>
  <c r="U202"/>
  <c r="U193"/>
  <c r="U184"/>
  <c r="U175"/>
  <c r="U166"/>
  <c r="U157"/>
  <c r="U148"/>
  <c r="U139"/>
  <c r="U130"/>
  <c r="U103"/>
  <c r="U121"/>
  <c r="U112"/>
  <c r="U94"/>
  <c r="U85"/>
  <c r="U76"/>
  <c r="U67"/>
  <c r="U58"/>
  <c r="U31"/>
  <c r="U40"/>
  <c r="U49"/>
  <c r="U22"/>
  <c r="U13"/>
  <c r="U1129" i="17"/>
  <c r="U1120"/>
  <c r="U1111"/>
  <c r="U1102"/>
  <c r="U1093"/>
  <c r="U1084"/>
  <c r="U1075"/>
  <c r="U1066"/>
  <c r="U1057"/>
  <c r="U1048"/>
  <c r="U1039"/>
  <c r="U1030"/>
  <c r="U1021"/>
  <c r="U1012"/>
  <c r="U1003"/>
  <c r="U994"/>
  <c r="B247" i="31"/>
  <c r="C247"/>
  <c r="B248"/>
  <c r="C248"/>
  <c r="B249"/>
  <c r="C249"/>
  <c r="B250"/>
  <c r="C250"/>
  <c r="B251"/>
  <c r="C251"/>
  <c r="B252"/>
  <c r="C252"/>
  <c r="B253"/>
  <c r="C253"/>
  <c r="B254"/>
  <c r="C254"/>
  <c r="B255"/>
  <c r="C255"/>
  <c r="B256"/>
  <c r="C256"/>
  <c r="B257"/>
  <c r="C257"/>
  <c r="B258"/>
  <c r="C258"/>
  <c r="B259"/>
  <c r="C259"/>
  <c r="B260"/>
  <c r="C260"/>
  <c r="B261"/>
  <c r="C261"/>
  <c r="B262"/>
  <c r="C262"/>
  <c r="B263"/>
  <c r="C263"/>
  <c r="T8" i="32" l="1"/>
  <c r="T261"/>
  <c r="T257"/>
  <c r="T253"/>
  <c r="T249"/>
  <c r="T245"/>
  <c r="T241"/>
  <c r="T237"/>
  <c r="T233"/>
  <c r="T229"/>
  <c r="T225"/>
  <c r="T221"/>
  <c r="T217"/>
  <c r="T213"/>
  <c r="T209"/>
  <c r="T205"/>
  <c r="T201"/>
  <c r="T197"/>
  <c r="T193"/>
  <c r="T189"/>
  <c r="T185"/>
  <c r="T181"/>
  <c r="T177"/>
  <c r="T173"/>
  <c r="T165"/>
  <c r="T161"/>
  <c r="T157"/>
  <c r="T153"/>
  <c r="T149"/>
  <c r="T145"/>
  <c r="T141"/>
  <c r="T137"/>
  <c r="T133"/>
  <c r="T129"/>
  <c r="T125"/>
  <c r="T121"/>
  <c r="T117"/>
  <c r="T113"/>
  <c r="T109"/>
  <c r="T105"/>
  <c r="T101"/>
  <c r="T97"/>
  <c r="T94"/>
  <c r="T93"/>
  <c r="T89"/>
  <c r="T85"/>
  <c r="T81"/>
  <c r="T77"/>
  <c r="T73"/>
  <c r="T69"/>
  <c r="T65"/>
  <c r="T61"/>
  <c r="T57"/>
  <c r="T53"/>
  <c r="T49"/>
  <c r="T45"/>
  <c r="T41"/>
  <c r="T37"/>
  <c r="T33"/>
  <c r="T29"/>
  <c r="T25"/>
  <c r="T21"/>
  <c r="T17"/>
  <c r="T13"/>
  <c r="T9"/>
  <c r="T388"/>
  <c r="T384"/>
  <c r="T380"/>
  <c r="T376"/>
  <c r="T372"/>
  <c r="T368"/>
  <c r="T364"/>
  <c r="T360"/>
  <c r="T356"/>
  <c r="T352"/>
  <c r="T348"/>
  <c r="T344"/>
  <c r="T340"/>
  <c r="T336"/>
  <c r="T332"/>
  <c r="T328"/>
  <c r="T324"/>
  <c r="T320"/>
  <c r="T316"/>
  <c r="T312"/>
  <c r="T308"/>
  <c r="T304"/>
  <c r="T300"/>
  <c r="T296"/>
  <c r="T292"/>
  <c r="T288"/>
  <c r="T284"/>
  <c r="T278"/>
  <c r="T274"/>
  <c r="T270"/>
  <c r="T266"/>
  <c r="T260"/>
  <c r="T256"/>
  <c r="T252"/>
  <c r="T248"/>
  <c r="T244"/>
  <c r="T240"/>
  <c r="T236"/>
  <c r="T232"/>
  <c r="T228"/>
  <c r="T224"/>
  <c r="T220"/>
  <c r="T216"/>
  <c r="T212"/>
  <c r="T208"/>
  <c r="T204"/>
  <c r="T200"/>
  <c r="T196"/>
  <c r="T192"/>
  <c r="T188"/>
  <c r="T184"/>
  <c r="T180"/>
  <c r="T176"/>
  <c r="T172"/>
  <c r="T169"/>
  <c r="T168"/>
  <c r="T164"/>
  <c r="T160"/>
  <c r="T156"/>
  <c r="T152"/>
  <c r="T148"/>
  <c r="T144"/>
  <c r="T140"/>
  <c r="T136"/>
  <c r="T132"/>
  <c r="T128"/>
  <c r="T124"/>
  <c r="T120"/>
  <c r="T116"/>
  <c r="T112"/>
  <c r="T108"/>
  <c r="T104"/>
  <c r="T100"/>
  <c r="T96"/>
  <c r="T92"/>
  <c r="T88"/>
  <c r="T84"/>
  <c r="T80"/>
  <c r="T76"/>
  <c r="T72"/>
  <c r="T68"/>
  <c r="T64"/>
  <c r="T60"/>
  <c r="T56"/>
  <c r="T52"/>
  <c r="T48"/>
  <c r="T44"/>
  <c r="T40"/>
  <c r="T36"/>
  <c r="T32"/>
  <c r="T28"/>
  <c r="T24"/>
  <c r="T20"/>
  <c r="T16"/>
  <c r="T12"/>
  <c r="T391"/>
  <c r="T387"/>
  <c r="T383"/>
  <c r="T379"/>
  <c r="T375"/>
  <c r="T371"/>
  <c r="T367"/>
  <c r="T363"/>
  <c r="T359"/>
  <c r="T355"/>
  <c r="T351"/>
  <c r="T347"/>
  <c r="T343"/>
  <c r="T339"/>
  <c r="T335"/>
  <c r="T331"/>
  <c r="T327"/>
  <c r="T323"/>
  <c r="T319"/>
  <c r="T315"/>
  <c r="T311"/>
  <c r="T307"/>
  <c r="T303"/>
  <c r="T299"/>
  <c r="T295"/>
  <c r="T291"/>
  <c r="T287"/>
  <c r="T283"/>
  <c r="T277"/>
  <c r="T273"/>
  <c r="T269"/>
  <c r="T265"/>
  <c r="T263"/>
  <c r="T259"/>
  <c r="T255"/>
  <c r="T251"/>
  <c r="T247"/>
  <c r="T243"/>
  <c r="T239"/>
  <c r="T235"/>
  <c r="T231"/>
  <c r="T227"/>
  <c r="T223"/>
  <c r="T219"/>
  <c r="T215"/>
  <c r="T211"/>
  <c r="T207"/>
  <c r="T203"/>
  <c r="T199"/>
  <c r="T195"/>
  <c r="T191"/>
  <c r="T187"/>
  <c r="T183"/>
  <c r="T179"/>
  <c r="T175"/>
  <c r="T171"/>
  <c r="T167"/>
  <c r="T163"/>
  <c r="T159"/>
  <c r="T155"/>
  <c r="T151"/>
  <c r="T147"/>
  <c r="T143"/>
  <c r="T139"/>
  <c r="T135"/>
  <c r="T131"/>
  <c r="T127"/>
  <c r="T123"/>
  <c r="T119"/>
  <c r="T115"/>
  <c r="T111"/>
  <c r="T107"/>
  <c r="T103"/>
  <c r="T99"/>
  <c r="T95"/>
  <c r="T91"/>
  <c r="T87"/>
  <c r="T83"/>
  <c r="T79"/>
  <c r="T75"/>
  <c r="T71"/>
  <c r="T67"/>
  <c r="T63"/>
  <c r="T59"/>
  <c r="T55"/>
  <c r="T51"/>
  <c r="T47"/>
  <c r="T43"/>
  <c r="T39"/>
  <c r="T35"/>
  <c r="T31"/>
  <c r="T27"/>
  <c r="T23"/>
  <c r="T19"/>
  <c r="T15"/>
  <c r="T11"/>
  <c r="T390"/>
  <c r="T386"/>
  <c r="T382"/>
  <c r="T378"/>
  <c r="T374"/>
  <c r="T370"/>
  <c r="T366"/>
  <c r="T362"/>
  <c r="T358"/>
  <c r="T354"/>
  <c r="T350"/>
  <c r="T346"/>
  <c r="T342"/>
  <c r="T338"/>
  <c r="T334"/>
  <c r="T330"/>
  <c r="T326"/>
  <c r="T322"/>
  <c r="T318"/>
  <c r="T314"/>
  <c r="T310"/>
  <c r="T306"/>
  <c r="T302"/>
  <c r="T298"/>
  <c r="T294"/>
  <c r="T290"/>
  <c r="T286"/>
  <c r="T280"/>
  <c r="T276"/>
  <c r="T272"/>
  <c r="T268"/>
  <c r="I26" i="34"/>
  <c r="T250" i="32"/>
  <c r="T262"/>
  <c r="T258"/>
  <c r="T254"/>
  <c r="T246"/>
  <c r="T242"/>
  <c r="T238"/>
  <c r="T234"/>
  <c r="T230"/>
  <c r="T226"/>
  <c r="T222"/>
  <c r="T218"/>
  <c r="T214"/>
  <c r="T210"/>
  <c r="T206"/>
  <c r="T202"/>
  <c r="T198"/>
  <c r="T194"/>
  <c r="T190"/>
  <c r="T186"/>
  <c r="T182"/>
  <c r="T178"/>
  <c r="T174"/>
  <c r="T170"/>
  <c r="T166"/>
  <c r="T162"/>
  <c r="T158"/>
  <c r="T154"/>
  <c r="T150"/>
  <c r="T146"/>
  <c r="T142"/>
  <c r="T138"/>
  <c r="T134"/>
  <c r="T130"/>
  <c r="T126"/>
  <c r="T122"/>
  <c r="T118"/>
  <c r="T114"/>
  <c r="T110"/>
  <c r="T106"/>
  <c r="T102"/>
  <c r="T98"/>
  <c r="T90"/>
  <c r="T86"/>
  <c r="T82"/>
  <c r="T78"/>
  <c r="T74"/>
  <c r="T70"/>
  <c r="T66"/>
  <c r="T62"/>
  <c r="T58"/>
  <c r="T54"/>
  <c r="T50"/>
  <c r="T46"/>
  <c r="T42"/>
  <c r="T38"/>
  <c r="T34"/>
  <c r="T30"/>
  <c r="T26"/>
  <c r="T22"/>
  <c r="T18"/>
  <c r="T14"/>
  <c r="T10"/>
  <c r="T389"/>
  <c r="T385"/>
  <c r="T381"/>
  <c r="T377"/>
  <c r="T373"/>
  <c r="T369"/>
  <c r="T365"/>
  <c r="T361"/>
  <c r="T357"/>
  <c r="T353"/>
  <c r="T349"/>
  <c r="T345"/>
  <c r="T341"/>
  <c r="T337"/>
  <c r="T333"/>
  <c r="T329"/>
  <c r="T325"/>
  <c r="T321"/>
  <c r="T317"/>
  <c r="T313"/>
  <c r="T309"/>
  <c r="T305"/>
  <c r="T301"/>
  <c r="T297"/>
  <c r="T293"/>
  <c r="T289"/>
  <c r="T285"/>
  <c r="T279"/>
  <c r="T275"/>
  <c r="T271"/>
  <c r="T267"/>
  <c r="M793" i="13"/>
  <c r="J38" i="35"/>
  <c r="M559" i="17"/>
  <c r="M667"/>
  <c r="M883"/>
  <c r="M955"/>
  <c r="M577"/>
  <c r="M613"/>
  <c r="M631"/>
  <c r="M649"/>
  <c r="M685"/>
  <c r="M703"/>
  <c r="M721"/>
  <c r="M757"/>
  <c r="M775"/>
  <c r="M793"/>
  <c r="M829"/>
  <c r="M865"/>
  <c r="M901"/>
  <c r="M937"/>
  <c r="M973"/>
  <c r="M1009"/>
  <c r="M1045"/>
  <c r="M1081"/>
  <c r="M1117"/>
  <c r="I38" i="35"/>
  <c r="M28" i="17"/>
  <c r="M46"/>
  <c r="M64"/>
  <c r="M82"/>
  <c r="M100"/>
  <c r="M118"/>
  <c r="M136"/>
  <c r="M154"/>
  <c r="M172"/>
  <c r="M190"/>
  <c r="M208"/>
  <c r="M226"/>
  <c r="M244"/>
  <c r="M262"/>
  <c r="M280"/>
  <c r="M298"/>
  <c r="M316"/>
  <c r="M334"/>
  <c r="M352"/>
  <c r="M370"/>
  <c r="M388"/>
  <c r="M406"/>
  <c r="M424"/>
  <c r="M442"/>
  <c r="M460"/>
  <c r="M478"/>
  <c r="M496"/>
  <c r="M514"/>
  <c r="M532"/>
  <c r="M550"/>
  <c r="M568"/>
  <c r="M586"/>
  <c r="M604"/>
  <c r="M622"/>
  <c r="M640"/>
  <c r="M658"/>
  <c r="M676"/>
  <c r="M694"/>
  <c r="M712"/>
  <c r="M730"/>
  <c r="M748"/>
  <c r="M766"/>
  <c r="M784"/>
  <c r="M802"/>
  <c r="M820"/>
  <c r="M838"/>
  <c r="M856"/>
  <c r="M874"/>
  <c r="M892"/>
  <c r="M964"/>
  <c r="M982"/>
  <c r="M1000"/>
  <c r="M1018"/>
  <c r="M1036"/>
  <c r="M1054"/>
  <c r="M1072"/>
  <c r="M1090"/>
  <c r="M1108"/>
  <c r="M1126"/>
  <c r="M910"/>
  <c r="M928"/>
  <c r="M946"/>
  <c r="M154" i="13"/>
  <c r="M172"/>
  <c r="M190"/>
  <c r="M208"/>
  <c r="M226"/>
  <c r="M244"/>
  <c r="M262"/>
  <c r="M280"/>
  <c r="M298"/>
  <c r="M316"/>
  <c r="M334"/>
  <c r="M352"/>
  <c r="M370"/>
  <c r="M388"/>
  <c r="M406"/>
  <c r="M424"/>
  <c r="M442"/>
  <c r="M460"/>
  <c r="M478"/>
  <c r="M496"/>
  <c r="M514"/>
  <c r="M532"/>
  <c r="M550"/>
  <c r="M568"/>
  <c r="M586"/>
  <c r="M604"/>
  <c r="M622"/>
  <c r="M640"/>
  <c r="M658"/>
  <c r="M676"/>
  <c r="M694"/>
  <c r="M712"/>
  <c r="M730"/>
  <c r="M748"/>
  <c r="M766"/>
  <c r="M784"/>
  <c r="M802"/>
  <c r="M820"/>
  <c r="M838"/>
  <c r="M856"/>
  <c r="M874"/>
  <c r="M892"/>
  <c r="M910"/>
  <c r="M928"/>
  <c r="M946"/>
  <c r="M964"/>
  <c r="M982"/>
  <c r="M1000"/>
  <c r="M1018"/>
  <c r="M1036"/>
  <c r="M1054"/>
  <c r="M1072"/>
  <c r="M1090"/>
  <c r="M1108"/>
  <c r="M1126"/>
  <c r="M1144"/>
  <c r="M1162"/>
  <c r="M1180"/>
  <c r="M1198"/>
  <c r="M1216"/>
  <c r="M1234"/>
  <c r="M1252"/>
  <c r="M1270"/>
  <c r="M1288"/>
  <c r="M1306"/>
  <c r="M1324"/>
  <c r="M1342"/>
  <c r="M1360"/>
  <c r="M1378"/>
  <c r="M1396"/>
  <c r="M1414"/>
  <c r="M1432"/>
  <c r="M1450"/>
  <c r="M1468"/>
  <c r="M1486"/>
  <c r="M1504"/>
  <c r="M1522"/>
  <c r="M1540"/>
  <c r="M1558"/>
  <c r="M1576"/>
  <c r="M1594"/>
  <c r="M1612"/>
  <c r="M1630"/>
  <c r="M1648"/>
  <c r="M1666"/>
  <c r="M1684"/>
  <c r="M1702"/>
  <c r="M1720"/>
  <c r="M1738"/>
  <c r="M1756"/>
  <c r="M1774"/>
  <c r="M1792"/>
  <c r="M1810"/>
  <c r="M1828"/>
  <c r="M1846"/>
  <c r="M1864"/>
  <c r="M1882"/>
  <c r="M1900"/>
  <c r="M1918"/>
  <c r="M1936"/>
  <c r="M1954"/>
  <c r="M1972"/>
  <c r="M1990"/>
  <c r="M2008"/>
  <c r="M2026"/>
  <c r="M2044"/>
  <c r="M2062"/>
  <c r="M2080"/>
  <c r="M2098"/>
  <c r="M2116"/>
  <c r="M2134"/>
  <c r="M2152"/>
  <c r="M2170"/>
  <c r="M2188"/>
  <c r="M2206"/>
  <c r="M2224"/>
  <c r="M2242"/>
  <c r="M2260"/>
  <c r="M2278"/>
  <c r="M2296"/>
  <c r="M2314"/>
  <c r="M37"/>
  <c r="M46"/>
  <c r="M55"/>
  <c r="M64"/>
  <c r="M73"/>
  <c r="M82"/>
  <c r="M91"/>
  <c r="M100"/>
  <c r="M109"/>
  <c r="M118"/>
  <c r="M127"/>
  <c r="M136"/>
  <c r="M145"/>
  <c r="M28"/>
  <c r="J45" i="34"/>
  <c r="I45"/>
  <c r="C247" i="21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R2311" i="13"/>
  <c r="Q2311"/>
  <c r="P2311"/>
  <c r="P2314" s="1"/>
  <c r="O2311"/>
  <c r="O2314" s="1"/>
  <c r="N2311"/>
  <c r="N2314" s="1"/>
  <c r="L2311"/>
  <c r="K2311"/>
  <c r="K2314" s="1"/>
  <c r="J2311"/>
  <c r="J2314" s="1"/>
  <c r="I2311"/>
  <c r="H2311"/>
  <c r="G2311"/>
  <c r="G2314" s="1"/>
  <c r="F2311"/>
  <c r="F2314" s="1"/>
  <c r="E2311"/>
  <c r="D2311"/>
  <c r="R2314"/>
  <c r="I2314"/>
  <c r="S2309"/>
  <c r="T2309" s="1"/>
  <c r="R2302"/>
  <c r="Q2302"/>
  <c r="Q2305" s="1"/>
  <c r="P2302"/>
  <c r="P2305" s="1"/>
  <c r="O2302"/>
  <c r="O2305" s="1"/>
  <c r="N2302"/>
  <c r="N2305" s="1"/>
  <c r="L2302"/>
  <c r="K2302"/>
  <c r="K2305" s="1"/>
  <c r="J2302"/>
  <c r="J2305" s="1"/>
  <c r="I2302"/>
  <c r="I2305" s="1"/>
  <c r="H2302"/>
  <c r="G2302"/>
  <c r="G2305" s="1"/>
  <c r="F2302"/>
  <c r="F2305" s="1"/>
  <c r="E2302"/>
  <c r="D2302"/>
  <c r="D2305" s="1"/>
  <c r="R2305"/>
  <c r="S2300"/>
  <c r="T2300" s="1"/>
  <c r="R2293"/>
  <c r="R2296" s="1"/>
  <c r="Q2293"/>
  <c r="Q2296" s="1"/>
  <c r="P2293"/>
  <c r="P2296" s="1"/>
  <c r="O2293"/>
  <c r="N2293"/>
  <c r="N2296" s="1"/>
  <c r="L2293"/>
  <c r="L2296" s="1"/>
  <c r="K2293"/>
  <c r="K2296" s="1"/>
  <c r="J2293"/>
  <c r="J2296" s="1"/>
  <c r="I2293"/>
  <c r="I2296" s="1"/>
  <c r="H2293"/>
  <c r="H2296" s="1"/>
  <c r="G2293"/>
  <c r="G2296" s="1"/>
  <c r="F2293"/>
  <c r="E2293"/>
  <c r="E2296" s="1"/>
  <c r="D2293"/>
  <c r="D2296" s="1"/>
  <c r="R2284"/>
  <c r="R2287" s="1"/>
  <c r="Q2284"/>
  <c r="P2284"/>
  <c r="P2287" s="1"/>
  <c r="O2284"/>
  <c r="O2287" s="1"/>
  <c r="N2284"/>
  <c r="N2287" s="1"/>
  <c r="L2284"/>
  <c r="K2284"/>
  <c r="K2287" s="1"/>
  <c r="J2284"/>
  <c r="J2287" s="1"/>
  <c r="I2284"/>
  <c r="I2287" s="1"/>
  <c r="H2284"/>
  <c r="G2284"/>
  <c r="G2287" s="1"/>
  <c r="F2284"/>
  <c r="F2287" s="1"/>
  <c r="E2284"/>
  <c r="E2287" s="1"/>
  <c r="D2284"/>
  <c r="R2275"/>
  <c r="Q2275"/>
  <c r="Q2278" s="1"/>
  <c r="P2275"/>
  <c r="O2275"/>
  <c r="N2275"/>
  <c r="N2278" s="1"/>
  <c r="L2275"/>
  <c r="L2278" s="1"/>
  <c r="K2275"/>
  <c r="J2275"/>
  <c r="I2275"/>
  <c r="I2278" s="1"/>
  <c r="H2275"/>
  <c r="H2278" s="1"/>
  <c r="G2275"/>
  <c r="G2278" s="1"/>
  <c r="F2275"/>
  <c r="E2275"/>
  <c r="D2275"/>
  <c r="R2266"/>
  <c r="R2269" s="1"/>
  <c r="Q2266"/>
  <c r="P2266"/>
  <c r="O2266"/>
  <c r="O2269" s="1"/>
  <c r="N2266"/>
  <c r="N2269" s="1"/>
  <c r="L2266"/>
  <c r="L2269" s="1"/>
  <c r="K2266"/>
  <c r="K2269" s="1"/>
  <c r="J2266"/>
  <c r="J2269" s="1"/>
  <c r="I2266"/>
  <c r="I2269" s="1"/>
  <c r="H2266"/>
  <c r="H2269" s="1"/>
  <c r="G2266"/>
  <c r="G2269" s="1"/>
  <c r="F2266"/>
  <c r="F2269" s="1"/>
  <c r="E2266"/>
  <c r="D2266"/>
  <c r="D2269" s="1"/>
  <c r="P2269"/>
  <c r="S2264"/>
  <c r="T2264" s="1"/>
  <c r="Q2269"/>
  <c r="R2257"/>
  <c r="Q2257"/>
  <c r="Q2260" s="1"/>
  <c r="P2257"/>
  <c r="O2257"/>
  <c r="O2260" s="1"/>
  <c r="N2257"/>
  <c r="L2257"/>
  <c r="L2260" s="1"/>
  <c r="K2257"/>
  <c r="J2257"/>
  <c r="J2260" s="1"/>
  <c r="I2257"/>
  <c r="H2257"/>
  <c r="H2260" s="1"/>
  <c r="G2257"/>
  <c r="F2257"/>
  <c r="F2260" s="1"/>
  <c r="E2257"/>
  <c r="E2260" s="1"/>
  <c r="D2257"/>
  <c r="D2260" s="1"/>
  <c r="R2248"/>
  <c r="R2251" s="1"/>
  <c r="Q2248"/>
  <c r="P2248"/>
  <c r="O2248"/>
  <c r="N2248"/>
  <c r="N2251" s="1"/>
  <c r="L2248"/>
  <c r="K2248"/>
  <c r="K2251" s="1"/>
  <c r="J2248"/>
  <c r="I2248"/>
  <c r="I2251" s="1"/>
  <c r="H2248"/>
  <c r="G2248"/>
  <c r="G2251" s="1"/>
  <c r="F2248"/>
  <c r="E2248"/>
  <c r="E2251" s="1"/>
  <c r="D2248"/>
  <c r="P2251"/>
  <c r="R2239"/>
  <c r="Q2239"/>
  <c r="Q2242" s="1"/>
  <c r="P2239"/>
  <c r="O2239"/>
  <c r="O2242" s="1"/>
  <c r="N2239"/>
  <c r="L2239"/>
  <c r="L2242" s="1"/>
  <c r="K2239"/>
  <c r="J2239"/>
  <c r="J2242" s="1"/>
  <c r="I2239"/>
  <c r="H2239"/>
  <c r="G2239"/>
  <c r="F2239"/>
  <c r="F2242" s="1"/>
  <c r="E2239"/>
  <c r="D2239"/>
  <c r="D2242" s="1"/>
  <c r="R2230"/>
  <c r="R2233" s="1"/>
  <c r="Q2230"/>
  <c r="P2230"/>
  <c r="P2233" s="1"/>
  <c r="O2230"/>
  <c r="N2230"/>
  <c r="N2233" s="1"/>
  <c r="L2230"/>
  <c r="K2230"/>
  <c r="K2233" s="1"/>
  <c r="J2230"/>
  <c r="I2230"/>
  <c r="I2233" s="1"/>
  <c r="H2230"/>
  <c r="G2230"/>
  <c r="G2233" s="1"/>
  <c r="F2230"/>
  <c r="E2230"/>
  <c r="D2230"/>
  <c r="S2228"/>
  <c r="T2228" s="1"/>
  <c r="R2221"/>
  <c r="Q2221"/>
  <c r="Q2224" s="1"/>
  <c r="P2221"/>
  <c r="O2221"/>
  <c r="N2221"/>
  <c r="L2221"/>
  <c r="K2221"/>
  <c r="J2221"/>
  <c r="I2221"/>
  <c r="H2221"/>
  <c r="H2224" s="1"/>
  <c r="G2221"/>
  <c r="F2221"/>
  <c r="E2221"/>
  <c r="D2221"/>
  <c r="D2224" s="1"/>
  <c r="R2212"/>
  <c r="R2215" s="1"/>
  <c r="Q2212"/>
  <c r="P2212"/>
  <c r="O2212"/>
  <c r="N2212"/>
  <c r="N2215" s="1"/>
  <c r="L2212"/>
  <c r="K2212"/>
  <c r="K2215" s="1"/>
  <c r="J2212"/>
  <c r="I2212"/>
  <c r="H2212"/>
  <c r="G2212"/>
  <c r="G2215" s="1"/>
  <c r="F2212"/>
  <c r="E2212"/>
  <c r="E2215" s="1"/>
  <c r="D2212"/>
  <c r="P2215"/>
  <c r="R2203"/>
  <c r="Q2203"/>
  <c r="P2203"/>
  <c r="O2203"/>
  <c r="O2206" s="1"/>
  <c r="N2203"/>
  <c r="L2203"/>
  <c r="K2203"/>
  <c r="J2203"/>
  <c r="J2206" s="1"/>
  <c r="I2203"/>
  <c r="H2203"/>
  <c r="G2203"/>
  <c r="F2203"/>
  <c r="F2206" s="1"/>
  <c r="E2203"/>
  <c r="D2203"/>
  <c r="R2194"/>
  <c r="R2197" s="1"/>
  <c r="Q2194"/>
  <c r="P2194"/>
  <c r="O2194"/>
  <c r="N2194"/>
  <c r="N2197" s="1"/>
  <c r="L2194"/>
  <c r="K2194"/>
  <c r="K2197" s="1"/>
  <c r="J2194"/>
  <c r="I2194"/>
  <c r="I2197" s="1"/>
  <c r="H2194"/>
  <c r="G2194"/>
  <c r="F2194"/>
  <c r="E2194"/>
  <c r="D2194"/>
  <c r="S2192"/>
  <c r="T2192" s="1"/>
  <c r="R2185"/>
  <c r="Q2185"/>
  <c r="Q2188" s="1"/>
  <c r="P2185"/>
  <c r="O2185"/>
  <c r="N2185"/>
  <c r="L2185"/>
  <c r="L2188" s="1"/>
  <c r="K2185"/>
  <c r="J2185"/>
  <c r="I2185"/>
  <c r="H2185"/>
  <c r="H2188" s="1"/>
  <c r="G2185"/>
  <c r="F2185"/>
  <c r="E2185"/>
  <c r="D2185"/>
  <c r="D2188" s="1"/>
  <c r="R2176"/>
  <c r="Q2176"/>
  <c r="P2176"/>
  <c r="O2176"/>
  <c r="N2176"/>
  <c r="L2176"/>
  <c r="K2176"/>
  <c r="J2176"/>
  <c r="I2176"/>
  <c r="H2176"/>
  <c r="G2176"/>
  <c r="F2176"/>
  <c r="E2176"/>
  <c r="D2176"/>
  <c r="R2167"/>
  <c r="Q2167"/>
  <c r="Q2170" s="1"/>
  <c r="P2167"/>
  <c r="O2167"/>
  <c r="N2167"/>
  <c r="L2167"/>
  <c r="L2170" s="1"/>
  <c r="K2167"/>
  <c r="J2167"/>
  <c r="I2167"/>
  <c r="H2167"/>
  <c r="H2170" s="1"/>
  <c r="G2167"/>
  <c r="F2167"/>
  <c r="E2167"/>
  <c r="D2167"/>
  <c r="D2170" s="1"/>
  <c r="S2313"/>
  <c r="T2313" s="1"/>
  <c r="S2312"/>
  <c r="T2312" s="1"/>
  <c r="S2310"/>
  <c r="T2310" s="1"/>
  <c r="Q2314"/>
  <c r="L2314"/>
  <c r="H2314"/>
  <c r="D2314"/>
  <c r="S2304"/>
  <c r="T2304" s="1"/>
  <c r="S2303"/>
  <c r="T2303" s="1"/>
  <c r="S2301"/>
  <c r="T2301" s="1"/>
  <c r="L2305"/>
  <c r="H2305"/>
  <c r="S2295"/>
  <c r="T2295" s="1"/>
  <c r="S2293"/>
  <c r="T2293" s="1"/>
  <c r="S2292"/>
  <c r="T2292" s="1"/>
  <c r="O2296"/>
  <c r="F2296"/>
  <c r="S2285"/>
  <c r="T2285" s="1"/>
  <c r="S2282"/>
  <c r="T2282" s="1"/>
  <c r="Q2287"/>
  <c r="L2287"/>
  <c r="H2287"/>
  <c r="D2287"/>
  <c r="S2277"/>
  <c r="T2277" s="1"/>
  <c r="S2274"/>
  <c r="T2274" s="1"/>
  <c r="R2278"/>
  <c r="P2278"/>
  <c r="O2278"/>
  <c r="K2278"/>
  <c r="J2278"/>
  <c r="F2278"/>
  <c r="E2278"/>
  <c r="S2267"/>
  <c r="T2267" s="1"/>
  <c r="S2259"/>
  <c r="T2259" s="1"/>
  <c r="S2256"/>
  <c r="T2256" s="1"/>
  <c r="S2249"/>
  <c r="T2249" s="1"/>
  <c r="S2246"/>
  <c r="T2246" s="1"/>
  <c r="S2241"/>
  <c r="T2241" s="1"/>
  <c r="S2238"/>
  <c r="T2238" s="1"/>
  <c r="H2242"/>
  <c r="S2231"/>
  <c r="T2231" s="1"/>
  <c r="S2223"/>
  <c r="T2223" s="1"/>
  <c r="S2220"/>
  <c r="T2220" s="1"/>
  <c r="L2224"/>
  <c r="S2213"/>
  <c r="T2213" s="1"/>
  <c r="S2210"/>
  <c r="T2210" s="1"/>
  <c r="I2215"/>
  <c r="S2205"/>
  <c r="T2205" s="1"/>
  <c r="S2202"/>
  <c r="T2202" s="1"/>
  <c r="S2195"/>
  <c r="T2195" s="1"/>
  <c r="P2197"/>
  <c r="G2197"/>
  <c r="S2187"/>
  <c r="T2187" s="1"/>
  <c r="S2184"/>
  <c r="T2184" s="1"/>
  <c r="S2177"/>
  <c r="T2177" s="1"/>
  <c r="S2174"/>
  <c r="T2174" s="1"/>
  <c r="S2169"/>
  <c r="T2169" s="1"/>
  <c r="S2166"/>
  <c r="T2166" s="1"/>
  <c r="B1000" i="17"/>
  <c r="B999"/>
  <c r="B998"/>
  <c r="B996"/>
  <c r="B1009"/>
  <c r="B1008"/>
  <c r="B1007"/>
  <c r="B1005"/>
  <c r="B1018"/>
  <c r="B1017"/>
  <c r="B1016"/>
  <c r="B1014"/>
  <c r="B1027"/>
  <c r="B1026"/>
  <c r="B1025"/>
  <c r="B1023"/>
  <c r="B1036"/>
  <c r="B1035"/>
  <c r="B1034"/>
  <c r="B1032"/>
  <c r="B1045"/>
  <c r="B1044"/>
  <c r="B1043"/>
  <c r="B1041"/>
  <c r="B1054"/>
  <c r="B1053"/>
  <c r="B1052"/>
  <c r="B1050"/>
  <c r="B1063"/>
  <c r="B1062"/>
  <c r="B1061"/>
  <c r="B1059"/>
  <c r="B1072"/>
  <c r="B1071"/>
  <c r="B1070"/>
  <c r="B1068"/>
  <c r="B1081"/>
  <c r="B1080"/>
  <c r="B1079"/>
  <c r="B1077"/>
  <c r="B1090"/>
  <c r="B1089"/>
  <c r="B1088"/>
  <c r="B1086"/>
  <c r="B1099"/>
  <c r="B1098"/>
  <c r="B1097"/>
  <c r="B1095"/>
  <c r="B1108"/>
  <c r="B1107"/>
  <c r="B1106"/>
  <c r="B1104"/>
  <c r="B1117"/>
  <c r="B1116"/>
  <c r="B1115"/>
  <c r="B1113"/>
  <c r="B1126"/>
  <c r="B1125"/>
  <c r="B1124"/>
  <c r="B1122"/>
  <c r="B1135"/>
  <c r="B1134"/>
  <c r="B1133"/>
  <c r="B1131"/>
  <c r="R1117"/>
  <c r="P1117"/>
  <c r="N1117"/>
  <c r="K1117"/>
  <c r="I1117"/>
  <c r="G1117"/>
  <c r="E1117"/>
  <c r="S1134"/>
  <c r="T1134" s="1"/>
  <c r="S1133"/>
  <c r="T1133" s="1"/>
  <c r="S1131"/>
  <c r="T1131" s="1"/>
  <c r="S1130"/>
  <c r="T1130" s="1"/>
  <c r="R1135"/>
  <c r="P1135"/>
  <c r="N1135"/>
  <c r="K1135"/>
  <c r="I1135"/>
  <c r="G1135"/>
  <c r="E1135"/>
  <c r="S1127"/>
  <c r="T1127" s="1"/>
  <c r="S1125"/>
  <c r="T1125" s="1"/>
  <c r="S1122"/>
  <c r="T1122" s="1"/>
  <c r="R1126"/>
  <c r="Q1126"/>
  <c r="P1126"/>
  <c r="O1126"/>
  <c r="N1126"/>
  <c r="L1126"/>
  <c r="K1126"/>
  <c r="J1126"/>
  <c r="I1126"/>
  <c r="H1126"/>
  <c r="G1126"/>
  <c r="F1126"/>
  <c r="E1126"/>
  <c r="S1118"/>
  <c r="T1118" s="1"/>
  <c r="S1116"/>
  <c r="T1116" s="1"/>
  <c r="S1115"/>
  <c r="T1115" s="1"/>
  <c r="S1113"/>
  <c r="T1113" s="1"/>
  <c r="O1117"/>
  <c r="J1117"/>
  <c r="F1117"/>
  <c r="S1107"/>
  <c r="T1107" s="1"/>
  <c r="S1104"/>
  <c r="T1104" s="1"/>
  <c r="R1108"/>
  <c r="Q1108"/>
  <c r="P1108"/>
  <c r="O1108"/>
  <c r="N1108"/>
  <c r="L1108"/>
  <c r="K1108"/>
  <c r="J1108"/>
  <c r="I1108"/>
  <c r="H1108"/>
  <c r="G1108"/>
  <c r="F1108"/>
  <c r="E1108"/>
  <c r="S1098"/>
  <c r="T1098" s="1"/>
  <c r="S1097"/>
  <c r="T1097" s="1"/>
  <c r="S1095"/>
  <c r="T1095" s="1"/>
  <c r="R1099"/>
  <c r="Q1099"/>
  <c r="P1099"/>
  <c r="O1099"/>
  <c r="N1099"/>
  <c r="L1099"/>
  <c r="K1099"/>
  <c r="J1099"/>
  <c r="I1099"/>
  <c r="H1099"/>
  <c r="G1099"/>
  <c r="F1099"/>
  <c r="E1099"/>
  <c r="S1089"/>
  <c r="T1089" s="1"/>
  <c r="S1088"/>
  <c r="T1088" s="1"/>
  <c r="S1085"/>
  <c r="T1085" s="1"/>
  <c r="Q1090"/>
  <c r="O1090"/>
  <c r="L1090"/>
  <c r="J1090"/>
  <c r="H1090"/>
  <c r="F1090"/>
  <c r="S1082"/>
  <c r="T1082" s="1"/>
  <c r="S1079"/>
  <c r="T1079" s="1"/>
  <c r="S1076"/>
  <c r="T1076" s="1"/>
  <c r="R1081"/>
  <c r="Q1081"/>
  <c r="P1081"/>
  <c r="O1081"/>
  <c r="N1081"/>
  <c r="L1081"/>
  <c r="K1081"/>
  <c r="J1081"/>
  <c r="I1081"/>
  <c r="H1081"/>
  <c r="G1081"/>
  <c r="F1081"/>
  <c r="E1081"/>
  <c r="S1071"/>
  <c r="T1071" s="1"/>
  <c r="S1068"/>
  <c r="T1068" s="1"/>
  <c r="Q1072"/>
  <c r="O1072"/>
  <c r="L1072"/>
  <c r="J1072"/>
  <c r="H1072"/>
  <c r="F1072"/>
  <c r="S1061"/>
  <c r="T1061" s="1"/>
  <c r="S1058"/>
  <c r="T1058" s="1"/>
  <c r="R1063"/>
  <c r="P1063"/>
  <c r="N1063"/>
  <c r="K1063"/>
  <c r="I1063"/>
  <c r="G1063"/>
  <c r="E1063"/>
  <c r="S1053"/>
  <c r="T1053" s="1"/>
  <c r="S1050"/>
  <c r="T1050" s="1"/>
  <c r="Q1054"/>
  <c r="O1054"/>
  <c r="L1054"/>
  <c r="J1054"/>
  <c r="H1054"/>
  <c r="F1054"/>
  <c r="S1041"/>
  <c r="T1041" s="1"/>
  <c r="Q1045"/>
  <c r="L1045"/>
  <c r="H1045"/>
  <c r="S1034"/>
  <c r="T1034" s="1"/>
  <c r="R1036"/>
  <c r="N1036"/>
  <c r="I1036"/>
  <c r="E1036"/>
  <c r="S1026"/>
  <c r="T1026" s="1"/>
  <c r="S1023"/>
  <c r="T1023" s="1"/>
  <c r="Q1027"/>
  <c r="L1027"/>
  <c r="H1027"/>
  <c r="S1016"/>
  <c r="T1016" s="1"/>
  <c r="S1013"/>
  <c r="T1013" s="1"/>
  <c r="P1018"/>
  <c r="K1018"/>
  <c r="G1018"/>
  <c r="S1008"/>
  <c r="T1008" s="1"/>
  <c r="S1005"/>
  <c r="T1005" s="1"/>
  <c r="O1009"/>
  <c r="J1009"/>
  <c r="F1009"/>
  <c r="S998"/>
  <c r="T998" s="1"/>
  <c r="S995"/>
  <c r="T995" s="1"/>
  <c r="R1000"/>
  <c r="N1000"/>
  <c r="I1000"/>
  <c r="E1000"/>
  <c r="S2275" i="13" l="1"/>
  <c r="T2275" s="1"/>
  <c r="D2278"/>
  <c r="S2311"/>
  <c r="T2311" s="1"/>
  <c r="S2239"/>
  <c r="T2239" s="1"/>
  <c r="S2203"/>
  <c r="T2203" s="1"/>
  <c r="S2302"/>
  <c r="T2302" s="1"/>
  <c r="S2257"/>
  <c r="T2257" s="1"/>
  <c r="E2197"/>
  <c r="E2233"/>
  <c r="E2269"/>
  <c r="E2305"/>
  <c r="E2314"/>
  <c r="S1001" i="17"/>
  <c r="T1001" s="1"/>
  <c r="S1136"/>
  <c r="T1136" s="1"/>
  <c r="G1000"/>
  <c r="K1000"/>
  <c r="P1000"/>
  <c r="H1009"/>
  <c r="L1009"/>
  <c r="Q1009"/>
  <c r="E1018"/>
  <c r="I1018"/>
  <c r="N1018"/>
  <c r="R1018"/>
  <c r="F1027"/>
  <c r="J1027"/>
  <c r="O1027"/>
  <c r="G1036"/>
  <c r="K1036"/>
  <c r="P1036"/>
  <c r="F1045"/>
  <c r="J1045"/>
  <c r="O1045"/>
  <c r="H1117"/>
  <c r="L1117"/>
  <c r="Q1117"/>
  <c r="F1135"/>
  <c r="H1135"/>
  <c r="J1135"/>
  <c r="L1135"/>
  <c r="O1135"/>
  <c r="Q1135"/>
  <c r="S2180" i="13"/>
  <c r="T2180" s="1"/>
  <c r="S2252"/>
  <c r="T2252" s="1"/>
  <c r="S2288"/>
  <c r="T2288" s="1"/>
  <c r="S2306"/>
  <c r="T2306" s="1"/>
  <c r="S2315"/>
  <c r="T2315" s="1"/>
  <c r="S2167"/>
  <c r="T2167" s="1"/>
  <c r="S2185"/>
  <c r="T2185" s="1"/>
  <c r="S2221"/>
  <c r="T2221" s="1"/>
  <c r="S1019" i="17"/>
  <c r="T1019" s="1"/>
  <c r="S1037"/>
  <c r="T1037" s="1"/>
  <c r="S1064"/>
  <c r="T1064" s="1"/>
  <c r="S1100"/>
  <c r="T1100" s="1"/>
  <c r="F2170" i="13"/>
  <c r="J2170"/>
  <c r="O2170"/>
  <c r="F2188"/>
  <c r="J2188"/>
  <c r="O2188"/>
  <c r="D2206"/>
  <c r="H2206"/>
  <c r="L2206"/>
  <c r="Q2206"/>
  <c r="F2224"/>
  <c r="J2224"/>
  <c r="O2224"/>
  <c r="S2198"/>
  <c r="T2198" s="1"/>
  <c r="S2234"/>
  <c r="T2234" s="1"/>
  <c r="S1109" i="17"/>
  <c r="T1109" s="1"/>
  <c r="S2270" i="13"/>
  <c r="T2270" s="1"/>
  <c r="S1046" i="17"/>
  <c r="T1046" s="1"/>
  <c r="S1091"/>
  <c r="T1091" s="1"/>
  <c r="S2216" i="13"/>
  <c r="T2216" s="1"/>
  <c r="S1031" i="17"/>
  <c r="T1031" s="1"/>
  <c r="E2170" i="13"/>
  <c r="G2170"/>
  <c r="I2170"/>
  <c r="K2170"/>
  <c r="N2170"/>
  <c r="P2170"/>
  <c r="R2170"/>
  <c r="S2165"/>
  <c r="T2165" s="1"/>
  <c r="S2168"/>
  <c r="T2168" s="1"/>
  <c r="S2171"/>
  <c r="T2171" s="1"/>
  <c r="D2179"/>
  <c r="F2179"/>
  <c r="H2179"/>
  <c r="J2179"/>
  <c r="L2179"/>
  <c r="O2179"/>
  <c r="Q2179"/>
  <c r="E2179"/>
  <c r="G2179"/>
  <c r="I2179"/>
  <c r="K2179"/>
  <c r="N2179"/>
  <c r="P2179"/>
  <c r="R2179"/>
  <c r="S2175"/>
  <c r="T2175" s="1"/>
  <c r="S2176"/>
  <c r="T2176" s="1"/>
  <c r="S2178"/>
  <c r="T2178" s="1"/>
  <c r="E2188"/>
  <c r="G2188"/>
  <c r="I2188"/>
  <c r="K2188"/>
  <c r="N2188"/>
  <c r="P2188"/>
  <c r="R2188"/>
  <c r="S2183"/>
  <c r="T2183" s="1"/>
  <c r="S2186"/>
  <c r="T2186" s="1"/>
  <c r="S2189"/>
  <c r="T2189" s="1"/>
  <c r="D2197"/>
  <c r="F2197"/>
  <c r="H2197"/>
  <c r="J2197"/>
  <c r="L2197"/>
  <c r="O2197"/>
  <c r="Q2197"/>
  <c r="S2193"/>
  <c r="T2193" s="1"/>
  <c r="S2194"/>
  <c r="T2194" s="1"/>
  <c r="S2196"/>
  <c r="T2196" s="1"/>
  <c r="E2206"/>
  <c r="G2206"/>
  <c r="I2206"/>
  <c r="K2206"/>
  <c r="N2206"/>
  <c r="P2206"/>
  <c r="R2206"/>
  <c r="S2201"/>
  <c r="T2201" s="1"/>
  <c r="S2204"/>
  <c r="T2204" s="1"/>
  <c r="S2207"/>
  <c r="T2207" s="1"/>
  <c r="D2215"/>
  <c r="F2215"/>
  <c r="H2215"/>
  <c r="J2215"/>
  <c r="L2215"/>
  <c r="O2215"/>
  <c r="Q2215"/>
  <c r="S2211"/>
  <c r="T2211" s="1"/>
  <c r="S2212"/>
  <c r="T2212" s="1"/>
  <c r="S2214"/>
  <c r="T2214" s="1"/>
  <c r="E2224"/>
  <c r="G2224"/>
  <c r="I2224"/>
  <c r="K2224"/>
  <c r="N2224"/>
  <c r="P2224"/>
  <c r="R2224"/>
  <c r="S2219"/>
  <c r="T2219" s="1"/>
  <c r="S2222"/>
  <c r="T2222" s="1"/>
  <c r="S2225"/>
  <c r="T2225" s="1"/>
  <c r="D2233"/>
  <c r="F2233"/>
  <c r="H2233"/>
  <c r="J2233"/>
  <c r="L2233"/>
  <c r="O2233"/>
  <c r="Q2233"/>
  <c r="S2229"/>
  <c r="T2229" s="1"/>
  <c r="S2230"/>
  <c r="T2230" s="1"/>
  <c r="S2232"/>
  <c r="T2232" s="1"/>
  <c r="E2242"/>
  <c r="G2242"/>
  <c r="I2242"/>
  <c r="K2242"/>
  <c r="N2242"/>
  <c r="P2242"/>
  <c r="R2242"/>
  <c r="S2237"/>
  <c r="T2237" s="1"/>
  <c r="S2240"/>
  <c r="T2240" s="1"/>
  <c r="S2243"/>
  <c r="T2243" s="1"/>
  <c r="D2251"/>
  <c r="F2251"/>
  <c r="H2251"/>
  <c r="J2251"/>
  <c r="L2251"/>
  <c r="O2251"/>
  <c r="Q2251"/>
  <c r="S2247"/>
  <c r="T2247" s="1"/>
  <c r="S2248"/>
  <c r="T2248" s="1"/>
  <c r="S2250"/>
  <c r="T2250" s="1"/>
  <c r="G2260"/>
  <c r="I2260"/>
  <c r="K2260"/>
  <c r="N2260"/>
  <c r="P2260"/>
  <c r="R2260"/>
  <c r="S2255"/>
  <c r="T2255" s="1"/>
  <c r="S2258"/>
  <c r="T2258" s="1"/>
  <c r="S2261"/>
  <c r="T2261" s="1"/>
  <c r="S2265"/>
  <c r="T2265" s="1"/>
  <c r="S2266"/>
  <c r="T2266" s="1"/>
  <c r="S2268"/>
  <c r="T2268" s="1"/>
  <c r="S2273"/>
  <c r="T2273" s="1"/>
  <c r="S2276"/>
  <c r="T2276" s="1"/>
  <c r="S2279"/>
  <c r="T2279" s="1"/>
  <c r="S2283"/>
  <c r="T2283" s="1"/>
  <c r="S2284"/>
  <c r="T2284" s="1"/>
  <c r="S2286"/>
  <c r="T2286" s="1"/>
  <c r="S2291"/>
  <c r="T2291" s="1"/>
  <c r="S2294"/>
  <c r="T2294" s="1"/>
  <c r="S2297"/>
  <c r="T2297" s="1"/>
  <c r="S2308"/>
  <c r="S2299"/>
  <c r="S2290"/>
  <c r="S2281"/>
  <c r="S2272"/>
  <c r="S2263"/>
  <c r="S2254"/>
  <c r="S2245"/>
  <c r="S2236"/>
  <c r="S2227"/>
  <c r="S2218"/>
  <c r="S2209"/>
  <c r="S2200"/>
  <c r="S2191"/>
  <c r="S2182"/>
  <c r="S2173"/>
  <c r="S2164"/>
  <c r="S1044" i="17"/>
  <c r="T1044" s="1"/>
  <c r="E1054"/>
  <c r="G1054"/>
  <c r="I1054"/>
  <c r="K1054"/>
  <c r="N1054"/>
  <c r="P1054"/>
  <c r="R1054"/>
  <c r="S1049"/>
  <c r="T1049" s="1"/>
  <c r="S1052"/>
  <c r="T1052" s="1"/>
  <c r="S1055"/>
  <c r="T1055" s="1"/>
  <c r="F1063"/>
  <c r="H1063"/>
  <c r="J1063"/>
  <c r="L1063"/>
  <c r="O1063"/>
  <c r="Q1063"/>
  <c r="S1059"/>
  <c r="T1059" s="1"/>
  <c r="S1062"/>
  <c r="T1062" s="1"/>
  <c r="S1067"/>
  <c r="T1067" s="1"/>
  <c r="S1070"/>
  <c r="T1070" s="1"/>
  <c r="S1073"/>
  <c r="T1073" s="1"/>
  <c r="S1077"/>
  <c r="T1077" s="1"/>
  <c r="S1080"/>
  <c r="T1080" s="1"/>
  <c r="S1103"/>
  <c r="T1103" s="1"/>
  <c r="S1106"/>
  <c r="T1106" s="1"/>
  <c r="S1121"/>
  <c r="T1121" s="1"/>
  <c r="S1124"/>
  <c r="T1124" s="1"/>
  <c r="F1000"/>
  <c r="H1000"/>
  <c r="J1000"/>
  <c r="L1000"/>
  <c r="O1000"/>
  <c r="Q1000"/>
  <c r="S996"/>
  <c r="T996" s="1"/>
  <c r="S999"/>
  <c r="T999" s="1"/>
  <c r="E1009"/>
  <c r="G1009"/>
  <c r="I1009"/>
  <c r="K1009"/>
  <c r="N1009"/>
  <c r="P1009"/>
  <c r="R1009"/>
  <c r="S1004"/>
  <c r="T1004" s="1"/>
  <c r="S1007"/>
  <c r="T1007" s="1"/>
  <c r="S1010"/>
  <c r="T1010" s="1"/>
  <c r="F1018"/>
  <c r="H1018"/>
  <c r="J1018"/>
  <c r="L1018"/>
  <c r="O1018"/>
  <c r="Q1018"/>
  <c r="S1014"/>
  <c r="T1014" s="1"/>
  <c r="S1017"/>
  <c r="T1017" s="1"/>
  <c r="E1027"/>
  <c r="G1027"/>
  <c r="I1027"/>
  <c r="K1027"/>
  <c r="N1027"/>
  <c r="P1027"/>
  <c r="R1027"/>
  <c r="S1022"/>
  <c r="T1022" s="1"/>
  <c r="S1025"/>
  <c r="T1025" s="1"/>
  <c r="S1028"/>
  <c r="T1028" s="1"/>
  <c r="F1036"/>
  <c r="H1036"/>
  <c r="J1036"/>
  <c r="L1036"/>
  <c r="O1036"/>
  <c r="Q1036"/>
  <c r="S1032"/>
  <c r="T1032" s="1"/>
  <c r="S1035"/>
  <c r="T1035" s="1"/>
  <c r="E1045"/>
  <c r="G1045"/>
  <c r="I1045"/>
  <c r="K1045"/>
  <c r="N1045"/>
  <c r="P1045"/>
  <c r="R1045"/>
  <c r="S1040"/>
  <c r="T1040" s="1"/>
  <c r="S1043"/>
  <c r="T1043" s="1"/>
  <c r="E1072"/>
  <c r="G1072"/>
  <c r="I1072"/>
  <c r="K1072"/>
  <c r="N1072"/>
  <c r="P1072"/>
  <c r="R1072"/>
  <c r="E1090"/>
  <c r="G1090"/>
  <c r="I1090"/>
  <c r="K1090"/>
  <c r="N1090"/>
  <c r="P1090"/>
  <c r="R1090"/>
  <c r="S1086"/>
  <c r="T1086" s="1"/>
  <c r="S1094"/>
  <c r="T1094" s="1"/>
  <c r="S1112"/>
  <c r="T1112" s="1"/>
  <c r="S1129"/>
  <c r="S1120"/>
  <c r="S1111"/>
  <c r="S1102"/>
  <c r="S1093"/>
  <c r="S1084"/>
  <c r="S1075"/>
  <c r="S1066"/>
  <c r="S1057"/>
  <c r="S1048"/>
  <c r="S1039"/>
  <c r="S1030"/>
  <c r="S1021"/>
  <c r="S1012"/>
  <c r="S1003"/>
  <c r="S994"/>
  <c r="S2314" i="13" l="1"/>
  <c r="T2314" s="1"/>
  <c r="T2308"/>
  <c r="S2305"/>
  <c r="T2305" s="1"/>
  <c r="T2299"/>
  <c r="S2296"/>
  <c r="T2296" s="1"/>
  <c r="T2290"/>
  <c r="S2287"/>
  <c r="T2287" s="1"/>
  <c r="T2281"/>
  <c r="S2278"/>
  <c r="T2278" s="1"/>
  <c r="T2272"/>
  <c r="S2269"/>
  <c r="T2269" s="1"/>
  <c r="T2263"/>
  <c r="S2260"/>
  <c r="T2260" s="1"/>
  <c r="T2254"/>
  <c r="S2251"/>
  <c r="T2251" s="1"/>
  <c r="T2245"/>
  <c r="S2242"/>
  <c r="T2242" s="1"/>
  <c r="T2236"/>
  <c r="S2233"/>
  <c r="T2233" s="1"/>
  <c r="T2227"/>
  <c r="S2224"/>
  <c r="T2224" s="1"/>
  <c r="T2218"/>
  <c r="S2215"/>
  <c r="T2215" s="1"/>
  <c r="T2209"/>
  <c r="S2206"/>
  <c r="T2206" s="1"/>
  <c r="T2200"/>
  <c r="S2197"/>
  <c r="T2197" s="1"/>
  <c r="T2191"/>
  <c r="S2188"/>
  <c r="T2188" s="1"/>
  <c r="T2182"/>
  <c r="S2179"/>
  <c r="T2179" s="1"/>
  <c r="T2173"/>
  <c r="S2170"/>
  <c r="T2170" s="1"/>
  <c r="T2164"/>
  <c r="T1129" i="17"/>
  <c r="T1120"/>
  <c r="T1111"/>
  <c r="T1102"/>
  <c r="T1093"/>
  <c r="T1084"/>
  <c r="T1075"/>
  <c r="T1066"/>
  <c r="T1057"/>
  <c r="T1048"/>
  <c r="T1039"/>
  <c r="T1030"/>
  <c r="T1021"/>
  <c r="T1012"/>
  <c r="T1003"/>
  <c r="T994"/>
  <c r="H17" i="29" l="1"/>
  <c r="F30"/>
  <c r="F29"/>
  <c r="F28"/>
  <c r="F27"/>
  <c r="F26"/>
  <c r="F25"/>
  <c r="F24"/>
  <c r="F23"/>
  <c r="F22"/>
  <c r="F21"/>
  <c r="F20"/>
  <c r="F19"/>
  <c r="F18"/>
  <c r="F17"/>
  <c r="E9"/>
  <c r="E12"/>
  <c r="E11"/>
  <c r="E10"/>
  <c r="J1"/>
  <c r="C246" i="31"/>
  <c r="B246"/>
  <c r="C245"/>
  <c r="B245"/>
  <c r="C244"/>
  <c r="B244"/>
  <c r="C243"/>
  <c r="B243"/>
  <c r="C242"/>
  <c r="B242"/>
  <c r="C241"/>
  <c r="B241"/>
  <c r="C240"/>
  <c r="B240"/>
  <c r="C239"/>
  <c r="B239"/>
  <c r="C238"/>
  <c r="B238"/>
  <c r="C237"/>
  <c r="B237"/>
  <c r="C236"/>
  <c r="B236"/>
  <c r="C235"/>
  <c r="B235"/>
  <c r="C234"/>
  <c r="B234"/>
  <c r="C233"/>
  <c r="B233"/>
  <c r="C232"/>
  <c r="B232"/>
  <c r="C231"/>
  <c r="B231"/>
  <c r="C230"/>
  <c r="B230"/>
  <c r="C229"/>
  <c r="B229"/>
  <c r="C228"/>
  <c r="B228"/>
  <c r="C227"/>
  <c r="B227"/>
  <c r="C226"/>
  <c r="B226"/>
  <c r="C225"/>
  <c r="B225"/>
  <c r="C224"/>
  <c r="B224"/>
  <c r="C223"/>
  <c r="B223"/>
  <c r="C222"/>
  <c r="B222"/>
  <c r="C221"/>
  <c r="B221"/>
  <c r="C220"/>
  <c r="B220"/>
  <c r="C219"/>
  <c r="B219"/>
  <c r="C218"/>
  <c r="B218"/>
  <c r="C217"/>
  <c r="B217"/>
  <c r="C216"/>
  <c r="B216"/>
  <c r="C215"/>
  <c r="B215"/>
  <c r="C214"/>
  <c r="B214"/>
  <c r="C213"/>
  <c r="B213"/>
  <c r="C212"/>
  <c r="B212"/>
  <c r="C211"/>
  <c r="B211"/>
  <c r="C210"/>
  <c r="B210"/>
  <c r="C209"/>
  <c r="B209"/>
  <c r="C208"/>
  <c r="B208"/>
  <c r="C207"/>
  <c r="B207"/>
  <c r="C206"/>
  <c r="B206"/>
  <c r="C205"/>
  <c r="B205"/>
  <c r="C204"/>
  <c r="B204"/>
  <c r="C203"/>
  <c r="B203"/>
  <c r="C202"/>
  <c r="B202"/>
  <c r="C201"/>
  <c r="B201"/>
  <c r="C200"/>
  <c r="B200"/>
  <c r="C199"/>
  <c r="B199"/>
  <c r="C198"/>
  <c r="B198"/>
  <c r="C197"/>
  <c r="B197"/>
  <c r="C196"/>
  <c r="B196"/>
  <c r="C195"/>
  <c r="B195"/>
  <c r="C194"/>
  <c r="B194"/>
  <c r="C193"/>
  <c r="B193"/>
  <c r="C192"/>
  <c r="B192"/>
  <c r="C191"/>
  <c r="B191"/>
  <c r="C190"/>
  <c r="B190"/>
  <c r="C189"/>
  <c r="B189"/>
  <c r="C188"/>
  <c r="B188"/>
  <c r="C187"/>
  <c r="B187"/>
  <c r="C186"/>
  <c r="B186"/>
  <c r="C185"/>
  <c r="B185"/>
  <c r="C184"/>
  <c r="B184"/>
  <c r="C183"/>
  <c r="B183"/>
  <c r="C182"/>
  <c r="B182"/>
  <c r="C181"/>
  <c r="B181"/>
  <c r="C180"/>
  <c r="B180"/>
  <c r="C179"/>
  <c r="B179"/>
  <c r="C178"/>
  <c r="B178"/>
  <c r="C177"/>
  <c r="B177"/>
  <c r="C176"/>
  <c r="B176"/>
  <c r="C175"/>
  <c r="B175"/>
  <c r="C174"/>
  <c r="B174"/>
  <c r="C173"/>
  <c r="B173"/>
  <c r="C172"/>
  <c r="B172"/>
  <c r="C171"/>
  <c r="B171"/>
  <c r="C170"/>
  <c r="B170"/>
  <c r="C169"/>
  <c r="B169"/>
  <c r="C168"/>
  <c r="B168"/>
  <c r="C167"/>
  <c r="B167"/>
  <c r="C166"/>
  <c r="B166"/>
  <c r="C165"/>
  <c r="B165"/>
  <c r="C164"/>
  <c r="B164"/>
  <c r="C163"/>
  <c r="B163"/>
  <c r="C162"/>
  <c r="B162"/>
  <c r="C161"/>
  <c r="B161"/>
  <c r="C160"/>
  <c r="B160"/>
  <c r="C159"/>
  <c r="B159"/>
  <c r="C158"/>
  <c r="B158"/>
  <c r="C157"/>
  <c r="B157"/>
  <c r="C156"/>
  <c r="B156"/>
  <c r="C155"/>
  <c r="B155"/>
  <c r="C154"/>
  <c r="B154"/>
  <c r="C153"/>
  <c r="B153"/>
  <c r="C152"/>
  <c r="B152"/>
  <c r="C151"/>
  <c r="B151"/>
  <c r="C150"/>
  <c r="B150"/>
  <c r="C149"/>
  <c r="B149"/>
  <c r="C148"/>
  <c r="B148"/>
  <c r="C147"/>
  <c r="B147"/>
  <c r="C146"/>
  <c r="B146"/>
  <c r="C145"/>
  <c r="B145"/>
  <c r="C144"/>
  <c r="B144"/>
  <c r="C143"/>
  <c r="B143"/>
  <c r="C142"/>
  <c r="B142"/>
  <c r="C141"/>
  <c r="B141"/>
  <c r="C140"/>
  <c r="B140"/>
  <c r="C139"/>
  <c r="B139"/>
  <c r="C138"/>
  <c r="B138"/>
  <c r="C137"/>
  <c r="B137"/>
  <c r="C136"/>
  <c r="B136"/>
  <c r="C135"/>
  <c r="B135"/>
  <c r="C134"/>
  <c r="B134"/>
  <c r="C133"/>
  <c r="B133"/>
  <c r="C132"/>
  <c r="B132"/>
  <c r="C131"/>
  <c r="B131"/>
  <c r="C130"/>
  <c r="B130"/>
  <c r="C129"/>
  <c r="B129"/>
  <c r="C128"/>
  <c r="B128"/>
  <c r="C127"/>
  <c r="B127"/>
  <c r="C126"/>
  <c r="B126"/>
  <c r="C125"/>
  <c r="B125"/>
  <c r="C124"/>
  <c r="B124"/>
  <c r="C123"/>
  <c r="B123"/>
  <c r="C122"/>
  <c r="B122"/>
  <c r="C121"/>
  <c r="B121"/>
  <c r="C120"/>
  <c r="B120"/>
  <c r="C119"/>
  <c r="B119"/>
  <c r="C118"/>
  <c r="B118"/>
  <c r="C117"/>
  <c r="B117"/>
  <c r="C116"/>
  <c r="B116"/>
  <c r="C115"/>
  <c r="B115"/>
  <c r="C114"/>
  <c r="B114"/>
  <c r="C113"/>
  <c r="B113"/>
  <c r="C112"/>
  <c r="B112"/>
  <c r="C111"/>
  <c r="B111"/>
  <c r="C110"/>
  <c r="B110"/>
  <c r="C109"/>
  <c r="B109"/>
  <c r="C108"/>
  <c r="B108"/>
  <c r="C107"/>
  <c r="B107"/>
  <c r="C106"/>
  <c r="B106"/>
  <c r="C105"/>
  <c r="B105"/>
  <c r="C104"/>
  <c r="B104"/>
  <c r="C103"/>
  <c r="B103"/>
  <c r="C102"/>
  <c r="B102"/>
  <c r="C101"/>
  <c r="B101"/>
  <c r="C100"/>
  <c r="B100"/>
  <c r="C99"/>
  <c r="B99"/>
  <c r="C98"/>
  <c r="B98"/>
  <c r="C97"/>
  <c r="B97"/>
  <c r="C96"/>
  <c r="B96"/>
  <c r="C95"/>
  <c r="B95"/>
  <c r="C94"/>
  <c r="B94"/>
  <c r="C93"/>
  <c r="B93"/>
  <c r="C92"/>
  <c r="B92"/>
  <c r="C91"/>
  <c r="B91"/>
  <c r="C90"/>
  <c r="B90"/>
  <c r="C89"/>
  <c r="B89"/>
  <c r="C88"/>
  <c r="B88"/>
  <c r="C87"/>
  <c r="B87"/>
  <c r="C86"/>
  <c r="B86"/>
  <c r="C85"/>
  <c r="B85"/>
  <c r="C84"/>
  <c r="B84"/>
  <c r="C83"/>
  <c r="B83"/>
  <c r="C82"/>
  <c r="B82"/>
  <c r="C81"/>
  <c r="B81"/>
  <c r="C80"/>
  <c r="B80"/>
  <c r="C79"/>
  <c r="B79"/>
  <c r="C78"/>
  <c r="B78"/>
  <c r="C77"/>
  <c r="B77"/>
  <c r="C76"/>
  <c r="B76"/>
  <c r="C75"/>
  <c r="B75"/>
  <c r="C74"/>
  <c r="B74"/>
  <c r="C73"/>
  <c r="B73"/>
  <c r="C72"/>
  <c r="B72"/>
  <c r="C71"/>
  <c r="B71"/>
  <c r="C70"/>
  <c r="B70"/>
  <c r="C69"/>
  <c r="B69"/>
  <c r="C68"/>
  <c r="B68"/>
  <c r="C67"/>
  <c r="B67"/>
  <c r="C66"/>
  <c r="B66"/>
  <c r="C65"/>
  <c r="B65"/>
  <c r="C64"/>
  <c r="B64"/>
  <c r="C63"/>
  <c r="B63"/>
  <c r="C62"/>
  <c r="B62"/>
  <c r="C61"/>
  <c r="B61"/>
  <c r="C60"/>
  <c r="B60"/>
  <c r="C59"/>
  <c r="B59"/>
  <c r="C58"/>
  <c r="B58"/>
  <c r="C57"/>
  <c r="B57"/>
  <c r="C56"/>
  <c r="B56"/>
  <c r="C55"/>
  <c r="B55"/>
  <c r="C54"/>
  <c r="B54"/>
  <c r="C53"/>
  <c r="B53"/>
  <c r="C52"/>
  <c r="B52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H17" i="30"/>
  <c r="F30"/>
  <c r="F29"/>
  <c r="F28"/>
  <c r="F27"/>
  <c r="F26"/>
  <c r="F25"/>
  <c r="F24"/>
  <c r="F23"/>
  <c r="F22"/>
  <c r="F21"/>
  <c r="F20"/>
  <c r="F19"/>
  <c r="F18"/>
  <c r="F17"/>
  <c r="J1"/>
  <c r="E12"/>
  <c r="E11"/>
  <c r="E10"/>
  <c r="E9"/>
  <c r="R1942" i="13"/>
  <c r="Q1942"/>
  <c r="P1942"/>
  <c r="P1945" s="1"/>
  <c r="O1942"/>
  <c r="N1942"/>
  <c r="L1942"/>
  <c r="K1942"/>
  <c r="K1945" s="1"/>
  <c r="J1942"/>
  <c r="I1942"/>
  <c r="H1942"/>
  <c r="G1942"/>
  <c r="G1945" s="1"/>
  <c r="F1942"/>
  <c r="E1942"/>
  <c r="R1969"/>
  <c r="Q1969"/>
  <c r="Q1972" s="1"/>
  <c r="P1969"/>
  <c r="O1969"/>
  <c r="N1969"/>
  <c r="L1969"/>
  <c r="K1969"/>
  <c r="J1969"/>
  <c r="I1969"/>
  <c r="H1969"/>
  <c r="H1972" s="1"/>
  <c r="G1969"/>
  <c r="F1969"/>
  <c r="E1969"/>
  <c r="E16"/>
  <c r="E19" s="1"/>
  <c r="F16"/>
  <c r="G16"/>
  <c r="H16"/>
  <c r="I16"/>
  <c r="I19" s="1"/>
  <c r="J16"/>
  <c r="K16"/>
  <c r="L16"/>
  <c r="N16"/>
  <c r="N19" s="1"/>
  <c r="O16"/>
  <c r="P16"/>
  <c r="Q16"/>
  <c r="R16"/>
  <c r="R19" s="1"/>
  <c r="R2158"/>
  <c r="Q2158"/>
  <c r="P2158"/>
  <c r="O2158"/>
  <c r="N2158"/>
  <c r="L2158"/>
  <c r="K2158"/>
  <c r="J2158"/>
  <c r="J2161" s="1"/>
  <c r="I2158"/>
  <c r="H2158"/>
  <c r="H2161" s="1"/>
  <c r="G2158"/>
  <c r="G2161" s="1"/>
  <c r="F2158"/>
  <c r="E2158"/>
  <c r="E2161" s="1"/>
  <c r="L2161"/>
  <c r="S2162"/>
  <c r="T2162" s="1"/>
  <c r="R2149"/>
  <c r="R2152" s="1"/>
  <c r="Q2149"/>
  <c r="P2149"/>
  <c r="O2149"/>
  <c r="N2149"/>
  <c r="L2149"/>
  <c r="K2149"/>
  <c r="J2149"/>
  <c r="I2149"/>
  <c r="I2152" s="1"/>
  <c r="H2149"/>
  <c r="G2149"/>
  <c r="F2149"/>
  <c r="E2149"/>
  <c r="S2150"/>
  <c r="T2150" s="1"/>
  <c r="R2140"/>
  <c r="Q2140"/>
  <c r="P2140"/>
  <c r="O2140"/>
  <c r="N2140"/>
  <c r="L2140"/>
  <c r="K2140"/>
  <c r="J2140"/>
  <c r="I2140"/>
  <c r="H2140"/>
  <c r="G2140"/>
  <c r="F2140"/>
  <c r="E2140"/>
  <c r="R2131"/>
  <c r="R2134" s="1"/>
  <c r="Q2131"/>
  <c r="P2131"/>
  <c r="P2134" s="1"/>
  <c r="O2131"/>
  <c r="N2131"/>
  <c r="N2134" s="1"/>
  <c r="L2131"/>
  <c r="K2131"/>
  <c r="J2131"/>
  <c r="I2131"/>
  <c r="H2131"/>
  <c r="G2131"/>
  <c r="G2134" s="1"/>
  <c r="F2131"/>
  <c r="E2131"/>
  <c r="S2132"/>
  <c r="T2132" s="1"/>
  <c r="R2122"/>
  <c r="R2125" s="1"/>
  <c r="Q2122"/>
  <c r="P2122"/>
  <c r="P2125" s="1"/>
  <c r="O2122"/>
  <c r="N2122"/>
  <c r="N2125" s="1"/>
  <c r="L2122"/>
  <c r="K2122"/>
  <c r="J2122"/>
  <c r="I2122"/>
  <c r="H2122"/>
  <c r="G2122"/>
  <c r="G2125" s="1"/>
  <c r="F2122"/>
  <c r="E2122"/>
  <c r="E2125" s="1"/>
  <c r="R2113"/>
  <c r="Q2113"/>
  <c r="P2113"/>
  <c r="O2113"/>
  <c r="N2113"/>
  <c r="L2113"/>
  <c r="K2113"/>
  <c r="J2113"/>
  <c r="I2113"/>
  <c r="H2113"/>
  <c r="G2113"/>
  <c r="F2113"/>
  <c r="E2113"/>
  <c r="R2104"/>
  <c r="Q2104"/>
  <c r="P2104"/>
  <c r="O2104"/>
  <c r="N2104"/>
  <c r="L2104"/>
  <c r="K2104"/>
  <c r="J2104"/>
  <c r="I2104"/>
  <c r="I2107" s="1"/>
  <c r="H2104"/>
  <c r="H2107" s="1"/>
  <c r="G2104"/>
  <c r="F2104"/>
  <c r="E2104"/>
  <c r="E2107" s="1"/>
  <c r="S2106"/>
  <c r="T2106" s="1"/>
  <c r="R2095"/>
  <c r="Q2095"/>
  <c r="P2095"/>
  <c r="O2095"/>
  <c r="N2095"/>
  <c r="L2095"/>
  <c r="K2095"/>
  <c r="J2095"/>
  <c r="I2095"/>
  <c r="H2095"/>
  <c r="G2095"/>
  <c r="F2095"/>
  <c r="E2095"/>
  <c r="R2086"/>
  <c r="Q2086"/>
  <c r="P2086"/>
  <c r="O2086"/>
  <c r="N2086"/>
  <c r="L2086"/>
  <c r="K2086"/>
  <c r="J2086"/>
  <c r="I2086"/>
  <c r="H2086"/>
  <c r="G2086"/>
  <c r="F2086"/>
  <c r="E2086"/>
  <c r="R2077"/>
  <c r="Q2077"/>
  <c r="P2077"/>
  <c r="O2077"/>
  <c r="N2077"/>
  <c r="L2077"/>
  <c r="K2077"/>
  <c r="J2077"/>
  <c r="I2077"/>
  <c r="H2077"/>
  <c r="G2077"/>
  <c r="F2077"/>
  <c r="E2077"/>
  <c r="R2068"/>
  <c r="Q2068"/>
  <c r="P2068"/>
  <c r="O2068"/>
  <c r="N2068"/>
  <c r="N2071" s="1"/>
  <c r="L2068"/>
  <c r="K2068"/>
  <c r="J2068"/>
  <c r="I2068"/>
  <c r="I2071" s="1"/>
  <c r="H2068"/>
  <c r="G2068"/>
  <c r="F2068"/>
  <c r="E2068"/>
  <c r="R2059"/>
  <c r="Q2059"/>
  <c r="P2059"/>
  <c r="O2059"/>
  <c r="O2062" s="1"/>
  <c r="N2059"/>
  <c r="L2059"/>
  <c r="K2059"/>
  <c r="J2059"/>
  <c r="J2062" s="1"/>
  <c r="I2059"/>
  <c r="H2059"/>
  <c r="G2059"/>
  <c r="F2059"/>
  <c r="F2062" s="1"/>
  <c r="E2059"/>
  <c r="R2050"/>
  <c r="Q2050"/>
  <c r="P2050"/>
  <c r="P2053" s="1"/>
  <c r="O2050"/>
  <c r="N2050"/>
  <c r="L2050"/>
  <c r="K2050"/>
  <c r="K2053" s="1"/>
  <c r="J2050"/>
  <c r="I2050"/>
  <c r="H2050"/>
  <c r="G2050"/>
  <c r="G2053" s="1"/>
  <c r="F2050"/>
  <c r="E2050"/>
  <c r="R2041"/>
  <c r="Q2041"/>
  <c r="Q2044" s="1"/>
  <c r="P2041"/>
  <c r="O2041"/>
  <c r="N2041"/>
  <c r="L2041"/>
  <c r="L2044" s="1"/>
  <c r="K2041"/>
  <c r="J2041"/>
  <c r="I2041"/>
  <c r="H2041"/>
  <c r="H2044" s="1"/>
  <c r="G2041"/>
  <c r="F2041"/>
  <c r="E2041"/>
  <c r="R2032"/>
  <c r="R2035" s="1"/>
  <c r="Q2032"/>
  <c r="P2032"/>
  <c r="O2032"/>
  <c r="N2032"/>
  <c r="N2035" s="1"/>
  <c r="L2032"/>
  <c r="K2032"/>
  <c r="J2032"/>
  <c r="I2032"/>
  <c r="I2035" s="1"/>
  <c r="H2032"/>
  <c r="G2032"/>
  <c r="F2032"/>
  <c r="E2032"/>
  <c r="E2035" s="1"/>
  <c r="R2023"/>
  <c r="Q2023"/>
  <c r="P2023"/>
  <c r="O2023"/>
  <c r="O2026" s="1"/>
  <c r="N2023"/>
  <c r="L2023"/>
  <c r="K2023"/>
  <c r="J2023"/>
  <c r="J2026" s="1"/>
  <c r="I2023"/>
  <c r="H2023"/>
  <c r="G2023"/>
  <c r="F2023"/>
  <c r="F2026" s="1"/>
  <c r="E2023"/>
  <c r="R2014"/>
  <c r="Q2014"/>
  <c r="P2014"/>
  <c r="P2017" s="1"/>
  <c r="O2014"/>
  <c r="N2014"/>
  <c r="L2014"/>
  <c r="K2014"/>
  <c r="K2017" s="1"/>
  <c r="J2014"/>
  <c r="I2014"/>
  <c r="H2014"/>
  <c r="G2014"/>
  <c r="G2017" s="1"/>
  <c r="F2014"/>
  <c r="E2014"/>
  <c r="R2005"/>
  <c r="Q2005"/>
  <c r="Q2008" s="1"/>
  <c r="P2005"/>
  <c r="O2005"/>
  <c r="N2005"/>
  <c r="L2005"/>
  <c r="L2008" s="1"/>
  <c r="K2005"/>
  <c r="J2005"/>
  <c r="I2005"/>
  <c r="H2005"/>
  <c r="H2008" s="1"/>
  <c r="G2005"/>
  <c r="F2005"/>
  <c r="E2005"/>
  <c r="R1996"/>
  <c r="Q1996"/>
  <c r="P1996"/>
  <c r="O1996"/>
  <c r="N1996"/>
  <c r="N1999" s="1"/>
  <c r="L1996"/>
  <c r="K1996"/>
  <c r="J1996"/>
  <c r="I1996"/>
  <c r="I1999" s="1"/>
  <c r="H1996"/>
  <c r="G1996"/>
  <c r="F1996"/>
  <c r="E1996"/>
  <c r="E1999" s="1"/>
  <c r="R1987"/>
  <c r="Q1987"/>
  <c r="P1987"/>
  <c r="O1987"/>
  <c r="O1990" s="1"/>
  <c r="N1987"/>
  <c r="L1987"/>
  <c r="K1987"/>
  <c r="J1987"/>
  <c r="J1990" s="1"/>
  <c r="I1987"/>
  <c r="H1987"/>
  <c r="G1987"/>
  <c r="F1987"/>
  <c r="F1990" s="1"/>
  <c r="E1987"/>
  <c r="R1978"/>
  <c r="Q1978"/>
  <c r="P1978"/>
  <c r="P1981" s="1"/>
  <c r="O1978"/>
  <c r="N1978"/>
  <c r="L1978"/>
  <c r="K1978"/>
  <c r="K1981" s="1"/>
  <c r="J1978"/>
  <c r="I1978"/>
  <c r="H1978"/>
  <c r="G1978"/>
  <c r="G1981" s="1"/>
  <c r="F1978"/>
  <c r="E1978"/>
  <c r="R1960"/>
  <c r="Q1960"/>
  <c r="Q1963" s="1"/>
  <c r="P1960"/>
  <c r="O1960"/>
  <c r="N1960"/>
  <c r="L1960"/>
  <c r="L1963" s="1"/>
  <c r="K1960"/>
  <c r="J1960"/>
  <c r="I1960"/>
  <c r="H1960"/>
  <c r="H1963" s="1"/>
  <c r="G1960"/>
  <c r="F1960"/>
  <c r="E1960"/>
  <c r="R1951"/>
  <c r="R1954" s="1"/>
  <c r="Q1951"/>
  <c r="P1951"/>
  <c r="O1951"/>
  <c r="N1951"/>
  <c r="N1954" s="1"/>
  <c r="L1951"/>
  <c r="K1951"/>
  <c r="J1951"/>
  <c r="I1951"/>
  <c r="I1954" s="1"/>
  <c r="H1951"/>
  <c r="G1951"/>
  <c r="F1951"/>
  <c r="E1951"/>
  <c r="E1954" s="1"/>
  <c r="R1933"/>
  <c r="Q1933"/>
  <c r="P1933"/>
  <c r="O1933"/>
  <c r="O1936" s="1"/>
  <c r="N1933"/>
  <c r="L1933"/>
  <c r="K1933"/>
  <c r="J1933"/>
  <c r="J1936" s="1"/>
  <c r="I1933"/>
  <c r="H1933"/>
  <c r="G1933"/>
  <c r="F1933"/>
  <c r="F1936" s="1"/>
  <c r="E1933"/>
  <c r="R1924"/>
  <c r="Q1924"/>
  <c r="P1924"/>
  <c r="P1927" s="1"/>
  <c r="O1924"/>
  <c r="N1924"/>
  <c r="L1924"/>
  <c r="K1924"/>
  <c r="K1927" s="1"/>
  <c r="J1924"/>
  <c r="I1924"/>
  <c r="H1924"/>
  <c r="G1924"/>
  <c r="G1927" s="1"/>
  <c r="F1924"/>
  <c r="E1924"/>
  <c r="R1915"/>
  <c r="Q1915"/>
  <c r="Q1918" s="1"/>
  <c r="P1915"/>
  <c r="O1915"/>
  <c r="N1915"/>
  <c r="L1915"/>
  <c r="L1918" s="1"/>
  <c r="K1915"/>
  <c r="J1915"/>
  <c r="I1915"/>
  <c r="H1915"/>
  <c r="H1918" s="1"/>
  <c r="G1915"/>
  <c r="F1915"/>
  <c r="E1915"/>
  <c r="R1906"/>
  <c r="R1909" s="1"/>
  <c r="Q1906"/>
  <c r="P1906"/>
  <c r="O1906"/>
  <c r="N1906"/>
  <c r="N1909" s="1"/>
  <c r="L1906"/>
  <c r="K1906"/>
  <c r="J1906"/>
  <c r="I1906"/>
  <c r="I1909" s="1"/>
  <c r="H1906"/>
  <c r="G1906"/>
  <c r="F1906"/>
  <c r="E1906"/>
  <c r="E1909" s="1"/>
  <c r="R1897"/>
  <c r="Q1897"/>
  <c r="P1897"/>
  <c r="O1897"/>
  <c r="O1900" s="1"/>
  <c r="N1897"/>
  <c r="L1897"/>
  <c r="K1897"/>
  <c r="J1897"/>
  <c r="J1900" s="1"/>
  <c r="I1897"/>
  <c r="H1897"/>
  <c r="G1897"/>
  <c r="F1897"/>
  <c r="F1900" s="1"/>
  <c r="E1897"/>
  <c r="R1888"/>
  <c r="Q1888"/>
  <c r="P1888"/>
  <c r="P1891" s="1"/>
  <c r="O1888"/>
  <c r="N1888"/>
  <c r="L1888"/>
  <c r="K1888"/>
  <c r="K1891" s="1"/>
  <c r="J1888"/>
  <c r="I1888"/>
  <c r="H1888"/>
  <c r="G1888"/>
  <c r="G1891" s="1"/>
  <c r="F1888"/>
  <c r="E1888"/>
  <c r="R1879"/>
  <c r="Q1879"/>
  <c r="Q1882" s="1"/>
  <c r="P1879"/>
  <c r="O1879"/>
  <c r="N1879"/>
  <c r="L1879"/>
  <c r="L1882" s="1"/>
  <c r="K1879"/>
  <c r="J1879"/>
  <c r="I1879"/>
  <c r="H1879"/>
  <c r="H1882" s="1"/>
  <c r="G1879"/>
  <c r="F1879"/>
  <c r="E1879"/>
  <c r="R1870"/>
  <c r="Q1870"/>
  <c r="P1870"/>
  <c r="O1870"/>
  <c r="N1870"/>
  <c r="L1870"/>
  <c r="K1870"/>
  <c r="J1870"/>
  <c r="I1870"/>
  <c r="I1873" s="1"/>
  <c r="H1870"/>
  <c r="G1870"/>
  <c r="F1870"/>
  <c r="E1870"/>
  <c r="E1873" s="1"/>
  <c r="R1861"/>
  <c r="Q1861"/>
  <c r="P1861"/>
  <c r="O1861"/>
  <c r="O1864" s="1"/>
  <c r="N1861"/>
  <c r="L1861"/>
  <c r="K1861"/>
  <c r="J1861"/>
  <c r="J1864" s="1"/>
  <c r="I1861"/>
  <c r="H1861"/>
  <c r="G1861"/>
  <c r="F1861"/>
  <c r="E1861"/>
  <c r="R1852"/>
  <c r="Q1852"/>
  <c r="P1852"/>
  <c r="P1855" s="1"/>
  <c r="O1852"/>
  <c r="N1852"/>
  <c r="L1852"/>
  <c r="K1852"/>
  <c r="K1855" s="1"/>
  <c r="J1852"/>
  <c r="I1852"/>
  <c r="H1852"/>
  <c r="G1852"/>
  <c r="F1852"/>
  <c r="E1852"/>
  <c r="R1843"/>
  <c r="Q1843"/>
  <c r="Q1846" s="1"/>
  <c r="P1843"/>
  <c r="O1843"/>
  <c r="N1843"/>
  <c r="L1843"/>
  <c r="L1846" s="1"/>
  <c r="K1843"/>
  <c r="J1843"/>
  <c r="I1843"/>
  <c r="H1843"/>
  <c r="H1846" s="1"/>
  <c r="G1843"/>
  <c r="F1843"/>
  <c r="E1843"/>
  <c r="R1834"/>
  <c r="Q1834"/>
  <c r="P1834"/>
  <c r="O1834"/>
  <c r="N1834"/>
  <c r="N1837" s="1"/>
  <c r="L1834"/>
  <c r="K1834"/>
  <c r="J1834"/>
  <c r="I1834"/>
  <c r="I1837" s="1"/>
  <c r="H1834"/>
  <c r="G1834"/>
  <c r="F1834"/>
  <c r="E1834"/>
  <c r="E1837" s="1"/>
  <c r="R1825"/>
  <c r="Q1825"/>
  <c r="P1825"/>
  <c r="O1825"/>
  <c r="O1828" s="1"/>
  <c r="N1825"/>
  <c r="L1825"/>
  <c r="K1825"/>
  <c r="J1825"/>
  <c r="J1828" s="1"/>
  <c r="I1825"/>
  <c r="H1825"/>
  <c r="G1825"/>
  <c r="F1825"/>
  <c r="F1828" s="1"/>
  <c r="E1825"/>
  <c r="R1816"/>
  <c r="Q1816"/>
  <c r="P1816"/>
  <c r="O1816"/>
  <c r="N1816"/>
  <c r="L1816"/>
  <c r="K1816"/>
  <c r="K1819" s="1"/>
  <c r="J1816"/>
  <c r="I1816"/>
  <c r="H1816"/>
  <c r="G1816"/>
  <c r="G1819" s="1"/>
  <c r="F1816"/>
  <c r="E1816"/>
  <c r="R1807"/>
  <c r="Q1807"/>
  <c r="Q1810" s="1"/>
  <c r="P1807"/>
  <c r="O1807"/>
  <c r="N1807"/>
  <c r="L1807"/>
  <c r="K1807"/>
  <c r="J1807"/>
  <c r="I1807"/>
  <c r="H1807"/>
  <c r="G1807"/>
  <c r="F1807"/>
  <c r="E1807"/>
  <c r="S1802"/>
  <c r="T1802" s="1"/>
  <c r="R1798"/>
  <c r="Q1798"/>
  <c r="P1798"/>
  <c r="O1798"/>
  <c r="O1801" s="1"/>
  <c r="N1798"/>
  <c r="L1798"/>
  <c r="K1798"/>
  <c r="J1798"/>
  <c r="J1801" s="1"/>
  <c r="I1798"/>
  <c r="H1798"/>
  <c r="G1798"/>
  <c r="F1798"/>
  <c r="F1801" s="1"/>
  <c r="E1798"/>
  <c r="R1789"/>
  <c r="Q1789"/>
  <c r="P1789"/>
  <c r="P1792" s="1"/>
  <c r="O1789"/>
  <c r="N1789"/>
  <c r="L1789"/>
  <c r="K1789"/>
  <c r="K1792" s="1"/>
  <c r="J1789"/>
  <c r="I1789"/>
  <c r="H1789"/>
  <c r="G1789"/>
  <c r="F1789"/>
  <c r="E1789"/>
  <c r="R1780"/>
  <c r="Q1780"/>
  <c r="Q1783" s="1"/>
  <c r="P1780"/>
  <c r="O1780"/>
  <c r="N1780"/>
  <c r="L1780"/>
  <c r="L1783" s="1"/>
  <c r="K1780"/>
  <c r="J1780"/>
  <c r="I1780"/>
  <c r="H1780"/>
  <c r="H1783" s="1"/>
  <c r="G1780"/>
  <c r="F1780"/>
  <c r="E1780"/>
  <c r="R1771"/>
  <c r="R1774" s="1"/>
  <c r="Q1771"/>
  <c r="P1771"/>
  <c r="O1771"/>
  <c r="N1771"/>
  <c r="N1774" s="1"/>
  <c r="L1771"/>
  <c r="K1771"/>
  <c r="J1771"/>
  <c r="I1771"/>
  <c r="I1774" s="1"/>
  <c r="H1771"/>
  <c r="G1771"/>
  <c r="F1771"/>
  <c r="E1771"/>
  <c r="E1774" s="1"/>
  <c r="S1766"/>
  <c r="T1766" s="1"/>
  <c r="R1762"/>
  <c r="Q1762"/>
  <c r="P1762"/>
  <c r="P1765" s="1"/>
  <c r="O1762"/>
  <c r="N1762"/>
  <c r="L1762"/>
  <c r="K1762"/>
  <c r="K1765" s="1"/>
  <c r="J1762"/>
  <c r="I1762"/>
  <c r="H1762"/>
  <c r="G1762"/>
  <c r="G1765" s="1"/>
  <c r="F1762"/>
  <c r="E1762"/>
  <c r="R1753"/>
  <c r="Q1753"/>
  <c r="Q1756" s="1"/>
  <c r="P1753"/>
  <c r="O1753"/>
  <c r="N1753"/>
  <c r="L1753"/>
  <c r="L1756" s="1"/>
  <c r="K1753"/>
  <c r="J1753"/>
  <c r="I1753"/>
  <c r="H1753"/>
  <c r="H1756" s="1"/>
  <c r="G1753"/>
  <c r="F1753"/>
  <c r="E1753"/>
  <c r="R1744"/>
  <c r="R1747" s="1"/>
  <c r="Q1744"/>
  <c r="P1744"/>
  <c r="O1744"/>
  <c r="N1744"/>
  <c r="N1747" s="1"/>
  <c r="L1744"/>
  <c r="K1744"/>
  <c r="J1744"/>
  <c r="I1744"/>
  <c r="I1747" s="1"/>
  <c r="H1744"/>
  <c r="G1744"/>
  <c r="F1744"/>
  <c r="E1744"/>
  <c r="E1747" s="1"/>
  <c r="S1739"/>
  <c r="T1739" s="1"/>
  <c r="R1735"/>
  <c r="Q1735"/>
  <c r="P1735"/>
  <c r="P1738" s="1"/>
  <c r="O1735"/>
  <c r="N1735"/>
  <c r="L1735"/>
  <c r="K1735"/>
  <c r="J1735"/>
  <c r="I1735"/>
  <c r="H1735"/>
  <c r="G1735"/>
  <c r="G1738" s="1"/>
  <c r="F1735"/>
  <c r="E1735"/>
  <c r="S1730"/>
  <c r="T1730" s="1"/>
  <c r="R1726"/>
  <c r="R1729" s="1"/>
  <c r="Q1726"/>
  <c r="P1726"/>
  <c r="O1726"/>
  <c r="N1726"/>
  <c r="N1729" s="1"/>
  <c r="L1726"/>
  <c r="K1726"/>
  <c r="J1726"/>
  <c r="I1726"/>
  <c r="I1729" s="1"/>
  <c r="H1726"/>
  <c r="G1726"/>
  <c r="F1726"/>
  <c r="E1726"/>
  <c r="E1729" s="1"/>
  <c r="R1717"/>
  <c r="Q1717"/>
  <c r="P1717"/>
  <c r="O1717"/>
  <c r="O1720" s="1"/>
  <c r="N1717"/>
  <c r="L1717"/>
  <c r="K1717"/>
  <c r="J1717"/>
  <c r="J1720" s="1"/>
  <c r="I1717"/>
  <c r="H1717"/>
  <c r="G1717"/>
  <c r="F1717"/>
  <c r="F1720" s="1"/>
  <c r="E1717"/>
  <c r="S1712"/>
  <c r="T1712" s="1"/>
  <c r="R1708"/>
  <c r="Q1708"/>
  <c r="Q1711" s="1"/>
  <c r="P1708"/>
  <c r="O1708"/>
  <c r="N1708"/>
  <c r="L1708"/>
  <c r="L1711" s="1"/>
  <c r="K1708"/>
  <c r="J1708"/>
  <c r="I1708"/>
  <c r="H1708"/>
  <c r="H1711" s="1"/>
  <c r="G1708"/>
  <c r="F1708"/>
  <c r="E1708"/>
  <c r="S1703"/>
  <c r="T1703" s="1"/>
  <c r="R1699"/>
  <c r="Q1699"/>
  <c r="P1699"/>
  <c r="O1699"/>
  <c r="O1702" s="1"/>
  <c r="N1699"/>
  <c r="L1699"/>
  <c r="K1699"/>
  <c r="J1699"/>
  <c r="J1702" s="1"/>
  <c r="I1699"/>
  <c r="H1699"/>
  <c r="G1699"/>
  <c r="F1699"/>
  <c r="F1702" s="1"/>
  <c r="E1699"/>
  <c r="R1690"/>
  <c r="Q1690"/>
  <c r="P1690"/>
  <c r="P1693" s="1"/>
  <c r="O1690"/>
  <c r="N1690"/>
  <c r="L1690"/>
  <c r="K1690"/>
  <c r="K1693" s="1"/>
  <c r="J1690"/>
  <c r="I1690"/>
  <c r="H1690"/>
  <c r="G1690"/>
  <c r="F1690"/>
  <c r="E1690"/>
  <c r="R1681"/>
  <c r="Q1681"/>
  <c r="P1681"/>
  <c r="O1681"/>
  <c r="N1681"/>
  <c r="L1681"/>
  <c r="L1684" s="1"/>
  <c r="K1681"/>
  <c r="J1681"/>
  <c r="I1681"/>
  <c r="H1681"/>
  <c r="H1684" s="1"/>
  <c r="G1681"/>
  <c r="F1681"/>
  <c r="E1681"/>
  <c r="R1672"/>
  <c r="R1675" s="1"/>
  <c r="Q1672"/>
  <c r="P1672"/>
  <c r="O1672"/>
  <c r="N1672"/>
  <c r="N1675" s="1"/>
  <c r="L1672"/>
  <c r="K1672"/>
  <c r="J1672"/>
  <c r="I1672"/>
  <c r="I1675" s="1"/>
  <c r="H1672"/>
  <c r="G1672"/>
  <c r="F1672"/>
  <c r="E1672"/>
  <c r="E1675" s="1"/>
  <c r="S1667"/>
  <c r="T1667" s="1"/>
  <c r="R1663"/>
  <c r="Q1663"/>
  <c r="P1663"/>
  <c r="P1666" s="1"/>
  <c r="O1663"/>
  <c r="N1663"/>
  <c r="L1663"/>
  <c r="K1663"/>
  <c r="K1666" s="1"/>
  <c r="J1663"/>
  <c r="I1663"/>
  <c r="H1663"/>
  <c r="G1663"/>
  <c r="G1666" s="1"/>
  <c r="F1663"/>
  <c r="E1663"/>
  <c r="S1658"/>
  <c r="T1658" s="1"/>
  <c r="R1654"/>
  <c r="R1657" s="1"/>
  <c r="Q1654"/>
  <c r="P1654"/>
  <c r="O1654"/>
  <c r="N1654"/>
  <c r="L1654"/>
  <c r="K1654"/>
  <c r="J1654"/>
  <c r="I1654"/>
  <c r="I1657" s="1"/>
  <c r="H1654"/>
  <c r="G1654"/>
  <c r="F1654"/>
  <c r="E1654"/>
  <c r="E1657" s="1"/>
  <c r="S1649"/>
  <c r="T1649" s="1"/>
  <c r="R1645"/>
  <c r="Q1645"/>
  <c r="P1645"/>
  <c r="P1648" s="1"/>
  <c r="O1645"/>
  <c r="N1645"/>
  <c r="L1645"/>
  <c r="K1645"/>
  <c r="K1648" s="1"/>
  <c r="J1645"/>
  <c r="I1645"/>
  <c r="H1645"/>
  <c r="G1645"/>
  <c r="G1648" s="1"/>
  <c r="F1645"/>
  <c r="F1648" s="1"/>
  <c r="E1645"/>
  <c r="E1648" s="1"/>
  <c r="R1636"/>
  <c r="Q1636"/>
  <c r="Q1639" s="1"/>
  <c r="P1636"/>
  <c r="O1636"/>
  <c r="N1636"/>
  <c r="L1636"/>
  <c r="L1639" s="1"/>
  <c r="K1636"/>
  <c r="J1636"/>
  <c r="I1636"/>
  <c r="H1636"/>
  <c r="H1639" s="1"/>
  <c r="G1636"/>
  <c r="G1639" s="1"/>
  <c r="F1636"/>
  <c r="E1636"/>
  <c r="S1631"/>
  <c r="T1631" s="1"/>
  <c r="R1627"/>
  <c r="Q1627"/>
  <c r="P1627"/>
  <c r="O1627"/>
  <c r="O1630" s="1"/>
  <c r="N1627"/>
  <c r="L1627"/>
  <c r="K1627"/>
  <c r="J1627"/>
  <c r="J1630" s="1"/>
  <c r="I1627"/>
  <c r="I1630" s="1"/>
  <c r="H1627"/>
  <c r="G1627"/>
  <c r="F1627"/>
  <c r="F1630" s="1"/>
  <c r="E1627"/>
  <c r="S1622"/>
  <c r="T1622" s="1"/>
  <c r="R1618"/>
  <c r="Q1618"/>
  <c r="Q1621" s="1"/>
  <c r="P1618"/>
  <c r="O1618"/>
  <c r="N1618"/>
  <c r="L1618"/>
  <c r="L1621" s="1"/>
  <c r="K1618"/>
  <c r="J1618"/>
  <c r="I1618"/>
  <c r="H1618"/>
  <c r="H1621" s="1"/>
  <c r="G1618"/>
  <c r="F1618"/>
  <c r="E1618"/>
  <c r="R1609"/>
  <c r="R1612" s="1"/>
  <c r="Q1609"/>
  <c r="Q1612" s="1"/>
  <c r="P1609"/>
  <c r="O1609"/>
  <c r="N1609"/>
  <c r="N1612" s="1"/>
  <c r="L1609"/>
  <c r="K1609"/>
  <c r="K1612" s="1"/>
  <c r="J1609"/>
  <c r="I1609"/>
  <c r="I1612" s="1"/>
  <c r="H1609"/>
  <c r="G1609"/>
  <c r="G1612" s="1"/>
  <c r="F1609"/>
  <c r="E1609"/>
  <c r="E1612" s="1"/>
  <c r="S1604"/>
  <c r="T1604" s="1"/>
  <c r="R1600"/>
  <c r="R1603" s="1"/>
  <c r="Q1600"/>
  <c r="P1600"/>
  <c r="P1603" s="1"/>
  <c r="O1600"/>
  <c r="N1600"/>
  <c r="L1600"/>
  <c r="K1600"/>
  <c r="K1603" s="1"/>
  <c r="J1600"/>
  <c r="I1600"/>
  <c r="I1603" s="1"/>
  <c r="H1600"/>
  <c r="G1600"/>
  <c r="G1603" s="1"/>
  <c r="F1600"/>
  <c r="F1603" s="1"/>
  <c r="E1600"/>
  <c r="R1591"/>
  <c r="Q1591"/>
  <c r="Q1594" s="1"/>
  <c r="P1591"/>
  <c r="O1591"/>
  <c r="O1594" s="1"/>
  <c r="N1591"/>
  <c r="L1591"/>
  <c r="L1594" s="1"/>
  <c r="K1591"/>
  <c r="J1591"/>
  <c r="J1594" s="1"/>
  <c r="I1591"/>
  <c r="H1591"/>
  <c r="H1594" s="1"/>
  <c r="G1591"/>
  <c r="G1594" s="1"/>
  <c r="F1591"/>
  <c r="F1594" s="1"/>
  <c r="E1591"/>
  <c r="R1582"/>
  <c r="R1585" s="1"/>
  <c r="Q1582"/>
  <c r="P1582"/>
  <c r="O1582"/>
  <c r="N1582"/>
  <c r="N1585" s="1"/>
  <c r="L1582"/>
  <c r="K1582"/>
  <c r="J1582"/>
  <c r="I1582"/>
  <c r="I1585" s="1"/>
  <c r="H1582"/>
  <c r="H1585" s="1"/>
  <c r="G1582"/>
  <c r="F1582"/>
  <c r="E1582"/>
  <c r="R1573"/>
  <c r="Q1573"/>
  <c r="P1573"/>
  <c r="O1573"/>
  <c r="O1576" s="1"/>
  <c r="N1573"/>
  <c r="L1573"/>
  <c r="K1573"/>
  <c r="J1573"/>
  <c r="J1576" s="1"/>
  <c r="I1573"/>
  <c r="H1573"/>
  <c r="G1573"/>
  <c r="F1573"/>
  <c r="F1576" s="1"/>
  <c r="E1573"/>
  <c r="R1564"/>
  <c r="R1567" s="1"/>
  <c r="Q1564"/>
  <c r="P1564"/>
  <c r="P1567" s="1"/>
  <c r="O1564"/>
  <c r="N1564"/>
  <c r="L1564"/>
  <c r="K1564"/>
  <c r="K1567" s="1"/>
  <c r="J1564"/>
  <c r="I1564"/>
  <c r="I1567" s="1"/>
  <c r="H1564"/>
  <c r="G1564"/>
  <c r="G1567" s="1"/>
  <c r="F1564"/>
  <c r="E1564"/>
  <c r="S1559"/>
  <c r="T1559" s="1"/>
  <c r="R1555"/>
  <c r="R1558" s="1"/>
  <c r="Q1555"/>
  <c r="P1555"/>
  <c r="O1555"/>
  <c r="N1555"/>
  <c r="N1558" s="1"/>
  <c r="L1555"/>
  <c r="K1555"/>
  <c r="J1555"/>
  <c r="I1555"/>
  <c r="I1558" s="1"/>
  <c r="H1555"/>
  <c r="G1555"/>
  <c r="G1558" s="1"/>
  <c r="F1555"/>
  <c r="E1555"/>
  <c r="E1558" s="1"/>
  <c r="S1550"/>
  <c r="T1550" s="1"/>
  <c r="R1546"/>
  <c r="Q1546"/>
  <c r="P1546"/>
  <c r="P1549" s="1"/>
  <c r="O1546"/>
  <c r="N1546"/>
  <c r="N1549" s="1"/>
  <c r="L1546"/>
  <c r="K1546"/>
  <c r="K1549" s="1"/>
  <c r="J1546"/>
  <c r="I1546"/>
  <c r="H1546"/>
  <c r="G1546"/>
  <c r="G1549" s="1"/>
  <c r="F1546"/>
  <c r="E1546"/>
  <c r="S1541"/>
  <c r="T1541" s="1"/>
  <c r="R1537"/>
  <c r="R1540" s="1"/>
  <c r="Q1537"/>
  <c r="Q1540" s="1"/>
  <c r="P1537"/>
  <c r="O1537"/>
  <c r="N1537"/>
  <c r="N1540" s="1"/>
  <c r="L1537"/>
  <c r="K1537"/>
  <c r="K1540" s="1"/>
  <c r="J1537"/>
  <c r="I1537"/>
  <c r="I1540" s="1"/>
  <c r="H1537"/>
  <c r="G1537"/>
  <c r="G1540" s="1"/>
  <c r="F1537"/>
  <c r="E1537"/>
  <c r="E1540" s="1"/>
  <c r="S1532"/>
  <c r="T1532" s="1"/>
  <c r="R1528"/>
  <c r="R1531" s="1"/>
  <c r="Q1528"/>
  <c r="P1528"/>
  <c r="P1531" s="1"/>
  <c r="O1528"/>
  <c r="N1528"/>
  <c r="L1528"/>
  <c r="K1528"/>
  <c r="K1531" s="1"/>
  <c r="J1528"/>
  <c r="I1528"/>
  <c r="I1531" s="1"/>
  <c r="H1528"/>
  <c r="G1528"/>
  <c r="F1528"/>
  <c r="E1528"/>
  <c r="R1519"/>
  <c r="Q1519"/>
  <c r="Q1522" s="1"/>
  <c r="P1519"/>
  <c r="O1519"/>
  <c r="O1522" s="1"/>
  <c r="N1519"/>
  <c r="L1519"/>
  <c r="L1522" s="1"/>
  <c r="K1519"/>
  <c r="J1519"/>
  <c r="J1522" s="1"/>
  <c r="I1519"/>
  <c r="H1519"/>
  <c r="H1522" s="1"/>
  <c r="G1519"/>
  <c r="F1519"/>
  <c r="E1519"/>
  <c r="R1510"/>
  <c r="R1513" s="1"/>
  <c r="Q1510"/>
  <c r="P1510"/>
  <c r="O1510"/>
  <c r="N1510"/>
  <c r="N1513" s="1"/>
  <c r="L1510"/>
  <c r="K1510"/>
  <c r="J1510"/>
  <c r="I1510"/>
  <c r="I1513" s="1"/>
  <c r="H1510"/>
  <c r="H1513" s="1"/>
  <c r="G1510"/>
  <c r="F1510"/>
  <c r="E1510"/>
  <c r="E1513" s="1"/>
  <c r="S1505"/>
  <c r="T1505" s="1"/>
  <c r="R1501"/>
  <c r="Q1501"/>
  <c r="P1501"/>
  <c r="P1504" s="1"/>
  <c r="O1501"/>
  <c r="N1501"/>
  <c r="L1501"/>
  <c r="K1501"/>
  <c r="K1504" s="1"/>
  <c r="J1501"/>
  <c r="I1501"/>
  <c r="H1501"/>
  <c r="G1501"/>
  <c r="G1504" s="1"/>
  <c r="F1501"/>
  <c r="F1504" s="1"/>
  <c r="E1501"/>
  <c r="E1504" s="1"/>
  <c r="R1492"/>
  <c r="Q1492"/>
  <c r="Q1495" s="1"/>
  <c r="P1492"/>
  <c r="P1495" s="1"/>
  <c r="O1492"/>
  <c r="N1492"/>
  <c r="L1492"/>
  <c r="L1495" s="1"/>
  <c r="K1492"/>
  <c r="J1492"/>
  <c r="I1492"/>
  <c r="H1492"/>
  <c r="H1495" s="1"/>
  <c r="G1492"/>
  <c r="G1495" s="1"/>
  <c r="F1492"/>
  <c r="F1495" s="1"/>
  <c r="E1492"/>
  <c r="S1487"/>
  <c r="T1487" s="1"/>
  <c r="R1483"/>
  <c r="Q1483"/>
  <c r="P1483"/>
  <c r="O1483"/>
  <c r="O1486" s="1"/>
  <c r="N1483"/>
  <c r="L1483"/>
  <c r="K1483"/>
  <c r="J1483"/>
  <c r="J1486" s="1"/>
  <c r="I1483"/>
  <c r="H1483"/>
  <c r="G1483"/>
  <c r="F1483"/>
  <c r="F1486" s="1"/>
  <c r="E1483"/>
  <c r="E1486" s="1"/>
  <c r="S1478"/>
  <c r="T1478" s="1"/>
  <c r="R1474"/>
  <c r="Q1474"/>
  <c r="Q1477" s="1"/>
  <c r="P1474"/>
  <c r="O1474"/>
  <c r="N1474"/>
  <c r="L1474"/>
  <c r="L1477" s="1"/>
  <c r="K1474"/>
  <c r="J1474"/>
  <c r="I1474"/>
  <c r="H1474"/>
  <c r="H1477" s="1"/>
  <c r="G1474"/>
  <c r="F1474"/>
  <c r="F1477" s="1"/>
  <c r="E1474"/>
  <c r="R1465"/>
  <c r="R1468" s="1"/>
  <c r="Q1465"/>
  <c r="P1465"/>
  <c r="O1465"/>
  <c r="N1465"/>
  <c r="N1468" s="1"/>
  <c r="L1465"/>
  <c r="K1465"/>
  <c r="K1468" s="1"/>
  <c r="J1465"/>
  <c r="I1465"/>
  <c r="I1468" s="1"/>
  <c r="H1465"/>
  <c r="G1465"/>
  <c r="F1465"/>
  <c r="E1465"/>
  <c r="E1468" s="1"/>
  <c r="S1460"/>
  <c r="T1460" s="1"/>
  <c r="R1456"/>
  <c r="R1459" s="1"/>
  <c r="Q1456"/>
  <c r="P1456"/>
  <c r="P1459" s="1"/>
  <c r="O1456"/>
  <c r="N1456"/>
  <c r="L1456"/>
  <c r="K1456"/>
  <c r="K1459" s="1"/>
  <c r="J1456"/>
  <c r="I1456"/>
  <c r="I1459" s="1"/>
  <c r="H1456"/>
  <c r="G1456"/>
  <c r="G1459" s="1"/>
  <c r="F1456"/>
  <c r="E1456"/>
  <c r="R1447"/>
  <c r="Q1447"/>
  <c r="Q1450" s="1"/>
  <c r="P1447"/>
  <c r="O1447"/>
  <c r="O1450" s="1"/>
  <c r="N1447"/>
  <c r="L1447"/>
  <c r="L1450" s="1"/>
  <c r="K1447"/>
  <c r="J1447"/>
  <c r="J1450" s="1"/>
  <c r="I1447"/>
  <c r="H1447"/>
  <c r="H1450" s="1"/>
  <c r="G1447"/>
  <c r="F1447"/>
  <c r="E1447"/>
  <c r="R1438"/>
  <c r="R1441" s="1"/>
  <c r="Q1438"/>
  <c r="P1438"/>
  <c r="O1438"/>
  <c r="N1438"/>
  <c r="N1441" s="1"/>
  <c r="L1438"/>
  <c r="K1438"/>
  <c r="J1438"/>
  <c r="I1438"/>
  <c r="I1441" s="1"/>
  <c r="H1438"/>
  <c r="G1438"/>
  <c r="G1441" s="1"/>
  <c r="F1438"/>
  <c r="E1438"/>
  <c r="E1441" s="1"/>
  <c r="R1429"/>
  <c r="Q1429"/>
  <c r="P1429"/>
  <c r="O1429"/>
  <c r="O1432" s="1"/>
  <c r="N1429"/>
  <c r="L1429"/>
  <c r="K1429"/>
  <c r="J1429"/>
  <c r="J1432" s="1"/>
  <c r="I1429"/>
  <c r="H1429"/>
  <c r="G1429"/>
  <c r="F1429"/>
  <c r="F1432" s="1"/>
  <c r="E1429"/>
  <c r="R1420"/>
  <c r="R1423" s="1"/>
  <c r="Q1420"/>
  <c r="P1420"/>
  <c r="P1423" s="1"/>
  <c r="O1420"/>
  <c r="N1420"/>
  <c r="L1420"/>
  <c r="K1420"/>
  <c r="K1423" s="1"/>
  <c r="J1420"/>
  <c r="I1420"/>
  <c r="I1423" s="1"/>
  <c r="H1420"/>
  <c r="G1420"/>
  <c r="G1423" s="1"/>
  <c r="F1420"/>
  <c r="E1420"/>
  <c r="S1415"/>
  <c r="T1415" s="1"/>
  <c r="R1411"/>
  <c r="R1414" s="1"/>
  <c r="Q1411"/>
  <c r="P1411"/>
  <c r="O1411"/>
  <c r="N1411"/>
  <c r="N1414" s="1"/>
  <c r="L1411"/>
  <c r="K1411"/>
  <c r="J1411"/>
  <c r="I1411"/>
  <c r="I1414" s="1"/>
  <c r="H1411"/>
  <c r="G1411"/>
  <c r="F1411"/>
  <c r="E1411"/>
  <c r="E1414" s="1"/>
  <c r="S1406"/>
  <c r="T1406" s="1"/>
  <c r="R1402"/>
  <c r="R1405" s="1"/>
  <c r="Q1402"/>
  <c r="P1402"/>
  <c r="P1405" s="1"/>
  <c r="O1402"/>
  <c r="N1402"/>
  <c r="N1405" s="1"/>
  <c r="L1402"/>
  <c r="K1402"/>
  <c r="K1405" s="1"/>
  <c r="J1402"/>
  <c r="I1402"/>
  <c r="H1402"/>
  <c r="G1402"/>
  <c r="G1405" s="1"/>
  <c r="F1402"/>
  <c r="E1402"/>
  <c r="S1397"/>
  <c r="T1397" s="1"/>
  <c r="R1393"/>
  <c r="R1396" s="1"/>
  <c r="Q1393"/>
  <c r="P1393"/>
  <c r="O1393"/>
  <c r="N1393"/>
  <c r="N1396" s="1"/>
  <c r="L1393"/>
  <c r="K1393"/>
  <c r="K1396" s="1"/>
  <c r="J1393"/>
  <c r="I1393"/>
  <c r="I1396" s="1"/>
  <c r="H1393"/>
  <c r="G1393"/>
  <c r="F1393"/>
  <c r="E1393"/>
  <c r="E1396" s="1"/>
  <c r="S1388"/>
  <c r="T1388" s="1"/>
  <c r="R1384"/>
  <c r="R1387" s="1"/>
  <c r="Q1384"/>
  <c r="P1384"/>
  <c r="P1387" s="1"/>
  <c r="O1384"/>
  <c r="N1384"/>
  <c r="L1384"/>
  <c r="K1384"/>
  <c r="K1387" s="1"/>
  <c r="J1384"/>
  <c r="I1384"/>
  <c r="I1387" s="1"/>
  <c r="H1384"/>
  <c r="G1384"/>
  <c r="G1387" s="1"/>
  <c r="F1384"/>
  <c r="E1384"/>
  <c r="R1375"/>
  <c r="Q1375"/>
  <c r="Q1378" s="1"/>
  <c r="P1375"/>
  <c r="O1375"/>
  <c r="O1378" s="1"/>
  <c r="N1375"/>
  <c r="L1375"/>
  <c r="L1378" s="1"/>
  <c r="K1375"/>
  <c r="J1375"/>
  <c r="J1378" s="1"/>
  <c r="I1375"/>
  <c r="H1375"/>
  <c r="H1378" s="1"/>
  <c r="G1375"/>
  <c r="F1375"/>
  <c r="F1378" s="1"/>
  <c r="E1375"/>
  <c r="S1370"/>
  <c r="T1370" s="1"/>
  <c r="R1366"/>
  <c r="Q1366"/>
  <c r="P1366"/>
  <c r="O1366"/>
  <c r="O1369" s="1"/>
  <c r="N1366"/>
  <c r="N1369" s="1"/>
  <c r="L1366"/>
  <c r="K1366"/>
  <c r="J1366"/>
  <c r="J1369" s="1"/>
  <c r="I1366"/>
  <c r="H1366"/>
  <c r="H1369" s="1"/>
  <c r="G1366"/>
  <c r="F1366"/>
  <c r="F1369" s="1"/>
  <c r="E1366"/>
  <c r="S1361"/>
  <c r="T1361" s="1"/>
  <c r="R1357"/>
  <c r="Q1357"/>
  <c r="Q1360" s="1"/>
  <c r="P1357"/>
  <c r="O1357"/>
  <c r="N1357"/>
  <c r="L1357"/>
  <c r="L1360" s="1"/>
  <c r="K1357"/>
  <c r="K1360" s="1"/>
  <c r="J1357"/>
  <c r="I1357"/>
  <c r="H1357"/>
  <c r="H1360" s="1"/>
  <c r="G1357"/>
  <c r="F1357"/>
  <c r="F1360" s="1"/>
  <c r="E1357"/>
  <c r="S1352"/>
  <c r="T1352" s="1"/>
  <c r="R1348"/>
  <c r="Q1348"/>
  <c r="Q1351" s="1"/>
  <c r="P1348"/>
  <c r="O1348"/>
  <c r="O1351" s="1"/>
  <c r="N1348"/>
  <c r="L1348"/>
  <c r="L1351" s="1"/>
  <c r="K1348"/>
  <c r="J1348"/>
  <c r="J1351" s="1"/>
  <c r="I1348"/>
  <c r="H1348"/>
  <c r="H1351" s="1"/>
  <c r="G1348"/>
  <c r="F1348"/>
  <c r="F1351" s="1"/>
  <c r="E1348"/>
  <c r="S1343"/>
  <c r="T1343" s="1"/>
  <c r="R1339"/>
  <c r="Q1339"/>
  <c r="Q1342" s="1"/>
  <c r="P1339"/>
  <c r="O1339"/>
  <c r="O1342" s="1"/>
  <c r="N1339"/>
  <c r="L1339"/>
  <c r="L1342" s="1"/>
  <c r="K1339"/>
  <c r="J1339"/>
  <c r="J1342" s="1"/>
  <c r="I1339"/>
  <c r="H1339"/>
  <c r="H1342" s="1"/>
  <c r="G1339"/>
  <c r="F1339"/>
  <c r="F1342" s="1"/>
  <c r="E1339"/>
  <c r="S1334"/>
  <c r="T1334" s="1"/>
  <c r="R1330"/>
  <c r="Q1330"/>
  <c r="Q1333" s="1"/>
  <c r="P1330"/>
  <c r="O1330"/>
  <c r="O1333" s="1"/>
  <c r="N1330"/>
  <c r="L1330"/>
  <c r="L1333" s="1"/>
  <c r="K1330"/>
  <c r="J1330"/>
  <c r="J1333" s="1"/>
  <c r="I1330"/>
  <c r="H1330"/>
  <c r="H1333" s="1"/>
  <c r="G1330"/>
  <c r="F1330"/>
  <c r="F1333" s="1"/>
  <c r="E1330"/>
  <c r="R1321"/>
  <c r="Q1321"/>
  <c r="P1321"/>
  <c r="P1324" s="1"/>
  <c r="O1321"/>
  <c r="N1321"/>
  <c r="L1321"/>
  <c r="K1321"/>
  <c r="K1324" s="1"/>
  <c r="J1321"/>
  <c r="I1321"/>
  <c r="H1321"/>
  <c r="G1321"/>
  <c r="G1324" s="1"/>
  <c r="F1321"/>
  <c r="E1321"/>
  <c r="E1324" s="1"/>
  <c r="S1316"/>
  <c r="T1316" s="1"/>
  <c r="R1312"/>
  <c r="R1315" s="1"/>
  <c r="Q1312"/>
  <c r="P1312"/>
  <c r="O1312"/>
  <c r="N1312"/>
  <c r="N1315" s="1"/>
  <c r="L1312"/>
  <c r="K1312"/>
  <c r="J1312"/>
  <c r="I1312"/>
  <c r="I1315" s="1"/>
  <c r="H1312"/>
  <c r="G1312"/>
  <c r="F1312"/>
  <c r="E1312"/>
  <c r="E1315" s="1"/>
  <c r="S1307"/>
  <c r="T1307" s="1"/>
  <c r="R1303"/>
  <c r="R1306" s="1"/>
  <c r="Q1303"/>
  <c r="P1303"/>
  <c r="P1306" s="1"/>
  <c r="O1303"/>
  <c r="N1303"/>
  <c r="L1303"/>
  <c r="K1303"/>
  <c r="K1306" s="1"/>
  <c r="J1303"/>
  <c r="I1303"/>
  <c r="H1303"/>
  <c r="G1303"/>
  <c r="G1306" s="1"/>
  <c r="F1303"/>
  <c r="E1303"/>
  <c r="R1294"/>
  <c r="Q1294"/>
  <c r="Q1297" s="1"/>
  <c r="P1294"/>
  <c r="O1294"/>
  <c r="N1294"/>
  <c r="L1294"/>
  <c r="L1297" s="1"/>
  <c r="K1294"/>
  <c r="J1294"/>
  <c r="I1294"/>
  <c r="H1294"/>
  <c r="H1297" s="1"/>
  <c r="G1294"/>
  <c r="F1294"/>
  <c r="E1294"/>
  <c r="R1285"/>
  <c r="R1288" s="1"/>
  <c r="Q1285"/>
  <c r="P1285"/>
  <c r="O1285"/>
  <c r="N1285"/>
  <c r="N1288" s="1"/>
  <c r="L1285"/>
  <c r="K1285"/>
  <c r="J1285"/>
  <c r="I1285"/>
  <c r="I1288" s="1"/>
  <c r="H1285"/>
  <c r="G1285"/>
  <c r="G1288" s="1"/>
  <c r="F1285"/>
  <c r="E1285"/>
  <c r="E1288" s="1"/>
  <c r="R1276"/>
  <c r="Q1276"/>
  <c r="P1276"/>
  <c r="O1276"/>
  <c r="O1279" s="1"/>
  <c r="N1276"/>
  <c r="L1276"/>
  <c r="K1276"/>
  <c r="J1276"/>
  <c r="J1279" s="1"/>
  <c r="I1276"/>
  <c r="H1276"/>
  <c r="H1279" s="1"/>
  <c r="G1276"/>
  <c r="F1276"/>
  <c r="F1279" s="1"/>
  <c r="E1276"/>
  <c r="R1267"/>
  <c r="R1270" s="1"/>
  <c r="Q1267"/>
  <c r="P1267"/>
  <c r="P1270" s="1"/>
  <c r="O1267"/>
  <c r="N1267"/>
  <c r="L1267"/>
  <c r="K1267"/>
  <c r="K1270" s="1"/>
  <c r="J1267"/>
  <c r="J1270" s="1"/>
  <c r="I1267"/>
  <c r="H1267"/>
  <c r="G1267"/>
  <c r="G1270" s="1"/>
  <c r="F1267"/>
  <c r="E1267"/>
  <c r="R1258"/>
  <c r="Q1258"/>
  <c r="Q1261" s="1"/>
  <c r="P1258"/>
  <c r="O1258"/>
  <c r="N1258"/>
  <c r="L1258"/>
  <c r="L1261" s="1"/>
  <c r="K1258"/>
  <c r="J1258"/>
  <c r="I1258"/>
  <c r="H1258"/>
  <c r="H1261" s="1"/>
  <c r="G1258"/>
  <c r="G1261" s="1"/>
  <c r="F1258"/>
  <c r="F1261" s="1"/>
  <c r="E1258"/>
  <c r="S1253"/>
  <c r="T1253" s="1"/>
  <c r="R1249"/>
  <c r="R1252" s="1"/>
  <c r="Q1249"/>
  <c r="Q1252" s="1"/>
  <c r="P1249"/>
  <c r="O1249"/>
  <c r="O1252" s="1"/>
  <c r="N1249"/>
  <c r="L1249"/>
  <c r="L1252" s="1"/>
  <c r="K1249"/>
  <c r="J1249"/>
  <c r="J1252" s="1"/>
  <c r="I1249"/>
  <c r="I1252" s="1"/>
  <c r="H1249"/>
  <c r="H1252" s="1"/>
  <c r="G1249"/>
  <c r="F1249"/>
  <c r="F1252" s="1"/>
  <c r="E1249"/>
  <c r="S1244"/>
  <c r="T1244" s="1"/>
  <c r="R1240"/>
  <c r="Q1240"/>
  <c r="Q1243" s="1"/>
  <c r="P1240"/>
  <c r="O1240"/>
  <c r="O1243" s="1"/>
  <c r="N1240"/>
  <c r="L1240"/>
  <c r="L1243" s="1"/>
  <c r="K1240"/>
  <c r="J1240"/>
  <c r="J1243" s="1"/>
  <c r="I1240"/>
  <c r="H1240"/>
  <c r="H1243" s="1"/>
  <c r="G1240"/>
  <c r="F1240"/>
  <c r="E1240"/>
  <c r="R1231"/>
  <c r="R1234" s="1"/>
  <c r="Q1231"/>
  <c r="P1231"/>
  <c r="O1231"/>
  <c r="N1231"/>
  <c r="N1234" s="1"/>
  <c r="L1231"/>
  <c r="K1231"/>
  <c r="K1234" s="1"/>
  <c r="J1231"/>
  <c r="I1231"/>
  <c r="I1234" s="1"/>
  <c r="H1231"/>
  <c r="H1234" s="1"/>
  <c r="G1231"/>
  <c r="G1234" s="1"/>
  <c r="F1231"/>
  <c r="E1231"/>
  <c r="E1234" s="1"/>
  <c r="R1222"/>
  <c r="Q1222"/>
  <c r="Q1225" s="1"/>
  <c r="P1222"/>
  <c r="O1222"/>
  <c r="O1225" s="1"/>
  <c r="N1222"/>
  <c r="L1222"/>
  <c r="L1225" s="1"/>
  <c r="K1222"/>
  <c r="J1222"/>
  <c r="J1225" s="1"/>
  <c r="I1222"/>
  <c r="H1222"/>
  <c r="H1225" s="1"/>
  <c r="G1222"/>
  <c r="F1222"/>
  <c r="F1225" s="1"/>
  <c r="E1222"/>
  <c r="R1213"/>
  <c r="R1216" s="1"/>
  <c r="Q1213"/>
  <c r="P1213"/>
  <c r="P1216" s="1"/>
  <c r="O1213"/>
  <c r="N1213"/>
  <c r="N1216" s="1"/>
  <c r="L1213"/>
  <c r="K1213"/>
  <c r="K1216" s="1"/>
  <c r="J1213"/>
  <c r="I1213"/>
  <c r="I1216" s="1"/>
  <c r="H1213"/>
  <c r="G1213"/>
  <c r="G1216" s="1"/>
  <c r="F1213"/>
  <c r="E1213"/>
  <c r="R1204"/>
  <c r="Q1204"/>
  <c r="Q1207" s="1"/>
  <c r="P1204"/>
  <c r="O1204"/>
  <c r="O1207" s="1"/>
  <c r="N1204"/>
  <c r="L1204"/>
  <c r="L1207" s="1"/>
  <c r="K1204"/>
  <c r="J1204"/>
  <c r="J1207" s="1"/>
  <c r="I1204"/>
  <c r="H1204"/>
  <c r="H1207" s="1"/>
  <c r="G1204"/>
  <c r="G1207" s="1"/>
  <c r="F1204"/>
  <c r="E1204"/>
  <c r="S1199"/>
  <c r="T1199" s="1"/>
  <c r="R1195"/>
  <c r="R1198" s="1"/>
  <c r="Q1195"/>
  <c r="P1195"/>
  <c r="O1195"/>
  <c r="O1198" s="1"/>
  <c r="N1195"/>
  <c r="L1195"/>
  <c r="K1195"/>
  <c r="J1195"/>
  <c r="J1198" s="1"/>
  <c r="I1195"/>
  <c r="H1195"/>
  <c r="G1195"/>
  <c r="F1195"/>
  <c r="F1198" s="1"/>
  <c r="E1195"/>
  <c r="S1190"/>
  <c r="T1190" s="1"/>
  <c r="R1186"/>
  <c r="Q1186"/>
  <c r="Q1189" s="1"/>
  <c r="P1186"/>
  <c r="O1186"/>
  <c r="N1186"/>
  <c r="L1186"/>
  <c r="L1189" s="1"/>
  <c r="K1186"/>
  <c r="J1186"/>
  <c r="I1186"/>
  <c r="H1186"/>
  <c r="H1189" s="1"/>
  <c r="G1186"/>
  <c r="F1186"/>
  <c r="F1189" s="1"/>
  <c r="E1186"/>
  <c r="S1181"/>
  <c r="T1181" s="1"/>
  <c r="R1177"/>
  <c r="Q1177"/>
  <c r="Q1180" s="1"/>
  <c r="P1177"/>
  <c r="O1177"/>
  <c r="O1180" s="1"/>
  <c r="N1177"/>
  <c r="N1180" s="1"/>
  <c r="L1177"/>
  <c r="L1180" s="1"/>
  <c r="K1177"/>
  <c r="J1177"/>
  <c r="J1180" s="1"/>
  <c r="I1177"/>
  <c r="H1177"/>
  <c r="H1180" s="1"/>
  <c r="G1177"/>
  <c r="F1177"/>
  <c r="F1180" s="1"/>
  <c r="E1177"/>
  <c r="E1180" s="1"/>
  <c r="R1168"/>
  <c r="R1171" s="1"/>
  <c r="Q1168"/>
  <c r="P1168"/>
  <c r="P1171" s="1"/>
  <c r="O1168"/>
  <c r="O1171" s="1"/>
  <c r="N1168"/>
  <c r="L1168"/>
  <c r="K1168"/>
  <c r="K1171" s="1"/>
  <c r="J1168"/>
  <c r="I1168"/>
  <c r="I1171" s="1"/>
  <c r="H1168"/>
  <c r="G1168"/>
  <c r="G1171" s="1"/>
  <c r="F1168"/>
  <c r="E1168"/>
  <c r="S1163"/>
  <c r="T1163" s="1"/>
  <c r="R1159"/>
  <c r="R1162" s="1"/>
  <c r="Q1159"/>
  <c r="P1159"/>
  <c r="O1159"/>
  <c r="N1159"/>
  <c r="N1162" s="1"/>
  <c r="L1159"/>
  <c r="K1159"/>
  <c r="K1162" s="1"/>
  <c r="J1159"/>
  <c r="I1159"/>
  <c r="I1162" s="1"/>
  <c r="H1159"/>
  <c r="H1162" s="1"/>
  <c r="G1159"/>
  <c r="G1162" s="1"/>
  <c r="F1159"/>
  <c r="E1159"/>
  <c r="E1162" s="1"/>
  <c r="R1150"/>
  <c r="Q1150"/>
  <c r="Q1153" s="1"/>
  <c r="P1150"/>
  <c r="O1150"/>
  <c r="O1153" s="1"/>
  <c r="N1150"/>
  <c r="L1150"/>
  <c r="L1153" s="1"/>
  <c r="K1150"/>
  <c r="J1150"/>
  <c r="J1153" s="1"/>
  <c r="I1150"/>
  <c r="H1150"/>
  <c r="H1153" s="1"/>
  <c r="G1150"/>
  <c r="F1150"/>
  <c r="F1153" s="1"/>
  <c r="E1150"/>
  <c r="R1141"/>
  <c r="R1144" s="1"/>
  <c r="Q1141"/>
  <c r="P1141"/>
  <c r="P1144" s="1"/>
  <c r="O1141"/>
  <c r="N1141"/>
  <c r="N1144" s="1"/>
  <c r="L1141"/>
  <c r="K1141"/>
  <c r="K1144" s="1"/>
  <c r="J1141"/>
  <c r="I1141"/>
  <c r="I1144" s="1"/>
  <c r="H1141"/>
  <c r="G1141"/>
  <c r="G1144" s="1"/>
  <c r="F1141"/>
  <c r="E1141"/>
  <c r="E1144" s="1"/>
  <c r="S1136"/>
  <c r="T1136" s="1"/>
  <c r="R1132"/>
  <c r="R1135" s="1"/>
  <c r="Q1132"/>
  <c r="P1132"/>
  <c r="P1135" s="1"/>
  <c r="O1132"/>
  <c r="N1132"/>
  <c r="N1135" s="1"/>
  <c r="L1132"/>
  <c r="K1132"/>
  <c r="K1135" s="1"/>
  <c r="J1132"/>
  <c r="I1132"/>
  <c r="I1135" s="1"/>
  <c r="H1132"/>
  <c r="G1132"/>
  <c r="G1135" s="1"/>
  <c r="F1132"/>
  <c r="E1132"/>
  <c r="E1135" s="1"/>
  <c r="R1123"/>
  <c r="R1126" s="1"/>
  <c r="Q1123"/>
  <c r="P1123"/>
  <c r="O1123"/>
  <c r="O1126" s="1"/>
  <c r="N1123"/>
  <c r="L1123"/>
  <c r="K1123"/>
  <c r="J1123"/>
  <c r="J1126" s="1"/>
  <c r="I1123"/>
  <c r="H1123"/>
  <c r="H1126" s="1"/>
  <c r="G1123"/>
  <c r="F1123"/>
  <c r="F1126" s="1"/>
  <c r="E1123"/>
  <c r="R1114"/>
  <c r="R1117" s="1"/>
  <c r="Q1114"/>
  <c r="P1114"/>
  <c r="P1117" s="1"/>
  <c r="O1114"/>
  <c r="N1114"/>
  <c r="L1114"/>
  <c r="K1114"/>
  <c r="K1117" s="1"/>
  <c r="J1114"/>
  <c r="I1114"/>
  <c r="H1114"/>
  <c r="G1114"/>
  <c r="G1117" s="1"/>
  <c r="F1114"/>
  <c r="E1114"/>
  <c r="S1109"/>
  <c r="T1109" s="1"/>
  <c r="R1105"/>
  <c r="R1108" s="1"/>
  <c r="Q1105"/>
  <c r="P1105"/>
  <c r="O1105"/>
  <c r="N1105"/>
  <c r="N1108" s="1"/>
  <c r="L1105"/>
  <c r="K1105"/>
  <c r="J1105"/>
  <c r="I1105"/>
  <c r="I1108" s="1"/>
  <c r="H1105"/>
  <c r="H1108" s="1"/>
  <c r="G1105"/>
  <c r="G1108" s="1"/>
  <c r="F1105"/>
  <c r="E1105"/>
  <c r="E1108" s="1"/>
  <c r="R1096"/>
  <c r="Q1096"/>
  <c r="P1096"/>
  <c r="O1096"/>
  <c r="O1099" s="1"/>
  <c r="N1096"/>
  <c r="L1096"/>
  <c r="K1096"/>
  <c r="J1096"/>
  <c r="J1099" s="1"/>
  <c r="I1096"/>
  <c r="I1099" s="1"/>
  <c r="H1096"/>
  <c r="H1099" s="1"/>
  <c r="G1096"/>
  <c r="F1096"/>
  <c r="F1099" s="1"/>
  <c r="E1096"/>
  <c r="R1087"/>
  <c r="R1090" s="1"/>
  <c r="Q1087"/>
  <c r="P1087"/>
  <c r="P1090" s="1"/>
  <c r="O1087"/>
  <c r="N1087"/>
  <c r="L1087"/>
  <c r="K1087"/>
  <c r="K1090" s="1"/>
  <c r="J1087"/>
  <c r="I1087"/>
  <c r="H1087"/>
  <c r="G1087"/>
  <c r="G1090" s="1"/>
  <c r="F1087"/>
  <c r="E1087"/>
  <c r="E1090" s="1"/>
  <c r="R1078"/>
  <c r="Q1078"/>
  <c r="Q1081" s="1"/>
  <c r="P1078"/>
  <c r="O1078"/>
  <c r="N1078"/>
  <c r="L1078"/>
  <c r="L1081" s="1"/>
  <c r="K1078"/>
  <c r="J1078"/>
  <c r="I1078"/>
  <c r="H1078"/>
  <c r="H1081" s="1"/>
  <c r="G1078"/>
  <c r="F1078"/>
  <c r="F1081" s="1"/>
  <c r="E1078"/>
  <c r="R1069"/>
  <c r="R1072" s="1"/>
  <c r="Q1069"/>
  <c r="Q1072" s="1"/>
  <c r="P1069"/>
  <c r="O1069"/>
  <c r="N1069"/>
  <c r="N1072" s="1"/>
  <c r="L1069"/>
  <c r="K1069"/>
  <c r="J1069"/>
  <c r="I1069"/>
  <c r="I1072" s="1"/>
  <c r="H1069"/>
  <c r="G1069"/>
  <c r="G1072" s="1"/>
  <c r="F1069"/>
  <c r="E1069"/>
  <c r="E1072" s="1"/>
  <c r="R1060"/>
  <c r="Q1060"/>
  <c r="P1060"/>
  <c r="O1060"/>
  <c r="O1063" s="1"/>
  <c r="N1060"/>
  <c r="L1060"/>
  <c r="K1060"/>
  <c r="J1060"/>
  <c r="J1063" s="1"/>
  <c r="I1060"/>
  <c r="H1060"/>
  <c r="H1063" s="1"/>
  <c r="G1060"/>
  <c r="F1060"/>
  <c r="F1063" s="1"/>
  <c r="E1060"/>
  <c r="S1055"/>
  <c r="T1055" s="1"/>
  <c r="R1051"/>
  <c r="Q1051"/>
  <c r="Q1054" s="1"/>
  <c r="P1051"/>
  <c r="O1051"/>
  <c r="O1054" s="1"/>
  <c r="N1051"/>
  <c r="L1051"/>
  <c r="L1054" s="1"/>
  <c r="K1051"/>
  <c r="K1054" s="1"/>
  <c r="J1051"/>
  <c r="J1054" s="1"/>
  <c r="I1051"/>
  <c r="H1051"/>
  <c r="H1054" s="1"/>
  <c r="G1051"/>
  <c r="F1051"/>
  <c r="F1054" s="1"/>
  <c r="E1051"/>
  <c r="S1046"/>
  <c r="T1046" s="1"/>
  <c r="R1042"/>
  <c r="Q1042"/>
  <c r="Q1045" s="1"/>
  <c r="P1042"/>
  <c r="O1042"/>
  <c r="O1045" s="1"/>
  <c r="N1042"/>
  <c r="N1045" s="1"/>
  <c r="L1042"/>
  <c r="L1045" s="1"/>
  <c r="K1042"/>
  <c r="J1042"/>
  <c r="J1045" s="1"/>
  <c r="I1042"/>
  <c r="H1042"/>
  <c r="H1045" s="1"/>
  <c r="G1042"/>
  <c r="F1042"/>
  <c r="F1045" s="1"/>
  <c r="E1042"/>
  <c r="S1037"/>
  <c r="T1037" s="1"/>
  <c r="R1033"/>
  <c r="Q1033"/>
  <c r="Q1036" s="1"/>
  <c r="P1033"/>
  <c r="O1033"/>
  <c r="N1033"/>
  <c r="L1033"/>
  <c r="L1036" s="1"/>
  <c r="K1033"/>
  <c r="J1033"/>
  <c r="I1033"/>
  <c r="H1033"/>
  <c r="H1036" s="1"/>
  <c r="G1033"/>
  <c r="F1033"/>
  <c r="E1033"/>
  <c r="R1024"/>
  <c r="R1027" s="1"/>
  <c r="Q1024"/>
  <c r="P1024"/>
  <c r="O1024"/>
  <c r="N1024"/>
  <c r="N1027" s="1"/>
  <c r="L1024"/>
  <c r="K1024"/>
  <c r="K1027" s="1"/>
  <c r="J1024"/>
  <c r="I1024"/>
  <c r="I1027" s="1"/>
  <c r="H1024"/>
  <c r="H1027" s="1"/>
  <c r="G1024"/>
  <c r="G1027" s="1"/>
  <c r="F1024"/>
  <c r="E1024"/>
  <c r="E1027" s="1"/>
  <c r="S1019"/>
  <c r="T1019" s="1"/>
  <c r="R1015"/>
  <c r="R1018" s="1"/>
  <c r="Q1015"/>
  <c r="P1015"/>
  <c r="P1018" s="1"/>
  <c r="O1015"/>
  <c r="N1015"/>
  <c r="L1015"/>
  <c r="K1015"/>
  <c r="K1018" s="1"/>
  <c r="J1015"/>
  <c r="I1015"/>
  <c r="H1015"/>
  <c r="G1015"/>
  <c r="G1018" s="1"/>
  <c r="F1015"/>
  <c r="E1015"/>
  <c r="E1018" s="1"/>
  <c r="R1006"/>
  <c r="Q1006"/>
  <c r="Q1009" s="1"/>
  <c r="P1006"/>
  <c r="O1006"/>
  <c r="N1006"/>
  <c r="L1006"/>
  <c r="L1009" s="1"/>
  <c r="K1006"/>
  <c r="J1006"/>
  <c r="I1006"/>
  <c r="H1006"/>
  <c r="H1009" s="1"/>
  <c r="G1006"/>
  <c r="G1009" s="1"/>
  <c r="F1006"/>
  <c r="F1009" s="1"/>
  <c r="E1006"/>
  <c r="R997"/>
  <c r="R1000" s="1"/>
  <c r="Q997"/>
  <c r="P997"/>
  <c r="P1000" s="1"/>
  <c r="O997"/>
  <c r="N997"/>
  <c r="N1000" s="1"/>
  <c r="L997"/>
  <c r="L1000" s="1"/>
  <c r="K997"/>
  <c r="K1000" s="1"/>
  <c r="J997"/>
  <c r="I997"/>
  <c r="I1000" s="1"/>
  <c r="H997"/>
  <c r="G997"/>
  <c r="G1000" s="1"/>
  <c r="F997"/>
  <c r="E997"/>
  <c r="E1000" s="1"/>
  <c r="S992"/>
  <c r="T992" s="1"/>
  <c r="R988"/>
  <c r="R991" s="1"/>
  <c r="Q988"/>
  <c r="P988"/>
  <c r="P991" s="1"/>
  <c r="O988"/>
  <c r="O991" s="1"/>
  <c r="N988"/>
  <c r="N991" s="1"/>
  <c r="L988"/>
  <c r="K988"/>
  <c r="K991" s="1"/>
  <c r="J988"/>
  <c r="J991" s="1"/>
  <c r="I988"/>
  <c r="H988"/>
  <c r="G988"/>
  <c r="G991" s="1"/>
  <c r="F988"/>
  <c r="E988"/>
  <c r="R979"/>
  <c r="Q979"/>
  <c r="Q982" s="1"/>
  <c r="P979"/>
  <c r="O979"/>
  <c r="O982" s="1"/>
  <c r="N979"/>
  <c r="L979"/>
  <c r="L982" s="1"/>
  <c r="K979"/>
  <c r="J979"/>
  <c r="I979"/>
  <c r="H979"/>
  <c r="H982" s="1"/>
  <c r="G979"/>
  <c r="F979"/>
  <c r="F982" s="1"/>
  <c r="E979"/>
  <c r="R970"/>
  <c r="R973" s="1"/>
  <c r="Q970"/>
  <c r="P970"/>
  <c r="O970"/>
  <c r="N970"/>
  <c r="N973" s="1"/>
  <c r="L970"/>
  <c r="K970"/>
  <c r="K973" s="1"/>
  <c r="J970"/>
  <c r="I970"/>
  <c r="I973" s="1"/>
  <c r="H970"/>
  <c r="H973" s="1"/>
  <c r="G970"/>
  <c r="G973" s="1"/>
  <c r="F970"/>
  <c r="E970"/>
  <c r="E973" s="1"/>
  <c r="S965"/>
  <c r="T965" s="1"/>
  <c r="R961"/>
  <c r="R964" s="1"/>
  <c r="Q961"/>
  <c r="P961"/>
  <c r="P964" s="1"/>
  <c r="O961"/>
  <c r="N961"/>
  <c r="N964" s="1"/>
  <c r="L961"/>
  <c r="K961"/>
  <c r="K964" s="1"/>
  <c r="J961"/>
  <c r="I961"/>
  <c r="I964" s="1"/>
  <c r="H961"/>
  <c r="G961"/>
  <c r="G964" s="1"/>
  <c r="F961"/>
  <c r="E961"/>
  <c r="E964" s="1"/>
  <c r="R952"/>
  <c r="Q952"/>
  <c r="Q955" s="1"/>
  <c r="P952"/>
  <c r="O952"/>
  <c r="O955" s="1"/>
  <c r="N952"/>
  <c r="L952"/>
  <c r="L955" s="1"/>
  <c r="K952"/>
  <c r="J952"/>
  <c r="J955" s="1"/>
  <c r="I952"/>
  <c r="H952"/>
  <c r="H955" s="1"/>
  <c r="G952"/>
  <c r="F952"/>
  <c r="F955" s="1"/>
  <c r="E952"/>
  <c r="R943"/>
  <c r="R946" s="1"/>
  <c r="Q943"/>
  <c r="P943"/>
  <c r="P946" s="1"/>
  <c r="O943"/>
  <c r="N943"/>
  <c r="N946" s="1"/>
  <c r="L943"/>
  <c r="K943"/>
  <c r="K946" s="1"/>
  <c r="J943"/>
  <c r="I943"/>
  <c r="I946" s="1"/>
  <c r="H943"/>
  <c r="G943"/>
  <c r="G946" s="1"/>
  <c r="F943"/>
  <c r="E943"/>
  <c r="E946" s="1"/>
  <c r="R934"/>
  <c r="Q934"/>
  <c r="Q937" s="1"/>
  <c r="P934"/>
  <c r="O934"/>
  <c r="O937" s="1"/>
  <c r="N934"/>
  <c r="L934"/>
  <c r="L937" s="1"/>
  <c r="K934"/>
  <c r="J934"/>
  <c r="I934"/>
  <c r="H934"/>
  <c r="H937" s="1"/>
  <c r="G934"/>
  <c r="F934"/>
  <c r="F937" s="1"/>
  <c r="E934"/>
  <c r="S929"/>
  <c r="T929" s="1"/>
  <c r="R925"/>
  <c r="Q925"/>
  <c r="Q928" s="1"/>
  <c r="P925"/>
  <c r="O925"/>
  <c r="O928" s="1"/>
  <c r="N925"/>
  <c r="L925"/>
  <c r="L928" s="1"/>
  <c r="K925"/>
  <c r="J925"/>
  <c r="J928" s="1"/>
  <c r="I925"/>
  <c r="H925"/>
  <c r="H928" s="1"/>
  <c r="G925"/>
  <c r="G928" s="1"/>
  <c r="F925"/>
  <c r="F928" s="1"/>
  <c r="E925"/>
  <c r="R916"/>
  <c r="R919" s="1"/>
  <c r="Q916"/>
  <c r="P916"/>
  <c r="O916"/>
  <c r="N916"/>
  <c r="N919" s="1"/>
  <c r="L916"/>
  <c r="K916"/>
  <c r="J916"/>
  <c r="I916"/>
  <c r="I919" s="1"/>
  <c r="H916"/>
  <c r="G916"/>
  <c r="G919" s="1"/>
  <c r="F916"/>
  <c r="E916"/>
  <c r="E919" s="1"/>
  <c r="R907"/>
  <c r="R910" s="1"/>
  <c r="Q907"/>
  <c r="Q910" s="1"/>
  <c r="P907"/>
  <c r="O907"/>
  <c r="O910" s="1"/>
  <c r="N907"/>
  <c r="L907"/>
  <c r="L910" s="1"/>
  <c r="K907"/>
  <c r="J907"/>
  <c r="J910" s="1"/>
  <c r="I907"/>
  <c r="H907"/>
  <c r="H910" s="1"/>
  <c r="G907"/>
  <c r="F907"/>
  <c r="F910" s="1"/>
  <c r="E907"/>
  <c r="R898"/>
  <c r="R901" s="1"/>
  <c r="Q898"/>
  <c r="P898"/>
  <c r="P901" s="1"/>
  <c r="O898"/>
  <c r="N898"/>
  <c r="L898"/>
  <c r="K898"/>
  <c r="K901" s="1"/>
  <c r="J898"/>
  <c r="I898"/>
  <c r="I901" s="1"/>
  <c r="H898"/>
  <c r="G898"/>
  <c r="G901" s="1"/>
  <c r="F898"/>
  <c r="E898"/>
  <c r="E901" s="1"/>
  <c r="S893"/>
  <c r="T893" s="1"/>
  <c r="R889"/>
  <c r="R892" s="1"/>
  <c r="Q889"/>
  <c r="P889"/>
  <c r="P892" s="1"/>
  <c r="O889"/>
  <c r="N889"/>
  <c r="N892" s="1"/>
  <c r="L889"/>
  <c r="L892" s="1"/>
  <c r="K889"/>
  <c r="J889"/>
  <c r="I889"/>
  <c r="I892" s="1"/>
  <c r="H889"/>
  <c r="G889"/>
  <c r="G892" s="1"/>
  <c r="F889"/>
  <c r="E889"/>
  <c r="E892" s="1"/>
  <c r="S884"/>
  <c r="T884" s="1"/>
  <c r="R880"/>
  <c r="R883" s="1"/>
  <c r="Q880"/>
  <c r="P880"/>
  <c r="P883" s="1"/>
  <c r="O880"/>
  <c r="O883" s="1"/>
  <c r="N880"/>
  <c r="N883" s="1"/>
  <c r="L880"/>
  <c r="K880"/>
  <c r="K883" s="1"/>
  <c r="J880"/>
  <c r="J883" s="1"/>
  <c r="I880"/>
  <c r="H880"/>
  <c r="G880"/>
  <c r="G883" s="1"/>
  <c r="F880"/>
  <c r="E880"/>
  <c r="E883" s="1"/>
  <c r="R871"/>
  <c r="Q871"/>
  <c r="Q874" s="1"/>
  <c r="P871"/>
  <c r="O871"/>
  <c r="O874" s="1"/>
  <c r="N871"/>
  <c r="L871"/>
  <c r="L874" s="1"/>
  <c r="K871"/>
  <c r="K874" s="1"/>
  <c r="J871"/>
  <c r="I871"/>
  <c r="H871"/>
  <c r="H874" s="1"/>
  <c r="G871"/>
  <c r="F871"/>
  <c r="F874" s="1"/>
  <c r="E871"/>
  <c r="S866"/>
  <c r="T866" s="1"/>
  <c r="R862"/>
  <c r="R865" s="1"/>
  <c r="Q862"/>
  <c r="Q865" s="1"/>
  <c r="P862"/>
  <c r="O862"/>
  <c r="O865" s="1"/>
  <c r="N862"/>
  <c r="L862"/>
  <c r="L865" s="1"/>
  <c r="K862"/>
  <c r="J862"/>
  <c r="J865" s="1"/>
  <c r="I862"/>
  <c r="H862"/>
  <c r="H865" s="1"/>
  <c r="G862"/>
  <c r="F862"/>
  <c r="F865" s="1"/>
  <c r="E862"/>
  <c r="S857"/>
  <c r="T857" s="1"/>
  <c r="R853"/>
  <c r="Q853"/>
  <c r="Q856" s="1"/>
  <c r="P853"/>
  <c r="O853"/>
  <c r="O856" s="1"/>
  <c r="N853"/>
  <c r="L853"/>
  <c r="L856" s="1"/>
  <c r="K853"/>
  <c r="J853"/>
  <c r="J856" s="1"/>
  <c r="I853"/>
  <c r="H853"/>
  <c r="H856" s="1"/>
  <c r="G853"/>
  <c r="F853"/>
  <c r="F856" s="1"/>
  <c r="E853"/>
  <c r="S848"/>
  <c r="T848" s="1"/>
  <c r="R844"/>
  <c r="Q844"/>
  <c r="Q847" s="1"/>
  <c r="P844"/>
  <c r="O844"/>
  <c r="O847" s="1"/>
  <c r="N844"/>
  <c r="L844"/>
  <c r="L847" s="1"/>
  <c r="K844"/>
  <c r="J844"/>
  <c r="J847" s="1"/>
  <c r="I844"/>
  <c r="H844"/>
  <c r="H847" s="1"/>
  <c r="G844"/>
  <c r="F844"/>
  <c r="F847" s="1"/>
  <c r="E844"/>
  <c r="R835"/>
  <c r="R838" s="1"/>
  <c r="Q835"/>
  <c r="P835"/>
  <c r="P838" s="1"/>
  <c r="O835"/>
  <c r="N835"/>
  <c r="L835"/>
  <c r="K835"/>
  <c r="K838" s="1"/>
  <c r="J835"/>
  <c r="I835"/>
  <c r="I838" s="1"/>
  <c r="H835"/>
  <c r="G835"/>
  <c r="G838" s="1"/>
  <c r="F835"/>
  <c r="F838" s="1"/>
  <c r="E835"/>
  <c r="E838" s="1"/>
  <c r="S830"/>
  <c r="T830" s="1"/>
  <c r="R826"/>
  <c r="R829" s="1"/>
  <c r="Q826"/>
  <c r="P826"/>
  <c r="P829" s="1"/>
  <c r="O826"/>
  <c r="O829" s="1"/>
  <c r="N826"/>
  <c r="N829" s="1"/>
  <c r="L826"/>
  <c r="K826"/>
  <c r="K829" s="1"/>
  <c r="J826"/>
  <c r="I826"/>
  <c r="I829" s="1"/>
  <c r="H826"/>
  <c r="H829" s="1"/>
  <c r="G826"/>
  <c r="G829" s="1"/>
  <c r="F826"/>
  <c r="E826"/>
  <c r="E829" s="1"/>
  <c r="S821"/>
  <c r="T821" s="1"/>
  <c r="R817"/>
  <c r="R820" s="1"/>
  <c r="Q817"/>
  <c r="P817"/>
  <c r="P820" s="1"/>
  <c r="O817"/>
  <c r="N817"/>
  <c r="N820" s="1"/>
  <c r="L817"/>
  <c r="K817"/>
  <c r="K820" s="1"/>
  <c r="J817"/>
  <c r="I817"/>
  <c r="I820" s="1"/>
  <c r="H817"/>
  <c r="G817"/>
  <c r="G820" s="1"/>
  <c r="F817"/>
  <c r="E817"/>
  <c r="E820" s="1"/>
  <c r="R808"/>
  <c r="Q808"/>
  <c r="Q811" s="1"/>
  <c r="P808"/>
  <c r="P811" s="1"/>
  <c r="O808"/>
  <c r="O811" s="1"/>
  <c r="N808"/>
  <c r="L808"/>
  <c r="K808"/>
  <c r="J808"/>
  <c r="J811" s="1"/>
  <c r="I808"/>
  <c r="H808"/>
  <c r="G808"/>
  <c r="G811" s="1"/>
  <c r="F808"/>
  <c r="E808"/>
  <c r="S803"/>
  <c r="T803" s="1"/>
  <c r="R799"/>
  <c r="Q799"/>
  <c r="P799"/>
  <c r="O799"/>
  <c r="N799"/>
  <c r="L799"/>
  <c r="L802" s="1"/>
  <c r="K799"/>
  <c r="J799"/>
  <c r="J802" s="1"/>
  <c r="I799"/>
  <c r="H799"/>
  <c r="G799"/>
  <c r="F799"/>
  <c r="F802" s="1"/>
  <c r="E799"/>
  <c r="R790"/>
  <c r="R793" s="1"/>
  <c r="Q790"/>
  <c r="P790"/>
  <c r="P793" s="1"/>
  <c r="O790"/>
  <c r="N790"/>
  <c r="L790"/>
  <c r="K790"/>
  <c r="K793" s="1"/>
  <c r="J790"/>
  <c r="I790"/>
  <c r="I793" s="1"/>
  <c r="H790"/>
  <c r="G790"/>
  <c r="G793" s="1"/>
  <c r="F790"/>
  <c r="E790"/>
  <c r="E793" s="1"/>
  <c r="R781"/>
  <c r="Q781"/>
  <c r="Q784" s="1"/>
  <c r="P781"/>
  <c r="O781"/>
  <c r="N781"/>
  <c r="L781"/>
  <c r="L784" s="1"/>
  <c r="K781"/>
  <c r="J781"/>
  <c r="J784" s="1"/>
  <c r="I781"/>
  <c r="H781"/>
  <c r="G781"/>
  <c r="F781"/>
  <c r="F784" s="1"/>
  <c r="E781"/>
  <c r="S776"/>
  <c r="T776" s="1"/>
  <c r="R772"/>
  <c r="Q772"/>
  <c r="P772"/>
  <c r="O772"/>
  <c r="O775" s="1"/>
  <c r="N772"/>
  <c r="L772"/>
  <c r="K772"/>
  <c r="J772"/>
  <c r="I772"/>
  <c r="H772"/>
  <c r="G772"/>
  <c r="F772"/>
  <c r="E772"/>
  <c r="S767"/>
  <c r="T767" s="1"/>
  <c r="R763"/>
  <c r="Q763"/>
  <c r="P763"/>
  <c r="O763"/>
  <c r="N763"/>
  <c r="L763"/>
  <c r="L766" s="1"/>
  <c r="K763"/>
  <c r="J763"/>
  <c r="J766" s="1"/>
  <c r="I763"/>
  <c r="H763"/>
  <c r="G763"/>
  <c r="G766" s="1"/>
  <c r="F763"/>
  <c r="F766" s="1"/>
  <c r="E763"/>
  <c r="R754"/>
  <c r="R757" s="1"/>
  <c r="Q754"/>
  <c r="P754"/>
  <c r="O754"/>
  <c r="N754"/>
  <c r="N757" s="1"/>
  <c r="L754"/>
  <c r="K754"/>
  <c r="K757" s="1"/>
  <c r="J754"/>
  <c r="I754"/>
  <c r="I757" s="1"/>
  <c r="H754"/>
  <c r="G754"/>
  <c r="G757" s="1"/>
  <c r="F754"/>
  <c r="E754"/>
  <c r="E757" s="1"/>
  <c r="R745"/>
  <c r="Q745"/>
  <c r="P745"/>
  <c r="O745"/>
  <c r="N745"/>
  <c r="L745"/>
  <c r="K745"/>
  <c r="J745"/>
  <c r="J748" s="1"/>
  <c r="I745"/>
  <c r="H745"/>
  <c r="G745"/>
  <c r="F745"/>
  <c r="F748" s="1"/>
  <c r="E745"/>
  <c r="R736"/>
  <c r="R739" s="1"/>
  <c r="Q736"/>
  <c r="P736"/>
  <c r="P739" s="1"/>
  <c r="O736"/>
  <c r="N736"/>
  <c r="N739" s="1"/>
  <c r="L736"/>
  <c r="K736"/>
  <c r="K739" s="1"/>
  <c r="J736"/>
  <c r="I736"/>
  <c r="I739" s="1"/>
  <c r="H736"/>
  <c r="G736"/>
  <c r="G739" s="1"/>
  <c r="F736"/>
  <c r="E736"/>
  <c r="E739" s="1"/>
  <c r="S731"/>
  <c r="T731" s="1"/>
  <c r="R727"/>
  <c r="Q727"/>
  <c r="P727"/>
  <c r="O727"/>
  <c r="N727"/>
  <c r="N730" s="1"/>
  <c r="L727"/>
  <c r="K727"/>
  <c r="J727"/>
  <c r="I727"/>
  <c r="I730" s="1"/>
  <c r="H727"/>
  <c r="G727"/>
  <c r="G730" s="1"/>
  <c r="F727"/>
  <c r="E727"/>
  <c r="R718"/>
  <c r="R721" s="1"/>
  <c r="Q718"/>
  <c r="Q721" s="1"/>
  <c r="P718"/>
  <c r="O718"/>
  <c r="N718"/>
  <c r="L718"/>
  <c r="L721" s="1"/>
  <c r="K718"/>
  <c r="J718"/>
  <c r="I718"/>
  <c r="H718"/>
  <c r="H721" s="1"/>
  <c r="G718"/>
  <c r="F718"/>
  <c r="E718"/>
  <c r="R709"/>
  <c r="Q709"/>
  <c r="P709"/>
  <c r="P712" s="1"/>
  <c r="O709"/>
  <c r="N709"/>
  <c r="L709"/>
  <c r="K709"/>
  <c r="J709"/>
  <c r="I709"/>
  <c r="H709"/>
  <c r="G709"/>
  <c r="G712" s="1"/>
  <c r="F709"/>
  <c r="F712" s="1"/>
  <c r="E709"/>
  <c r="E712" s="1"/>
  <c r="S704"/>
  <c r="T704" s="1"/>
  <c r="R700"/>
  <c r="R703" s="1"/>
  <c r="Q700"/>
  <c r="Q703" s="1"/>
  <c r="P700"/>
  <c r="O700"/>
  <c r="N700"/>
  <c r="N703" s="1"/>
  <c r="L700"/>
  <c r="K700"/>
  <c r="J700"/>
  <c r="J703" s="1"/>
  <c r="I700"/>
  <c r="I703" s="1"/>
  <c r="H700"/>
  <c r="H703" s="1"/>
  <c r="G700"/>
  <c r="G703" s="1"/>
  <c r="F700"/>
  <c r="E700"/>
  <c r="E703" s="1"/>
  <c r="S695"/>
  <c r="T695" s="1"/>
  <c r="R691"/>
  <c r="R694" s="1"/>
  <c r="Q691"/>
  <c r="P691"/>
  <c r="P694" s="1"/>
  <c r="O691"/>
  <c r="N691"/>
  <c r="L691"/>
  <c r="K691"/>
  <c r="K694" s="1"/>
  <c r="J691"/>
  <c r="I691"/>
  <c r="I694" s="1"/>
  <c r="H691"/>
  <c r="G691"/>
  <c r="G694" s="1"/>
  <c r="F691"/>
  <c r="E691"/>
  <c r="E694" s="1"/>
  <c r="S686"/>
  <c r="T686" s="1"/>
  <c r="R682"/>
  <c r="R685" s="1"/>
  <c r="Q682"/>
  <c r="P682"/>
  <c r="O682"/>
  <c r="O685" s="1"/>
  <c r="N682"/>
  <c r="N685" s="1"/>
  <c r="L682"/>
  <c r="K682"/>
  <c r="K685" s="1"/>
  <c r="J682"/>
  <c r="I682"/>
  <c r="I685" s="1"/>
  <c r="H682"/>
  <c r="G682"/>
  <c r="G685" s="1"/>
  <c r="F682"/>
  <c r="E682"/>
  <c r="E685" s="1"/>
  <c r="R673"/>
  <c r="R676" s="1"/>
  <c r="Q673"/>
  <c r="P673"/>
  <c r="P676" s="1"/>
  <c r="O673"/>
  <c r="N673"/>
  <c r="N676" s="1"/>
  <c r="L673"/>
  <c r="L676" s="1"/>
  <c r="K673"/>
  <c r="K676" s="1"/>
  <c r="J673"/>
  <c r="J676" s="1"/>
  <c r="I673"/>
  <c r="I676" s="1"/>
  <c r="H673"/>
  <c r="G673"/>
  <c r="F673"/>
  <c r="F676" s="1"/>
  <c r="E673"/>
  <c r="S668"/>
  <c r="T668" s="1"/>
  <c r="R664"/>
  <c r="Q664"/>
  <c r="Q667" s="1"/>
  <c r="P664"/>
  <c r="O664"/>
  <c r="O667" s="1"/>
  <c r="N664"/>
  <c r="L664"/>
  <c r="K664"/>
  <c r="J664"/>
  <c r="J667" s="1"/>
  <c r="I664"/>
  <c r="H664"/>
  <c r="H667" s="1"/>
  <c r="G664"/>
  <c r="G667" s="1"/>
  <c r="F664"/>
  <c r="E664"/>
  <c r="S659"/>
  <c r="T659" s="1"/>
  <c r="R655"/>
  <c r="R658" s="1"/>
  <c r="Q655"/>
  <c r="P655"/>
  <c r="O655"/>
  <c r="N655"/>
  <c r="L655"/>
  <c r="L658" s="1"/>
  <c r="K655"/>
  <c r="K658" s="1"/>
  <c r="J655"/>
  <c r="J658" s="1"/>
  <c r="I655"/>
  <c r="H655"/>
  <c r="G655"/>
  <c r="F655"/>
  <c r="F658" s="1"/>
  <c r="E655"/>
  <c r="E658" s="1"/>
  <c r="R646"/>
  <c r="R649" s="1"/>
  <c r="Q646"/>
  <c r="P646"/>
  <c r="P649" s="1"/>
  <c r="O646"/>
  <c r="O649" s="1"/>
  <c r="N646"/>
  <c r="N649" s="1"/>
  <c r="L646"/>
  <c r="K646"/>
  <c r="K649" s="1"/>
  <c r="J646"/>
  <c r="I646"/>
  <c r="I649" s="1"/>
  <c r="H646"/>
  <c r="G646"/>
  <c r="G649" s="1"/>
  <c r="F646"/>
  <c r="E646"/>
  <c r="E649" s="1"/>
  <c r="R637"/>
  <c r="R640" s="1"/>
  <c r="Q637"/>
  <c r="Q640" s="1"/>
  <c r="P637"/>
  <c r="P640" s="1"/>
  <c r="O637"/>
  <c r="N637"/>
  <c r="N640" s="1"/>
  <c r="L637"/>
  <c r="L640" s="1"/>
  <c r="K637"/>
  <c r="K640" s="1"/>
  <c r="J637"/>
  <c r="J640" s="1"/>
  <c r="I637"/>
  <c r="I640" s="1"/>
  <c r="H637"/>
  <c r="G637"/>
  <c r="F637"/>
  <c r="F640" s="1"/>
  <c r="E637"/>
  <c r="R628"/>
  <c r="R631" s="1"/>
  <c r="Q628"/>
  <c r="Q631" s="1"/>
  <c r="P628"/>
  <c r="O628"/>
  <c r="N628"/>
  <c r="N631" s="1"/>
  <c r="L628"/>
  <c r="K628"/>
  <c r="J628"/>
  <c r="J631" s="1"/>
  <c r="I628"/>
  <c r="I631" s="1"/>
  <c r="H628"/>
  <c r="H631" s="1"/>
  <c r="G628"/>
  <c r="G631" s="1"/>
  <c r="F628"/>
  <c r="E628"/>
  <c r="E631" s="1"/>
  <c r="S623"/>
  <c r="T623" s="1"/>
  <c r="R619"/>
  <c r="Q619"/>
  <c r="P619"/>
  <c r="P622" s="1"/>
  <c r="O619"/>
  <c r="N619"/>
  <c r="L619"/>
  <c r="K619"/>
  <c r="J619"/>
  <c r="J622" s="1"/>
  <c r="I619"/>
  <c r="I622" s="1"/>
  <c r="H619"/>
  <c r="G619"/>
  <c r="G622" s="1"/>
  <c r="F619"/>
  <c r="E619"/>
  <c r="R610"/>
  <c r="Q610"/>
  <c r="Q613" s="1"/>
  <c r="P610"/>
  <c r="O610"/>
  <c r="N610"/>
  <c r="L610"/>
  <c r="L613" s="1"/>
  <c r="K610"/>
  <c r="K613" s="1"/>
  <c r="J610"/>
  <c r="I610"/>
  <c r="H610"/>
  <c r="H613" s="1"/>
  <c r="G610"/>
  <c r="F610"/>
  <c r="E610"/>
  <c r="R601"/>
  <c r="Q601"/>
  <c r="P601"/>
  <c r="O601"/>
  <c r="N601"/>
  <c r="L601"/>
  <c r="K601"/>
  <c r="J601"/>
  <c r="I601"/>
  <c r="H601"/>
  <c r="G601"/>
  <c r="G604" s="1"/>
  <c r="F601"/>
  <c r="E601"/>
  <c r="E604" s="1"/>
  <c r="S596"/>
  <c r="T596" s="1"/>
  <c r="R592"/>
  <c r="R595" s="1"/>
  <c r="Q592"/>
  <c r="P592"/>
  <c r="P595" s="1"/>
  <c r="O592"/>
  <c r="O595" s="1"/>
  <c r="N592"/>
  <c r="N595" s="1"/>
  <c r="L592"/>
  <c r="K592"/>
  <c r="K595" s="1"/>
  <c r="J592"/>
  <c r="I592"/>
  <c r="I595" s="1"/>
  <c r="H592"/>
  <c r="G592"/>
  <c r="G595" s="1"/>
  <c r="F592"/>
  <c r="E592"/>
  <c r="E595" s="1"/>
  <c r="S587"/>
  <c r="T587" s="1"/>
  <c r="R583"/>
  <c r="Q583"/>
  <c r="P583"/>
  <c r="P586" s="1"/>
  <c r="O583"/>
  <c r="N583"/>
  <c r="N586" s="1"/>
  <c r="L583"/>
  <c r="K583"/>
  <c r="J583"/>
  <c r="I583"/>
  <c r="I586" s="1"/>
  <c r="H583"/>
  <c r="G583"/>
  <c r="G586" s="1"/>
  <c r="F583"/>
  <c r="E583"/>
  <c r="E586" s="1"/>
  <c r="R574"/>
  <c r="Q574"/>
  <c r="Q577" s="1"/>
  <c r="P574"/>
  <c r="O574"/>
  <c r="N574"/>
  <c r="L574"/>
  <c r="K574"/>
  <c r="J574"/>
  <c r="I574"/>
  <c r="I577" s="1"/>
  <c r="H574"/>
  <c r="H577" s="1"/>
  <c r="G574"/>
  <c r="F574"/>
  <c r="E574"/>
  <c r="E577" s="1"/>
  <c r="R565"/>
  <c r="R568" s="1"/>
  <c r="Q565"/>
  <c r="P565"/>
  <c r="P568" s="1"/>
  <c r="O565"/>
  <c r="N565"/>
  <c r="N568" s="1"/>
  <c r="L565"/>
  <c r="K565"/>
  <c r="K568" s="1"/>
  <c r="J565"/>
  <c r="I565"/>
  <c r="H565"/>
  <c r="G565"/>
  <c r="F565"/>
  <c r="E565"/>
  <c r="S560"/>
  <c r="T560" s="1"/>
  <c r="R556"/>
  <c r="R559" s="1"/>
  <c r="Q556"/>
  <c r="P556"/>
  <c r="P559" s="1"/>
  <c r="O556"/>
  <c r="N556"/>
  <c r="N559" s="1"/>
  <c r="L556"/>
  <c r="K556"/>
  <c r="K559" s="1"/>
  <c r="J556"/>
  <c r="I556"/>
  <c r="I559" s="1"/>
  <c r="H556"/>
  <c r="G556"/>
  <c r="G559" s="1"/>
  <c r="F556"/>
  <c r="E556"/>
  <c r="E559" s="1"/>
  <c r="S551"/>
  <c r="T551" s="1"/>
  <c r="R547"/>
  <c r="Q547"/>
  <c r="P547"/>
  <c r="O547"/>
  <c r="N547"/>
  <c r="N550" s="1"/>
  <c r="L547"/>
  <c r="K547"/>
  <c r="J547"/>
  <c r="I547"/>
  <c r="I550" s="1"/>
  <c r="H547"/>
  <c r="G547"/>
  <c r="F547"/>
  <c r="E547"/>
  <c r="E550" s="1"/>
  <c r="S542"/>
  <c r="T542" s="1"/>
  <c r="R538"/>
  <c r="R541" s="1"/>
  <c r="Q538"/>
  <c r="P538"/>
  <c r="P541" s="1"/>
  <c r="O538"/>
  <c r="N538"/>
  <c r="N541" s="1"/>
  <c r="L538"/>
  <c r="K538"/>
  <c r="K541" s="1"/>
  <c r="J538"/>
  <c r="I538"/>
  <c r="I541" s="1"/>
  <c r="H538"/>
  <c r="G538"/>
  <c r="G541" s="1"/>
  <c r="F538"/>
  <c r="E538"/>
  <c r="E541" s="1"/>
  <c r="R529"/>
  <c r="Q529"/>
  <c r="P529"/>
  <c r="O529"/>
  <c r="O532" s="1"/>
  <c r="N529"/>
  <c r="L529"/>
  <c r="L532" s="1"/>
  <c r="K529"/>
  <c r="J529"/>
  <c r="J532" s="1"/>
  <c r="I529"/>
  <c r="H529"/>
  <c r="G529"/>
  <c r="F529"/>
  <c r="E529"/>
  <c r="R520"/>
  <c r="Q520"/>
  <c r="P520"/>
  <c r="P523" s="1"/>
  <c r="O520"/>
  <c r="N520"/>
  <c r="N523" s="1"/>
  <c r="L520"/>
  <c r="K520"/>
  <c r="K523" s="1"/>
  <c r="J520"/>
  <c r="I520"/>
  <c r="I523" s="1"/>
  <c r="H520"/>
  <c r="G520"/>
  <c r="G523" s="1"/>
  <c r="F520"/>
  <c r="E520"/>
  <c r="E523" s="1"/>
  <c r="S515"/>
  <c r="T515" s="1"/>
  <c r="R511"/>
  <c r="R514" s="1"/>
  <c r="Q511"/>
  <c r="Q514" s="1"/>
  <c r="P511"/>
  <c r="P514" s="1"/>
  <c r="O511"/>
  <c r="N511"/>
  <c r="N514" s="1"/>
  <c r="L511"/>
  <c r="K511"/>
  <c r="K514" s="1"/>
  <c r="J511"/>
  <c r="I511"/>
  <c r="I514" s="1"/>
  <c r="H511"/>
  <c r="G511"/>
  <c r="G514" s="1"/>
  <c r="F511"/>
  <c r="E511"/>
  <c r="E514" s="1"/>
  <c r="R502"/>
  <c r="R505" s="1"/>
  <c r="Q502"/>
  <c r="P502"/>
  <c r="O502"/>
  <c r="O505" s="1"/>
  <c r="N502"/>
  <c r="L502"/>
  <c r="K502"/>
  <c r="J502"/>
  <c r="J505" s="1"/>
  <c r="I502"/>
  <c r="H502"/>
  <c r="G502"/>
  <c r="F502"/>
  <c r="E502"/>
  <c r="R493"/>
  <c r="Q493"/>
  <c r="P493"/>
  <c r="P496" s="1"/>
  <c r="O493"/>
  <c r="N493"/>
  <c r="N496" s="1"/>
  <c r="L493"/>
  <c r="K493"/>
  <c r="K496" s="1"/>
  <c r="J493"/>
  <c r="I493"/>
  <c r="I496" s="1"/>
  <c r="H493"/>
  <c r="G493"/>
  <c r="G496" s="1"/>
  <c r="F493"/>
  <c r="E493"/>
  <c r="E496" s="1"/>
  <c r="S488"/>
  <c r="T488" s="1"/>
  <c r="R484"/>
  <c r="R487" s="1"/>
  <c r="Q484"/>
  <c r="P484"/>
  <c r="P487" s="1"/>
  <c r="O484"/>
  <c r="N484"/>
  <c r="N487" s="1"/>
  <c r="L484"/>
  <c r="K484"/>
  <c r="K487" s="1"/>
  <c r="J484"/>
  <c r="I484"/>
  <c r="I487" s="1"/>
  <c r="H484"/>
  <c r="G484"/>
  <c r="G487" s="1"/>
  <c r="F484"/>
  <c r="E484"/>
  <c r="E487" s="1"/>
  <c r="S479"/>
  <c r="T479" s="1"/>
  <c r="R475"/>
  <c r="R478" s="1"/>
  <c r="Q475"/>
  <c r="P475"/>
  <c r="P478" s="1"/>
  <c r="O475"/>
  <c r="N475"/>
  <c r="N478" s="1"/>
  <c r="L475"/>
  <c r="K475"/>
  <c r="K478" s="1"/>
  <c r="J475"/>
  <c r="I475"/>
  <c r="I478" s="1"/>
  <c r="H475"/>
  <c r="G475"/>
  <c r="G478" s="1"/>
  <c r="F475"/>
  <c r="E475"/>
  <c r="E478" s="1"/>
  <c r="S470"/>
  <c r="T470" s="1"/>
  <c r="R466"/>
  <c r="R469" s="1"/>
  <c r="Q466"/>
  <c r="P466"/>
  <c r="P469" s="1"/>
  <c r="O466"/>
  <c r="N466"/>
  <c r="N469" s="1"/>
  <c r="L466"/>
  <c r="K466"/>
  <c r="K469" s="1"/>
  <c r="J466"/>
  <c r="I466"/>
  <c r="I469" s="1"/>
  <c r="H466"/>
  <c r="G466"/>
  <c r="G469" s="1"/>
  <c r="F466"/>
  <c r="E466"/>
  <c r="E469" s="1"/>
  <c r="R457"/>
  <c r="Q457"/>
  <c r="Q460" s="1"/>
  <c r="P457"/>
  <c r="O457"/>
  <c r="O460" s="1"/>
  <c r="N457"/>
  <c r="N460" s="1"/>
  <c r="L457"/>
  <c r="L460" s="1"/>
  <c r="K457"/>
  <c r="K460" s="1"/>
  <c r="J457"/>
  <c r="J460" s="1"/>
  <c r="I457"/>
  <c r="I460" s="1"/>
  <c r="H457"/>
  <c r="G457"/>
  <c r="G460" s="1"/>
  <c r="F457"/>
  <c r="F460" s="1"/>
  <c r="E457"/>
  <c r="E460" s="1"/>
  <c r="S452"/>
  <c r="T452" s="1"/>
  <c r="R448"/>
  <c r="Q448"/>
  <c r="Q451" s="1"/>
  <c r="P448"/>
  <c r="O448"/>
  <c r="N448"/>
  <c r="L448"/>
  <c r="L451" s="1"/>
  <c r="K448"/>
  <c r="J448"/>
  <c r="I448"/>
  <c r="H448"/>
  <c r="G448"/>
  <c r="F448"/>
  <c r="E448"/>
  <c r="S443"/>
  <c r="T443" s="1"/>
  <c r="R439"/>
  <c r="R442" s="1"/>
  <c r="Q439"/>
  <c r="Q442" s="1"/>
  <c r="P439"/>
  <c r="O439"/>
  <c r="O442" s="1"/>
  <c r="N439"/>
  <c r="L439"/>
  <c r="K439"/>
  <c r="K442" s="1"/>
  <c r="J439"/>
  <c r="I439"/>
  <c r="H439"/>
  <c r="H442" s="1"/>
  <c r="G439"/>
  <c r="G442" s="1"/>
  <c r="F439"/>
  <c r="F442" s="1"/>
  <c r="E439"/>
  <c r="R430"/>
  <c r="R433" s="1"/>
  <c r="Q430"/>
  <c r="P430"/>
  <c r="P433" s="1"/>
  <c r="O430"/>
  <c r="N430"/>
  <c r="N433" s="1"/>
  <c r="L430"/>
  <c r="K430"/>
  <c r="K433" s="1"/>
  <c r="J430"/>
  <c r="I430"/>
  <c r="I433" s="1"/>
  <c r="H430"/>
  <c r="G430"/>
  <c r="G433" s="1"/>
  <c r="F430"/>
  <c r="E430"/>
  <c r="E433" s="1"/>
  <c r="R421"/>
  <c r="Q421"/>
  <c r="Q424" s="1"/>
  <c r="P421"/>
  <c r="O421"/>
  <c r="O424" s="1"/>
  <c r="N421"/>
  <c r="L421"/>
  <c r="L424" s="1"/>
  <c r="K421"/>
  <c r="J421"/>
  <c r="J424" s="1"/>
  <c r="I421"/>
  <c r="H421"/>
  <c r="G421"/>
  <c r="F421"/>
  <c r="E421"/>
  <c r="R412"/>
  <c r="R415" s="1"/>
  <c r="Q412"/>
  <c r="P412"/>
  <c r="O412"/>
  <c r="N412"/>
  <c r="N415" s="1"/>
  <c r="L412"/>
  <c r="L415" s="1"/>
  <c r="K412"/>
  <c r="K415" s="1"/>
  <c r="J412"/>
  <c r="I412"/>
  <c r="I415" s="1"/>
  <c r="H412"/>
  <c r="G412"/>
  <c r="G415" s="1"/>
  <c r="F412"/>
  <c r="E412"/>
  <c r="E415" s="1"/>
  <c r="S407"/>
  <c r="T407" s="1"/>
  <c r="R403"/>
  <c r="Q403"/>
  <c r="P403"/>
  <c r="O403"/>
  <c r="N403"/>
  <c r="N406" s="1"/>
  <c r="L403"/>
  <c r="K403"/>
  <c r="J403"/>
  <c r="I403"/>
  <c r="I406" s="1"/>
  <c r="H403"/>
  <c r="G403"/>
  <c r="F403"/>
  <c r="F406" s="1"/>
  <c r="E403"/>
  <c r="E406" s="1"/>
  <c r="S398"/>
  <c r="T398" s="1"/>
  <c r="R394"/>
  <c r="R397" s="1"/>
  <c r="Q394"/>
  <c r="P394"/>
  <c r="P397" s="1"/>
  <c r="O394"/>
  <c r="N394"/>
  <c r="N397" s="1"/>
  <c r="L394"/>
  <c r="K394"/>
  <c r="K397" s="1"/>
  <c r="J394"/>
  <c r="I394"/>
  <c r="I397" s="1"/>
  <c r="H394"/>
  <c r="G394"/>
  <c r="G397" s="1"/>
  <c r="F394"/>
  <c r="E394"/>
  <c r="E397" s="1"/>
  <c r="R385"/>
  <c r="Q385"/>
  <c r="Q388" s="1"/>
  <c r="P385"/>
  <c r="O385"/>
  <c r="O388" s="1"/>
  <c r="N385"/>
  <c r="L385"/>
  <c r="L388" s="1"/>
  <c r="K385"/>
  <c r="J385"/>
  <c r="J388" s="1"/>
  <c r="I385"/>
  <c r="I388" s="1"/>
  <c r="H385"/>
  <c r="G385"/>
  <c r="F385"/>
  <c r="E385"/>
  <c r="S380"/>
  <c r="T380" s="1"/>
  <c r="R376"/>
  <c r="Q376"/>
  <c r="Q379" s="1"/>
  <c r="P376"/>
  <c r="O376"/>
  <c r="N376"/>
  <c r="L376"/>
  <c r="L379" s="1"/>
  <c r="K376"/>
  <c r="J376"/>
  <c r="I376"/>
  <c r="H376"/>
  <c r="G376"/>
  <c r="F376"/>
  <c r="E376"/>
  <c r="S371"/>
  <c r="T371" s="1"/>
  <c r="R367"/>
  <c r="Q367"/>
  <c r="P367"/>
  <c r="O367"/>
  <c r="O370" s="1"/>
  <c r="N367"/>
  <c r="L367"/>
  <c r="K367"/>
  <c r="J367"/>
  <c r="I367"/>
  <c r="H367"/>
  <c r="G367"/>
  <c r="F367"/>
  <c r="F370" s="1"/>
  <c r="E367"/>
  <c r="R358"/>
  <c r="R361" s="1"/>
  <c r="Q358"/>
  <c r="P358"/>
  <c r="P361" s="1"/>
  <c r="O358"/>
  <c r="N358"/>
  <c r="N361" s="1"/>
  <c r="L358"/>
  <c r="K358"/>
  <c r="K361" s="1"/>
  <c r="J358"/>
  <c r="J361" s="1"/>
  <c r="I358"/>
  <c r="I361" s="1"/>
  <c r="H358"/>
  <c r="G358"/>
  <c r="G361" s="1"/>
  <c r="F358"/>
  <c r="E358"/>
  <c r="E361" s="1"/>
  <c r="R349"/>
  <c r="Q349"/>
  <c r="Q352" s="1"/>
  <c r="P349"/>
  <c r="O349"/>
  <c r="O352" s="1"/>
  <c r="N349"/>
  <c r="L349"/>
  <c r="L352" s="1"/>
  <c r="K349"/>
  <c r="J349"/>
  <c r="J352" s="1"/>
  <c r="I349"/>
  <c r="H349"/>
  <c r="G349"/>
  <c r="F349"/>
  <c r="E349"/>
  <c r="R340"/>
  <c r="R343" s="1"/>
  <c r="Q340"/>
  <c r="P340"/>
  <c r="P343" s="1"/>
  <c r="O340"/>
  <c r="N340"/>
  <c r="N343" s="1"/>
  <c r="L340"/>
  <c r="K340"/>
  <c r="K343" s="1"/>
  <c r="J340"/>
  <c r="I340"/>
  <c r="I343" s="1"/>
  <c r="H340"/>
  <c r="G340"/>
  <c r="G343" s="1"/>
  <c r="F340"/>
  <c r="E340"/>
  <c r="E343" s="1"/>
  <c r="S335"/>
  <c r="T335" s="1"/>
  <c r="R331"/>
  <c r="Q331"/>
  <c r="P331"/>
  <c r="O331"/>
  <c r="N331"/>
  <c r="L331"/>
  <c r="K331"/>
  <c r="K334" s="1"/>
  <c r="J331"/>
  <c r="I331"/>
  <c r="H331"/>
  <c r="G331"/>
  <c r="F331"/>
  <c r="E331"/>
  <c r="S326"/>
  <c r="T326" s="1"/>
  <c r="R322"/>
  <c r="R325" s="1"/>
  <c r="Q322"/>
  <c r="P322"/>
  <c r="P325" s="1"/>
  <c r="O322"/>
  <c r="N322"/>
  <c r="N325" s="1"/>
  <c r="L322"/>
  <c r="K322"/>
  <c r="K325" s="1"/>
  <c r="J322"/>
  <c r="I322"/>
  <c r="I325" s="1"/>
  <c r="H322"/>
  <c r="G322"/>
  <c r="G325" s="1"/>
  <c r="F322"/>
  <c r="E322"/>
  <c r="E325" s="1"/>
  <c r="R313"/>
  <c r="Q313"/>
  <c r="Q316" s="1"/>
  <c r="P313"/>
  <c r="O313"/>
  <c r="O316" s="1"/>
  <c r="N313"/>
  <c r="L313"/>
  <c r="L316" s="1"/>
  <c r="K313"/>
  <c r="J313"/>
  <c r="J316" s="1"/>
  <c r="I313"/>
  <c r="H313"/>
  <c r="G313"/>
  <c r="F313"/>
  <c r="E313"/>
  <c r="E316" s="1"/>
  <c r="S308"/>
  <c r="T308" s="1"/>
  <c r="R304"/>
  <c r="Q304"/>
  <c r="Q307" s="1"/>
  <c r="P304"/>
  <c r="O304"/>
  <c r="N304"/>
  <c r="L304"/>
  <c r="K304"/>
  <c r="K307" s="1"/>
  <c r="J304"/>
  <c r="I304"/>
  <c r="H304"/>
  <c r="G304"/>
  <c r="F304"/>
  <c r="E304"/>
  <c r="S299"/>
  <c r="T299" s="1"/>
  <c r="R295"/>
  <c r="Q295"/>
  <c r="P295"/>
  <c r="O295"/>
  <c r="O298" s="1"/>
  <c r="N295"/>
  <c r="L295"/>
  <c r="K295"/>
  <c r="J295"/>
  <c r="I295"/>
  <c r="H295"/>
  <c r="G295"/>
  <c r="F295"/>
  <c r="F298" s="1"/>
  <c r="E295"/>
  <c r="E298" s="1"/>
  <c r="S290"/>
  <c r="T290" s="1"/>
  <c r="R286"/>
  <c r="Q286"/>
  <c r="P286"/>
  <c r="O286"/>
  <c r="O289" s="1"/>
  <c r="N286"/>
  <c r="L286"/>
  <c r="K286"/>
  <c r="J286"/>
  <c r="I286"/>
  <c r="H286"/>
  <c r="G286"/>
  <c r="F286"/>
  <c r="E286"/>
  <c r="R277"/>
  <c r="R280" s="1"/>
  <c r="Q277"/>
  <c r="P277"/>
  <c r="P280" s="1"/>
  <c r="O277"/>
  <c r="N277"/>
  <c r="N280" s="1"/>
  <c r="L277"/>
  <c r="K277"/>
  <c r="K280" s="1"/>
  <c r="J277"/>
  <c r="I277"/>
  <c r="I280" s="1"/>
  <c r="H277"/>
  <c r="G277"/>
  <c r="G280" s="1"/>
  <c r="F277"/>
  <c r="E277"/>
  <c r="R268"/>
  <c r="Q268"/>
  <c r="P268"/>
  <c r="O268"/>
  <c r="N268"/>
  <c r="N271" s="1"/>
  <c r="L268"/>
  <c r="K268"/>
  <c r="J268"/>
  <c r="I268"/>
  <c r="H268"/>
  <c r="G268"/>
  <c r="F268"/>
  <c r="E268"/>
  <c r="E271" s="1"/>
  <c r="S263"/>
  <c r="T263" s="1"/>
  <c r="R259"/>
  <c r="Q259"/>
  <c r="Q262" s="1"/>
  <c r="P259"/>
  <c r="O259"/>
  <c r="N259"/>
  <c r="L259"/>
  <c r="K259"/>
  <c r="J259"/>
  <c r="I259"/>
  <c r="H259"/>
  <c r="H262" s="1"/>
  <c r="G259"/>
  <c r="F259"/>
  <c r="F262" s="1"/>
  <c r="E259"/>
  <c r="R250"/>
  <c r="R253" s="1"/>
  <c r="Q250"/>
  <c r="P250"/>
  <c r="P253" s="1"/>
  <c r="O250"/>
  <c r="N250"/>
  <c r="N253" s="1"/>
  <c r="L250"/>
  <c r="K250"/>
  <c r="K253" s="1"/>
  <c r="J250"/>
  <c r="I250"/>
  <c r="I253" s="1"/>
  <c r="H250"/>
  <c r="G250"/>
  <c r="G253" s="1"/>
  <c r="F250"/>
  <c r="E250"/>
  <c r="E253" s="1"/>
  <c r="R241"/>
  <c r="Q241"/>
  <c r="Q244" s="1"/>
  <c r="P241"/>
  <c r="O241"/>
  <c r="O244" s="1"/>
  <c r="N241"/>
  <c r="L241"/>
  <c r="K241"/>
  <c r="J241"/>
  <c r="I241"/>
  <c r="H241"/>
  <c r="G241"/>
  <c r="F241"/>
  <c r="E241"/>
  <c r="R232"/>
  <c r="R235" s="1"/>
  <c r="Q232"/>
  <c r="P232"/>
  <c r="P235" s="1"/>
  <c r="O232"/>
  <c r="O235" s="1"/>
  <c r="N232"/>
  <c r="L232"/>
  <c r="K232"/>
  <c r="K235" s="1"/>
  <c r="J232"/>
  <c r="I232"/>
  <c r="I235" s="1"/>
  <c r="H232"/>
  <c r="G232"/>
  <c r="G235" s="1"/>
  <c r="F232"/>
  <c r="E232"/>
  <c r="E235" s="1"/>
  <c r="S227"/>
  <c r="T227" s="1"/>
  <c r="R223"/>
  <c r="Q223"/>
  <c r="P223"/>
  <c r="P226" s="1"/>
  <c r="O223"/>
  <c r="N223"/>
  <c r="L223"/>
  <c r="K223"/>
  <c r="J223"/>
  <c r="I223"/>
  <c r="H223"/>
  <c r="G223"/>
  <c r="F223"/>
  <c r="E223"/>
  <c r="R214"/>
  <c r="Q214"/>
  <c r="P214"/>
  <c r="O214"/>
  <c r="N214"/>
  <c r="L214"/>
  <c r="K214"/>
  <c r="J214"/>
  <c r="I214"/>
  <c r="I217" s="1"/>
  <c r="H214"/>
  <c r="G214"/>
  <c r="F214"/>
  <c r="E214"/>
  <c r="E217" s="1"/>
  <c r="R205"/>
  <c r="Q205"/>
  <c r="P205"/>
  <c r="P208" s="1"/>
  <c r="O205"/>
  <c r="N205"/>
  <c r="L205"/>
  <c r="K205"/>
  <c r="J205"/>
  <c r="I205"/>
  <c r="I208" s="1"/>
  <c r="H205"/>
  <c r="G205"/>
  <c r="F205"/>
  <c r="E205"/>
  <c r="E208" s="1"/>
  <c r="R196"/>
  <c r="Q196"/>
  <c r="Q199" s="1"/>
  <c r="P196"/>
  <c r="O196"/>
  <c r="N196"/>
  <c r="L196"/>
  <c r="L199" s="1"/>
  <c r="K196"/>
  <c r="J196"/>
  <c r="I196"/>
  <c r="H196"/>
  <c r="H199" s="1"/>
  <c r="G196"/>
  <c r="F196"/>
  <c r="E196"/>
  <c r="S191"/>
  <c r="T191" s="1"/>
  <c r="R187"/>
  <c r="Q187"/>
  <c r="Q190" s="1"/>
  <c r="P187"/>
  <c r="O187"/>
  <c r="O190" s="1"/>
  <c r="N187"/>
  <c r="L187"/>
  <c r="K187"/>
  <c r="J187"/>
  <c r="J190" s="1"/>
  <c r="I187"/>
  <c r="H187"/>
  <c r="H190" s="1"/>
  <c r="G187"/>
  <c r="F187"/>
  <c r="F190" s="1"/>
  <c r="E187"/>
  <c r="S179"/>
  <c r="T179" s="1"/>
  <c r="R178"/>
  <c r="Q178"/>
  <c r="Q181" s="1"/>
  <c r="P178"/>
  <c r="O178"/>
  <c r="N178"/>
  <c r="L178"/>
  <c r="K178"/>
  <c r="J178"/>
  <c r="I178"/>
  <c r="H178"/>
  <c r="G178"/>
  <c r="G181" s="1"/>
  <c r="F178"/>
  <c r="F181" s="1"/>
  <c r="E178"/>
  <c r="R169"/>
  <c r="Q169"/>
  <c r="P169"/>
  <c r="O169"/>
  <c r="N169"/>
  <c r="L169"/>
  <c r="K169"/>
  <c r="J169"/>
  <c r="I169"/>
  <c r="I172" s="1"/>
  <c r="H169"/>
  <c r="G169"/>
  <c r="F169"/>
  <c r="E169"/>
  <c r="E172" s="1"/>
  <c r="R160"/>
  <c r="Q160"/>
  <c r="Q163" s="1"/>
  <c r="P160"/>
  <c r="O160"/>
  <c r="O163" s="1"/>
  <c r="N160"/>
  <c r="L160"/>
  <c r="L163" s="1"/>
  <c r="K160"/>
  <c r="J160"/>
  <c r="I160"/>
  <c r="H160"/>
  <c r="G160"/>
  <c r="F160"/>
  <c r="F163" s="1"/>
  <c r="E160"/>
  <c r="S155"/>
  <c r="T155" s="1"/>
  <c r="R151"/>
  <c r="Q151"/>
  <c r="P151"/>
  <c r="P154" s="1"/>
  <c r="O151"/>
  <c r="O154" s="1"/>
  <c r="N151"/>
  <c r="L151"/>
  <c r="L154" s="1"/>
  <c r="K151"/>
  <c r="J151"/>
  <c r="J154" s="1"/>
  <c r="I151"/>
  <c r="H151"/>
  <c r="H154" s="1"/>
  <c r="G151"/>
  <c r="F151"/>
  <c r="F154" s="1"/>
  <c r="E151"/>
  <c r="R142"/>
  <c r="R145" s="1"/>
  <c r="Q142"/>
  <c r="P142"/>
  <c r="P145" s="1"/>
  <c r="O142"/>
  <c r="N142"/>
  <c r="L142"/>
  <c r="L145" s="1"/>
  <c r="K142"/>
  <c r="K145" s="1"/>
  <c r="J142"/>
  <c r="I142"/>
  <c r="H142"/>
  <c r="H145" s="1"/>
  <c r="G142"/>
  <c r="G145" s="1"/>
  <c r="F142"/>
  <c r="E142"/>
  <c r="E145" s="1"/>
  <c r="R133"/>
  <c r="Q133"/>
  <c r="P133"/>
  <c r="O133"/>
  <c r="N133"/>
  <c r="L133"/>
  <c r="K133"/>
  <c r="J133"/>
  <c r="I133"/>
  <c r="I136" s="1"/>
  <c r="H133"/>
  <c r="G133"/>
  <c r="F133"/>
  <c r="F136" s="1"/>
  <c r="E133"/>
  <c r="R124"/>
  <c r="R127" s="1"/>
  <c r="Q124"/>
  <c r="P124"/>
  <c r="P127" s="1"/>
  <c r="O124"/>
  <c r="N124"/>
  <c r="N127" s="1"/>
  <c r="L124"/>
  <c r="K124"/>
  <c r="K127" s="1"/>
  <c r="J124"/>
  <c r="I124"/>
  <c r="H124"/>
  <c r="G124"/>
  <c r="G127" s="1"/>
  <c r="F124"/>
  <c r="E124"/>
  <c r="E127" s="1"/>
  <c r="S119"/>
  <c r="T119" s="1"/>
  <c r="R115"/>
  <c r="Q115"/>
  <c r="P115"/>
  <c r="P118" s="1"/>
  <c r="O115"/>
  <c r="N115"/>
  <c r="L115"/>
  <c r="K115"/>
  <c r="J115"/>
  <c r="I115"/>
  <c r="H115"/>
  <c r="G115"/>
  <c r="F115"/>
  <c r="E115"/>
  <c r="R106"/>
  <c r="Q106"/>
  <c r="Q109" s="1"/>
  <c r="P106"/>
  <c r="O106"/>
  <c r="N106"/>
  <c r="L106"/>
  <c r="K106"/>
  <c r="J106"/>
  <c r="J109" s="1"/>
  <c r="I106"/>
  <c r="H106"/>
  <c r="G106"/>
  <c r="F106"/>
  <c r="E106"/>
  <c r="R97"/>
  <c r="Q97"/>
  <c r="P97"/>
  <c r="P100" s="1"/>
  <c r="O97"/>
  <c r="N97"/>
  <c r="L97"/>
  <c r="K97"/>
  <c r="J97"/>
  <c r="I97"/>
  <c r="I100" s="1"/>
  <c r="H97"/>
  <c r="G97"/>
  <c r="F97"/>
  <c r="E97"/>
  <c r="E100" s="1"/>
  <c r="R88"/>
  <c r="Q88"/>
  <c r="Q91" s="1"/>
  <c r="P88"/>
  <c r="O88"/>
  <c r="O91" s="1"/>
  <c r="N88"/>
  <c r="L88"/>
  <c r="K88"/>
  <c r="J88"/>
  <c r="I88"/>
  <c r="H88"/>
  <c r="H91" s="1"/>
  <c r="G88"/>
  <c r="F88"/>
  <c r="E88"/>
  <c r="S83"/>
  <c r="T83" s="1"/>
  <c r="R79"/>
  <c r="Q79"/>
  <c r="Q82" s="1"/>
  <c r="P79"/>
  <c r="O79"/>
  <c r="O82" s="1"/>
  <c r="N79"/>
  <c r="L79"/>
  <c r="K79"/>
  <c r="J79"/>
  <c r="I79"/>
  <c r="H79"/>
  <c r="G79"/>
  <c r="F79"/>
  <c r="F82" s="1"/>
  <c r="E79"/>
  <c r="R70"/>
  <c r="R73" s="1"/>
  <c r="Q70"/>
  <c r="P70"/>
  <c r="P73" s="1"/>
  <c r="O70"/>
  <c r="O73" s="1"/>
  <c r="N70"/>
  <c r="L70"/>
  <c r="K70"/>
  <c r="K73" s="1"/>
  <c r="J70"/>
  <c r="J73" s="1"/>
  <c r="I70"/>
  <c r="H70"/>
  <c r="G70"/>
  <c r="G73" s="1"/>
  <c r="F70"/>
  <c r="E70"/>
  <c r="E73" s="1"/>
  <c r="R61"/>
  <c r="Q61"/>
  <c r="Q64" s="1"/>
  <c r="P61"/>
  <c r="O61"/>
  <c r="N61"/>
  <c r="L61"/>
  <c r="K61"/>
  <c r="J61"/>
  <c r="J64" s="1"/>
  <c r="I61"/>
  <c r="H61"/>
  <c r="G61"/>
  <c r="F61"/>
  <c r="F64" s="1"/>
  <c r="E61"/>
  <c r="R52"/>
  <c r="R55" s="1"/>
  <c r="Q52"/>
  <c r="P52"/>
  <c r="P55" s="1"/>
  <c r="O52"/>
  <c r="N52"/>
  <c r="L52"/>
  <c r="K52"/>
  <c r="K55" s="1"/>
  <c r="J52"/>
  <c r="I52"/>
  <c r="I55" s="1"/>
  <c r="H52"/>
  <c r="G52"/>
  <c r="G55" s="1"/>
  <c r="F52"/>
  <c r="E52"/>
  <c r="E55" s="1"/>
  <c r="S47"/>
  <c r="T47" s="1"/>
  <c r="R43"/>
  <c r="R46" s="1"/>
  <c r="Q43"/>
  <c r="P43"/>
  <c r="P46" s="1"/>
  <c r="O43"/>
  <c r="N43"/>
  <c r="L43"/>
  <c r="K43"/>
  <c r="J43"/>
  <c r="I43"/>
  <c r="H43"/>
  <c r="G43"/>
  <c r="F43"/>
  <c r="E43"/>
  <c r="S35"/>
  <c r="T35" s="1"/>
  <c r="R34"/>
  <c r="Q34"/>
  <c r="Q37" s="1"/>
  <c r="P34"/>
  <c r="O34"/>
  <c r="N34"/>
  <c r="L34"/>
  <c r="K34"/>
  <c r="J34"/>
  <c r="I34"/>
  <c r="H34"/>
  <c r="G34"/>
  <c r="G37" s="1"/>
  <c r="F34"/>
  <c r="E34"/>
  <c r="E37" s="1"/>
  <c r="R25"/>
  <c r="Q25"/>
  <c r="P25"/>
  <c r="O25"/>
  <c r="N25"/>
  <c r="L25"/>
  <c r="K25"/>
  <c r="J25"/>
  <c r="J28" s="1"/>
  <c r="I25"/>
  <c r="H25"/>
  <c r="H28" s="1"/>
  <c r="G25"/>
  <c r="F25"/>
  <c r="F28" s="1"/>
  <c r="E25"/>
  <c r="U985" i="17"/>
  <c r="U976"/>
  <c r="U967"/>
  <c r="U958"/>
  <c r="U949"/>
  <c r="U940"/>
  <c r="U931"/>
  <c r="U922"/>
  <c r="U913"/>
  <c r="U904"/>
  <c r="U895"/>
  <c r="U886"/>
  <c r="U877"/>
  <c r="U868"/>
  <c r="U859"/>
  <c r="U850"/>
  <c r="U841"/>
  <c r="U832"/>
  <c r="U823"/>
  <c r="U814"/>
  <c r="U805"/>
  <c r="U796"/>
  <c r="U787"/>
  <c r="U778"/>
  <c r="U769"/>
  <c r="U760"/>
  <c r="U751"/>
  <c r="U742"/>
  <c r="U733"/>
  <c r="U724"/>
  <c r="U715"/>
  <c r="U706"/>
  <c r="U697"/>
  <c r="U688"/>
  <c r="U679"/>
  <c r="U670"/>
  <c r="U661"/>
  <c r="U652"/>
  <c r="U643"/>
  <c r="U634"/>
  <c r="U625"/>
  <c r="U616"/>
  <c r="U607"/>
  <c r="U598"/>
  <c r="U589"/>
  <c r="U580"/>
  <c r="U571"/>
  <c r="U562"/>
  <c r="U553"/>
  <c r="U544"/>
  <c r="U535"/>
  <c r="U526"/>
  <c r="U517"/>
  <c r="U508"/>
  <c r="U499"/>
  <c r="U490"/>
  <c r="U481"/>
  <c r="U472"/>
  <c r="U463"/>
  <c r="U454"/>
  <c r="U445"/>
  <c r="U436"/>
  <c r="U427"/>
  <c r="U418"/>
  <c r="U409"/>
  <c r="U400"/>
  <c r="U391"/>
  <c r="U382"/>
  <c r="U373"/>
  <c r="U364"/>
  <c r="U355"/>
  <c r="U346"/>
  <c r="U337"/>
  <c r="U328"/>
  <c r="U319"/>
  <c r="U310"/>
  <c r="U301"/>
  <c r="U292"/>
  <c r="U283"/>
  <c r="U274"/>
  <c r="U265"/>
  <c r="U256"/>
  <c r="U247"/>
  <c r="U238"/>
  <c r="U229"/>
  <c r="U220"/>
  <c r="U211"/>
  <c r="U202"/>
  <c r="U193"/>
  <c r="U184"/>
  <c r="U175"/>
  <c r="U166"/>
  <c r="U157"/>
  <c r="U148"/>
  <c r="U139"/>
  <c r="U130"/>
  <c r="U121"/>
  <c r="U112"/>
  <c r="U103"/>
  <c r="U94"/>
  <c r="U85"/>
  <c r="B991"/>
  <c r="B990"/>
  <c r="S989"/>
  <c r="T989" s="1"/>
  <c r="B989"/>
  <c r="S987"/>
  <c r="T987" s="1"/>
  <c r="B987"/>
  <c r="R991"/>
  <c r="Q991"/>
  <c r="P991"/>
  <c r="O991"/>
  <c r="N991"/>
  <c r="K991"/>
  <c r="I991"/>
  <c r="H991"/>
  <c r="G991"/>
  <c r="F991"/>
  <c r="B982"/>
  <c r="B981"/>
  <c r="B980"/>
  <c r="B978"/>
  <c r="Q982"/>
  <c r="J982"/>
  <c r="B973"/>
  <c r="B972"/>
  <c r="B971"/>
  <c r="L973"/>
  <c r="B969"/>
  <c r="O973"/>
  <c r="J973"/>
  <c r="F973"/>
  <c r="B964"/>
  <c r="B963"/>
  <c r="B962"/>
  <c r="P964"/>
  <c r="K964"/>
  <c r="G964"/>
  <c r="B960"/>
  <c r="B955"/>
  <c r="B954"/>
  <c r="B953"/>
  <c r="B951"/>
  <c r="J955"/>
  <c r="B946"/>
  <c r="B945"/>
  <c r="B944"/>
  <c r="P946"/>
  <c r="K946"/>
  <c r="G946"/>
  <c r="B942"/>
  <c r="S938"/>
  <c r="T938" s="1"/>
  <c r="B937"/>
  <c r="B936"/>
  <c r="B935"/>
  <c r="L937"/>
  <c r="F937"/>
  <c r="B933"/>
  <c r="J937"/>
  <c r="S929"/>
  <c r="T929" s="1"/>
  <c r="B928"/>
  <c r="B927"/>
  <c r="S926"/>
  <c r="T926" s="1"/>
  <c r="B926"/>
  <c r="P928"/>
  <c r="G928"/>
  <c r="B924"/>
  <c r="B919"/>
  <c r="B918"/>
  <c r="B917"/>
  <c r="Q919"/>
  <c r="L919"/>
  <c r="H919"/>
  <c r="B915"/>
  <c r="B910"/>
  <c r="B909"/>
  <c r="B908"/>
  <c r="R910"/>
  <c r="K910"/>
  <c r="E910"/>
  <c r="B906"/>
  <c r="S902"/>
  <c r="T902" s="1"/>
  <c r="B901"/>
  <c r="B900"/>
  <c r="B899"/>
  <c r="P901"/>
  <c r="N901"/>
  <c r="G901"/>
  <c r="B897"/>
  <c r="B892"/>
  <c r="B891"/>
  <c r="B890"/>
  <c r="B888"/>
  <c r="S884"/>
  <c r="T884" s="1"/>
  <c r="B883"/>
  <c r="B882"/>
  <c r="S881"/>
  <c r="T881" s="1"/>
  <c r="B881"/>
  <c r="P883"/>
  <c r="G883"/>
  <c r="B879"/>
  <c r="B874"/>
  <c r="B873"/>
  <c r="B872"/>
  <c r="B870"/>
  <c r="B865"/>
  <c r="B864"/>
  <c r="S863"/>
  <c r="T863" s="1"/>
  <c r="B863"/>
  <c r="P865"/>
  <c r="I865"/>
  <c r="E865"/>
  <c r="B861"/>
  <c r="B856"/>
  <c r="B855"/>
  <c r="B854"/>
  <c r="O856"/>
  <c r="J856"/>
  <c r="F856"/>
  <c r="B852"/>
  <c r="B847"/>
  <c r="B846"/>
  <c r="S845"/>
  <c r="T845" s="1"/>
  <c r="B845"/>
  <c r="B843"/>
  <c r="B838"/>
  <c r="B837"/>
  <c r="B836"/>
  <c r="L838"/>
  <c r="H838"/>
  <c r="B834"/>
  <c r="S830"/>
  <c r="T830" s="1"/>
  <c r="B829"/>
  <c r="B828"/>
  <c r="B827"/>
  <c r="R829"/>
  <c r="P829"/>
  <c r="K829"/>
  <c r="E829"/>
  <c r="B825"/>
  <c r="B820"/>
  <c r="B819"/>
  <c r="B818"/>
  <c r="O820"/>
  <c r="B816"/>
  <c r="B811"/>
  <c r="B810"/>
  <c r="B809"/>
  <c r="P811"/>
  <c r="K811"/>
  <c r="G811"/>
  <c r="E811"/>
  <c r="B807"/>
  <c r="B802"/>
  <c r="B801"/>
  <c r="B800"/>
  <c r="O802"/>
  <c r="J802"/>
  <c r="H802"/>
  <c r="B798"/>
  <c r="B793"/>
  <c r="B792"/>
  <c r="B791"/>
  <c r="B789"/>
  <c r="B784"/>
  <c r="B783"/>
  <c r="B782"/>
  <c r="Q784"/>
  <c r="J784"/>
  <c r="H784"/>
  <c r="B780"/>
  <c r="B775"/>
  <c r="B774"/>
  <c r="B773"/>
  <c r="P775"/>
  <c r="K775"/>
  <c r="G775"/>
  <c r="B771"/>
  <c r="B766"/>
  <c r="B765"/>
  <c r="B764"/>
  <c r="J766"/>
  <c r="H766"/>
  <c r="B762"/>
  <c r="B757"/>
  <c r="B756"/>
  <c r="B755"/>
  <c r="P757"/>
  <c r="K757"/>
  <c r="G757"/>
  <c r="B753"/>
  <c r="S749"/>
  <c r="T749" s="1"/>
  <c r="B748"/>
  <c r="B747"/>
  <c r="B746"/>
  <c r="Q748"/>
  <c r="B744"/>
  <c r="B739"/>
  <c r="B738"/>
  <c r="B737"/>
  <c r="B735"/>
  <c r="B730"/>
  <c r="B729"/>
  <c r="B728"/>
  <c r="Q730"/>
  <c r="K730"/>
  <c r="G730"/>
  <c r="B726"/>
  <c r="B721"/>
  <c r="B720"/>
  <c r="B719"/>
  <c r="P721"/>
  <c r="G721"/>
  <c r="B717"/>
  <c r="B712"/>
  <c r="B711"/>
  <c r="B710"/>
  <c r="E712"/>
  <c r="B708"/>
  <c r="B703"/>
  <c r="B702"/>
  <c r="B701"/>
  <c r="R703"/>
  <c r="N703"/>
  <c r="I703"/>
  <c r="B699"/>
  <c r="S695"/>
  <c r="T695" s="1"/>
  <c r="B694"/>
  <c r="B693"/>
  <c r="B692"/>
  <c r="Q694"/>
  <c r="L694"/>
  <c r="H694"/>
  <c r="B690"/>
  <c r="B685"/>
  <c r="B684"/>
  <c r="B683"/>
  <c r="R685"/>
  <c r="N685"/>
  <c r="I685"/>
  <c r="B681"/>
  <c r="B676"/>
  <c r="B675"/>
  <c r="B674"/>
  <c r="O676"/>
  <c r="J676"/>
  <c r="H676"/>
  <c r="B672"/>
  <c r="B667"/>
  <c r="B666"/>
  <c r="B665"/>
  <c r="E667"/>
  <c r="B663"/>
  <c r="B658"/>
  <c r="B657"/>
  <c r="B656"/>
  <c r="B654"/>
  <c r="B649"/>
  <c r="B648"/>
  <c r="B647"/>
  <c r="R649"/>
  <c r="N649"/>
  <c r="I649"/>
  <c r="B645"/>
  <c r="B640"/>
  <c r="B639"/>
  <c r="B638"/>
  <c r="O640"/>
  <c r="B636"/>
  <c r="S632"/>
  <c r="T632" s="1"/>
  <c r="B631"/>
  <c r="B630"/>
  <c r="B629"/>
  <c r="R631"/>
  <c r="N631"/>
  <c r="I631"/>
  <c r="B627"/>
  <c r="S623"/>
  <c r="T623" s="1"/>
  <c r="B622"/>
  <c r="B621"/>
  <c r="B620"/>
  <c r="O622"/>
  <c r="H622"/>
  <c r="B618"/>
  <c r="B613"/>
  <c r="B612"/>
  <c r="B611"/>
  <c r="R613"/>
  <c r="N613"/>
  <c r="G613"/>
  <c r="B609"/>
  <c r="S605"/>
  <c r="T605" s="1"/>
  <c r="B604"/>
  <c r="B603"/>
  <c r="B602"/>
  <c r="Q604"/>
  <c r="L604"/>
  <c r="B600"/>
  <c r="B595"/>
  <c r="B594"/>
  <c r="B593"/>
  <c r="P595"/>
  <c r="I595"/>
  <c r="E595"/>
  <c r="B591"/>
  <c r="B586"/>
  <c r="B585"/>
  <c r="B584"/>
  <c r="Q586"/>
  <c r="L586"/>
  <c r="H586"/>
  <c r="B582"/>
  <c r="B577"/>
  <c r="B576"/>
  <c r="B575"/>
  <c r="K577"/>
  <c r="S573"/>
  <c r="T573" s="1"/>
  <c r="B573"/>
  <c r="B568"/>
  <c r="B567"/>
  <c r="B566"/>
  <c r="B564"/>
  <c r="B559"/>
  <c r="B558"/>
  <c r="B557"/>
  <c r="Q559"/>
  <c r="L559"/>
  <c r="H559"/>
  <c r="B555"/>
  <c r="B550"/>
  <c r="B549"/>
  <c r="B548"/>
  <c r="B546"/>
  <c r="S542"/>
  <c r="T542" s="1"/>
  <c r="B541"/>
  <c r="B540"/>
  <c r="B539"/>
  <c r="Q541"/>
  <c r="L541"/>
  <c r="H541"/>
  <c r="S537"/>
  <c r="B537"/>
  <c r="B532"/>
  <c r="B531"/>
  <c r="B530"/>
  <c r="Q532"/>
  <c r="L532"/>
  <c r="H532"/>
  <c r="B528"/>
  <c r="B523"/>
  <c r="B522"/>
  <c r="B521"/>
  <c r="P523"/>
  <c r="K523"/>
  <c r="E523"/>
  <c r="S519"/>
  <c r="T519" s="1"/>
  <c r="B519"/>
  <c r="S518"/>
  <c r="B514"/>
  <c r="B513"/>
  <c r="B512"/>
  <c r="Q514"/>
  <c r="L514"/>
  <c r="H514"/>
  <c r="B510"/>
  <c r="B505"/>
  <c r="B504"/>
  <c r="B503"/>
  <c r="N505"/>
  <c r="I505"/>
  <c r="G505"/>
  <c r="B501"/>
  <c r="S500"/>
  <c r="T500" s="1"/>
  <c r="P505"/>
  <c r="B496"/>
  <c r="B495"/>
  <c r="B494"/>
  <c r="Q496"/>
  <c r="L496"/>
  <c r="H496"/>
  <c r="B492"/>
  <c r="S491"/>
  <c r="T491" s="1"/>
  <c r="B487"/>
  <c r="B486"/>
  <c r="B485"/>
  <c r="R487"/>
  <c r="K487"/>
  <c r="G487"/>
  <c r="B483"/>
  <c r="B478"/>
  <c r="B477"/>
  <c r="B476"/>
  <c r="Q478"/>
  <c r="H478"/>
  <c r="B474"/>
  <c r="B469"/>
  <c r="B468"/>
  <c r="B467"/>
  <c r="R469"/>
  <c r="N469"/>
  <c r="I469"/>
  <c r="E469"/>
  <c r="B465"/>
  <c r="B460"/>
  <c r="B459"/>
  <c r="B458"/>
  <c r="Q460"/>
  <c r="L460"/>
  <c r="H460"/>
  <c r="B456"/>
  <c r="B451"/>
  <c r="B450"/>
  <c r="B449"/>
  <c r="R451"/>
  <c r="N451"/>
  <c r="I451"/>
  <c r="E451"/>
  <c r="B447"/>
  <c r="B442"/>
  <c r="B441"/>
  <c r="B440"/>
  <c r="O442"/>
  <c r="J442"/>
  <c r="F442"/>
  <c r="B438"/>
  <c r="B433"/>
  <c r="B432"/>
  <c r="B431"/>
  <c r="B429"/>
  <c r="B424"/>
  <c r="B423"/>
  <c r="B422"/>
  <c r="O424"/>
  <c r="J424"/>
  <c r="F424"/>
  <c r="B420"/>
  <c r="B415"/>
  <c r="B414"/>
  <c r="B413"/>
  <c r="B411"/>
  <c r="B406"/>
  <c r="B405"/>
  <c r="B404"/>
  <c r="O406"/>
  <c r="J406"/>
  <c r="F406"/>
  <c r="B402"/>
  <c r="S401"/>
  <c r="T401" s="1"/>
  <c r="B397"/>
  <c r="B396"/>
  <c r="B395"/>
  <c r="B393"/>
  <c r="B388"/>
  <c r="B387"/>
  <c r="B386"/>
  <c r="O388"/>
  <c r="J388"/>
  <c r="F388"/>
  <c r="B384"/>
  <c r="B379"/>
  <c r="B378"/>
  <c r="B377"/>
  <c r="P379"/>
  <c r="I379"/>
  <c r="E379"/>
  <c r="B375"/>
  <c r="B370"/>
  <c r="B369"/>
  <c r="B368"/>
  <c r="O370"/>
  <c r="J370"/>
  <c r="F370"/>
  <c r="B366"/>
  <c r="B361"/>
  <c r="B360"/>
  <c r="S359"/>
  <c r="T359" s="1"/>
  <c r="B359"/>
  <c r="G361"/>
  <c r="S357"/>
  <c r="T357" s="1"/>
  <c r="B357"/>
  <c r="K361"/>
  <c r="B352"/>
  <c r="B351"/>
  <c r="S350"/>
  <c r="T350" s="1"/>
  <c r="B350"/>
  <c r="O352"/>
  <c r="J352"/>
  <c r="F352"/>
  <c r="S348"/>
  <c r="T348" s="1"/>
  <c r="B348"/>
  <c r="S346"/>
  <c r="T346" s="1"/>
  <c r="S344"/>
  <c r="T344" s="1"/>
  <c r="B343"/>
  <c r="B342"/>
  <c r="B341"/>
  <c r="B339"/>
  <c r="S335"/>
  <c r="T335" s="1"/>
  <c r="B334"/>
  <c r="B333"/>
  <c r="B332"/>
  <c r="L334"/>
  <c r="F334"/>
  <c r="B330"/>
  <c r="S328"/>
  <c r="T328" s="1"/>
  <c r="B325"/>
  <c r="B324"/>
  <c r="B323"/>
  <c r="E325"/>
  <c r="B321"/>
  <c r="S317"/>
  <c r="T317" s="1"/>
  <c r="B316"/>
  <c r="B315"/>
  <c r="B314"/>
  <c r="O316"/>
  <c r="J316"/>
  <c r="F316"/>
  <c r="B312"/>
  <c r="S310"/>
  <c r="T310" s="1"/>
  <c r="S308"/>
  <c r="T308" s="1"/>
  <c r="B307"/>
  <c r="B306"/>
  <c r="B305"/>
  <c r="E307"/>
  <c r="B303"/>
  <c r="P307"/>
  <c r="G307"/>
  <c r="S299"/>
  <c r="T299" s="1"/>
  <c r="B298"/>
  <c r="B297"/>
  <c r="B296"/>
  <c r="Q298"/>
  <c r="L298"/>
  <c r="H298"/>
  <c r="S294"/>
  <c r="T294" s="1"/>
  <c r="B294"/>
  <c r="S293"/>
  <c r="T293" s="1"/>
  <c r="S292"/>
  <c r="T292" s="1"/>
  <c r="S290"/>
  <c r="T290" s="1"/>
  <c r="B289"/>
  <c r="S288"/>
  <c r="T288" s="1"/>
  <c r="B288"/>
  <c r="S287"/>
  <c r="T287" s="1"/>
  <c r="B287"/>
  <c r="O289"/>
  <c r="H289"/>
  <c r="S285"/>
  <c r="T285" s="1"/>
  <c r="B285"/>
  <c r="B280"/>
  <c r="B279"/>
  <c r="S278"/>
  <c r="T278" s="1"/>
  <c r="B278"/>
  <c r="P280"/>
  <c r="K280"/>
  <c r="G280"/>
  <c r="B276"/>
  <c r="R280"/>
  <c r="B271"/>
  <c r="B270"/>
  <c r="B269"/>
  <c r="J271"/>
  <c r="B267"/>
  <c r="S266"/>
  <c r="T266" s="1"/>
  <c r="Q271"/>
  <c r="L271"/>
  <c r="H271"/>
  <c r="S263"/>
  <c r="T263" s="1"/>
  <c r="B262"/>
  <c r="S261"/>
  <c r="T261" s="1"/>
  <c r="B261"/>
  <c r="B260"/>
  <c r="J262"/>
  <c r="R262"/>
  <c r="S258"/>
  <c r="T258" s="1"/>
  <c r="B258"/>
  <c r="Q262"/>
  <c r="L262"/>
  <c r="H262"/>
  <c r="S256"/>
  <c r="S254"/>
  <c r="T254" s="1"/>
  <c r="B253"/>
  <c r="B252"/>
  <c r="S251"/>
  <c r="T251" s="1"/>
  <c r="B251"/>
  <c r="G253"/>
  <c r="S249"/>
  <c r="T249" s="1"/>
  <c r="B249"/>
  <c r="K253"/>
  <c r="S245"/>
  <c r="T245" s="1"/>
  <c r="B244"/>
  <c r="S243"/>
  <c r="T243" s="1"/>
  <c r="B243"/>
  <c r="B242"/>
  <c r="H244"/>
  <c r="P244"/>
  <c r="G244"/>
  <c r="B240"/>
  <c r="S239"/>
  <c r="T239" s="1"/>
  <c r="L244"/>
  <c r="S238"/>
  <c r="T238" s="1"/>
  <c r="B235"/>
  <c r="B234"/>
  <c r="B233"/>
  <c r="B231"/>
  <c r="E235"/>
  <c r="B226"/>
  <c r="B225"/>
  <c r="B224"/>
  <c r="B222"/>
  <c r="S220"/>
  <c r="T220" s="1"/>
  <c r="B217"/>
  <c r="B216"/>
  <c r="B215"/>
  <c r="P217"/>
  <c r="K217"/>
  <c r="G217"/>
  <c r="B213"/>
  <c r="E217"/>
  <c r="B208"/>
  <c r="S207"/>
  <c r="T207" s="1"/>
  <c r="B207"/>
  <c r="B206"/>
  <c r="J208"/>
  <c r="B204"/>
  <c r="S202"/>
  <c r="T202" s="1"/>
  <c r="B199"/>
  <c r="B198"/>
  <c r="B197"/>
  <c r="R199"/>
  <c r="N199"/>
  <c r="I199"/>
  <c r="B195"/>
  <c r="S191"/>
  <c r="T191" s="1"/>
  <c r="B190"/>
  <c r="B189"/>
  <c r="B188"/>
  <c r="Q190"/>
  <c r="H190"/>
  <c r="P190"/>
  <c r="B186"/>
  <c r="B181"/>
  <c r="B180"/>
  <c r="B179"/>
  <c r="G181"/>
  <c r="B177"/>
  <c r="P181"/>
  <c r="S175"/>
  <c r="S173"/>
  <c r="T173" s="1"/>
  <c r="B172"/>
  <c r="B171"/>
  <c r="K172"/>
  <c r="S170"/>
  <c r="T170" s="1"/>
  <c r="B170"/>
  <c r="L172"/>
  <c r="J172"/>
  <c r="B168"/>
  <c r="S167"/>
  <c r="T167" s="1"/>
  <c r="S164"/>
  <c r="T164" s="1"/>
  <c r="B163"/>
  <c r="B162"/>
  <c r="B161"/>
  <c r="I163"/>
  <c r="S159"/>
  <c r="T159" s="1"/>
  <c r="B159"/>
  <c r="N163"/>
  <c r="E163"/>
  <c r="B154"/>
  <c r="B153"/>
  <c r="S152"/>
  <c r="T152" s="1"/>
  <c r="B152"/>
  <c r="O154"/>
  <c r="H154"/>
  <c r="S150"/>
  <c r="T150" s="1"/>
  <c r="B150"/>
  <c r="B145"/>
  <c r="B144"/>
  <c r="S143"/>
  <c r="T143" s="1"/>
  <c r="B143"/>
  <c r="P145"/>
  <c r="E145"/>
  <c r="B141"/>
  <c r="K145"/>
  <c r="S139"/>
  <c r="T139" s="1"/>
  <c r="S137"/>
  <c r="T137" s="1"/>
  <c r="B136"/>
  <c r="S135"/>
  <c r="T135" s="1"/>
  <c r="B135"/>
  <c r="S134"/>
  <c r="T134" s="1"/>
  <c r="B134"/>
  <c r="O136"/>
  <c r="J136"/>
  <c r="F136"/>
  <c r="G136"/>
  <c r="B132"/>
  <c r="B127"/>
  <c r="B126"/>
  <c r="B125"/>
  <c r="R127"/>
  <c r="B123"/>
  <c r="S121"/>
  <c r="T121" s="1"/>
  <c r="S119"/>
  <c r="T119" s="1"/>
  <c r="B118"/>
  <c r="B117"/>
  <c r="S116"/>
  <c r="T116" s="1"/>
  <c r="B116"/>
  <c r="Q118"/>
  <c r="H118"/>
  <c r="P118"/>
  <c r="G118"/>
  <c r="B114"/>
  <c r="S112"/>
  <c r="T112" s="1"/>
  <c r="B109"/>
  <c r="B108"/>
  <c r="B107"/>
  <c r="R109"/>
  <c r="B105"/>
  <c r="I109"/>
  <c r="S103"/>
  <c r="T103" s="1"/>
  <c r="U76"/>
  <c r="U67"/>
  <c r="B100"/>
  <c r="L100"/>
  <c r="B99"/>
  <c r="S98"/>
  <c r="T98" s="1"/>
  <c r="B98"/>
  <c r="B96"/>
  <c r="B91"/>
  <c r="B90"/>
  <c r="B89"/>
  <c r="P91"/>
  <c r="K91"/>
  <c r="E91"/>
  <c r="B87"/>
  <c r="B82"/>
  <c r="B81"/>
  <c r="B80"/>
  <c r="Q82"/>
  <c r="J82"/>
  <c r="B78"/>
  <c r="H82"/>
  <c r="B73"/>
  <c r="B72"/>
  <c r="B71"/>
  <c r="B69"/>
  <c r="U58"/>
  <c r="U49"/>
  <c r="U40"/>
  <c r="U31"/>
  <c r="B64"/>
  <c r="B63"/>
  <c r="B62"/>
  <c r="B60"/>
  <c r="B55"/>
  <c r="B54"/>
  <c r="B53"/>
  <c r="P55"/>
  <c r="K55"/>
  <c r="B51"/>
  <c r="B46"/>
  <c r="B45"/>
  <c r="B44"/>
  <c r="F46"/>
  <c r="B42"/>
  <c r="B37"/>
  <c r="B36"/>
  <c r="B35"/>
  <c r="B33"/>
  <c r="U22"/>
  <c r="B28"/>
  <c r="B27"/>
  <c r="B26"/>
  <c r="P28"/>
  <c r="K28"/>
  <c r="G28"/>
  <c r="E28"/>
  <c r="B24"/>
  <c r="U13"/>
  <c r="S18"/>
  <c r="T18" s="1"/>
  <c r="S17"/>
  <c r="T17" s="1"/>
  <c r="B19"/>
  <c r="B18"/>
  <c r="B17"/>
  <c r="B15"/>
  <c r="E280"/>
  <c r="K118"/>
  <c r="S131"/>
  <c r="T131" s="1"/>
  <c r="G145"/>
  <c r="S146"/>
  <c r="T146" s="1"/>
  <c r="N154"/>
  <c r="S155"/>
  <c r="T155" s="1"/>
  <c r="R163"/>
  <c r="S182"/>
  <c r="T182" s="1"/>
  <c r="K190"/>
  <c r="S188"/>
  <c r="T188" s="1"/>
  <c r="S618"/>
  <c r="T618" s="1"/>
  <c r="E622"/>
  <c r="S627"/>
  <c r="T627" s="1"/>
  <c r="E631"/>
  <c r="S636"/>
  <c r="T636" s="1"/>
  <c r="E640"/>
  <c r="S645"/>
  <c r="T645" s="1"/>
  <c r="E649"/>
  <c r="Q244"/>
  <c r="S240"/>
  <c r="T240" s="1"/>
  <c r="K244"/>
  <c r="S242"/>
  <c r="T242" s="1"/>
  <c r="P253"/>
  <c r="F271"/>
  <c r="O271"/>
  <c r="S270"/>
  <c r="T270" s="1"/>
  <c r="F280"/>
  <c r="J280"/>
  <c r="O280"/>
  <c r="S279"/>
  <c r="T279" s="1"/>
  <c r="G289"/>
  <c r="P289"/>
  <c r="G298"/>
  <c r="K298"/>
  <c r="P298"/>
  <c r="S296"/>
  <c r="T296" s="1"/>
  <c r="S303"/>
  <c r="T303" s="1"/>
  <c r="K307"/>
  <c r="S305"/>
  <c r="T305" s="1"/>
  <c r="S312"/>
  <c r="T312" s="1"/>
  <c r="K316"/>
  <c r="S314"/>
  <c r="T314" s="1"/>
  <c r="S384"/>
  <c r="T384" s="1"/>
  <c r="G352"/>
  <c r="P352"/>
  <c r="S353"/>
  <c r="T353" s="1"/>
  <c r="P361"/>
  <c r="S362"/>
  <c r="T362" s="1"/>
  <c r="F487"/>
  <c r="H487"/>
  <c r="J487"/>
  <c r="L487"/>
  <c r="O487"/>
  <c r="Q487"/>
  <c r="S485"/>
  <c r="T485" s="1"/>
  <c r="S488"/>
  <c r="T488" s="1"/>
  <c r="F586"/>
  <c r="J586"/>
  <c r="O586"/>
  <c r="S582"/>
  <c r="T582" s="1"/>
  <c r="S584"/>
  <c r="T584" s="1"/>
  <c r="S587"/>
  <c r="T587" s="1"/>
  <c r="E676"/>
  <c r="E685"/>
  <c r="E703"/>
  <c r="E757"/>
  <c r="E766"/>
  <c r="G766"/>
  <c r="I766"/>
  <c r="K766"/>
  <c r="N766"/>
  <c r="P766"/>
  <c r="R766"/>
  <c r="S761"/>
  <c r="T761" s="1"/>
  <c r="S765"/>
  <c r="T765" s="1"/>
  <c r="E775"/>
  <c r="E784"/>
  <c r="E802"/>
  <c r="F865"/>
  <c r="H865"/>
  <c r="J865"/>
  <c r="L865"/>
  <c r="O865"/>
  <c r="Q865"/>
  <c r="F919"/>
  <c r="J919"/>
  <c r="O919"/>
  <c r="S915"/>
  <c r="T915" s="1"/>
  <c r="S917"/>
  <c r="T917" s="1"/>
  <c r="S920"/>
  <c r="T920" s="1"/>
  <c r="S985"/>
  <c r="T985" s="1"/>
  <c r="S976"/>
  <c r="T976" s="1"/>
  <c r="S967"/>
  <c r="T967" s="1"/>
  <c r="S958"/>
  <c r="T958" s="1"/>
  <c r="S949"/>
  <c r="S940"/>
  <c r="T940" s="1"/>
  <c r="S931"/>
  <c r="T931" s="1"/>
  <c r="S922"/>
  <c r="T922" s="1"/>
  <c r="S913"/>
  <c r="T913" s="1"/>
  <c r="S861"/>
  <c r="T861" s="1"/>
  <c r="S904"/>
  <c r="T904" s="1"/>
  <c r="S895"/>
  <c r="T895" s="1"/>
  <c r="S886"/>
  <c r="T886" s="1"/>
  <c r="S877"/>
  <c r="S868"/>
  <c r="T868" s="1"/>
  <c r="S859"/>
  <c r="T859" s="1"/>
  <c r="S850"/>
  <c r="T850" s="1"/>
  <c r="S841"/>
  <c r="T841" s="1"/>
  <c r="S832"/>
  <c r="T832" s="1"/>
  <c r="S823"/>
  <c r="T823" s="1"/>
  <c r="S814"/>
  <c r="T814" s="1"/>
  <c r="S805"/>
  <c r="S796"/>
  <c r="T796" s="1"/>
  <c r="S787"/>
  <c r="T787" s="1"/>
  <c r="S778"/>
  <c r="T778" s="1"/>
  <c r="S769"/>
  <c r="S760"/>
  <c r="T760" s="1"/>
  <c r="S751"/>
  <c r="T751" s="1"/>
  <c r="S742"/>
  <c r="T742" s="1"/>
  <c r="S733"/>
  <c r="S724"/>
  <c r="T724" s="1"/>
  <c r="S715"/>
  <c r="T715" s="1"/>
  <c r="S706"/>
  <c r="T706" s="1"/>
  <c r="S60"/>
  <c r="T60" s="1"/>
  <c r="E190"/>
  <c r="E226"/>
  <c r="F262"/>
  <c r="O262"/>
  <c r="S257"/>
  <c r="T257" s="1"/>
  <c r="I262"/>
  <c r="S260"/>
  <c r="T260" s="1"/>
  <c r="E289"/>
  <c r="E352"/>
  <c r="H370"/>
  <c r="L370"/>
  <c r="Q370"/>
  <c r="S366"/>
  <c r="T366" s="1"/>
  <c r="S368"/>
  <c r="T368" s="1"/>
  <c r="S483"/>
  <c r="T483" s="1"/>
  <c r="S690"/>
  <c r="T690" s="1"/>
  <c r="S473"/>
  <c r="T473" s="1"/>
  <c r="S477"/>
  <c r="T477" s="1"/>
  <c r="S697"/>
  <c r="T697" s="1"/>
  <c r="S688"/>
  <c r="T688" s="1"/>
  <c r="S679"/>
  <c r="T679" s="1"/>
  <c r="S670"/>
  <c r="T670" s="1"/>
  <c r="S661"/>
  <c r="T661" s="1"/>
  <c r="S652"/>
  <c r="T652" s="1"/>
  <c r="S643"/>
  <c r="T643" s="1"/>
  <c r="S634"/>
  <c r="T634" s="1"/>
  <c r="S626"/>
  <c r="T626" s="1"/>
  <c r="S616"/>
  <c r="T616" s="1"/>
  <c r="S607"/>
  <c r="T607" s="1"/>
  <c r="S598"/>
  <c r="T598" s="1"/>
  <c r="S589"/>
  <c r="T589" s="1"/>
  <c r="S580"/>
  <c r="S571"/>
  <c r="T571" s="1"/>
  <c r="S562"/>
  <c r="T562" s="1"/>
  <c r="S553"/>
  <c r="T553" s="1"/>
  <c r="S544"/>
  <c r="S535"/>
  <c r="T535" s="1"/>
  <c r="S526"/>
  <c r="T526" s="1"/>
  <c r="S517"/>
  <c r="T517" s="1"/>
  <c r="S508"/>
  <c r="S499"/>
  <c r="T499" s="1"/>
  <c r="S490"/>
  <c r="T490" s="1"/>
  <c r="S481"/>
  <c r="T481" s="1"/>
  <c r="S472"/>
  <c r="T472" s="1"/>
  <c r="S463"/>
  <c r="T463" s="1"/>
  <c r="S454"/>
  <c r="T454" s="1"/>
  <c r="S445"/>
  <c r="T445" s="1"/>
  <c r="S436"/>
  <c r="S427"/>
  <c r="T427" s="1"/>
  <c r="S418"/>
  <c r="T418" s="1"/>
  <c r="S409"/>
  <c r="T409" s="1"/>
  <c r="S400"/>
  <c r="S391"/>
  <c r="T391" s="1"/>
  <c r="S382"/>
  <c r="T382" s="1"/>
  <c r="S373"/>
  <c r="T373" s="1"/>
  <c r="S364"/>
  <c r="S355"/>
  <c r="T355" s="1"/>
  <c r="S338"/>
  <c r="T338" s="1"/>
  <c r="S320"/>
  <c r="T320" s="1"/>
  <c r="S301"/>
  <c r="T301" s="1"/>
  <c r="S283"/>
  <c r="T283" s="1"/>
  <c r="S265"/>
  <c r="T265" s="1"/>
  <c r="S247"/>
  <c r="T247" s="1"/>
  <c r="S229"/>
  <c r="S211"/>
  <c r="T211" s="1"/>
  <c r="S193"/>
  <c r="T193" s="1"/>
  <c r="S157"/>
  <c r="T157" s="1"/>
  <c r="S130"/>
  <c r="S94"/>
  <c r="T94" s="1"/>
  <c r="S58"/>
  <c r="S1313" i="13"/>
  <c r="T1313" s="1"/>
  <c r="S1043"/>
  <c r="T1043" s="1"/>
  <c r="S899"/>
  <c r="T899" s="1"/>
  <c r="S809"/>
  <c r="T809" s="1"/>
  <c r="S701"/>
  <c r="T701" s="1"/>
  <c r="S665"/>
  <c r="T665" s="1"/>
  <c r="S557"/>
  <c r="T557" s="1"/>
  <c r="S143"/>
  <c r="T143" s="1"/>
  <c r="S17"/>
  <c r="T17" s="1"/>
  <c r="S1608"/>
  <c r="T1608" s="1"/>
  <c r="S1536"/>
  <c r="T1536" s="1"/>
  <c r="S1104"/>
  <c r="T1104" s="1"/>
  <c r="S960"/>
  <c r="T960" s="1"/>
  <c r="S456"/>
  <c r="T456" s="1"/>
  <c r="R1648"/>
  <c r="R1639"/>
  <c r="R1576"/>
  <c r="R1504"/>
  <c r="R1495"/>
  <c r="R1450"/>
  <c r="R1432"/>
  <c r="R1378"/>
  <c r="R1369"/>
  <c r="R1360"/>
  <c r="R1351"/>
  <c r="R1342"/>
  <c r="R1333"/>
  <c r="R1324"/>
  <c r="R1297"/>
  <c r="R1279"/>
  <c r="R1261"/>
  <c r="R1243"/>
  <c r="R1225"/>
  <c r="R1207"/>
  <c r="R1189"/>
  <c r="R1180"/>
  <c r="R1153"/>
  <c r="R1099"/>
  <c r="R1081"/>
  <c r="R1063"/>
  <c r="R1054"/>
  <c r="R1045"/>
  <c r="R1036"/>
  <c r="R1009"/>
  <c r="R982"/>
  <c r="R955"/>
  <c r="R937"/>
  <c r="R928"/>
  <c r="R874"/>
  <c r="R847"/>
  <c r="R811"/>
  <c r="R775"/>
  <c r="R667"/>
  <c r="R613"/>
  <c r="R262"/>
  <c r="Q1648"/>
  <c r="Q1603"/>
  <c r="Q1576"/>
  <c r="Q1567"/>
  <c r="Q1531"/>
  <c r="Q1504"/>
  <c r="Q1468"/>
  <c r="Q1459"/>
  <c r="Q1432"/>
  <c r="Q1423"/>
  <c r="Q1396"/>
  <c r="Q1387"/>
  <c r="Q1306"/>
  <c r="Q1288"/>
  <c r="Q1216"/>
  <c r="Q1144"/>
  <c r="Q1117"/>
  <c r="Q1108"/>
  <c r="Q1000"/>
  <c r="Q973"/>
  <c r="Q964"/>
  <c r="Q901"/>
  <c r="Q892"/>
  <c r="Q739"/>
  <c r="Q595"/>
  <c r="Q145"/>
  <c r="P1639"/>
  <c r="P1621"/>
  <c r="P1612"/>
  <c r="P1576"/>
  <c r="P1540"/>
  <c r="P1477"/>
  <c r="P1432"/>
  <c r="P1063"/>
  <c r="P1045"/>
  <c r="P955"/>
  <c r="P937"/>
  <c r="P865"/>
  <c r="P784"/>
  <c r="P721"/>
  <c r="P667"/>
  <c r="P505"/>
  <c r="O1621"/>
  <c r="O1585"/>
  <c r="O1558"/>
  <c r="O1549"/>
  <c r="O1513"/>
  <c r="O1477"/>
  <c r="O1441"/>
  <c r="O1414"/>
  <c r="O1405"/>
  <c r="O1315"/>
  <c r="O1270"/>
  <c r="O1234"/>
  <c r="O1162"/>
  <c r="O1135"/>
  <c r="O1090"/>
  <c r="O1027"/>
  <c r="O1018"/>
  <c r="O973"/>
  <c r="O964"/>
  <c r="O946"/>
  <c r="O919"/>
  <c r="O901"/>
  <c r="O892"/>
  <c r="O739"/>
  <c r="O703"/>
  <c r="O631"/>
  <c r="O514"/>
  <c r="N1630"/>
  <c r="N1621"/>
  <c r="N1594"/>
  <c r="N1522"/>
  <c r="N1486"/>
  <c r="N1477"/>
  <c r="N1450"/>
  <c r="N1378"/>
  <c r="N1342"/>
  <c r="N1333"/>
  <c r="N1297"/>
  <c r="N1261"/>
  <c r="N1252"/>
  <c r="N1225"/>
  <c r="N1189"/>
  <c r="N1153"/>
  <c r="N1117"/>
  <c r="N1081"/>
  <c r="N1036"/>
  <c r="N1009"/>
  <c r="N955"/>
  <c r="N928"/>
  <c r="N847"/>
  <c r="N811"/>
  <c r="N775"/>
  <c r="N667"/>
  <c r="N451"/>
  <c r="N379"/>
  <c r="N199"/>
  <c r="N91"/>
  <c r="L1648"/>
  <c r="L1612"/>
  <c r="L1603"/>
  <c r="L1576"/>
  <c r="L1567"/>
  <c r="L1540"/>
  <c r="L1531"/>
  <c r="L1504"/>
  <c r="L1468"/>
  <c r="L1459"/>
  <c r="L1432"/>
  <c r="L1423"/>
  <c r="L1396"/>
  <c r="L1387"/>
  <c r="L1306"/>
  <c r="L1288"/>
  <c r="L1216"/>
  <c r="L1144"/>
  <c r="L1117"/>
  <c r="L1108"/>
  <c r="L1072"/>
  <c r="L973"/>
  <c r="L964"/>
  <c r="L901"/>
  <c r="L838"/>
  <c r="L730"/>
  <c r="L694"/>
  <c r="L622"/>
  <c r="L586"/>
  <c r="L469"/>
  <c r="L73"/>
  <c r="L19"/>
  <c r="K1639"/>
  <c r="K1576"/>
  <c r="K1495"/>
  <c r="K1432"/>
  <c r="K1351"/>
  <c r="K1279"/>
  <c r="K1243"/>
  <c r="K1207"/>
  <c r="K1198"/>
  <c r="K1126"/>
  <c r="K1099"/>
  <c r="K1063"/>
  <c r="K982"/>
  <c r="K937"/>
  <c r="K910"/>
  <c r="K865"/>
  <c r="K847"/>
  <c r="K721"/>
  <c r="K577"/>
  <c r="K505"/>
  <c r="J1621"/>
  <c r="J1585"/>
  <c r="J1558"/>
  <c r="J1549"/>
  <c r="J1513"/>
  <c r="J1477"/>
  <c r="J1441"/>
  <c r="J1414"/>
  <c r="J1405"/>
  <c r="J1324"/>
  <c r="J1315"/>
  <c r="J1234"/>
  <c r="J1171"/>
  <c r="J1162"/>
  <c r="J1135"/>
  <c r="J1090"/>
  <c r="J1027"/>
  <c r="J1018"/>
  <c r="J964"/>
  <c r="J919"/>
  <c r="J892"/>
  <c r="J838"/>
  <c r="J730"/>
  <c r="J694"/>
  <c r="J586"/>
  <c r="J487"/>
  <c r="J280"/>
  <c r="J118"/>
  <c r="J19"/>
  <c r="I1639"/>
  <c r="I1594"/>
  <c r="I1522"/>
  <c r="I1495"/>
  <c r="I1486"/>
  <c r="I1450"/>
  <c r="I1378"/>
  <c r="I1351"/>
  <c r="I1342"/>
  <c r="I1279"/>
  <c r="I1243"/>
  <c r="I1207"/>
  <c r="I1180"/>
  <c r="I1063"/>
  <c r="I1036"/>
  <c r="I937"/>
  <c r="I928"/>
  <c r="I865"/>
  <c r="I721"/>
  <c r="I613"/>
  <c r="I505"/>
  <c r="I442"/>
  <c r="I424"/>
  <c r="I379"/>
  <c r="I271"/>
  <c r="I262"/>
  <c r="H1648"/>
  <c r="H1630"/>
  <c r="H1612"/>
  <c r="H1603"/>
  <c r="H1576"/>
  <c r="H1567"/>
  <c r="H1558"/>
  <c r="H1549"/>
  <c r="H1540"/>
  <c r="H1531"/>
  <c r="H1504"/>
  <c r="H1486"/>
  <c r="H1468"/>
  <c r="H1459"/>
  <c r="H1441"/>
  <c r="H1432"/>
  <c r="H1423"/>
  <c r="H1414"/>
  <c r="H1405"/>
  <c r="H1396"/>
  <c r="H1387"/>
  <c r="H1324"/>
  <c r="H1306"/>
  <c r="H1288"/>
  <c r="H1270"/>
  <c r="H1216"/>
  <c r="H1198"/>
  <c r="H1171"/>
  <c r="H1144"/>
  <c r="H1135"/>
  <c r="H1117"/>
  <c r="H1090"/>
  <c r="H1072"/>
  <c r="H1018"/>
  <c r="H1000"/>
  <c r="H991"/>
  <c r="H964"/>
  <c r="H946"/>
  <c r="H919"/>
  <c r="H901"/>
  <c r="H892"/>
  <c r="H883"/>
  <c r="H838"/>
  <c r="H793"/>
  <c r="H757"/>
  <c r="H685"/>
  <c r="H649"/>
  <c r="H550"/>
  <c r="H514"/>
  <c r="H478"/>
  <c r="H406"/>
  <c r="H334"/>
  <c r="H172"/>
  <c r="H118"/>
  <c r="H46"/>
  <c r="H19"/>
  <c r="G1630"/>
  <c r="G1621"/>
  <c r="G1585"/>
  <c r="G1576"/>
  <c r="G1531"/>
  <c r="G1522"/>
  <c r="G1513"/>
  <c r="G1486"/>
  <c r="G1468"/>
  <c r="G1450"/>
  <c r="G1432"/>
  <c r="G1414"/>
  <c r="G1396"/>
  <c r="G1378"/>
  <c r="G1369"/>
  <c r="G1360"/>
  <c r="G1351"/>
  <c r="G1342"/>
  <c r="G1333"/>
  <c r="G1297"/>
  <c r="G1279"/>
  <c r="G1252"/>
  <c r="G1243"/>
  <c r="G1225"/>
  <c r="G1198"/>
  <c r="G1189"/>
  <c r="G1180"/>
  <c r="G1153"/>
  <c r="G1126"/>
  <c r="G1099"/>
  <c r="G1081"/>
  <c r="G1063"/>
  <c r="G1054"/>
  <c r="G1045"/>
  <c r="G1036"/>
  <c r="G982"/>
  <c r="G955"/>
  <c r="G937"/>
  <c r="G910"/>
  <c r="G874"/>
  <c r="G865"/>
  <c r="G802"/>
  <c r="G784"/>
  <c r="G775"/>
  <c r="G748"/>
  <c r="G721"/>
  <c r="G676"/>
  <c r="G658"/>
  <c r="G640"/>
  <c r="G613"/>
  <c r="G505"/>
  <c r="G451"/>
  <c r="G379"/>
  <c r="G316"/>
  <c r="G271"/>
  <c r="G262"/>
  <c r="G217"/>
  <c r="G199"/>
  <c r="G109"/>
  <c r="G91"/>
  <c r="G19"/>
  <c r="F1639"/>
  <c r="F1621"/>
  <c r="F1612"/>
  <c r="F1585"/>
  <c r="F1558"/>
  <c r="F1549"/>
  <c r="F1540"/>
  <c r="F1531"/>
  <c r="F1522"/>
  <c r="F1513"/>
  <c r="F1468"/>
  <c r="F1459"/>
  <c r="F1441"/>
  <c r="F1423"/>
  <c r="F1414"/>
  <c r="F1405"/>
  <c r="F1396"/>
  <c r="F1387"/>
  <c r="F1315"/>
  <c r="F1306"/>
  <c r="F1288"/>
  <c r="F1270"/>
  <c r="F1243"/>
  <c r="F1234"/>
  <c r="F1216"/>
  <c r="F1207"/>
  <c r="F1171"/>
  <c r="F1162"/>
  <c r="F1144"/>
  <c r="F1135"/>
  <c r="F1117"/>
  <c r="F1108"/>
  <c r="F1090"/>
  <c r="F1072"/>
  <c r="F1036"/>
  <c r="F1027"/>
  <c r="F1018"/>
  <c r="F1000"/>
  <c r="F973"/>
  <c r="F964"/>
  <c r="F946"/>
  <c r="F919"/>
  <c r="F901"/>
  <c r="F892"/>
  <c r="F883"/>
  <c r="F829"/>
  <c r="F820"/>
  <c r="F730"/>
  <c r="F694"/>
  <c r="F622"/>
  <c r="F604"/>
  <c r="F586"/>
  <c r="F514"/>
  <c r="F496"/>
  <c r="F478"/>
  <c r="F334"/>
  <c r="F226"/>
  <c r="F172"/>
  <c r="F118"/>
  <c r="F100"/>
  <c r="F19"/>
  <c r="E1630"/>
  <c r="E1594"/>
  <c r="E1576"/>
  <c r="E1522"/>
  <c r="E1450"/>
  <c r="E1432"/>
  <c r="E1378"/>
  <c r="E1360"/>
  <c r="E1342"/>
  <c r="E1306"/>
  <c r="E1270"/>
  <c r="E1252"/>
  <c r="E1216"/>
  <c r="E1198"/>
  <c r="E1126"/>
  <c r="E1054"/>
  <c r="E1036"/>
  <c r="E982"/>
  <c r="E928"/>
  <c r="E910"/>
  <c r="E874"/>
  <c r="E856"/>
  <c r="E784"/>
  <c r="E748"/>
  <c r="E676"/>
  <c r="E640"/>
  <c r="E532"/>
  <c r="E442"/>
  <c r="E370"/>
  <c r="E262"/>
  <c r="E136"/>
  <c r="E28"/>
  <c r="S1642"/>
  <c r="T1642" s="1"/>
  <c r="S1606"/>
  <c r="T1606" s="1"/>
  <c r="S1552"/>
  <c r="T1552" s="1"/>
  <c r="S1498"/>
  <c r="T1498" s="1"/>
  <c r="S1462"/>
  <c r="S1426"/>
  <c r="T1426" s="1"/>
  <c r="S1336"/>
  <c r="T1336" s="1"/>
  <c r="S1291"/>
  <c r="T1291" s="1"/>
  <c r="S1156"/>
  <c r="T1156" s="1"/>
  <c r="S1084"/>
  <c r="T1084" s="1"/>
  <c r="S1048"/>
  <c r="T1048" s="1"/>
  <c r="S976"/>
  <c r="T976" s="1"/>
  <c r="S940"/>
  <c r="T940" s="1"/>
  <c r="S868"/>
  <c r="T868" s="1"/>
  <c r="S823"/>
  <c r="T823" s="1"/>
  <c r="S796"/>
  <c r="T796" s="1"/>
  <c r="S148"/>
  <c r="D246" i="21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D196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86"/>
  <c r="C186"/>
  <c r="D185"/>
  <c r="C185"/>
  <c r="D184"/>
  <c r="C184"/>
  <c r="D183"/>
  <c r="C183"/>
  <c r="D182"/>
  <c r="C182"/>
  <c r="D181"/>
  <c r="C181"/>
  <c r="D180"/>
  <c r="C180"/>
  <c r="D179"/>
  <c r="C179"/>
  <c r="D178"/>
  <c r="C178"/>
  <c r="D177"/>
  <c r="C17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I19" i="17"/>
  <c r="K19"/>
  <c r="N19"/>
  <c r="P19"/>
  <c r="R19"/>
  <c r="V6" i="13"/>
  <c r="V7"/>
  <c r="V6" i="17"/>
  <c r="V7"/>
  <c r="S15"/>
  <c r="T15" s="1"/>
  <c r="S789" i="13"/>
  <c r="T789" s="1"/>
  <c r="G577"/>
  <c r="N577"/>
  <c r="P577"/>
  <c r="R577"/>
  <c r="S576"/>
  <c r="T576" s="1"/>
  <c r="S1203"/>
  <c r="T1203" s="1"/>
  <c r="S1365"/>
  <c r="T1365" s="1"/>
  <c r="S1383"/>
  <c r="T1383" s="1"/>
  <c r="G847"/>
  <c r="P847"/>
  <c r="S951"/>
  <c r="T951" s="1"/>
  <c r="S953"/>
  <c r="T953" s="1"/>
  <c r="S1347"/>
  <c r="T1347" s="1"/>
  <c r="F991"/>
  <c r="F1297"/>
  <c r="J1297"/>
  <c r="O1297"/>
  <c r="S1293"/>
  <c r="T1293" s="1"/>
  <c r="S1295"/>
  <c r="T1295" s="1"/>
  <c r="G1315"/>
  <c r="K1315"/>
  <c r="P1315"/>
  <c r="S1331"/>
  <c r="S1633"/>
  <c r="T1633" s="1"/>
  <c r="S1615"/>
  <c r="T1615" s="1"/>
  <c r="S1597"/>
  <c r="T1597" s="1"/>
  <c r="S1579"/>
  <c r="T1579" s="1"/>
  <c r="S1543"/>
  <c r="T1543" s="1"/>
  <c r="S1507"/>
  <c r="T1507" s="1"/>
  <c r="S1485"/>
  <c r="T1485" s="1"/>
  <c r="S1464"/>
  <c r="T1464" s="1"/>
  <c r="S1467"/>
  <c r="T1467" s="1"/>
  <c r="S1463"/>
  <c r="T1463" s="1"/>
  <c r="S1413"/>
  <c r="T1413" s="1"/>
  <c r="S1409"/>
  <c r="T1409" s="1"/>
  <c r="S1408"/>
  <c r="T1408" s="1"/>
  <c r="S1395"/>
  <c r="T1395" s="1"/>
  <c r="S1359"/>
  <c r="T1359" s="1"/>
  <c r="S1329"/>
  <c r="T1329" s="1"/>
  <c r="S1341"/>
  <c r="T1341" s="1"/>
  <c r="S1327"/>
  <c r="T1327" s="1"/>
  <c r="S1320"/>
  <c r="T1320" s="1"/>
  <c r="S1323"/>
  <c r="T1323" s="1"/>
  <c r="F1324"/>
  <c r="L1324"/>
  <c r="O1324"/>
  <c r="Q1324"/>
  <c r="S1319"/>
  <c r="T1319" s="1"/>
  <c r="S1305"/>
  <c r="T1305" s="1"/>
  <c r="S1283"/>
  <c r="T1283" s="1"/>
  <c r="S1269"/>
  <c r="T1269" s="1"/>
  <c r="S1251"/>
  <c r="T1251" s="1"/>
  <c r="S1233"/>
  <c r="T1233" s="1"/>
  <c r="S1229"/>
  <c r="T1229" s="1"/>
  <c r="S1215"/>
  <c r="T1215" s="1"/>
  <c r="S1201"/>
  <c r="S1197"/>
  <c r="T1197" s="1"/>
  <c r="S1179"/>
  <c r="T1179" s="1"/>
  <c r="S1161"/>
  <c r="T1161" s="1"/>
  <c r="S1147"/>
  <c r="T1147" s="1"/>
  <c r="S1143"/>
  <c r="T1143" s="1"/>
  <c r="S1125"/>
  <c r="T1125" s="1"/>
  <c r="S1120"/>
  <c r="T1120" s="1"/>
  <c r="S1107"/>
  <c r="T1107" s="1"/>
  <c r="S1075"/>
  <c r="T1075" s="1"/>
  <c r="S1071"/>
  <c r="T1071" s="1"/>
  <c r="S1067"/>
  <c r="T1067" s="1"/>
  <c r="S1057"/>
  <c r="T1057" s="1"/>
  <c r="S1053"/>
  <c r="T1053" s="1"/>
  <c r="S1049"/>
  <c r="T1049" s="1"/>
  <c r="S1039"/>
  <c r="T1039" s="1"/>
  <c r="S1035"/>
  <c r="T1035" s="1"/>
  <c r="S1030"/>
  <c r="T1030" s="1"/>
  <c r="S1013"/>
  <c r="T1013" s="1"/>
  <c r="S1003"/>
  <c r="T1003" s="1"/>
  <c r="S999"/>
  <c r="T999" s="1"/>
  <c r="S995"/>
  <c r="T995" s="1"/>
  <c r="S994"/>
  <c r="T994" s="1"/>
  <c r="S981"/>
  <c r="T981" s="1"/>
  <c r="S977"/>
  <c r="T977" s="1"/>
  <c r="S967"/>
  <c r="T967" s="1"/>
  <c r="S963"/>
  <c r="T963" s="1"/>
  <c r="S959"/>
  <c r="T959" s="1"/>
  <c r="S949"/>
  <c r="T949" s="1"/>
  <c r="S931"/>
  <c r="T931" s="1"/>
  <c r="S927"/>
  <c r="T927" s="1"/>
  <c r="S913"/>
  <c r="T913" s="1"/>
  <c r="S909"/>
  <c r="T909" s="1"/>
  <c r="S895"/>
  <c r="T895" s="1"/>
  <c r="S877"/>
  <c r="T877" s="1"/>
  <c r="S873"/>
  <c r="T873" s="1"/>
  <c r="S859"/>
  <c r="T859" s="1"/>
  <c r="S843"/>
  <c r="T843" s="1"/>
  <c r="S845"/>
  <c r="T845" s="1"/>
  <c r="S855"/>
  <c r="T855" s="1"/>
  <c r="S832"/>
  <c r="T832" s="1"/>
  <c r="S816"/>
  <c r="T816" s="1"/>
  <c r="S819"/>
  <c r="T819" s="1"/>
  <c r="S805"/>
  <c r="T805" s="1"/>
  <c r="S801"/>
  <c r="T801" s="1"/>
  <c r="S787"/>
  <c r="T787" s="1"/>
  <c r="S783"/>
  <c r="T783" s="1"/>
  <c r="S779"/>
  <c r="T779" s="1"/>
  <c r="S769"/>
  <c r="T769" s="1"/>
  <c r="S765"/>
  <c r="T765" s="1"/>
  <c r="S760"/>
  <c r="T760" s="1"/>
  <c r="S747"/>
  <c r="T747" s="1"/>
  <c r="S743"/>
  <c r="T743" s="1"/>
  <c r="S742"/>
  <c r="T742" s="1"/>
  <c r="S729"/>
  <c r="T729" s="1"/>
  <c r="S699"/>
  <c r="T699" s="1"/>
  <c r="S702"/>
  <c r="T702" s="1"/>
  <c r="S681"/>
  <c r="T681" s="1"/>
  <c r="S684"/>
  <c r="T684" s="1"/>
  <c r="S666"/>
  <c r="T666" s="1"/>
  <c r="S648"/>
  <c r="T648" s="1"/>
  <c r="S621"/>
  <c r="T621" s="1"/>
  <c r="S603"/>
  <c r="T603" s="1"/>
  <c r="F568"/>
  <c r="H568"/>
  <c r="J568"/>
  <c r="L568"/>
  <c r="O568"/>
  <c r="Q568"/>
  <c r="S567"/>
  <c r="T567" s="1"/>
  <c r="S549"/>
  <c r="T549" s="1"/>
  <c r="S535"/>
  <c r="T535" s="1"/>
  <c r="S526"/>
  <c r="S522"/>
  <c r="T522" s="1"/>
  <c r="S508"/>
  <c r="T508" s="1"/>
  <c r="S504"/>
  <c r="T504" s="1"/>
  <c r="S481"/>
  <c r="T481" s="1"/>
  <c r="S477"/>
  <c r="T477" s="1"/>
  <c r="S473"/>
  <c r="T473" s="1"/>
  <c r="S459"/>
  <c r="T459" s="1"/>
  <c r="S455"/>
  <c r="T455" s="1"/>
  <c r="S450"/>
  <c r="T450" s="1"/>
  <c r="S423"/>
  <c r="T423" s="1"/>
  <c r="S419"/>
  <c r="T419" s="1"/>
  <c r="S395"/>
  <c r="T395" s="1"/>
  <c r="S360"/>
  <c r="T360" s="1"/>
  <c r="S274"/>
  <c r="T274" s="1"/>
  <c r="S58"/>
  <c r="T58" s="1"/>
  <c r="S94"/>
  <c r="S130"/>
  <c r="T130" s="1"/>
  <c r="S166"/>
  <c r="T166" s="1"/>
  <c r="S1806"/>
  <c r="T1806" s="1"/>
  <c r="S1761"/>
  <c r="T1761" s="1"/>
  <c r="S1779"/>
  <c r="T1779" s="1"/>
  <c r="S1734"/>
  <c r="P91"/>
  <c r="P109"/>
  <c r="S1797"/>
  <c r="T1797" s="1"/>
  <c r="S1691"/>
  <c r="T1691" s="1"/>
  <c r="S1664"/>
  <c r="T1664" s="1"/>
  <c r="S1773"/>
  <c r="T1773" s="1"/>
  <c r="F1765"/>
  <c r="F1738"/>
  <c r="H1765"/>
  <c r="J1765"/>
  <c r="J1711"/>
  <c r="K1702"/>
  <c r="L1738"/>
  <c r="N1738"/>
  <c r="N1684"/>
  <c r="P1774"/>
  <c r="S1782"/>
  <c r="T1782" s="1"/>
  <c r="Q1747"/>
  <c r="R1819"/>
  <c r="R1693"/>
  <c r="S311"/>
  <c r="T311" s="1"/>
  <c r="S383"/>
  <c r="T383" s="1"/>
  <c r="S437"/>
  <c r="T437" s="1"/>
  <c r="S509"/>
  <c r="T509" s="1"/>
  <c r="S545"/>
  <c r="T545" s="1"/>
  <c r="S581"/>
  <c r="T581" s="1"/>
  <c r="S599"/>
  <c r="T599" s="1"/>
  <c r="S617"/>
  <c r="T617" s="1"/>
  <c r="S635"/>
  <c r="T635" s="1"/>
  <c r="S653"/>
  <c r="T653" s="1"/>
  <c r="S671"/>
  <c r="T671" s="1"/>
  <c r="S689"/>
  <c r="T689" s="1"/>
  <c r="S707"/>
  <c r="T707" s="1"/>
  <c r="S725"/>
  <c r="T725" s="1"/>
  <c r="S761"/>
  <c r="T761" s="1"/>
  <c r="S797"/>
  <c r="T797" s="1"/>
  <c r="S815"/>
  <c r="T815" s="1"/>
  <c r="S833"/>
  <c r="T833" s="1"/>
  <c r="S851"/>
  <c r="T851" s="1"/>
  <c r="S869"/>
  <c r="T869" s="1"/>
  <c r="S887"/>
  <c r="T887" s="1"/>
  <c r="S905"/>
  <c r="T905" s="1"/>
  <c r="S923"/>
  <c r="T923" s="1"/>
  <c r="S941"/>
  <c r="T941" s="1"/>
  <c r="S1031"/>
  <c r="T1031" s="1"/>
  <c r="S1085"/>
  <c r="T1085" s="1"/>
  <c r="S1103"/>
  <c r="T1103" s="1"/>
  <c r="S1121"/>
  <c r="T1121" s="1"/>
  <c r="S1139"/>
  <c r="T1139" s="1"/>
  <c r="S1157"/>
  <c r="T1157" s="1"/>
  <c r="S1175"/>
  <c r="T1175" s="1"/>
  <c r="S1193"/>
  <c r="T1193" s="1"/>
  <c r="S1211"/>
  <c r="T1211" s="1"/>
  <c r="S1247"/>
  <c r="T1247" s="1"/>
  <c r="S1265"/>
  <c r="T1265" s="1"/>
  <c r="S1301"/>
  <c r="S1337"/>
  <c r="T1337" s="1"/>
  <c r="S1355"/>
  <c r="T1355" s="1"/>
  <c r="S1373"/>
  <c r="T1373" s="1"/>
  <c r="S1391"/>
  <c r="T1391" s="1"/>
  <c r="S1427"/>
  <c r="T1427" s="1"/>
  <c r="S1445"/>
  <c r="T1445" s="1"/>
  <c r="S1481"/>
  <c r="T1481" s="1"/>
  <c r="S1499"/>
  <c r="T1499" s="1"/>
  <c r="S1517"/>
  <c r="T1517" s="1"/>
  <c r="S1535"/>
  <c r="T1535" s="1"/>
  <c r="S1553"/>
  <c r="T1553" s="1"/>
  <c r="S1571"/>
  <c r="T1571" s="1"/>
  <c r="S1589"/>
  <c r="T1589" s="1"/>
  <c r="S1607"/>
  <c r="S1625"/>
  <c r="T1625" s="1"/>
  <c r="S1643"/>
  <c r="T1643" s="1"/>
  <c r="S267"/>
  <c r="T267" s="1"/>
  <c r="S339"/>
  <c r="T339" s="1"/>
  <c r="S411"/>
  <c r="T411" s="1"/>
  <c r="S447"/>
  <c r="T447" s="1"/>
  <c r="S483"/>
  <c r="T483" s="1"/>
  <c r="S519"/>
  <c r="T519" s="1"/>
  <c r="S555"/>
  <c r="T555" s="1"/>
  <c r="S573"/>
  <c r="T573" s="1"/>
  <c r="S591"/>
  <c r="T591" s="1"/>
  <c r="S609"/>
  <c r="T609" s="1"/>
  <c r="S627"/>
  <c r="T627" s="1"/>
  <c r="S645"/>
  <c r="T645" s="1"/>
  <c r="S663"/>
  <c r="T663" s="1"/>
  <c r="S717"/>
  <c r="T717" s="1"/>
  <c r="S735"/>
  <c r="T735" s="1"/>
  <c r="S753"/>
  <c r="T753" s="1"/>
  <c r="S771"/>
  <c r="T771" s="1"/>
  <c r="S807"/>
  <c r="T807" s="1"/>
  <c r="S825"/>
  <c r="T825" s="1"/>
  <c r="S861"/>
  <c r="T861" s="1"/>
  <c r="S879"/>
  <c r="T879" s="1"/>
  <c r="S897"/>
  <c r="T897" s="1"/>
  <c r="S915"/>
  <c r="T915" s="1"/>
  <c r="S933"/>
  <c r="T933" s="1"/>
  <c r="S969"/>
  <c r="T969" s="1"/>
  <c r="S987"/>
  <c r="T987" s="1"/>
  <c r="S1005"/>
  <c r="T1005" s="1"/>
  <c r="S1023"/>
  <c r="T1023" s="1"/>
  <c r="S1041"/>
  <c r="T1041" s="1"/>
  <c r="S1059"/>
  <c r="T1059" s="1"/>
  <c r="S1077"/>
  <c r="T1077" s="1"/>
  <c r="S1095"/>
  <c r="T1095" s="1"/>
  <c r="S1113"/>
  <c r="T1113" s="1"/>
  <c r="S1131"/>
  <c r="T1131" s="1"/>
  <c r="S1149"/>
  <c r="T1149" s="1"/>
  <c r="S1167"/>
  <c r="T1167" s="1"/>
  <c r="S1185"/>
  <c r="T1185" s="1"/>
  <c r="S1221"/>
  <c r="T1221" s="1"/>
  <c r="S1239"/>
  <c r="T1239" s="1"/>
  <c r="S1257"/>
  <c r="T1257" s="1"/>
  <c r="S1275"/>
  <c r="T1275" s="1"/>
  <c r="S1311"/>
  <c r="T1311" s="1"/>
  <c r="S1401"/>
  <c r="T1401" s="1"/>
  <c r="S1419"/>
  <c r="T1419" s="1"/>
  <c r="S1437"/>
  <c r="T1437" s="1"/>
  <c r="S1455"/>
  <c r="T1455" s="1"/>
  <c r="S1473"/>
  <c r="T1473" s="1"/>
  <c r="S1491"/>
  <c r="T1491" s="1"/>
  <c r="S1509"/>
  <c r="T1509" s="1"/>
  <c r="S1527"/>
  <c r="T1527" s="1"/>
  <c r="S1545"/>
  <c r="T1545" s="1"/>
  <c r="S1563"/>
  <c r="T1563" s="1"/>
  <c r="S1581"/>
  <c r="T1581" s="1"/>
  <c r="S1599"/>
  <c r="T1599" s="1"/>
  <c r="S1617"/>
  <c r="T1617" s="1"/>
  <c r="S1635"/>
  <c r="T1635" s="1"/>
  <c r="S1813"/>
  <c r="T1813" s="1"/>
  <c r="S1723"/>
  <c r="T1723" s="1"/>
  <c r="S1741"/>
  <c r="T1741" s="1"/>
  <c r="S1705"/>
  <c r="T1705" s="1"/>
  <c r="S1786"/>
  <c r="T1786" s="1"/>
  <c r="S1768"/>
  <c r="T1768" s="1"/>
  <c r="S1804"/>
  <c r="T1804" s="1"/>
  <c r="S1694"/>
  <c r="T1694" s="1"/>
  <c r="S1757"/>
  <c r="T1757" s="1"/>
  <c r="S1820"/>
  <c r="T1820" s="1"/>
  <c r="S1701"/>
  <c r="T1701" s="1"/>
  <c r="S1719"/>
  <c r="T1719" s="1"/>
  <c r="S1728"/>
  <c r="T1728" s="1"/>
  <c r="S1746"/>
  <c r="T1746" s="1"/>
  <c r="S1809"/>
  <c r="T1809" s="1"/>
  <c r="R1702"/>
  <c r="Q1792"/>
  <c r="J1792"/>
  <c r="S1698"/>
  <c r="T1698" s="1"/>
  <c r="S1770"/>
  <c r="T1770" s="1"/>
  <c r="S1661"/>
  <c r="T1661" s="1"/>
  <c r="S1724"/>
  <c r="T1724" s="1"/>
  <c r="S1706"/>
  <c r="T1706" s="1"/>
  <c r="S1751"/>
  <c r="T1751" s="1"/>
  <c r="S1787"/>
  <c r="T1787" s="1"/>
  <c r="S1796"/>
  <c r="T1796" s="1"/>
  <c r="I1666"/>
  <c r="G1720"/>
  <c r="E1702"/>
  <c r="S87"/>
  <c r="T87" s="1"/>
  <c r="S1669"/>
  <c r="T1669" s="1"/>
  <c r="S1687"/>
  <c r="T1687" s="1"/>
  <c r="S1732"/>
  <c r="T1732" s="1"/>
  <c r="S1696"/>
  <c r="T1696" s="1"/>
  <c r="R1783"/>
  <c r="Q1702"/>
  <c r="O1657"/>
  <c r="L1819"/>
  <c r="J1693"/>
  <c r="J1819"/>
  <c r="F1657"/>
  <c r="F1819"/>
  <c r="S1652"/>
  <c r="T1652" s="1"/>
  <c r="S1670"/>
  <c r="T1670" s="1"/>
  <c r="S1688"/>
  <c r="T1688" s="1"/>
  <c r="S1733"/>
  <c r="T1733" s="1"/>
  <c r="S1697"/>
  <c r="T1697" s="1"/>
  <c r="S1715"/>
  <c r="T1715" s="1"/>
  <c r="S1778"/>
  <c r="T1778" s="1"/>
  <c r="S1760"/>
  <c r="T1760" s="1"/>
  <c r="S1814"/>
  <c r="T1814" s="1"/>
  <c r="S1805"/>
  <c r="T1805" s="1"/>
  <c r="P1657"/>
  <c r="P1801"/>
  <c r="K1657"/>
  <c r="I1756"/>
  <c r="I1783"/>
  <c r="E1711"/>
  <c r="S105"/>
  <c r="T105" s="1"/>
  <c r="S67"/>
  <c r="T67" s="1"/>
  <c r="S103"/>
  <c r="T103" s="1"/>
  <c r="S139"/>
  <c r="T139" s="1"/>
  <c r="S175"/>
  <c r="T175" s="1"/>
  <c r="S247"/>
  <c r="T247" s="1"/>
  <c r="S364"/>
  <c r="T364" s="1"/>
  <c r="S400"/>
  <c r="T400" s="1"/>
  <c r="S436"/>
  <c r="S571"/>
  <c r="T571" s="1"/>
  <c r="S589"/>
  <c r="S607"/>
  <c r="T607" s="1"/>
  <c r="S625"/>
  <c r="S643"/>
  <c r="T643" s="1"/>
  <c r="S661"/>
  <c r="T661" s="1"/>
  <c r="S679"/>
  <c r="T679" s="1"/>
  <c r="S697"/>
  <c r="T697" s="1"/>
  <c r="E721"/>
  <c r="N721"/>
  <c r="S715"/>
  <c r="T715" s="1"/>
  <c r="S733"/>
  <c r="T733" s="1"/>
  <c r="S1237"/>
  <c r="T1237" s="1"/>
  <c r="S1255"/>
  <c r="T1255" s="1"/>
  <c r="S1273"/>
  <c r="T1273" s="1"/>
  <c r="S1318"/>
  <c r="T1318" s="1"/>
  <c r="S1363"/>
  <c r="T1363" s="1"/>
  <c r="S1381"/>
  <c r="T1381" s="1"/>
  <c r="S1399"/>
  <c r="T1399" s="1"/>
  <c r="S463"/>
  <c r="S544"/>
  <c r="T544" s="1"/>
  <c r="S13"/>
  <c r="T13" s="1"/>
  <c r="S49"/>
  <c r="T49" s="1"/>
  <c r="S85"/>
  <c r="T85" s="1"/>
  <c r="S121"/>
  <c r="T121" s="1"/>
  <c r="S157"/>
  <c r="T157" s="1"/>
  <c r="S193"/>
  <c r="S229"/>
  <c r="T229" s="1"/>
  <c r="S292"/>
  <c r="T292" s="1"/>
  <c r="S355"/>
  <c r="T355" s="1"/>
  <c r="S391"/>
  <c r="T391" s="1"/>
  <c r="S409"/>
  <c r="T409" s="1"/>
  <c r="J433"/>
  <c r="O433"/>
  <c r="S427"/>
  <c r="T427" s="1"/>
  <c r="S445"/>
  <c r="S562"/>
  <c r="T562" s="1"/>
  <c r="S580"/>
  <c r="T580" s="1"/>
  <c r="S598"/>
  <c r="T598" s="1"/>
  <c r="S616"/>
  <c r="T616" s="1"/>
  <c r="S634"/>
  <c r="T634" s="1"/>
  <c r="S652"/>
  <c r="T652" s="1"/>
  <c r="S670"/>
  <c r="T670" s="1"/>
  <c r="S688"/>
  <c r="T688" s="1"/>
  <c r="S706"/>
  <c r="T706" s="1"/>
  <c r="S724"/>
  <c r="T724" s="1"/>
  <c r="S841"/>
  <c r="T841" s="1"/>
  <c r="S1228"/>
  <c r="T1228" s="1"/>
  <c r="S1246"/>
  <c r="T1246" s="1"/>
  <c r="S1264"/>
  <c r="T1264" s="1"/>
  <c r="S1282"/>
  <c r="T1282" s="1"/>
  <c r="S1354"/>
  <c r="T1354" s="1"/>
  <c r="S1372"/>
  <c r="T1372" s="1"/>
  <c r="S1390"/>
  <c r="T1390" s="1"/>
  <c r="S319"/>
  <c r="T319" s="1"/>
  <c r="S454"/>
  <c r="T454" s="1"/>
  <c r="S499"/>
  <c r="T499" s="1"/>
  <c r="S553"/>
  <c r="E91"/>
  <c r="E163"/>
  <c r="E199"/>
  <c r="S266"/>
  <c r="T266" s="1"/>
  <c r="S302"/>
  <c r="T302" s="1"/>
  <c r="S338"/>
  <c r="T338" s="1"/>
  <c r="S374"/>
  <c r="T374" s="1"/>
  <c r="S392"/>
  <c r="T392" s="1"/>
  <c r="S428"/>
  <c r="T428" s="1"/>
  <c r="S431"/>
  <c r="T431" s="1"/>
  <c r="S432"/>
  <c r="T432" s="1"/>
  <c r="S446"/>
  <c r="S464"/>
  <c r="T464" s="1"/>
  <c r="S500"/>
  <c r="T500" s="1"/>
  <c r="S518"/>
  <c r="T518" s="1"/>
  <c r="S554"/>
  <c r="T554" s="1"/>
  <c r="S608"/>
  <c r="T608" s="1"/>
  <c r="S626"/>
  <c r="T626" s="1"/>
  <c r="S644"/>
  <c r="T644" s="1"/>
  <c r="S662"/>
  <c r="T662" s="1"/>
  <c r="S698"/>
  <c r="T698" s="1"/>
  <c r="S734"/>
  <c r="T734" s="1"/>
  <c r="S752"/>
  <c r="T752" s="1"/>
  <c r="S824"/>
  <c r="T824" s="1"/>
  <c r="S950"/>
  <c r="T950" s="1"/>
  <c r="S968"/>
  <c r="T968" s="1"/>
  <c r="S986"/>
  <c r="T986" s="1"/>
  <c r="S1004"/>
  <c r="S1040"/>
  <c r="T1040" s="1"/>
  <c r="S1076"/>
  <c r="S1094"/>
  <c r="T1094" s="1"/>
  <c r="S1130"/>
  <c r="T1130" s="1"/>
  <c r="S1220"/>
  <c r="T1220" s="1"/>
  <c r="S1238"/>
  <c r="T1238" s="1"/>
  <c r="S1241"/>
  <c r="T1241" s="1"/>
  <c r="S1242"/>
  <c r="T1242" s="1"/>
  <c r="S1256"/>
  <c r="T1256" s="1"/>
  <c r="S1292"/>
  <c r="T1292" s="1"/>
  <c r="S1328"/>
  <c r="T1328" s="1"/>
  <c r="S1400"/>
  <c r="T1400" s="1"/>
  <c r="S1418"/>
  <c r="T1418" s="1"/>
  <c r="S1436"/>
  <c r="T1436" s="1"/>
  <c r="S1454"/>
  <c r="T1454" s="1"/>
  <c r="S1472"/>
  <c r="T1472" s="1"/>
  <c r="S1490"/>
  <c r="T1490" s="1"/>
  <c r="S1508"/>
  <c r="T1508" s="1"/>
  <c r="S1526"/>
  <c r="T1526" s="1"/>
  <c r="S1544"/>
  <c r="T1544" s="1"/>
  <c r="S1562"/>
  <c r="T1562" s="1"/>
  <c r="S1580"/>
  <c r="T1580" s="1"/>
  <c r="S1598"/>
  <c r="T1598" s="1"/>
  <c r="S1616"/>
  <c r="T1616" s="1"/>
  <c r="S1634"/>
  <c r="S1994"/>
  <c r="T1994" s="1"/>
  <c r="S15"/>
  <c r="T15" s="1"/>
  <c r="S60"/>
  <c r="T60" s="1"/>
  <c r="S96"/>
  <c r="T96" s="1"/>
  <c r="S132"/>
  <c r="T132" s="1"/>
  <c r="S150"/>
  <c r="T150" s="1"/>
  <c r="S168"/>
  <c r="T168" s="1"/>
  <c r="S186"/>
  <c r="T186" s="1"/>
  <c r="S222"/>
  <c r="T222" s="1"/>
  <c r="S312"/>
  <c r="T312" s="1"/>
  <c r="S600"/>
  <c r="T600" s="1"/>
  <c r="S1176"/>
  <c r="T1176" s="1"/>
  <c r="S1248"/>
  <c r="T1248" s="1"/>
  <c r="S1392"/>
  <c r="T1392" s="1"/>
  <c r="S413"/>
  <c r="T413" s="1"/>
  <c r="S449"/>
  <c r="T449" s="1"/>
  <c r="S467"/>
  <c r="T467" s="1"/>
  <c r="S863"/>
  <c r="T863" s="1"/>
  <c r="S881"/>
  <c r="T881" s="1"/>
  <c r="S935"/>
  <c r="T935" s="1"/>
  <c r="S971"/>
  <c r="T971" s="1"/>
  <c r="S989"/>
  <c r="T989" s="1"/>
  <c r="S1079"/>
  <c r="T1079" s="1"/>
  <c r="S1097"/>
  <c r="T1097" s="1"/>
  <c r="S1115"/>
  <c r="T1115" s="1"/>
  <c r="S1133"/>
  <c r="T1133" s="1"/>
  <c r="S1151"/>
  <c r="T1151" s="1"/>
  <c r="S1169"/>
  <c r="T1169" s="1"/>
  <c r="S1187"/>
  <c r="T1187" s="1"/>
  <c r="S1205"/>
  <c r="T1205" s="1"/>
  <c r="S1223"/>
  <c r="T1223" s="1"/>
  <c r="S1259"/>
  <c r="T1259" s="1"/>
  <c r="S1277"/>
  <c r="T1277" s="1"/>
  <c r="S1349"/>
  <c r="T1349" s="1"/>
  <c r="S1367"/>
  <c r="T1367" s="1"/>
  <c r="S1385"/>
  <c r="T1385" s="1"/>
  <c r="S1403"/>
  <c r="T1403" s="1"/>
  <c r="S1421"/>
  <c r="T1421" s="1"/>
  <c r="S1439"/>
  <c r="T1439" s="1"/>
  <c r="S1457"/>
  <c r="T1457" s="1"/>
  <c r="S1475"/>
  <c r="T1475" s="1"/>
  <c r="S1493"/>
  <c r="T1493" s="1"/>
  <c r="S1511"/>
  <c r="T1511" s="1"/>
  <c r="S1529"/>
  <c r="T1529" s="1"/>
  <c r="S1547"/>
  <c r="T1547" s="1"/>
  <c r="S1565"/>
  <c r="T1565" s="1"/>
  <c r="S1583"/>
  <c r="T1583" s="1"/>
  <c r="S1601"/>
  <c r="T1601" s="1"/>
  <c r="S1619"/>
  <c r="T1619" s="1"/>
  <c r="S1637"/>
  <c r="T1637" s="1"/>
  <c r="P262"/>
  <c r="P442"/>
  <c r="S618"/>
  <c r="T618" s="1"/>
  <c r="S654"/>
  <c r="T654" s="1"/>
  <c r="S726"/>
  <c r="T726" s="1"/>
  <c r="S798"/>
  <c r="T798" s="1"/>
  <c r="P874"/>
  <c r="S906"/>
  <c r="T906" s="1"/>
  <c r="S978"/>
  <c r="T978" s="1"/>
  <c r="S1050"/>
  <c r="T1050" s="1"/>
  <c r="I1090"/>
  <c r="L1090"/>
  <c r="N1090"/>
  <c r="Q1090"/>
  <c r="S1122"/>
  <c r="T1122" s="1"/>
  <c r="P1162"/>
  <c r="S1194"/>
  <c r="T1194" s="1"/>
  <c r="S1230"/>
  <c r="T1230" s="1"/>
  <c r="S1266"/>
  <c r="T1266" s="1"/>
  <c r="S1338"/>
  <c r="T1338" s="1"/>
  <c r="S1374"/>
  <c r="T1374" s="1"/>
  <c r="S1410"/>
  <c r="T1410" s="1"/>
  <c r="P1450"/>
  <c r="P1486"/>
  <c r="S1518"/>
  <c r="T1518" s="1"/>
  <c r="P1558"/>
  <c r="S1590"/>
  <c r="T1590" s="1"/>
  <c r="P1630"/>
  <c r="S258"/>
  <c r="T258" s="1"/>
  <c r="S1976"/>
  <c r="T1976" s="1"/>
  <c r="S1931"/>
  <c r="S1859"/>
  <c r="T1859" s="1"/>
  <c r="S1823"/>
  <c r="S1877"/>
  <c r="T1877" s="1"/>
  <c r="F1909"/>
  <c r="L1873"/>
  <c r="S189"/>
  <c r="T189" s="1"/>
  <c r="S207"/>
  <c r="T207" s="1"/>
  <c r="S225"/>
  <c r="T225" s="1"/>
  <c r="S243"/>
  <c r="T243" s="1"/>
  <c r="S261"/>
  <c r="T261" s="1"/>
  <c r="S279"/>
  <c r="T279" s="1"/>
  <c r="S297"/>
  <c r="T297" s="1"/>
  <c r="S315"/>
  <c r="T315" s="1"/>
  <c r="S333"/>
  <c r="T333" s="1"/>
  <c r="S369"/>
  <c r="T369" s="1"/>
  <c r="S405"/>
  <c r="S468"/>
  <c r="T468" s="1"/>
  <c r="S495"/>
  <c r="T495" s="1"/>
  <c r="S531"/>
  <c r="T531" s="1"/>
  <c r="S558"/>
  <c r="T558" s="1"/>
  <c r="S594"/>
  <c r="T594" s="1"/>
  <c r="S630"/>
  <c r="T630" s="1"/>
  <c r="S657"/>
  <c r="T657" s="1"/>
  <c r="S693"/>
  <c r="T693" s="1"/>
  <c r="S720"/>
  <c r="T720" s="1"/>
  <c r="S756"/>
  <c r="T756" s="1"/>
  <c r="S792"/>
  <c r="T792" s="1"/>
  <c r="S828"/>
  <c r="T828" s="1"/>
  <c r="S846"/>
  <c r="T846" s="1"/>
  <c r="S882"/>
  <c r="T882" s="1"/>
  <c r="S900"/>
  <c r="T900" s="1"/>
  <c r="S936"/>
  <c r="T936" s="1"/>
  <c r="S954"/>
  <c r="T954" s="1"/>
  <c r="S990"/>
  <c r="T990" s="1"/>
  <c r="S1017"/>
  <c r="T1017" s="1"/>
  <c r="S1044"/>
  <c r="T1044" s="1"/>
  <c r="S1080"/>
  <c r="T1080" s="1"/>
  <c r="S1098"/>
  <c r="T1098" s="1"/>
  <c r="S1134"/>
  <c r="T1134" s="1"/>
  <c r="S1170"/>
  <c r="T1170" s="1"/>
  <c r="S1206"/>
  <c r="T1206" s="1"/>
  <c r="S1278"/>
  <c r="T1278" s="1"/>
  <c r="S1296"/>
  <c r="T1296" s="1"/>
  <c r="S1332"/>
  <c r="T1332" s="1"/>
  <c r="S1368"/>
  <c r="T1368" s="1"/>
  <c r="S1386"/>
  <c r="T1386" s="1"/>
  <c r="S1422"/>
  <c r="T1422" s="1"/>
  <c r="S1440"/>
  <c r="T1440" s="1"/>
  <c r="S1458"/>
  <c r="T1458" s="1"/>
  <c r="S1494"/>
  <c r="T1494" s="1"/>
  <c r="S1512"/>
  <c r="T1512" s="1"/>
  <c r="S1530"/>
  <c r="T1530" s="1"/>
  <c r="S1548"/>
  <c r="T1548" s="1"/>
  <c r="S1566"/>
  <c r="T1566" s="1"/>
  <c r="S1584"/>
  <c r="T1584" s="1"/>
  <c r="S1602"/>
  <c r="T1602" s="1"/>
  <c r="S1620"/>
  <c r="T1620" s="1"/>
  <c r="S1638"/>
  <c r="T1638" s="1"/>
  <c r="S875"/>
  <c r="T875" s="1"/>
  <c r="S911"/>
  <c r="T911" s="1"/>
  <c r="S947"/>
  <c r="T947" s="1"/>
  <c r="S1325"/>
  <c r="T1325" s="1"/>
  <c r="F1837"/>
  <c r="F1954"/>
  <c r="G2026"/>
  <c r="G1972"/>
  <c r="J2017"/>
  <c r="K2008"/>
  <c r="L2026"/>
  <c r="L2017"/>
  <c r="N2008"/>
  <c r="P2071"/>
  <c r="Q2026"/>
  <c r="R2008"/>
  <c r="K1837"/>
  <c r="E1855"/>
  <c r="N1855"/>
  <c r="K1873"/>
  <c r="E1387"/>
  <c r="S1382"/>
  <c r="T1382" s="1"/>
  <c r="S1364"/>
  <c r="T1364" s="1"/>
  <c r="E1369"/>
  <c r="E1351"/>
  <c r="S1346"/>
  <c r="T1346" s="1"/>
  <c r="S1310"/>
  <c r="T1310" s="1"/>
  <c r="S1274"/>
  <c r="T1274" s="1"/>
  <c r="E1279"/>
  <c r="S1202"/>
  <c r="T1202" s="1"/>
  <c r="E1207"/>
  <c r="E1189"/>
  <c r="S1184"/>
  <c r="T1184" s="1"/>
  <c r="E1171"/>
  <c r="S1166"/>
  <c r="T1166" s="1"/>
  <c r="E1153"/>
  <c r="S1148"/>
  <c r="T1148" s="1"/>
  <c r="E1117"/>
  <c r="S1112"/>
  <c r="T1112" s="1"/>
  <c r="E1063"/>
  <c r="S1058"/>
  <c r="T1058" s="1"/>
  <c r="S1022"/>
  <c r="T1022" s="1"/>
  <c r="E937"/>
  <c r="S932"/>
  <c r="T932" s="1"/>
  <c r="S914"/>
  <c r="S896"/>
  <c r="T896" s="1"/>
  <c r="S878"/>
  <c r="T878" s="1"/>
  <c r="E865"/>
  <c r="S860"/>
  <c r="T860" s="1"/>
  <c r="E847"/>
  <c r="S842"/>
  <c r="T842" s="1"/>
  <c r="E811"/>
  <c r="S806"/>
  <c r="T806" s="1"/>
  <c r="S788"/>
  <c r="T788" s="1"/>
  <c r="S770"/>
  <c r="T770" s="1"/>
  <c r="E775"/>
  <c r="S716"/>
  <c r="T716" s="1"/>
  <c r="S680"/>
  <c r="T680" s="1"/>
  <c r="S590"/>
  <c r="T590" s="1"/>
  <c r="S572"/>
  <c r="T572" s="1"/>
  <c r="S536"/>
  <c r="T536" s="1"/>
  <c r="S482"/>
  <c r="T482" s="1"/>
  <c r="S410"/>
  <c r="T410" s="1"/>
  <c r="S1876"/>
  <c r="T1876" s="1"/>
  <c r="S1894"/>
  <c r="T1894" s="1"/>
  <c r="S1822"/>
  <c r="T1822" s="1"/>
  <c r="S1840"/>
  <c r="T1840" s="1"/>
  <c r="S1858"/>
  <c r="T1858" s="1"/>
  <c r="S1939"/>
  <c r="T1939" s="1"/>
  <c r="S1921"/>
  <c r="T1921" s="1"/>
  <c r="S1948"/>
  <c r="T1948" s="1"/>
  <c r="S1966"/>
  <c r="S2020"/>
  <c r="T2020" s="1"/>
  <c r="S1993"/>
  <c r="S2011"/>
  <c r="T2011" s="1"/>
  <c r="S2038"/>
  <c r="T2038" s="1"/>
  <c r="S2047"/>
  <c r="T2047" s="1"/>
  <c r="S1880"/>
  <c r="T1880" s="1"/>
  <c r="S1898"/>
  <c r="T1898" s="1"/>
  <c r="S1826"/>
  <c r="T1826" s="1"/>
  <c r="S1844"/>
  <c r="T1844" s="1"/>
  <c r="S1862"/>
  <c r="T1862" s="1"/>
  <c r="S1916"/>
  <c r="T1916" s="1"/>
  <c r="S1934"/>
  <c r="T1934" s="1"/>
  <c r="S1961"/>
  <c r="T1961" s="1"/>
  <c r="S1979"/>
  <c r="T1979" s="1"/>
  <c r="S1943"/>
  <c r="T1943" s="1"/>
  <c r="S1997"/>
  <c r="T1997" s="1"/>
  <c r="S2015"/>
  <c r="T2015" s="1"/>
  <c r="S2042"/>
  <c r="T2042" s="1"/>
  <c r="S2051"/>
  <c r="T2051" s="1"/>
  <c r="S1824"/>
  <c r="T1824" s="1"/>
  <c r="S1842"/>
  <c r="T1842" s="1"/>
  <c r="S1860"/>
  <c r="T1860" s="1"/>
  <c r="S1878"/>
  <c r="T1878" s="1"/>
  <c r="S1896"/>
  <c r="T1896" s="1"/>
  <c r="S1914"/>
  <c r="T1914" s="1"/>
  <c r="S1932"/>
  <c r="T1932" s="1"/>
  <c r="S1959"/>
  <c r="T1959" s="1"/>
  <c r="S1977"/>
  <c r="T1977" s="1"/>
  <c r="S1986"/>
  <c r="T1986" s="1"/>
  <c r="S2004"/>
  <c r="T2004" s="1"/>
  <c r="S2031"/>
  <c r="T2031" s="1"/>
  <c r="S2049"/>
  <c r="T2049" s="1"/>
  <c r="S2040"/>
  <c r="T2040" s="1"/>
  <c r="S1626"/>
  <c r="T1626" s="1"/>
  <c r="S1554"/>
  <c r="T1554" s="1"/>
  <c r="S1482"/>
  <c r="T1482" s="1"/>
  <c r="S1014"/>
  <c r="T1014" s="1"/>
  <c r="S942"/>
  <c r="T942" s="1"/>
  <c r="S870"/>
  <c r="T870" s="1"/>
  <c r="S762"/>
  <c r="T762" s="1"/>
  <c r="S690"/>
  <c r="T690" s="1"/>
  <c r="S510"/>
  <c r="T510" s="1"/>
  <c r="S438"/>
  <c r="T438" s="1"/>
  <c r="P2062"/>
  <c r="N1873"/>
  <c r="N1875" s="1"/>
  <c r="N1927"/>
  <c r="K1954"/>
  <c r="K1972"/>
  <c r="K2062"/>
  <c r="I1990"/>
  <c r="G1909"/>
  <c r="G1990"/>
  <c r="G2071"/>
  <c r="E1927"/>
  <c r="E2026"/>
  <c r="E2028" s="1"/>
  <c r="E2062"/>
  <c r="P1594"/>
  <c r="P1596" s="1"/>
  <c r="P1522"/>
  <c r="R1990"/>
  <c r="R1992" s="1"/>
  <c r="R2026"/>
  <c r="Q1837"/>
  <c r="O1909"/>
  <c r="O1855"/>
  <c r="O1927"/>
  <c r="O1972"/>
  <c r="O2035"/>
  <c r="L1909"/>
  <c r="L1855"/>
  <c r="L2071"/>
  <c r="J1909"/>
  <c r="J1873"/>
  <c r="J1927"/>
  <c r="J1954"/>
  <c r="H1909"/>
  <c r="H1837"/>
  <c r="H1873"/>
  <c r="H2062"/>
  <c r="H2071"/>
  <c r="F1927"/>
  <c r="F2071"/>
  <c r="S1895"/>
  <c r="T1895" s="1"/>
  <c r="S1841"/>
  <c r="T1841" s="1"/>
  <c r="S1913"/>
  <c r="T1913" s="1"/>
  <c r="S1958"/>
  <c r="T1958" s="1"/>
  <c r="S1940"/>
  <c r="T1940" s="1"/>
  <c r="S2012"/>
  <c r="T2012" s="1"/>
  <c r="S2048"/>
  <c r="T2048" s="1"/>
  <c r="P1342"/>
  <c r="P802"/>
  <c r="P658"/>
  <c r="P298"/>
  <c r="E1639"/>
  <c r="E1603"/>
  <c r="E1567"/>
  <c r="E1531"/>
  <c r="E1495"/>
  <c r="E1459"/>
  <c r="E1423"/>
  <c r="E1261"/>
  <c r="E1225"/>
  <c r="E955"/>
  <c r="P1198"/>
  <c r="P1126"/>
  <c r="P1054"/>
  <c r="I1054"/>
  <c r="N1054"/>
  <c r="P982"/>
  <c r="P910"/>
  <c r="I910"/>
  <c r="N910"/>
  <c r="E1333"/>
  <c r="E1009"/>
  <c r="E1099"/>
  <c r="E613"/>
  <c r="O361"/>
  <c r="E505"/>
  <c r="E1081"/>
  <c r="S1885"/>
  <c r="T1885" s="1"/>
  <c r="S1903"/>
  <c r="T1903" s="1"/>
  <c r="S1831"/>
  <c r="T1831" s="1"/>
  <c r="S1849"/>
  <c r="T1849" s="1"/>
  <c r="S1867"/>
  <c r="T1867" s="1"/>
  <c r="S1912"/>
  <c r="S1930"/>
  <c r="T1930" s="1"/>
  <c r="S1957"/>
  <c r="T1957" s="1"/>
  <c r="S1975"/>
  <c r="T1975" s="1"/>
  <c r="S1984"/>
  <c r="T1984" s="1"/>
  <c r="S2002"/>
  <c r="T2002" s="1"/>
  <c r="S2029"/>
  <c r="T2029" s="1"/>
  <c r="S2056"/>
  <c r="T2056" s="1"/>
  <c r="S2065"/>
  <c r="T2065" s="1"/>
  <c r="S1856"/>
  <c r="T1856" s="1"/>
  <c r="S1847"/>
  <c r="T1847" s="1"/>
  <c r="S1829"/>
  <c r="T1829" s="1"/>
  <c r="S1910"/>
  <c r="T1910" s="1"/>
  <c r="S1928"/>
  <c r="T1928" s="1"/>
  <c r="S1955"/>
  <c r="T1955" s="1"/>
  <c r="S1973"/>
  <c r="T1973" s="1"/>
  <c r="S2027"/>
  <c r="T2027" s="1"/>
  <c r="S1991"/>
  <c r="T1991" s="1"/>
  <c r="S2009"/>
  <c r="T2009" s="1"/>
  <c r="S2036"/>
  <c r="T2036" s="1"/>
  <c r="S2063"/>
  <c r="T2063" s="1"/>
  <c r="S2072"/>
  <c r="T2072" s="1"/>
  <c r="S1917"/>
  <c r="T1917" s="1"/>
  <c r="S1935"/>
  <c r="T1935" s="1"/>
  <c r="S1962"/>
  <c r="T1962" s="1"/>
  <c r="S1980"/>
  <c r="T1980" s="1"/>
  <c r="S1989"/>
  <c r="T1989" s="1"/>
  <c r="S2007"/>
  <c r="T2007" s="1"/>
  <c r="S2034"/>
  <c r="T2034" s="1"/>
  <c r="S2052"/>
  <c r="T2052" s="1"/>
  <c r="S2043"/>
  <c r="T2043" s="1"/>
  <c r="S1863"/>
  <c r="T1863" s="1"/>
  <c r="S1854"/>
  <c r="T1854" s="1"/>
  <c r="S1845"/>
  <c r="T1845" s="1"/>
  <c r="S1836"/>
  <c r="T1836" s="1"/>
  <c r="S1827"/>
  <c r="T1827" s="1"/>
  <c r="S1889"/>
  <c r="T1889" s="1"/>
  <c r="S1907"/>
  <c r="T1907" s="1"/>
  <c r="S1835"/>
  <c r="T1835" s="1"/>
  <c r="S1853"/>
  <c r="T1853" s="1"/>
  <c r="S1871"/>
  <c r="T1871" s="1"/>
  <c r="S1925"/>
  <c r="T1925" s="1"/>
  <c r="S1952"/>
  <c r="T1952" s="1"/>
  <c r="S1970"/>
  <c r="T1970" s="1"/>
  <c r="S2024"/>
  <c r="T2024" s="1"/>
  <c r="S1988"/>
  <c r="T1988" s="1"/>
  <c r="S2006"/>
  <c r="T2006" s="1"/>
  <c r="S2033"/>
  <c r="T2033" s="1"/>
  <c r="S2060"/>
  <c r="T2060" s="1"/>
  <c r="S2069"/>
  <c r="T2069" s="1"/>
  <c r="S1833"/>
  <c r="T1833" s="1"/>
  <c r="S1851"/>
  <c r="T1851" s="1"/>
  <c r="S1869"/>
  <c r="T1869" s="1"/>
  <c r="S1887"/>
  <c r="T1887" s="1"/>
  <c r="S1905"/>
  <c r="T1905" s="1"/>
  <c r="S1923"/>
  <c r="T1923" s="1"/>
  <c r="S1950"/>
  <c r="T1950" s="1"/>
  <c r="S1968"/>
  <c r="T1968" s="1"/>
  <c r="S1941"/>
  <c r="T1941" s="1"/>
  <c r="S1995"/>
  <c r="T1995" s="1"/>
  <c r="S2013"/>
  <c r="T2013" s="1"/>
  <c r="S2022"/>
  <c r="T2022" s="1"/>
  <c r="S2067"/>
  <c r="T2067" s="1"/>
  <c r="S2058"/>
  <c r="T2058" s="1"/>
  <c r="S834"/>
  <c r="T834" s="1"/>
  <c r="S546"/>
  <c r="T546" s="1"/>
  <c r="S474"/>
  <c r="T474" s="1"/>
  <c r="S402"/>
  <c r="T402" s="1"/>
  <c r="N1900"/>
  <c r="N1902" s="1"/>
  <c r="K1828"/>
  <c r="I1936"/>
  <c r="G1828"/>
  <c r="E1864"/>
  <c r="E2017"/>
  <c r="R1864"/>
  <c r="R2053"/>
  <c r="Q1927"/>
  <c r="Q1999"/>
  <c r="O1981"/>
  <c r="L1927"/>
  <c r="L1954"/>
  <c r="L1999"/>
  <c r="J1882"/>
  <c r="J1999"/>
  <c r="H1864"/>
  <c r="H1927"/>
  <c r="H1954"/>
  <c r="H2026"/>
  <c r="H1999"/>
  <c r="F1999"/>
  <c r="S1886"/>
  <c r="T1886" s="1"/>
  <c r="S1904"/>
  <c r="T1904" s="1"/>
  <c r="S1832"/>
  <c r="S1850"/>
  <c r="T1850" s="1"/>
  <c r="S1868"/>
  <c r="T1868" s="1"/>
  <c r="S1922"/>
  <c r="T1922" s="1"/>
  <c r="S1949"/>
  <c r="T1949" s="1"/>
  <c r="S1967"/>
  <c r="T1967" s="1"/>
  <c r="S2021"/>
  <c r="T2021" s="1"/>
  <c r="S1985"/>
  <c r="T1985" s="1"/>
  <c r="S2003"/>
  <c r="T2003" s="1"/>
  <c r="S2030"/>
  <c r="T2030" s="1"/>
  <c r="S2057"/>
  <c r="T2057" s="1"/>
  <c r="S2066"/>
  <c r="T2066" s="1"/>
  <c r="P1378"/>
  <c r="E1621"/>
  <c r="E1585"/>
  <c r="E1549"/>
  <c r="E1477"/>
  <c r="E1479" s="1"/>
  <c r="E1405"/>
  <c r="E1243"/>
  <c r="N1243"/>
  <c r="P1243"/>
  <c r="P1245" s="1"/>
  <c r="E1045"/>
  <c r="P1234"/>
  <c r="E991"/>
  <c r="E451"/>
  <c r="E379"/>
  <c r="E289"/>
  <c r="E1297"/>
  <c r="E667"/>
  <c r="T949" i="17"/>
  <c r="T877"/>
  <c r="T805"/>
  <c r="T769"/>
  <c r="T733"/>
  <c r="T580"/>
  <c r="T544"/>
  <c r="T508"/>
  <c r="T436"/>
  <c r="T400"/>
  <c r="T364"/>
  <c r="T256"/>
  <c r="T229"/>
  <c r="T175"/>
  <c r="T130"/>
  <c r="T58"/>
  <c r="P1414" i="13"/>
  <c r="S1908"/>
  <c r="T1908" s="1"/>
  <c r="S1899"/>
  <c r="T1899" s="1"/>
  <c r="S1892"/>
  <c r="T1892" s="1"/>
  <c r="S1883"/>
  <c r="T1883" s="1"/>
  <c r="S1881"/>
  <c r="T1881" s="1"/>
  <c r="S1874"/>
  <c r="T1874" s="1"/>
  <c r="P1990"/>
  <c r="S2061"/>
  <c r="T2061" s="1"/>
  <c r="S2070"/>
  <c r="T2070" s="1"/>
  <c r="S1926"/>
  <c r="T1926" s="1"/>
  <c r="S1953"/>
  <c r="T1953" s="1"/>
  <c r="S1971"/>
  <c r="T1971" s="1"/>
  <c r="S2025"/>
  <c r="T2025" s="1"/>
  <c r="S140"/>
  <c r="T140" s="1"/>
  <c r="Q1765"/>
  <c r="S1781"/>
  <c r="T1781" s="1"/>
  <c r="E1666"/>
  <c r="L1747"/>
  <c r="O1756"/>
  <c r="J1756"/>
  <c r="F1711"/>
  <c r="S1680"/>
  <c r="T1680" s="1"/>
  <c r="S1743"/>
  <c r="T1743" s="1"/>
  <c r="S1788"/>
  <c r="T1788" s="1"/>
  <c r="S1815"/>
  <c r="T1815" s="1"/>
  <c r="R1684"/>
  <c r="R1720"/>
  <c r="R1792"/>
  <c r="P1684"/>
  <c r="P1720"/>
  <c r="P1747"/>
  <c r="K1684"/>
  <c r="K1720"/>
  <c r="K1722" s="1"/>
  <c r="K1747"/>
  <c r="K1810"/>
  <c r="K1812" s="1"/>
  <c r="G1702"/>
  <c r="G1729"/>
  <c r="G1774"/>
  <c r="G1810"/>
  <c r="S1651"/>
  <c r="T1651" s="1"/>
  <c r="S1759"/>
  <c r="T1759" s="1"/>
  <c r="S1777"/>
  <c r="T1777" s="1"/>
  <c r="S1679"/>
  <c r="T1679" s="1"/>
  <c r="E1684"/>
  <c r="S1742"/>
  <c r="T1742" s="1"/>
  <c r="S123"/>
  <c r="T123" s="1"/>
  <c r="S1685"/>
  <c r="T1685" s="1"/>
  <c r="S1676"/>
  <c r="T1676" s="1"/>
  <c r="S1748"/>
  <c r="T1748" s="1"/>
  <c r="S1721"/>
  <c r="T1721" s="1"/>
  <c r="S1784"/>
  <c r="T1784" s="1"/>
  <c r="S1775"/>
  <c r="T1775" s="1"/>
  <c r="S1793"/>
  <c r="T1793" s="1"/>
  <c r="S1811"/>
  <c r="T1811" s="1"/>
  <c r="S1737"/>
  <c r="T1737" s="1"/>
  <c r="S1692"/>
  <c r="T1692" s="1"/>
  <c r="S1710"/>
  <c r="T1710" s="1"/>
  <c r="S1755"/>
  <c r="T1755" s="1"/>
  <c r="S1764"/>
  <c r="T1764" s="1"/>
  <c r="S1800"/>
  <c r="T1800" s="1"/>
  <c r="S1656"/>
  <c r="T1656" s="1"/>
  <c r="S1674"/>
  <c r="T1674" s="1"/>
  <c r="S1665"/>
  <c r="T1665" s="1"/>
  <c r="S1683"/>
  <c r="T1683" s="1"/>
  <c r="S1791"/>
  <c r="T1791" s="1"/>
  <c r="S1818"/>
  <c r="T1818" s="1"/>
  <c r="S1682"/>
  <c r="T1682" s="1"/>
  <c r="S1745"/>
  <c r="T1745" s="1"/>
  <c r="S1772"/>
  <c r="T1772" s="1"/>
  <c r="O1729"/>
  <c r="J1729"/>
  <c r="J1731" s="1"/>
  <c r="S1716"/>
  <c r="T1716" s="1"/>
  <c r="N1666"/>
  <c r="N1668" s="1"/>
  <c r="N1720"/>
  <c r="N1792"/>
  <c r="I1684"/>
  <c r="I1720"/>
  <c r="I1792"/>
  <c r="E1720"/>
  <c r="E1722" s="1"/>
  <c r="S1769"/>
  <c r="T1769" s="1"/>
  <c r="E1792"/>
  <c r="E1794" s="1"/>
  <c r="Q1666"/>
  <c r="Q1729"/>
  <c r="Q1731" s="1"/>
  <c r="Q1774"/>
  <c r="L1666"/>
  <c r="L1729"/>
  <c r="L1774"/>
  <c r="L1776" s="1"/>
  <c r="H1666"/>
  <c r="H1729"/>
  <c r="H1731" s="1"/>
  <c r="H1774"/>
  <c r="S1714"/>
  <c r="T1714" s="1"/>
  <c r="F1810"/>
  <c r="S1660"/>
  <c r="T1660" s="1"/>
  <c r="S1678"/>
  <c r="T1678" s="1"/>
  <c r="S1750"/>
  <c r="T1750" s="1"/>
  <c r="S1795"/>
  <c r="T1795" s="1"/>
  <c r="S328"/>
  <c r="T328" s="1"/>
  <c r="S472"/>
  <c r="T472" s="1"/>
  <c r="S517"/>
  <c r="T517" s="1"/>
  <c r="S778"/>
  <c r="T778" s="1"/>
  <c r="S814"/>
  <c r="T814" s="1"/>
  <c r="S850"/>
  <c r="T850" s="1"/>
  <c r="S886"/>
  <c r="S922"/>
  <c r="T922" s="1"/>
  <c r="S958"/>
  <c r="T958" s="1"/>
  <c r="S1021"/>
  <c r="T1021" s="1"/>
  <c r="S1066"/>
  <c r="T1066" s="1"/>
  <c r="S1102"/>
  <c r="T1102" s="1"/>
  <c r="S1138"/>
  <c r="T1138" s="1"/>
  <c r="S1210"/>
  <c r="T1210" s="1"/>
  <c r="S1219"/>
  <c r="S1300"/>
  <c r="T1300" s="1"/>
  <c r="S1345"/>
  <c r="S1435"/>
  <c r="T1435" s="1"/>
  <c r="S1480"/>
  <c r="T1480" s="1"/>
  <c r="S1516"/>
  <c r="T1516" s="1"/>
  <c r="S1534"/>
  <c r="T1534" s="1"/>
  <c r="S1570"/>
  <c r="T1570" s="1"/>
  <c r="S1624"/>
  <c r="T1624" s="1"/>
  <c r="S985"/>
  <c r="T985" s="1"/>
  <c r="I451"/>
  <c r="I658"/>
  <c r="I667"/>
  <c r="I669" s="1"/>
  <c r="I766"/>
  <c r="I775"/>
  <c r="I802"/>
  <c r="I811"/>
  <c r="I847"/>
  <c r="I874"/>
  <c r="I883"/>
  <c r="I955"/>
  <c r="I982"/>
  <c r="I991"/>
  <c r="I1009"/>
  <c r="I1018"/>
  <c r="I1045"/>
  <c r="I1081"/>
  <c r="I1117"/>
  <c r="I1126"/>
  <c r="I1153"/>
  <c r="I1189"/>
  <c r="I1191" s="1"/>
  <c r="I1198"/>
  <c r="I1225"/>
  <c r="I1227" s="1"/>
  <c r="I1261"/>
  <c r="I1270"/>
  <c r="I1297"/>
  <c r="I1306"/>
  <c r="I1324"/>
  <c r="I1333"/>
  <c r="I1360"/>
  <c r="I1369"/>
  <c r="I1405"/>
  <c r="I1432"/>
  <c r="I1434" s="1"/>
  <c r="I1477"/>
  <c r="I1504"/>
  <c r="I1506" s="1"/>
  <c r="I1549"/>
  <c r="I1576"/>
  <c r="I1578" s="1"/>
  <c r="I1621"/>
  <c r="I1648"/>
  <c r="I1650" s="1"/>
  <c r="J46"/>
  <c r="J145"/>
  <c r="J147" s="1"/>
  <c r="J181"/>
  <c r="J235"/>
  <c r="J237" s="1"/>
  <c r="J289"/>
  <c r="J325"/>
  <c r="J327" s="1"/>
  <c r="J469"/>
  <c r="J496"/>
  <c r="J498" s="1"/>
  <c r="J541"/>
  <c r="J604"/>
  <c r="J712"/>
  <c r="J820"/>
  <c r="J822" s="1"/>
  <c r="J874"/>
  <c r="J901"/>
  <c r="J937"/>
  <c r="J946"/>
  <c r="J973"/>
  <c r="J982"/>
  <c r="J1000"/>
  <c r="J1009"/>
  <c r="J1036"/>
  <c r="J1072"/>
  <c r="J1074" s="1"/>
  <c r="J1081"/>
  <c r="J1108"/>
  <c r="J1117"/>
  <c r="J1144"/>
  <c r="J1146" s="1"/>
  <c r="J1189"/>
  <c r="J1216"/>
  <c r="J1261"/>
  <c r="J1288"/>
  <c r="J1290" s="1"/>
  <c r="J1306"/>
  <c r="J1360"/>
  <c r="J1362" s="1"/>
  <c r="J1387"/>
  <c r="J1396"/>
  <c r="J1398" s="1"/>
  <c r="J1423"/>
  <c r="J1459"/>
  <c r="J1468"/>
  <c r="J1495"/>
  <c r="J1504"/>
  <c r="J1531"/>
  <c r="J1540"/>
  <c r="J1567"/>
  <c r="J1603"/>
  <c r="J1612"/>
  <c r="J1614" s="1"/>
  <c r="J1639"/>
  <c r="J1648"/>
  <c r="J1650" s="1"/>
  <c r="K19"/>
  <c r="K91"/>
  <c r="K93" s="1"/>
  <c r="K109"/>
  <c r="K163"/>
  <c r="K165" s="1"/>
  <c r="K181"/>
  <c r="K199"/>
  <c r="K201" s="1"/>
  <c r="K217"/>
  <c r="K262"/>
  <c r="K264" s="1"/>
  <c r="K271"/>
  <c r="K298"/>
  <c r="K300" s="1"/>
  <c r="K379"/>
  <c r="K451"/>
  <c r="K453" s="1"/>
  <c r="K631"/>
  <c r="K667"/>
  <c r="K703"/>
  <c r="K775"/>
  <c r="K811"/>
  <c r="K856"/>
  <c r="K892"/>
  <c r="K919"/>
  <c r="K928"/>
  <c r="K955"/>
  <c r="K957" s="1"/>
  <c r="K1009"/>
  <c r="K1036"/>
  <c r="K1045"/>
  <c r="K1072"/>
  <c r="K1081"/>
  <c r="K1108"/>
  <c r="K1153"/>
  <c r="K1180"/>
  <c r="K1182" s="1"/>
  <c r="K1189"/>
  <c r="K1225"/>
  <c r="K1227" s="1"/>
  <c r="K1252"/>
  <c r="K1261"/>
  <c r="K1263" s="1"/>
  <c r="K1288"/>
  <c r="K1297"/>
  <c r="K1299" s="1"/>
  <c r="K1333"/>
  <c r="K1342"/>
  <c r="K1344" s="1"/>
  <c r="K1369"/>
  <c r="K1378"/>
  <c r="K1380" s="1"/>
  <c r="K1414"/>
  <c r="K1441"/>
  <c r="K1450"/>
  <c r="K1477"/>
  <c r="K1486"/>
  <c r="K1513"/>
  <c r="K1522"/>
  <c r="K1558"/>
  <c r="K1560" s="1"/>
  <c r="K1585"/>
  <c r="K1594"/>
  <c r="K1596" s="1"/>
  <c r="K1621"/>
  <c r="K1630"/>
  <c r="K1632" s="1"/>
  <c r="L487"/>
  <c r="L496"/>
  <c r="L498" s="1"/>
  <c r="L523"/>
  <c r="L559"/>
  <c r="L604"/>
  <c r="L649"/>
  <c r="L651" s="1"/>
  <c r="L685"/>
  <c r="L712"/>
  <c r="L748"/>
  <c r="L757"/>
  <c r="L759" s="1"/>
  <c r="L793"/>
  <c r="L820"/>
  <c r="L829"/>
  <c r="L883"/>
  <c r="L919"/>
  <c r="L946"/>
  <c r="L948" s="1"/>
  <c r="L991"/>
  <c r="L1018"/>
  <c r="L1027"/>
  <c r="L1063"/>
  <c r="L1099"/>
  <c r="L1126"/>
  <c r="L1135"/>
  <c r="L1162"/>
  <c r="L1171"/>
  <c r="L1198"/>
  <c r="L1234"/>
  <c r="L1270"/>
  <c r="L1272" s="1"/>
  <c r="L1279"/>
  <c r="L1315"/>
  <c r="L1317" s="1"/>
  <c r="L1369"/>
  <c r="L1405"/>
  <c r="L1414"/>
  <c r="L1441"/>
  <c r="L1486"/>
  <c r="L1513"/>
  <c r="L1549"/>
  <c r="L1558"/>
  <c r="L1585"/>
  <c r="L1630"/>
  <c r="N289"/>
  <c r="N307"/>
  <c r="N309" s="1"/>
  <c r="N370"/>
  <c r="N442"/>
  <c r="N505"/>
  <c r="N613"/>
  <c r="N622"/>
  <c r="N658"/>
  <c r="N694"/>
  <c r="N766"/>
  <c r="N793"/>
  <c r="N802"/>
  <c r="N838"/>
  <c r="N865"/>
  <c r="N867" s="1"/>
  <c r="N874"/>
  <c r="N901"/>
  <c r="N903" s="1"/>
  <c r="N937"/>
  <c r="N982"/>
  <c r="N1018"/>
  <c r="N1063"/>
  <c r="N1099"/>
  <c r="N1126"/>
  <c r="N1128" s="1"/>
  <c r="N1171"/>
  <c r="N1198"/>
  <c r="N1207"/>
  <c r="N1270"/>
  <c r="N1279"/>
  <c r="N1306"/>
  <c r="N1324"/>
  <c r="N1351"/>
  <c r="N1360"/>
  <c r="N1387"/>
  <c r="N1423"/>
  <c r="N1432"/>
  <c r="N1459"/>
  <c r="N1495"/>
  <c r="N1504"/>
  <c r="N1531"/>
  <c r="N1567"/>
  <c r="N1576"/>
  <c r="N1603"/>
  <c r="N1639"/>
  <c r="N1648"/>
  <c r="O19"/>
  <c r="O100"/>
  <c r="O145"/>
  <c r="O172"/>
  <c r="O325"/>
  <c r="O397"/>
  <c r="O469"/>
  <c r="O496"/>
  <c r="O541"/>
  <c r="O543" s="1"/>
  <c r="O1000"/>
  <c r="O1009"/>
  <c r="O1036"/>
  <c r="O1072"/>
  <c r="O1081"/>
  <c r="O1108"/>
  <c r="O1117"/>
  <c r="O1144"/>
  <c r="O1189"/>
  <c r="O1216"/>
  <c r="O1218" s="1"/>
  <c r="O1261"/>
  <c r="O1288"/>
  <c r="O1306"/>
  <c r="O1360"/>
  <c r="O1396"/>
  <c r="O1468"/>
  <c r="O1504"/>
  <c r="O1540"/>
  <c r="O1542" s="1"/>
  <c r="O1612"/>
  <c r="O1648"/>
  <c r="P64"/>
  <c r="P82"/>
  <c r="P244"/>
  <c r="P271"/>
  <c r="P415"/>
  <c r="P1108"/>
  <c r="P1153"/>
  <c r="P1180"/>
  <c r="P1182" s="1"/>
  <c r="P1225"/>
  <c r="P1252"/>
  <c r="P1288"/>
  <c r="P1297"/>
  <c r="P1369"/>
  <c r="Q55"/>
  <c r="Q73"/>
  <c r="Q226"/>
  <c r="S95"/>
  <c r="T95" s="1"/>
  <c r="S131"/>
  <c r="T131" s="1"/>
  <c r="S149"/>
  <c r="T149" s="1"/>
  <c r="S744"/>
  <c r="T744" s="1"/>
  <c r="S888"/>
  <c r="T888" s="1"/>
  <c r="P19"/>
  <c r="P28"/>
  <c r="P136"/>
  <c r="P190"/>
  <c r="P199"/>
  <c r="P217"/>
  <c r="P289"/>
  <c r="P307"/>
  <c r="P316"/>
  <c r="P352"/>
  <c r="P379"/>
  <c r="P388"/>
  <c r="P424"/>
  <c r="P451"/>
  <c r="P613"/>
  <c r="P631"/>
  <c r="P685"/>
  <c r="P703"/>
  <c r="P757"/>
  <c r="P775"/>
  <c r="P919"/>
  <c r="P928"/>
  <c r="P973"/>
  <c r="P1009"/>
  <c r="P1027"/>
  <c r="P1036"/>
  <c r="P1072"/>
  <c r="P1081"/>
  <c r="P1099"/>
  <c r="P1189"/>
  <c r="P1207"/>
  <c r="P1209" s="1"/>
  <c r="P1261"/>
  <c r="P1279"/>
  <c r="P1281" s="1"/>
  <c r="P1333"/>
  <c r="P1351"/>
  <c r="P1360"/>
  <c r="P1396"/>
  <c r="P1441"/>
  <c r="P1468"/>
  <c r="P1470" s="1"/>
  <c r="P1513"/>
  <c r="P1585"/>
  <c r="P1587" s="1"/>
  <c r="Q19"/>
  <c r="Q100"/>
  <c r="Q118"/>
  <c r="Q172"/>
  <c r="Q235"/>
  <c r="Q253"/>
  <c r="Q343"/>
  <c r="Q415"/>
  <c r="Q487"/>
  <c r="Q496"/>
  <c r="Q523"/>
  <c r="Q532"/>
  <c r="Q559"/>
  <c r="Q604"/>
  <c r="Q649"/>
  <c r="Q676"/>
  <c r="Q678" s="1"/>
  <c r="Q685"/>
  <c r="Q712"/>
  <c r="Q748"/>
  <c r="Q757"/>
  <c r="Q759" s="1"/>
  <c r="Q793"/>
  <c r="Q820"/>
  <c r="Q829"/>
  <c r="Q831" s="1"/>
  <c r="Q883"/>
  <c r="Q919"/>
  <c r="Q946"/>
  <c r="Q948" s="1"/>
  <c r="Q991"/>
  <c r="Q993" s="1"/>
  <c r="Q1018"/>
  <c r="Q1027"/>
  <c r="Q1029" s="1"/>
  <c r="Q1063"/>
  <c r="Q1099"/>
  <c r="Q1101" s="1"/>
  <c r="Q1126"/>
  <c r="Q1135"/>
  <c r="Q1137" s="1"/>
  <c r="Q1162"/>
  <c r="Q1171"/>
  <c r="Q1173" s="1"/>
  <c r="Q1198"/>
  <c r="Q1234"/>
  <c r="Q1270"/>
  <c r="Q1272" s="1"/>
  <c r="Q1279"/>
  <c r="Q1315"/>
  <c r="Q1317" s="1"/>
  <c r="Q1369"/>
  <c r="Q1405"/>
  <c r="Q1414"/>
  <c r="Q1441"/>
  <c r="Q1486"/>
  <c r="Q1513"/>
  <c r="Q1549"/>
  <c r="Q1558"/>
  <c r="Q1585"/>
  <c r="Q1630"/>
  <c r="R91"/>
  <c r="R93" s="1"/>
  <c r="R109"/>
  <c r="R163"/>
  <c r="R181"/>
  <c r="R199"/>
  <c r="R201" s="1"/>
  <c r="R217"/>
  <c r="R271"/>
  <c r="R316"/>
  <c r="R352"/>
  <c r="R354" s="1"/>
  <c r="R379"/>
  <c r="R388"/>
  <c r="R424"/>
  <c r="R451"/>
  <c r="R453" s="1"/>
  <c r="R460"/>
  <c r="R496"/>
  <c r="R498" s="1"/>
  <c r="R523"/>
  <c r="R532"/>
  <c r="R534" s="1"/>
  <c r="R1477"/>
  <c r="R1486"/>
  <c r="R1488" s="1"/>
  <c r="R1522"/>
  <c r="R1524" s="1"/>
  <c r="R1549"/>
  <c r="R1594"/>
  <c r="R1596" s="1"/>
  <c r="R1621"/>
  <c r="R1630"/>
  <c r="R1632" s="1"/>
  <c r="S59"/>
  <c r="T59" s="1"/>
  <c r="S77"/>
  <c r="T77" s="1"/>
  <c r="S203"/>
  <c r="T203" s="1"/>
  <c r="S221"/>
  <c r="T221" s="1"/>
  <c r="S141"/>
  <c r="T141" s="1"/>
  <c r="S177"/>
  <c r="T177" s="1"/>
  <c r="S213"/>
  <c r="T213" s="1"/>
  <c r="S672"/>
  <c r="T672" s="1"/>
  <c r="S1032"/>
  <c r="T1032" s="1"/>
  <c r="S71"/>
  <c r="T71" s="1"/>
  <c r="S89"/>
  <c r="T89" s="1"/>
  <c r="S215"/>
  <c r="T215" s="1"/>
  <c r="S233"/>
  <c r="T233" s="1"/>
  <c r="S359"/>
  <c r="T359" s="1"/>
  <c r="S377"/>
  <c r="T377" s="1"/>
  <c r="S593"/>
  <c r="T593" s="1"/>
  <c r="S611"/>
  <c r="T611" s="1"/>
  <c r="S737"/>
  <c r="T737" s="1"/>
  <c r="S755"/>
  <c r="T755" s="1"/>
  <c r="S1007"/>
  <c r="T1007" s="1"/>
  <c r="S1025"/>
  <c r="T1025" s="1"/>
  <c r="S29"/>
  <c r="T29" s="1"/>
  <c r="S101"/>
  <c r="T101" s="1"/>
  <c r="S173"/>
  <c r="T173" s="1"/>
  <c r="S245"/>
  <c r="T245" s="1"/>
  <c r="S317"/>
  <c r="T317" s="1"/>
  <c r="S389"/>
  <c r="T389" s="1"/>
  <c r="S461"/>
  <c r="T461" s="1"/>
  <c r="S533"/>
  <c r="T533" s="1"/>
  <c r="S605"/>
  <c r="T605" s="1"/>
  <c r="S677"/>
  <c r="T677" s="1"/>
  <c r="S749"/>
  <c r="T749" s="1"/>
  <c r="S248"/>
  <c r="T248" s="1"/>
  <c r="E181"/>
  <c r="E183" s="1"/>
  <c r="S176"/>
  <c r="T176" s="1"/>
  <c r="E109"/>
  <c r="E111" s="1"/>
  <c r="S104"/>
  <c r="T104" s="1"/>
  <c r="S1890"/>
  <c r="S1872"/>
  <c r="T1872" s="1"/>
  <c r="S1865"/>
  <c r="T1865" s="1"/>
  <c r="S1838"/>
  <c r="T1838" s="1"/>
  <c r="S1919"/>
  <c r="T1919" s="1"/>
  <c r="S1937"/>
  <c r="T1937" s="1"/>
  <c r="S1964"/>
  <c r="T1964" s="1"/>
  <c r="S1946"/>
  <c r="T1946" s="1"/>
  <c r="S2000"/>
  <c r="T2000" s="1"/>
  <c r="S2018"/>
  <c r="T2018" s="1"/>
  <c r="S1982"/>
  <c r="T1982" s="1"/>
  <c r="S2054"/>
  <c r="T2054" s="1"/>
  <c r="S2045"/>
  <c r="T2045" s="1"/>
  <c r="S1944"/>
  <c r="S1998"/>
  <c r="T1998" s="1"/>
  <c r="S2016"/>
  <c r="T2016" s="1"/>
  <c r="S1446"/>
  <c r="T1446" s="1"/>
  <c r="S212"/>
  <c r="T212" s="1"/>
  <c r="S68"/>
  <c r="T68" s="1"/>
  <c r="S65"/>
  <c r="T65" s="1"/>
  <c r="S137"/>
  <c r="T137" s="1"/>
  <c r="S209"/>
  <c r="T209" s="1"/>
  <c r="S281"/>
  <c r="T281" s="1"/>
  <c r="S353"/>
  <c r="T353" s="1"/>
  <c r="S425"/>
  <c r="T425" s="1"/>
  <c r="S497"/>
  <c r="T497" s="1"/>
  <c r="S569"/>
  <c r="T569" s="1"/>
  <c r="S641"/>
  <c r="T641" s="1"/>
  <c r="S713"/>
  <c r="T713" s="1"/>
  <c r="S785"/>
  <c r="T785" s="1"/>
  <c r="S983"/>
  <c r="T983" s="1"/>
  <c r="S1127"/>
  <c r="T1127" s="1"/>
  <c r="S1271"/>
  <c r="T1271" s="1"/>
  <c r="S1433"/>
  <c r="T1433" s="1"/>
  <c r="S1577"/>
  <c r="T1577" s="1"/>
  <c r="O1387"/>
  <c r="O1389" s="1"/>
  <c r="O1423"/>
  <c r="O1459"/>
  <c r="O1461" s="1"/>
  <c r="O1495"/>
  <c r="O1531"/>
  <c r="O1533" s="1"/>
  <c r="O1567"/>
  <c r="O1603"/>
  <c r="O1605" s="1"/>
  <c r="O1639"/>
  <c r="S41"/>
  <c r="T41" s="1"/>
  <c r="S113"/>
  <c r="T113" s="1"/>
  <c r="S185"/>
  <c r="T185" s="1"/>
  <c r="S257"/>
  <c r="S24"/>
  <c r="S53"/>
  <c r="T53" s="1"/>
  <c r="S125"/>
  <c r="T125" s="1"/>
  <c r="S197"/>
  <c r="T197" s="1"/>
  <c r="S269"/>
  <c r="T269" s="1"/>
  <c r="S341"/>
  <c r="T341" s="1"/>
  <c r="S503"/>
  <c r="T503" s="1"/>
  <c r="S575"/>
  <c r="T575" s="1"/>
  <c r="S647"/>
  <c r="T647" s="1"/>
  <c r="S719"/>
  <c r="T719" s="1"/>
  <c r="S791"/>
  <c r="S917"/>
  <c r="T917" s="1"/>
  <c r="S1061"/>
  <c r="S1158"/>
  <c r="T1158" s="1"/>
  <c r="S230"/>
  <c r="T230" s="1"/>
  <c r="S194"/>
  <c r="T194" s="1"/>
  <c r="S158"/>
  <c r="T158" s="1"/>
  <c r="S122"/>
  <c r="S86"/>
  <c r="T86" s="1"/>
  <c r="S50"/>
  <c r="T50" s="1"/>
  <c r="S14"/>
  <c r="T14" s="1"/>
  <c r="S492"/>
  <c r="T492" s="1"/>
  <c r="S780"/>
  <c r="T780" s="1"/>
  <c r="S924"/>
  <c r="T924" s="1"/>
  <c r="S996"/>
  <c r="T996" s="1"/>
  <c r="S1068"/>
  <c r="T1068" s="1"/>
  <c r="S1212"/>
  <c r="T1212" s="1"/>
  <c r="S1500"/>
  <c r="T1500" s="1"/>
  <c r="S1572"/>
  <c r="T1572" s="1"/>
  <c r="S1644"/>
  <c r="S276"/>
  <c r="T276" s="1"/>
  <c r="S1140"/>
  <c r="T1140" s="1"/>
  <c r="S1428"/>
  <c r="T1428" s="1"/>
  <c r="S159"/>
  <c r="S195"/>
  <c r="T195" s="1"/>
  <c r="S231"/>
  <c r="S44"/>
  <c r="T44" s="1"/>
  <c r="S80"/>
  <c r="T80" s="1"/>
  <c r="S116"/>
  <c r="T116" s="1"/>
  <c r="S332"/>
  <c r="T332" s="1"/>
  <c r="S404"/>
  <c r="T404" s="1"/>
  <c r="S440"/>
  <c r="T440" s="1"/>
  <c r="S494"/>
  <c r="T494" s="1"/>
  <c r="S530"/>
  <c r="T530" s="1"/>
  <c r="S566"/>
  <c r="T566" s="1"/>
  <c r="S638"/>
  <c r="T638" s="1"/>
  <c r="S710"/>
  <c r="S782"/>
  <c r="T782" s="1"/>
  <c r="S818"/>
  <c r="S854"/>
  <c r="T854" s="1"/>
  <c r="S908"/>
  <c r="T908" s="1"/>
  <c r="S962"/>
  <c r="T962" s="1"/>
  <c r="S1016"/>
  <c r="T1016" s="1"/>
  <c r="S1052"/>
  <c r="T1052" s="1"/>
  <c r="S1088"/>
  <c r="T1088" s="1"/>
  <c r="S1124"/>
  <c r="T1124" s="1"/>
  <c r="S1160"/>
  <c r="T1160" s="1"/>
  <c r="S1196"/>
  <c r="T1196" s="1"/>
  <c r="S1232"/>
  <c r="T1232" s="1"/>
  <c r="S1268"/>
  <c r="T1268" s="1"/>
  <c r="S1322"/>
  <c r="T1322" s="1"/>
  <c r="S1358"/>
  <c r="T1358" s="1"/>
  <c r="S1394"/>
  <c r="T1394" s="1"/>
  <c r="S1430"/>
  <c r="T1430" s="1"/>
  <c r="S1466"/>
  <c r="T1466" s="1"/>
  <c r="S1502"/>
  <c r="T1502" s="1"/>
  <c r="S1538"/>
  <c r="T1538" s="1"/>
  <c r="S1574"/>
  <c r="T1574" s="1"/>
  <c r="S1610"/>
  <c r="T1610" s="1"/>
  <c r="S1646"/>
  <c r="T1646" s="1"/>
  <c r="S18"/>
  <c r="T18" s="1"/>
  <c r="S27"/>
  <c r="T27" s="1"/>
  <c r="S36"/>
  <c r="T36" s="1"/>
  <c r="S45"/>
  <c r="T45" s="1"/>
  <c r="S54"/>
  <c r="T54" s="1"/>
  <c r="S63"/>
  <c r="T63" s="1"/>
  <c r="S72"/>
  <c r="T72" s="1"/>
  <c r="S81"/>
  <c r="T81" s="1"/>
  <c r="S90"/>
  <c r="S99"/>
  <c r="T99" s="1"/>
  <c r="S108"/>
  <c r="S117"/>
  <c r="T117" s="1"/>
  <c r="S126"/>
  <c r="T126" s="1"/>
  <c r="S135"/>
  <c r="T135" s="1"/>
  <c r="S144"/>
  <c r="T144" s="1"/>
  <c r="S153"/>
  <c r="T153" s="1"/>
  <c r="S162"/>
  <c r="T162" s="1"/>
  <c r="S171"/>
  <c r="T171" s="1"/>
  <c r="S180"/>
  <c r="T180" s="1"/>
  <c r="S198"/>
  <c r="T198" s="1"/>
  <c r="S216"/>
  <c r="T216" s="1"/>
  <c r="S234"/>
  <c r="T234" s="1"/>
  <c r="S252"/>
  <c r="T252" s="1"/>
  <c r="S270"/>
  <c r="T270" s="1"/>
  <c r="S288"/>
  <c r="T288" s="1"/>
  <c r="S306"/>
  <c r="T306" s="1"/>
  <c r="S324"/>
  <c r="T324" s="1"/>
  <c r="S351"/>
  <c r="T351" s="1"/>
  <c r="S378"/>
  <c r="T378" s="1"/>
  <c r="S414"/>
  <c r="S441"/>
  <c r="T441" s="1"/>
  <c r="S486"/>
  <c r="T486" s="1"/>
  <c r="S513"/>
  <c r="T513" s="1"/>
  <c r="S540"/>
  <c r="S585"/>
  <c r="T585" s="1"/>
  <c r="S612"/>
  <c r="T612" s="1"/>
  <c r="S639"/>
  <c r="T639" s="1"/>
  <c r="S675"/>
  <c r="T675" s="1"/>
  <c r="S711"/>
  <c r="T711" s="1"/>
  <c r="S738"/>
  <c r="T738" s="1"/>
  <c r="S774"/>
  <c r="T774" s="1"/>
  <c r="S810"/>
  <c r="T810" s="1"/>
  <c r="S837"/>
  <c r="T837" s="1"/>
  <c r="S864"/>
  <c r="S891"/>
  <c r="T891" s="1"/>
  <c r="S918"/>
  <c r="T918" s="1"/>
  <c r="S945"/>
  <c r="T945" s="1"/>
  <c r="S972"/>
  <c r="T972" s="1"/>
  <c r="S1008"/>
  <c r="T1008" s="1"/>
  <c r="S1026"/>
  <c r="S1062"/>
  <c r="T1062" s="1"/>
  <c r="S1089"/>
  <c r="T1089" s="1"/>
  <c r="S1116"/>
  <c r="T1116" s="1"/>
  <c r="S1152"/>
  <c r="T1152" s="1"/>
  <c r="S1188"/>
  <c r="T1188" s="1"/>
  <c r="S1224"/>
  <c r="T1224" s="1"/>
  <c r="S1260"/>
  <c r="S1287"/>
  <c r="T1287" s="1"/>
  <c r="S1314"/>
  <c r="T1314" s="1"/>
  <c r="S1350"/>
  <c r="T1350" s="1"/>
  <c r="S1377"/>
  <c r="T1377" s="1"/>
  <c r="S1404"/>
  <c r="T1404" s="1"/>
  <c r="S1431"/>
  <c r="T1431" s="1"/>
  <c r="S1449"/>
  <c r="T1449" s="1"/>
  <c r="S1476"/>
  <c r="T1476" s="1"/>
  <c r="S1503"/>
  <c r="T1503" s="1"/>
  <c r="S1521"/>
  <c r="T1521" s="1"/>
  <c r="S1539"/>
  <c r="T1539" s="1"/>
  <c r="S1557"/>
  <c r="T1557" s="1"/>
  <c r="S1575"/>
  <c r="T1575" s="1"/>
  <c r="S1593"/>
  <c r="T1593" s="1"/>
  <c r="S1611"/>
  <c r="T1611" s="1"/>
  <c r="S1629"/>
  <c r="T1629" s="1"/>
  <c r="S1647"/>
  <c r="T1647" s="1"/>
  <c r="S26"/>
  <c r="T26" s="1"/>
  <c r="S62"/>
  <c r="T62" s="1"/>
  <c r="S98"/>
  <c r="T98" s="1"/>
  <c r="S134"/>
  <c r="T134" s="1"/>
  <c r="S170"/>
  <c r="T170" s="1"/>
  <c r="S206"/>
  <c r="T206" s="1"/>
  <c r="S242"/>
  <c r="T242" s="1"/>
  <c r="S278"/>
  <c r="S314"/>
  <c r="T314" s="1"/>
  <c r="S350"/>
  <c r="T350" s="1"/>
  <c r="S422"/>
  <c r="T422" s="1"/>
  <c r="S476"/>
  <c r="T476" s="1"/>
  <c r="S512"/>
  <c r="T512" s="1"/>
  <c r="S548"/>
  <c r="T548" s="1"/>
  <c r="S584"/>
  <c r="T584" s="1"/>
  <c r="S620"/>
  <c r="T620" s="1"/>
  <c r="S656"/>
  <c r="T656" s="1"/>
  <c r="S692"/>
  <c r="T692" s="1"/>
  <c r="S728"/>
  <c r="T728" s="1"/>
  <c r="S764"/>
  <c r="T764" s="1"/>
  <c r="S800"/>
  <c r="T800" s="1"/>
  <c r="S836"/>
  <c r="T836" s="1"/>
  <c r="S872"/>
  <c r="T872" s="1"/>
  <c r="S890"/>
  <c r="T890" s="1"/>
  <c r="S926"/>
  <c r="T926" s="1"/>
  <c r="S944"/>
  <c r="T944" s="1"/>
  <c r="S980"/>
  <c r="S998"/>
  <c r="T998" s="1"/>
  <c r="S1034"/>
  <c r="T1034" s="1"/>
  <c r="S1070"/>
  <c r="T1070" s="1"/>
  <c r="S1106"/>
  <c r="T1106" s="1"/>
  <c r="S1142"/>
  <c r="T1142" s="1"/>
  <c r="S1178"/>
  <c r="T1178" s="1"/>
  <c r="S1214"/>
  <c r="T1214" s="1"/>
  <c r="S1286"/>
  <c r="T1286" s="1"/>
  <c r="S1304"/>
  <c r="T1304" s="1"/>
  <c r="S1340"/>
  <c r="T1340" s="1"/>
  <c r="S1376"/>
  <c r="T1376" s="1"/>
  <c r="S1412"/>
  <c r="T1412" s="1"/>
  <c r="S1448"/>
  <c r="T1448" s="1"/>
  <c r="S1484"/>
  <c r="T1484" s="1"/>
  <c r="S1520"/>
  <c r="S1556"/>
  <c r="S1592"/>
  <c r="T1592" s="1"/>
  <c r="S1628"/>
  <c r="T1628" s="1"/>
  <c r="S20"/>
  <c r="T20" s="1"/>
  <c r="S38"/>
  <c r="T38" s="1"/>
  <c r="S56"/>
  <c r="T56" s="1"/>
  <c r="S74"/>
  <c r="T74" s="1"/>
  <c r="S92"/>
  <c r="T92" s="1"/>
  <c r="S110"/>
  <c r="T110" s="1"/>
  <c r="S128"/>
  <c r="T128" s="1"/>
  <c r="S146"/>
  <c r="T146" s="1"/>
  <c r="S164"/>
  <c r="T164" s="1"/>
  <c r="S182"/>
  <c r="T182" s="1"/>
  <c r="S200"/>
  <c r="T200" s="1"/>
  <c r="S218"/>
  <c r="T218" s="1"/>
  <c r="S236"/>
  <c r="T236" s="1"/>
  <c r="S254"/>
  <c r="T254" s="1"/>
  <c r="S272"/>
  <c r="T272" s="1"/>
  <c r="S362"/>
  <c r="T362" s="1"/>
  <c r="S434"/>
  <c r="T434" s="1"/>
  <c r="S506"/>
  <c r="T506" s="1"/>
  <c r="S614"/>
  <c r="T614" s="1"/>
  <c r="S632"/>
  <c r="T632" s="1"/>
  <c r="S740"/>
  <c r="T740" s="1"/>
  <c r="S758"/>
  <c r="T758" s="1"/>
  <c r="S812"/>
  <c r="T812" s="1"/>
  <c r="S956"/>
  <c r="T956" s="1"/>
  <c r="S1010"/>
  <c r="T1010" s="1"/>
  <c r="S1028"/>
  <c r="T1028" s="1"/>
  <c r="S1082"/>
  <c r="T1082" s="1"/>
  <c r="S1100"/>
  <c r="T1100" s="1"/>
  <c r="S1118"/>
  <c r="T1118" s="1"/>
  <c r="S1172"/>
  <c r="T1172" s="1"/>
  <c r="S1226"/>
  <c r="T1226" s="1"/>
  <c r="S1424"/>
  <c r="T1424" s="1"/>
  <c r="S1496"/>
  <c r="T1496" s="1"/>
  <c r="S1568"/>
  <c r="T1568" s="1"/>
  <c r="S1640"/>
  <c r="T1640" s="1"/>
  <c r="S902"/>
  <c r="T902" s="1"/>
  <c r="S938"/>
  <c r="T938" s="1"/>
  <c r="S1091"/>
  <c r="T1091" s="1"/>
  <c r="S1235"/>
  <c r="T1235" s="1"/>
  <c r="S1469"/>
  <c r="T1469" s="1"/>
  <c r="S1613"/>
  <c r="T1613" s="1"/>
  <c r="S1901"/>
  <c r="T1901" s="1"/>
  <c r="S839"/>
  <c r="T839" s="1"/>
  <c r="S920"/>
  <c r="T920" s="1"/>
  <c r="S1001"/>
  <c r="T1001" s="1"/>
  <c r="S1073"/>
  <c r="T1073" s="1"/>
  <c r="S1145"/>
  <c r="T1145" s="1"/>
  <c r="S1217"/>
  <c r="T1217" s="1"/>
  <c r="S1289"/>
  <c r="T1289" s="1"/>
  <c r="S1379"/>
  <c r="T1379" s="1"/>
  <c r="S1451"/>
  <c r="T1451" s="1"/>
  <c r="S1523"/>
  <c r="T1523" s="1"/>
  <c r="S1595"/>
  <c r="T1595" s="1"/>
  <c r="S1250"/>
  <c r="S458"/>
  <c r="S386"/>
  <c r="T386" s="1"/>
  <c r="S746"/>
  <c r="T746" s="1"/>
  <c r="S674"/>
  <c r="T674" s="1"/>
  <c r="S602"/>
  <c r="T602" s="1"/>
  <c r="S368"/>
  <c r="T368" s="1"/>
  <c r="S296"/>
  <c r="T296" s="1"/>
  <c r="S260"/>
  <c r="T260" s="1"/>
  <c r="S224"/>
  <c r="T224" s="1"/>
  <c r="S188"/>
  <c r="T188" s="1"/>
  <c r="S152"/>
  <c r="S249"/>
  <c r="T249" s="1"/>
  <c r="S69"/>
  <c r="T69" s="1"/>
  <c r="S1356"/>
  <c r="T1356" s="1"/>
  <c r="S564"/>
  <c r="T564" s="1"/>
  <c r="S348"/>
  <c r="T348" s="1"/>
  <c r="S114"/>
  <c r="T114" s="1"/>
  <c r="S42"/>
  <c r="T42" s="1"/>
  <c r="S1586"/>
  <c r="T1586" s="1"/>
  <c r="S1514"/>
  <c r="T1514" s="1"/>
  <c r="S1442"/>
  <c r="T1442" s="1"/>
  <c r="S1298"/>
  <c r="T1298" s="1"/>
  <c r="S1208"/>
  <c r="T1208" s="1"/>
  <c r="S1154"/>
  <c r="T1154" s="1"/>
  <c r="S1064"/>
  <c r="T1064" s="1"/>
  <c r="S974"/>
  <c r="T974" s="1"/>
  <c r="S794"/>
  <c r="T794" s="1"/>
  <c r="S722"/>
  <c r="T722" s="1"/>
  <c r="S650"/>
  <c r="T650" s="1"/>
  <c r="S578"/>
  <c r="T578" s="1"/>
  <c r="S524"/>
  <c r="T524" s="1"/>
  <c r="S416"/>
  <c r="T416" s="1"/>
  <c r="S344"/>
  <c r="T344" s="1"/>
  <c r="S1284"/>
  <c r="S852"/>
  <c r="T852" s="1"/>
  <c r="S708"/>
  <c r="T708" s="1"/>
  <c r="S636"/>
  <c r="T636" s="1"/>
  <c r="S420"/>
  <c r="T420" s="1"/>
  <c r="S78"/>
  <c r="T78" s="1"/>
  <c r="S2155"/>
  <c r="T2155" s="1"/>
  <c r="S2146"/>
  <c r="T2146" s="1"/>
  <c r="S2137"/>
  <c r="T2137" s="1"/>
  <c r="S2128"/>
  <c r="T2128" s="1"/>
  <c r="S2119"/>
  <c r="T2119" s="1"/>
  <c r="S2110"/>
  <c r="T2110" s="1"/>
  <c r="S2101"/>
  <c r="T2101" s="1"/>
  <c r="S2092"/>
  <c r="T2092" s="1"/>
  <c r="S2083"/>
  <c r="T2083" s="1"/>
  <c r="S2074"/>
  <c r="T2074" s="1"/>
  <c r="R1846"/>
  <c r="R1848" s="1"/>
  <c r="R1981"/>
  <c r="Q1828"/>
  <c r="Q1830" s="1"/>
  <c r="Q1954"/>
  <c r="P2008"/>
  <c r="P2010" s="1"/>
  <c r="P2035"/>
  <c r="P2044"/>
  <c r="O1882"/>
  <c r="O1884" s="1"/>
  <c r="N1990"/>
  <c r="L1891"/>
  <c r="L1893" s="1"/>
  <c r="L1864"/>
  <c r="K2026"/>
  <c r="J1891"/>
  <c r="J1893" s="1"/>
  <c r="H1855"/>
  <c r="G1954"/>
  <c r="F2017"/>
  <c r="F2019" s="1"/>
  <c r="E1990"/>
  <c r="R2044"/>
  <c r="Q1900"/>
  <c r="Q1902" s="1"/>
  <c r="Q1981"/>
  <c r="P1936"/>
  <c r="P1963"/>
  <c r="O1891"/>
  <c r="O2071"/>
  <c r="P1702"/>
  <c r="P1729"/>
  <c r="P1731" s="1"/>
  <c r="O1765"/>
  <c r="L1693"/>
  <c r="G1747"/>
  <c r="F1792"/>
  <c r="E361" i="17"/>
  <c r="E363" s="1"/>
  <c r="I28"/>
  <c r="N28"/>
  <c r="R28"/>
  <c r="F37"/>
  <c r="F39" s="1"/>
  <c r="H37"/>
  <c r="F55"/>
  <c r="L118"/>
  <c r="F199"/>
  <c r="F201" s="1"/>
  <c r="I217"/>
  <c r="N217"/>
  <c r="R217"/>
  <c r="E271"/>
  <c r="E273" s="1"/>
  <c r="G271"/>
  <c r="I271"/>
  <c r="K271"/>
  <c r="N271"/>
  <c r="N273" s="1"/>
  <c r="P271"/>
  <c r="J334"/>
  <c r="O334"/>
  <c r="G379"/>
  <c r="G381" s="1"/>
  <c r="N379"/>
  <c r="R379"/>
  <c r="Q2017" i="13"/>
  <c r="P1864"/>
  <c r="P1866" s="1"/>
  <c r="P1909"/>
  <c r="P1954"/>
  <c r="P1956" s="1"/>
  <c r="L2062"/>
  <c r="J1855"/>
  <c r="J1945"/>
  <c r="J1947" s="1"/>
  <c r="I1855"/>
  <c r="I1857" s="1"/>
  <c r="I1891"/>
  <c r="I2026"/>
  <c r="I2062"/>
  <c r="I2064" s="1"/>
  <c r="H1891"/>
  <c r="G2008"/>
  <c r="G2010" s="1"/>
  <c r="G2035"/>
  <c r="Q1936"/>
  <c r="Q1938" s="1"/>
  <c r="Q1945"/>
  <c r="P1873"/>
  <c r="Q1720"/>
  <c r="L1765"/>
  <c r="K1711"/>
  <c r="K1783"/>
  <c r="H1675"/>
  <c r="H1677" s="1"/>
  <c r="H1693"/>
  <c r="H1702"/>
  <c r="G1675"/>
  <c r="G1677" s="1"/>
  <c r="F1783"/>
  <c r="Q1693"/>
  <c r="P1810"/>
  <c r="P1812" s="1"/>
  <c r="P586" i="17"/>
  <c r="E604"/>
  <c r="G604"/>
  <c r="G676"/>
  <c r="I676"/>
  <c r="K676"/>
  <c r="N676"/>
  <c r="P676"/>
  <c r="R676"/>
  <c r="H685"/>
  <c r="L685"/>
  <c r="Q685"/>
  <c r="R694"/>
  <c r="J703"/>
  <c r="O748"/>
  <c r="G784"/>
  <c r="I784"/>
  <c r="K784"/>
  <c r="N784"/>
  <c r="P784"/>
  <c r="R784"/>
  <c r="F811"/>
  <c r="O811"/>
  <c r="N838"/>
  <c r="I856"/>
  <c r="N856"/>
  <c r="R856"/>
  <c r="R865"/>
  <c r="K883"/>
  <c r="G910"/>
  <c r="P910"/>
  <c r="N910"/>
  <c r="E928"/>
  <c r="K928"/>
  <c r="H973"/>
  <c r="Q973"/>
  <c r="F1450" i="13"/>
  <c r="S1718"/>
  <c r="T1718" s="1"/>
  <c r="S1655"/>
  <c r="T1655" s="1"/>
  <c r="R1936"/>
  <c r="R1938" s="1"/>
  <c r="R1963"/>
  <c r="R2017"/>
  <c r="R2019" s="1"/>
  <c r="Q1864"/>
  <c r="Q2053"/>
  <c r="Q2055" s="1"/>
  <c r="P1846"/>
  <c r="O1873"/>
  <c r="O1875" s="1"/>
  <c r="S1736"/>
  <c r="T1736" s="1"/>
  <c r="S1799"/>
  <c r="T1799" s="1"/>
  <c r="S1700"/>
  <c r="T1700" s="1"/>
  <c r="S1709"/>
  <c r="T1709" s="1"/>
  <c r="S1754"/>
  <c r="T1754" s="1"/>
  <c r="S1817"/>
  <c r="S1808"/>
  <c r="O2053"/>
  <c r="O2055" s="1"/>
  <c r="O2044"/>
  <c r="N1828"/>
  <c r="N1830" s="1"/>
  <c r="N1963"/>
  <c r="N1981"/>
  <c r="N1983" s="1"/>
  <c r="N2017"/>
  <c r="N2053"/>
  <c r="N2055" s="1"/>
  <c r="L1828"/>
  <c r="L1936"/>
  <c r="L1990"/>
  <c r="L1992" s="1"/>
  <c r="L2035"/>
  <c r="K1882"/>
  <c r="K1884" s="1"/>
  <c r="K1900"/>
  <c r="K1864"/>
  <c r="K1866" s="1"/>
  <c r="K1936"/>
  <c r="K2044"/>
  <c r="J1963"/>
  <c r="J1965" s="1"/>
  <c r="J1981"/>
  <c r="J2035"/>
  <c r="J2044"/>
  <c r="I1900"/>
  <c r="I1902" s="1"/>
  <c r="I1828"/>
  <c r="I1918"/>
  <c r="I1920" s="1"/>
  <c r="I1981"/>
  <c r="I2017"/>
  <c r="I2053"/>
  <c r="I2055" s="1"/>
  <c r="H1828"/>
  <c r="H1900"/>
  <c r="H1936"/>
  <c r="H1938" s="1"/>
  <c r="H1981"/>
  <c r="H1990"/>
  <c r="H1992" s="1"/>
  <c r="G1882"/>
  <c r="G1884" s="1"/>
  <c r="G1900"/>
  <c r="G1864"/>
  <c r="G1866" s="1"/>
  <c r="G1936"/>
  <c r="G2044"/>
  <c r="G2046" s="1"/>
  <c r="F1864"/>
  <c r="F1866" s="1"/>
  <c r="F1882"/>
  <c r="F1963"/>
  <c r="F1965" s="1"/>
  <c r="F1981"/>
  <c r="F2053"/>
  <c r="F2055" s="1"/>
  <c r="F2044"/>
  <c r="E1900"/>
  <c r="E1902" s="1"/>
  <c r="E1828"/>
  <c r="E1936"/>
  <c r="E1938" s="1"/>
  <c r="E1963"/>
  <c r="E1981"/>
  <c r="E1983" s="1"/>
  <c r="E2053"/>
  <c r="R1882"/>
  <c r="R1884" s="1"/>
  <c r="R1900"/>
  <c r="R1828"/>
  <c r="R1830" s="1"/>
  <c r="R1855"/>
  <c r="R1873"/>
  <c r="R1875" s="1"/>
  <c r="R2062"/>
  <c r="N1891"/>
  <c r="N2062"/>
  <c r="L1837"/>
  <c r="L1839" s="1"/>
  <c r="K1909"/>
  <c r="K2071"/>
  <c r="K2073" s="1"/>
  <c r="J1837"/>
  <c r="J2071"/>
  <c r="J2073" s="1"/>
  <c r="H2017"/>
  <c r="H2019" s="1"/>
  <c r="F1972"/>
  <c r="E1972"/>
  <c r="E1974" s="1"/>
  <c r="S1673"/>
  <c r="T1673" s="1"/>
  <c r="S1790"/>
  <c r="T1790" s="1"/>
  <c r="S1727"/>
  <c r="T1727" s="1"/>
  <c r="S1763"/>
  <c r="T1763" s="1"/>
  <c r="O1738"/>
  <c r="O1740" s="1"/>
  <c r="O1783"/>
  <c r="O1819"/>
  <c r="N1756"/>
  <c r="L1657"/>
  <c r="L1659" s="1"/>
  <c r="L1675"/>
  <c r="K1729"/>
  <c r="K1731" s="1"/>
  <c r="K1756"/>
  <c r="E1756"/>
  <c r="E1758" s="1"/>
  <c r="F1756"/>
  <c r="G1756"/>
  <c r="G1758" s="1"/>
  <c r="P1756"/>
  <c r="R1756"/>
  <c r="K1774"/>
  <c r="K1776" s="1"/>
  <c r="J1657"/>
  <c r="J1675"/>
  <c r="J1677" s="1"/>
  <c r="J1738"/>
  <c r="J1783"/>
  <c r="J1785" s="1"/>
  <c r="E1783"/>
  <c r="G1783"/>
  <c r="G1785" s="1"/>
  <c r="N1783"/>
  <c r="P1783"/>
  <c r="P1785" s="1"/>
  <c r="H1657"/>
  <c r="H1659" s="1"/>
  <c r="G1657"/>
  <c r="G1659" s="1"/>
  <c r="N1657"/>
  <c r="N1659" s="1"/>
  <c r="Q1657"/>
  <c r="H1738"/>
  <c r="H1740" s="1"/>
  <c r="H1801"/>
  <c r="E1801"/>
  <c r="E1803" s="1"/>
  <c r="G1801"/>
  <c r="G1803" s="1"/>
  <c r="I1801"/>
  <c r="K1801"/>
  <c r="K1803" s="1"/>
  <c r="L1801"/>
  <c r="N1801"/>
  <c r="N1803" s="1"/>
  <c r="Q1801"/>
  <c r="R1801"/>
  <c r="R1803" s="1"/>
  <c r="H1819"/>
  <c r="E1819"/>
  <c r="E1821" s="1"/>
  <c r="I1819"/>
  <c r="N1819"/>
  <c r="P1819"/>
  <c r="P1821" s="1"/>
  <c r="Q1819"/>
  <c r="G1684"/>
  <c r="G1686" s="1"/>
  <c r="G1711"/>
  <c r="G1792"/>
  <c r="G1794" s="1"/>
  <c r="F1675"/>
  <c r="F1693"/>
  <c r="F1695" s="1"/>
  <c r="E1693"/>
  <c r="G1693"/>
  <c r="G1695" s="1"/>
  <c r="I1693"/>
  <c r="N1693"/>
  <c r="O1693"/>
  <c r="O1695" s="1"/>
  <c r="I694" i="17"/>
  <c r="F235"/>
  <c r="J307"/>
  <c r="H316"/>
  <c r="H318" s="1"/>
  <c r="L316"/>
  <c r="Q316"/>
  <c r="G748"/>
  <c r="J775"/>
  <c r="J777" s="1"/>
  <c r="F784"/>
  <c r="L793"/>
  <c r="O793"/>
  <c r="Q793"/>
  <c r="Q795" s="1"/>
  <c r="J793"/>
  <c r="H811"/>
  <c r="L811"/>
  <c r="Q811"/>
  <c r="Q813" s="1"/>
  <c r="N829"/>
  <c r="E838"/>
  <c r="G838"/>
  <c r="K838"/>
  <c r="K840" s="1"/>
  <c r="P838"/>
  <c r="H856"/>
  <c r="L856"/>
  <c r="Q856"/>
  <c r="Q858" s="1"/>
  <c r="G865"/>
  <c r="N865"/>
  <c r="E874"/>
  <c r="N874"/>
  <c r="N876" s="1"/>
  <c r="H937"/>
  <c r="Q937"/>
  <c r="O937"/>
  <c r="I946"/>
  <c r="I948" s="1"/>
  <c r="N946"/>
  <c r="R946"/>
  <c r="I964"/>
  <c r="N964"/>
  <c r="N966" s="1"/>
  <c r="R964"/>
  <c r="G982"/>
  <c r="I982"/>
  <c r="K982"/>
  <c r="K984" s="1"/>
  <c r="N982"/>
  <c r="P982"/>
  <c r="R982"/>
  <c r="J2008" i="13"/>
  <c r="J2010" s="1"/>
  <c r="E2008"/>
  <c r="F2008"/>
  <c r="F2010" s="1"/>
  <c r="I2008"/>
  <c r="O2008"/>
  <c r="O2010" s="1"/>
  <c r="O1846"/>
  <c r="O1963"/>
  <c r="O1965" s="1"/>
  <c r="R1945"/>
  <c r="P1882"/>
  <c r="P1884" s="1"/>
  <c r="P1900"/>
  <c r="P1828"/>
  <c r="P1830" s="1"/>
  <c r="N1945"/>
  <c r="K1999"/>
  <c r="K2001" s="1"/>
  <c r="I1945"/>
  <c r="G1918"/>
  <c r="G1920" s="1"/>
  <c r="E1846"/>
  <c r="H136" i="17"/>
  <c r="H138" s="1"/>
  <c r="L136"/>
  <c r="Q136"/>
  <c r="H145"/>
  <c r="L145"/>
  <c r="L147" s="1"/>
  <c r="Q145"/>
  <c r="H172"/>
  <c r="F181"/>
  <c r="H181"/>
  <c r="H183" s="1"/>
  <c r="J181"/>
  <c r="L181"/>
  <c r="O181"/>
  <c r="Q181"/>
  <c r="Q183" s="1"/>
  <c r="F190"/>
  <c r="L190"/>
  <c r="H199"/>
  <c r="L199"/>
  <c r="L201" s="1"/>
  <c r="O199"/>
  <c r="Q199"/>
  <c r="F208"/>
  <c r="L208"/>
  <c r="L210" s="1"/>
  <c r="J298"/>
  <c r="O298"/>
  <c r="O1918" i="13"/>
  <c r="O1920" s="1"/>
  <c r="R1918"/>
  <c r="Q2035"/>
  <c r="Q2037" s="1"/>
  <c r="P1918"/>
  <c r="P1920" s="1"/>
  <c r="P1972"/>
  <c r="N1846"/>
  <c r="N1848" s="1"/>
  <c r="N1864"/>
  <c r="N1866" s="1"/>
  <c r="N1936"/>
  <c r="N1938" s="1"/>
  <c r="N1972"/>
  <c r="N2026"/>
  <c r="N2028" s="1"/>
  <c r="L1972"/>
  <c r="L1974" s="1"/>
  <c r="K1918"/>
  <c r="K1990"/>
  <c r="K1992" s="1"/>
  <c r="J1972"/>
  <c r="J1974" s="1"/>
  <c r="I1882"/>
  <c r="I1884" s="1"/>
  <c r="I1864"/>
  <c r="I1866" s="1"/>
  <c r="I1927"/>
  <c r="I1972"/>
  <c r="I1974" s="1"/>
  <c r="I2044"/>
  <c r="I2046" s="1"/>
  <c r="H2035"/>
  <c r="H2037" s="1"/>
  <c r="G1837"/>
  <c r="G1855"/>
  <c r="G1857" s="1"/>
  <c r="G1873"/>
  <c r="G1875" s="1"/>
  <c r="G1999"/>
  <c r="G2001" s="1"/>
  <c r="G2062"/>
  <c r="F1855"/>
  <c r="F1857" s="1"/>
  <c r="F1873"/>
  <c r="F1875" s="1"/>
  <c r="F1891"/>
  <c r="F1893" s="1"/>
  <c r="F2035"/>
  <c r="E1891"/>
  <c r="E1893" s="1"/>
  <c r="E1945"/>
  <c r="E1947" s="1"/>
  <c r="E2071"/>
  <c r="E2073" s="1"/>
  <c r="O1837"/>
  <c r="O1839" s="1"/>
  <c r="O2017"/>
  <c r="O2019" s="1"/>
  <c r="O1675"/>
  <c r="O1677" s="1"/>
  <c r="O1711"/>
  <c r="O1713" s="1"/>
  <c r="R1666"/>
  <c r="R1668" s="1"/>
  <c r="Q1675"/>
  <c r="Q1677" s="1"/>
  <c r="Q1738"/>
  <c r="Q1740" s="1"/>
  <c r="N1711"/>
  <c r="N1765"/>
  <c r="N1767" s="1"/>
  <c r="K1738"/>
  <c r="K1740" s="1"/>
  <c r="J1666"/>
  <c r="J1668" s="1"/>
  <c r="J1684"/>
  <c r="J1686" s="1"/>
  <c r="I1711"/>
  <c r="I1713" s="1"/>
  <c r="I1738"/>
  <c r="I1765"/>
  <c r="I1767" s="1"/>
  <c r="H1792"/>
  <c r="H1794" s="1"/>
  <c r="F1666"/>
  <c r="F1668" s="1"/>
  <c r="F1747"/>
  <c r="F1749" s="1"/>
  <c r="F1774"/>
  <c r="F1776" s="1"/>
  <c r="E1765"/>
  <c r="R1810"/>
  <c r="R1812" s="1"/>
  <c r="O1774"/>
  <c r="O1776" s="1"/>
  <c r="O1666"/>
  <c r="O1668" s="1"/>
  <c r="O1684"/>
  <c r="O1792"/>
  <c r="O1794" s="1"/>
  <c r="N1702"/>
  <c r="N1810"/>
  <c r="N1812" s="1"/>
  <c r="L1702"/>
  <c r="L1704" s="1"/>
  <c r="L1720"/>
  <c r="L1722" s="1"/>
  <c r="L1792"/>
  <c r="L1810"/>
  <c r="L1812" s="1"/>
  <c r="K1675"/>
  <c r="K1677" s="1"/>
  <c r="J1747"/>
  <c r="J1749" s="1"/>
  <c r="J1810"/>
  <c r="J1812" s="1"/>
  <c r="I1702"/>
  <c r="I1704" s="1"/>
  <c r="I1810"/>
  <c r="H1720"/>
  <c r="H1722" s="1"/>
  <c r="H1747"/>
  <c r="H1749" s="1"/>
  <c r="H1810"/>
  <c r="H1812" s="1"/>
  <c r="F1684"/>
  <c r="E1810"/>
  <c r="E1812" s="1"/>
  <c r="R1738"/>
  <c r="R1765"/>
  <c r="R1767" s="1"/>
  <c r="Q1684"/>
  <c r="Q1686" s="1"/>
  <c r="P1675"/>
  <c r="P1677" s="1"/>
  <c r="K388" i="17"/>
  <c r="N388"/>
  <c r="R388"/>
  <c r="R390" s="1"/>
  <c r="E406"/>
  <c r="E408" s="1"/>
  <c r="G406"/>
  <c r="I406"/>
  <c r="K406"/>
  <c r="K408" s="1"/>
  <c r="N406"/>
  <c r="N408" s="1"/>
  <c r="P406"/>
  <c r="R406"/>
  <c r="E424"/>
  <c r="E426" s="1"/>
  <c r="G424"/>
  <c r="G426" s="1"/>
  <c r="I424"/>
  <c r="K424"/>
  <c r="N424"/>
  <c r="N426" s="1"/>
  <c r="P424"/>
  <c r="P426" s="1"/>
  <c r="R424"/>
  <c r="H442"/>
  <c r="L442"/>
  <c r="L444" s="1"/>
  <c r="Q442"/>
  <c r="Q444" s="1"/>
  <c r="F451"/>
  <c r="H451"/>
  <c r="J451"/>
  <c r="J453" s="1"/>
  <c r="L451"/>
  <c r="L453" s="1"/>
  <c r="O451"/>
  <c r="Q451"/>
  <c r="G469"/>
  <c r="G471" s="1"/>
  <c r="K469"/>
  <c r="K471" s="1"/>
  <c r="P469"/>
  <c r="E478"/>
  <c r="G478"/>
  <c r="G480" s="1"/>
  <c r="I478"/>
  <c r="I480" s="1"/>
  <c r="K478"/>
  <c r="N478"/>
  <c r="P478"/>
  <c r="P480" s="1"/>
  <c r="R478"/>
  <c r="R480" s="1"/>
  <c r="I496"/>
  <c r="K496"/>
  <c r="N496"/>
  <c r="N498" s="1"/>
  <c r="R496"/>
  <c r="R498" s="1"/>
  <c r="E496"/>
  <c r="P496"/>
  <c r="G523"/>
  <c r="G525" s="1"/>
  <c r="N523"/>
  <c r="N525" s="1"/>
  <c r="E541"/>
  <c r="G541"/>
  <c r="K541"/>
  <c r="K543" s="1"/>
  <c r="N541"/>
  <c r="N543" s="1"/>
  <c r="P541"/>
  <c r="G559"/>
  <c r="K559"/>
  <c r="K561" s="1"/>
  <c r="P559"/>
  <c r="P561" s="1"/>
  <c r="G577"/>
  <c r="P577"/>
  <c r="G595"/>
  <c r="G597" s="1"/>
  <c r="N595"/>
  <c r="N597" s="1"/>
  <c r="R595"/>
  <c r="N604"/>
  <c r="P604"/>
  <c r="P606" s="1"/>
  <c r="R604"/>
  <c r="R606" s="1"/>
  <c r="G649"/>
  <c r="K649"/>
  <c r="P649"/>
  <c r="P651" s="1"/>
  <c r="G685"/>
  <c r="G687" s="1"/>
  <c r="K685"/>
  <c r="P685"/>
  <c r="F694"/>
  <c r="F696" s="1"/>
  <c r="J694"/>
  <c r="J696" s="1"/>
  <c r="O694"/>
  <c r="F703"/>
  <c r="H703"/>
  <c r="H705" s="1"/>
  <c r="L703"/>
  <c r="L705" s="1"/>
  <c r="O703"/>
  <c r="Q703"/>
  <c r="K721"/>
  <c r="K723" s="1"/>
  <c r="F730"/>
  <c r="F732" s="1"/>
  <c r="H730"/>
  <c r="J730"/>
  <c r="L730"/>
  <c r="L732" s="1"/>
  <c r="O730"/>
  <c r="O732" s="1"/>
  <c r="E748"/>
  <c r="I748"/>
  <c r="N748"/>
  <c r="N750" s="1"/>
  <c r="P748"/>
  <c r="P750" s="1"/>
  <c r="R748"/>
  <c r="F757"/>
  <c r="H757"/>
  <c r="H759" s="1"/>
  <c r="L757"/>
  <c r="L759" s="1"/>
  <c r="Q757"/>
  <c r="O757"/>
  <c r="F766"/>
  <c r="F768" s="1"/>
  <c r="O766"/>
  <c r="O768" s="1"/>
  <c r="Q766"/>
  <c r="F775"/>
  <c r="H775"/>
  <c r="H777" s="1"/>
  <c r="L775"/>
  <c r="L777" s="1"/>
  <c r="O775"/>
  <c r="Q775"/>
  <c r="F793"/>
  <c r="F795" s="1"/>
  <c r="H793"/>
  <c r="H795" s="1"/>
  <c r="F802"/>
  <c r="L802"/>
  <c r="Q802"/>
  <c r="Q804" s="1"/>
  <c r="G874"/>
  <c r="G876" s="1"/>
  <c r="K874"/>
  <c r="P874"/>
  <c r="K901"/>
  <c r="K903" s="1"/>
  <c r="E901"/>
  <c r="E903" s="1"/>
  <c r="T1734" i="13"/>
  <c r="S1707"/>
  <c r="S1752"/>
  <c r="T1752" s="1"/>
  <c r="S1653"/>
  <c r="T1653" s="1"/>
  <c r="S1671"/>
  <c r="S1689"/>
  <c r="T1689" s="1"/>
  <c r="R1711"/>
  <c r="R1713" s="1"/>
  <c r="P1711"/>
  <c r="P1713" s="1"/>
  <c r="S1086"/>
  <c r="T1086" s="1"/>
  <c r="O1954"/>
  <c r="O1956" s="1"/>
  <c r="O1945"/>
  <c r="O1947" s="1"/>
  <c r="O1999"/>
  <c r="O2001" s="1"/>
  <c r="S1302"/>
  <c r="T1302" s="1"/>
  <c r="S582"/>
  <c r="T582" s="1"/>
  <c r="R1837"/>
  <c r="R1839" s="1"/>
  <c r="R1891"/>
  <c r="R1893" s="1"/>
  <c r="R1927"/>
  <c r="R1929" s="1"/>
  <c r="R1972"/>
  <c r="R1974" s="1"/>
  <c r="R1999"/>
  <c r="R2001" s="1"/>
  <c r="R2071"/>
  <c r="R2073" s="1"/>
  <c r="Q1891"/>
  <c r="Q1893" s="1"/>
  <c r="Q1909"/>
  <c r="Q1911" s="1"/>
  <c r="Q1855"/>
  <c r="Q1857" s="1"/>
  <c r="Q1873"/>
  <c r="Q1875" s="1"/>
  <c r="Q1990"/>
  <c r="Q1992" s="1"/>
  <c r="Q2062"/>
  <c r="Q2064" s="1"/>
  <c r="Q2071"/>
  <c r="Q2073" s="1"/>
  <c r="P1837"/>
  <c r="P1839" s="1"/>
  <c r="P1999"/>
  <c r="P2001" s="1"/>
  <c r="P2026"/>
  <c r="P2028" s="1"/>
  <c r="N1882"/>
  <c r="N1884" s="1"/>
  <c r="N1918"/>
  <c r="N1920" s="1"/>
  <c r="N2044"/>
  <c r="N2046" s="1"/>
  <c r="L1900"/>
  <c r="L1902" s="1"/>
  <c r="L1981"/>
  <c r="L1983" s="1"/>
  <c r="L1945"/>
  <c r="L1947" s="1"/>
  <c r="L2053"/>
  <c r="L2055" s="1"/>
  <c r="K1846"/>
  <c r="K1848" s="1"/>
  <c r="K1963"/>
  <c r="K1965" s="1"/>
  <c r="K2035"/>
  <c r="K2037" s="1"/>
  <c r="J1846"/>
  <c r="J1848" s="1"/>
  <c r="J1918"/>
  <c r="J1920" s="1"/>
  <c r="J2053"/>
  <c r="J2055" s="1"/>
  <c r="I1846"/>
  <c r="I1848" s="1"/>
  <c r="I1963"/>
  <c r="I1965" s="1"/>
  <c r="H1945"/>
  <c r="H1947" s="1"/>
  <c r="H2053"/>
  <c r="H2055" s="1"/>
  <c r="G1846"/>
  <c r="G1848" s="1"/>
  <c r="G1963"/>
  <c r="G1965" s="1"/>
  <c r="F1846"/>
  <c r="F1848" s="1"/>
  <c r="F1918"/>
  <c r="F1920" s="1"/>
  <c r="F1945"/>
  <c r="F1947" s="1"/>
  <c r="E1882"/>
  <c r="E1884" s="1"/>
  <c r="E1918"/>
  <c r="E1920" s="1"/>
  <c r="E2044"/>
  <c r="E2046" s="1"/>
  <c r="E1738"/>
  <c r="E1740" s="1"/>
  <c r="S51"/>
  <c r="T51" s="1"/>
  <c r="S1725"/>
  <c r="T1725" s="1"/>
  <c r="S1662"/>
  <c r="O1747"/>
  <c r="O1749" s="1"/>
  <c r="O1810"/>
  <c r="O1812" s="1"/>
  <c r="F28" i="17"/>
  <c r="F30" s="1"/>
  <c r="H28"/>
  <c r="J28"/>
  <c r="L28"/>
  <c r="L30" s="1"/>
  <c r="O28"/>
  <c r="O30" s="1"/>
  <c r="Q28"/>
  <c r="I55"/>
  <c r="N55"/>
  <c r="N57" s="1"/>
  <c r="R55"/>
  <c r="R57" s="1"/>
  <c r="E64"/>
  <c r="G64"/>
  <c r="I64"/>
  <c r="I66" s="1"/>
  <c r="K64"/>
  <c r="K66" s="1"/>
  <c r="N64"/>
  <c r="P64"/>
  <c r="R64"/>
  <c r="R66" s="1"/>
  <c r="F73"/>
  <c r="F75" s="1"/>
  <c r="H73"/>
  <c r="J73"/>
  <c r="L73"/>
  <c r="L75" s="1"/>
  <c r="O73"/>
  <c r="O75" s="1"/>
  <c r="Q73"/>
  <c r="F82"/>
  <c r="O82"/>
  <c r="O84" s="1"/>
  <c r="I91"/>
  <c r="I93" s="1"/>
  <c r="N91"/>
  <c r="R91"/>
  <c r="F109"/>
  <c r="F111" s="1"/>
  <c r="H109"/>
  <c r="H111" s="1"/>
  <c r="L109"/>
  <c r="Q109"/>
  <c r="E136"/>
  <c r="E138" s="1"/>
  <c r="R136"/>
  <c r="R138" s="1"/>
  <c r="F154"/>
  <c r="L154"/>
  <c r="Q154"/>
  <c r="Q156" s="1"/>
  <c r="F163"/>
  <c r="F165" s="1"/>
  <c r="H163"/>
  <c r="L163"/>
  <c r="O163"/>
  <c r="O165" s="1"/>
  <c r="Q163"/>
  <c r="Q165" s="1"/>
  <c r="E172"/>
  <c r="N172"/>
  <c r="G199"/>
  <c r="G201" s="1"/>
  <c r="K199"/>
  <c r="K201" s="1"/>
  <c r="P199"/>
  <c r="G208"/>
  <c r="I208"/>
  <c r="I210" s="1"/>
  <c r="K208"/>
  <c r="K210" s="1"/>
  <c r="N208"/>
  <c r="I244"/>
  <c r="N244"/>
  <c r="N246" s="1"/>
  <c r="R244"/>
  <c r="R246" s="1"/>
  <c r="G262"/>
  <c r="P262"/>
  <c r="I280"/>
  <c r="I282" s="1"/>
  <c r="N280"/>
  <c r="N282" s="1"/>
  <c r="F289"/>
  <c r="L289"/>
  <c r="Q289"/>
  <c r="Q291" s="1"/>
  <c r="F307"/>
  <c r="F309" s="1"/>
  <c r="H307"/>
  <c r="L307"/>
  <c r="Q307"/>
  <c r="Q309" s="1"/>
  <c r="Q325"/>
  <c r="Q327" s="1"/>
  <c r="H343"/>
  <c r="J343"/>
  <c r="O343"/>
  <c r="O345" s="1"/>
  <c r="Q343"/>
  <c r="Q345" s="1"/>
  <c r="F343"/>
  <c r="H352"/>
  <c r="L352"/>
  <c r="L354" s="1"/>
  <c r="Q352"/>
  <c r="Q354" s="1"/>
  <c r="F361"/>
  <c r="H361"/>
  <c r="J361"/>
  <c r="J363" s="1"/>
  <c r="L361"/>
  <c r="L363" s="1"/>
  <c r="O361"/>
  <c r="Q361"/>
  <c r="E370"/>
  <c r="E372" s="1"/>
  <c r="G370"/>
  <c r="G372" s="1"/>
  <c r="K370"/>
  <c r="N370"/>
  <c r="P370"/>
  <c r="P372" s="1"/>
  <c r="R370"/>
  <c r="R372" s="1"/>
  <c r="F379"/>
  <c r="H379"/>
  <c r="J379"/>
  <c r="J381" s="1"/>
  <c r="L379"/>
  <c r="L381" s="1"/>
  <c r="O379"/>
  <c r="Q379"/>
  <c r="H388"/>
  <c r="H390" s="1"/>
  <c r="L388"/>
  <c r="L390" s="1"/>
  <c r="Q388"/>
  <c r="F397"/>
  <c r="H397"/>
  <c r="H399" s="1"/>
  <c r="J397"/>
  <c r="J399" s="1"/>
  <c r="L397"/>
  <c r="O397"/>
  <c r="Q397"/>
  <c r="Q399" s="1"/>
  <c r="H406"/>
  <c r="H408" s="1"/>
  <c r="L406"/>
  <c r="Q406"/>
  <c r="F415"/>
  <c r="F417" s="1"/>
  <c r="H415"/>
  <c r="H417" s="1"/>
  <c r="J415"/>
  <c r="L415"/>
  <c r="O415"/>
  <c r="O417" s="1"/>
  <c r="Q415"/>
  <c r="Q417" s="1"/>
  <c r="H424"/>
  <c r="L424"/>
  <c r="Q424"/>
  <c r="Q426" s="1"/>
  <c r="F433"/>
  <c r="F435" s="1"/>
  <c r="H433"/>
  <c r="J433"/>
  <c r="L433"/>
  <c r="L435" s="1"/>
  <c r="O433"/>
  <c r="O435" s="1"/>
  <c r="Q433"/>
  <c r="E442"/>
  <c r="G442"/>
  <c r="G444" s="1"/>
  <c r="I442"/>
  <c r="I444" s="1"/>
  <c r="N442"/>
  <c r="P442"/>
  <c r="R442"/>
  <c r="R444" s="1"/>
  <c r="G451"/>
  <c r="G453" s="1"/>
  <c r="K451"/>
  <c r="P451"/>
  <c r="F460"/>
  <c r="F462" s="1"/>
  <c r="J460"/>
  <c r="J462" s="1"/>
  <c r="O460"/>
  <c r="F469"/>
  <c r="H469"/>
  <c r="H471" s="1"/>
  <c r="J469"/>
  <c r="J471" s="1"/>
  <c r="L469"/>
  <c r="O469"/>
  <c r="Q469"/>
  <c r="Q471" s="1"/>
  <c r="F478"/>
  <c r="F480" s="1"/>
  <c r="L478"/>
  <c r="E487"/>
  <c r="I487"/>
  <c r="I489" s="1"/>
  <c r="N487"/>
  <c r="N489" s="1"/>
  <c r="F496"/>
  <c r="J496"/>
  <c r="O496"/>
  <c r="O498" s="1"/>
  <c r="E505"/>
  <c r="E507" s="1"/>
  <c r="K505"/>
  <c r="R505"/>
  <c r="F514"/>
  <c r="F516" s="1"/>
  <c r="J514"/>
  <c r="J516" s="1"/>
  <c r="O514"/>
  <c r="F523"/>
  <c r="H523"/>
  <c r="H525" s="1"/>
  <c r="J523"/>
  <c r="J525" s="1"/>
  <c r="L523"/>
  <c r="O523"/>
  <c r="Q523"/>
  <c r="Q525" s="1"/>
  <c r="F532"/>
  <c r="F534" s="1"/>
  <c r="J532"/>
  <c r="O532"/>
  <c r="F541"/>
  <c r="F543" s="1"/>
  <c r="J541"/>
  <c r="J543" s="1"/>
  <c r="O541"/>
  <c r="F550"/>
  <c r="H550"/>
  <c r="H552" s="1"/>
  <c r="J550"/>
  <c r="J552" s="1"/>
  <c r="L550"/>
  <c r="O550"/>
  <c r="Q550"/>
  <c r="Q552" s="1"/>
  <c r="F559"/>
  <c r="F561" s="1"/>
  <c r="J559"/>
  <c r="O559"/>
  <c r="F568"/>
  <c r="F570" s="1"/>
  <c r="H568"/>
  <c r="H570" s="1"/>
  <c r="J568"/>
  <c r="L568"/>
  <c r="O568"/>
  <c r="O570" s="1"/>
  <c r="Q568"/>
  <c r="Q570" s="1"/>
  <c r="F577"/>
  <c r="H577"/>
  <c r="J577"/>
  <c r="J579" s="1"/>
  <c r="L577"/>
  <c r="L579" s="1"/>
  <c r="O577"/>
  <c r="Q577"/>
  <c r="E586"/>
  <c r="E588" s="1"/>
  <c r="G586"/>
  <c r="G588" s="1"/>
  <c r="I586"/>
  <c r="K586"/>
  <c r="N586"/>
  <c r="N588" s="1"/>
  <c r="R586"/>
  <c r="R588" s="1"/>
  <c r="F595"/>
  <c r="H595"/>
  <c r="J595"/>
  <c r="J597" s="1"/>
  <c r="L595"/>
  <c r="L597" s="1"/>
  <c r="O595"/>
  <c r="Q595"/>
  <c r="J604"/>
  <c r="J606" s="1"/>
  <c r="O604"/>
  <c r="O606" s="1"/>
  <c r="E613"/>
  <c r="I613"/>
  <c r="P613"/>
  <c r="P615" s="1"/>
  <c r="F622"/>
  <c r="F624" s="1"/>
  <c r="J622"/>
  <c r="Q622"/>
  <c r="S681"/>
  <c r="T681" s="1"/>
  <c r="G631"/>
  <c r="G633" s="1"/>
  <c r="K631"/>
  <c r="P631"/>
  <c r="L640"/>
  <c r="L642" s="1"/>
  <c r="F649"/>
  <c r="F651" s="1"/>
  <c r="J649"/>
  <c r="O649"/>
  <c r="H649"/>
  <c r="H651" s="1"/>
  <c r="Q649"/>
  <c r="Q651" s="1"/>
  <c r="N658"/>
  <c r="F676"/>
  <c r="L676"/>
  <c r="L678" s="1"/>
  <c r="Q676"/>
  <c r="Q678" s="1"/>
  <c r="E694"/>
  <c r="G694"/>
  <c r="K694"/>
  <c r="K696" s="1"/>
  <c r="P694"/>
  <c r="P696" s="1"/>
  <c r="G703"/>
  <c r="K703"/>
  <c r="P703"/>
  <c r="P705" s="1"/>
  <c r="H712"/>
  <c r="H714" s="1"/>
  <c r="L712"/>
  <c r="Q712"/>
  <c r="F721"/>
  <c r="F723" s="1"/>
  <c r="H721"/>
  <c r="H723" s="1"/>
  <c r="J721"/>
  <c r="L721"/>
  <c r="O721"/>
  <c r="O723" s="1"/>
  <c r="Q721"/>
  <c r="Q723" s="1"/>
  <c r="E730"/>
  <c r="P730"/>
  <c r="F739"/>
  <c r="F741" s="1"/>
  <c r="H739"/>
  <c r="H741" s="1"/>
  <c r="J739"/>
  <c r="L739"/>
  <c r="O739"/>
  <c r="O741" s="1"/>
  <c r="Q739"/>
  <c r="Q741" s="1"/>
  <c r="L748"/>
  <c r="I757"/>
  <c r="N757"/>
  <c r="N759" s="1"/>
  <c r="R757"/>
  <c r="R759" s="1"/>
  <c r="I775"/>
  <c r="N775"/>
  <c r="R775"/>
  <c r="R777" s="1"/>
  <c r="L784"/>
  <c r="L786" s="1"/>
  <c r="N793"/>
  <c r="G802"/>
  <c r="I802"/>
  <c r="I804" s="1"/>
  <c r="K802"/>
  <c r="K804" s="1"/>
  <c r="N802"/>
  <c r="P802"/>
  <c r="R802"/>
  <c r="R804" s="1"/>
  <c r="I811"/>
  <c r="I813" s="1"/>
  <c r="N811"/>
  <c r="R811"/>
  <c r="F820"/>
  <c r="F822" s="1"/>
  <c r="H820"/>
  <c r="H822" s="1"/>
  <c r="J820"/>
  <c r="L820"/>
  <c r="Q820"/>
  <c r="Q822" s="1"/>
  <c r="G829"/>
  <c r="G831" s="1"/>
  <c r="I829"/>
  <c r="F838"/>
  <c r="J838"/>
  <c r="J840" s="1"/>
  <c r="O838"/>
  <c r="O840" s="1"/>
  <c r="Q838"/>
  <c r="F847"/>
  <c r="H847"/>
  <c r="H849" s="1"/>
  <c r="J847"/>
  <c r="J849" s="1"/>
  <c r="L847"/>
  <c r="O847"/>
  <c r="Q847"/>
  <c r="Q849" s="1"/>
  <c r="E856"/>
  <c r="E858" s="1"/>
  <c r="F874"/>
  <c r="H874"/>
  <c r="J874"/>
  <c r="J876" s="1"/>
  <c r="L874"/>
  <c r="L876" s="1"/>
  <c r="O874"/>
  <c r="Q874"/>
  <c r="F883"/>
  <c r="F885" s="1"/>
  <c r="H883"/>
  <c r="H885" s="1"/>
  <c r="J883"/>
  <c r="L883"/>
  <c r="O883"/>
  <c r="O885" s="1"/>
  <c r="Q883"/>
  <c r="Q885" s="1"/>
  <c r="H892"/>
  <c r="J892"/>
  <c r="L892"/>
  <c r="L894" s="1"/>
  <c r="Q892"/>
  <c r="Q894" s="1"/>
  <c r="F901"/>
  <c r="H901"/>
  <c r="J901"/>
  <c r="J903" s="1"/>
  <c r="L901"/>
  <c r="L903" s="1"/>
  <c r="O901"/>
  <c r="Q901"/>
  <c r="F910"/>
  <c r="F912" s="1"/>
  <c r="H910"/>
  <c r="H912" s="1"/>
  <c r="J910"/>
  <c r="L910"/>
  <c r="O910"/>
  <c r="O912" s="1"/>
  <c r="Q910"/>
  <c r="Q912" s="1"/>
  <c r="F928"/>
  <c r="H928"/>
  <c r="J928"/>
  <c r="J930" s="1"/>
  <c r="L928"/>
  <c r="L930" s="1"/>
  <c r="O928"/>
  <c r="Q928"/>
  <c r="E937"/>
  <c r="E939" s="1"/>
  <c r="G937"/>
  <c r="G939" s="1"/>
  <c r="I937"/>
  <c r="K937"/>
  <c r="N937"/>
  <c r="N939" s="1"/>
  <c r="P937"/>
  <c r="P939" s="1"/>
  <c r="R937"/>
  <c r="E946"/>
  <c r="E955"/>
  <c r="E957" s="1"/>
  <c r="F955"/>
  <c r="F957" s="1"/>
  <c r="H955"/>
  <c r="L955"/>
  <c r="O955"/>
  <c r="O957" s="1"/>
  <c r="Q955"/>
  <c r="Q957" s="1"/>
  <c r="E964"/>
  <c r="F964"/>
  <c r="L964"/>
  <c r="L966" s="1"/>
  <c r="O964"/>
  <c r="O966" s="1"/>
  <c r="E973"/>
  <c r="E982"/>
  <c r="F982"/>
  <c r="F984" s="1"/>
  <c r="H982"/>
  <c r="H984" s="1"/>
  <c r="L982"/>
  <c r="O982"/>
  <c r="E991"/>
  <c r="E993" s="1"/>
  <c r="T1634" i="13"/>
  <c r="T446"/>
  <c r="J1774"/>
  <c r="J1776" s="1"/>
  <c r="F1729"/>
  <c r="F1731" s="1"/>
  <c r="S2039"/>
  <c r="T2039" s="1"/>
  <c r="H19" i="17"/>
  <c r="G37"/>
  <c r="G39" s="1"/>
  <c r="I37"/>
  <c r="I39" s="1"/>
  <c r="G55"/>
  <c r="G325"/>
  <c r="I325"/>
  <c r="I327" s="1"/>
  <c r="K325"/>
  <c r="K327" s="1"/>
  <c r="F604"/>
  <c r="H604"/>
  <c r="F640"/>
  <c r="F642" s="1"/>
  <c r="H640"/>
  <c r="H642" s="1"/>
  <c r="J640"/>
  <c r="G658"/>
  <c r="I658"/>
  <c r="I660" s="1"/>
  <c r="K658"/>
  <c r="K660" s="1"/>
  <c r="F748"/>
  <c r="H748"/>
  <c r="J748"/>
  <c r="J750" s="1"/>
  <c r="O784"/>
  <c r="O786" s="1"/>
  <c r="E793"/>
  <c r="G793"/>
  <c r="E892"/>
  <c r="E894" s="1"/>
  <c r="G892"/>
  <c r="G894" s="1"/>
  <c r="I892"/>
  <c r="K892"/>
  <c r="T148" i="13"/>
  <c r="S1093"/>
  <c r="S1489"/>
  <c r="S1525"/>
  <c r="T1525" s="1"/>
  <c r="S1444"/>
  <c r="T1444" s="1"/>
  <c r="S112"/>
  <c r="S904"/>
  <c r="T904" s="1"/>
  <c r="S1129"/>
  <c r="T1129" s="1"/>
  <c r="S1165"/>
  <c r="T1165" s="1"/>
  <c r="S1183"/>
  <c r="T1183" s="1"/>
  <c r="S1174"/>
  <c r="T1174" s="1"/>
  <c r="F1567"/>
  <c r="F1569" s="1"/>
  <c r="S1561"/>
  <c r="G1477"/>
  <c r="G1479" s="1"/>
  <c r="S1471"/>
  <c r="T1471" s="1"/>
  <c r="H1315"/>
  <c r="H1317" s="1"/>
  <c r="S1309"/>
  <c r="S40"/>
  <c r="S76"/>
  <c r="T76" s="1"/>
  <c r="S184"/>
  <c r="S751"/>
  <c r="T751" s="1"/>
  <c r="S1012"/>
  <c r="S1111"/>
  <c r="S1192"/>
  <c r="T1192" s="1"/>
  <c r="S1588"/>
  <c r="T1588" s="1"/>
  <c r="S1453"/>
  <c r="T1453" s="1"/>
  <c r="S1417"/>
  <c r="T1417" s="1"/>
  <c r="S2075"/>
  <c r="T2075" s="1"/>
  <c r="S2081"/>
  <c r="T2081" s="1"/>
  <c r="S2085"/>
  <c r="T2085" s="1"/>
  <c r="S2090"/>
  <c r="T2090" s="1"/>
  <c r="S2094"/>
  <c r="T2094" s="1"/>
  <c r="S2096"/>
  <c r="T2096" s="1"/>
  <c r="S2099"/>
  <c r="T2099" s="1"/>
  <c r="S2156"/>
  <c r="T2156" s="1"/>
  <c r="S2102"/>
  <c r="T2102" s="1"/>
  <c r="J2107"/>
  <c r="J2109" s="1"/>
  <c r="S2105"/>
  <c r="T2105" s="1"/>
  <c r="S2108"/>
  <c r="T2108" s="1"/>
  <c r="S2120"/>
  <c r="T2120" s="1"/>
  <c r="S911" i="17"/>
  <c r="T911" s="1"/>
  <c r="S326"/>
  <c r="T326" s="1"/>
  <c r="S416"/>
  <c r="T416" s="1"/>
  <c r="S704"/>
  <c r="T704" s="1"/>
  <c r="F244"/>
  <c r="F246" s="1"/>
  <c r="J244"/>
  <c r="F253"/>
  <c r="H253"/>
  <c r="H255" s="1"/>
  <c r="J253"/>
  <c r="J255" s="1"/>
  <c r="L253"/>
  <c r="O253"/>
  <c r="Q253"/>
  <c r="Q255" s="1"/>
  <c r="S351"/>
  <c r="T351" s="1"/>
  <c r="P388"/>
  <c r="S387"/>
  <c r="T387" s="1"/>
  <c r="S414"/>
  <c r="T414" s="1"/>
  <c r="S423"/>
  <c r="T423" s="1"/>
  <c r="E550"/>
  <c r="G550"/>
  <c r="I550"/>
  <c r="I552" s="1"/>
  <c r="K550"/>
  <c r="K552" s="1"/>
  <c r="N550"/>
  <c r="P550"/>
  <c r="S549"/>
  <c r="T549" s="1"/>
  <c r="S594"/>
  <c r="T594" s="1"/>
  <c r="S630"/>
  <c r="T630" s="1"/>
  <c r="S625"/>
  <c r="T625" s="1"/>
  <c r="S693"/>
  <c r="T693" s="1"/>
  <c r="S774"/>
  <c r="T774" s="1"/>
  <c r="S891"/>
  <c r="T891" s="1"/>
  <c r="S27"/>
  <c r="T27" s="1"/>
  <c r="S72"/>
  <c r="T72" s="1"/>
  <c r="S126"/>
  <c r="T126" s="1"/>
  <c r="K136"/>
  <c r="N136"/>
  <c r="S180"/>
  <c r="T180" s="1"/>
  <c r="S486"/>
  <c r="T486" s="1"/>
  <c r="S675"/>
  <c r="T675" s="1"/>
  <c r="F946"/>
  <c r="H946"/>
  <c r="H948" s="1"/>
  <c r="J946"/>
  <c r="J948" s="1"/>
  <c r="L946"/>
  <c r="O946"/>
  <c r="Q946"/>
  <c r="Q948" s="1"/>
  <c r="S945"/>
  <c r="T945" s="1"/>
  <c r="S963"/>
  <c r="T963" s="1"/>
  <c r="S215"/>
  <c r="T215" s="1"/>
  <c r="S395"/>
  <c r="T395" s="1"/>
  <c r="E415"/>
  <c r="E417" s="1"/>
  <c r="G415"/>
  <c r="I415"/>
  <c r="K415"/>
  <c r="K417" s="1"/>
  <c r="N415"/>
  <c r="N417" s="1"/>
  <c r="P415"/>
  <c r="R415"/>
  <c r="S431"/>
  <c r="T431" s="1"/>
  <c r="S701"/>
  <c r="T701" s="1"/>
  <c r="S935"/>
  <c r="T935" s="1"/>
  <c r="S89"/>
  <c r="T89" s="1"/>
  <c r="S197"/>
  <c r="T197" s="1"/>
  <c r="H208"/>
  <c r="H210" s="1"/>
  <c r="S458"/>
  <c r="T458" s="1"/>
  <c r="S467"/>
  <c r="T467" s="1"/>
  <c r="S503"/>
  <c r="T503" s="1"/>
  <c r="S827"/>
  <c r="T827" s="1"/>
  <c r="S836"/>
  <c r="T836" s="1"/>
  <c r="S854"/>
  <c r="T854" s="1"/>
  <c r="I874"/>
  <c r="I876" s="1"/>
  <c r="S899"/>
  <c r="T899" s="1"/>
  <c r="S953"/>
  <c r="T953" s="1"/>
  <c r="S221"/>
  <c r="T221" s="1"/>
  <c r="J811"/>
  <c r="J813" s="1"/>
  <c r="I928"/>
  <c r="I930" s="1"/>
  <c r="R928"/>
  <c r="K442"/>
  <c r="F505"/>
  <c r="F507" s="1"/>
  <c r="H505"/>
  <c r="H507" s="1"/>
  <c r="J505"/>
  <c r="L505"/>
  <c r="O505"/>
  <c r="O507" s="1"/>
  <c r="Q505"/>
  <c r="Q507" s="1"/>
  <c r="T537"/>
  <c r="E73"/>
  <c r="G73"/>
  <c r="G75" s="1"/>
  <c r="I73"/>
  <c r="I75" s="1"/>
  <c r="K73"/>
  <c r="N73"/>
  <c r="P73"/>
  <c r="P75" s="1"/>
  <c r="R73"/>
  <c r="R75" s="1"/>
  <c r="H91"/>
  <c r="L91"/>
  <c r="G172"/>
  <c r="G174" s="1"/>
  <c r="I172"/>
  <c r="I174" s="1"/>
  <c r="P172"/>
  <c r="R172"/>
  <c r="S231"/>
  <c r="T231" s="1"/>
  <c r="I289"/>
  <c r="I291" s="1"/>
  <c r="N289"/>
  <c r="R289"/>
  <c r="F298"/>
  <c r="F300" s="1"/>
  <c r="O307"/>
  <c r="O309" s="1"/>
  <c r="S330"/>
  <c r="T330" s="1"/>
  <c r="I352"/>
  <c r="N352"/>
  <c r="N354" s="1"/>
  <c r="R352"/>
  <c r="R354" s="1"/>
  <c r="I370"/>
  <c r="E388"/>
  <c r="G388"/>
  <c r="G390" s="1"/>
  <c r="I388"/>
  <c r="I390" s="1"/>
  <c r="E532"/>
  <c r="G532"/>
  <c r="K532"/>
  <c r="K534" s="1"/>
  <c r="N532"/>
  <c r="N534" s="1"/>
  <c r="P532"/>
  <c r="S843"/>
  <c r="S969"/>
  <c r="T969" s="1"/>
  <c r="S447"/>
  <c r="T447" s="1"/>
  <c r="S501"/>
  <c r="T501" s="1"/>
  <c r="E568"/>
  <c r="G568"/>
  <c r="G570" s="1"/>
  <c r="I568"/>
  <c r="I570" s="1"/>
  <c r="K568"/>
  <c r="P568"/>
  <c r="S600"/>
  <c r="T600" s="1"/>
  <c r="K613"/>
  <c r="K615" s="1"/>
  <c r="S609"/>
  <c r="T609" s="1"/>
  <c r="G622"/>
  <c r="I622"/>
  <c r="I624" s="1"/>
  <c r="K622"/>
  <c r="K624" s="1"/>
  <c r="N622"/>
  <c r="P622"/>
  <c r="R622"/>
  <c r="R624" s="1"/>
  <c r="S753"/>
  <c r="T753" s="1"/>
  <c r="S879"/>
  <c r="T879" s="1"/>
  <c r="S878"/>
  <c r="T878" s="1"/>
  <c r="S897"/>
  <c r="T897" s="1"/>
  <c r="S896"/>
  <c r="T896" s="1"/>
  <c r="S924"/>
  <c r="T924" s="1"/>
  <c r="S933"/>
  <c r="T933" s="1"/>
  <c r="S951"/>
  <c r="T951" s="1"/>
  <c r="G2107" i="13"/>
  <c r="G2109" s="1"/>
  <c r="S2103"/>
  <c r="T2103" s="1"/>
  <c r="T518" i="17"/>
  <c r="S32"/>
  <c r="T32" s="1"/>
  <c r="S50"/>
  <c r="T50" s="1"/>
  <c r="F64"/>
  <c r="J64"/>
  <c r="O64"/>
  <c r="O66" s="1"/>
  <c r="S86"/>
  <c r="T86" s="1"/>
  <c r="S95"/>
  <c r="T95" s="1"/>
  <c r="S230"/>
  <c r="T230" s="1"/>
  <c r="S284"/>
  <c r="T284" s="1"/>
  <c r="S707"/>
  <c r="T707" s="1"/>
  <c r="S770"/>
  <c r="T770" s="1"/>
  <c r="F829"/>
  <c r="L829"/>
  <c r="L831" s="1"/>
  <c r="R838"/>
  <c r="R840" s="1"/>
  <c r="G847"/>
  <c r="I847"/>
  <c r="K847"/>
  <c r="K849" s="1"/>
  <c r="N847"/>
  <c r="N849" s="1"/>
  <c r="S851"/>
  <c r="T851" s="1"/>
  <c r="S887"/>
  <c r="T887" s="1"/>
  <c r="I910"/>
  <c r="I912" s="1"/>
  <c r="S914"/>
  <c r="T914" s="1"/>
  <c r="G154"/>
  <c r="I181"/>
  <c r="N181"/>
  <c r="N183" s="1"/>
  <c r="R181"/>
  <c r="R183" s="1"/>
  <c r="S203"/>
  <c r="T203" s="1"/>
  <c r="S248"/>
  <c r="T248" s="1"/>
  <c r="G334"/>
  <c r="G336" s="1"/>
  <c r="I334"/>
  <c r="I336" s="1"/>
  <c r="K334"/>
  <c r="N334"/>
  <c r="P334"/>
  <c r="P336" s="1"/>
  <c r="R334"/>
  <c r="R336" s="1"/>
  <c r="S347"/>
  <c r="T347" s="1"/>
  <c r="I361"/>
  <c r="N361"/>
  <c r="N363" s="1"/>
  <c r="R361"/>
  <c r="R363" s="1"/>
  <c r="S365"/>
  <c r="T365" s="1"/>
  <c r="S374"/>
  <c r="T374" s="1"/>
  <c r="S383"/>
  <c r="T383" s="1"/>
  <c r="G397"/>
  <c r="G399" s="1"/>
  <c r="I397"/>
  <c r="P397"/>
  <c r="R397"/>
  <c r="R399" s="1"/>
  <c r="S392"/>
  <c r="T392" s="1"/>
  <c r="S428"/>
  <c r="T428" s="1"/>
  <c r="S437"/>
  <c r="T437" s="1"/>
  <c r="S455"/>
  <c r="T455" s="1"/>
  <c r="S464"/>
  <c r="T464" s="1"/>
  <c r="G496"/>
  <c r="I541"/>
  <c r="S563"/>
  <c r="T563" s="1"/>
  <c r="S572"/>
  <c r="T572" s="1"/>
  <c r="S581"/>
  <c r="T581" s="1"/>
  <c r="I604"/>
  <c r="K604"/>
  <c r="K606" s="1"/>
  <c r="S608"/>
  <c r="T608" s="1"/>
  <c r="S617"/>
  <c r="T617" s="1"/>
  <c r="S635"/>
  <c r="T635" s="1"/>
  <c r="S2093" i="13"/>
  <c r="T2093" s="1"/>
  <c r="S337" i="17"/>
  <c r="T337" s="1"/>
  <c r="F2107" i="13"/>
  <c r="F2109" s="1"/>
  <c r="S76" i="17"/>
  <c r="T76" s="1"/>
  <c r="S319"/>
  <c r="T319" s="1"/>
  <c r="I730"/>
  <c r="K748"/>
  <c r="J829"/>
  <c r="J831" s="1"/>
  <c r="I901"/>
  <c r="I903" s="1"/>
  <c r="R901"/>
  <c r="J991"/>
  <c r="L991"/>
  <c r="L993" s="1"/>
  <c r="E397"/>
  <c r="E399" s="1"/>
  <c r="N397"/>
  <c r="R793"/>
  <c r="E847"/>
  <c r="E849" s="1"/>
  <c r="R883"/>
  <c r="R885" s="1"/>
  <c r="R919"/>
  <c r="T458" i="13"/>
  <c r="K397" i="17"/>
  <c r="K399" s="1"/>
  <c r="P793"/>
  <c r="P795" s="1"/>
  <c r="H829"/>
  <c r="Q829"/>
  <c r="P847"/>
  <c r="P849" s="1"/>
  <c r="R847"/>
  <c r="R849" s="1"/>
  <c r="K865"/>
  <c r="E883"/>
  <c r="S726"/>
  <c r="T726" s="1"/>
  <c r="S738"/>
  <c r="T738" s="1"/>
  <c r="S960"/>
  <c r="T960" s="1"/>
  <c r="T843"/>
  <c r="F658"/>
  <c r="F660" s="1"/>
  <c r="L658"/>
  <c r="L660" s="1"/>
  <c r="S167" i="13"/>
  <c r="T167" s="1"/>
  <c r="S2111"/>
  <c r="T2111" s="1"/>
  <c r="N694" i="17"/>
  <c r="N696" s="1"/>
  <c r="I712"/>
  <c r="I714" s="1"/>
  <c r="K712"/>
  <c r="N721"/>
  <c r="R721"/>
  <c r="R723" s="1"/>
  <c r="I739"/>
  <c r="I741" s="1"/>
  <c r="R739"/>
  <c r="K793"/>
  <c r="S810"/>
  <c r="K820"/>
  <c r="K822" s="1"/>
  <c r="I838"/>
  <c r="S833"/>
  <c r="T833" s="1"/>
  <c r="D16" i="13"/>
  <c r="D25"/>
  <c r="D34"/>
  <c r="D37" s="1"/>
  <c r="D39" s="1"/>
  <c r="D43"/>
  <c r="D52"/>
  <c r="D61"/>
  <c r="D70"/>
  <c r="D73" s="1"/>
  <c r="D75" s="1"/>
  <c r="D79"/>
  <c r="D88"/>
  <c r="D97"/>
  <c r="D106"/>
  <c r="D109" s="1"/>
  <c r="D111" s="1"/>
  <c r="D115"/>
  <c r="D124"/>
  <c r="D133"/>
  <c r="D142"/>
  <c r="D145" s="1"/>
  <c r="D147" s="1"/>
  <c r="D151"/>
  <c r="D160"/>
  <c r="D169"/>
  <c r="D178"/>
  <c r="D181" s="1"/>
  <c r="D183" s="1"/>
  <c r="D187"/>
  <c r="D196"/>
  <c r="D205"/>
  <c r="D214"/>
  <c r="D223"/>
  <c r="D226" s="1"/>
  <c r="D228" s="1"/>
  <c r="D232"/>
  <c r="D241"/>
  <c r="D250"/>
  <c r="D253" s="1"/>
  <c r="D255" s="1"/>
  <c r="D259"/>
  <c r="D262" s="1"/>
  <c r="D264" s="1"/>
  <c r="D268"/>
  <c r="D277"/>
  <c r="D286"/>
  <c r="D295"/>
  <c r="D298" s="1"/>
  <c r="D300" s="1"/>
  <c r="D304"/>
  <c r="D313"/>
  <c r="D322"/>
  <c r="D331"/>
  <c r="D340"/>
  <c r="D343" s="1"/>
  <c r="D345" s="1"/>
  <c r="D349"/>
  <c r="D358"/>
  <c r="D367"/>
  <c r="D376"/>
  <c r="D385"/>
  <c r="D394"/>
  <c r="D403"/>
  <c r="D406" s="1"/>
  <c r="D408" s="1"/>
  <c r="D412"/>
  <c r="D421"/>
  <c r="D430"/>
  <c r="D439"/>
  <c r="D442" s="1"/>
  <c r="D444" s="1"/>
  <c r="D448"/>
  <c r="D457"/>
  <c r="D466"/>
  <c r="D469" s="1"/>
  <c r="D471" s="1"/>
  <c r="D475"/>
  <c r="D484"/>
  <c r="D493"/>
  <c r="D502"/>
  <c r="D511"/>
  <c r="D520"/>
  <c r="D523" s="1"/>
  <c r="D525" s="1"/>
  <c r="D529"/>
  <c r="D538"/>
  <c r="D547"/>
  <c r="D556"/>
  <c r="D565"/>
  <c r="D574"/>
  <c r="D583"/>
  <c r="D586" s="1"/>
  <c r="D588" s="1"/>
  <c r="D592"/>
  <c r="D601"/>
  <c r="D610"/>
  <c r="D619"/>
  <c r="D628"/>
  <c r="D631" s="1"/>
  <c r="D633" s="1"/>
  <c r="D637"/>
  <c r="D646"/>
  <c r="D655"/>
  <c r="D664"/>
  <c r="D667" s="1"/>
  <c r="D669" s="1"/>
  <c r="D673"/>
  <c r="D682"/>
  <c r="D691"/>
  <c r="D700"/>
  <c r="D709"/>
  <c r="D718"/>
  <c r="D721" s="1"/>
  <c r="D723" s="1"/>
  <c r="D727"/>
  <c r="D736"/>
  <c r="D745"/>
  <c r="D754"/>
  <c r="D757" s="1"/>
  <c r="D759" s="1"/>
  <c r="D763"/>
  <c r="D772"/>
  <c r="D781"/>
  <c r="D790"/>
  <c r="D793" s="1"/>
  <c r="D795" s="1"/>
  <c r="D799"/>
  <c r="D808"/>
  <c r="D817"/>
  <c r="D826"/>
  <c r="D835"/>
  <c r="D844"/>
  <c r="D847" s="1"/>
  <c r="D849" s="1"/>
  <c r="D853"/>
  <c r="D862"/>
  <c r="D871"/>
  <c r="D880"/>
  <c r="D889"/>
  <c r="D898"/>
  <c r="D907"/>
  <c r="D916"/>
  <c r="D925"/>
  <c r="D934"/>
  <c r="D943"/>
  <c r="D952"/>
  <c r="D961"/>
  <c r="D970"/>
  <c r="D979"/>
  <c r="D988"/>
  <c r="D997"/>
  <c r="D1006"/>
  <c r="D1015"/>
  <c r="D1024"/>
  <c r="D1033"/>
  <c r="D1042"/>
  <c r="D1051"/>
  <c r="D1060"/>
  <c r="D1069"/>
  <c r="D1078"/>
  <c r="D1087"/>
  <c r="D1096"/>
  <c r="S1096" s="1"/>
  <c r="T1096" s="1"/>
  <c r="D1105"/>
  <c r="D1114"/>
  <c r="D1123"/>
  <c r="D1132"/>
  <c r="S1132" s="1"/>
  <c r="T1132" s="1"/>
  <c r="D1141"/>
  <c r="D1150"/>
  <c r="D1159"/>
  <c r="D1168"/>
  <c r="S1168" s="1"/>
  <c r="T1168" s="1"/>
  <c r="D1177"/>
  <c r="D1186"/>
  <c r="D1195"/>
  <c r="D1204"/>
  <c r="D1213"/>
  <c r="D1222"/>
  <c r="D1231"/>
  <c r="D1240"/>
  <c r="D1249"/>
  <c r="D1258"/>
  <c r="D1267"/>
  <c r="D1276"/>
  <c r="D1285"/>
  <c r="D1294"/>
  <c r="D1303"/>
  <c r="D1312"/>
  <c r="D1321"/>
  <c r="D1330"/>
  <c r="D1339"/>
  <c r="D1348"/>
  <c r="D1357"/>
  <c r="D1366"/>
  <c r="D1375"/>
  <c r="D1384"/>
  <c r="D1393"/>
  <c r="D1402"/>
  <c r="D1411"/>
  <c r="D1420"/>
  <c r="D1429"/>
  <c r="D1438"/>
  <c r="D1447"/>
  <c r="D1456"/>
  <c r="S1456" s="1"/>
  <c r="T1456" s="1"/>
  <c r="D1465"/>
  <c r="D1474"/>
  <c r="D1483"/>
  <c r="D1492"/>
  <c r="S1492" s="1"/>
  <c r="T1492" s="1"/>
  <c r="D1501"/>
  <c r="D1510"/>
  <c r="D1519"/>
  <c r="D1528"/>
  <c r="S1528" s="1"/>
  <c r="T1528" s="1"/>
  <c r="D1537"/>
  <c r="D1546"/>
  <c r="D1555"/>
  <c r="D1564"/>
  <c r="D1573"/>
  <c r="D1582"/>
  <c r="D1591"/>
  <c r="D1600"/>
  <c r="D1609"/>
  <c r="D1618"/>
  <c r="D1627"/>
  <c r="D1636"/>
  <c r="D1645"/>
  <c r="D1654"/>
  <c r="D1663"/>
  <c r="D1672"/>
  <c r="D1681"/>
  <c r="D1690"/>
  <c r="D1699"/>
  <c r="D1708"/>
  <c r="D1711" s="1"/>
  <c r="D1713" s="1"/>
  <c r="D1717"/>
  <c r="D1726"/>
  <c r="D1735"/>
  <c r="D1744"/>
  <c r="D1753"/>
  <c r="D1762"/>
  <c r="D1771"/>
  <c r="D1780"/>
  <c r="D1789"/>
  <c r="S1789" s="1"/>
  <c r="T1789" s="1"/>
  <c r="D1798"/>
  <c r="D1801" s="1"/>
  <c r="D1803" s="1"/>
  <c r="D1807"/>
  <c r="D1816"/>
  <c r="D1825"/>
  <c r="D1834"/>
  <c r="D1843"/>
  <c r="D1852"/>
  <c r="D1861"/>
  <c r="D1870"/>
  <c r="D1879"/>
  <c r="D1888"/>
  <c r="D1897"/>
  <c r="D1906"/>
  <c r="D1915"/>
  <c r="D1924"/>
  <c r="D1933"/>
  <c r="S1933" s="1"/>
  <c r="T1933" s="1"/>
  <c r="D1942"/>
  <c r="D1951"/>
  <c r="D1960"/>
  <c r="D1969"/>
  <c r="S1969" s="1"/>
  <c r="T1969" s="1"/>
  <c r="D1978"/>
  <c r="D1987"/>
  <c r="D1996"/>
  <c r="S1996" s="1"/>
  <c r="T1996" s="1"/>
  <c r="D2005"/>
  <c r="D2014"/>
  <c r="D2023"/>
  <c r="D2032"/>
  <c r="D2041"/>
  <c r="S2041" s="1"/>
  <c r="T2041" s="1"/>
  <c r="D2050"/>
  <c r="D2059"/>
  <c r="D2068"/>
  <c r="D2077"/>
  <c r="D2086"/>
  <c r="D2095"/>
  <c r="D2104"/>
  <c r="D2107" s="1"/>
  <c r="D2109" s="1"/>
  <c r="D2113"/>
  <c r="D2122"/>
  <c r="D2131"/>
  <c r="D2140"/>
  <c r="D2149"/>
  <c r="D2158"/>
  <c r="N316" i="17"/>
  <c r="L325"/>
  <c r="L327" s="1"/>
  <c r="O325"/>
  <c r="O327" s="1"/>
  <c r="Q334"/>
  <c r="I343"/>
  <c r="K433"/>
  <c r="K435" s="1"/>
  <c r="K460"/>
  <c r="K462" s="1"/>
  <c r="P487"/>
  <c r="E514"/>
  <c r="N514"/>
  <c r="N516" s="1"/>
  <c r="S16"/>
  <c r="T16" s="1"/>
  <c r="D28"/>
  <c r="D37"/>
  <c r="D55"/>
  <c r="D57" s="1"/>
  <c r="D64"/>
  <c r="D66" s="1"/>
  <c r="D73"/>
  <c r="D91"/>
  <c r="D100"/>
  <c r="D102" s="1"/>
  <c r="D109"/>
  <c r="D111" s="1"/>
  <c r="D118"/>
  <c r="D136"/>
  <c r="D145"/>
  <c r="D147" s="1"/>
  <c r="D154"/>
  <c r="D156" s="1"/>
  <c r="S160"/>
  <c r="T160" s="1"/>
  <c r="D172"/>
  <c r="D181"/>
  <c r="D183" s="1"/>
  <c r="D190"/>
  <c r="D192" s="1"/>
  <c r="D199"/>
  <c r="D208"/>
  <c r="D226"/>
  <c r="D228" s="1"/>
  <c r="S232"/>
  <c r="T232" s="1"/>
  <c r="D244"/>
  <c r="S250"/>
  <c r="T250" s="1"/>
  <c r="S286"/>
  <c r="T286" s="1"/>
  <c r="D298"/>
  <c r="D300" s="1"/>
  <c r="D307"/>
  <c r="D316"/>
  <c r="D325"/>
  <c r="D327" s="1"/>
  <c r="D334"/>
  <c r="D336" s="1"/>
  <c r="D343"/>
  <c r="D352"/>
  <c r="D361"/>
  <c r="D363" s="1"/>
  <c r="D370"/>
  <c r="D372" s="1"/>
  <c r="D379"/>
  <c r="D388"/>
  <c r="D397"/>
  <c r="D399" s="1"/>
  <c r="D406"/>
  <c r="D408" s="1"/>
  <c r="S412"/>
  <c r="T412" s="1"/>
  <c r="D424"/>
  <c r="D433"/>
  <c r="D435" s="1"/>
  <c r="D442"/>
  <c r="D444" s="1"/>
  <c r="D451"/>
  <c r="D460"/>
  <c r="D469"/>
  <c r="D471" s="1"/>
  <c r="S475"/>
  <c r="T475" s="1"/>
  <c r="D487"/>
  <c r="D496"/>
  <c r="D505"/>
  <c r="D507" s="1"/>
  <c r="D514"/>
  <c r="D516" s="1"/>
  <c r="D523"/>
  <c r="D532"/>
  <c r="S538"/>
  <c r="T538" s="1"/>
  <c r="D550"/>
  <c r="D552" s="1"/>
  <c r="D559"/>
  <c r="S565"/>
  <c r="T565" s="1"/>
  <c r="D577"/>
  <c r="D579" s="1"/>
  <c r="D586"/>
  <c r="D588" s="1"/>
  <c r="D595"/>
  <c r="D604"/>
  <c r="S610"/>
  <c r="T610" s="1"/>
  <c r="D622"/>
  <c r="D624" s="1"/>
  <c r="D640"/>
  <c r="D649"/>
  <c r="D667"/>
  <c r="D669" s="1"/>
  <c r="D676"/>
  <c r="D678" s="1"/>
  <c r="D685"/>
  <c r="D694"/>
  <c r="D703"/>
  <c r="D705" s="1"/>
  <c r="D712"/>
  <c r="D714" s="1"/>
  <c r="D721"/>
  <c r="D730"/>
  <c r="S736"/>
  <c r="T736" s="1"/>
  <c r="D748"/>
  <c r="D750" s="1"/>
  <c r="S754"/>
  <c r="T754" s="1"/>
  <c r="D775"/>
  <c r="D784"/>
  <c r="D786" s="1"/>
  <c r="D793"/>
  <c r="D795" s="1"/>
  <c r="D802"/>
  <c r="D811"/>
  <c r="D820"/>
  <c r="D822" s="1"/>
  <c r="D829"/>
  <c r="D831" s="1"/>
  <c r="D838"/>
  <c r="D847"/>
  <c r="D856"/>
  <c r="D858" s="1"/>
  <c r="D865"/>
  <c r="D867" s="1"/>
  <c r="D874"/>
  <c r="D883"/>
  <c r="D892"/>
  <c r="D894" s="1"/>
  <c r="D901"/>
  <c r="D903" s="1"/>
  <c r="D910"/>
  <c r="D919"/>
  <c r="D928"/>
  <c r="D930" s="1"/>
  <c r="D937"/>
  <c r="D939" s="1"/>
  <c r="D946"/>
  <c r="D955"/>
  <c r="D964"/>
  <c r="D966" s="1"/>
  <c r="D973"/>
  <c r="D975" s="1"/>
  <c r="S979"/>
  <c r="T979" s="1"/>
  <c r="D991"/>
  <c r="E2116" i="13"/>
  <c r="E2118" s="1"/>
  <c r="J390" l="1"/>
  <c r="Q453"/>
  <c r="R489"/>
  <c r="P498"/>
  <c r="I516"/>
  <c r="O534"/>
  <c r="P570"/>
  <c r="N588"/>
  <c r="Q615"/>
  <c r="Q642"/>
  <c r="N687"/>
  <c r="N732"/>
  <c r="K741"/>
  <c r="N759"/>
  <c r="L786"/>
  <c r="Q786"/>
  <c r="N831"/>
  <c r="J867"/>
  <c r="L876"/>
  <c r="Q876"/>
  <c r="K885"/>
  <c r="I948"/>
  <c r="N948"/>
  <c r="L957"/>
  <c r="Q957"/>
  <c r="K966"/>
  <c r="P966"/>
  <c r="N975"/>
  <c r="L984"/>
  <c r="Q984"/>
  <c r="K993"/>
  <c r="P993"/>
  <c r="N1029"/>
  <c r="J1047"/>
  <c r="O1047"/>
  <c r="L1056"/>
  <c r="Q1056"/>
  <c r="K1119"/>
  <c r="P1119"/>
  <c r="E1137"/>
  <c r="N1137"/>
  <c r="K1146"/>
  <c r="P1146"/>
  <c r="J1155"/>
  <c r="O1155"/>
  <c r="N1164"/>
  <c r="P1173"/>
  <c r="F1182"/>
  <c r="J1182"/>
  <c r="O1182"/>
  <c r="L1209"/>
  <c r="Q1209"/>
  <c r="K1218"/>
  <c r="P1218"/>
  <c r="J1227"/>
  <c r="O1227"/>
  <c r="N1236"/>
  <c r="L1245"/>
  <c r="J1254"/>
  <c r="O1254"/>
  <c r="P1272"/>
  <c r="P1326"/>
  <c r="L1344"/>
  <c r="Q1344"/>
  <c r="J1353"/>
  <c r="O1353"/>
  <c r="L1380"/>
  <c r="Q1380"/>
  <c r="P1389"/>
  <c r="I1398"/>
  <c r="N1398"/>
  <c r="K1407"/>
  <c r="P1407"/>
  <c r="P1425"/>
  <c r="J1434"/>
  <c r="O1434"/>
  <c r="I1443"/>
  <c r="L1452"/>
  <c r="Q1452"/>
  <c r="P1461"/>
  <c r="I1470"/>
  <c r="N1470"/>
  <c r="L1479"/>
  <c r="Q1479"/>
  <c r="I1515"/>
  <c r="R1515"/>
  <c r="L1524"/>
  <c r="Q1524"/>
  <c r="P1533"/>
  <c r="I1542"/>
  <c r="N1542"/>
  <c r="K1551"/>
  <c r="R1560"/>
  <c r="J1578"/>
  <c r="O1578"/>
  <c r="I1587"/>
  <c r="R1587"/>
  <c r="L1596"/>
  <c r="Q1596"/>
  <c r="P1605"/>
  <c r="I1614"/>
  <c r="N1614"/>
  <c r="L1623"/>
  <c r="Q1623"/>
  <c r="Q561"/>
  <c r="Q525"/>
  <c r="Q489"/>
  <c r="Q345"/>
  <c r="Q120"/>
  <c r="Q21"/>
  <c r="P1362"/>
  <c r="P1335"/>
  <c r="P1083"/>
  <c r="P1011"/>
  <c r="P930"/>
  <c r="P705"/>
  <c r="P390"/>
  <c r="P309"/>
  <c r="P192"/>
  <c r="P1290"/>
  <c r="P417"/>
  <c r="P66"/>
  <c r="O1398"/>
  <c r="O1263"/>
  <c r="O1119"/>
  <c r="O399"/>
  <c r="O174"/>
  <c r="O102"/>
  <c r="N1650"/>
  <c r="N1605"/>
  <c r="N1569"/>
  <c r="N1506"/>
  <c r="N1461"/>
  <c r="N1425"/>
  <c r="N1362"/>
  <c r="N1281"/>
  <c r="N1209"/>
  <c r="N1173"/>
  <c r="N1020"/>
  <c r="N795"/>
  <c r="L1173"/>
  <c r="L1137"/>
  <c r="L1101"/>
  <c r="L1029"/>
  <c r="L993"/>
  <c r="L831"/>
  <c r="K1524"/>
  <c r="K1488"/>
  <c r="K1452"/>
  <c r="K1416"/>
  <c r="K1083"/>
  <c r="K1047"/>
  <c r="K1011"/>
  <c r="J1542"/>
  <c r="J1506"/>
  <c r="J1470"/>
  <c r="J1191"/>
  <c r="J1002"/>
  <c r="J939"/>
  <c r="I1362"/>
  <c r="I1326"/>
  <c r="I1299"/>
  <c r="I1263"/>
  <c r="I1155"/>
  <c r="I1119"/>
  <c r="I1047"/>
  <c r="I1011"/>
  <c r="I984"/>
  <c r="I885"/>
  <c r="I849"/>
  <c r="I804"/>
  <c r="I768"/>
  <c r="F1812"/>
  <c r="H1776"/>
  <c r="L1731"/>
  <c r="Q1776"/>
  <c r="I1686"/>
  <c r="E1686"/>
  <c r="G1776"/>
  <c r="G1704"/>
  <c r="P1722"/>
  <c r="R1794"/>
  <c r="E1407"/>
  <c r="H2028"/>
  <c r="G1830"/>
  <c r="E615"/>
  <c r="E1011"/>
  <c r="N912"/>
  <c r="P912"/>
  <c r="P1056"/>
  <c r="P1200"/>
  <c r="E1227"/>
  <c r="E1425"/>
  <c r="E1497"/>
  <c r="E1569"/>
  <c r="E1641"/>
  <c r="P660"/>
  <c r="P1344"/>
  <c r="F2073"/>
  <c r="H2073"/>
  <c r="H1875"/>
  <c r="H1911"/>
  <c r="N1929"/>
  <c r="E1659"/>
  <c r="I1659"/>
  <c r="K1668"/>
  <c r="P1668"/>
  <c r="E1677"/>
  <c r="N1677"/>
  <c r="R1677"/>
  <c r="H1686"/>
  <c r="L1686"/>
  <c r="K1695"/>
  <c r="P1695"/>
  <c r="F1704"/>
  <c r="J1704"/>
  <c r="O1704"/>
  <c r="F1722"/>
  <c r="J1722"/>
  <c r="O1722"/>
  <c r="E1731"/>
  <c r="I1731"/>
  <c r="N1731"/>
  <c r="R1731"/>
  <c r="E1749"/>
  <c r="I1749"/>
  <c r="N1749"/>
  <c r="H1758"/>
  <c r="L1758"/>
  <c r="Q1758"/>
  <c r="G1767"/>
  <c r="K1767"/>
  <c r="E1776"/>
  <c r="I1776"/>
  <c r="R1776"/>
  <c r="H1785"/>
  <c r="L1785"/>
  <c r="Q1785"/>
  <c r="K1794"/>
  <c r="P1794"/>
  <c r="F1803"/>
  <c r="J1803"/>
  <c r="O1803"/>
  <c r="K1821"/>
  <c r="F1830"/>
  <c r="J1830"/>
  <c r="O1830"/>
  <c r="E1839"/>
  <c r="I1839"/>
  <c r="N1839"/>
  <c r="H1848"/>
  <c r="L1848"/>
  <c r="Q1848"/>
  <c r="K1857"/>
  <c r="P1857"/>
  <c r="J1866"/>
  <c r="O1866"/>
  <c r="E1875"/>
  <c r="H1884"/>
  <c r="L1884"/>
  <c r="Q1884"/>
  <c r="K1893"/>
  <c r="F1902"/>
  <c r="J1902"/>
  <c r="O1902"/>
  <c r="I1911"/>
  <c r="R1911"/>
  <c r="H1920"/>
  <c r="L1920"/>
  <c r="Q1920"/>
  <c r="G1929"/>
  <c r="P1929"/>
  <c r="J1938"/>
  <c r="O1938"/>
  <c r="I1956"/>
  <c r="H1965"/>
  <c r="L1965"/>
  <c r="K1983"/>
  <c r="F1992"/>
  <c r="J1992"/>
  <c r="O1992"/>
  <c r="E2001"/>
  <c r="I2001"/>
  <c r="N2001"/>
  <c r="H2010"/>
  <c r="L2010"/>
  <c r="Q2010"/>
  <c r="G2019"/>
  <c r="K2019"/>
  <c r="P2019"/>
  <c r="F2028"/>
  <c r="E2037"/>
  <c r="I2037"/>
  <c r="N2037"/>
  <c r="H2046"/>
  <c r="L2046"/>
  <c r="Q2046"/>
  <c r="G2055"/>
  <c r="K2055"/>
  <c r="P2055"/>
  <c r="O2064"/>
  <c r="I2073"/>
  <c r="N2073"/>
  <c r="H2109"/>
  <c r="R21"/>
  <c r="Q1974"/>
  <c r="G1947"/>
  <c r="K1947"/>
  <c r="P1947"/>
  <c r="S1681"/>
  <c r="S1684" s="1"/>
  <c r="D948" i="17"/>
  <c r="D912"/>
  <c r="D876"/>
  <c r="D840"/>
  <c r="D804"/>
  <c r="D723"/>
  <c r="D687"/>
  <c r="D642"/>
  <c r="D597"/>
  <c r="D561"/>
  <c r="D525"/>
  <c r="D489"/>
  <c r="D453"/>
  <c r="D381"/>
  <c r="D345"/>
  <c r="D309"/>
  <c r="D246"/>
  <c r="D201"/>
  <c r="D120"/>
  <c r="D75"/>
  <c r="D30"/>
  <c r="P489"/>
  <c r="Q336"/>
  <c r="S2014" i="13"/>
  <c r="T2014" s="1"/>
  <c r="S1942"/>
  <c r="T1942" s="1"/>
  <c r="S1726"/>
  <c r="T1726" s="1"/>
  <c r="S1186"/>
  <c r="T1186" s="1"/>
  <c r="S826"/>
  <c r="T826" s="1"/>
  <c r="S502"/>
  <c r="T502" s="1"/>
  <c r="I840" i="17"/>
  <c r="R741"/>
  <c r="K714"/>
  <c r="K867"/>
  <c r="H831"/>
  <c r="R921"/>
  <c r="N399"/>
  <c r="R903"/>
  <c r="I732"/>
  <c r="G498"/>
  <c r="I399"/>
  <c r="K336"/>
  <c r="G156"/>
  <c r="G849"/>
  <c r="F66"/>
  <c r="N624"/>
  <c r="K570"/>
  <c r="P534"/>
  <c r="E534"/>
  <c r="I372"/>
  <c r="N291"/>
  <c r="P174"/>
  <c r="H93"/>
  <c r="K75"/>
  <c r="J507"/>
  <c r="R930"/>
  <c r="P417"/>
  <c r="G417"/>
  <c r="L948"/>
  <c r="K138"/>
  <c r="N552"/>
  <c r="E552"/>
  <c r="P390"/>
  <c r="L255"/>
  <c r="J246"/>
  <c r="I894"/>
  <c r="E795"/>
  <c r="F750"/>
  <c r="J642"/>
  <c r="F606"/>
  <c r="G57"/>
  <c r="L984"/>
  <c r="E975"/>
  <c r="E966"/>
  <c r="H957"/>
  <c r="R939"/>
  <c r="I939"/>
  <c r="O930"/>
  <c r="F930"/>
  <c r="J912"/>
  <c r="O903"/>
  <c r="F903"/>
  <c r="H894"/>
  <c r="J885"/>
  <c r="O876"/>
  <c r="F876"/>
  <c r="L849"/>
  <c r="Q840"/>
  <c r="I831"/>
  <c r="J822"/>
  <c r="N813"/>
  <c r="N804"/>
  <c r="N795"/>
  <c r="I777"/>
  <c r="L750"/>
  <c r="J741"/>
  <c r="E732"/>
  <c r="J723"/>
  <c r="L714"/>
  <c r="G705"/>
  <c r="E696"/>
  <c r="N660"/>
  <c r="J651"/>
  <c r="K633"/>
  <c r="J624"/>
  <c r="E615"/>
  <c r="O597"/>
  <c r="F597"/>
  <c r="I588"/>
  <c r="O579"/>
  <c r="F579"/>
  <c r="J570"/>
  <c r="J561"/>
  <c r="L552"/>
  <c r="O543"/>
  <c r="J534"/>
  <c r="L525"/>
  <c r="O516"/>
  <c r="K507"/>
  <c r="F498"/>
  <c r="L480"/>
  <c r="L471"/>
  <c r="O462"/>
  <c r="K453"/>
  <c r="N444"/>
  <c r="Q435"/>
  <c r="H435"/>
  <c r="H426"/>
  <c r="J417"/>
  <c r="L408"/>
  <c r="L399"/>
  <c r="Q390"/>
  <c r="O381"/>
  <c r="F381"/>
  <c r="K372"/>
  <c r="O363"/>
  <c r="F363"/>
  <c r="F345"/>
  <c r="H345"/>
  <c r="H309"/>
  <c r="F291"/>
  <c r="G264"/>
  <c r="N210"/>
  <c r="P201"/>
  <c r="E174"/>
  <c r="H165"/>
  <c r="F156"/>
  <c r="L111"/>
  <c r="N93"/>
  <c r="Q75"/>
  <c r="H75"/>
  <c r="N66"/>
  <c r="E66"/>
  <c r="Q30"/>
  <c r="H30"/>
  <c r="K876"/>
  <c r="F804"/>
  <c r="O777"/>
  <c r="Q768"/>
  <c r="Q759"/>
  <c r="R750"/>
  <c r="E750"/>
  <c r="O300"/>
  <c r="Q201"/>
  <c r="L192"/>
  <c r="L183"/>
  <c r="H174"/>
  <c r="Q138"/>
  <c r="D993"/>
  <c r="D957"/>
  <c r="D921"/>
  <c r="D885"/>
  <c r="D849"/>
  <c r="D813"/>
  <c r="D777"/>
  <c r="D732"/>
  <c r="D696"/>
  <c r="D651"/>
  <c r="D606"/>
  <c r="D534"/>
  <c r="D498"/>
  <c r="D462"/>
  <c r="D426"/>
  <c r="D390"/>
  <c r="D354"/>
  <c r="D318"/>
  <c r="D210"/>
  <c r="D174"/>
  <c r="D138"/>
  <c r="D93"/>
  <c r="D39"/>
  <c r="E516"/>
  <c r="I345"/>
  <c r="N318"/>
  <c r="S2095" i="13"/>
  <c r="T2095" s="1"/>
  <c r="S2023"/>
  <c r="T2023" s="1"/>
  <c r="S1663"/>
  <c r="T1663" s="1"/>
  <c r="K795" i="17"/>
  <c r="N723"/>
  <c r="E885"/>
  <c r="Q831"/>
  <c r="R795"/>
  <c r="J993"/>
  <c r="K750"/>
  <c r="I606"/>
  <c r="I543"/>
  <c r="P399"/>
  <c r="I363"/>
  <c r="N336"/>
  <c r="I183"/>
  <c r="I849"/>
  <c r="F831"/>
  <c r="J66"/>
  <c r="P624"/>
  <c r="G624"/>
  <c r="P570"/>
  <c r="E570"/>
  <c r="G534"/>
  <c r="E390"/>
  <c r="I354"/>
  <c r="R291"/>
  <c r="R174"/>
  <c r="L93"/>
  <c r="N75"/>
  <c r="E75"/>
  <c r="L507"/>
  <c r="K444"/>
  <c r="R417"/>
  <c r="I417"/>
  <c r="O948"/>
  <c r="F948"/>
  <c r="N138"/>
  <c r="P552"/>
  <c r="G552"/>
  <c r="O255"/>
  <c r="F255"/>
  <c r="K894"/>
  <c r="G795"/>
  <c r="H750"/>
  <c r="G660"/>
  <c r="H606"/>
  <c r="G327"/>
  <c r="H21"/>
  <c r="O984"/>
  <c r="E984"/>
  <c r="F966"/>
  <c r="L957"/>
  <c r="E948"/>
  <c r="K939"/>
  <c r="Q930"/>
  <c r="H930"/>
  <c r="L912"/>
  <c r="Q903"/>
  <c r="H903"/>
  <c r="J894"/>
  <c r="L885"/>
  <c r="Q876"/>
  <c r="H876"/>
  <c r="O849"/>
  <c r="F849"/>
  <c r="F840"/>
  <c r="L822"/>
  <c r="R813"/>
  <c r="P804"/>
  <c r="G804"/>
  <c r="N777"/>
  <c r="I759"/>
  <c r="L741"/>
  <c r="P732"/>
  <c r="L723"/>
  <c r="Q714"/>
  <c r="K705"/>
  <c r="G696"/>
  <c r="F678"/>
  <c r="O651"/>
  <c r="P633"/>
  <c r="Q624"/>
  <c r="I615"/>
  <c r="Q597"/>
  <c r="H597"/>
  <c r="K588"/>
  <c r="Q579"/>
  <c r="H579"/>
  <c r="L570"/>
  <c r="O561"/>
  <c r="O552"/>
  <c r="F552"/>
  <c r="O534"/>
  <c r="O525"/>
  <c r="F525"/>
  <c r="R507"/>
  <c r="J498"/>
  <c r="E489"/>
  <c r="O471"/>
  <c r="F471"/>
  <c r="P453"/>
  <c r="P444"/>
  <c r="E444"/>
  <c r="J435"/>
  <c r="L426"/>
  <c r="L417"/>
  <c r="Q408"/>
  <c r="O399"/>
  <c r="F399"/>
  <c r="Q381"/>
  <c r="H381"/>
  <c r="N372"/>
  <c r="Q363"/>
  <c r="H363"/>
  <c r="H354"/>
  <c r="J345"/>
  <c r="L309"/>
  <c r="L291"/>
  <c r="P264"/>
  <c r="I246"/>
  <c r="G210"/>
  <c r="N174"/>
  <c r="L165"/>
  <c r="L156"/>
  <c r="Q111"/>
  <c r="R93"/>
  <c r="F84"/>
  <c r="J75"/>
  <c r="P66"/>
  <c r="G66"/>
  <c r="I57"/>
  <c r="J30"/>
  <c r="P876"/>
  <c r="L804"/>
  <c r="Q777"/>
  <c r="F777"/>
  <c r="O759"/>
  <c r="F759"/>
  <c r="I750"/>
  <c r="J732"/>
  <c r="Q705"/>
  <c r="F705"/>
  <c r="P687"/>
  <c r="K651"/>
  <c r="N606"/>
  <c r="P579"/>
  <c r="G561"/>
  <c r="G543"/>
  <c r="P498"/>
  <c r="K498"/>
  <c r="N480"/>
  <c r="E480"/>
  <c r="Q453"/>
  <c r="H453"/>
  <c r="H444"/>
  <c r="K426"/>
  <c r="R408"/>
  <c r="I408"/>
  <c r="N390"/>
  <c r="F210"/>
  <c r="H201"/>
  <c r="O183"/>
  <c r="F183"/>
  <c r="H147"/>
  <c r="P984"/>
  <c r="G984"/>
  <c r="R948"/>
  <c r="Q939"/>
  <c r="N867"/>
  <c r="H858"/>
  <c r="E840"/>
  <c r="H813"/>
  <c r="L795"/>
  <c r="Q318"/>
  <c r="F237"/>
  <c r="Q975"/>
  <c r="N912"/>
  <c r="R867"/>
  <c r="N840"/>
  <c r="P786"/>
  <c r="G786"/>
  <c r="Q687"/>
  <c r="P678"/>
  <c r="G678"/>
  <c r="R381"/>
  <c r="J336"/>
  <c r="I273"/>
  <c r="N219"/>
  <c r="F57"/>
  <c r="N30"/>
  <c r="H732"/>
  <c r="O705"/>
  <c r="O696"/>
  <c r="K687"/>
  <c r="G651"/>
  <c r="R597"/>
  <c r="G579"/>
  <c r="P543"/>
  <c r="E543"/>
  <c r="E498"/>
  <c r="I498"/>
  <c r="K480"/>
  <c r="P471"/>
  <c r="O453"/>
  <c r="F453"/>
  <c r="R426"/>
  <c r="I426"/>
  <c r="P408"/>
  <c r="G408"/>
  <c r="K390"/>
  <c r="R1740" i="13"/>
  <c r="F1686"/>
  <c r="I1812"/>
  <c r="L1794"/>
  <c r="N1704"/>
  <c r="O1686"/>
  <c r="E1767"/>
  <c r="I1740"/>
  <c r="N1713"/>
  <c r="F2037"/>
  <c r="G2064"/>
  <c r="G1839"/>
  <c r="I1929"/>
  <c r="K1920"/>
  <c r="N1974"/>
  <c r="P1974"/>
  <c r="R1920"/>
  <c r="J300" i="17"/>
  <c r="O201"/>
  <c r="F192"/>
  <c r="J183"/>
  <c r="Q147"/>
  <c r="L138"/>
  <c r="I1947" i="13"/>
  <c r="P1902"/>
  <c r="O1848"/>
  <c r="I2010"/>
  <c r="R984" i="17"/>
  <c r="I984"/>
  <c r="I966"/>
  <c r="O939"/>
  <c r="E876"/>
  <c r="L858"/>
  <c r="G840"/>
  <c r="L813"/>
  <c r="O795"/>
  <c r="G750"/>
  <c r="J309"/>
  <c r="N1695" i="13"/>
  <c r="E1695"/>
  <c r="G1713"/>
  <c r="N1821"/>
  <c r="H1821"/>
  <c r="L1803"/>
  <c r="Q1659"/>
  <c r="E1785"/>
  <c r="J1659"/>
  <c r="P1758"/>
  <c r="F1758"/>
  <c r="N1758"/>
  <c r="O1785"/>
  <c r="F1974"/>
  <c r="J1839"/>
  <c r="N2064"/>
  <c r="R2064"/>
  <c r="R1902"/>
  <c r="E1965"/>
  <c r="F2046"/>
  <c r="F1884"/>
  <c r="G1902"/>
  <c r="H1983"/>
  <c r="H1830"/>
  <c r="I1983"/>
  <c r="J2046"/>
  <c r="L1830"/>
  <c r="N1965"/>
  <c r="P1848"/>
  <c r="F1452"/>
  <c r="E930" i="17"/>
  <c r="K885"/>
  <c r="I858"/>
  <c r="R786"/>
  <c r="I786"/>
  <c r="R696"/>
  <c r="R678"/>
  <c r="I678"/>
  <c r="P588"/>
  <c r="F1785" i="13"/>
  <c r="H1695"/>
  <c r="L1767"/>
  <c r="Q1947"/>
  <c r="G2037"/>
  <c r="I2028"/>
  <c r="L2064"/>
  <c r="Q2019"/>
  <c r="O336" i="17"/>
  <c r="K273"/>
  <c r="R219"/>
  <c r="L120"/>
  <c r="R30"/>
  <c r="F1794" i="13"/>
  <c r="P1704"/>
  <c r="P1965"/>
  <c r="G1956"/>
  <c r="R462"/>
  <c r="R381"/>
  <c r="R219"/>
  <c r="R111"/>
  <c r="Q1551"/>
  <c r="Q1407"/>
  <c r="Q1281"/>
  <c r="Q1200"/>
  <c r="Q1128"/>
  <c r="Q1020"/>
  <c r="Q921"/>
  <c r="Q822"/>
  <c r="Q750"/>
  <c r="Q651"/>
  <c r="Q417"/>
  <c r="Q174"/>
  <c r="P1443"/>
  <c r="P1101"/>
  <c r="P1029"/>
  <c r="P759"/>
  <c r="P615"/>
  <c r="P426"/>
  <c r="P318"/>
  <c r="P201"/>
  <c r="P21"/>
  <c r="Q57"/>
  <c r="P1299"/>
  <c r="P1110"/>
  <c r="P84"/>
  <c r="O1290"/>
  <c r="O1191"/>
  <c r="O1110"/>
  <c r="O1038"/>
  <c r="O327"/>
  <c r="O21"/>
  <c r="N1578"/>
  <c r="N1497"/>
  <c r="N1389"/>
  <c r="N1308"/>
  <c r="N1200"/>
  <c r="N1101"/>
  <c r="N984"/>
  <c r="N696"/>
  <c r="N615"/>
  <c r="N372"/>
  <c r="L1551"/>
  <c r="L1407"/>
  <c r="L1281"/>
  <c r="L1200"/>
  <c r="L1128"/>
  <c r="L1020"/>
  <c r="L921"/>
  <c r="L822"/>
  <c r="L750"/>
  <c r="L606"/>
  <c r="L489"/>
  <c r="K1191"/>
  <c r="K1110"/>
  <c r="K1038"/>
  <c r="K930"/>
  <c r="K858"/>
  <c r="K705"/>
  <c r="K381"/>
  <c r="J1308"/>
  <c r="J1218"/>
  <c r="J1119"/>
  <c r="J984"/>
  <c r="J903"/>
  <c r="J714"/>
  <c r="J471"/>
  <c r="R1722"/>
  <c r="O1758"/>
  <c r="Q1767"/>
  <c r="P1992"/>
  <c r="E291"/>
  <c r="E1623"/>
  <c r="F2001"/>
  <c r="H1956"/>
  <c r="J1884"/>
  <c r="O1983"/>
  <c r="R1866"/>
  <c r="O363"/>
  <c r="J1956"/>
  <c r="L2073"/>
  <c r="O1974"/>
  <c r="K2064"/>
  <c r="Q39"/>
  <c r="O75"/>
  <c r="O237"/>
  <c r="K309"/>
  <c r="L417"/>
  <c r="E1848"/>
  <c r="N1947"/>
  <c r="R1947"/>
  <c r="E2010"/>
  <c r="N984" i="17"/>
  <c r="R966"/>
  <c r="N948"/>
  <c r="H939"/>
  <c r="G867"/>
  <c r="P840"/>
  <c r="N831"/>
  <c r="J795"/>
  <c r="F786"/>
  <c r="L318"/>
  <c r="I696"/>
  <c r="I1695" i="13"/>
  <c r="F1677"/>
  <c r="Q1821"/>
  <c r="I1821"/>
  <c r="Q1803"/>
  <c r="I1803"/>
  <c r="H1803"/>
  <c r="N1785"/>
  <c r="J1740"/>
  <c r="R1758"/>
  <c r="K1758"/>
  <c r="L1677"/>
  <c r="O1821"/>
  <c r="K1911"/>
  <c r="N1893"/>
  <c r="R1857"/>
  <c r="E2055"/>
  <c r="E1830"/>
  <c r="F1983"/>
  <c r="G1938"/>
  <c r="H1902"/>
  <c r="I2019"/>
  <c r="I1830"/>
  <c r="J1983"/>
  <c r="K2046"/>
  <c r="K1902"/>
  <c r="L1938"/>
  <c r="N2019"/>
  <c r="Q1866"/>
  <c r="H975" i="17"/>
  <c r="P912"/>
  <c r="R858"/>
  <c r="O813"/>
  <c r="N786"/>
  <c r="O750"/>
  <c r="L687"/>
  <c r="N678"/>
  <c r="G606"/>
  <c r="K1785" i="13"/>
  <c r="Q1722"/>
  <c r="G1749"/>
  <c r="O1767"/>
  <c r="O1893"/>
  <c r="Q1983"/>
  <c r="E1992"/>
  <c r="H1857"/>
  <c r="L1866"/>
  <c r="P2046"/>
  <c r="Q1956"/>
  <c r="O1641"/>
  <c r="O1497"/>
  <c r="R525"/>
  <c r="R426"/>
  <c r="R318"/>
  <c r="R183"/>
  <c r="Q1587"/>
  <c r="Q1515"/>
  <c r="Q1443"/>
  <c r="Q1371"/>
  <c r="Q687"/>
  <c r="Q606"/>
  <c r="Q498"/>
  <c r="Q255"/>
  <c r="Q102"/>
  <c r="P1515"/>
  <c r="P1398"/>
  <c r="P1191"/>
  <c r="P1074"/>
  <c r="P921"/>
  <c r="P687"/>
  <c r="P381"/>
  <c r="P291"/>
  <c r="P138"/>
  <c r="Q228"/>
  <c r="P1254"/>
  <c r="P273"/>
  <c r="O1650"/>
  <c r="O1506"/>
  <c r="O1362"/>
  <c r="O1146"/>
  <c r="O1074"/>
  <c r="O1002"/>
  <c r="O471"/>
  <c r="O147"/>
  <c r="N1641"/>
  <c r="N1533"/>
  <c r="N1434"/>
  <c r="N1353"/>
  <c r="N1272"/>
  <c r="N939"/>
  <c r="N840"/>
  <c r="N768"/>
  <c r="N660"/>
  <c r="N507"/>
  <c r="N291"/>
  <c r="L1587"/>
  <c r="L1515"/>
  <c r="L1443"/>
  <c r="L1371"/>
  <c r="L687"/>
  <c r="L525"/>
  <c r="K1623"/>
  <c r="K1479"/>
  <c r="K1335"/>
  <c r="K1254"/>
  <c r="K1155"/>
  <c r="K894"/>
  <c r="K777"/>
  <c r="K633"/>
  <c r="K273"/>
  <c r="K183"/>
  <c r="K21"/>
  <c r="J1605"/>
  <c r="J1533"/>
  <c r="J1461"/>
  <c r="J1389"/>
  <c r="J1263"/>
  <c r="J1083"/>
  <c r="J1011"/>
  <c r="J948"/>
  <c r="J543"/>
  <c r="J291"/>
  <c r="J48"/>
  <c r="F1713"/>
  <c r="E1668"/>
  <c r="E669"/>
  <c r="E453"/>
  <c r="E1047"/>
  <c r="E1551"/>
  <c r="H1866"/>
  <c r="L1956"/>
  <c r="Q1929"/>
  <c r="E1866"/>
  <c r="E1083"/>
  <c r="J1875"/>
  <c r="L1911"/>
  <c r="O1857"/>
  <c r="R2028"/>
  <c r="E1929"/>
  <c r="G1992"/>
  <c r="K1956"/>
  <c r="J2037"/>
  <c r="K1938"/>
  <c r="L2037"/>
  <c r="O2046"/>
  <c r="R1965"/>
  <c r="K930" i="17"/>
  <c r="G912"/>
  <c r="N858"/>
  <c r="F813"/>
  <c r="K786"/>
  <c r="J705"/>
  <c r="H687"/>
  <c r="K678"/>
  <c r="E606"/>
  <c r="Q1695" i="13"/>
  <c r="H1704"/>
  <c r="K1713"/>
  <c r="P1875"/>
  <c r="H1893"/>
  <c r="I1893"/>
  <c r="J1857"/>
  <c r="P1911"/>
  <c r="N381" i="17"/>
  <c r="P273"/>
  <c r="G273"/>
  <c r="I219"/>
  <c r="H39"/>
  <c r="I30"/>
  <c r="L1695" i="13"/>
  <c r="O2073"/>
  <c r="P1938"/>
  <c r="R2046"/>
  <c r="K2028"/>
  <c r="N1992"/>
  <c r="P2037"/>
  <c r="R1983"/>
  <c r="O1569"/>
  <c r="O1425"/>
  <c r="R1623"/>
  <c r="R1551"/>
  <c r="R1479"/>
  <c r="R390"/>
  <c r="R273"/>
  <c r="R165"/>
  <c r="Q1632"/>
  <c r="Q1560"/>
  <c r="Q1488"/>
  <c r="Q1416"/>
  <c r="Q1236"/>
  <c r="Q1164"/>
  <c r="Q1065"/>
  <c r="Q885"/>
  <c r="Q795"/>
  <c r="Q714"/>
  <c r="Q534"/>
  <c r="Q237"/>
  <c r="P1353"/>
  <c r="P1263"/>
  <c r="P1038"/>
  <c r="P975"/>
  <c r="P777"/>
  <c r="P633"/>
  <c r="P453"/>
  <c r="P354"/>
  <c r="P219"/>
  <c r="P30"/>
  <c r="Q75"/>
  <c r="P1371"/>
  <c r="P1227"/>
  <c r="P1155"/>
  <c r="P246"/>
  <c r="O1614"/>
  <c r="O1470"/>
  <c r="O1308"/>
  <c r="O1083"/>
  <c r="O1011"/>
  <c r="O498"/>
  <c r="N1326"/>
  <c r="N1065"/>
  <c r="N876"/>
  <c r="N804"/>
  <c r="N624"/>
  <c r="N444"/>
  <c r="L1632"/>
  <c r="L1560"/>
  <c r="L1488"/>
  <c r="L1416"/>
  <c r="L1236"/>
  <c r="L1164"/>
  <c r="L1065"/>
  <c r="L885"/>
  <c r="L795"/>
  <c r="L714"/>
  <c r="L561"/>
  <c r="K1587"/>
  <c r="K1515"/>
  <c r="K1443"/>
  <c r="K1371"/>
  <c r="K1290"/>
  <c r="K1074"/>
  <c r="K921"/>
  <c r="K813"/>
  <c r="K669"/>
  <c r="K219"/>
  <c r="K111"/>
  <c r="J1641"/>
  <c r="J1569"/>
  <c r="J1497"/>
  <c r="J1425"/>
  <c r="J1110"/>
  <c r="J1038"/>
  <c r="J975"/>
  <c r="J876"/>
  <c r="J606"/>
  <c r="J183"/>
  <c r="I1623"/>
  <c r="I1551"/>
  <c r="I1479"/>
  <c r="E777"/>
  <c r="E813"/>
  <c r="E849"/>
  <c r="E867"/>
  <c r="E1209"/>
  <c r="E1281"/>
  <c r="E1371"/>
  <c r="K1875"/>
  <c r="E1857"/>
  <c r="R2010"/>
  <c r="Q2028"/>
  <c r="O2028"/>
  <c r="L2019"/>
  <c r="K2010"/>
  <c r="J2028"/>
  <c r="G2028"/>
  <c r="F2064"/>
  <c r="G1893"/>
  <c r="F1911"/>
  <c r="P1452"/>
  <c r="P1308"/>
  <c r="P1164"/>
  <c r="Q1092"/>
  <c r="L1092"/>
  <c r="P1092"/>
  <c r="P876"/>
  <c r="P264"/>
  <c r="E201"/>
  <c r="E93"/>
  <c r="O435"/>
  <c r="E723"/>
  <c r="G1821"/>
  <c r="I1785"/>
  <c r="I1677"/>
  <c r="P1803"/>
  <c r="P1659"/>
  <c r="F1659"/>
  <c r="J1695"/>
  <c r="O1659"/>
  <c r="R1785"/>
  <c r="G1722"/>
  <c r="J1794"/>
  <c r="R1704"/>
  <c r="R1695"/>
  <c r="Q1749"/>
  <c r="Q1812"/>
  <c r="P1776"/>
  <c r="N1740"/>
  <c r="L1740"/>
  <c r="J1713"/>
  <c r="H1767"/>
  <c r="F1767"/>
  <c r="P93"/>
  <c r="O570"/>
  <c r="J570"/>
  <c r="F570"/>
  <c r="O1326"/>
  <c r="F1326"/>
  <c r="O1335"/>
  <c r="F1335"/>
  <c r="K1317"/>
  <c r="O1299"/>
  <c r="F1299"/>
  <c r="F993"/>
  <c r="P849"/>
  <c r="R579"/>
  <c r="N579"/>
  <c r="I1407"/>
  <c r="I1371"/>
  <c r="I1335"/>
  <c r="I1308"/>
  <c r="I1272"/>
  <c r="I1236"/>
  <c r="I1200"/>
  <c r="I1164"/>
  <c r="I1128"/>
  <c r="I1083"/>
  <c r="I1020"/>
  <c r="I993"/>
  <c r="I957"/>
  <c r="I921"/>
  <c r="I876"/>
  <c r="I813"/>
  <c r="I777"/>
  <c r="I705"/>
  <c r="I660"/>
  <c r="I453"/>
  <c r="E30"/>
  <c r="E264"/>
  <c r="E372"/>
  <c r="E534"/>
  <c r="E678"/>
  <c r="E786"/>
  <c r="E876"/>
  <c r="E930"/>
  <c r="E1038"/>
  <c r="E1128"/>
  <c r="E1200"/>
  <c r="E1254"/>
  <c r="E1308"/>
  <c r="E1362"/>
  <c r="E1416"/>
  <c r="E1452"/>
  <c r="E1524"/>
  <c r="E1578"/>
  <c r="E1632"/>
  <c r="F102"/>
  <c r="F174"/>
  <c r="F336"/>
  <c r="F480"/>
  <c r="F516"/>
  <c r="F606"/>
  <c r="F696"/>
  <c r="F732"/>
  <c r="F831"/>
  <c r="F885"/>
  <c r="F903"/>
  <c r="F948"/>
  <c r="F975"/>
  <c r="F1020"/>
  <c r="F1038"/>
  <c r="F1092"/>
  <c r="F1119"/>
  <c r="F1146"/>
  <c r="F1173"/>
  <c r="F1218"/>
  <c r="F1236"/>
  <c r="F1272"/>
  <c r="F1308"/>
  <c r="F1353"/>
  <c r="F1389"/>
  <c r="F1407"/>
  <c r="F1425"/>
  <c r="F1461"/>
  <c r="F1488"/>
  <c r="F1515"/>
  <c r="F1533"/>
  <c r="F1551"/>
  <c r="F1587"/>
  <c r="F1614"/>
  <c r="F1641"/>
  <c r="G21"/>
  <c r="G111"/>
  <c r="G201"/>
  <c r="G264"/>
  <c r="G318"/>
  <c r="G453"/>
  <c r="G615"/>
  <c r="G660"/>
  <c r="G678"/>
  <c r="G750"/>
  <c r="G777"/>
  <c r="G804"/>
  <c r="G867"/>
  <c r="G912"/>
  <c r="G939"/>
  <c r="G984"/>
  <c r="G1038"/>
  <c r="G1056"/>
  <c r="G1083"/>
  <c r="G1128"/>
  <c r="G1182"/>
  <c r="G1200"/>
  <c r="G1227"/>
  <c r="G1254"/>
  <c r="G1281"/>
  <c r="G1326"/>
  <c r="G1344"/>
  <c r="G1362"/>
  <c r="G1380"/>
  <c r="G1416"/>
  <c r="G1452"/>
  <c r="G1488"/>
  <c r="G1515"/>
  <c r="G1533"/>
  <c r="G1569"/>
  <c r="G1587"/>
  <c r="G1605"/>
  <c r="G1632"/>
  <c r="H21"/>
  <c r="H120"/>
  <c r="H174"/>
  <c r="H408"/>
  <c r="H516"/>
  <c r="H615"/>
  <c r="H687"/>
  <c r="H795"/>
  <c r="H840"/>
  <c r="H894"/>
  <c r="H921"/>
  <c r="H966"/>
  <c r="H993"/>
  <c r="H1020"/>
  <c r="H1038"/>
  <c r="H1092"/>
  <c r="H1119"/>
  <c r="H1146"/>
  <c r="H1173"/>
  <c r="H1218"/>
  <c r="H1272"/>
  <c r="H1308"/>
  <c r="H1344"/>
  <c r="H1380"/>
  <c r="H1398"/>
  <c r="H1416"/>
  <c r="H1434"/>
  <c r="H1452"/>
  <c r="H1470"/>
  <c r="H1506"/>
  <c r="H1524"/>
  <c r="H1542"/>
  <c r="H1560"/>
  <c r="H1578"/>
  <c r="H1596"/>
  <c r="H1614"/>
  <c r="H1650"/>
  <c r="I138"/>
  <c r="I264"/>
  <c r="I381"/>
  <c r="I426"/>
  <c r="I507"/>
  <c r="I615"/>
  <c r="I867"/>
  <c r="I939"/>
  <c r="I1065"/>
  <c r="I1182"/>
  <c r="I1245"/>
  <c r="I1281"/>
  <c r="I1353"/>
  <c r="I1416"/>
  <c r="I1488"/>
  <c r="I1524"/>
  <c r="I1596"/>
  <c r="I1641"/>
  <c r="J75"/>
  <c r="J282"/>
  <c r="J588"/>
  <c r="J696"/>
  <c r="J840"/>
  <c r="J894"/>
  <c r="J966"/>
  <c r="J1020"/>
  <c r="J1092"/>
  <c r="J1164"/>
  <c r="J1236"/>
  <c r="J1281"/>
  <c r="J1326"/>
  <c r="J1407"/>
  <c r="J1443"/>
  <c r="J1515"/>
  <c r="J1560"/>
  <c r="J1623"/>
  <c r="K579"/>
  <c r="K723"/>
  <c r="K867"/>
  <c r="K912"/>
  <c r="K984"/>
  <c r="K1065"/>
  <c r="K1128"/>
  <c r="K1200"/>
  <c r="K1245"/>
  <c r="K1281"/>
  <c r="K1353"/>
  <c r="K1389"/>
  <c r="K1434"/>
  <c r="K1497"/>
  <c r="K1569"/>
  <c r="K1605"/>
  <c r="L21"/>
  <c r="L147"/>
  <c r="L588"/>
  <c r="L696"/>
  <c r="L840"/>
  <c r="L903"/>
  <c r="L975"/>
  <c r="L1074"/>
  <c r="L1119"/>
  <c r="L1218"/>
  <c r="L1308"/>
  <c r="L1389"/>
  <c r="L1425"/>
  <c r="L1461"/>
  <c r="L1506"/>
  <c r="L1542"/>
  <c r="L1578"/>
  <c r="L1614"/>
  <c r="N93"/>
  <c r="N273"/>
  <c r="N453"/>
  <c r="N777"/>
  <c r="N849"/>
  <c r="N957"/>
  <c r="N1038"/>
  <c r="N1083"/>
  <c r="N1155"/>
  <c r="N1191"/>
  <c r="N1254"/>
  <c r="N1299"/>
  <c r="N1344"/>
  <c r="N1380"/>
  <c r="N1452"/>
  <c r="N1488"/>
  <c r="N1560"/>
  <c r="N1623"/>
  <c r="O516"/>
  <c r="O633"/>
  <c r="O741"/>
  <c r="O894"/>
  <c r="O921"/>
  <c r="O966"/>
  <c r="O1020"/>
  <c r="O1092"/>
  <c r="O1164"/>
  <c r="O1236"/>
  <c r="O1317"/>
  <c r="O1407"/>
  <c r="O1443"/>
  <c r="O1515"/>
  <c r="O1560"/>
  <c r="O1623"/>
  <c r="P507"/>
  <c r="P669"/>
  <c r="P786"/>
  <c r="P867"/>
  <c r="P957"/>
  <c r="P1065"/>
  <c r="P1479"/>
  <c r="P1542"/>
  <c r="P1578"/>
  <c r="P1623"/>
  <c r="Q147"/>
  <c r="Q597"/>
  <c r="Q894"/>
  <c r="Q966"/>
  <c r="Q1002"/>
  <c r="Q1110"/>
  <c r="Q1146"/>
  <c r="Q1290"/>
  <c r="Q1362"/>
  <c r="Q1398"/>
  <c r="Q1434"/>
  <c r="Q1470"/>
  <c r="Q1533"/>
  <c r="Q1569"/>
  <c r="Q1605"/>
  <c r="Q1650"/>
  <c r="R507"/>
  <c r="R615"/>
  <c r="R723"/>
  <c r="R813"/>
  <c r="R867"/>
  <c r="R912"/>
  <c r="R939"/>
  <c r="R984"/>
  <c r="R1038"/>
  <c r="R1056"/>
  <c r="R1083"/>
  <c r="R1128"/>
  <c r="R1182"/>
  <c r="R1200"/>
  <c r="R1227"/>
  <c r="R1254"/>
  <c r="R1281"/>
  <c r="R1326"/>
  <c r="R1344"/>
  <c r="R1362"/>
  <c r="R1380"/>
  <c r="R1416"/>
  <c r="R1452"/>
  <c r="R1497"/>
  <c r="R1542"/>
  <c r="R1614"/>
  <c r="R1650"/>
  <c r="F30"/>
  <c r="H30"/>
  <c r="J30"/>
  <c r="E39"/>
  <c r="G39"/>
  <c r="P48"/>
  <c r="R48"/>
  <c r="E57"/>
  <c r="G57"/>
  <c r="I57"/>
  <c r="K57"/>
  <c r="P57"/>
  <c r="R57"/>
  <c r="F66"/>
  <c r="J66"/>
  <c r="Q66"/>
  <c r="E75"/>
  <c r="G75"/>
  <c r="K75"/>
  <c r="P75"/>
  <c r="R75"/>
  <c r="F84"/>
  <c r="O84"/>
  <c r="Q84"/>
  <c r="H93"/>
  <c r="O93"/>
  <c r="Q93"/>
  <c r="E102"/>
  <c r="I102"/>
  <c r="P102"/>
  <c r="J111"/>
  <c r="Q111"/>
  <c r="P120"/>
  <c r="E129"/>
  <c r="G129"/>
  <c r="K129"/>
  <c r="N129"/>
  <c r="P129"/>
  <c r="R129"/>
  <c r="F138"/>
  <c r="E147"/>
  <c r="G147"/>
  <c r="K147"/>
  <c r="P147"/>
  <c r="R147"/>
  <c r="F156"/>
  <c r="H156"/>
  <c r="J156"/>
  <c r="L156"/>
  <c r="O156"/>
  <c r="F165"/>
  <c r="L165"/>
  <c r="O165"/>
  <c r="Q165"/>
  <c r="E174"/>
  <c r="I174"/>
  <c r="F183"/>
  <c r="Q183"/>
  <c r="F192"/>
  <c r="H192"/>
  <c r="J192"/>
  <c r="O192"/>
  <c r="Q192"/>
  <c r="H201"/>
  <c r="L201"/>
  <c r="Q201"/>
  <c r="E210"/>
  <c r="I210"/>
  <c r="P210"/>
  <c r="P228"/>
  <c r="E237"/>
  <c r="G237"/>
  <c r="I237"/>
  <c r="K237"/>
  <c r="P237"/>
  <c r="R237"/>
  <c r="O246"/>
  <c r="Q246"/>
  <c r="E255"/>
  <c r="G255"/>
  <c r="I255"/>
  <c r="K255"/>
  <c r="N255"/>
  <c r="P255"/>
  <c r="R255"/>
  <c r="F264"/>
  <c r="H264"/>
  <c r="Q264"/>
  <c r="G282"/>
  <c r="I282"/>
  <c r="K282"/>
  <c r="N282"/>
  <c r="P282"/>
  <c r="R282"/>
  <c r="O291"/>
  <c r="F300"/>
  <c r="O300"/>
  <c r="Q309"/>
  <c r="J318"/>
  <c r="L318"/>
  <c r="O318"/>
  <c r="Q318"/>
  <c r="E327"/>
  <c r="G327"/>
  <c r="I327"/>
  <c r="K327"/>
  <c r="N327"/>
  <c r="P327"/>
  <c r="R327"/>
  <c r="G2406"/>
  <c r="N2343"/>
  <c r="F2343"/>
  <c r="N2334"/>
  <c r="F2334"/>
  <c r="N2325"/>
  <c r="F2325"/>
  <c r="P2352"/>
  <c r="H2352"/>
  <c r="K2325"/>
  <c r="P2388"/>
  <c r="H2388"/>
  <c r="P2379"/>
  <c r="H2379"/>
  <c r="P2370"/>
  <c r="H2370"/>
  <c r="P2361"/>
  <c r="H2361"/>
  <c r="D2397"/>
  <c r="L2397"/>
  <c r="Q2397"/>
  <c r="I2397"/>
  <c r="O2388"/>
  <c r="Q2406"/>
  <c r="G2388"/>
  <c r="M2379"/>
  <c r="E2379"/>
  <c r="K2370"/>
  <c r="Q2361"/>
  <c r="I2361"/>
  <c r="O2352"/>
  <c r="G2352"/>
  <c r="M2343"/>
  <c r="E2343"/>
  <c r="M2334"/>
  <c r="E2334"/>
  <c r="L2433"/>
  <c r="D2433"/>
  <c r="L2424"/>
  <c r="D2424"/>
  <c r="L2415"/>
  <c r="D2415"/>
  <c r="L2406"/>
  <c r="D2406"/>
  <c r="G2424"/>
  <c r="K2406"/>
  <c r="K2415"/>
  <c r="O2424"/>
  <c r="O2433"/>
  <c r="P2343"/>
  <c r="H2343"/>
  <c r="P2334"/>
  <c r="H2334"/>
  <c r="P2325"/>
  <c r="H2325"/>
  <c r="R2352"/>
  <c r="J2352"/>
  <c r="Q2325"/>
  <c r="I2325"/>
  <c r="R2388"/>
  <c r="J2388"/>
  <c r="R2379"/>
  <c r="J2379"/>
  <c r="R2370"/>
  <c r="J2370"/>
  <c r="R2361"/>
  <c r="J2361"/>
  <c r="R2397"/>
  <c r="J2397"/>
  <c r="O2397"/>
  <c r="G2397"/>
  <c r="M2388"/>
  <c r="I2388"/>
  <c r="O2379"/>
  <c r="G2379"/>
  <c r="M2370"/>
  <c r="E2370"/>
  <c r="K2361"/>
  <c r="Q2352"/>
  <c r="I2352"/>
  <c r="O2343"/>
  <c r="G2343"/>
  <c r="K2334"/>
  <c r="R2433"/>
  <c r="J2433"/>
  <c r="R2424"/>
  <c r="J2424"/>
  <c r="R2415"/>
  <c r="J2415"/>
  <c r="R2406"/>
  <c r="J2406"/>
  <c r="E2433"/>
  <c r="E2415"/>
  <c r="I2424"/>
  <c r="E2406"/>
  <c r="M2433"/>
  <c r="Q2424"/>
  <c r="R2343"/>
  <c r="J2343"/>
  <c r="R2334"/>
  <c r="J2334"/>
  <c r="R2325"/>
  <c r="J2325"/>
  <c r="D2352"/>
  <c r="L2352"/>
  <c r="O2325"/>
  <c r="G2325"/>
  <c r="L2388"/>
  <c r="D2388"/>
  <c r="L2379"/>
  <c r="D2379"/>
  <c r="L2370"/>
  <c r="D2370"/>
  <c r="L2361"/>
  <c r="D2361"/>
  <c r="P2397"/>
  <c r="H2397"/>
  <c r="M2397"/>
  <c r="E2397"/>
  <c r="K2388"/>
  <c r="M2406"/>
  <c r="Q2379"/>
  <c r="I2379"/>
  <c r="O2370"/>
  <c r="G2370"/>
  <c r="M2361"/>
  <c r="E2361"/>
  <c r="K2352"/>
  <c r="Q2343"/>
  <c r="I2343"/>
  <c r="Q2334"/>
  <c r="I2334"/>
  <c r="P2433"/>
  <c r="H2433"/>
  <c r="P2424"/>
  <c r="H2424"/>
  <c r="P2415"/>
  <c r="H2415"/>
  <c r="P2406"/>
  <c r="H2406"/>
  <c r="I2433"/>
  <c r="M2415"/>
  <c r="M2424"/>
  <c r="I2406"/>
  <c r="G2433"/>
  <c r="I2415"/>
  <c r="E2424"/>
  <c r="L2343"/>
  <c r="D2343"/>
  <c r="L2334"/>
  <c r="D2334"/>
  <c r="L2325"/>
  <c r="D2325"/>
  <c r="N2352"/>
  <c r="F2352"/>
  <c r="M2325"/>
  <c r="E2325"/>
  <c r="N2388"/>
  <c r="F2388"/>
  <c r="N2379"/>
  <c r="F2379"/>
  <c r="N2370"/>
  <c r="F2370"/>
  <c r="N2361"/>
  <c r="F2361"/>
  <c r="N2397"/>
  <c r="F2397"/>
  <c r="K2397"/>
  <c r="Q2388"/>
  <c r="O2406"/>
  <c r="E2388"/>
  <c r="K2379"/>
  <c r="Q2370"/>
  <c r="I2370"/>
  <c r="O2361"/>
  <c r="G2361"/>
  <c r="M2352"/>
  <c r="E2352"/>
  <c r="K2343"/>
  <c r="O2334"/>
  <c r="G2334"/>
  <c r="N2433"/>
  <c r="F2433"/>
  <c r="N2424"/>
  <c r="F2424"/>
  <c r="N2415"/>
  <c r="F2415"/>
  <c r="N2406"/>
  <c r="F2406"/>
  <c r="Q2433"/>
  <c r="Q2415"/>
  <c r="K2433"/>
  <c r="G2415"/>
  <c r="K2424"/>
  <c r="O2415"/>
  <c r="M165"/>
  <c r="M201"/>
  <c r="M237"/>
  <c r="M273"/>
  <c r="M309"/>
  <c r="M345"/>
  <c r="M381"/>
  <c r="M417"/>
  <c r="M453"/>
  <c r="M489"/>
  <c r="M525"/>
  <c r="M561"/>
  <c r="M597"/>
  <c r="M633"/>
  <c r="M669"/>
  <c r="M705"/>
  <c r="M741"/>
  <c r="M777"/>
  <c r="M831"/>
  <c r="M867"/>
  <c r="M903"/>
  <c r="M939"/>
  <c r="M975"/>
  <c r="M1011"/>
  <c r="M1047"/>
  <c r="M1083"/>
  <c r="M1119"/>
  <c r="M1155"/>
  <c r="M1191"/>
  <c r="M1227"/>
  <c r="M1263"/>
  <c r="M1299"/>
  <c r="M1335"/>
  <c r="M1371"/>
  <c r="M1407"/>
  <c r="M1443"/>
  <c r="M1479"/>
  <c r="M1515"/>
  <c r="M1551"/>
  <c r="M1587"/>
  <c r="M1623"/>
  <c r="M1659"/>
  <c r="M1695"/>
  <c r="M1731"/>
  <c r="M1767"/>
  <c r="M1803"/>
  <c r="M1839"/>
  <c r="M1875"/>
  <c r="M1911"/>
  <c r="M1947"/>
  <c r="M1983"/>
  <c r="M2019"/>
  <c r="M2055"/>
  <c r="M2091"/>
  <c r="M2127"/>
  <c r="M2163"/>
  <c r="M2199"/>
  <c r="M2235"/>
  <c r="M2271"/>
  <c r="M2307"/>
  <c r="M21"/>
  <c r="M183"/>
  <c r="M219"/>
  <c r="M255"/>
  <c r="M291"/>
  <c r="M327"/>
  <c r="M363"/>
  <c r="M399"/>
  <c r="M435"/>
  <c r="M471"/>
  <c r="M507"/>
  <c r="M543"/>
  <c r="M579"/>
  <c r="M615"/>
  <c r="M651"/>
  <c r="M687"/>
  <c r="M723"/>
  <c r="M759"/>
  <c r="M813"/>
  <c r="M849"/>
  <c r="M885"/>
  <c r="M921"/>
  <c r="M957"/>
  <c r="M993"/>
  <c r="M1029"/>
  <c r="M1065"/>
  <c r="M1101"/>
  <c r="M1137"/>
  <c r="M1173"/>
  <c r="M1209"/>
  <c r="M1245"/>
  <c r="M1281"/>
  <c r="M1317"/>
  <c r="M1353"/>
  <c r="M1389"/>
  <c r="M1425"/>
  <c r="M1461"/>
  <c r="M1497"/>
  <c r="M1533"/>
  <c r="M1569"/>
  <c r="M1605"/>
  <c r="M1641"/>
  <c r="M1677"/>
  <c r="M1713"/>
  <c r="M1749"/>
  <c r="M1785"/>
  <c r="M1821"/>
  <c r="M1857"/>
  <c r="M1893"/>
  <c r="M1929"/>
  <c r="M1965"/>
  <c r="M2001"/>
  <c r="M2037"/>
  <c r="M2073"/>
  <c r="M2109"/>
  <c r="M2145"/>
  <c r="M2181"/>
  <c r="M2217"/>
  <c r="M2253"/>
  <c r="M2289"/>
  <c r="K2199"/>
  <c r="K2235"/>
  <c r="L2244"/>
  <c r="N2253"/>
  <c r="F2271"/>
  <c r="D2280"/>
  <c r="H2280"/>
  <c r="L2280"/>
  <c r="Q2280"/>
  <c r="J2289"/>
  <c r="F2298"/>
  <c r="Q2307"/>
  <c r="L2316"/>
  <c r="I2199"/>
  <c r="H2226"/>
  <c r="G2235"/>
  <c r="N2235"/>
  <c r="R2235"/>
  <c r="F2262"/>
  <c r="L2262"/>
  <c r="Q2271"/>
  <c r="G2271"/>
  <c r="K2271"/>
  <c r="R2271"/>
  <c r="G2289"/>
  <c r="K2289"/>
  <c r="P2289"/>
  <c r="E2298"/>
  <c r="I2298"/>
  <c r="N2298"/>
  <c r="R2298"/>
  <c r="G2307"/>
  <c r="N2307"/>
  <c r="I2316"/>
  <c r="J2316"/>
  <c r="M30"/>
  <c r="M120"/>
  <c r="M84"/>
  <c r="M48"/>
  <c r="M2280"/>
  <c r="M2208"/>
  <c r="M2136"/>
  <c r="M2064"/>
  <c r="M1992"/>
  <c r="M1920"/>
  <c r="M1848"/>
  <c r="M1776"/>
  <c r="M1704"/>
  <c r="M1632"/>
  <c r="M1560"/>
  <c r="M1488"/>
  <c r="M1416"/>
  <c r="M1344"/>
  <c r="M1272"/>
  <c r="M1200"/>
  <c r="M1128"/>
  <c r="M1056"/>
  <c r="M984"/>
  <c r="M912"/>
  <c r="M840"/>
  <c r="M768"/>
  <c r="M696"/>
  <c r="M624"/>
  <c r="M552"/>
  <c r="M480"/>
  <c r="M408"/>
  <c r="M336"/>
  <c r="M264"/>
  <c r="M192"/>
  <c r="M795"/>
  <c r="P2199"/>
  <c r="L2226"/>
  <c r="Q2244"/>
  <c r="R2253"/>
  <c r="J2271"/>
  <c r="G2280"/>
  <c r="K2280"/>
  <c r="P2280"/>
  <c r="D2289"/>
  <c r="L2289"/>
  <c r="O2298"/>
  <c r="L2307"/>
  <c r="Q2316"/>
  <c r="H2172"/>
  <c r="Q2172"/>
  <c r="L2190"/>
  <c r="F2208"/>
  <c r="O2208"/>
  <c r="E2217"/>
  <c r="K2217"/>
  <c r="R2217"/>
  <c r="J2244"/>
  <c r="P2253"/>
  <c r="K2253"/>
  <c r="D2271"/>
  <c r="L2271"/>
  <c r="H2298"/>
  <c r="L2298"/>
  <c r="O2307"/>
  <c r="F2307"/>
  <c r="R2316"/>
  <c r="K2316"/>
  <c r="P2316"/>
  <c r="M129"/>
  <c r="M93"/>
  <c r="M57"/>
  <c r="M2298"/>
  <c r="M2226"/>
  <c r="M2154"/>
  <c r="M2082"/>
  <c r="M2010"/>
  <c r="M1938"/>
  <c r="M1866"/>
  <c r="M1794"/>
  <c r="M1722"/>
  <c r="M1650"/>
  <c r="M1578"/>
  <c r="M1506"/>
  <c r="M1434"/>
  <c r="M1362"/>
  <c r="M1290"/>
  <c r="M1218"/>
  <c r="M1146"/>
  <c r="M1074"/>
  <c r="M1002"/>
  <c r="M930"/>
  <c r="M858"/>
  <c r="M786"/>
  <c r="M714"/>
  <c r="M642"/>
  <c r="M570"/>
  <c r="M498"/>
  <c r="M426"/>
  <c r="M354"/>
  <c r="M282"/>
  <c r="M210"/>
  <c r="D2190"/>
  <c r="D2226"/>
  <c r="D2244"/>
  <c r="E2253"/>
  <c r="H2262"/>
  <c r="O2271"/>
  <c r="F2280"/>
  <c r="J2280"/>
  <c r="O2280"/>
  <c r="F2289"/>
  <c r="O2289"/>
  <c r="H2307"/>
  <c r="D2316"/>
  <c r="R2199"/>
  <c r="N2199"/>
  <c r="Q2226"/>
  <c r="I2235"/>
  <c r="P2235"/>
  <c r="D2262"/>
  <c r="J2262"/>
  <c r="O2262"/>
  <c r="P2271"/>
  <c r="I2271"/>
  <c r="N2271"/>
  <c r="E2289"/>
  <c r="I2289"/>
  <c r="N2289"/>
  <c r="R2289"/>
  <c r="G2298"/>
  <c r="K2298"/>
  <c r="P2298"/>
  <c r="R2307"/>
  <c r="K2307"/>
  <c r="P2307"/>
  <c r="F2316"/>
  <c r="O2316"/>
  <c r="M138"/>
  <c r="M102"/>
  <c r="M66"/>
  <c r="M2316"/>
  <c r="M2244"/>
  <c r="M2172"/>
  <c r="M2100"/>
  <c r="M2028"/>
  <c r="M1956"/>
  <c r="M1884"/>
  <c r="M1812"/>
  <c r="M1740"/>
  <c r="M1668"/>
  <c r="M1596"/>
  <c r="M1524"/>
  <c r="M1452"/>
  <c r="M1380"/>
  <c r="M1308"/>
  <c r="M1236"/>
  <c r="M1164"/>
  <c r="M1092"/>
  <c r="M1020"/>
  <c r="M948"/>
  <c r="M876"/>
  <c r="M804"/>
  <c r="M732"/>
  <c r="M660"/>
  <c r="M588"/>
  <c r="M516"/>
  <c r="M444"/>
  <c r="M372"/>
  <c r="M300"/>
  <c r="M228"/>
  <c r="M156"/>
  <c r="G2199"/>
  <c r="I2217"/>
  <c r="H2244"/>
  <c r="I2253"/>
  <c r="Q2262"/>
  <c r="E2280"/>
  <c r="I2280"/>
  <c r="N2280"/>
  <c r="R2280"/>
  <c r="H2289"/>
  <c r="Q2289"/>
  <c r="D2307"/>
  <c r="H2316"/>
  <c r="D2172"/>
  <c r="L2172"/>
  <c r="H2190"/>
  <c r="Q2190"/>
  <c r="J2208"/>
  <c r="P2217"/>
  <c r="G2217"/>
  <c r="N2217"/>
  <c r="F2244"/>
  <c r="O2244"/>
  <c r="G2253"/>
  <c r="E2262"/>
  <c r="H2271"/>
  <c r="D2298"/>
  <c r="J2298"/>
  <c r="Q2298"/>
  <c r="I2307"/>
  <c r="J2307"/>
  <c r="G2316"/>
  <c r="N2316"/>
  <c r="M147"/>
  <c r="M111"/>
  <c r="M75"/>
  <c r="M39"/>
  <c r="M2262"/>
  <c r="M2190"/>
  <c r="M2118"/>
  <c r="M2046"/>
  <c r="M1974"/>
  <c r="M1902"/>
  <c r="M1830"/>
  <c r="M1758"/>
  <c r="M1686"/>
  <c r="M1614"/>
  <c r="M1542"/>
  <c r="M1470"/>
  <c r="M1398"/>
  <c r="M1326"/>
  <c r="M1254"/>
  <c r="M1182"/>
  <c r="M1110"/>
  <c r="M1038"/>
  <c r="M966"/>
  <c r="M894"/>
  <c r="M822"/>
  <c r="M750"/>
  <c r="M678"/>
  <c r="M606"/>
  <c r="M534"/>
  <c r="M462"/>
  <c r="M390"/>
  <c r="M318"/>
  <c r="M246"/>
  <c r="M174"/>
  <c r="N2262"/>
  <c r="O2253"/>
  <c r="F2253"/>
  <c r="K2244"/>
  <c r="O2235"/>
  <c r="F2235"/>
  <c r="K2226"/>
  <c r="O2217"/>
  <c r="F2217"/>
  <c r="K2208"/>
  <c r="O2199"/>
  <c r="F2199"/>
  <c r="K2190"/>
  <c r="P2181"/>
  <c r="G2181"/>
  <c r="L2181"/>
  <c r="D2181"/>
  <c r="N2172"/>
  <c r="E2172"/>
  <c r="Q2208"/>
  <c r="O2190"/>
  <c r="J2172"/>
  <c r="E2271"/>
  <c r="P2262"/>
  <c r="G2262"/>
  <c r="L2253"/>
  <c r="D2253"/>
  <c r="N2244"/>
  <c r="E2244"/>
  <c r="L2235"/>
  <c r="D2235"/>
  <c r="N2226"/>
  <c r="E2226"/>
  <c r="L2217"/>
  <c r="D2217"/>
  <c r="N2208"/>
  <c r="E2208"/>
  <c r="L2199"/>
  <c r="D2199"/>
  <c r="N2190"/>
  <c r="E2190"/>
  <c r="N2181"/>
  <c r="E2181"/>
  <c r="J2181"/>
  <c r="P2172"/>
  <c r="G2172"/>
  <c r="F2226"/>
  <c r="D2208"/>
  <c r="O2172"/>
  <c r="E2307"/>
  <c r="R2262"/>
  <c r="I2262"/>
  <c r="J2253"/>
  <c r="P2244"/>
  <c r="G2244"/>
  <c r="J2235"/>
  <c r="P2226"/>
  <c r="G2226"/>
  <c r="J2217"/>
  <c r="P2208"/>
  <c r="G2208"/>
  <c r="J2199"/>
  <c r="P2190"/>
  <c r="G2190"/>
  <c r="K2181"/>
  <c r="Q2181"/>
  <c r="H2181"/>
  <c r="R2172"/>
  <c r="I2172"/>
  <c r="J2226"/>
  <c r="H2208"/>
  <c r="F2190"/>
  <c r="E2316"/>
  <c r="E2199"/>
  <c r="K2262"/>
  <c r="Q2253"/>
  <c r="H2253"/>
  <c r="R2244"/>
  <c r="I2244"/>
  <c r="Q2235"/>
  <c r="H2235"/>
  <c r="R2226"/>
  <c r="I2226"/>
  <c r="Q2217"/>
  <c r="H2217"/>
  <c r="R2208"/>
  <c r="I2208"/>
  <c r="Q2199"/>
  <c r="H2199"/>
  <c r="R2190"/>
  <c r="I2190"/>
  <c r="R2181"/>
  <c r="I2181"/>
  <c r="O2181"/>
  <c r="F2181"/>
  <c r="K2172"/>
  <c r="O2226"/>
  <c r="L2208"/>
  <c r="J2190"/>
  <c r="F2172"/>
  <c r="E2235"/>
  <c r="H1713"/>
  <c r="H1668"/>
  <c r="L1713"/>
  <c r="L1668"/>
  <c r="Q1713"/>
  <c r="Q1668"/>
  <c r="I1794"/>
  <c r="I1722"/>
  <c r="N1794"/>
  <c r="N1722"/>
  <c r="O1731"/>
  <c r="G1812"/>
  <c r="G1731"/>
  <c r="G1668"/>
  <c r="K1749"/>
  <c r="K1686"/>
  <c r="P1749"/>
  <c r="P1686"/>
  <c r="R1749"/>
  <c r="R1686"/>
  <c r="J1758"/>
  <c r="L1749"/>
  <c r="P1416"/>
  <c r="E1299"/>
  <c r="E381"/>
  <c r="E993"/>
  <c r="P1236"/>
  <c r="Q1245"/>
  <c r="N1245"/>
  <c r="E1245"/>
  <c r="E1443"/>
  <c r="E1515"/>
  <c r="E1587"/>
  <c r="P1380"/>
  <c r="F1938"/>
  <c r="H2001"/>
  <c r="H1974"/>
  <c r="H1929"/>
  <c r="J2001"/>
  <c r="L2001"/>
  <c r="L1929"/>
  <c r="Q2001"/>
  <c r="R2055"/>
  <c r="E2019"/>
  <c r="G1983"/>
  <c r="I1938"/>
  <c r="K1830"/>
  <c r="P1983"/>
  <c r="E273"/>
  <c r="E507"/>
  <c r="J363"/>
  <c r="E1101"/>
  <c r="E1335"/>
  <c r="I912"/>
  <c r="P984"/>
  <c r="N1056"/>
  <c r="I1056"/>
  <c r="P1128"/>
  <c r="E957"/>
  <c r="E1263"/>
  <c r="E1461"/>
  <c r="E1533"/>
  <c r="E1605"/>
  <c r="P300"/>
  <c r="P804"/>
  <c r="F1929"/>
  <c r="H2064"/>
  <c r="H1839"/>
  <c r="J2064"/>
  <c r="J1929"/>
  <c r="J1911"/>
  <c r="L1857"/>
  <c r="O2037"/>
  <c r="O1929"/>
  <c r="O1911"/>
  <c r="Q1839"/>
  <c r="R2037"/>
  <c r="R1956"/>
  <c r="P1524"/>
  <c r="E2064"/>
  <c r="E1956"/>
  <c r="E1911"/>
  <c r="G2073"/>
  <c r="G1911"/>
  <c r="I1992"/>
  <c r="I1875"/>
  <c r="K1974"/>
  <c r="K1929"/>
  <c r="N1956"/>
  <c r="N1911"/>
  <c r="P2064"/>
  <c r="E939"/>
  <c r="E1029"/>
  <c r="E1065"/>
  <c r="E1119"/>
  <c r="E1155"/>
  <c r="E1173"/>
  <c r="E1191"/>
  <c r="E1317"/>
  <c r="E1353"/>
  <c r="E1389"/>
  <c r="N1857"/>
  <c r="K1839"/>
  <c r="Q1965"/>
  <c r="P2073"/>
  <c r="N2010"/>
  <c r="L2028"/>
  <c r="J2019"/>
  <c r="G1974"/>
  <c r="F1956"/>
  <c r="P1893"/>
  <c r="F1839"/>
  <c r="L1875"/>
  <c r="P1632"/>
  <c r="P1560"/>
  <c r="P1488"/>
  <c r="N1092"/>
  <c r="I1092"/>
  <c r="P444"/>
  <c r="E219"/>
  <c r="E165"/>
  <c r="E21"/>
  <c r="J435"/>
  <c r="E318"/>
  <c r="N723"/>
  <c r="E579"/>
  <c r="E1713"/>
  <c r="G1740"/>
  <c r="I1758"/>
  <c r="K1659"/>
  <c r="P1767"/>
  <c r="F1821"/>
  <c r="J1821"/>
  <c r="L1821"/>
  <c r="Q1704"/>
  <c r="R1659"/>
  <c r="E1704"/>
  <c r="I1668"/>
  <c r="Q1794"/>
  <c r="R1821"/>
  <c r="P1740"/>
  <c r="N1686"/>
  <c r="N1776"/>
  <c r="K1704"/>
  <c r="J1767"/>
  <c r="F1740"/>
  <c r="P111"/>
  <c r="Q570"/>
  <c r="L570"/>
  <c r="H570"/>
  <c r="L858"/>
  <c r="Q1326"/>
  <c r="L1326"/>
  <c r="J1335"/>
  <c r="P1317"/>
  <c r="G1317"/>
  <c r="J1299"/>
  <c r="O993"/>
  <c r="G849"/>
  <c r="P579"/>
  <c r="G579"/>
  <c r="E138"/>
  <c r="E300"/>
  <c r="E444"/>
  <c r="E642"/>
  <c r="E750"/>
  <c r="E858"/>
  <c r="E912"/>
  <c r="E984"/>
  <c r="E1056"/>
  <c r="E1182"/>
  <c r="E1218"/>
  <c r="E1272"/>
  <c r="E1344"/>
  <c r="E1380"/>
  <c r="E1434"/>
  <c r="E1488"/>
  <c r="E1560"/>
  <c r="E1596"/>
  <c r="F21"/>
  <c r="F120"/>
  <c r="F228"/>
  <c r="F408"/>
  <c r="F498"/>
  <c r="F588"/>
  <c r="F624"/>
  <c r="F714"/>
  <c r="F822"/>
  <c r="F840"/>
  <c r="F894"/>
  <c r="F921"/>
  <c r="F966"/>
  <c r="F1002"/>
  <c r="F1029"/>
  <c r="F1074"/>
  <c r="F1110"/>
  <c r="F1137"/>
  <c r="F1164"/>
  <c r="K336"/>
  <c r="E345"/>
  <c r="G345"/>
  <c r="I345"/>
  <c r="K345"/>
  <c r="N345"/>
  <c r="P345"/>
  <c r="R345"/>
  <c r="J354"/>
  <c r="L354"/>
  <c r="O354"/>
  <c r="Q354"/>
  <c r="E363"/>
  <c r="G363"/>
  <c r="I363"/>
  <c r="K363"/>
  <c r="N363"/>
  <c r="P363"/>
  <c r="R363"/>
  <c r="F372"/>
  <c r="O372"/>
  <c r="L381"/>
  <c r="Q381"/>
  <c r="L390"/>
  <c r="O390"/>
  <c r="Q390"/>
  <c r="E399"/>
  <c r="G399"/>
  <c r="I399"/>
  <c r="K399"/>
  <c r="N399"/>
  <c r="P399"/>
  <c r="R399"/>
  <c r="E408"/>
  <c r="I408"/>
  <c r="N408"/>
  <c r="E417"/>
  <c r="G417"/>
  <c r="I417"/>
  <c r="K417"/>
  <c r="N417"/>
  <c r="R417"/>
  <c r="J426"/>
  <c r="L426"/>
  <c r="O426"/>
  <c r="Q426"/>
  <c r="E435"/>
  <c r="G435"/>
  <c r="I435"/>
  <c r="K435"/>
  <c r="N435"/>
  <c r="P435"/>
  <c r="R435"/>
  <c r="F444"/>
  <c r="H444"/>
  <c r="O444"/>
  <c r="Q444"/>
  <c r="L453"/>
  <c r="F462"/>
  <c r="J462"/>
  <c r="L462"/>
  <c r="O462"/>
  <c r="Q462"/>
  <c r="E471"/>
  <c r="G471"/>
  <c r="I471"/>
  <c r="K471"/>
  <c r="N471"/>
  <c r="P471"/>
  <c r="R471"/>
  <c r="E480"/>
  <c r="G480"/>
  <c r="I480"/>
  <c r="K480"/>
  <c r="N480"/>
  <c r="P480"/>
  <c r="R480"/>
  <c r="E489"/>
  <c r="G489"/>
  <c r="I489"/>
  <c r="K489"/>
  <c r="N489"/>
  <c r="P489"/>
  <c r="E498"/>
  <c r="G498"/>
  <c r="I498"/>
  <c r="K498"/>
  <c r="N498"/>
  <c r="J507"/>
  <c r="O507"/>
  <c r="E516"/>
  <c r="G516"/>
  <c r="K516"/>
  <c r="N516"/>
  <c r="P516"/>
  <c r="R516"/>
  <c r="E525"/>
  <c r="G525"/>
  <c r="I525"/>
  <c r="K525"/>
  <c r="N525"/>
  <c r="P525"/>
  <c r="J534"/>
  <c r="L534"/>
  <c r="E543"/>
  <c r="G543"/>
  <c r="I543"/>
  <c r="K543"/>
  <c r="N543"/>
  <c r="P543"/>
  <c r="E552"/>
  <c r="I552"/>
  <c r="N552"/>
  <c r="E561"/>
  <c r="G561"/>
  <c r="I561"/>
  <c r="K561"/>
  <c r="N561"/>
  <c r="P561"/>
  <c r="R561"/>
  <c r="K570"/>
  <c r="N570"/>
  <c r="R570"/>
  <c r="H579"/>
  <c r="Q579"/>
  <c r="E588"/>
  <c r="G588"/>
  <c r="I588"/>
  <c r="P588"/>
  <c r="E597"/>
  <c r="G597"/>
  <c r="I597"/>
  <c r="K597"/>
  <c r="N597"/>
  <c r="P597"/>
  <c r="R597"/>
  <c r="E606"/>
  <c r="G606"/>
  <c r="L615"/>
  <c r="G624"/>
  <c r="I624"/>
  <c r="P624"/>
  <c r="E633"/>
  <c r="G633"/>
  <c r="I633"/>
  <c r="N633"/>
  <c r="R633"/>
  <c r="F642"/>
  <c r="J642"/>
  <c r="L642"/>
  <c r="E651"/>
  <c r="G651"/>
  <c r="I651"/>
  <c r="K651"/>
  <c r="N651"/>
  <c r="P651"/>
  <c r="R651"/>
  <c r="F660"/>
  <c r="J660"/>
  <c r="L660"/>
  <c r="H669"/>
  <c r="J669"/>
  <c r="O669"/>
  <c r="Q669"/>
  <c r="F678"/>
  <c r="J678"/>
  <c r="L678"/>
  <c r="E687"/>
  <c r="G687"/>
  <c r="I687"/>
  <c r="K687"/>
  <c r="R687"/>
  <c r="E696"/>
  <c r="G696"/>
  <c r="I696"/>
  <c r="K696"/>
  <c r="P696"/>
  <c r="R696"/>
  <c r="E705"/>
  <c r="G705"/>
  <c r="N705"/>
  <c r="R705"/>
  <c r="E714"/>
  <c r="G714"/>
  <c r="P714"/>
  <c r="H723"/>
  <c r="L723"/>
  <c r="Q723"/>
  <c r="G732"/>
  <c r="I732"/>
  <c r="E741"/>
  <c r="G741"/>
  <c r="I741"/>
  <c r="N741"/>
  <c r="P741"/>
  <c r="R741"/>
  <c r="F750"/>
  <c r="J750"/>
  <c r="E759"/>
  <c r="G759"/>
  <c r="I759"/>
  <c r="K759"/>
  <c r="R759"/>
  <c r="F768"/>
  <c r="J768"/>
  <c r="L768"/>
  <c r="O777"/>
  <c r="F786"/>
  <c r="J786"/>
  <c r="E795"/>
  <c r="G795"/>
  <c r="I795"/>
  <c r="K795"/>
  <c r="P795"/>
  <c r="R795"/>
  <c r="F804"/>
  <c r="J804"/>
  <c r="L804"/>
  <c r="J813"/>
  <c r="O813"/>
  <c r="Q813"/>
  <c r="E822"/>
  <c r="G822"/>
  <c r="I822"/>
  <c r="K822"/>
  <c r="N822"/>
  <c r="P822"/>
  <c r="R822"/>
  <c r="E831"/>
  <c r="G831"/>
  <c r="I831"/>
  <c r="K831"/>
  <c r="P831"/>
  <c r="R831"/>
  <c r="E840"/>
  <c r="G840"/>
  <c r="I840"/>
  <c r="K840"/>
  <c r="P840"/>
  <c r="R840"/>
  <c r="F849"/>
  <c r="H849"/>
  <c r="J849"/>
  <c r="L849"/>
  <c r="O849"/>
  <c r="Q849"/>
  <c r="F858"/>
  <c r="H858"/>
  <c r="J858"/>
  <c r="O858"/>
  <c r="Q858"/>
  <c r="F867"/>
  <c r="H867"/>
  <c r="L867"/>
  <c r="O867"/>
  <c r="Q867"/>
  <c r="F876"/>
  <c r="H876"/>
  <c r="O876"/>
  <c r="E885"/>
  <c r="G885"/>
  <c r="N885"/>
  <c r="P885"/>
  <c r="R885"/>
  <c r="E894"/>
  <c r="G894"/>
  <c r="I894"/>
  <c r="N894"/>
  <c r="P894"/>
  <c r="R894"/>
  <c r="E903"/>
  <c r="G903"/>
  <c r="I903"/>
  <c r="K903"/>
  <c r="P903"/>
  <c r="R903"/>
  <c r="F912"/>
  <c r="H912"/>
  <c r="J912"/>
  <c r="L912"/>
  <c r="O912"/>
  <c r="Q912"/>
  <c r="E921"/>
  <c r="G921"/>
  <c r="N921"/>
  <c r="R921"/>
  <c r="F930"/>
  <c r="H930"/>
  <c r="J930"/>
  <c r="L930"/>
  <c r="O930"/>
  <c r="Q930"/>
  <c r="F1209"/>
  <c r="F1227"/>
  <c r="F1245"/>
  <c r="F1290"/>
  <c r="F1317"/>
  <c r="F1371"/>
  <c r="F1398"/>
  <c r="F1416"/>
  <c r="F1443"/>
  <c r="F1470"/>
  <c r="F1506"/>
  <c r="F1524"/>
  <c r="F1542"/>
  <c r="F1560"/>
  <c r="F1605"/>
  <c r="F1623"/>
  <c r="F1650"/>
  <c r="G93"/>
  <c r="G183"/>
  <c r="G219"/>
  <c r="G273"/>
  <c r="G381"/>
  <c r="G507"/>
  <c r="G642"/>
  <c r="G669"/>
  <c r="G723"/>
  <c r="G768"/>
  <c r="G786"/>
  <c r="G813"/>
  <c r="G876"/>
  <c r="G930"/>
  <c r="G957"/>
  <c r="G1011"/>
  <c r="G1047"/>
  <c r="G1065"/>
  <c r="G1101"/>
  <c r="G1155"/>
  <c r="G1191"/>
  <c r="G1209"/>
  <c r="G1245"/>
  <c r="G1263"/>
  <c r="G1299"/>
  <c r="G1335"/>
  <c r="G1353"/>
  <c r="G1371"/>
  <c r="G1398"/>
  <c r="G1434"/>
  <c r="G1470"/>
  <c r="G1497"/>
  <c r="G1524"/>
  <c r="G1551"/>
  <c r="G1578"/>
  <c r="G1596"/>
  <c r="G1623"/>
  <c r="G1641"/>
  <c r="H48"/>
  <c r="H147"/>
  <c r="H336"/>
  <c r="H480"/>
  <c r="H552"/>
  <c r="H651"/>
  <c r="H759"/>
  <c r="H831"/>
  <c r="H885"/>
  <c r="H903"/>
  <c r="H948"/>
  <c r="H975"/>
  <c r="H1002"/>
  <c r="H1029"/>
  <c r="H1074"/>
  <c r="H1110"/>
  <c r="H1137"/>
  <c r="H1164"/>
  <c r="H1200"/>
  <c r="H1236"/>
  <c r="H1290"/>
  <c r="H1326"/>
  <c r="H1362"/>
  <c r="H1389"/>
  <c r="H1407"/>
  <c r="H1425"/>
  <c r="H1443"/>
  <c r="H1461"/>
  <c r="H1488"/>
  <c r="H1515"/>
  <c r="H1533"/>
  <c r="H1551"/>
  <c r="H1569"/>
  <c r="H1587"/>
  <c r="H1605"/>
  <c r="H1632"/>
  <c r="I21"/>
  <c r="I219"/>
  <c r="I273"/>
  <c r="I390"/>
  <c r="I444"/>
  <c r="I579"/>
  <c r="I723"/>
  <c r="I930"/>
  <c r="I1038"/>
  <c r="I1101"/>
  <c r="I1209"/>
  <c r="I1254"/>
  <c r="I1344"/>
  <c r="I1380"/>
  <c r="I1452"/>
  <c r="I1497"/>
  <c r="I1560"/>
  <c r="I1632"/>
  <c r="J21"/>
  <c r="J120"/>
  <c r="J489"/>
  <c r="J624"/>
  <c r="J732"/>
  <c r="J885"/>
  <c r="J921"/>
  <c r="J993"/>
  <c r="J1029"/>
  <c r="J1137"/>
  <c r="J1173"/>
  <c r="J1272"/>
  <c r="J1317"/>
  <c r="J1371"/>
  <c r="J1416"/>
  <c r="J1479"/>
  <c r="J1551"/>
  <c r="J1587"/>
  <c r="K507"/>
  <c r="K615"/>
  <c r="K849"/>
  <c r="K876"/>
  <c r="K939"/>
  <c r="K1056"/>
  <c r="K1101"/>
  <c r="K1173"/>
  <c r="K1209"/>
  <c r="K1272"/>
  <c r="K1308"/>
  <c r="K1362"/>
  <c r="K1425"/>
  <c r="K1461"/>
  <c r="K1533"/>
  <c r="K1578"/>
  <c r="K1641"/>
  <c r="L75"/>
  <c r="L471"/>
  <c r="L624"/>
  <c r="L732"/>
  <c r="L894"/>
  <c r="L966"/>
  <c r="L1002"/>
  <c r="L1110"/>
  <c r="L1146"/>
  <c r="L1290"/>
  <c r="L1362"/>
  <c r="L1398"/>
  <c r="L1434"/>
  <c r="L1470"/>
  <c r="L1533"/>
  <c r="L1569"/>
  <c r="L1605"/>
  <c r="L1650"/>
  <c r="N201"/>
  <c r="N381"/>
  <c r="N669"/>
  <c r="N813"/>
  <c r="N930"/>
  <c r="N1011"/>
  <c r="N1047"/>
  <c r="N1119"/>
  <c r="N1182"/>
  <c r="N1227"/>
  <c r="N1263"/>
  <c r="N1335"/>
  <c r="N1371"/>
  <c r="N1416"/>
  <c r="N1479"/>
  <c r="N1524"/>
  <c r="N1596"/>
  <c r="N1632"/>
  <c r="O597"/>
  <c r="O705"/>
  <c r="O885"/>
  <c r="O903"/>
  <c r="O948"/>
  <c r="O975"/>
  <c r="O1029"/>
  <c r="O1137"/>
  <c r="O1173"/>
  <c r="O1272"/>
  <c r="O1371"/>
  <c r="O1416"/>
  <c r="O1479"/>
  <c r="O1551"/>
  <c r="O1587"/>
  <c r="P156"/>
  <c r="P642"/>
  <c r="P723"/>
  <c r="P813"/>
  <c r="P939"/>
  <c r="P1047"/>
  <c r="P1434"/>
  <c r="P1497"/>
  <c r="P1569"/>
  <c r="P1614"/>
  <c r="P1641"/>
  <c r="Q516"/>
  <c r="Q741"/>
  <c r="Q903"/>
  <c r="Q975"/>
  <c r="Q1074"/>
  <c r="Q1119"/>
  <c r="Q1218"/>
  <c r="Q1308"/>
  <c r="Q1389"/>
  <c r="Q1425"/>
  <c r="Q1461"/>
  <c r="Q1506"/>
  <c r="Q1542"/>
  <c r="Q1578"/>
  <c r="Q1614"/>
  <c r="R264"/>
  <c r="R543"/>
  <c r="R669"/>
  <c r="R777"/>
  <c r="R849"/>
  <c r="R876"/>
  <c r="R930"/>
  <c r="R957"/>
  <c r="R1011"/>
  <c r="R1047"/>
  <c r="R1065"/>
  <c r="R1101"/>
  <c r="R1155"/>
  <c r="R1191"/>
  <c r="R1209"/>
  <c r="R1245"/>
  <c r="R1263"/>
  <c r="R1299"/>
  <c r="R1335"/>
  <c r="R1353"/>
  <c r="R1371"/>
  <c r="R1398"/>
  <c r="R1434"/>
  <c r="R1470"/>
  <c r="R1506"/>
  <c r="R1578"/>
  <c r="R1641"/>
  <c r="G444"/>
  <c r="K444"/>
  <c r="R444"/>
  <c r="E462"/>
  <c r="G462"/>
  <c r="I462"/>
  <c r="K462"/>
  <c r="N462"/>
  <c r="F939"/>
  <c r="H939"/>
  <c r="L939"/>
  <c r="O939"/>
  <c r="Q939"/>
  <c r="E948"/>
  <c r="G948"/>
  <c r="K948"/>
  <c r="P948"/>
  <c r="R948"/>
  <c r="F957"/>
  <c r="H957"/>
  <c r="J957"/>
  <c r="O957"/>
  <c r="E966"/>
  <c r="G966"/>
  <c r="I966"/>
  <c r="N966"/>
  <c r="R966"/>
  <c r="E975"/>
  <c r="G975"/>
  <c r="I975"/>
  <c r="K975"/>
  <c r="R975"/>
  <c r="F984"/>
  <c r="H984"/>
  <c r="O984"/>
  <c r="G993"/>
  <c r="N993"/>
  <c r="R993"/>
  <c r="E1002"/>
  <c r="G1002"/>
  <c r="I1002"/>
  <c r="K1002"/>
  <c r="N1002"/>
  <c r="P1002"/>
  <c r="R1002"/>
  <c r="F1011"/>
  <c r="H1011"/>
  <c r="L1011"/>
  <c r="Q1011"/>
  <c r="E1020"/>
  <c r="G1020"/>
  <c r="K1020"/>
  <c r="P1020"/>
  <c r="R1020"/>
  <c r="G1029"/>
  <c r="I1029"/>
  <c r="K1029"/>
  <c r="R1029"/>
  <c r="L1038"/>
  <c r="Q1038"/>
  <c r="F1047"/>
  <c r="H1047"/>
  <c r="L1047"/>
  <c r="Q1047"/>
  <c r="F1056"/>
  <c r="H1056"/>
  <c r="J1056"/>
  <c r="O1056"/>
  <c r="F1065"/>
  <c r="H1065"/>
  <c r="J1065"/>
  <c r="O1065"/>
  <c r="E1074"/>
  <c r="G1074"/>
  <c r="I1074"/>
  <c r="N1074"/>
  <c r="R1074"/>
  <c r="F1083"/>
  <c r="H1083"/>
  <c r="L1083"/>
  <c r="Q1083"/>
  <c r="E1092"/>
  <c r="G1092"/>
  <c r="K1092"/>
  <c r="R1092"/>
  <c r="F1101"/>
  <c r="H1101"/>
  <c r="J1101"/>
  <c r="O1101"/>
  <c r="E1110"/>
  <c r="G1110"/>
  <c r="I1110"/>
  <c r="N1110"/>
  <c r="R1110"/>
  <c r="G1119"/>
  <c r="R1119"/>
  <c r="F1128"/>
  <c r="H1128"/>
  <c r="J1128"/>
  <c r="O1128"/>
  <c r="G1137"/>
  <c r="I1137"/>
  <c r="K1137"/>
  <c r="P1137"/>
  <c r="R1137"/>
  <c r="E1146"/>
  <c r="G1146"/>
  <c r="I1146"/>
  <c r="N1146"/>
  <c r="R1146"/>
  <c r="F1155"/>
  <c r="H1155"/>
  <c r="L1155"/>
  <c r="Q1155"/>
  <c r="E1164"/>
  <c r="G1164"/>
  <c r="K1164"/>
  <c r="R1164"/>
  <c r="G1173"/>
  <c r="I1173"/>
  <c r="R1173"/>
  <c r="H1182"/>
  <c r="L1182"/>
  <c r="Q1182"/>
  <c r="F1191"/>
  <c r="H1191"/>
  <c r="L1191"/>
  <c r="Q1191"/>
  <c r="F1200"/>
  <c r="J1200"/>
  <c r="O1200"/>
  <c r="H1209"/>
  <c r="J1209"/>
  <c r="O1209"/>
  <c r="G1218"/>
  <c r="I1218"/>
  <c r="N1218"/>
  <c r="R1218"/>
  <c r="H1227"/>
  <c r="L1227"/>
  <c r="Q1227"/>
  <c r="E1236"/>
  <c r="G1236"/>
  <c r="K1236"/>
  <c r="R1236"/>
  <c r="H1245"/>
  <c r="J1245"/>
  <c r="O1245"/>
  <c r="F1254"/>
  <c r="H1254"/>
  <c r="L1254"/>
  <c r="Q1254"/>
  <c r="F1263"/>
  <c r="H1263"/>
  <c r="L1263"/>
  <c r="Q1263"/>
  <c r="G1272"/>
  <c r="R1272"/>
  <c r="F1281"/>
  <c r="H1281"/>
  <c r="O1281"/>
  <c r="E1290"/>
  <c r="G1290"/>
  <c r="I1290"/>
  <c r="N1290"/>
  <c r="R1290"/>
  <c r="H1299"/>
  <c r="L1299"/>
  <c r="Q1299"/>
  <c r="G1308"/>
  <c r="R1308"/>
  <c r="I1317"/>
  <c r="N1317"/>
  <c r="R1317"/>
  <c r="E1326"/>
  <c r="K1326"/>
  <c r="H1335"/>
  <c r="L1335"/>
  <c r="Q1335"/>
  <c r="F1344"/>
  <c r="J1344"/>
  <c r="O1344"/>
  <c r="H1353"/>
  <c r="L1353"/>
  <c r="Q1353"/>
  <c r="F1362"/>
  <c r="H1371"/>
  <c r="F1380"/>
  <c r="J1380"/>
  <c r="O1380"/>
  <c r="G1389"/>
  <c r="I1389"/>
  <c r="R1389"/>
  <c r="E1398"/>
  <c r="K1398"/>
  <c r="G1407"/>
  <c r="N1407"/>
  <c r="R1407"/>
  <c r="G1425"/>
  <c r="I1425"/>
  <c r="R1425"/>
  <c r="F1434"/>
  <c r="G1443"/>
  <c r="N1443"/>
  <c r="R1443"/>
  <c r="J1452"/>
  <c r="O1452"/>
  <c r="G1461"/>
  <c r="I1461"/>
  <c r="R1461"/>
  <c r="E1470"/>
  <c r="K1470"/>
  <c r="F1479"/>
  <c r="H1479"/>
  <c r="J1488"/>
  <c r="O1488"/>
  <c r="F1497"/>
  <c r="H1497"/>
  <c r="L1497"/>
  <c r="Q1497"/>
  <c r="E1506"/>
  <c r="G1506"/>
  <c r="K1506"/>
  <c r="P1506"/>
  <c r="N1515"/>
  <c r="J1524"/>
  <c r="O1524"/>
  <c r="I1533"/>
  <c r="R1533"/>
  <c r="E1542"/>
  <c r="G1542"/>
  <c r="K1542"/>
  <c r="N1551"/>
  <c r="P1551"/>
  <c r="G1560"/>
  <c r="I1569"/>
  <c r="R1569"/>
  <c r="F1578"/>
  <c r="N1587"/>
  <c r="F1596"/>
  <c r="J1596"/>
  <c r="O1596"/>
  <c r="I1605"/>
  <c r="R1605"/>
  <c r="E1614"/>
  <c r="G1614"/>
  <c r="K1614"/>
  <c r="H1623"/>
  <c r="F1632"/>
  <c r="J1632"/>
  <c r="O1632"/>
  <c r="H1641"/>
  <c r="L1641"/>
  <c r="Q1641"/>
  <c r="E1650"/>
  <c r="G1650"/>
  <c r="K1650"/>
  <c r="P1650"/>
  <c r="I2154"/>
  <c r="R2154"/>
  <c r="L2163"/>
  <c r="H2163"/>
  <c r="J2163"/>
  <c r="N21"/>
  <c r="H633"/>
  <c r="J633"/>
  <c r="Q633"/>
  <c r="I642"/>
  <c r="K642"/>
  <c r="N642"/>
  <c r="R642"/>
  <c r="O651"/>
  <c r="E660"/>
  <c r="K660"/>
  <c r="R660"/>
  <c r="I678"/>
  <c r="K678"/>
  <c r="N678"/>
  <c r="P678"/>
  <c r="R678"/>
  <c r="O687"/>
  <c r="H705"/>
  <c r="J705"/>
  <c r="Q705"/>
  <c r="O831"/>
  <c r="E2109"/>
  <c r="I2109"/>
  <c r="E2127"/>
  <c r="G2127"/>
  <c r="N2127"/>
  <c r="P2127"/>
  <c r="R2127"/>
  <c r="G2136"/>
  <c r="N2136"/>
  <c r="P2136"/>
  <c r="R2136"/>
  <c r="E2163"/>
  <c r="G2163"/>
  <c r="N21" i="17"/>
  <c r="E354"/>
  <c r="E192"/>
  <c r="F921"/>
  <c r="J867"/>
  <c r="E786"/>
  <c r="R768"/>
  <c r="I768"/>
  <c r="E705"/>
  <c r="F588"/>
  <c r="O489"/>
  <c r="F489"/>
  <c r="P354"/>
  <c r="K318"/>
  <c r="G300"/>
  <c r="O282"/>
  <c r="O273"/>
  <c r="K246"/>
  <c r="K192"/>
  <c r="N156"/>
  <c r="K120"/>
  <c r="K30"/>
  <c r="K57"/>
  <c r="Q84"/>
  <c r="I111"/>
  <c r="G120"/>
  <c r="G138"/>
  <c r="N165"/>
  <c r="Q192"/>
  <c r="R201"/>
  <c r="E237"/>
  <c r="G255"/>
  <c r="L264"/>
  <c r="R264"/>
  <c r="L273"/>
  <c r="J273"/>
  <c r="R282"/>
  <c r="P282"/>
  <c r="O291"/>
  <c r="L300"/>
  <c r="F318"/>
  <c r="E327"/>
  <c r="F354"/>
  <c r="F372"/>
  <c r="I381"/>
  <c r="O390"/>
  <c r="O408"/>
  <c r="F444"/>
  <c r="I453"/>
  <c r="L462"/>
  <c r="N471"/>
  <c r="G489"/>
  <c r="H498"/>
  <c r="H516"/>
  <c r="H534"/>
  <c r="H543"/>
  <c r="H561"/>
  <c r="K579"/>
  <c r="E597"/>
  <c r="Q606"/>
  <c r="R615"/>
  <c r="I633"/>
  <c r="O642"/>
  <c r="E669"/>
  <c r="I687"/>
  <c r="L696"/>
  <c r="N705"/>
  <c r="P723"/>
  <c r="Q750"/>
  <c r="P759"/>
  <c r="K777"/>
  <c r="Q786"/>
  <c r="E813"/>
  <c r="O822"/>
  <c r="R831"/>
  <c r="E867"/>
  <c r="G885"/>
  <c r="G903"/>
  <c r="E912"/>
  <c r="L921"/>
  <c r="L939"/>
  <c r="P948"/>
  <c r="J957"/>
  <c r="P966"/>
  <c r="F975"/>
  <c r="L975"/>
  <c r="J984"/>
  <c r="H993"/>
  <c r="O993"/>
  <c r="O1146"/>
  <c r="P1191"/>
  <c r="P1173"/>
  <c r="P1155"/>
  <c r="D1200"/>
  <c r="E1209"/>
  <c r="O1182"/>
  <c r="I1164"/>
  <c r="I1146"/>
  <c r="J1191"/>
  <c r="J1173"/>
  <c r="J1155"/>
  <c r="J1200"/>
  <c r="O1209"/>
  <c r="K1191"/>
  <c r="E1173"/>
  <c r="D1182"/>
  <c r="D1164"/>
  <c r="F1146"/>
  <c r="G1200"/>
  <c r="O1173"/>
  <c r="M1146"/>
  <c r="F1191"/>
  <c r="F1173"/>
  <c r="F1155"/>
  <c r="F1200"/>
  <c r="O1191"/>
  <c r="Q1173"/>
  <c r="L1191"/>
  <c r="E1155"/>
  <c r="H1182"/>
  <c r="H1164"/>
  <c r="J1146"/>
  <c r="M1209"/>
  <c r="I1191"/>
  <c r="Q1164"/>
  <c r="Q1146"/>
  <c r="R1191"/>
  <c r="R1173"/>
  <c r="R1155"/>
  <c r="R1200"/>
  <c r="E1200"/>
  <c r="M1173"/>
  <c r="N1209"/>
  <c r="L1182"/>
  <c r="L1164"/>
  <c r="N1146"/>
  <c r="O1200"/>
  <c r="K1182"/>
  <c r="E1164"/>
  <c r="D1209"/>
  <c r="Q1155"/>
  <c r="N1191"/>
  <c r="N1173"/>
  <c r="N1155"/>
  <c r="N1200"/>
  <c r="I1200"/>
  <c r="E1182"/>
  <c r="G1164"/>
  <c r="I1155"/>
  <c r="M1155"/>
  <c r="P1182"/>
  <c r="P1164"/>
  <c r="R1146"/>
  <c r="H1200"/>
  <c r="Q1191"/>
  <c r="K1173"/>
  <c r="D1191"/>
  <c r="G1155"/>
  <c r="J1182"/>
  <c r="J1164"/>
  <c r="D1146"/>
  <c r="M1200"/>
  <c r="I1182"/>
  <c r="R1209"/>
  <c r="D1173"/>
  <c r="D1155"/>
  <c r="I1209"/>
  <c r="E1191"/>
  <c r="M1164"/>
  <c r="H1209"/>
  <c r="K1155"/>
  <c r="F1182"/>
  <c r="F1164"/>
  <c r="H1146"/>
  <c r="Q1200"/>
  <c r="M1182"/>
  <c r="O1164"/>
  <c r="P1209"/>
  <c r="K1146"/>
  <c r="G1146"/>
  <c r="H1191"/>
  <c r="H1173"/>
  <c r="H1155"/>
  <c r="P1200"/>
  <c r="K1200"/>
  <c r="G1182"/>
  <c r="J1209"/>
  <c r="F1209"/>
  <c r="O1155"/>
  <c r="R1182"/>
  <c r="R1164"/>
  <c r="L1146"/>
  <c r="G1209"/>
  <c r="Q1182"/>
  <c r="K1164"/>
  <c r="L1209"/>
  <c r="L1173"/>
  <c r="L1155"/>
  <c r="L1200"/>
  <c r="Q1209"/>
  <c r="M1191"/>
  <c r="G1173"/>
  <c r="E1146"/>
  <c r="N1182"/>
  <c r="N1164"/>
  <c r="P1146"/>
  <c r="K1209"/>
  <c r="G1191"/>
  <c r="I1173"/>
  <c r="M57"/>
  <c r="M381"/>
  <c r="M921"/>
  <c r="M273"/>
  <c r="M1101"/>
  <c r="M93"/>
  <c r="M417"/>
  <c r="M741"/>
  <c r="M237"/>
  <c r="M813"/>
  <c r="M993"/>
  <c r="M291"/>
  <c r="M453"/>
  <c r="M201"/>
  <c r="M525"/>
  <c r="M1137"/>
  <c r="M345"/>
  <c r="M165"/>
  <c r="M147"/>
  <c r="M489"/>
  <c r="M597"/>
  <c r="M219"/>
  <c r="M543"/>
  <c r="M111"/>
  <c r="M435"/>
  <c r="M849"/>
  <c r="M255"/>
  <c r="M1029"/>
  <c r="M75"/>
  <c r="M399"/>
  <c r="M21"/>
  <c r="M129"/>
  <c r="M471"/>
  <c r="M39"/>
  <c r="M363"/>
  <c r="M309"/>
  <c r="M183"/>
  <c r="M507"/>
  <c r="M1065"/>
  <c r="M327"/>
  <c r="Q1047"/>
  <c r="H1074"/>
  <c r="O1083"/>
  <c r="I1101"/>
  <c r="I1110"/>
  <c r="G1128"/>
  <c r="R1137"/>
  <c r="M1020"/>
  <c r="M678"/>
  <c r="M390"/>
  <c r="M102"/>
  <c r="M777"/>
  <c r="L1029"/>
  <c r="N1038"/>
  <c r="E1083"/>
  <c r="H1101"/>
  <c r="J1128"/>
  <c r="M1110"/>
  <c r="M768"/>
  <c r="M480"/>
  <c r="M192"/>
  <c r="M939"/>
  <c r="M669"/>
  <c r="L1047"/>
  <c r="N1083"/>
  <c r="F1119"/>
  <c r="I1119"/>
  <c r="I1038"/>
  <c r="E1065"/>
  <c r="L1083"/>
  <c r="K1101"/>
  <c r="P1110"/>
  <c r="R1128"/>
  <c r="P1119"/>
  <c r="M858"/>
  <c r="M570"/>
  <c r="M282"/>
  <c r="M1119"/>
  <c r="M633"/>
  <c r="L1056"/>
  <c r="K1083"/>
  <c r="J1101"/>
  <c r="O1110"/>
  <c r="Q1128"/>
  <c r="M912"/>
  <c r="M804"/>
  <c r="M516"/>
  <c r="M228"/>
  <c r="M867"/>
  <c r="R1038"/>
  <c r="R1065"/>
  <c r="J1083"/>
  <c r="E1101"/>
  <c r="E1110"/>
  <c r="J1119"/>
  <c r="I1137"/>
  <c r="M1092"/>
  <c r="M750"/>
  <c r="M462"/>
  <c r="M174"/>
  <c r="M903"/>
  <c r="M561"/>
  <c r="R1002"/>
  <c r="F1074"/>
  <c r="O1092"/>
  <c r="Q1110"/>
  <c r="M948"/>
  <c r="M840"/>
  <c r="M552"/>
  <c r="M264"/>
  <c r="M1083"/>
  <c r="M615"/>
  <c r="G1020"/>
  <c r="O1074"/>
  <c r="L1110"/>
  <c r="P1137"/>
  <c r="Q1029"/>
  <c r="O1056"/>
  <c r="H1083"/>
  <c r="G1101"/>
  <c r="K1110"/>
  <c r="N1128"/>
  <c r="G1119"/>
  <c r="M984"/>
  <c r="M642"/>
  <c r="M354"/>
  <c r="M66"/>
  <c r="M723"/>
  <c r="E1038"/>
  <c r="G1083"/>
  <c r="F1101"/>
  <c r="J1110"/>
  <c r="L1128"/>
  <c r="N1119"/>
  <c r="M876"/>
  <c r="M588"/>
  <c r="M300"/>
  <c r="M1011"/>
  <c r="M957"/>
  <c r="O1011"/>
  <c r="I1065"/>
  <c r="F1083"/>
  <c r="Q1092"/>
  <c r="R1101"/>
  <c r="R1110"/>
  <c r="P1128"/>
  <c r="M930"/>
  <c r="M822"/>
  <c r="M534"/>
  <c r="M246"/>
  <c r="M1047"/>
  <c r="M579"/>
  <c r="K1020"/>
  <c r="G1065"/>
  <c r="R1083"/>
  <c r="H1110"/>
  <c r="R1119"/>
  <c r="M966"/>
  <c r="M624"/>
  <c r="M336"/>
  <c r="M48"/>
  <c r="M705"/>
  <c r="J1011"/>
  <c r="P1065"/>
  <c r="L1101"/>
  <c r="G1137"/>
  <c r="F1011"/>
  <c r="F1056"/>
  <c r="L1074"/>
  <c r="L1092"/>
  <c r="G1110"/>
  <c r="I1128"/>
  <c r="N1137"/>
  <c r="M1056"/>
  <c r="M714"/>
  <c r="M426"/>
  <c r="M138"/>
  <c r="M831"/>
  <c r="I1002"/>
  <c r="J1074"/>
  <c r="J1092"/>
  <c r="F1110"/>
  <c r="H1128"/>
  <c r="E1119"/>
  <c r="M1002"/>
  <c r="M660"/>
  <c r="M372"/>
  <c r="M84"/>
  <c r="M651"/>
  <c r="P1020"/>
  <c r="J1056"/>
  <c r="Q1074"/>
  <c r="H1092"/>
  <c r="N1101"/>
  <c r="N1110"/>
  <c r="K1128"/>
  <c r="K1119"/>
  <c r="M894"/>
  <c r="M606"/>
  <c r="M318"/>
  <c r="M30"/>
  <c r="M687"/>
  <c r="E1002"/>
  <c r="H1056"/>
  <c r="I1083"/>
  <c r="Q1101"/>
  <c r="O1128"/>
  <c r="M1038"/>
  <c r="M696"/>
  <c r="M408"/>
  <c r="M120"/>
  <c r="M795"/>
  <c r="H1029"/>
  <c r="Q1056"/>
  <c r="F1092"/>
  <c r="F1128"/>
  <c r="N1002"/>
  <c r="H1047"/>
  <c r="N1065"/>
  <c r="Q1083"/>
  <c r="P1101"/>
  <c r="E1128"/>
  <c r="E1137"/>
  <c r="M1128"/>
  <c r="M786"/>
  <c r="M498"/>
  <c r="M210"/>
  <c r="M975"/>
  <c r="M885"/>
  <c r="K1065"/>
  <c r="P1083"/>
  <c r="O1101"/>
  <c r="O1119"/>
  <c r="K1137"/>
  <c r="M1074"/>
  <c r="M732"/>
  <c r="M444"/>
  <c r="M156"/>
  <c r="M759"/>
  <c r="Q1038"/>
  <c r="I1074"/>
  <c r="G1029"/>
  <c r="L1002"/>
  <c r="I1056"/>
  <c r="G1038"/>
  <c r="N1092"/>
  <c r="J1020"/>
  <c r="F1002"/>
  <c r="O1137"/>
  <c r="F1029"/>
  <c r="E1047"/>
  <c r="Q1002"/>
  <c r="E1056"/>
  <c r="P1038"/>
  <c r="K1074"/>
  <c r="G1047"/>
  <c r="I1092"/>
  <c r="I1047"/>
  <c r="O1020"/>
  <c r="J1002"/>
  <c r="J1137"/>
  <c r="N1020"/>
  <c r="P1047"/>
  <c r="R1074"/>
  <c r="P1029"/>
  <c r="K1011"/>
  <c r="R1056"/>
  <c r="J1047"/>
  <c r="K1002"/>
  <c r="I1029"/>
  <c r="O1002"/>
  <c r="K1056"/>
  <c r="K1038"/>
  <c r="E1092"/>
  <c r="P1011"/>
  <c r="N1056"/>
  <c r="H1119"/>
  <c r="H1011"/>
  <c r="N1074"/>
  <c r="R1092"/>
  <c r="R1047"/>
  <c r="E1029"/>
  <c r="I1011"/>
  <c r="G1056"/>
  <c r="O1029"/>
  <c r="G1092"/>
  <c r="K1092"/>
  <c r="L1038"/>
  <c r="H1020"/>
  <c r="F1065"/>
  <c r="Q1119"/>
  <c r="Q1011"/>
  <c r="F1038"/>
  <c r="E1011"/>
  <c r="H1065"/>
  <c r="O1047"/>
  <c r="P1002"/>
  <c r="H1038"/>
  <c r="J1065"/>
  <c r="H1137"/>
  <c r="I1020"/>
  <c r="P1092"/>
  <c r="G1011"/>
  <c r="G1074"/>
  <c r="N1029"/>
  <c r="R1011"/>
  <c r="P1056"/>
  <c r="F1047"/>
  <c r="G1002"/>
  <c r="O1038"/>
  <c r="K1029"/>
  <c r="K1047"/>
  <c r="Q1020"/>
  <c r="O1065"/>
  <c r="L1137"/>
  <c r="R1020"/>
  <c r="N1047"/>
  <c r="N1011"/>
  <c r="Q1065"/>
  <c r="F1137"/>
  <c r="E1020"/>
  <c r="E1074"/>
  <c r="H1002"/>
  <c r="Q1137"/>
  <c r="J1029"/>
  <c r="R1029"/>
  <c r="L1020"/>
  <c r="P1074"/>
  <c r="J1038"/>
  <c r="F1020"/>
  <c r="L1065"/>
  <c r="L1119"/>
  <c r="L1011"/>
  <c r="P21"/>
  <c r="H372"/>
  <c r="I264"/>
  <c r="E228"/>
  <c r="J921"/>
  <c r="L867"/>
  <c r="E804"/>
  <c r="K768"/>
  <c r="E759"/>
  <c r="J588"/>
  <c r="Q489"/>
  <c r="H489"/>
  <c r="K309"/>
  <c r="K300"/>
  <c r="E651"/>
  <c r="E633"/>
  <c r="G30"/>
  <c r="F48"/>
  <c r="J84"/>
  <c r="P93"/>
  <c r="L102"/>
  <c r="Q120"/>
  <c r="R129"/>
  <c r="O138"/>
  <c r="K147"/>
  <c r="E165"/>
  <c r="I165"/>
  <c r="L174"/>
  <c r="P183"/>
  <c r="H192"/>
  <c r="N201"/>
  <c r="E219"/>
  <c r="P219"/>
  <c r="H246"/>
  <c r="H264"/>
  <c r="H273"/>
  <c r="K282"/>
  <c r="H291"/>
  <c r="H300"/>
  <c r="P309"/>
  <c r="L336"/>
  <c r="K363"/>
  <c r="E381"/>
  <c r="J390"/>
  <c r="J408"/>
  <c r="O426"/>
  <c r="E453"/>
  <c r="H462"/>
  <c r="I471"/>
  <c r="Q480"/>
  <c r="N507"/>
  <c r="P525"/>
  <c r="Q588"/>
  <c r="L606"/>
  <c r="N615"/>
  <c r="R651"/>
  <c r="O678"/>
  <c r="H696"/>
  <c r="I705"/>
  <c r="G723"/>
  <c r="Q732"/>
  <c r="K759"/>
  <c r="G777"/>
  <c r="J786"/>
  <c r="O804"/>
  <c r="P813"/>
  <c r="P831"/>
  <c r="L840"/>
  <c r="O858"/>
  <c r="H921"/>
  <c r="P930"/>
  <c r="F939"/>
  <c r="K948"/>
  <c r="K966"/>
  <c r="G993"/>
  <c r="N993"/>
  <c r="R993"/>
  <c r="R21"/>
  <c r="I21"/>
  <c r="L372"/>
  <c r="F264"/>
  <c r="O921"/>
  <c r="O867"/>
  <c r="F867"/>
  <c r="N768"/>
  <c r="E768"/>
  <c r="E678"/>
  <c r="O588"/>
  <c r="J489"/>
  <c r="P363"/>
  <c r="P300"/>
  <c r="G291"/>
  <c r="F282"/>
  <c r="P255"/>
  <c r="Q246"/>
  <c r="R165"/>
  <c r="G147"/>
  <c r="E30"/>
  <c r="K93"/>
  <c r="R111"/>
  <c r="H120"/>
  <c r="J138"/>
  <c r="P147"/>
  <c r="O156"/>
  <c r="J174"/>
  <c r="K174"/>
  <c r="P192"/>
  <c r="I201"/>
  <c r="J210"/>
  <c r="K219"/>
  <c r="L246"/>
  <c r="P246"/>
  <c r="G282"/>
  <c r="G309"/>
  <c r="O318"/>
  <c r="F336"/>
  <c r="O354"/>
  <c r="G363"/>
  <c r="O372"/>
  <c r="F390"/>
  <c r="F408"/>
  <c r="J426"/>
  <c r="O444"/>
  <c r="R453"/>
  <c r="E471"/>
  <c r="H480"/>
  <c r="R489"/>
  <c r="Q498"/>
  <c r="P507"/>
  <c r="I507"/>
  <c r="Q516"/>
  <c r="K525"/>
  <c r="Q534"/>
  <c r="Q543"/>
  <c r="Q561"/>
  <c r="L588"/>
  <c r="P597"/>
  <c r="G615"/>
  <c r="O624"/>
  <c r="R633"/>
  <c r="N651"/>
  <c r="J678"/>
  <c r="R687"/>
  <c r="E714"/>
  <c r="K732"/>
  <c r="G759"/>
  <c r="J768"/>
  <c r="H786"/>
  <c r="J804"/>
  <c r="K813"/>
  <c r="K831"/>
  <c r="H840"/>
  <c r="J858"/>
  <c r="P867"/>
  <c r="P903"/>
  <c r="R912"/>
  <c r="G930"/>
  <c r="G948"/>
  <c r="G966"/>
  <c r="O975"/>
  <c r="F993"/>
  <c r="K993"/>
  <c r="Q993"/>
  <c r="K21"/>
  <c r="Q372"/>
  <c r="E291"/>
  <c r="O264"/>
  <c r="Q867"/>
  <c r="H867"/>
  <c r="E777"/>
  <c r="P768"/>
  <c r="G768"/>
  <c r="E687"/>
  <c r="L489"/>
  <c r="G354"/>
  <c r="P291"/>
  <c r="J282"/>
  <c r="F273"/>
  <c r="E642"/>
  <c r="E624"/>
  <c r="E282"/>
  <c r="P30"/>
  <c r="P57"/>
  <c r="H84"/>
  <c r="E93"/>
  <c r="P120"/>
  <c r="F138"/>
  <c r="E147"/>
  <c r="H156"/>
  <c r="G183"/>
  <c r="G219"/>
  <c r="G246"/>
  <c r="K255"/>
  <c r="Q264"/>
  <c r="J264"/>
  <c r="Q273"/>
  <c r="Q300"/>
  <c r="E309"/>
  <c r="J318"/>
  <c r="J354"/>
  <c r="J372"/>
  <c r="P381"/>
  <c r="F426"/>
  <c r="J444"/>
  <c r="N453"/>
  <c r="Q462"/>
  <c r="R471"/>
  <c r="K489"/>
  <c r="L498"/>
  <c r="G507"/>
  <c r="L516"/>
  <c r="E525"/>
  <c r="L534"/>
  <c r="L543"/>
  <c r="L561"/>
  <c r="H588"/>
  <c r="S588" s="1"/>
  <c r="T588" s="1"/>
  <c r="I597"/>
  <c r="H624"/>
  <c r="N633"/>
  <c r="I651"/>
  <c r="H678"/>
  <c r="N687"/>
  <c r="Q696"/>
  <c r="R705"/>
  <c r="G732"/>
  <c r="H768"/>
  <c r="P777"/>
  <c r="H804"/>
  <c r="G813"/>
  <c r="E831"/>
  <c r="F858"/>
  <c r="I867"/>
  <c r="P885"/>
  <c r="N903"/>
  <c r="K912"/>
  <c r="Q921"/>
  <c r="J939"/>
  <c r="J975"/>
  <c r="Q984"/>
  <c r="I993"/>
  <c r="P993"/>
  <c r="F37" i="13"/>
  <c r="F39" s="1"/>
  <c r="L37"/>
  <c r="L39" s="1"/>
  <c r="O46"/>
  <c r="O48" s="1"/>
  <c r="K64"/>
  <c r="K66" s="1"/>
  <c r="J91"/>
  <c r="J93" s="1"/>
  <c r="H109"/>
  <c r="H111" s="1"/>
  <c r="L109"/>
  <c r="L111" s="1"/>
  <c r="E118"/>
  <c r="E120" s="1"/>
  <c r="I118"/>
  <c r="I120" s="1"/>
  <c r="K118"/>
  <c r="K120" s="1"/>
  <c r="H127"/>
  <c r="H129" s="1"/>
  <c r="J127"/>
  <c r="J129" s="1"/>
  <c r="O127"/>
  <c r="O129" s="1"/>
  <c r="Q127"/>
  <c r="Q129" s="1"/>
  <c r="Q154"/>
  <c r="Q156" s="1"/>
  <c r="E154"/>
  <c r="E156" s="1"/>
  <c r="I154"/>
  <c r="I156" s="1"/>
  <c r="K154"/>
  <c r="K156" s="1"/>
  <c r="R154"/>
  <c r="R156" s="1"/>
  <c r="E190"/>
  <c r="E192" s="1"/>
  <c r="I190"/>
  <c r="I192" s="1"/>
  <c r="K190"/>
  <c r="K192" s="1"/>
  <c r="J199"/>
  <c r="J201" s="1"/>
  <c r="O199"/>
  <c r="O201" s="1"/>
  <c r="E226"/>
  <c r="E228" s="1"/>
  <c r="K226"/>
  <c r="K228" s="1"/>
  <c r="J271"/>
  <c r="J273" s="1"/>
  <c r="E280"/>
  <c r="E282" s="1"/>
  <c r="G298"/>
  <c r="G300" s="1"/>
  <c r="I316"/>
  <c r="I318" s="1"/>
  <c r="K316"/>
  <c r="K318" s="1"/>
  <c r="N316"/>
  <c r="N318" s="1"/>
  <c r="L343"/>
  <c r="L345" s="1"/>
  <c r="E352"/>
  <c r="E354" s="1"/>
  <c r="G352"/>
  <c r="G354" s="1"/>
  <c r="K352"/>
  <c r="K354" s="1"/>
  <c r="N352"/>
  <c r="N354" s="1"/>
  <c r="G370"/>
  <c r="G372" s="1"/>
  <c r="K370"/>
  <c r="K372" s="1"/>
  <c r="P370"/>
  <c r="P372" s="1"/>
  <c r="R370"/>
  <c r="R372" s="1"/>
  <c r="E388"/>
  <c r="E390" s="1"/>
  <c r="G388"/>
  <c r="G390" s="1"/>
  <c r="K388"/>
  <c r="K390" s="1"/>
  <c r="N388"/>
  <c r="N390" s="1"/>
  <c r="J397"/>
  <c r="J399" s="1"/>
  <c r="L397"/>
  <c r="L399" s="1"/>
  <c r="G406"/>
  <c r="G408" s="1"/>
  <c r="K406"/>
  <c r="K408" s="1"/>
  <c r="P406"/>
  <c r="P408" s="1"/>
  <c r="R406"/>
  <c r="R408" s="1"/>
  <c r="J415"/>
  <c r="J417" s="1"/>
  <c r="E424"/>
  <c r="E426" s="1"/>
  <c r="G424"/>
  <c r="G426" s="1"/>
  <c r="K424"/>
  <c r="K426" s="1"/>
  <c r="N424"/>
  <c r="N426" s="1"/>
  <c r="G532"/>
  <c r="G534" s="1"/>
  <c r="I532"/>
  <c r="I534" s="1"/>
  <c r="K532"/>
  <c r="K534" s="1"/>
  <c r="N532"/>
  <c r="N534" s="1"/>
  <c r="P532"/>
  <c r="P534" s="1"/>
  <c r="F541"/>
  <c r="F543" s="1"/>
  <c r="L541"/>
  <c r="L543" s="1"/>
  <c r="G550"/>
  <c r="G552" s="1"/>
  <c r="K550"/>
  <c r="K552" s="1"/>
  <c r="P550"/>
  <c r="P552" s="1"/>
  <c r="R550"/>
  <c r="R552" s="1"/>
  <c r="J559"/>
  <c r="J561" s="1"/>
  <c r="E568"/>
  <c r="E570" s="1"/>
  <c r="G568"/>
  <c r="G570" s="1"/>
  <c r="I568"/>
  <c r="I570" s="1"/>
  <c r="L577"/>
  <c r="L579" s="1"/>
  <c r="O577"/>
  <c r="O579" s="1"/>
  <c r="K586"/>
  <c r="K588" s="1"/>
  <c r="R586"/>
  <c r="R588" s="1"/>
  <c r="H595"/>
  <c r="H597" s="1"/>
  <c r="J595"/>
  <c r="J597" s="1"/>
  <c r="I604"/>
  <c r="I606" s="1"/>
  <c r="K604"/>
  <c r="K606" s="1"/>
  <c r="N604"/>
  <c r="N606" s="1"/>
  <c r="P604"/>
  <c r="P606" s="1"/>
  <c r="R604"/>
  <c r="R606" s="1"/>
  <c r="O613"/>
  <c r="O615" s="1"/>
  <c r="E622"/>
  <c r="E624" s="1"/>
  <c r="K622"/>
  <c r="K624" s="1"/>
  <c r="R622"/>
  <c r="R624" s="1"/>
  <c r="I712"/>
  <c r="I714" s="1"/>
  <c r="K712"/>
  <c r="K714" s="1"/>
  <c r="N712"/>
  <c r="N714" s="1"/>
  <c r="R712"/>
  <c r="R714" s="1"/>
  <c r="O721"/>
  <c r="O723" s="1"/>
  <c r="E730"/>
  <c r="E732" s="1"/>
  <c r="K730"/>
  <c r="K732" s="1"/>
  <c r="P730"/>
  <c r="P732" s="1"/>
  <c r="R730"/>
  <c r="R732" s="1"/>
  <c r="H739"/>
  <c r="H741" s="1"/>
  <c r="J739"/>
  <c r="J741" s="1"/>
  <c r="I748"/>
  <c r="I750" s="1"/>
  <c r="K748"/>
  <c r="K750" s="1"/>
  <c r="N748"/>
  <c r="N750" s="1"/>
  <c r="P748"/>
  <c r="P750" s="1"/>
  <c r="R748"/>
  <c r="R750" s="1"/>
  <c r="O757"/>
  <c r="O759" s="1"/>
  <c r="E766"/>
  <c r="E768" s="1"/>
  <c r="K766"/>
  <c r="K768" s="1"/>
  <c r="P766"/>
  <c r="P768" s="1"/>
  <c r="R766"/>
  <c r="R768" s="1"/>
  <c r="H775"/>
  <c r="H777" s="1"/>
  <c r="J775"/>
  <c r="J777" s="1"/>
  <c r="Q775"/>
  <c r="Q777" s="1"/>
  <c r="I784"/>
  <c r="I786" s="1"/>
  <c r="K784"/>
  <c r="K786" s="1"/>
  <c r="N784"/>
  <c r="N786" s="1"/>
  <c r="R784"/>
  <c r="R786" s="1"/>
  <c r="O793"/>
  <c r="O795" s="1"/>
  <c r="E802"/>
  <c r="E804" s="1"/>
  <c r="K802"/>
  <c r="K804" s="1"/>
  <c r="R802"/>
  <c r="R804" s="1"/>
  <c r="H811"/>
  <c r="H813" s="1"/>
  <c r="E82"/>
  <c r="E84" s="1"/>
  <c r="I82"/>
  <c r="I84" s="1"/>
  <c r="K82"/>
  <c r="K84" s="1"/>
  <c r="K100"/>
  <c r="K102" s="1"/>
  <c r="K136"/>
  <c r="K138" s="1"/>
  <c r="J163"/>
  <c r="J165" s="1"/>
  <c r="K172"/>
  <c r="K174" s="1"/>
  <c r="L181"/>
  <c r="L183" s="1"/>
  <c r="K208"/>
  <c r="K210" s="1"/>
  <c r="L307"/>
  <c r="L309" s="1"/>
  <c r="P334"/>
  <c r="P336" s="1"/>
  <c r="H100"/>
  <c r="H102" s="1"/>
  <c r="H136"/>
  <c r="H138" s="1"/>
  <c r="Q136"/>
  <c r="Q138" s="1"/>
  <c r="G163"/>
  <c r="G165" s="1"/>
  <c r="N163"/>
  <c r="N165" s="1"/>
  <c r="O208"/>
  <c r="O210" s="1"/>
  <c r="K289"/>
  <c r="K291" s="1"/>
  <c r="G856"/>
  <c r="G858" s="1"/>
  <c r="I856"/>
  <c r="I858" s="1"/>
  <c r="N856"/>
  <c r="N858" s="1"/>
  <c r="P856"/>
  <c r="P858" s="1"/>
  <c r="R856"/>
  <c r="R858" s="1"/>
  <c r="G28"/>
  <c r="G30" s="1"/>
  <c r="I28"/>
  <c r="I30" s="1"/>
  <c r="K28"/>
  <c r="K30" s="1"/>
  <c r="H55"/>
  <c r="H57" s="1"/>
  <c r="J55"/>
  <c r="J57" s="1"/>
  <c r="O55"/>
  <c r="O57" s="1"/>
  <c r="R82"/>
  <c r="R84" s="1"/>
  <c r="G118"/>
  <c r="G120" s="1"/>
  <c r="N118"/>
  <c r="N120" s="1"/>
  <c r="R118"/>
  <c r="R120" s="1"/>
  <c r="F271"/>
  <c r="F273" s="1"/>
  <c r="H271"/>
  <c r="H273" s="1"/>
  <c r="O271"/>
  <c r="O273" s="1"/>
  <c r="Q271"/>
  <c r="Q273" s="1"/>
  <c r="F325"/>
  <c r="F327" s="1"/>
  <c r="H325"/>
  <c r="H327" s="1"/>
  <c r="L325"/>
  <c r="L327" s="1"/>
  <c r="Q325"/>
  <c r="Q327" s="1"/>
  <c r="F343"/>
  <c r="F345" s="1"/>
  <c r="H343"/>
  <c r="H345" s="1"/>
  <c r="J343"/>
  <c r="J345" s="1"/>
  <c r="O343"/>
  <c r="O345" s="1"/>
  <c r="F361"/>
  <c r="F363" s="1"/>
  <c r="H361"/>
  <c r="H363" s="1"/>
  <c r="L361"/>
  <c r="L363" s="1"/>
  <c r="Q361"/>
  <c r="Q363" s="1"/>
  <c r="F379"/>
  <c r="F381" s="1"/>
  <c r="H379"/>
  <c r="H381" s="1"/>
  <c r="J379"/>
  <c r="J381" s="1"/>
  <c r="O379"/>
  <c r="O381" s="1"/>
  <c r="F397"/>
  <c r="F399" s="1"/>
  <c r="H397"/>
  <c r="H399" s="1"/>
  <c r="Q397"/>
  <c r="Q399" s="1"/>
  <c r="F415"/>
  <c r="F417" s="1"/>
  <c r="H415"/>
  <c r="H417" s="1"/>
  <c r="O415"/>
  <c r="O417" s="1"/>
  <c r="F433"/>
  <c r="F435" s="1"/>
  <c r="H433"/>
  <c r="H435" s="1"/>
  <c r="L433"/>
  <c r="L435" s="1"/>
  <c r="Q433"/>
  <c r="Q435" s="1"/>
  <c r="F451"/>
  <c r="F453" s="1"/>
  <c r="H451"/>
  <c r="H453" s="1"/>
  <c r="J451"/>
  <c r="J453" s="1"/>
  <c r="O451"/>
  <c r="O453" s="1"/>
  <c r="F469"/>
  <c r="F471" s="1"/>
  <c r="H469"/>
  <c r="H471" s="1"/>
  <c r="Q469"/>
  <c r="Q471" s="1"/>
  <c r="F487"/>
  <c r="F489" s="1"/>
  <c r="H487"/>
  <c r="H489" s="1"/>
  <c r="O487"/>
  <c r="O489" s="1"/>
  <c r="F505"/>
  <c r="F507" s="1"/>
  <c r="H505"/>
  <c r="H507" s="1"/>
  <c r="L505"/>
  <c r="L507" s="1"/>
  <c r="Q505"/>
  <c r="Q507" s="1"/>
  <c r="F523"/>
  <c r="F525" s="1"/>
  <c r="H523"/>
  <c r="H525" s="1"/>
  <c r="J523"/>
  <c r="J525" s="1"/>
  <c r="O523"/>
  <c r="O525" s="1"/>
  <c r="H541"/>
  <c r="H543" s="1"/>
  <c r="Q541"/>
  <c r="Q543" s="1"/>
  <c r="S1262"/>
  <c r="T1262" s="1"/>
  <c r="S1280"/>
  <c r="T1280" s="1"/>
  <c r="S380" i="17"/>
  <c r="T380" s="1"/>
  <c r="S47"/>
  <c r="T47" s="1"/>
  <c r="S65"/>
  <c r="T65" s="1"/>
  <c r="S83"/>
  <c r="T83" s="1"/>
  <c r="S992"/>
  <c r="T992" s="1"/>
  <c r="S45"/>
  <c r="T45" s="1"/>
  <c r="S567"/>
  <c r="T567" s="1"/>
  <c r="S44"/>
  <c r="T44" s="1"/>
  <c r="R541"/>
  <c r="R543" s="1"/>
  <c r="I577"/>
  <c r="I579" s="1"/>
  <c r="R577"/>
  <c r="R579" s="1"/>
  <c r="P82"/>
  <c r="P84" s="1"/>
  <c r="J91"/>
  <c r="J93" s="1"/>
  <c r="H55"/>
  <c r="H57" s="1"/>
  <c r="S275"/>
  <c r="T275" s="1"/>
  <c r="K289"/>
  <c r="K291" s="1"/>
  <c r="N298"/>
  <c r="N300" s="1"/>
  <c r="G190"/>
  <c r="G192" s="1"/>
  <c r="R298"/>
  <c r="R300" s="1"/>
  <c r="S31"/>
  <c r="T31" s="1"/>
  <c r="S40"/>
  <c r="T40" s="1"/>
  <c r="R271"/>
  <c r="R273" s="1"/>
  <c r="S274"/>
  <c r="T274" s="1"/>
  <c r="H280"/>
  <c r="H282" s="1"/>
  <c r="L280"/>
  <c r="L282" s="1"/>
  <c r="Q280"/>
  <c r="Q282" s="1"/>
  <c r="E37"/>
  <c r="E39" s="1"/>
  <c r="S49"/>
  <c r="T49" s="1"/>
  <c r="L64"/>
  <c r="L66" s="1"/>
  <c r="S67"/>
  <c r="T67" s="1"/>
  <c r="E82"/>
  <c r="E84" s="1"/>
  <c r="S85"/>
  <c r="T85" s="1"/>
  <c r="I298"/>
  <c r="I300" s="1"/>
  <c r="G316"/>
  <c r="G318" s="1"/>
  <c r="P316"/>
  <c r="P318" s="1"/>
  <c r="E334"/>
  <c r="E336" s="1"/>
  <c r="K352"/>
  <c r="K354" s="1"/>
  <c r="G46"/>
  <c r="G48" s="1"/>
  <c r="S978"/>
  <c r="T978" s="1"/>
  <c r="S77"/>
  <c r="T77" s="1"/>
  <c r="E298"/>
  <c r="E300" s="1"/>
  <c r="S14"/>
  <c r="T14" s="1"/>
  <c r="J46"/>
  <c r="J48" s="1"/>
  <c r="L46"/>
  <c r="L48" s="1"/>
  <c r="O46"/>
  <c r="O48" s="1"/>
  <c r="Q46"/>
  <c r="Q48" s="1"/>
  <c r="S41"/>
  <c r="T41" s="1"/>
  <c r="S42"/>
  <c r="T42" s="1"/>
  <c r="H64"/>
  <c r="H66" s="1"/>
  <c r="Q64"/>
  <c r="Q66" s="1"/>
  <c r="G82"/>
  <c r="G84" s="1"/>
  <c r="I82"/>
  <c r="I84" s="1"/>
  <c r="K82"/>
  <c r="K84" s="1"/>
  <c r="N82"/>
  <c r="N84" s="1"/>
  <c r="S78"/>
  <c r="T78" s="1"/>
  <c r="H100"/>
  <c r="H102" s="1"/>
  <c r="Q100"/>
  <c r="Q102" s="1"/>
  <c r="S161"/>
  <c r="T161" s="1"/>
  <c r="S166"/>
  <c r="T166" s="1"/>
  <c r="F172"/>
  <c r="F174" s="1"/>
  <c r="O172"/>
  <c r="O174" s="1"/>
  <c r="S179"/>
  <c r="T179" s="1"/>
  <c r="S184"/>
  <c r="T184" s="1"/>
  <c r="S332"/>
  <c r="T332" s="1"/>
  <c r="S407"/>
  <c r="T407" s="1"/>
  <c r="S479"/>
  <c r="T479" s="1"/>
  <c r="S494"/>
  <c r="T494" s="1"/>
  <c r="S497"/>
  <c r="T497" s="1"/>
  <c r="S524"/>
  <c r="T524" s="1"/>
  <c r="S545"/>
  <c r="T545" s="1"/>
  <c r="S564"/>
  <c r="T564" s="1"/>
  <c r="S725"/>
  <c r="T725" s="1"/>
  <c r="S756"/>
  <c r="T756" s="1"/>
  <c r="S890"/>
  <c r="T890" s="1"/>
  <c r="S893"/>
  <c r="T893" s="1"/>
  <c r="S909"/>
  <c r="T909" s="1"/>
  <c r="G919"/>
  <c r="G921" s="1"/>
  <c r="J964"/>
  <c r="J966" s="1"/>
  <c r="Q964"/>
  <c r="Q966" s="1"/>
  <c r="H37" i="13"/>
  <c r="H39" s="1"/>
  <c r="J37"/>
  <c r="J39" s="1"/>
  <c r="O37"/>
  <c r="O39" s="1"/>
  <c r="F55"/>
  <c r="F57" s="1"/>
  <c r="L55"/>
  <c r="L57" s="1"/>
  <c r="E64"/>
  <c r="E66" s="1"/>
  <c r="I64"/>
  <c r="I66" s="1"/>
  <c r="F73"/>
  <c r="F75" s="1"/>
  <c r="H73"/>
  <c r="H75" s="1"/>
  <c r="F91"/>
  <c r="F93" s="1"/>
  <c r="L91"/>
  <c r="L93" s="1"/>
  <c r="F109"/>
  <c r="F111" s="1"/>
  <c r="O109"/>
  <c r="O111" s="1"/>
  <c r="F127"/>
  <c r="F129" s="1"/>
  <c r="L127"/>
  <c r="L129" s="1"/>
  <c r="F145"/>
  <c r="F147" s="1"/>
  <c r="F199"/>
  <c r="F201" s="1"/>
  <c r="G226"/>
  <c r="G228" s="1"/>
  <c r="I226"/>
  <c r="I228" s="1"/>
  <c r="N226"/>
  <c r="N228" s="1"/>
  <c r="R226"/>
  <c r="R228" s="1"/>
  <c r="N262"/>
  <c r="N264" s="1"/>
  <c r="L271"/>
  <c r="L273" s="1"/>
  <c r="I298"/>
  <c r="I300" s="1"/>
  <c r="N298"/>
  <c r="N300" s="1"/>
  <c r="R298"/>
  <c r="R300" s="1"/>
  <c r="I352"/>
  <c r="I354" s="1"/>
  <c r="I370"/>
  <c r="I372" s="1"/>
  <c r="P460"/>
  <c r="P462" s="1"/>
  <c r="L28"/>
  <c r="L30" s="1"/>
  <c r="N55"/>
  <c r="N57" s="1"/>
  <c r="H64"/>
  <c r="H66" s="1"/>
  <c r="N109"/>
  <c r="N111" s="1"/>
  <c r="L118"/>
  <c r="L120" s="1"/>
  <c r="O118"/>
  <c r="O120" s="1"/>
  <c r="N145"/>
  <c r="N147" s="1"/>
  <c r="L190"/>
  <c r="L192" s="1"/>
  <c r="N217"/>
  <c r="N219" s="1"/>
  <c r="N235"/>
  <c r="N237" s="1"/>
  <c r="Q298"/>
  <c r="Q300" s="1"/>
  <c r="H82"/>
  <c r="H84" s="1"/>
  <c r="J100"/>
  <c r="J102" s="1"/>
  <c r="J136"/>
  <c r="J138" s="1"/>
  <c r="O136"/>
  <c r="O138" s="1"/>
  <c r="J172"/>
  <c r="J174" s="1"/>
  <c r="N181"/>
  <c r="N183" s="1"/>
  <c r="S2138"/>
  <c r="T2138" s="1"/>
  <c r="O64"/>
  <c r="O66" s="1"/>
  <c r="H559"/>
  <c r="H561" s="1"/>
  <c r="O559"/>
  <c r="O561" s="1"/>
  <c r="S956" i="17"/>
  <c r="T956" s="1"/>
  <c r="S38"/>
  <c r="T38" s="1"/>
  <c r="S443"/>
  <c r="T443" s="1"/>
  <c r="S461"/>
  <c r="T461" s="1"/>
  <c r="G154" i="13"/>
  <c r="G156" s="1"/>
  <c r="N154"/>
  <c r="N156" s="1"/>
  <c r="G190"/>
  <c r="G192" s="1"/>
  <c r="N190"/>
  <c r="N192" s="1"/>
  <c r="R190"/>
  <c r="R192" s="1"/>
  <c r="F217"/>
  <c r="F219" s="1"/>
  <c r="H217"/>
  <c r="H219" s="1"/>
  <c r="J217"/>
  <c r="J219" s="1"/>
  <c r="L217"/>
  <c r="L219" s="1"/>
  <c r="O217"/>
  <c r="O219" s="1"/>
  <c r="Q217"/>
  <c r="Q219" s="1"/>
  <c r="F235"/>
  <c r="F237" s="1"/>
  <c r="H235"/>
  <c r="H237" s="1"/>
  <c r="L235"/>
  <c r="L237" s="1"/>
  <c r="F253"/>
  <c r="F255" s="1"/>
  <c r="H253"/>
  <c r="H255" s="1"/>
  <c r="J253"/>
  <c r="J255" s="1"/>
  <c r="L253"/>
  <c r="L255" s="1"/>
  <c r="O253"/>
  <c r="O255" s="1"/>
  <c r="F559"/>
  <c r="F561" s="1"/>
  <c r="F577"/>
  <c r="F579" s="1"/>
  <c r="J577"/>
  <c r="J579" s="1"/>
  <c r="F595"/>
  <c r="F597" s="1"/>
  <c r="L595"/>
  <c r="L597" s="1"/>
  <c r="F613"/>
  <c r="F615" s="1"/>
  <c r="J613"/>
  <c r="J615" s="1"/>
  <c r="F631"/>
  <c r="F633" s="1"/>
  <c r="L631"/>
  <c r="L633" s="1"/>
  <c r="F649"/>
  <c r="F651" s="1"/>
  <c r="J649"/>
  <c r="J651" s="1"/>
  <c r="F667"/>
  <c r="F669" s="1"/>
  <c r="L667"/>
  <c r="L669" s="1"/>
  <c r="F685"/>
  <c r="F687" s="1"/>
  <c r="J685"/>
  <c r="J687" s="1"/>
  <c r="F703"/>
  <c r="F705" s="1"/>
  <c r="L703"/>
  <c r="L705" s="1"/>
  <c r="F721"/>
  <c r="F723" s="1"/>
  <c r="J721"/>
  <c r="J723" s="1"/>
  <c r="F739"/>
  <c r="F741" s="1"/>
  <c r="L739"/>
  <c r="L741" s="1"/>
  <c r="F757"/>
  <c r="F759" s="1"/>
  <c r="J757"/>
  <c r="J759" s="1"/>
  <c r="F775"/>
  <c r="F777" s="1"/>
  <c r="L775"/>
  <c r="L777" s="1"/>
  <c r="F793"/>
  <c r="F795" s="1"/>
  <c r="J793"/>
  <c r="J795" s="1"/>
  <c r="F811"/>
  <c r="F813" s="1"/>
  <c r="L811"/>
  <c r="L813" s="1"/>
  <c r="J829"/>
  <c r="J831" s="1"/>
  <c r="S981" i="17"/>
  <c r="T981" s="1"/>
  <c r="S252"/>
  <c r="T252" s="1"/>
  <c r="T253" s="1"/>
  <c r="I37" i="13"/>
  <c r="I39" s="1"/>
  <c r="K37"/>
  <c r="K39" s="1"/>
  <c r="N37"/>
  <c r="N39" s="1"/>
  <c r="P37"/>
  <c r="P39" s="1"/>
  <c r="R37"/>
  <c r="R39" s="1"/>
  <c r="I73"/>
  <c r="I75" s="1"/>
  <c r="N73"/>
  <c r="N75" s="1"/>
  <c r="I91"/>
  <c r="I93" s="1"/>
  <c r="I109"/>
  <c r="I111" s="1"/>
  <c r="I127"/>
  <c r="I129" s="1"/>
  <c r="I145"/>
  <c r="I147" s="1"/>
  <c r="I199"/>
  <c r="I201" s="1"/>
  <c r="H226"/>
  <c r="H228" s="1"/>
  <c r="J226"/>
  <c r="J228" s="1"/>
  <c r="L226"/>
  <c r="L228" s="1"/>
  <c r="O226"/>
  <c r="O228" s="1"/>
  <c r="J262"/>
  <c r="J264" s="1"/>
  <c r="L262"/>
  <c r="L264" s="1"/>
  <c r="O262"/>
  <c r="O264" s="1"/>
  <c r="L280"/>
  <c r="L282" s="1"/>
  <c r="O280"/>
  <c r="O282" s="1"/>
  <c r="Q280"/>
  <c r="Q282" s="1"/>
  <c r="J442"/>
  <c r="J444" s="1"/>
  <c r="L442"/>
  <c r="L444" s="1"/>
  <c r="H460"/>
  <c r="H462" s="1"/>
  <c r="J478"/>
  <c r="J480" s="1"/>
  <c r="L478"/>
  <c r="L480" s="1"/>
  <c r="O478"/>
  <c r="O480" s="1"/>
  <c r="Q478"/>
  <c r="Q480" s="1"/>
  <c r="H496"/>
  <c r="H498" s="1"/>
  <c r="J514"/>
  <c r="J516" s="1"/>
  <c r="L514"/>
  <c r="L516" s="1"/>
  <c r="F532"/>
  <c r="F534" s="1"/>
  <c r="H532"/>
  <c r="H534" s="1"/>
  <c r="F550"/>
  <c r="F552" s="1"/>
  <c r="J550"/>
  <c r="J552" s="1"/>
  <c r="L550"/>
  <c r="L552" s="1"/>
  <c r="O550"/>
  <c r="O552" s="1"/>
  <c r="Q550"/>
  <c r="Q552" s="1"/>
  <c r="H586"/>
  <c r="H588" s="1"/>
  <c r="O586"/>
  <c r="O588" s="1"/>
  <c r="Q586"/>
  <c r="Q588" s="1"/>
  <c r="H604"/>
  <c r="H606" s="1"/>
  <c r="O604"/>
  <c r="O606" s="1"/>
  <c r="H622"/>
  <c r="H624" s="1"/>
  <c r="O622"/>
  <c r="O624" s="1"/>
  <c r="Q622"/>
  <c r="Q624" s="1"/>
  <c r="H640"/>
  <c r="H642" s="1"/>
  <c r="O640"/>
  <c r="O642" s="1"/>
  <c r="H658"/>
  <c r="H660" s="1"/>
  <c r="O658"/>
  <c r="O660" s="1"/>
  <c r="Q658"/>
  <c r="Q660" s="1"/>
  <c r="H676"/>
  <c r="H678" s="1"/>
  <c r="O676"/>
  <c r="O678" s="1"/>
  <c r="H694"/>
  <c r="H696" s="1"/>
  <c r="O694"/>
  <c r="O696" s="1"/>
  <c r="Q694"/>
  <c r="Q696" s="1"/>
  <c r="H712"/>
  <c r="H714" s="1"/>
  <c r="O712"/>
  <c r="O714" s="1"/>
  <c r="H730"/>
  <c r="H732" s="1"/>
  <c r="O730"/>
  <c r="O732" s="1"/>
  <c r="Q730"/>
  <c r="Q732" s="1"/>
  <c r="H748"/>
  <c r="H750" s="1"/>
  <c r="O748"/>
  <c r="O750" s="1"/>
  <c r="H766"/>
  <c r="H768" s="1"/>
  <c r="O766"/>
  <c r="O768" s="1"/>
  <c r="Q766"/>
  <c r="Q768" s="1"/>
  <c r="H784"/>
  <c r="H786" s="1"/>
  <c r="O784"/>
  <c r="O786" s="1"/>
  <c r="H802"/>
  <c r="H804" s="1"/>
  <c r="O802"/>
  <c r="O804" s="1"/>
  <c r="Q802"/>
  <c r="Q804" s="1"/>
  <c r="H820"/>
  <c r="H822" s="1"/>
  <c r="O820"/>
  <c r="O822" s="1"/>
  <c r="O838"/>
  <c r="O840" s="1"/>
  <c r="Q838"/>
  <c r="Q840" s="1"/>
  <c r="S62" i="17"/>
  <c r="T62" s="1"/>
  <c r="F280" i="13"/>
  <c r="F282" s="1"/>
  <c r="H280"/>
  <c r="H282" s="1"/>
  <c r="H298"/>
  <c r="H300" s="1"/>
  <c r="J298"/>
  <c r="J300" s="1"/>
  <c r="L298"/>
  <c r="L300" s="1"/>
  <c r="F316"/>
  <c r="F318" s="1"/>
  <c r="H316"/>
  <c r="H318" s="1"/>
  <c r="F352"/>
  <c r="F354" s="1"/>
  <c r="H352"/>
  <c r="H354" s="1"/>
  <c r="H370"/>
  <c r="H372" s="1"/>
  <c r="J370"/>
  <c r="J372" s="1"/>
  <c r="L370"/>
  <c r="L372" s="1"/>
  <c r="Q370"/>
  <c r="Q372" s="1"/>
  <c r="F388"/>
  <c r="F390" s="1"/>
  <c r="H388"/>
  <c r="H390" s="1"/>
  <c r="J406"/>
  <c r="J408" s="1"/>
  <c r="L406"/>
  <c r="L408" s="1"/>
  <c r="O406"/>
  <c r="O408" s="1"/>
  <c r="Q406"/>
  <c r="Q408" s="1"/>
  <c r="F424"/>
  <c r="F426" s="1"/>
  <c r="H424"/>
  <c r="H426" s="1"/>
  <c r="J19" i="17"/>
  <c r="J21" s="1"/>
  <c r="L19"/>
  <c r="L21" s="1"/>
  <c r="O19"/>
  <c r="O21" s="1"/>
  <c r="Q19"/>
  <c r="Q21" s="1"/>
  <c r="E55"/>
  <c r="E57" s="1"/>
  <c r="E919"/>
  <c r="E921" s="1"/>
  <c r="D1009"/>
  <c r="D1011" s="1"/>
  <c r="S1006"/>
  <c r="S268"/>
  <c r="T268" s="1"/>
  <c r="D271"/>
  <c r="D273" s="1"/>
  <c r="D2071" i="13"/>
  <c r="D2073" s="1"/>
  <c r="S2068"/>
  <c r="S2050"/>
  <c r="D2053"/>
  <c r="D2055" s="1"/>
  <c r="D2035"/>
  <c r="S2032"/>
  <c r="S2035" s="1"/>
  <c r="S1978"/>
  <c r="D1981"/>
  <c r="D1963"/>
  <c r="D1965" s="1"/>
  <c r="S1960"/>
  <c r="S1924"/>
  <c r="T1924" s="1"/>
  <c r="D1927"/>
  <c r="D1929" s="1"/>
  <c r="D1909"/>
  <c r="D1911" s="1"/>
  <c r="S1906"/>
  <c r="S1888"/>
  <c r="T1888" s="1"/>
  <c r="D1891"/>
  <c r="D1893" s="1"/>
  <c r="D1873"/>
  <c r="D1875" s="1"/>
  <c r="S1875" s="1"/>
  <c r="T1875" s="1"/>
  <c r="S1870"/>
  <c r="S1852"/>
  <c r="T1852" s="1"/>
  <c r="D1855"/>
  <c r="D1857" s="1"/>
  <c r="D1837"/>
  <c r="D1839" s="1"/>
  <c r="S1834"/>
  <c r="T1834" s="1"/>
  <c r="S1816"/>
  <c r="T1816" s="1"/>
  <c r="D1819"/>
  <c r="D1821" s="1"/>
  <c r="D1783"/>
  <c r="S1780"/>
  <c r="D1765"/>
  <c r="D1767" s="1"/>
  <c r="S1762"/>
  <c r="T1762" s="1"/>
  <c r="S1744"/>
  <c r="D1747"/>
  <c r="D1749" s="1"/>
  <c r="D1693"/>
  <c r="S1690"/>
  <c r="T1690" s="1"/>
  <c r="D1675"/>
  <c r="D1677" s="1"/>
  <c r="S1672"/>
  <c r="T1672" s="1"/>
  <c r="D1657"/>
  <c r="D1659" s="1"/>
  <c r="S1654"/>
  <c r="T1654" s="1"/>
  <c r="D1639"/>
  <c r="D1641" s="1"/>
  <c r="S1636"/>
  <c r="S1639" s="1"/>
  <c r="S1618"/>
  <c r="D1621"/>
  <c r="D1623" s="1"/>
  <c r="D1603"/>
  <c r="D1605" s="1"/>
  <c r="S1600"/>
  <c r="S1603" s="1"/>
  <c r="S1582"/>
  <c r="D1585"/>
  <c r="D1587" s="1"/>
  <c r="D1567"/>
  <c r="D1569" s="1"/>
  <c r="S1564"/>
  <c r="T1564" s="1"/>
  <c r="D1549"/>
  <c r="D1551" s="1"/>
  <c r="S1546"/>
  <c r="D1513"/>
  <c r="D1515" s="1"/>
  <c r="S1510"/>
  <c r="D1477"/>
  <c r="D1479" s="1"/>
  <c r="S1474"/>
  <c r="T1474" s="1"/>
  <c r="S1438"/>
  <c r="D1441"/>
  <c r="D1443" s="1"/>
  <c r="D1423"/>
  <c r="D1425" s="1"/>
  <c r="S1420"/>
  <c r="T1420" s="1"/>
  <c r="S1402"/>
  <c r="T1402" s="1"/>
  <c r="D1405"/>
  <c r="D1407" s="1"/>
  <c r="D1387"/>
  <c r="D1389" s="1"/>
  <c r="S1384"/>
  <c r="S1366"/>
  <c r="D1369"/>
  <c r="D1371" s="1"/>
  <c r="D1351"/>
  <c r="D1353" s="1"/>
  <c r="S1348"/>
  <c r="T1348" s="1"/>
  <c r="S1330"/>
  <c r="T1330" s="1"/>
  <c r="D1333"/>
  <c r="D1335" s="1"/>
  <c r="D1315"/>
  <c r="D1317" s="1"/>
  <c r="S1312"/>
  <c r="T1312" s="1"/>
  <c r="D1297"/>
  <c r="D1299" s="1"/>
  <c r="S1294"/>
  <c r="T1294" s="1"/>
  <c r="S1276"/>
  <c r="D1279"/>
  <c r="D1281" s="1"/>
  <c r="D1261"/>
  <c r="D1263" s="1"/>
  <c r="S1258"/>
  <c r="T1258" s="1"/>
  <c r="S1240"/>
  <c r="T1240" s="1"/>
  <c r="D1243"/>
  <c r="D1245" s="1"/>
  <c r="D1225"/>
  <c r="D1227" s="1"/>
  <c r="S1222"/>
  <c r="T1222" s="1"/>
  <c r="S1204"/>
  <c r="T1204" s="1"/>
  <c r="D1207"/>
  <c r="D1209" s="1"/>
  <c r="S1150"/>
  <c r="D1153"/>
  <c r="D1155" s="1"/>
  <c r="S1114"/>
  <c r="T1114" s="1"/>
  <c r="D1117"/>
  <c r="D1119" s="1"/>
  <c r="S1078"/>
  <c r="T1078" s="1"/>
  <c r="D1081"/>
  <c r="D1083" s="1"/>
  <c r="S1060"/>
  <c r="T1060" s="1"/>
  <c r="D1063"/>
  <c r="D1065" s="1"/>
  <c r="S1042"/>
  <c r="D1045"/>
  <c r="D1047" s="1"/>
  <c r="D1027"/>
  <c r="D1029" s="1"/>
  <c r="S1024"/>
  <c r="T1024" s="1"/>
  <c r="S1006"/>
  <c r="T1006" s="1"/>
  <c r="D1009"/>
  <c r="D1011" s="1"/>
  <c r="D991"/>
  <c r="D993" s="1"/>
  <c r="S988"/>
  <c r="S970"/>
  <c r="T970" s="1"/>
  <c r="D973"/>
  <c r="D975" s="1"/>
  <c r="S952"/>
  <c r="D955"/>
  <c r="D957" s="1"/>
  <c r="S934"/>
  <c r="T934" s="1"/>
  <c r="D937"/>
  <c r="D939" s="1"/>
  <c r="D919"/>
  <c r="D921" s="1"/>
  <c r="S916"/>
  <c r="T916" s="1"/>
  <c r="S898"/>
  <c r="D901"/>
  <c r="D903" s="1"/>
  <c r="D883"/>
  <c r="D885" s="1"/>
  <c r="S880"/>
  <c r="D865"/>
  <c r="D867" s="1"/>
  <c r="S862"/>
  <c r="T862" s="1"/>
  <c r="D811"/>
  <c r="D813" s="1"/>
  <c r="S808"/>
  <c r="T808" s="1"/>
  <c r="S772"/>
  <c r="T772" s="1"/>
  <c r="D775"/>
  <c r="D777" s="1"/>
  <c r="S736"/>
  <c r="D739"/>
  <c r="D741" s="1"/>
  <c r="S700"/>
  <c r="T700" s="1"/>
  <c r="D703"/>
  <c r="D705" s="1"/>
  <c r="S682"/>
  <c r="T682" s="1"/>
  <c r="D685"/>
  <c r="D687" s="1"/>
  <c r="S646"/>
  <c r="T646" s="1"/>
  <c r="D649"/>
  <c r="D651" s="1"/>
  <c r="S610"/>
  <c r="T610" s="1"/>
  <c r="D613"/>
  <c r="D615" s="1"/>
  <c r="D595"/>
  <c r="D597" s="1"/>
  <c r="S592"/>
  <c r="T592" s="1"/>
  <c r="S574"/>
  <c r="D577"/>
  <c r="D579" s="1"/>
  <c r="D559"/>
  <c r="D561" s="1"/>
  <c r="S556"/>
  <c r="T556" s="1"/>
  <c r="S448"/>
  <c r="T448" s="1"/>
  <c r="D451"/>
  <c r="D453" s="1"/>
  <c r="D433"/>
  <c r="D435" s="1"/>
  <c r="S430"/>
  <c r="T430" s="1"/>
  <c r="D415"/>
  <c r="D417" s="1"/>
  <c r="S412"/>
  <c r="T412" s="1"/>
  <c r="D397"/>
  <c r="D399" s="1"/>
  <c r="S394"/>
  <c r="T394" s="1"/>
  <c r="D388"/>
  <c r="D390" s="1"/>
  <c r="S385"/>
  <c r="T385" s="1"/>
  <c r="S367"/>
  <c r="T367" s="1"/>
  <c r="D370"/>
  <c r="D372" s="1"/>
  <c r="D352"/>
  <c r="D354" s="1"/>
  <c r="S349"/>
  <c r="T349" s="1"/>
  <c r="S313"/>
  <c r="T313" s="1"/>
  <c r="D316"/>
  <c r="D318" s="1"/>
  <c r="D280"/>
  <c r="D282" s="1"/>
  <c r="S277"/>
  <c r="T277" s="1"/>
  <c r="S268"/>
  <c r="T268" s="1"/>
  <c r="D271"/>
  <c r="D273" s="1"/>
  <c r="S241"/>
  <c r="T241" s="1"/>
  <c r="D244"/>
  <c r="D246" s="1"/>
  <c r="S205"/>
  <c r="T205" s="1"/>
  <c r="D208"/>
  <c r="D210" s="1"/>
  <c r="S196"/>
  <c r="T196" s="1"/>
  <c r="D199"/>
  <c r="D201" s="1"/>
  <c r="S187"/>
  <c r="T187" s="1"/>
  <c r="D190"/>
  <c r="D192" s="1"/>
  <c r="D172"/>
  <c r="D174" s="1"/>
  <c r="S169"/>
  <c r="T169" s="1"/>
  <c r="S160"/>
  <c r="T160" s="1"/>
  <c r="D163"/>
  <c r="D165" s="1"/>
  <c r="S151"/>
  <c r="T151" s="1"/>
  <c r="D154"/>
  <c r="D156" s="1"/>
  <c r="S133"/>
  <c r="T133" s="1"/>
  <c r="D136"/>
  <c r="D138" s="1"/>
  <c r="D127"/>
  <c r="D129" s="1"/>
  <c r="S124"/>
  <c r="T124" s="1"/>
  <c r="S115"/>
  <c r="T115" s="1"/>
  <c r="D118"/>
  <c r="D120" s="1"/>
  <c r="D100"/>
  <c r="D102" s="1"/>
  <c r="S97"/>
  <c r="T97" s="1"/>
  <c r="S88"/>
  <c r="T88" s="1"/>
  <c r="D91"/>
  <c r="D93" s="1"/>
  <c r="S79"/>
  <c r="D82"/>
  <c r="D84" s="1"/>
  <c r="S61"/>
  <c r="D64"/>
  <c r="D66" s="1"/>
  <c r="D55"/>
  <c r="D57" s="1"/>
  <c r="S52"/>
  <c r="T52" s="1"/>
  <c r="S43"/>
  <c r="T43" s="1"/>
  <c r="D46"/>
  <c r="D48" s="1"/>
  <c r="D28"/>
  <c r="D30" s="1"/>
  <c r="S25"/>
  <c r="T25" s="1"/>
  <c r="S16"/>
  <c r="D19"/>
  <c r="D21" s="1"/>
  <c r="S1459"/>
  <c r="S556" i="17"/>
  <c r="T556" s="1"/>
  <c r="S529"/>
  <c r="T529" s="1"/>
  <c r="S493"/>
  <c r="T493" s="1"/>
  <c r="S439"/>
  <c r="T439" s="1"/>
  <c r="S952"/>
  <c r="T952" s="1"/>
  <c r="S646"/>
  <c r="T646" s="1"/>
  <c r="S241"/>
  <c r="T241" s="1"/>
  <c r="T244" s="1"/>
  <c r="S223"/>
  <c r="T223" s="1"/>
  <c r="S1729" i="13"/>
  <c r="S1117"/>
  <c r="D1531"/>
  <c r="D1533" s="1"/>
  <c r="D1495"/>
  <c r="D1497" s="1"/>
  <c r="D1099"/>
  <c r="D1101" s="1"/>
  <c r="S2044"/>
  <c r="D739" i="17"/>
  <c r="D741" s="1"/>
  <c r="D541"/>
  <c r="D543" s="1"/>
  <c r="D478"/>
  <c r="D480" s="1"/>
  <c r="D415"/>
  <c r="D417" s="1"/>
  <c r="D289"/>
  <c r="D291" s="1"/>
  <c r="D1684" i="13"/>
  <c r="D1686" s="1"/>
  <c r="D1729"/>
  <c r="D1731" s="1"/>
  <c r="D2017"/>
  <c r="D2019" s="1"/>
  <c r="D1945"/>
  <c r="D1947" s="1"/>
  <c r="D1936"/>
  <c r="S1708"/>
  <c r="T1708" s="1"/>
  <c r="D2044"/>
  <c r="D1018" i="17"/>
  <c r="D1020" s="1"/>
  <c r="S1015"/>
  <c r="D1000"/>
  <c r="D1002" s="1"/>
  <c r="S997"/>
  <c r="S763"/>
  <c r="T763" s="1"/>
  <c r="D766"/>
  <c r="D768" s="1"/>
  <c r="S277"/>
  <c r="T277" s="1"/>
  <c r="D280"/>
  <c r="D282" s="1"/>
  <c r="D262"/>
  <c r="D264" s="1"/>
  <c r="S259"/>
  <c r="T259" s="1"/>
  <c r="D2062" i="13"/>
  <c r="D2064" s="1"/>
  <c r="S2059"/>
  <c r="S2005"/>
  <c r="D2008"/>
  <c r="D1990"/>
  <c r="S1987"/>
  <c r="D1954"/>
  <c r="D1956" s="1"/>
  <c r="S1951"/>
  <c r="D1918"/>
  <c r="S1915"/>
  <c r="T1915" s="1"/>
  <c r="S1897"/>
  <c r="D1900"/>
  <c r="S1879"/>
  <c r="S1882" s="1"/>
  <c r="D1882"/>
  <c r="D1864"/>
  <c r="D1866" s="1"/>
  <c r="S1861"/>
  <c r="D1846"/>
  <c r="S1843"/>
  <c r="S1846" s="1"/>
  <c r="S1825"/>
  <c r="T1825" s="1"/>
  <c r="D1828"/>
  <c r="D1830" s="1"/>
  <c r="D1810"/>
  <c r="D1812" s="1"/>
  <c r="S1807"/>
  <c r="T1807" s="1"/>
  <c r="S1771"/>
  <c r="D1774"/>
  <c r="S1753"/>
  <c r="T1753" s="1"/>
  <c r="D1756"/>
  <c r="D1758" s="1"/>
  <c r="D1738"/>
  <c r="D1740" s="1"/>
  <c r="S1735"/>
  <c r="D1720"/>
  <c r="D1722" s="1"/>
  <c r="S1717"/>
  <c r="S1699"/>
  <c r="D1702"/>
  <c r="D1704" s="1"/>
  <c r="S1645"/>
  <c r="T1645" s="1"/>
  <c r="D1648"/>
  <c r="S1627"/>
  <c r="D1630"/>
  <c r="D1632" s="1"/>
  <c r="D1612"/>
  <c r="D1614" s="1"/>
  <c r="S1609"/>
  <c r="T1609" s="1"/>
  <c r="S1591"/>
  <c r="T1591" s="1"/>
  <c r="D1594"/>
  <c r="D1596" s="1"/>
  <c r="D1576"/>
  <c r="D1578" s="1"/>
  <c r="S1573"/>
  <c r="S1555"/>
  <c r="T1555" s="1"/>
  <c r="D1558"/>
  <c r="D1560" s="1"/>
  <c r="S1537"/>
  <c r="D1540"/>
  <c r="S1519"/>
  <c r="T1519" s="1"/>
  <c r="D1522"/>
  <c r="D1524" s="1"/>
  <c r="S1501"/>
  <c r="D1504"/>
  <c r="D1506" s="1"/>
  <c r="S1483"/>
  <c r="T1483" s="1"/>
  <c r="D1486"/>
  <c r="D1488" s="1"/>
  <c r="S1465"/>
  <c r="T1465" s="1"/>
  <c r="D1468"/>
  <c r="D1470" s="1"/>
  <c r="S1447"/>
  <c r="D1450"/>
  <c r="D1452" s="1"/>
  <c r="S1429"/>
  <c r="D1432"/>
  <c r="D1434" s="1"/>
  <c r="S1411"/>
  <c r="D1414"/>
  <c r="D1416" s="1"/>
  <c r="S1393"/>
  <c r="D1396"/>
  <c r="D1398" s="1"/>
  <c r="D1378"/>
  <c r="D1380" s="1"/>
  <c r="S1375"/>
  <c r="T1375" s="1"/>
  <c r="S1357"/>
  <c r="T1357" s="1"/>
  <c r="D1360"/>
  <c r="D1362" s="1"/>
  <c r="S1339"/>
  <c r="D1342"/>
  <c r="D1344" s="1"/>
  <c r="S1321"/>
  <c r="D1324"/>
  <c r="D1326" s="1"/>
  <c r="S1303"/>
  <c r="T1303" s="1"/>
  <c r="D1306"/>
  <c r="D1308" s="1"/>
  <c r="S1285"/>
  <c r="T1285" s="1"/>
  <c r="D1288"/>
  <c r="D1290" s="1"/>
  <c r="S1267"/>
  <c r="D1270"/>
  <c r="D1272" s="1"/>
  <c r="S1249"/>
  <c r="T1249" s="1"/>
  <c r="D1252"/>
  <c r="D1254" s="1"/>
  <c r="S1231"/>
  <c r="D1234"/>
  <c r="D1236" s="1"/>
  <c r="D1216"/>
  <c r="D1218" s="1"/>
  <c r="S1213"/>
  <c r="T1213" s="1"/>
  <c r="S1195"/>
  <c r="T1195" s="1"/>
  <c r="D1198"/>
  <c r="D1200" s="1"/>
  <c r="D1180"/>
  <c r="D1182" s="1"/>
  <c r="S1177"/>
  <c r="S1159"/>
  <c r="D1162"/>
  <c r="D1164" s="1"/>
  <c r="S1141"/>
  <c r="T1141" s="1"/>
  <c r="D1144"/>
  <c r="D1146" s="1"/>
  <c r="S1123"/>
  <c r="D1126"/>
  <c r="D1128" s="1"/>
  <c r="S1105"/>
  <c r="T1105" s="1"/>
  <c r="D1108"/>
  <c r="D1110" s="1"/>
  <c r="D1090"/>
  <c r="D1092" s="1"/>
  <c r="S1087"/>
  <c r="T1087" s="1"/>
  <c r="S1069"/>
  <c r="T1069" s="1"/>
  <c r="D1072"/>
  <c r="D1074" s="1"/>
  <c r="S1051"/>
  <c r="T1051" s="1"/>
  <c r="D1054"/>
  <c r="D1056" s="1"/>
  <c r="S1033"/>
  <c r="T1033" s="1"/>
  <c r="D1036"/>
  <c r="D1038" s="1"/>
  <c r="S1015"/>
  <c r="T1015" s="1"/>
  <c r="D1018"/>
  <c r="D1020" s="1"/>
  <c r="S997"/>
  <c r="D1000"/>
  <c r="D1002" s="1"/>
  <c r="D982"/>
  <c r="D984" s="1"/>
  <c r="S979"/>
  <c r="T979" s="1"/>
  <c r="S961"/>
  <c r="D964"/>
  <c r="D966" s="1"/>
  <c r="D946"/>
  <c r="D948" s="1"/>
  <c r="S943"/>
  <c r="S925"/>
  <c r="T925" s="1"/>
  <c r="D928"/>
  <c r="D930" s="1"/>
  <c r="S907"/>
  <c r="D910"/>
  <c r="D912" s="1"/>
  <c r="S889"/>
  <c r="T889" s="1"/>
  <c r="D892"/>
  <c r="D894" s="1"/>
  <c r="S871"/>
  <c r="D874"/>
  <c r="D856"/>
  <c r="D858" s="1"/>
  <c r="S853"/>
  <c r="S856" s="1"/>
  <c r="S835"/>
  <c r="D838"/>
  <c r="D840" s="1"/>
  <c r="S817"/>
  <c r="T817" s="1"/>
  <c r="D820"/>
  <c r="D822" s="1"/>
  <c r="S799"/>
  <c r="D802"/>
  <c r="D804" s="1"/>
  <c r="S781"/>
  <c r="D784"/>
  <c r="D786" s="1"/>
  <c r="D766"/>
  <c r="D768" s="1"/>
  <c r="S763"/>
  <c r="S745"/>
  <c r="D748"/>
  <c r="D750" s="1"/>
  <c r="D730"/>
  <c r="D732" s="1"/>
  <c r="S727"/>
  <c r="T727" s="1"/>
  <c r="S709"/>
  <c r="T709" s="1"/>
  <c r="D712"/>
  <c r="D714" s="1"/>
  <c r="S691"/>
  <c r="T691" s="1"/>
  <c r="D694"/>
  <c r="D696" s="1"/>
  <c r="D676"/>
  <c r="D678" s="1"/>
  <c r="S673"/>
  <c r="T673" s="1"/>
  <c r="S655"/>
  <c r="T655" s="1"/>
  <c r="D658"/>
  <c r="D660" s="1"/>
  <c r="D640"/>
  <c r="D642" s="1"/>
  <c r="S637"/>
  <c r="T637" s="1"/>
  <c r="S619"/>
  <c r="T619" s="1"/>
  <c r="D622"/>
  <c r="D624" s="1"/>
  <c r="D604"/>
  <c r="D606" s="1"/>
  <c r="S601"/>
  <c r="T601" s="1"/>
  <c r="S565"/>
  <c r="T565" s="1"/>
  <c r="D568"/>
  <c r="D570" s="1"/>
  <c r="S547"/>
  <c r="T547" s="1"/>
  <c r="D550"/>
  <c r="D552" s="1"/>
  <c r="S529"/>
  <c r="T529" s="1"/>
  <c r="D532"/>
  <c r="D534" s="1"/>
  <c r="S511"/>
  <c r="T511" s="1"/>
  <c r="D514"/>
  <c r="D516" s="1"/>
  <c r="D496"/>
  <c r="D498" s="1"/>
  <c r="S493"/>
  <c r="T493" s="1"/>
  <c r="S475"/>
  <c r="D478"/>
  <c r="D480" s="1"/>
  <c r="S457"/>
  <c r="T457" s="1"/>
  <c r="D460"/>
  <c r="D462" s="1"/>
  <c r="D424"/>
  <c r="D426" s="1"/>
  <c r="S421"/>
  <c r="T421" s="1"/>
  <c r="S1171"/>
  <c r="S970" i="17"/>
  <c r="T970" s="1"/>
  <c r="S601"/>
  <c r="T601" s="1"/>
  <c r="S448"/>
  <c r="T448" s="1"/>
  <c r="S808"/>
  <c r="T808" s="1"/>
  <c r="S682"/>
  <c r="T682" s="1"/>
  <c r="S2026" i="13"/>
  <c r="D253" i="17"/>
  <c r="D255" s="1"/>
  <c r="D1459" i="13"/>
  <c r="D1461" s="1"/>
  <c r="D829"/>
  <c r="D831" s="1"/>
  <c r="D1189"/>
  <c r="D1171"/>
  <c r="D1173" s="1"/>
  <c r="D1135"/>
  <c r="D1137" s="1"/>
  <c r="S1531"/>
  <c r="D568" i="17"/>
  <c r="D570" s="1"/>
  <c r="D235"/>
  <c r="D237" s="1"/>
  <c r="D163"/>
  <c r="D165" s="1"/>
  <c r="D757"/>
  <c r="D759" s="1"/>
  <c r="D1792" i="13"/>
  <c r="D1666"/>
  <c r="D1668" s="1"/>
  <c r="D2026"/>
  <c r="D2028" s="1"/>
  <c r="D1999"/>
  <c r="D2001" s="1"/>
  <c r="D1972"/>
  <c r="D1974" s="1"/>
  <c r="S1798"/>
  <c r="S1792"/>
  <c r="D19" i="17"/>
  <c r="D21" s="1"/>
  <c r="F19"/>
  <c r="F21" s="1"/>
  <c r="D82"/>
  <c r="D84" s="1"/>
  <c r="L82"/>
  <c r="L84" s="1"/>
  <c r="F91"/>
  <c r="F93" s="1"/>
  <c r="O91"/>
  <c r="O93" s="1"/>
  <c r="E100"/>
  <c r="E102" s="1"/>
  <c r="G100"/>
  <c r="G102" s="1"/>
  <c r="I100"/>
  <c r="I102" s="1"/>
  <c r="K100"/>
  <c r="K102" s="1"/>
  <c r="N100"/>
  <c r="N102" s="1"/>
  <c r="R100"/>
  <c r="R102" s="1"/>
  <c r="N109"/>
  <c r="N111" s="1"/>
  <c r="P109"/>
  <c r="P111" s="1"/>
  <c r="E118"/>
  <c r="E120" s="1"/>
  <c r="I118"/>
  <c r="I120" s="1"/>
  <c r="N118"/>
  <c r="N120" s="1"/>
  <c r="R118"/>
  <c r="R120" s="1"/>
  <c r="D217" i="13"/>
  <c r="D219" s="1"/>
  <c r="D235"/>
  <c r="D237" s="1"/>
  <c r="D325"/>
  <c r="D327" s="1"/>
  <c r="D361"/>
  <c r="D363" s="1"/>
  <c r="D379"/>
  <c r="D381" s="1"/>
  <c r="D487"/>
  <c r="D489" s="1"/>
  <c r="D505"/>
  <c r="D507" s="1"/>
  <c r="D541"/>
  <c r="D543" s="1"/>
  <c r="S2122"/>
  <c r="T2122" s="1"/>
  <c r="S114" i="17"/>
  <c r="T114" s="1"/>
  <c r="K127"/>
  <c r="K129" s="1"/>
  <c r="S123"/>
  <c r="T123" s="1"/>
  <c r="P136"/>
  <c r="P138" s="1"/>
  <c r="S132"/>
  <c r="T132" s="1"/>
  <c r="I145"/>
  <c r="I147" s="1"/>
  <c r="N145"/>
  <c r="N147" s="1"/>
  <c r="R145"/>
  <c r="R147" s="1"/>
  <c r="S141"/>
  <c r="T141" s="1"/>
  <c r="E154"/>
  <c r="E156" s="1"/>
  <c r="I154"/>
  <c r="I156" s="1"/>
  <c r="R154"/>
  <c r="R156" s="1"/>
  <c r="G163"/>
  <c r="G165" s="1"/>
  <c r="K163"/>
  <c r="K165" s="1"/>
  <c r="P163"/>
  <c r="P165" s="1"/>
  <c r="S168"/>
  <c r="T168" s="1"/>
  <c r="E181"/>
  <c r="E183" s="1"/>
  <c r="K181"/>
  <c r="K183" s="1"/>
  <c r="S177"/>
  <c r="T177" s="1"/>
  <c r="I190"/>
  <c r="I192" s="1"/>
  <c r="N190"/>
  <c r="N192" s="1"/>
  <c r="R190"/>
  <c r="R192" s="1"/>
  <c r="S186"/>
  <c r="T186" s="1"/>
  <c r="E199"/>
  <c r="E201" s="1"/>
  <c r="S222"/>
  <c r="T222" s="1"/>
  <c r="N262"/>
  <c r="N264" s="1"/>
  <c r="S267"/>
  <c r="T267" s="1"/>
  <c r="H325"/>
  <c r="H327" s="1"/>
  <c r="H334"/>
  <c r="H336" s="1"/>
  <c r="J2134" i="13"/>
  <c r="J2136" s="1"/>
  <c r="S698" i="17"/>
  <c r="T698" s="1"/>
  <c r="R64" i="13"/>
  <c r="R66" s="1"/>
  <c r="Q2098"/>
  <c r="Q2100" s="1"/>
  <c r="F2080"/>
  <c r="F2082" s="1"/>
  <c r="O2080"/>
  <c r="O2082" s="1"/>
  <c r="H2089"/>
  <c r="H2091" s="1"/>
  <c r="Q2089"/>
  <c r="Q2091" s="1"/>
  <c r="F2098"/>
  <c r="F2100" s="1"/>
  <c r="H2098"/>
  <c r="H2100" s="1"/>
  <c r="J2098"/>
  <c r="J2100" s="1"/>
  <c r="L2098"/>
  <c r="L2100" s="1"/>
  <c r="L2107"/>
  <c r="L2109" s="1"/>
  <c r="O2107"/>
  <c r="O2109" s="1"/>
  <c r="Q2107"/>
  <c r="Q2109" s="1"/>
  <c r="D2116"/>
  <c r="D2118" s="1"/>
  <c r="H2116"/>
  <c r="H2118" s="1"/>
  <c r="L2116"/>
  <c r="L2118" s="1"/>
  <c r="Q2116"/>
  <c r="Q2118" s="1"/>
  <c r="T184"/>
  <c r="T1026"/>
  <c r="S1927"/>
  <c r="S13" i="17"/>
  <c r="T13" s="1"/>
  <c r="S148"/>
  <c r="T148" s="1"/>
  <c r="S133"/>
  <c r="T133" s="1"/>
  <c r="Q172"/>
  <c r="Q174" s="1"/>
  <c r="D217"/>
  <c r="D219" s="1"/>
  <c r="S367"/>
  <c r="T367" s="1"/>
  <c r="S457"/>
  <c r="T457" s="1"/>
  <c r="Q613"/>
  <c r="Q615" s="1"/>
  <c r="Q631"/>
  <c r="Q633" s="1"/>
  <c r="S665"/>
  <c r="T665" s="1"/>
  <c r="S671"/>
  <c r="T671" s="1"/>
  <c r="S683"/>
  <c r="T683" s="1"/>
  <c r="S689"/>
  <c r="T689" s="1"/>
  <c r="S692"/>
  <c r="T692" s="1"/>
  <c r="S699"/>
  <c r="T699" s="1"/>
  <c r="S700"/>
  <c r="T700" s="1"/>
  <c r="S702"/>
  <c r="T702" s="1"/>
  <c r="G712"/>
  <c r="G714" s="1"/>
  <c r="I721"/>
  <c r="I723" s="1"/>
  <c r="S717"/>
  <c r="T717" s="1"/>
  <c r="S718"/>
  <c r="T718" s="1"/>
  <c r="S781"/>
  <c r="T781" s="1"/>
  <c r="S792"/>
  <c r="T792" s="1"/>
  <c r="S855"/>
  <c r="T855" s="1"/>
  <c r="S988"/>
  <c r="T988" s="1"/>
  <c r="S2130" i="13"/>
  <c r="T2130" s="1"/>
  <c r="S2131"/>
  <c r="T2131" s="1"/>
  <c r="S2133"/>
  <c r="T2133" s="1"/>
  <c r="S2135"/>
  <c r="T2135" s="1"/>
  <c r="S2142"/>
  <c r="T2142" s="1"/>
  <c r="S22" i="17"/>
  <c r="T22" s="1"/>
  <c r="S23"/>
  <c r="T23" s="1"/>
  <c r="S26"/>
  <c r="T26" s="1"/>
  <c r="K37"/>
  <c r="K39" s="1"/>
  <c r="N37"/>
  <c r="N39" s="1"/>
  <c r="P37"/>
  <c r="P39" s="1"/>
  <c r="R37"/>
  <c r="R39" s="1"/>
  <c r="S52"/>
  <c r="T52" s="1"/>
  <c r="S69"/>
  <c r="T69" s="1"/>
  <c r="S74"/>
  <c r="T74" s="1"/>
  <c r="S87"/>
  <c r="T87" s="1"/>
  <c r="S90"/>
  <c r="T90" s="1"/>
  <c r="J109"/>
  <c r="J111" s="1"/>
  <c r="S110"/>
  <c r="T110" s="1"/>
  <c r="S113"/>
  <c r="T113" s="1"/>
  <c r="I136"/>
  <c r="I138" s="1"/>
  <c r="S142"/>
  <c r="T142" s="1"/>
  <c r="S151"/>
  <c r="T151" s="1"/>
  <c r="S153"/>
  <c r="T153" s="1"/>
  <c r="S169"/>
  <c r="S171"/>
  <c r="T171" s="1"/>
  <c r="S204"/>
  <c r="T204" s="1"/>
  <c r="S205"/>
  <c r="T205" s="1"/>
  <c r="S209"/>
  <c r="T209" s="1"/>
  <c r="S214"/>
  <c r="T214" s="1"/>
  <c r="S216"/>
  <c r="T216" s="1"/>
  <c r="G226"/>
  <c r="G228" s="1"/>
  <c r="I226"/>
  <c r="I228" s="1"/>
  <c r="K226"/>
  <c r="K228" s="1"/>
  <c r="N226"/>
  <c r="N228" s="1"/>
  <c r="P226"/>
  <c r="P228" s="1"/>
  <c r="R226"/>
  <c r="R228" s="1"/>
  <c r="S224"/>
  <c r="T224" s="1"/>
  <c r="S306"/>
  <c r="T306" s="1"/>
  <c r="P325"/>
  <c r="P327" s="1"/>
  <c r="S342"/>
  <c r="T342" s="1"/>
  <c r="S358"/>
  <c r="T358" s="1"/>
  <c r="S360"/>
  <c r="T360" s="1"/>
  <c r="S377"/>
  <c r="T377" s="1"/>
  <c r="S385"/>
  <c r="T385" s="1"/>
  <c r="S421"/>
  <c r="T421" s="1"/>
  <c r="P433"/>
  <c r="P435" s="1"/>
  <c r="S450"/>
  <c r="T450" s="1"/>
  <c r="R460"/>
  <c r="R462" s="1"/>
  <c r="S456"/>
  <c r="T456" s="1"/>
  <c r="S465"/>
  <c r="T465" s="1"/>
  <c r="S466"/>
  <c r="T466" s="1"/>
  <c r="S468"/>
  <c r="T468" s="1"/>
  <c r="K514"/>
  <c r="K516" s="1"/>
  <c r="P514"/>
  <c r="P516" s="1"/>
  <c r="R514"/>
  <c r="R516" s="1"/>
  <c r="S510"/>
  <c r="T510" s="1"/>
  <c r="S585"/>
  <c r="T585" s="1"/>
  <c r="S592"/>
  <c r="T592" s="1"/>
  <c r="H613"/>
  <c r="H615" s="1"/>
  <c r="J613"/>
  <c r="J615" s="1"/>
  <c r="L613"/>
  <c r="L615" s="1"/>
  <c r="O613"/>
  <c r="O615" s="1"/>
  <c r="S619"/>
  <c r="T619" s="1"/>
  <c r="S621"/>
  <c r="T621" s="1"/>
  <c r="R640"/>
  <c r="R642" s="1"/>
  <c r="S639"/>
  <c r="T639" s="1"/>
  <c r="S648"/>
  <c r="T648" s="1"/>
  <c r="E658"/>
  <c r="E660" s="1"/>
  <c r="J658"/>
  <c r="J660" s="1"/>
  <c r="O658"/>
  <c r="O660" s="1"/>
  <c r="Q658"/>
  <c r="Q660" s="1"/>
  <c r="H658"/>
  <c r="H660" s="1"/>
  <c r="S654"/>
  <c r="T654" s="1"/>
  <c r="S655"/>
  <c r="T655" s="1"/>
  <c r="S773"/>
  <c r="T773" s="1"/>
  <c r="S803"/>
  <c r="T803" s="1"/>
  <c r="S818"/>
  <c r="T818" s="1"/>
  <c r="S821"/>
  <c r="T821" s="1"/>
  <c r="O829"/>
  <c r="O831" s="1"/>
  <c r="S824"/>
  <c r="T824" s="1"/>
  <c r="S834"/>
  <c r="T834" s="1"/>
  <c r="S835"/>
  <c r="T835" s="1"/>
  <c r="S837"/>
  <c r="T837" s="1"/>
  <c r="P856"/>
  <c r="P858" s="1"/>
  <c r="S852"/>
  <c r="S853"/>
  <c r="T853" s="1"/>
  <c r="S857"/>
  <c r="T857" s="1"/>
  <c r="S860"/>
  <c r="T860" s="1"/>
  <c r="S864"/>
  <c r="T864" s="1"/>
  <c r="S869"/>
  <c r="T869" s="1"/>
  <c r="S870"/>
  <c r="T870" s="1"/>
  <c r="S871"/>
  <c r="T871" s="1"/>
  <c r="S942"/>
  <c r="T942" s="1"/>
  <c r="G955"/>
  <c r="G957" s="1"/>
  <c r="I955"/>
  <c r="I957" s="1"/>
  <c r="K955"/>
  <c r="K957" s="1"/>
  <c r="N955"/>
  <c r="N957" s="1"/>
  <c r="P955"/>
  <c r="P957" s="1"/>
  <c r="R955"/>
  <c r="R957" s="1"/>
  <c r="G973"/>
  <c r="G975" s="1"/>
  <c r="I973"/>
  <c r="I975" s="1"/>
  <c r="K973"/>
  <c r="K975" s="1"/>
  <c r="N973"/>
  <c r="N975" s="1"/>
  <c r="P973"/>
  <c r="P975" s="1"/>
  <c r="R973"/>
  <c r="R975" s="1"/>
  <c r="N46" i="13"/>
  <c r="N48" s="1"/>
  <c r="L64"/>
  <c r="L66" s="1"/>
  <c r="G64"/>
  <c r="G66" s="1"/>
  <c r="S70"/>
  <c r="T70" s="1"/>
  <c r="G82"/>
  <c r="G84" s="1"/>
  <c r="J82"/>
  <c r="J84" s="1"/>
  <c r="L82"/>
  <c r="L84" s="1"/>
  <c r="G100"/>
  <c r="G102" s="1"/>
  <c r="N100"/>
  <c r="N102" s="1"/>
  <c r="L100"/>
  <c r="L102" s="1"/>
  <c r="S106"/>
  <c r="T106" s="1"/>
  <c r="S107"/>
  <c r="T107" s="1"/>
  <c r="G136"/>
  <c r="G138" s="1"/>
  <c r="N136"/>
  <c r="N138" s="1"/>
  <c r="L136"/>
  <c r="L138" s="1"/>
  <c r="S142"/>
  <c r="T142" s="1"/>
  <c r="I163"/>
  <c r="I165" s="1"/>
  <c r="H163"/>
  <c r="H165" s="1"/>
  <c r="S161"/>
  <c r="T161" s="1"/>
  <c r="G172"/>
  <c r="G174" s="1"/>
  <c r="N172"/>
  <c r="N174" s="1"/>
  <c r="P172"/>
  <c r="P174" s="1"/>
  <c r="L172"/>
  <c r="L174" s="1"/>
  <c r="I181"/>
  <c r="I183" s="1"/>
  <c r="H181"/>
  <c r="H183" s="1"/>
  <c r="O181"/>
  <c r="O183" s="1"/>
  <c r="S178"/>
  <c r="G208"/>
  <c r="G210" s="1"/>
  <c r="N208"/>
  <c r="N210" s="1"/>
  <c r="N253" i="17"/>
  <c r="N255" s="1"/>
  <c r="T262"/>
  <c r="S20"/>
  <c r="T20" s="1"/>
  <c r="E19"/>
  <c r="E21" s="1"/>
  <c r="G19"/>
  <c r="G21" s="1"/>
  <c r="S25"/>
  <c r="T25" s="1"/>
  <c r="S35"/>
  <c r="T35" s="1"/>
  <c r="E46"/>
  <c r="E48" s="1"/>
  <c r="I46"/>
  <c r="I48" s="1"/>
  <c r="K46"/>
  <c r="K48" s="1"/>
  <c r="P46"/>
  <c r="P48" s="1"/>
  <c r="R46"/>
  <c r="R48" s="1"/>
  <c r="S43"/>
  <c r="T43" s="1"/>
  <c r="Q55"/>
  <c r="Q57" s="1"/>
  <c r="O55"/>
  <c r="O57" s="1"/>
  <c r="S51"/>
  <c r="T51" s="1"/>
  <c r="S53"/>
  <c r="T53" s="1"/>
  <c r="S59"/>
  <c r="T59" s="1"/>
  <c r="S81"/>
  <c r="T81" s="1"/>
  <c r="G91"/>
  <c r="G93" s="1"/>
  <c r="F100"/>
  <c r="F102" s="1"/>
  <c r="J100"/>
  <c r="J102" s="1"/>
  <c r="K109"/>
  <c r="K111" s="1"/>
  <c r="S104"/>
  <c r="T104" s="1"/>
  <c r="O109"/>
  <c r="O111" s="1"/>
  <c r="S107"/>
  <c r="T107" s="1"/>
  <c r="S108"/>
  <c r="T108" s="1"/>
  <c r="S115"/>
  <c r="T115" s="1"/>
  <c r="S117"/>
  <c r="T117" s="1"/>
  <c r="E127"/>
  <c r="E129" s="1"/>
  <c r="G127"/>
  <c r="G129" s="1"/>
  <c r="I127"/>
  <c r="I129" s="1"/>
  <c r="S124"/>
  <c r="T124" s="1"/>
  <c r="S149"/>
  <c r="O190"/>
  <c r="O192" s="1"/>
  <c r="S185"/>
  <c r="T185" s="1"/>
  <c r="S200"/>
  <c r="T200" s="1"/>
  <c r="S212"/>
  <c r="T212" s="1"/>
  <c r="G235"/>
  <c r="G237" s="1"/>
  <c r="N235"/>
  <c r="N237" s="1"/>
  <c r="P235"/>
  <c r="P237" s="1"/>
  <c r="R235"/>
  <c r="R237" s="1"/>
  <c r="S233"/>
  <c r="T233" s="1"/>
  <c r="O244"/>
  <c r="O246" s="1"/>
  <c r="N307"/>
  <c r="N309" s="1"/>
  <c r="S304"/>
  <c r="T304" s="1"/>
  <c r="S311"/>
  <c r="T311" s="1"/>
  <c r="F325"/>
  <c r="F327" s="1"/>
  <c r="N325"/>
  <c r="N327" s="1"/>
  <c r="S323"/>
  <c r="T323" s="1"/>
  <c r="E343"/>
  <c r="E345" s="1"/>
  <c r="P343"/>
  <c r="P345" s="1"/>
  <c r="R343"/>
  <c r="R345" s="1"/>
  <c r="S339"/>
  <c r="T339" s="1"/>
  <c r="S340"/>
  <c r="T340" s="1"/>
  <c r="S389"/>
  <c r="T389" s="1"/>
  <c r="S398"/>
  <c r="T398" s="1"/>
  <c r="S402"/>
  <c r="T402" s="1"/>
  <c r="S403"/>
  <c r="T403" s="1"/>
  <c r="S411"/>
  <c r="T411" s="1"/>
  <c r="S420"/>
  <c r="T420" s="1"/>
  <c r="S422"/>
  <c r="T422" s="1"/>
  <c r="S425"/>
  <c r="T425" s="1"/>
  <c r="S434"/>
  <c r="T434" s="1"/>
  <c r="S440"/>
  <c r="T440" s="1"/>
  <c r="S452"/>
  <c r="T452" s="1"/>
  <c r="O478"/>
  <c r="O480" s="1"/>
  <c r="S476"/>
  <c r="T476" s="1"/>
  <c r="S504"/>
  <c r="T504" s="1"/>
  <c r="S512"/>
  <c r="T512" s="1"/>
  <c r="I523"/>
  <c r="I525" s="1"/>
  <c r="I532"/>
  <c r="I534" s="1"/>
  <c r="R532"/>
  <c r="R534" s="1"/>
  <c r="S528"/>
  <c r="T528" s="1"/>
  <c r="S531"/>
  <c r="T531" s="1"/>
  <c r="S548"/>
  <c r="T548" s="1"/>
  <c r="S551"/>
  <c r="T551" s="1"/>
  <c r="N559"/>
  <c r="N561" s="1"/>
  <c r="R559"/>
  <c r="R561" s="1"/>
  <c r="I559"/>
  <c r="I561" s="1"/>
  <c r="S557"/>
  <c r="T557" s="1"/>
  <c r="S560"/>
  <c r="T560" s="1"/>
  <c r="N568"/>
  <c r="N570" s="1"/>
  <c r="S576"/>
  <c r="T576" s="1"/>
  <c r="S578"/>
  <c r="T578" s="1"/>
  <c r="S583"/>
  <c r="T583" s="1"/>
  <c r="K595"/>
  <c r="K597" s="1"/>
  <c r="S603"/>
  <c r="T603" s="1"/>
  <c r="S614"/>
  <c r="T614" s="1"/>
  <c r="L622"/>
  <c r="L624" s="1"/>
  <c r="H631"/>
  <c r="H633" s="1"/>
  <c r="J631"/>
  <c r="J633" s="1"/>
  <c r="L631"/>
  <c r="L633" s="1"/>
  <c r="O631"/>
  <c r="O633" s="1"/>
  <c r="S628"/>
  <c r="T628" s="1"/>
  <c r="I640"/>
  <c r="I642" s="1"/>
  <c r="K640"/>
  <c r="K642" s="1"/>
  <c r="N640"/>
  <c r="N642" s="1"/>
  <c r="P640"/>
  <c r="P642" s="1"/>
  <c r="S637"/>
  <c r="T637" s="1"/>
  <c r="S638"/>
  <c r="T638" s="1"/>
  <c r="L649"/>
  <c r="L651" s="1"/>
  <c r="D658"/>
  <c r="D660" s="1"/>
  <c r="S659"/>
  <c r="T659" s="1"/>
  <c r="S662"/>
  <c r="T662" s="1"/>
  <c r="S666"/>
  <c r="T666" s="1"/>
  <c r="O685"/>
  <c r="O687" s="1"/>
  <c r="S684"/>
  <c r="T684" s="1"/>
  <c r="P712"/>
  <c r="P714" s="1"/>
  <c r="S709"/>
  <c r="T709" s="1"/>
  <c r="S710"/>
  <c r="T710" s="1"/>
  <c r="S722"/>
  <c r="T722" s="1"/>
  <c r="R730"/>
  <c r="R732" s="1"/>
  <c r="S728"/>
  <c r="T728" s="1"/>
  <c r="S731"/>
  <c r="T731" s="1"/>
  <c r="N739"/>
  <c r="N741" s="1"/>
  <c r="P739"/>
  <c r="P741" s="1"/>
  <c r="K739"/>
  <c r="K741" s="1"/>
  <c r="S746"/>
  <c r="T746" s="1"/>
  <c r="J757"/>
  <c r="J759" s="1"/>
  <c r="S764"/>
  <c r="T764" s="1"/>
  <c r="S767"/>
  <c r="T767" s="1"/>
  <c r="S780"/>
  <c r="T780" s="1"/>
  <c r="S782"/>
  <c r="T782" s="1"/>
  <c r="S788"/>
  <c r="T788" s="1"/>
  <c r="S797"/>
  <c r="T797" s="1"/>
  <c r="S800"/>
  <c r="T800" s="1"/>
  <c r="S807"/>
  <c r="T807" s="1"/>
  <c r="P820"/>
  <c r="P822" s="1"/>
  <c r="R820"/>
  <c r="R822" s="1"/>
  <c r="S817"/>
  <c r="T817" s="1"/>
  <c r="S839"/>
  <c r="T839" s="1"/>
  <c r="S842"/>
  <c r="T842" s="1"/>
  <c r="S846"/>
  <c r="T846" s="1"/>
  <c r="G856"/>
  <c r="G858" s="1"/>
  <c r="K856"/>
  <c r="K858" s="1"/>
  <c r="S872"/>
  <c r="T872" s="1"/>
  <c r="S875"/>
  <c r="T875" s="1"/>
  <c r="S882"/>
  <c r="T882" s="1"/>
  <c r="N892"/>
  <c r="N894" s="1"/>
  <c r="P892"/>
  <c r="P894" s="1"/>
  <c r="R892"/>
  <c r="R894" s="1"/>
  <c r="S888"/>
  <c r="T888" s="1"/>
  <c r="S889"/>
  <c r="T889" s="1"/>
  <c r="P919"/>
  <c r="P921" s="1"/>
  <c r="S916"/>
  <c r="S918"/>
  <c r="T918" s="1"/>
  <c r="N928"/>
  <c r="N930" s="1"/>
  <c r="S925"/>
  <c r="T925" s="1"/>
  <c r="S934"/>
  <c r="T934" s="1"/>
  <c r="S936"/>
  <c r="T936" s="1"/>
  <c r="S959"/>
  <c r="T959" s="1"/>
  <c r="S968"/>
  <c r="T968" s="1"/>
  <c r="S971"/>
  <c r="T971" s="1"/>
  <c r="S974"/>
  <c r="T974" s="1"/>
  <c r="R82"/>
  <c r="R84" s="1"/>
  <c r="S244"/>
  <c r="S24"/>
  <c r="T24" s="1"/>
  <c r="S29"/>
  <c r="T29" s="1"/>
  <c r="S33"/>
  <c r="T33" s="1"/>
  <c r="S34"/>
  <c r="T34" s="1"/>
  <c r="S54"/>
  <c r="T54" s="1"/>
  <c r="S56"/>
  <c r="T56" s="1"/>
  <c r="S70"/>
  <c r="T70" s="1"/>
  <c r="S79"/>
  <c r="S80"/>
  <c r="T80" s="1"/>
  <c r="S88"/>
  <c r="T88" s="1"/>
  <c r="S92"/>
  <c r="T92" s="1"/>
  <c r="J145"/>
  <c r="J147" s="1"/>
  <c r="O145"/>
  <c r="O147" s="1"/>
  <c r="O208"/>
  <c r="O210" s="1"/>
  <c r="Q208"/>
  <c r="Q210" s="1"/>
  <c r="J217"/>
  <c r="J219" s="1"/>
  <c r="Q217"/>
  <c r="Q219" s="1"/>
  <c r="E253"/>
  <c r="E255" s="1"/>
  <c r="I253"/>
  <c r="I255" s="1"/>
  <c r="S943"/>
  <c r="T943" s="1"/>
  <c r="S950"/>
  <c r="T950" s="1"/>
  <c r="S961"/>
  <c r="T961" s="1"/>
  <c r="S977"/>
  <c r="T977" s="1"/>
  <c r="S980"/>
  <c r="T980" s="1"/>
  <c r="S983"/>
  <c r="T983" s="1"/>
  <c r="S986"/>
  <c r="S990"/>
  <c r="T990" s="1"/>
  <c r="P100"/>
  <c r="P102" s="1"/>
  <c r="S96"/>
  <c r="S97"/>
  <c r="T97" s="1"/>
  <c r="S99"/>
  <c r="T99" s="1"/>
  <c r="S101"/>
  <c r="T101" s="1"/>
  <c r="S105"/>
  <c r="T105" s="1"/>
  <c r="S106"/>
  <c r="T106" s="1"/>
  <c r="O118"/>
  <c r="O120" s="1"/>
  <c r="F127"/>
  <c r="F129" s="1"/>
  <c r="H127"/>
  <c r="H129" s="1"/>
  <c r="J127"/>
  <c r="J129" s="1"/>
  <c r="L127"/>
  <c r="L129" s="1"/>
  <c r="O127"/>
  <c r="O129" s="1"/>
  <c r="Q127"/>
  <c r="Q129" s="1"/>
  <c r="S122"/>
  <c r="S125"/>
  <c r="T125" s="1"/>
  <c r="S128"/>
  <c r="T128" s="1"/>
  <c r="F145"/>
  <c r="F147" s="1"/>
  <c r="J154"/>
  <c r="J156" s="1"/>
  <c r="S176"/>
  <c r="T176" s="1"/>
  <c r="J190"/>
  <c r="J192" s="1"/>
  <c r="S189"/>
  <c r="T189" s="1"/>
  <c r="S195"/>
  <c r="T195" s="1"/>
  <c r="S196"/>
  <c r="T196" s="1"/>
  <c r="S198"/>
  <c r="T198" s="1"/>
  <c r="E208"/>
  <c r="E210" s="1"/>
  <c r="P208"/>
  <c r="P210" s="1"/>
  <c r="R208"/>
  <c r="R210" s="1"/>
  <c r="H217"/>
  <c r="H219" s="1"/>
  <c r="S213"/>
  <c r="F226"/>
  <c r="F228" s="1"/>
  <c r="H226"/>
  <c r="H228" s="1"/>
  <c r="J226"/>
  <c r="J228" s="1"/>
  <c r="L226"/>
  <c r="L228" s="1"/>
  <c r="O226"/>
  <c r="O228" s="1"/>
  <c r="Q226"/>
  <c r="Q228" s="1"/>
  <c r="S225"/>
  <c r="T225" s="1"/>
  <c r="H235"/>
  <c r="H237" s="1"/>
  <c r="J235"/>
  <c r="J237" s="1"/>
  <c r="L235"/>
  <c r="L237" s="1"/>
  <c r="O235"/>
  <c r="O237" s="1"/>
  <c r="Q235"/>
  <c r="Q237" s="1"/>
  <c r="S234"/>
  <c r="T234" s="1"/>
  <c r="E244"/>
  <c r="E246" s="1"/>
  <c r="R253"/>
  <c r="R255" s="1"/>
  <c r="S281"/>
  <c r="T281" s="1"/>
  <c r="J289"/>
  <c r="J291" s="1"/>
  <c r="I307"/>
  <c r="I309" s="1"/>
  <c r="S302"/>
  <c r="E316"/>
  <c r="E318" s="1"/>
  <c r="I316"/>
  <c r="I318" s="1"/>
  <c r="R316"/>
  <c r="R318" s="1"/>
  <c r="S329"/>
  <c r="T329" s="1"/>
  <c r="S333"/>
  <c r="T333" s="1"/>
  <c r="L343"/>
  <c r="L345" s="1"/>
  <c r="S349"/>
  <c r="T349" s="1"/>
  <c r="T352" s="1"/>
  <c r="S369"/>
  <c r="T369" s="1"/>
  <c r="K379"/>
  <c r="K381" s="1"/>
  <c r="S381" s="1"/>
  <c r="T381" s="1"/>
  <c r="S375"/>
  <c r="T375" s="1"/>
  <c r="S376"/>
  <c r="T376" s="1"/>
  <c r="S386"/>
  <c r="T386" s="1"/>
  <c r="T388" s="1"/>
  <c r="S393"/>
  <c r="T393" s="1"/>
  <c r="S394"/>
  <c r="T394" s="1"/>
  <c r="S396"/>
  <c r="T396" s="1"/>
  <c r="S404"/>
  <c r="T404" s="1"/>
  <c r="S413"/>
  <c r="T413" s="1"/>
  <c r="S419"/>
  <c r="G433"/>
  <c r="G435" s="1"/>
  <c r="I433"/>
  <c r="I435" s="1"/>
  <c r="N433"/>
  <c r="N435" s="1"/>
  <c r="S438"/>
  <c r="T438" s="1"/>
  <c r="I460"/>
  <c r="I462" s="1"/>
  <c r="N460"/>
  <c r="N462" s="1"/>
  <c r="P460"/>
  <c r="P462" s="1"/>
  <c r="S470"/>
  <c r="T470" s="1"/>
  <c r="J478"/>
  <c r="J480" s="1"/>
  <c r="S474"/>
  <c r="S482"/>
  <c r="T482" s="1"/>
  <c r="S492"/>
  <c r="T492" s="1"/>
  <c r="S502"/>
  <c r="T502" s="1"/>
  <c r="S506"/>
  <c r="T506" s="1"/>
  <c r="S513"/>
  <c r="T513" s="1"/>
  <c r="R523"/>
  <c r="R525" s="1"/>
  <c r="S520"/>
  <c r="T520" s="1"/>
  <c r="S521"/>
  <c r="T521" s="1"/>
  <c r="S522"/>
  <c r="T522" s="1"/>
  <c r="S527"/>
  <c r="S530"/>
  <c r="T530" s="1"/>
  <c r="S533"/>
  <c r="T533" s="1"/>
  <c r="S539"/>
  <c r="T539" s="1"/>
  <c r="R550"/>
  <c r="R552" s="1"/>
  <c r="S558"/>
  <c r="T558" s="1"/>
  <c r="S566"/>
  <c r="T566" s="1"/>
  <c r="T568" s="1"/>
  <c r="E577"/>
  <c r="E579" s="1"/>
  <c r="S574"/>
  <c r="T574" s="1"/>
  <c r="S591"/>
  <c r="T591" s="1"/>
  <c r="S593"/>
  <c r="T593" s="1"/>
  <c r="S596"/>
  <c r="T596" s="1"/>
  <c r="S599"/>
  <c r="S602"/>
  <c r="T602" s="1"/>
  <c r="D613"/>
  <c r="D615" s="1"/>
  <c r="F613"/>
  <c r="F615" s="1"/>
  <c r="S611"/>
  <c r="T611" s="1"/>
  <c r="S620"/>
  <c r="T620" s="1"/>
  <c r="D631"/>
  <c r="D633" s="1"/>
  <c r="F631"/>
  <c r="F633" s="1"/>
  <c r="S629"/>
  <c r="T629" s="1"/>
  <c r="T631" s="1"/>
  <c r="G640"/>
  <c r="G642" s="1"/>
  <c r="S641"/>
  <c r="T641" s="1"/>
  <c r="S650"/>
  <c r="T650" s="1"/>
  <c r="P658"/>
  <c r="P660" s="1"/>
  <c r="R658"/>
  <c r="R660" s="1"/>
  <c r="S656"/>
  <c r="T656" s="1"/>
  <c r="G667"/>
  <c r="G669" s="1"/>
  <c r="I667"/>
  <c r="I669" s="1"/>
  <c r="K667"/>
  <c r="K669" s="1"/>
  <c r="N667"/>
  <c r="N669" s="1"/>
  <c r="P667"/>
  <c r="P669" s="1"/>
  <c r="R667"/>
  <c r="R669" s="1"/>
  <c r="S668"/>
  <c r="T668" s="1"/>
  <c r="S672"/>
  <c r="T672" s="1"/>
  <c r="S673"/>
  <c r="T673" s="1"/>
  <c r="J685"/>
  <c r="J687" s="1"/>
  <c r="S686"/>
  <c r="T686" s="1"/>
  <c r="S691"/>
  <c r="T691" s="1"/>
  <c r="R712"/>
  <c r="R714" s="1"/>
  <c r="N712"/>
  <c r="N714" s="1"/>
  <c r="S708"/>
  <c r="S711"/>
  <c r="T711" s="1"/>
  <c r="E721"/>
  <c r="E723" s="1"/>
  <c r="S716"/>
  <c r="T716" s="1"/>
  <c r="S719"/>
  <c r="T719" s="1"/>
  <c r="S727"/>
  <c r="S729"/>
  <c r="T729" s="1"/>
  <c r="E739"/>
  <c r="E741" s="1"/>
  <c r="G739"/>
  <c r="G741" s="1"/>
  <c r="S735"/>
  <c r="T735" s="1"/>
  <c r="S737"/>
  <c r="T737" s="1"/>
  <c r="S740"/>
  <c r="T740" s="1"/>
  <c r="S743"/>
  <c r="T743" s="1"/>
  <c r="S747"/>
  <c r="T747" s="1"/>
  <c r="S755"/>
  <c r="T755" s="1"/>
  <c r="L766"/>
  <c r="L768" s="1"/>
  <c r="S776"/>
  <c r="T776" s="1"/>
  <c r="S779"/>
  <c r="T779" s="1"/>
  <c r="S783"/>
  <c r="T783" s="1"/>
  <c r="I793"/>
  <c r="I795" s="1"/>
  <c r="S790"/>
  <c r="T790" s="1"/>
  <c r="S794"/>
  <c r="T794" s="1"/>
  <c r="S798"/>
  <c r="T798" s="1"/>
  <c r="S799"/>
  <c r="T799" s="1"/>
  <c r="S806"/>
  <c r="T806" s="1"/>
  <c r="G820"/>
  <c r="G822" s="1"/>
  <c r="I820"/>
  <c r="I822" s="1"/>
  <c r="S815"/>
  <c r="T815" s="1"/>
  <c r="S819"/>
  <c r="T819" s="1"/>
  <c r="S825"/>
  <c r="T825" s="1"/>
  <c r="S826"/>
  <c r="T826" s="1"/>
  <c r="S828"/>
  <c r="T828" s="1"/>
  <c r="S844"/>
  <c r="S848"/>
  <c r="T848" s="1"/>
  <c r="S862"/>
  <c r="T862" s="1"/>
  <c r="S866"/>
  <c r="T866" s="1"/>
  <c r="R874"/>
  <c r="R876" s="1"/>
  <c r="S873"/>
  <c r="I883"/>
  <c r="I885" s="1"/>
  <c r="N883"/>
  <c r="N885" s="1"/>
  <c r="S880"/>
  <c r="T880" s="1"/>
  <c r="F892"/>
  <c r="F894" s="1"/>
  <c r="O892"/>
  <c r="O894" s="1"/>
  <c r="S905"/>
  <c r="T905" s="1"/>
  <c r="S908"/>
  <c r="T908" s="1"/>
  <c r="I919"/>
  <c r="I921" s="1"/>
  <c r="K919"/>
  <c r="K921" s="1"/>
  <c r="N919"/>
  <c r="N921" s="1"/>
  <c r="S923"/>
  <c r="S927"/>
  <c r="T927" s="1"/>
  <c r="T810"/>
  <c r="T289"/>
  <c r="Q640"/>
  <c r="Q642" s="1"/>
  <c r="S644"/>
  <c r="S647"/>
  <c r="T647" s="1"/>
  <c r="S653"/>
  <c r="T653" s="1"/>
  <c r="S657"/>
  <c r="T657" s="1"/>
  <c r="F667"/>
  <c r="F669" s="1"/>
  <c r="H667"/>
  <c r="H669" s="1"/>
  <c r="J667"/>
  <c r="J669" s="1"/>
  <c r="L667"/>
  <c r="L669" s="1"/>
  <c r="O667"/>
  <c r="O669" s="1"/>
  <c r="Q667"/>
  <c r="Q669" s="1"/>
  <c r="S663"/>
  <c r="S664"/>
  <c r="T664" s="1"/>
  <c r="S674"/>
  <c r="S677"/>
  <c r="T677" s="1"/>
  <c r="S680"/>
  <c r="F685"/>
  <c r="F687" s="1"/>
  <c r="F712"/>
  <c r="F714" s="1"/>
  <c r="J712"/>
  <c r="J714" s="1"/>
  <c r="S713"/>
  <c r="T713" s="1"/>
  <c r="S720"/>
  <c r="N730"/>
  <c r="N732" s="1"/>
  <c r="S734"/>
  <c r="S744"/>
  <c r="T744" s="1"/>
  <c r="S745"/>
  <c r="T745" s="1"/>
  <c r="S752"/>
  <c r="S758"/>
  <c r="T758" s="1"/>
  <c r="S762"/>
  <c r="T762" s="1"/>
  <c r="S771"/>
  <c r="S772"/>
  <c r="T772" s="1"/>
  <c r="S785"/>
  <c r="T785" s="1"/>
  <c r="S789"/>
  <c r="S791"/>
  <c r="T791" s="1"/>
  <c r="S801"/>
  <c r="S809"/>
  <c r="T809" s="1"/>
  <c r="S812"/>
  <c r="T812" s="1"/>
  <c r="S816"/>
  <c r="T816" s="1"/>
  <c r="N820"/>
  <c r="N822" s="1"/>
  <c r="S898"/>
  <c r="S900"/>
  <c r="T900" s="1"/>
  <c r="S906"/>
  <c r="S907"/>
  <c r="T907" s="1"/>
  <c r="S932"/>
  <c r="S941"/>
  <c r="T941" s="1"/>
  <c r="S944"/>
  <c r="T944" s="1"/>
  <c r="S947"/>
  <c r="T947" s="1"/>
  <c r="S954"/>
  <c r="H964"/>
  <c r="H966" s="1"/>
  <c r="S962"/>
  <c r="T962" s="1"/>
  <c r="S965"/>
  <c r="T965" s="1"/>
  <c r="S972"/>
  <c r="T972" s="1"/>
  <c r="D982"/>
  <c r="J37"/>
  <c r="J39" s="1"/>
  <c r="L37"/>
  <c r="L39" s="1"/>
  <c r="O37"/>
  <c r="O39" s="1"/>
  <c r="Q37"/>
  <c r="Q39" s="1"/>
  <c r="S36"/>
  <c r="T36" s="1"/>
  <c r="D46"/>
  <c r="D48" s="1"/>
  <c r="H46"/>
  <c r="H48" s="1"/>
  <c r="N46"/>
  <c r="N48" s="1"/>
  <c r="J55"/>
  <c r="J57" s="1"/>
  <c r="L55"/>
  <c r="L57" s="1"/>
  <c r="S61"/>
  <c r="S63"/>
  <c r="T63" s="1"/>
  <c r="S68"/>
  <c r="S71"/>
  <c r="T71" s="1"/>
  <c r="Q91"/>
  <c r="Q93" s="1"/>
  <c r="O100"/>
  <c r="O102" s="1"/>
  <c r="E109"/>
  <c r="E111" s="1"/>
  <c r="G109"/>
  <c r="G111" s="1"/>
  <c r="F118"/>
  <c r="F120" s="1"/>
  <c r="J118"/>
  <c r="J120" s="1"/>
  <c r="D127"/>
  <c r="D129" s="1"/>
  <c r="N127"/>
  <c r="N129" s="1"/>
  <c r="P127"/>
  <c r="P129" s="1"/>
  <c r="S140"/>
  <c r="S144"/>
  <c r="T144" s="1"/>
  <c r="K154"/>
  <c r="K156" s="1"/>
  <c r="P154"/>
  <c r="P156" s="1"/>
  <c r="J163"/>
  <c r="J165" s="1"/>
  <c r="S158"/>
  <c r="S162"/>
  <c r="T162" s="1"/>
  <c r="S178"/>
  <c r="T178" s="1"/>
  <c r="S187"/>
  <c r="J199"/>
  <c r="J201" s="1"/>
  <c r="S194"/>
  <c r="T194" s="1"/>
  <c r="S206"/>
  <c r="T206" s="1"/>
  <c r="F217"/>
  <c r="F219" s="1"/>
  <c r="L217"/>
  <c r="L219" s="1"/>
  <c r="O217"/>
  <c r="O219" s="1"/>
  <c r="S218"/>
  <c r="T218" s="1"/>
  <c r="S227"/>
  <c r="T227" s="1"/>
  <c r="I235"/>
  <c r="I237" s="1"/>
  <c r="K235"/>
  <c r="K237" s="1"/>
  <c r="S236"/>
  <c r="T236" s="1"/>
  <c r="E262"/>
  <c r="E264" s="1"/>
  <c r="K262"/>
  <c r="K264" s="1"/>
  <c r="S269"/>
  <c r="S272"/>
  <c r="T272" s="1"/>
  <c r="S276"/>
  <c r="T276" s="1"/>
  <c r="S295"/>
  <c r="S297"/>
  <c r="T297" s="1"/>
  <c r="R307"/>
  <c r="R309" s="1"/>
  <c r="S313"/>
  <c r="S315"/>
  <c r="T315" s="1"/>
  <c r="J325"/>
  <c r="J327" s="1"/>
  <c r="R325"/>
  <c r="R327" s="1"/>
  <c r="S321"/>
  <c r="T321" s="1"/>
  <c r="S322"/>
  <c r="T322" s="1"/>
  <c r="S324"/>
  <c r="T324" s="1"/>
  <c r="S331"/>
  <c r="T331" s="1"/>
  <c r="G343"/>
  <c r="G345" s="1"/>
  <c r="K343"/>
  <c r="K345" s="1"/>
  <c r="N343"/>
  <c r="N345" s="1"/>
  <c r="S341"/>
  <c r="T341" s="1"/>
  <c r="S356"/>
  <c r="S371"/>
  <c r="T371" s="1"/>
  <c r="S378"/>
  <c r="T378" s="1"/>
  <c r="S405"/>
  <c r="S410"/>
  <c r="E433"/>
  <c r="E435" s="1"/>
  <c r="R433"/>
  <c r="R435" s="1"/>
  <c r="S429"/>
  <c r="S430"/>
  <c r="T430" s="1"/>
  <c r="S432"/>
  <c r="T432" s="1"/>
  <c r="S441"/>
  <c r="T441" s="1"/>
  <c r="S446"/>
  <c r="S449"/>
  <c r="T449" s="1"/>
  <c r="E460"/>
  <c r="E462" s="1"/>
  <c r="G460"/>
  <c r="G462" s="1"/>
  <c r="S459"/>
  <c r="S484"/>
  <c r="T484" s="1"/>
  <c r="S495"/>
  <c r="T495" s="1"/>
  <c r="G514"/>
  <c r="G516" s="1"/>
  <c r="I514"/>
  <c r="I516" s="1"/>
  <c r="S509"/>
  <c r="S511"/>
  <c r="T511" s="1"/>
  <c r="S515"/>
  <c r="T515" s="1"/>
  <c r="S536"/>
  <c r="T536" s="1"/>
  <c r="S540"/>
  <c r="T540" s="1"/>
  <c r="S546"/>
  <c r="S547"/>
  <c r="T547" s="1"/>
  <c r="E559"/>
  <c r="E561" s="1"/>
  <c r="S554"/>
  <c r="T554" s="1"/>
  <c r="S555"/>
  <c r="T555" s="1"/>
  <c r="R568"/>
  <c r="R570" s="1"/>
  <c r="S569"/>
  <c r="T569" s="1"/>
  <c r="N577"/>
  <c r="N579" s="1"/>
  <c r="S575"/>
  <c r="T575" s="1"/>
  <c r="S590"/>
  <c r="S612"/>
  <c r="T612" s="1"/>
  <c r="O712"/>
  <c r="O714" s="1"/>
  <c r="E820"/>
  <c r="E822" s="1"/>
  <c r="S844" i="13"/>
  <c r="S2117"/>
  <c r="T2117" s="1"/>
  <c r="T40"/>
  <c r="R2107"/>
  <c r="R2109" s="1"/>
  <c r="S2104"/>
  <c r="T2104" s="1"/>
  <c r="K2143"/>
  <c r="K2145" s="1"/>
  <c r="S22"/>
  <c r="T22" s="1"/>
  <c r="O28"/>
  <c r="O30" s="1"/>
  <c r="Q28"/>
  <c r="Q30" s="1"/>
  <c r="S23"/>
  <c r="T23" s="1"/>
  <c r="S31"/>
  <c r="S32"/>
  <c r="T32" s="1"/>
  <c r="S33"/>
  <c r="T33" s="1"/>
  <c r="S34"/>
  <c r="T34" s="1"/>
  <c r="E46"/>
  <c r="E48" s="1"/>
  <c r="G46"/>
  <c r="G48" s="1"/>
  <c r="I46"/>
  <c r="I48" s="1"/>
  <c r="K46"/>
  <c r="K48" s="1"/>
  <c r="Q46"/>
  <c r="Q48" s="1"/>
  <c r="F46"/>
  <c r="F48" s="1"/>
  <c r="L46"/>
  <c r="L48" s="1"/>
  <c r="S204"/>
  <c r="T204" s="1"/>
  <c r="F208"/>
  <c r="F210" s="1"/>
  <c r="H208"/>
  <c r="H210" s="1"/>
  <c r="J208"/>
  <c r="J210" s="1"/>
  <c r="Q208"/>
  <c r="Q210" s="1"/>
  <c r="S214"/>
  <c r="T214" s="1"/>
  <c r="S220"/>
  <c r="S223"/>
  <c r="T223" s="1"/>
  <c r="S232"/>
  <c r="T232" s="1"/>
  <c r="S238"/>
  <c r="T238" s="1"/>
  <c r="F244"/>
  <c r="F246" s="1"/>
  <c r="H244"/>
  <c r="H246" s="1"/>
  <c r="J244"/>
  <c r="J246" s="1"/>
  <c r="L244"/>
  <c r="L246" s="1"/>
  <c r="S239"/>
  <c r="T239" s="1"/>
  <c r="G244"/>
  <c r="G246" s="1"/>
  <c r="I244"/>
  <c r="I246" s="1"/>
  <c r="K244"/>
  <c r="K246" s="1"/>
  <c r="N244"/>
  <c r="N246" s="1"/>
  <c r="S240"/>
  <c r="T240" s="1"/>
  <c r="S250"/>
  <c r="S251"/>
  <c r="T251" s="1"/>
  <c r="S256"/>
  <c r="T256" s="1"/>
  <c r="S259"/>
  <c r="T259" s="1"/>
  <c r="S265"/>
  <c r="S275"/>
  <c r="T275" s="1"/>
  <c r="D289"/>
  <c r="D291" s="1"/>
  <c r="F289"/>
  <c r="F291" s="1"/>
  <c r="H289"/>
  <c r="H291" s="1"/>
  <c r="L289"/>
  <c r="L291" s="1"/>
  <c r="Q289"/>
  <c r="Q291" s="1"/>
  <c r="S284"/>
  <c r="T284" s="1"/>
  <c r="G289"/>
  <c r="G291" s="1"/>
  <c r="I289"/>
  <c r="I291" s="1"/>
  <c r="R289"/>
  <c r="R291" s="1"/>
  <c r="S285"/>
  <c r="T285" s="1"/>
  <c r="S286"/>
  <c r="T286" s="1"/>
  <c r="S287"/>
  <c r="T287" s="1"/>
  <c r="S293"/>
  <c r="T293" s="1"/>
  <c r="S294"/>
  <c r="T294" s="1"/>
  <c r="S295"/>
  <c r="T295" s="1"/>
  <c r="D307"/>
  <c r="D309" s="1"/>
  <c r="F307"/>
  <c r="F309" s="1"/>
  <c r="H307"/>
  <c r="H309" s="1"/>
  <c r="J307"/>
  <c r="J309" s="1"/>
  <c r="O307"/>
  <c r="O309" s="1"/>
  <c r="E307"/>
  <c r="E309" s="1"/>
  <c r="G307"/>
  <c r="G309" s="1"/>
  <c r="I307"/>
  <c r="I309" s="1"/>
  <c r="R307"/>
  <c r="R309" s="1"/>
  <c r="S303"/>
  <c r="T303" s="1"/>
  <c r="S304"/>
  <c r="T304" s="1"/>
  <c r="S305"/>
  <c r="T305" s="1"/>
  <c r="S310"/>
  <c r="T310" s="1"/>
  <c r="S320"/>
  <c r="S321"/>
  <c r="T321" s="1"/>
  <c r="S322"/>
  <c r="T322" s="1"/>
  <c r="S323"/>
  <c r="T323" s="1"/>
  <c r="D334"/>
  <c r="D336" s="1"/>
  <c r="J334"/>
  <c r="J336" s="1"/>
  <c r="L334"/>
  <c r="L336" s="1"/>
  <c r="O334"/>
  <c r="O336" s="1"/>
  <c r="Q334"/>
  <c r="Q336" s="1"/>
  <c r="S329"/>
  <c r="G334"/>
  <c r="G336" s="1"/>
  <c r="I334"/>
  <c r="I336" s="1"/>
  <c r="N334"/>
  <c r="N336" s="1"/>
  <c r="R334"/>
  <c r="R336" s="1"/>
  <c r="S330"/>
  <c r="T330" s="1"/>
  <c r="S331"/>
  <c r="T331" s="1"/>
  <c r="S337"/>
  <c r="S340"/>
  <c r="T340" s="1"/>
  <c r="S342"/>
  <c r="T342" s="1"/>
  <c r="S346"/>
  <c r="S347"/>
  <c r="T347" s="1"/>
  <c r="S356"/>
  <c r="T356" s="1"/>
  <c r="S357"/>
  <c r="T357" s="1"/>
  <c r="S358"/>
  <c r="T358" s="1"/>
  <c r="S365"/>
  <c r="T365" s="1"/>
  <c r="S366"/>
  <c r="T366" s="1"/>
  <c r="S375"/>
  <c r="T375" s="1"/>
  <c r="S376"/>
  <c r="T376" s="1"/>
  <c r="S382"/>
  <c r="T382" s="1"/>
  <c r="S384"/>
  <c r="T384" s="1"/>
  <c r="S387"/>
  <c r="T387" s="1"/>
  <c r="S393"/>
  <c r="S396"/>
  <c r="T396" s="1"/>
  <c r="S401"/>
  <c r="T401" s="1"/>
  <c r="S403"/>
  <c r="T403" s="1"/>
  <c r="S418"/>
  <c r="S429"/>
  <c r="T429" s="1"/>
  <c r="S439"/>
  <c r="T439" s="1"/>
  <c r="S465"/>
  <c r="T465" s="1"/>
  <c r="S466"/>
  <c r="T466" s="1"/>
  <c r="S484"/>
  <c r="S485"/>
  <c r="T485" s="1"/>
  <c r="S490"/>
  <c r="S491"/>
  <c r="T491" s="1"/>
  <c r="S501"/>
  <c r="S520"/>
  <c r="T520" s="1"/>
  <c r="S521"/>
  <c r="T521" s="1"/>
  <c r="S527"/>
  <c r="T527" s="1"/>
  <c r="S528"/>
  <c r="T528" s="1"/>
  <c r="S537"/>
  <c r="T537" s="1"/>
  <c r="S538"/>
  <c r="T538" s="1"/>
  <c r="S539"/>
  <c r="T539" s="1"/>
  <c r="S563"/>
  <c r="T563" s="1"/>
  <c r="S583"/>
  <c r="S628"/>
  <c r="T628" s="1"/>
  <c r="S629"/>
  <c r="T629" s="1"/>
  <c r="S664"/>
  <c r="T664" s="1"/>
  <c r="S683"/>
  <c r="S718"/>
  <c r="S754"/>
  <c r="T754" s="1"/>
  <c r="S773"/>
  <c r="T773" s="1"/>
  <c r="S790"/>
  <c r="T790" s="1"/>
  <c r="S827"/>
  <c r="S2114"/>
  <c r="T2114" s="1"/>
  <c r="S2121"/>
  <c r="T2121" s="1"/>
  <c r="L2125"/>
  <c r="L2127" s="1"/>
  <c r="S2123"/>
  <c r="T2123" s="1"/>
  <c r="S865"/>
  <c r="T864"/>
  <c r="T540"/>
  <c r="T24"/>
  <c r="T1832"/>
  <c r="S1855"/>
  <c r="T1993"/>
  <c r="S1999"/>
  <c r="T1966"/>
  <c r="S1972"/>
  <c r="T914"/>
  <c r="T553"/>
  <c r="T445"/>
  <c r="S451"/>
  <c r="T193"/>
  <c r="S199"/>
  <c r="T463"/>
  <c r="T526"/>
  <c r="T1201"/>
  <c r="T1331"/>
  <c r="T1309"/>
  <c r="S1189"/>
  <c r="T1111"/>
  <c r="T1561"/>
  <c r="T1843"/>
  <c r="S1378"/>
  <c r="T1076"/>
  <c r="T1284"/>
  <c r="T1345"/>
  <c r="T1219"/>
  <c r="T886"/>
  <c r="T1912"/>
  <c r="T405"/>
  <c r="T1823"/>
  <c r="T1931"/>
  <c r="S1936"/>
  <c r="T1636"/>
  <c r="T1600"/>
  <c r="T1004"/>
  <c r="S1009"/>
  <c r="T625"/>
  <c r="T589"/>
  <c r="T436"/>
  <c r="T1607"/>
  <c r="T1301"/>
  <c r="T94"/>
  <c r="T1462"/>
  <c r="S1468"/>
  <c r="S301"/>
  <c r="S373"/>
  <c r="T373" s="1"/>
  <c r="S283"/>
  <c r="S211"/>
  <c r="E244"/>
  <c r="E246" s="1"/>
  <c r="E334"/>
  <c r="E336" s="1"/>
  <c r="R208"/>
  <c r="R210" s="1"/>
  <c r="S202"/>
  <c r="L208"/>
  <c r="L210" s="1"/>
  <c r="E2134"/>
  <c r="E2136" s="1"/>
  <c r="R28"/>
  <c r="R30" s="1"/>
  <c r="N64"/>
  <c r="N66" s="1"/>
  <c r="P181"/>
  <c r="P183" s="1"/>
  <c r="J2080"/>
  <c r="J2082" s="1"/>
  <c r="E2089"/>
  <c r="E2091" s="1"/>
  <c r="G2089"/>
  <c r="G2091" s="1"/>
  <c r="I2089"/>
  <c r="I2091" s="1"/>
  <c r="K2089"/>
  <c r="K2091" s="1"/>
  <c r="N2089"/>
  <c r="N2091" s="1"/>
  <c r="P2089"/>
  <c r="P2091" s="1"/>
  <c r="R2089"/>
  <c r="R2091" s="1"/>
  <c r="D2089"/>
  <c r="D2091" s="1"/>
  <c r="F2089"/>
  <c r="F2091" s="1"/>
  <c r="J2089"/>
  <c r="J2091" s="1"/>
  <c r="L2089"/>
  <c r="L2091" s="1"/>
  <c r="O2089"/>
  <c r="O2091" s="1"/>
  <c r="S2086"/>
  <c r="T2086" s="1"/>
  <c r="S2088"/>
  <c r="T2088" s="1"/>
  <c r="P2098"/>
  <c r="P2100" s="1"/>
  <c r="E2098"/>
  <c r="E2100" s="1"/>
  <c r="F2125"/>
  <c r="F2127" s="1"/>
  <c r="G2143"/>
  <c r="G2145" s="1"/>
  <c r="P2143"/>
  <c r="P2145" s="1"/>
  <c r="S2140"/>
  <c r="T2140" s="1"/>
  <c r="S2148"/>
  <c r="T2148" s="1"/>
  <c r="N2152"/>
  <c r="N2154" s="1"/>
  <c r="S2153"/>
  <c r="T2153" s="1"/>
  <c r="P2161"/>
  <c r="P2163" s="1"/>
  <c r="S2157"/>
  <c r="T2157" s="1"/>
  <c r="S2158"/>
  <c r="T2158" s="1"/>
  <c r="S2159"/>
  <c r="T2159" s="1"/>
  <c r="S2160"/>
  <c r="T2160" s="1"/>
  <c r="T1012"/>
  <c r="T1662"/>
  <c r="D2080"/>
  <c r="D2082" s="1"/>
  <c r="H2080"/>
  <c r="H2082" s="1"/>
  <c r="L2080"/>
  <c r="L2082" s="1"/>
  <c r="Q2080"/>
  <c r="Q2082" s="1"/>
  <c r="S2078"/>
  <c r="T2078" s="1"/>
  <c r="K2098"/>
  <c r="K2100" s="1"/>
  <c r="N2098"/>
  <c r="N2100" s="1"/>
  <c r="G2116"/>
  <c r="G2118" s="1"/>
  <c r="I2116"/>
  <c r="I2118" s="1"/>
  <c r="K2116"/>
  <c r="K2118" s="1"/>
  <c r="N2116"/>
  <c r="N2118" s="1"/>
  <c r="P2116"/>
  <c r="P2118" s="1"/>
  <c r="R2116"/>
  <c r="R2118" s="1"/>
  <c r="S2112"/>
  <c r="T2112" s="1"/>
  <c r="F2116"/>
  <c r="F2118" s="1"/>
  <c r="J2116"/>
  <c r="J2118" s="1"/>
  <c r="O2116"/>
  <c r="O2118" s="1"/>
  <c r="S2113"/>
  <c r="T2113" s="1"/>
  <c r="H2125"/>
  <c r="H2127" s="1"/>
  <c r="J2125"/>
  <c r="J2127" s="1"/>
  <c r="O2125"/>
  <c r="O2127" s="1"/>
  <c r="S2124"/>
  <c r="H2134"/>
  <c r="H2136" s="1"/>
  <c r="L2134"/>
  <c r="L2136" s="1"/>
  <c r="O2134"/>
  <c r="O2136" s="1"/>
  <c r="D2143"/>
  <c r="D2145" s="1"/>
  <c r="F2143"/>
  <c r="F2145" s="1"/>
  <c r="H2143"/>
  <c r="H2145" s="1"/>
  <c r="J2143"/>
  <c r="J2145" s="1"/>
  <c r="L2143"/>
  <c r="L2145" s="1"/>
  <c r="O2143"/>
  <c r="O2145" s="1"/>
  <c r="Q2143"/>
  <c r="Q2145" s="1"/>
  <c r="S2139"/>
  <c r="I2143"/>
  <c r="I2145" s="1"/>
  <c r="N2143"/>
  <c r="N2145" s="1"/>
  <c r="R2143"/>
  <c r="R2145" s="1"/>
  <c r="S2141"/>
  <c r="T2141" s="1"/>
  <c r="S2144"/>
  <c r="T2144" s="1"/>
  <c r="E2152"/>
  <c r="E2154" s="1"/>
  <c r="G2152"/>
  <c r="G2154" s="1"/>
  <c r="K2152"/>
  <c r="K2154" s="1"/>
  <c r="P2152"/>
  <c r="P2154" s="1"/>
  <c r="S2147"/>
  <c r="S2149"/>
  <c r="T2149" s="1"/>
  <c r="S2151"/>
  <c r="T2151" s="1"/>
  <c r="K2161"/>
  <c r="K2163" s="1"/>
  <c r="N2161"/>
  <c r="N2163" s="1"/>
  <c r="Q2161"/>
  <c r="Q2163" s="1"/>
  <c r="R100"/>
  <c r="R102" s="1"/>
  <c r="R136"/>
  <c r="R138" s="1"/>
  <c r="P163"/>
  <c r="P165" s="1"/>
  <c r="R172"/>
  <c r="R174" s="1"/>
  <c r="R244"/>
  <c r="R246" s="1"/>
  <c r="O2098"/>
  <c r="O2100" s="1"/>
  <c r="I2134"/>
  <c r="I2136" s="1"/>
  <c r="F2134"/>
  <c r="F2136" s="1"/>
  <c r="S289" i="17"/>
  <c r="T112" i="13"/>
  <c r="S1135"/>
  <c r="S1216"/>
  <c r="S136"/>
  <c r="N28"/>
  <c r="N30" s="1"/>
  <c r="N82"/>
  <c r="N84" s="1"/>
  <c r="E2080"/>
  <c r="E2082" s="1"/>
  <c r="G2080"/>
  <c r="G2082" s="1"/>
  <c r="I2080"/>
  <c r="I2082" s="1"/>
  <c r="K2080"/>
  <c r="K2082" s="1"/>
  <c r="N2080"/>
  <c r="N2082" s="1"/>
  <c r="P2080"/>
  <c r="P2082" s="1"/>
  <c r="R2080"/>
  <c r="R2082" s="1"/>
  <c r="S2076"/>
  <c r="T2076" s="1"/>
  <c r="S2077"/>
  <c r="T2077" s="1"/>
  <c r="S2079"/>
  <c r="T2079" s="1"/>
  <c r="S2084"/>
  <c r="S2087"/>
  <c r="T2087" s="1"/>
  <c r="D2098"/>
  <c r="D2100" s="1"/>
  <c r="G2098"/>
  <c r="G2100" s="1"/>
  <c r="I2098"/>
  <c r="I2100" s="1"/>
  <c r="R2098"/>
  <c r="R2100" s="1"/>
  <c r="S2097"/>
  <c r="T2097" s="1"/>
  <c r="K2107"/>
  <c r="K2109" s="1"/>
  <c r="N2107"/>
  <c r="N2109" s="1"/>
  <c r="P2107"/>
  <c r="P2109" s="1"/>
  <c r="S2115"/>
  <c r="D2125"/>
  <c r="D2127" s="1"/>
  <c r="I2125"/>
  <c r="I2127" s="1"/>
  <c r="K2125"/>
  <c r="K2127" s="1"/>
  <c r="Q2125"/>
  <c r="Q2127" s="1"/>
  <c r="S2126"/>
  <c r="T2126" s="1"/>
  <c r="D2134"/>
  <c r="D2136" s="1"/>
  <c r="K2134"/>
  <c r="K2136" s="1"/>
  <c r="Q2134"/>
  <c r="Q2136" s="1"/>
  <c r="S2129"/>
  <c r="E2143"/>
  <c r="E2145" s="1"/>
  <c r="D2152"/>
  <c r="D2154" s="1"/>
  <c r="F2152"/>
  <c r="F2154" s="1"/>
  <c r="H2152"/>
  <c r="H2154" s="1"/>
  <c r="J2152"/>
  <c r="J2154" s="1"/>
  <c r="L2152"/>
  <c r="L2154" s="1"/>
  <c r="O2152"/>
  <c r="O2154" s="1"/>
  <c r="Q2152"/>
  <c r="Q2154" s="1"/>
  <c r="D2161"/>
  <c r="D2163" s="1"/>
  <c r="F2161"/>
  <c r="F2163" s="1"/>
  <c r="I2161"/>
  <c r="I2163" s="1"/>
  <c r="O2161"/>
  <c r="O2163" s="1"/>
  <c r="R2161"/>
  <c r="R2163" s="1"/>
  <c r="T1489"/>
  <c r="S1495"/>
  <c r="T1093"/>
  <c r="S1099"/>
  <c r="S1675"/>
  <c r="T1671"/>
  <c r="T1707"/>
  <c r="S2017"/>
  <c r="T1808"/>
  <c r="T152"/>
  <c r="T1250"/>
  <c r="S1198"/>
  <c r="S928"/>
  <c r="T1817"/>
  <c r="T1520"/>
  <c r="S982"/>
  <c r="T980"/>
  <c r="T278"/>
  <c r="T1260"/>
  <c r="T414"/>
  <c r="T108"/>
  <c r="T90"/>
  <c r="T818"/>
  <c r="T710"/>
  <c r="T231"/>
  <c r="T159"/>
  <c r="S163"/>
  <c r="T1644"/>
  <c r="S1648"/>
  <c r="T122"/>
  <c r="T1061"/>
  <c r="S793"/>
  <c r="T791"/>
  <c r="T1944"/>
  <c r="S1945"/>
  <c r="T1890"/>
  <c r="S1558"/>
  <c r="T1556"/>
  <c r="T257"/>
  <c r="S750" i="17" l="1"/>
  <c r="T750" s="1"/>
  <c r="T1999" i="13"/>
  <c r="S903" i="17"/>
  <c r="T903" s="1"/>
  <c r="S444"/>
  <c r="T444" s="1"/>
  <c r="S912"/>
  <c r="T912" s="1"/>
  <c r="S408"/>
  <c r="T408" s="1"/>
  <c r="S696"/>
  <c r="T696" s="1"/>
  <c r="S993"/>
  <c r="T993" s="1"/>
  <c r="S30"/>
  <c r="T30" s="1"/>
  <c r="S2073" i="13"/>
  <c r="T2073" s="1"/>
  <c r="S1893"/>
  <c r="T1893" s="1"/>
  <c r="T1531"/>
  <c r="S1677"/>
  <c r="T1677" s="1"/>
  <c r="S1965"/>
  <c r="T1965" s="1"/>
  <c r="S1713"/>
  <c r="T1713" s="1"/>
  <c r="S1767"/>
  <c r="T1767" s="1"/>
  <c r="S1803"/>
  <c r="T1803" s="1"/>
  <c r="T1681"/>
  <c r="T1855"/>
  <c r="S948"/>
  <c r="T948" s="1"/>
  <c r="S867"/>
  <c r="T867" s="1"/>
  <c r="T1879"/>
  <c r="S1711"/>
  <c r="T1711" s="1"/>
  <c r="S1666"/>
  <c r="T1666" s="1"/>
  <c r="S703"/>
  <c r="S262" i="17"/>
  <c r="S1693" i="13"/>
  <c r="T1693" s="1"/>
  <c r="S1315"/>
  <c r="T1315" s="1"/>
  <c r="S1486"/>
  <c r="T853"/>
  <c r="T487" i="17"/>
  <c r="S694"/>
  <c r="T136"/>
  <c r="S694" i="13"/>
  <c r="S190"/>
  <c r="S1947"/>
  <c r="T1947" s="1"/>
  <c r="S775"/>
  <c r="T775" s="1"/>
  <c r="T1684"/>
  <c r="S1072"/>
  <c r="S2361"/>
  <c r="T2361" s="1"/>
  <c r="S2370"/>
  <c r="T2370" s="1"/>
  <c r="S2379"/>
  <c r="T2379" s="1"/>
  <c r="S2388"/>
  <c r="T2388" s="1"/>
  <c r="S2406"/>
  <c r="T2406" s="1"/>
  <c r="S2415"/>
  <c r="T2415" s="1"/>
  <c r="S2424"/>
  <c r="T2424" s="1"/>
  <c r="S2433"/>
  <c r="T2433" s="1"/>
  <c r="S2325"/>
  <c r="T2325" s="1"/>
  <c r="S2334"/>
  <c r="T2334" s="1"/>
  <c r="S2343"/>
  <c r="T2343" s="1"/>
  <c r="S2352"/>
  <c r="T2352" s="1"/>
  <c r="S2397"/>
  <c r="T2397" s="1"/>
  <c r="T1792"/>
  <c r="S316"/>
  <c r="T982"/>
  <c r="S498"/>
  <c r="T498" s="1"/>
  <c r="S300" i="17"/>
  <c r="T300" s="1"/>
  <c r="T586"/>
  <c r="T91"/>
  <c r="D984"/>
  <c r="S984" s="1"/>
  <c r="T984" s="1"/>
  <c r="D876" i="13"/>
  <c r="S876" s="1"/>
  <c r="T876" s="1"/>
  <c r="D1884"/>
  <c r="S1884" s="1"/>
  <c r="T1884" s="1"/>
  <c r="D2046"/>
  <c r="S2046" s="1"/>
  <c r="T2046" s="1"/>
  <c r="D1695"/>
  <c r="S1695" s="1"/>
  <c r="T1695" s="1"/>
  <c r="D1794"/>
  <c r="S1794" s="1"/>
  <c r="T1794" s="1"/>
  <c r="D1191"/>
  <c r="S1191" s="1"/>
  <c r="T1191" s="1"/>
  <c r="D1542"/>
  <c r="S1542" s="1"/>
  <c r="T1542" s="1"/>
  <c r="D1650"/>
  <c r="S1650" s="1"/>
  <c r="T1650" s="1"/>
  <c r="D1776"/>
  <c r="S1776" s="1"/>
  <c r="T1776" s="1"/>
  <c r="D1902"/>
  <c r="S1902" s="1"/>
  <c r="T1902" s="1"/>
  <c r="D2010"/>
  <c r="S2010" s="1"/>
  <c r="T2010" s="1"/>
  <c r="D1938"/>
  <c r="S1938" s="1"/>
  <c r="T1938" s="1"/>
  <c r="D1983"/>
  <c r="S1983" s="1"/>
  <c r="T1983" s="1"/>
  <c r="D1848"/>
  <c r="S1848" s="1"/>
  <c r="T1848" s="1"/>
  <c r="D1920"/>
  <c r="S1920" s="1"/>
  <c r="T1920" s="1"/>
  <c r="D1992"/>
  <c r="S1992" s="1"/>
  <c r="T1992" s="1"/>
  <c r="D1785"/>
  <c r="S1785" s="1"/>
  <c r="T1785" s="1"/>
  <c r="D2037"/>
  <c r="S2037" s="1"/>
  <c r="T2037" s="1"/>
  <c r="S829" i="17"/>
  <c r="S226"/>
  <c r="S813"/>
  <c r="T813" s="1"/>
  <c r="S75"/>
  <c r="T75" s="1"/>
  <c r="S804"/>
  <c r="T804" s="1"/>
  <c r="S723"/>
  <c r="T723" s="1"/>
  <c r="S534" i="13"/>
  <c r="T534" s="1"/>
  <c r="S631" i="17"/>
  <c r="S489" i="13"/>
  <c r="T489" s="1"/>
  <c r="S2001"/>
  <c r="T2001" s="1"/>
  <c r="S1668"/>
  <c r="T1668" s="1"/>
  <c r="S1173"/>
  <c r="T1173" s="1"/>
  <c r="S1578"/>
  <c r="T1578" s="1"/>
  <c r="S1614"/>
  <c r="T1614" s="1"/>
  <c r="S1722"/>
  <c r="T1722" s="1"/>
  <c r="S1812"/>
  <c r="T1812" s="1"/>
  <c r="S1731"/>
  <c r="T1731" s="1"/>
  <c r="S1533"/>
  <c r="T1533" s="1"/>
  <c r="S885"/>
  <c r="T885" s="1"/>
  <c r="S1515"/>
  <c r="T1515" s="1"/>
  <c r="S1605"/>
  <c r="T1605" s="1"/>
  <c r="S849" i="17"/>
  <c r="T849" s="1"/>
  <c r="T1603" i="13"/>
  <c r="S1389"/>
  <c r="T1389" s="1"/>
  <c r="S370"/>
  <c r="T370" s="1"/>
  <c r="S957"/>
  <c r="T957" s="1"/>
  <c r="T1639"/>
  <c r="S444"/>
  <c r="T444" s="1"/>
  <c r="S984"/>
  <c r="T984" s="1"/>
  <c r="S1740"/>
  <c r="T1740" s="1"/>
  <c r="S1047"/>
  <c r="T1047" s="1"/>
  <c r="S1623"/>
  <c r="T1623" s="1"/>
  <c r="S1488"/>
  <c r="T1488" s="1"/>
  <c r="S1524"/>
  <c r="T1524" s="1"/>
  <c r="S1146"/>
  <c r="T1146" s="1"/>
  <c r="S1110"/>
  <c r="T1110" s="1"/>
  <c r="S1821"/>
  <c r="T1821" s="1"/>
  <c r="S2055"/>
  <c r="T2055" s="1"/>
  <c r="T1135"/>
  <c r="S676"/>
  <c r="S1090"/>
  <c r="T1090" s="1"/>
  <c r="T1009"/>
  <c r="T1936"/>
  <c r="S811"/>
  <c r="T811" s="1"/>
  <c r="S1765"/>
  <c r="T1765" s="1"/>
  <c r="T2032"/>
  <c r="S1837"/>
  <c r="T1837" s="1"/>
  <c r="S336"/>
  <c r="T336" s="1"/>
  <c r="S1344"/>
  <c r="T1344" s="1"/>
  <c r="S1371"/>
  <c r="T1371" s="1"/>
  <c r="S39"/>
  <c r="T39" s="1"/>
  <c r="S399"/>
  <c r="T399" s="1"/>
  <c r="S1659"/>
  <c r="T1659" s="1"/>
  <c r="S1891"/>
  <c r="T1891" s="1"/>
  <c r="T1945"/>
  <c r="S1063"/>
  <c r="S712"/>
  <c r="T712" s="1"/>
  <c r="S820"/>
  <c r="T820" s="1"/>
  <c r="S91"/>
  <c r="T91" s="1"/>
  <c r="S1522"/>
  <c r="T1522" s="1"/>
  <c r="S1819"/>
  <c r="T1819" s="1"/>
  <c r="S1252"/>
  <c r="T1252" s="1"/>
  <c r="S154"/>
  <c r="T154" s="1"/>
  <c r="T1675"/>
  <c r="T1216"/>
  <c r="S1144"/>
  <c r="S1036"/>
  <c r="T1036" s="1"/>
  <c r="S1018"/>
  <c r="T1018" s="1"/>
  <c r="S649"/>
  <c r="T649" s="1"/>
  <c r="S244"/>
  <c r="T244" s="1"/>
  <c r="T1378"/>
  <c r="S1333"/>
  <c r="T1333" s="1"/>
  <c r="S1207"/>
  <c r="T1207" s="1"/>
  <c r="T865"/>
  <c r="S1243"/>
  <c r="T1243" s="1"/>
  <c r="S849"/>
  <c r="T849" s="1"/>
  <c r="S613"/>
  <c r="S1405"/>
  <c r="T1405" s="1"/>
  <c r="S1137"/>
  <c r="T1137" s="1"/>
  <c r="S1038"/>
  <c r="T1038" s="1"/>
  <c r="S1119"/>
  <c r="T1119" s="1"/>
  <c r="S1200" i="17"/>
  <c r="T1200" s="1"/>
  <c r="S1146"/>
  <c r="T1146" s="1"/>
  <c r="S1155"/>
  <c r="T1155" s="1"/>
  <c r="S1164"/>
  <c r="T1164" s="1"/>
  <c r="S1173"/>
  <c r="T1173" s="1"/>
  <c r="S1182"/>
  <c r="T1182" s="1"/>
  <c r="S1191"/>
  <c r="T1191" s="1"/>
  <c r="S1209"/>
  <c r="T1209" s="1"/>
  <c r="T235"/>
  <c r="T19"/>
  <c r="S354"/>
  <c r="T354" s="1"/>
  <c r="S417"/>
  <c r="T417" s="1"/>
  <c r="S471"/>
  <c r="T471" s="1"/>
  <c r="S568"/>
  <c r="S930"/>
  <c r="T930" s="1"/>
  <c r="S651"/>
  <c r="T651" s="1"/>
  <c r="S624"/>
  <c r="T624" s="1"/>
  <c r="S831"/>
  <c r="T831" s="1"/>
  <c r="S606"/>
  <c r="T606" s="1"/>
  <c r="S678"/>
  <c r="T678" s="1"/>
  <c r="S786"/>
  <c r="T786" s="1"/>
  <c r="S840"/>
  <c r="T840" s="1"/>
  <c r="S939"/>
  <c r="T939" s="1"/>
  <c r="T982"/>
  <c r="S586"/>
  <c r="T613"/>
  <c r="S388"/>
  <c r="S253"/>
  <c r="S1569" i="13"/>
  <c r="T1569" s="1"/>
  <c r="S91" i="17"/>
  <c r="S73" i="13"/>
  <c r="T73" s="1"/>
  <c r="S658"/>
  <c r="T658" s="1"/>
  <c r="S1108"/>
  <c r="T1108" s="1"/>
  <c r="S1594"/>
  <c r="T1594" s="1"/>
  <c r="S1306"/>
  <c r="T1306" s="1"/>
  <c r="S1828"/>
  <c r="T1828" s="1"/>
  <c r="S892"/>
  <c r="T892" s="1"/>
  <c r="S1288"/>
  <c r="T1288" s="1"/>
  <c r="S1756"/>
  <c r="T1756" s="1"/>
  <c r="S1081"/>
  <c r="T1081" s="1"/>
  <c r="T280" i="17"/>
  <c r="S264" i="13"/>
  <c r="T264" s="1"/>
  <c r="S937"/>
  <c r="T937" s="1"/>
  <c r="S973"/>
  <c r="T973" s="1"/>
  <c r="S1974"/>
  <c r="T1974" s="1"/>
  <c r="S2028"/>
  <c r="T2028" s="1"/>
  <c r="S118"/>
  <c r="T118" s="1"/>
  <c r="S46"/>
  <c r="T46" s="1"/>
  <c r="S480"/>
  <c r="T480" s="1"/>
  <c r="S516"/>
  <c r="T516" s="1"/>
  <c r="S930"/>
  <c r="T930" s="1"/>
  <c r="S1362"/>
  <c r="T1362" s="1"/>
  <c r="S1398"/>
  <c r="T1398" s="1"/>
  <c r="S1434"/>
  <c r="T1434" s="1"/>
  <c r="S1470"/>
  <c r="T1470" s="1"/>
  <c r="S1506"/>
  <c r="T1506" s="1"/>
  <c r="S1596"/>
  <c r="T1596" s="1"/>
  <c r="S1632"/>
  <c r="T1632" s="1"/>
  <c r="S1758"/>
  <c r="T1758" s="1"/>
  <c r="S120"/>
  <c r="T120" s="1"/>
  <c r="S453"/>
  <c r="T453" s="1"/>
  <c r="S1065"/>
  <c r="T1065" s="1"/>
  <c r="S1083"/>
  <c r="T1083" s="1"/>
  <c r="S1155"/>
  <c r="T1155" s="1"/>
  <c r="S1209"/>
  <c r="T1209" s="1"/>
  <c r="S1281"/>
  <c r="T1281" s="1"/>
  <c r="S1587"/>
  <c r="T1587" s="1"/>
  <c r="S1749"/>
  <c r="T1749" s="1"/>
  <c r="S1857"/>
  <c r="T1857" s="1"/>
  <c r="S1929"/>
  <c r="T1929" s="1"/>
  <c r="S345"/>
  <c r="T345" s="1"/>
  <c r="T226" i="17"/>
  <c r="T55"/>
  <c r="S705"/>
  <c r="T705" s="1"/>
  <c r="S759"/>
  <c r="T759" s="1"/>
  <c r="S174"/>
  <c r="T174" s="1"/>
  <c r="S543"/>
  <c r="T543" s="1"/>
  <c r="S372"/>
  <c r="T372" s="1"/>
  <c r="S399"/>
  <c r="T399" s="1"/>
  <c r="S948"/>
  <c r="T948" s="1"/>
  <c r="S876"/>
  <c r="T876" s="1"/>
  <c r="S507"/>
  <c r="T507" s="1"/>
  <c r="S498"/>
  <c r="T498" s="1"/>
  <c r="S453"/>
  <c r="T453" s="1"/>
  <c r="S426"/>
  <c r="T426" s="1"/>
  <c r="S390"/>
  <c r="T390" s="1"/>
  <c r="S973"/>
  <c r="S334"/>
  <c r="S55"/>
  <c r="T577"/>
  <c r="T343"/>
  <c r="T334"/>
  <c r="T208"/>
  <c r="T181"/>
  <c r="T37"/>
  <c r="T973"/>
  <c r="T964"/>
  <c r="S469"/>
  <c r="S19"/>
  <c r="S795"/>
  <c r="T795" s="1"/>
  <c r="T694"/>
  <c r="S552"/>
  <c r="T552" s="1"/>
  <c r="T370"/>
  <c r="S192"/>
  <c r="T192" s="1"/>
  <c r="S640"/>
  <c r="S597"/>
  <c r="T597" s="1"/>
  <c r="T46"/>
  <c r="S777"/>
  <c r="T777" s="1"/>
  <c r="S363"/>
  <c r="T363" s="1"/>
  <c r="S460" i="13"/>
  <c r="T460" s="1"/>
  <c r="S514"/>
  <c r="T514" s="1"/>
  <c r="S993"/>
  <c r="T993" s="1"/>
  <c r="S480" i="17"/>
  <c r="T480" s="1"/>
  <c r="S1200" i="13"/>
  <c r="T1200" s="1"/>
  <c r="S588"/>
  <c r="T588" s="1"/>
  <c r="S327"/>
  <c r="T327" s="1"/>
  <c r="T1729"/>
  <c r="S433"/>
  <c r="T433" s="1"/>
  <c r="T469" i="17"/>
  <c r="S136"/>
  <c r="S273"/>
  <c r="T273" s="1"/>
  <c r="S1560" i="13"/>
  <c r="T1560" s="1"/>
  <c r="S354"/>
  <c r="T354" s="1"/>
  <c r="S768"/>
  <c r="T768" s="1"/>
  <c r="S390"/>
  <c r="T390" s="1"/>
  <c r="T1927"/>
  <c r="S561"/>
  <c r="T561" s="1"/>
  <c r="S237"/>
  <c r="T237" s="1"/>
  <c r="S300"/>
  <c r="T300" s="1"/>
  <c r="S462"/>
  <c r="T462" s="1"/>
  <c r="S714"/>
  <c r="T714" s="1"/>
  <c r="S1326"/>
  <c r="T1326" s="1"/>
  <c r="S1416"/>
  <c r="T1416" s="1"/>
  <c r="S939"/>
  <c r="T939" s="1"/>
  <c r="T1558"/>
  <c r="T1063"/>
  <c r="S127"/>
  <c r="T127" s="1"/>
  <c r="T1648"/>
  <c r="S415"/>
  <c r="T415" s="1"/>
  <c r="S1261"/>
  <c r="T1261" s="1"/>
  <c r="S280"/>
  <c r="T280" s="1"/>
  <c r="S1810"/>
  <c r="T1810" s="1"/>
  <c r="T1495"/>
  <c r="S2107"/>
  <c r="T2107" s="1"/>
  <c r="S730"/>
  <c r="T730" s="1"/>
  <c r="S388"/>
  <c r="T388" s="1"/>
  <c r="S1477"/>
  <c r="T1477" s="1"/>
  <c r="S1423"/>
  <c r="T1423" s="1"/>
  <c r="T316"/>
  <c r="T1468"/>
  <c r="S100"/>
  <c r="T100" s="1"/>
  <c r="S1612"/>
  <c r="T1612" s="1"/>
  <c r="S442"/>
  <c r="T442" s="1"/>
  <c r="S595"/>
  <c r="T595" s="1"/>
  <c r="S1918"/>
  <c r="T1918" s="1"/>
  <c r="S1225"/>
  <c r="T1225" s="1"/>
  <c r="S1351"/>
  <c r="T1351" s="1"/>
  <c r="S757"/>
  <c r="T757" s="1"/>
  <c r="T199"/>
  <c r="T451"/>
  <c r="S559"/>
  <c r="T559" s="1"/>
  <c r="S919"/>
  <c r="T919" s="1"/>
  <c r="S640"/>
  <c r="T640" s="1"/>
  <c r="S669"/>
  <c r="T669" s="1"/>
  <c r="S192"/>
  <c r="T192" s="1"/>
  <c r="S1020"/>
  <c r="T1020" s="1"/>
  <c r="S507"/>
  <c r="T507" s="1"/>
  <c r="S1407"/>
  <c r="T1407" s="1"/>
  <c r="S1290"/>
  <c r="T1290" s="1"/>
  <c r="S1164"/>
  <c r="T1164" s="1"/>
  <c r="S381"/>
  <c r="T381" s="1"/>
  <c r="T1072"/>
  <c r="S109" i="17"/>
  <c r="S352"/>
  <c r="T505"/>
  <c r="T838"/>
  <c r="S559"/>
  <c r="S397"/>
  <c r="S235"/>
  <c r="S343"/>
  <c r="S892"/>
  <c r="S379"/>
  <c r="S570"/>
  <c r="T570" s="1"/>
  <c r="T442"/>
  <c r="T379"/>
  <c r="T199"/>
  <c r="T766"/>
  <c r="S732"/>
  <c r="T732" s="1"/>
  <c r="S982"/>
  <c r="S865"/>
  <c r="S784"/>
  <c r="S370"/>
  <c r="S838"/>
  <c r="S28"/>
  <c r="T883"/>
  <c r="T865"/>
  <c r="T622"/>
  <c r="T28"/>
  <c r="S550" i="13"/>
  <c r="T550" s="1"/>
  <c r="S606"/>
  <c r="T606" s="1"/>
  <c r="T820" i="17"/>
  <c r="T811"/>
  <c r="S883"/>
  <c r="T703"/>
  <c r="S489"/>
  <c r="T489" s="1"/>
  <c r="S66"/>
  <c r="T66" s="1"/>
  <c r="S604" i="13"/>
  <c r="T604" s="1"/>
  <c r="S678"/>
  <c r="T678" s="1"/>
  <c r="S21"/>
  <c r="T21" s="1"/>
  <c r="T2035"/>
  <c r="S759"/>
  <c r="T759" s="1"/>
  <c r="S262"/>
  <c r="T262" s="1"/>
  <c r="T163"/>
  <c r="S235"/>
  <c r="T235" s="1"/>
  <c r="S109"/>
  <c r="T109" s="1"/>
  <c r="S145"/>
  <c r="T145" s="1"/>
  <c r="S379"/>
  <c r="T379" s="1"/>
  <c r="S568"/>
  <c r="T568" s="1"/>
  <c r="S631"/>
  <c r="T631" s="1"/>
  <c r="S406"/>
  <c r="T406" s="1"/>
  <c r="S361"/>
  <c r="T361" s="1"/>
  <c r="S523"/>
  <c r="T523" s="1"/>
  <c r="S469"/>
  <c r="T469" s="1"/>
  <c r="T1972"/>
  <c r="S28"/>
  <c r="T28" s="1"/>
  <c r="S1011"/>
  <c r="T1011" s="1"/>
  <c r="S1297"/>
  <c r="T1297" s="1"/>
  <c r="S1054"/>
  <c r="T1054" s="1"/>
  <c r="S1360"/>
  <c r="T1360" s="1"/>
  <c r="S1657"/>
  <c r="T1657" s="1"/>
  <c r="S1027"/>
  <c r="T1027" s="1"/>
  <c r="S622"/>
  <c r="T622" s="1"/>
  <c r="T190"/>
  <c r="S172"/>
  <c r="T172" s="1"/>
  <c r="S552"/>
  <c r="T552" s="1"/>
  <c r="S570"/>
  <c r="T570" s="1"/>
  <c r="S804"/>
  <c r="T804" s="1"/>
  <c r="S1002"/>
  <c r="T1002" s="1"/>
  <c r="S1236"/>
  <c r="T1236" s="1"/>
  <c r="S1704"/>
  <c r="T1704" s="1"/>
  <c r="S2019"/>
  <c r="T2019" s="1"/>
  <c r="S1686"/>
  <c r="T1686" s="1"/>
  <c r="S1567"/>
  <c r="T1567" s="1"/>
  <c r="T694"/>
  <c r="T1846"/>
  <c r="S55"/>
  <c r="T55" s="1"/>
  <c r="S741" i="17"/>
  <c r="T741" s="1"/>
  <c r="S1641" i="13"/>
  <c r="T1641" s="1"/>
  <c r="S111"/>
  <c r="T111" s="1"/>
  <c r="S75"/>
  <c r="T75" s="1"/>
  <c r="S1497"/>
  <c r="T1497" s="1"/>
  <c r="S1227"/>
  <c r="T1227" s="1"/>
  <c r="S1479"/>
  <c r="T1479" s="1"/>
  <c r="S1263"/>
  <c r="T1263" s="1"/>
  <c r="S1182"/>
  <c r="T1182" s="1"/>
  <c r="S633"/>
  <c r="T633" s="1"/>
  <c r="S525"/>
  <c r="T525" s="1"/>
  <c r="S858"/>
  <c r="T858" s="1"/>
  <c r="S786"/>
  <c r="T786" s="1"/>
  <c r="S732"/>
  <c r="T732" s="1"/>
  <c r="S156"/>
  <c r="T156" s="1"/>
  <c r="S363"/>
  <c r="T363" s="1"/>
  <c r="S1461"/>
  <c r="T1461" s="1"/>
  <c r="S822"/>
  <c r="T822" s="1"/>
  <c r="S894"/>
  <c r="T894" s="1"/>
  <c r="S966"/>
  <c r="T966" s="1"/>
  <c r="S1074"/>
  <c r="T1074" s="1"/>
  <c r="S1308"/>
  <c r="T1308" s="1"/>
  <c r="S1452"/>
  <c r="T1452" s="1"/>
  <c r="S1101"/>
  <c r="T1101" s="1"/>
  <c r="S777"/>
  <c r="T777" s="1"/>
  <c r="S903"/>
  <c r="T903" s="1"/>
  <c r="S1335"/>
  <c r="T1335" s="1"/>
  <c r="S255"/>
  <c r="T255" s="1"/>
  <c r="S228"/>
  <c r="T228" s="1"/>
  <c r="S57"/>
  <c r="T57" s="1"/>
  <c r="S1911"/>
  <c r="T1911" s="1"/>
  <c r="S2064"/>
  <c r="T2064" s="1"/>
  <c r="S1839"/>
  <c r="T1839" s="1"/>
  <c r="S1866"/>
  <c r="T1866" s="1"/>
  <c r="S1956"/>
  <c r="T1956" s="1"/>
  <c r="S1299"/>
  <c r="T1299" s="1"/>
  <c r="S642"/>
  <c r="T642" s="1"/>
  <c r="S831"/>
  <c r="T831" s="1"/>
  <c r="S1029"/>
  <c r="T1029" s="1"/>
  <c r="S1551"/>
  <c r="T1551" s="1"/>
  <c r="S795"/>
  <c r="T795" s="1"/>
  <c r="S1380"/>
  <c r="T1380" s="1"/>
  <c r="S129"/>
  <c r="T129" s="1"/>
  <c r="S813"/>
  <c r="T813" s="1"/>
  <c r="T793"/>
  <c r="S1830"/>
  <c r="T1830" s="1"/>
  <c r="T1882"/>
  <c r="T928"/>
  <c r="T1198"/>
  <c r="T2017"/>
  <c r="T1099"/>
  <c r="S246"/>
  <c r="T246" s="1"/>
  <c r="S165"/>
  <c r="T165" s="1"/>
  <c r="T1144"/>
  <c r="S66"/>
  <c r="T66" s="1"/>
  <c r="T1486"/>
  <c r="T676"/>
  <c r="S298"/>
  <c r="T298" s="1"/>
  <c r="T2044"/>
  <c r="T1189"/>
  <c r="T856"/>
  <c r="T703"/>
  <c r="S147"/>
  <c r="T147" s="1"/>
  <c r="T613"/>
  <c r="T1117"/>
  <c r="S183" i="17"/>
  <c r="T183" s="1"/>
  <c r="T1171" i="13"/>
  <c r="S426"/>
  <c r="T426" s="1"/>
  <c r="S1425"/>
  <c r="T1425" s="1"/>
  <c r="S1218"/>
  <c r="T1218" s="1"/>
  <c r="S282"/>
  <c r="T282" s="1"/>
  <c r="S723"/>
  <c r="T723" s="1"/>
  <c r="S1317"/>
  <c r="T1317" s="1"/>
  <c r="S705"/>
  <c r="T705" s="1"/>
  <c r="S2163"/>
  <c r="T2163" s="1"/>
  <c r="T829" i="17"/>
  <c r="T784"/>
  <c r="S687"/>
  <c r="T687" s="1"/>
  <c r="S615"/>
  <c r="T615" s="1"/>
  <c r="T892"/>
  <c r="S525"/>
  <c r="T525" s="1"/>
  <c r="S84"/>
  <c r="T84" s="1"/>
  <c r="S147"/>
  <c r="T147" s="1"/>
  <c r="S282"/>
  <c r="T282" s="1"/>
  <c r="S291"/>
  <c r="T291" s="1"/>
  <c r="S336"/>
  <c r="T336" s="1"/>
  <c r="S165"/>
  <c r="T165" s="1"/>
  <c r="S966"/>
  <c r="T966" s="1"/>
  <c r="S561"/>
  <c r="T561" s="1"/>
  <c r="T496"/>
  <c r="S93"/>
  <c r="T93" s="1"/>
  <c r="S46"/>
  <c r="S246"/>
  <c r="T246" s="1"/>
  <c r="S858"/>
  <c r="T858" s="1"/>
  <c r="S867"/>
  <c r="T867" s="1"/>
  <c r="S822"/>
  <c r="T822" s="1"/>
  <c r="S921"/>
  <c r="T921" s="1"/>
  <c r="S885"/>
  <c r="T885" s="1"/>
  <c r="T559"/>
  <c r="S957"/>
  <c r="T957" s="1"/>
  <c r="S660"/>
  <c r="T660" s="1"/>
  <c r="S228"/>
  <c r="T228" s="1"/>
  <c r="S975"/>
  <c r="T975" s="1"/>
  <c r="S201"/>
  <c r="T201" s="1"/>
  <c r="S138"/>
  <c r="T138" s="1"/>
  <c r="S21"/>
  <c r="T21" s="1"/>
  <c r="T2026" i="13"/>
  <c r="S768" i="17"/>
  <c r="T768" s="1"/>
  <c r="S462"/>
  <c r="T462" s="1"/>
  <c r="S642"/>
  <c r="T642" s="1"/>
  <c r="S309"/>
  <c r="T309" s="1"/>
  <c r="S210"/>
  <c r="T210" s="1"/>
  <c r="S894"/>
  <c r="T894" s="1"/>
  <c r="S534"/>
  <c r="T534" s="1"/>
  <c r="S541" i="13"/>
  <c r="T541" s="1"/>
  <c r="T136"/>
  <c r="S532"/>
  <c r="T532" s="1"/>
  <c r="S1128"/>
  <c r="T1128" s="1"/>
  <c r="S408"/>
  <c r="T408" s="1"/>
  <c r="S210"/>
  <c r="T210" s="1"/>
  <c r="S138"/>
  <c r="T138" s="1"/>
  <c r="S417"/>
  <c r="T417" s="1"/>
  <c r="S921"/>
  <c r="T921" s="1"/>
  <c r="S318"/>
  <c r="T318" s="1"/>
  <c r="S840"/>
  <c r="T840" s="1"/>
  <c r="S1254"/>
  <c r="T1254" s="1"/>
  <c r="S1272"/>
  <c r="T1272" s="1"/>
  <c r="S201"/>
  <c r="T201" s="1"/>
  <c r="S273"/>
  <c r="T273" s="1"/>
  <c r="S615"/>
  <c r="T615" s="1"/>
  <c r="S651"/>
  <c r="T651" s="1"/>
  <c r="S687"/>
  <c r="T687" s="1"/>
  <c r="S741"/>
  <c r="T741" s="1"/>
  <c r="S975"/>
  <c r="T975" s="1"/>
  <c r="S597"/>
  <c r="T597" s="1"/>
  <c r="S696"/>
  <c r="T696" s="1"/>
  <c r="S624"/>
  <c r="T624" s="1"/>
  <c r="S84"/>
  <c r="T84" s="1"/>
  <c r="S174"/>
  <c r="T174" s="1"/>
  <c r="S183"/>
  <c r="T183" s="1"/>
  <c r="S579" i="17"/>
  <c r="T579" s="1"/>
  <c r="S516"/>
  <c r="T516" s="1"/>
  <c r="S435"/>
  <c r="T435" s="1"/>
  <c r="S327"/>
  <c r="T327" s="1"/>
  <c r="S264"/>
  <c r="T264" s="1"/>
  <c r="S156"/>
  <c r="T156" s="1"/>
  <c r="S120"/>
  <c r="T120" s="1"/>
  <c r="S102"/>
  <c r="T102" s="1"/>
  <c r="S57"/>
  <c r="T57" s="1"/>
  <c r="S93" i="13"/>
  <c r="T93" s="1"/>
  <c r="S372"/>
  <c r="T372" s="1"/>
  <c r="S750"/>
  <c r="T750" s="1"/>
  <c r="S1353"/>
  <c r="T1353" s="1"/>
  <c r="T1459"/>
  <c r="T946" i="17"/>
  <c r="T1798" i="13"/>
  <c r="S1801"/>
  <c r="T1801" s="1"/>
  <c r="T763"/>
  <c r="S766"/>
  <c r="T766" s="1"/>
  <c r="T943"/>
  <c r="S946"/>
  <c r="T946" s="1"/>
  <c r="T1177"/>
  <c r="S1180"/>
  <c r="T1180" s="1"/>
  <c r="T1573"/>
  <c r="S1576"/>
  <c r="T1576" s="1"/>
  <c r="T1717"/>
  <c r="S1720"/>
  <c r="T1720" s="1"/>
  <c r="T1735"/>
  <c r="S1738"/>
  <c r="T1738" s="1"/>
  <c r="T1861"/>
  <c r="S1864"/>
  <c r="T1864" s="1"/>
  <c r="T1951"/>
  <c r="S1954"/>
  <c r="T1954" s="1"/>
  <c r="T1987"/>
  <c r="S1990"/>
  <c r="T1990" s="1"/>
  <c r="T2059"/>
  <c r="S2062"/>
  <c r="T2062" s="1"/>
  <c r="T997" i="17"/>
  <c r="T1000" s="1"/>
  <c r="S1000"/>
  <c r="T1015"/>
  <c r="T1018" s="1"/>
  <c r="S1018"/>
  <c r="T880" i="13"/>
  <c r="S883"/>
  <c r="T883" s="1"/>
  <c r="T988"/>
  <c r="S991"/>
  <c r="T991" s="1"/>
  <c r="T1384"/>
  <c r="S1387"/>
  <c r="T1387" s="1"/>
  <c r="T1510"/>
  <c r="S1513"/>
  <c r="T1513" s="1"/>
  <c r="T1546"/>
  <c r="S1549"/>
  <c r="T1549" s="1"/>
  <c r="T1780"/>
  <c r="S1783"/>
  <c r="T1783" s="1"/>
  <c r="T1870"/>
  <c r="S1873"/>
  <c r="T1873" s="1"/>
  <c r="T1906"/>
  <c r="S1909"/>
  <c r="T1909" s="1"/>
  <c r="T1960"/>
  <c r="S1963"/>
  <c r="T1963" s="1"/>
  <c r="T2068"/>
  <c r="S2071"/>
  <c r="T2071" s="1"/>
  <c r="T1006" i="17"/>
  <c r="T1009" s="1"/>
  <c r="S1009"/>
  <c r="S1024"/>
  <c r="D1027"/>
  <c r="S1042"/>
  <c r="D1045"/>
  <c r="D1063"/>
  <c r="D1065" s="1"/>
  <c r="S1065" s="1"/>
  <c r="T1065" s="1"/>
  <c r="S1060"/>
  <c r="D1081"/>
  <c r="S1078"/>
  <c r="S1096"/>
  <c r="D1099"/>
  <c r="D1117"/>
  <c r="S1114"/>
  <c r="D1135"/>
  <c r="D1137" s="1"/>
  <c r="S1137" s="1"/>
  <c r="T1137" s="1"/>
  <c r="S1132"/>
  <c r="T475" i="13"/>
  <c r="S478"/>
  <c r="T478" s="1"/>
  <c r="T745"/>
  <c r="S748"/>
  <c r="T748" s="1"/>
  <c r="T781"/>
  <c r="S784"/>
  <c r="T784" s="1"/>
  <c r="T799"/>
  <c r="S802"/>
  <c r="T802" s="1"/>
  <c r="T835"/>
  <c r="S838"/>
  <c r="T838" s="1"/>
  <c r="T871"/>
  <c r="S874"/>
  <c r="T874" s="1"/>
  <c r="T907"/>
  <c r="S910"/>
  <c r="T910" s="1"/>
  <c r="T961"/>
  <c r="S964"/>
  <c r="T964" s="1"/>
  <c r="T997"/>
  <c r="S1000"/>
  <c r="T1000" s="1"/>
  <c r="T1123"/>
  <c r="S1126"/>
  <c r="T1126" s="1"/>
  <c r="T1159"/>
  <c r="S1162"/>
  <c r="T1162" s="1"/>
  <c r="T1231"/>
  <c r="S1234"/>
  <c r="T1234" s="1"/>
  <c r="T1267"/>
  <c r="S1270"/>
  <c r="T1270" s="1"/>
  <c r="T1321"/>
  <c r="S1324"/>
  <c r="T1324" s="1"/>
  <c r="T1339"/>
  <c r="S1342"/>
  <c r="T1342" s="1"/>
  <c r="T1393"/>
  <c r="S1396"/>
  <c r="T1396" s="1"/>
  <c r="T1411"/>
  <c r="S1414"/>
  <c r="T1414" s="1"/>
  <c r="T1429"/>
  <c r="S1432"/>
  <c r="T1432" s="1"/>
  <c r="T1447"/>
  <c r="S1450"/>
  <c r="T1450" s="1"/>
  <c r="T1501"/>
  <c r="S1504"/>
  <c r="T1504" s="1"/>
  <c r="T1537"/>
  <c r="S1540"/>
  <c r="T1540" s="1"/>
  <c r="T1627"/>
  <c r="S1630"/>
  <c r="T1630" s="1"/>
  <c r="T1699"/>
  <c r="S1702"/>
  <c r="T1702" s="1"/>
  <c r="T1771"/>
  <c r="S1774"/>
  <c r="T1774" s="1"/>
  <c r="T1897"/>
  <c r="S1900"/>
  <c r="T1900" s="1"/>
  <c r="T2005"/>
  <c r="S2008"/>
  <c r="T2008" s="1"/>
  <c r="T16"/>
  <c r="S19"/>
  <c r="T19" s="1"/>
  <c r="T61"/>
  <c r="S64"/>
  <c r="T64" s="1"/>
  <c r="T79"/>
  <c r="S82"/>
  <c r="T82" s="1"/>
  <c r="T574"/>
  <c r="S577"/>
  <c r="T577" s="1"/>
  <c r="T736"/>
  <c r="S739"/>
  <c r="T739" s="1"/>
  <c r="T898"/>
  <c r="S901"/>
  <c r="T901" s="1"/>
  <c r="T952"/>
  <c r="S955"/>
  <c r="T955" s="1"/>
  <c r="T1042"/>
  <c r="S1045"/>
  <c r="T1045" s="1"/>
  <c r="T1150"/>
  <c r="S1153"/>
  <c r="T1153" s="1"/>
  <c r="T1276"/>
  <c r="S1279"/>
  <c r="T1279" s="1"/>
  <c r="T1366"/>
  <c r="S1369"/>
  <c r="T1369" s="1"/>
  <c r="T1438"/>
  <c r="S1441"/>
  <c r="T1441" s="1"/>
  <c r="T1582"/>
  <c r="S1585"/>
  <c r="T1585" s="1"/>
  <c r="T1618"/>
  <c r="S1621"/>
  <c r="T1621" s="1"/>
  <c r="T1744"/>
  <c r="S1747"/>
  <c r="T1747" s="1"/>
  <c r="T1978"/>
  <c r="S1981"/>
  <c r="T1981" s="1"/>
  <c r="T2050"/>
  <c r="S2053"/>
  <c r="T2053" s="1"/>
  <c r="D1036" i="17"/>
  <c r="S1033"/>
  <c r="S1051"/>
  <c r="D1054"/>
  <c r="D1072"/>
  <c r="S1069"/>
  <c r="D1090"/>
  <c r="D1092" s="1"/>
  <c r="S1092" s="1"/>
  <c r="T1092" s="1"/>
  <c r="S1087"/>
  <c r="S1105"/>
  <c r="D1108"/>
  <c r="S1123"/>
  <c r="D1126"/>
  <c r="S2217" i="13"/>
  <c r="T2217" s="1"/>
  <c r="S2235"/>
  <c r="T2235" s="1"/>
  <c r="S2127"/>
  <c r="T2127" s="1"/>
  <c r="S633" i="17"/>
  <c r="T633" s="1"/>
  <c r="T748"/>
  <c r="S703"/>
  <c r="S660" i="13"/>
  <c r="T660" s="1"/>
  <c r="S1443"/>
  <c r="T1443" s="1"/>
  <c r="S2199"/>
  <c r="T2199" s="1"/>
  <c r="S1056"/>
  <c r="T1056" s="1"/>
  <c r="S435"/>
  <c r="T435" s="1"/>
  <c r="S1245"/>
  <c r="T1245" s="1"/>
  <c r="S471"/>
  <c r="T471" s="1"/>
  <c r="S219"/>
  <c r="T219" s="1"/>
  <c r="S579"/>
  <c r="T579" s="1"/>
  <c r="S912"/>
  <c r="T912" s="1"/>
  <c r="S2181"/>
  <c r="T2181" s="1"/>
  <c r="S2307"/>
  <c r="T2307" s="1"/>
  <c r="S2289"/>
  <c r="T2289" s="1"/>
  <c r="S2271"/>
  <c r="T2271" s="1"/>
  <c r="S2298"/>
  <c r="T2298" s="1"/>
  <c r="S2262"/>
  <c r="T2262" s="1"/>
  <c r="S2226"/>
  <c r="T2226" s="1"/>
  <c r="S2190"/>
  <c r="T2190" s="1"/>
  <c r="S543"/>
  <c r="T543" s="1"/>
  <c r="S1092"/>
  <c r="T1092" s="1"/>
  <c r="S2253"/>
  <c r="T2253" s="1"/>
  <c r="S2172"/>
  <c r="T2172" s="1"/>
  <c r="S2316"/>
  <c r="T2316" s="1"/>
  <c r="S2280"/>
  <c r="T2280" s="1"/>
  <c r="S2244"/>
  <c r="T2244" s="1"/>
  <c r="S2208"/>
  <c r="T2208" s="1"/>
  <c r="T852" i="17"/>
  <c r="T856" s="1"/>
  <c r="S856"/>
  <c r="S1002"/>
  <c r="T1002" s="1"/>
  <c r="S1020"/>
  <c r="T1020" s="1"/>
  <c r="S1011"/>
  <c r="T1011" s="1"/>
  <c r="T169"/>
  <c r="T172" s="1"/>
  <c r="S172"/>
  <c r="T640"/>
  <c r="T178" i="13"/>
  <c r="S181"/>
  <c r="T181" s="1"/>
  <c r="T916" i="17"/>
  <c r="T919" s="1"/>
  <c r="S919"/>
  <c r="T149"/>
  <c r="T154" s="1"/>
  <c r="S154"/>
  <c r="T523"/>
  <c r="T397"/>
  <c r="S318"/>
  <c r="T318" s="1"/>
  <c r="T109"/>
  <c r="T118"/>
  <c r="S118"/>
  <c r="S255"/>
  <c r="T255" s="1"/>
  <c r="T923"/>
  <c r="T928" s="1"/>
  <c r="S928"/>
  <c r="T844"/>
  <c r="T847" s="1"/>
  <c r="S847"/>
  <c r="T708"/>
  <c r="T712" s="1"/>
  <c r="S712"/>
  <c r="T213"/>
  <c r="T217" s="1"/>
  <c r="S217"/>
  <c r="T96"/>
  <c r="T100" s="1"/>
  <c r="S100"/>
  <c r="S345"/>
  <c r="T345" s="1"/>
  <c r="T325"/>
  <c r="S48"/>
  <c r="T48" s="1"/>
  <c r="S714"/>
  <c r="T714" s="1"/>
  <c r="S669"/>
  <c r="T669" s="1"/>
  <c r="T658"/>
  <c r="S820"/>
  <c r="S964"/>
  <c r="S496"/>
  <c r="S811"/>
  <c r="S523"/>
  <c r="T873"/>
  <c r="T874" s="1"/>
  <c r="S874"/>
  <c r="T727"/>
  <c r="T730" s="1"/>
  <c r="S730"/>
  <c r="T599"/>
  <c r="T604" s="1"/>
  <c r="S604"/>
  <c r="T527"/>
  <c r="T532" s="1"/>
  <c r="S532"/>
  <c r="T474"/>
  <c r="T478" s="1"/>
  <c r="S478"/>
  <c r="S424"/>
  <c r="T419"/>
  <c r="T424" s="1"/>
  <c r="S307"/>
  <c r="T302"/>
  <c r="T307" s="1"/>
  <c r="T122"/>
  <c r="T127" s="1"/>
  <c r="S127"/>
  <c r="T986"/>
  <c r="T991" s="1"/>
  <c r="S991"/>
  <c r="T79"/>
  <c r="T82" s="1"/>
  <c r="S82"/>
  <c r="T541"/>
  <c r="S237"/>
  <c r="T237" s="1"/>
  <c r="S129"/>
  <c r="T129" s="1"/>
  <c r="S111"/>
  <c r="T111" s="1"/>
  <c r="S39"/>
  <c r="T39" s="1"/>
  <c r="S181"/>
  <c r="S208"/>
  <c r="S37"/>
  <c r="S613"/>
  <c r="S505"/>
  <c r="S622"/>
  <c r="T590"/>
  <c r="T595" s="1"/>
  <c r="S595"/>
  <c r="T509"/>
  <c r="T514" s="1"/>
  <c r="S514"/>
  <c r="T410"/>
  <c r="T415" s="1"/>
  <c r="S415"/>
  <c r="T356"/>
  <c r="T361" s="1"/>
  <c r="S361"/>
  <c r="T313"/>
  <c r="T316" s="1"/>
  <c r="S316"/>
  <c r="T269"/>
  <c r="T271" s="1"/>
  <c r="S271"/>
  <c r="T187"/>
  <c r="T190" s="1"/>
  <c r="S190"/>
  <c r="T140"/>
  <c r="T145" s="1"/>
  <c r="S145"/>
  <c r="T801"/>
  <c r="T802" s="1"/>
  <c r="S802"/>
  <c r="T789"/>
  <c r="T793" s="1"/>
  <c r="S793"/>
  <c r="T752"/>
  <c r="T757" s="1"/>
  <c r="S757"/>
  <c r="T680"/>
  <c r="T685" s="1"/>
  <c r="S685"/>
  <c r="T674"/>
  <c r="T676" s="1"/>
  <c r="S676"/>
  <c r="T663"/>
  <c r="T667" s="1"/>
  <c r="S667"/>
  <c r="T644"/>
  <c r="T649" s="1"/>
  <c r="S649"/>
  <c r="T546"/>
  <c r="T550" s="1"/>
  <c r="S550"/>
  <c r="T459"/>
  <c r="T460" s="1"/>
  <c r="S460"/>
  <c r="T446"/>
  <c r="T451" s="1"/>
  <c r="S451"/>
  <c r="T429"/>
  <c r="T433" s="1"/>
  <c r="S433"/>
  <c r="T405"/>
  <c r="T406" s="1"/>
  <c r="S406"/>
  <c r="T295"/>
  <c r="T298" s="1"/>
  <c r="S298"/>
  <c r="T158"/>
  <c r="T163" s="1"/>
  <c r="S163"/>
  <c r="T68"/>
  <c r="T73" s="1"/>
  <c r="S73"/>
  <c r="T61"/>
  <c r="T64" s="1"/>
  <c r="S64"/>
  <c r="T954"/>
  <c r="T955" s="1"/>
  <c r="S955"/>
  <c r="T932"/>
  <c r="T937" s="1"/>
  <c r="S937"/>
  <c r="T906"/>
  <c r="T910" s="1"/>
  <c r="S910"/>
  <c r="T898"/>
  <c r="T901" s="1"/>
  <c r="S901"/>
  <c r="T771"/>
  <c r="T775" s="1"/>
  <c r="S775"/>
  <c r="T734"/>
  <c r="T739" s="1"/>
  <c r="S739"/>
  <c r="T720"/>
  <c r="T721" s="1"/>
  <c r="S721"/>
  <c r="S219"/>
  <c r="T219" s="1"/>
  <c r="S766"/>
  <c r="S487"/>
  <c r="S199"/>
  <c r="S325"/>
  <c r="S541"/>
  <c r="S442"/>
  <c r="S280"/>
  <c r="S946"/>
  <c r="S748"/>
  <c r="S658"/>
  <c r="S577"/>
  <c r="T844" i="13"/>
  <c r="S847"/>
  <c r="T847" s="1"/>
  <c r="S48"/>
  <c r="T48" s="1"/>
  <c r="T827"/>
  <c r="S829"/>
  <c r="T829" s="1"/>
  <c r="T718"/>
  <c r="S721"/>
  <c r="T721" s="1"/>
  <c r="T501"/>
  <c r="S505"/>
  <c r="T505" s="1"/>
  <c r="T490"/>
  <c r="S496"/>
  <c r="T496" s="1"/>
  <c r="T484"/>
  <c r="S487"/>
  <c r="T487" s="1"/>
  <c r="T337"/>
  <c r="S343"/>
  <c r="T343" s="1"/>
  <c r="T320"/>
  <c r="S325"/>
  <c r="T325" s="1"/>
  <c r="T265"/>
  <c r="S271"/>
  <c r="T271" s="1"/>
  <c r="T250"/>
  <c r="S253"/>
  <c r="T253" s="1"/>
  <c r="T220"/>
  <c r="S226"/>
  <c r="T226" s="1"/>
  <c r="S291"/>
  <c r="T291" s="1"/>
  <c r="S667"/>
  <c r="T667" s="1"/>
  <c r="T683"/>
  <c r="S685"/>
  <c r="T685" s="1"/>
  <c r="T583"/>
  <c r="S586"/>
  <c r="T586" s="1"/>
  <c r="T418"/>
  <c r="S424"/>
  <c r="T424" s="1"/>
  <c r="T393"/>
  <c r="S397"/>
  <c r="T397" s="1"/>
  <c r="T346"/>
  <c r="S352"/>
  <c r="T352" s="1"/>
  <c r="T329"/>
  <c r="S334"/>
  <c r="T334" s="1"/>
  <c r="T31"/>
  <c r="S37"/>
  <c r="T37" s="1"/>
  <c r="S309"/>
  <c r="T309" s="1"/>
  <c r="T283"/>
  <c r="S289"/>
  <c r="T289" s="1"/>
  <c r="T301"/>
  <c r="S307"/>
  <c r="T307" s="1"/>
  <c r="S2161"/>
  <c r="T2161" s="1"/>
  <c r="T202"/>
  <c r="S208"/>
  <c r="T208" s="1"/>
  <c r="T211"/>
  <c r="S217"/>
  <c r="T217" s="1"/>
  <c r="S2118"/>
  <c r="T2118" s="1"/>
  <c r="S2091"/>
  <c r="T2091" s="1"/>
  <c r="S102"/>
  <c r="T102" s="1"/>
  <c r="T2147"/>
  <c r="S2152"/>
  <c r="T2152" s="1"/>
  <c r="T2139"/>
  <c r="S2143"/>
  <c r="T2143" s="1"/>
  <c r="S2100"/>
  <c r="T2100" s="1"/>
  <c r="T2124"/>
  <c r="S2125"/>
  <c r="T2125" s="1"/>
  <c r="S2109"/>
  <c r="T2109" s="1"/>
  <c r="S2145"/>
  <c r="T2145" s="1"/>
  <c r="T2115"/>
  <c r="S2116"/>
  <c r="T2116" s="1"/>
  <c r="T2084"/>
  <c r="S2089"/>
  <c r="T2089" s="1"/>
  <c r="S30"/>
  <c r="T30" s="1"/>
  <c r="S2136"/>
  <c r="T2136" s="1"/>
  <c r="S2082"/>
  <c r="T2082" s="1"/>
  <c r="S2080"/>
  <c r="T2080" s="1"/>
  <c r="T2129"/>
  <c r="S2134"/>
  <c r="T2134" s="1"/>
  <c r="S2154"/>
  <c r="T2154" s="1"/>
  <c r="S2098"/>
  <c r="T2098" s="1"/>
  <c r="D1056" i="17" l="1"/>
  <c r="S1056" s="1"/>
  <c r="T1056" s="1"/>
  <c r="D1083"/>
  <c r="S1083" s="1"/>
  <c r="T1083" s="1"/>
  <c r="D1074"/>
  <c r="S1074" s="1"/>
  <c r="T1074" s="1"/>
  <c r="D1101"/>
  <c r="S1101" s="1"/>
  <c r="T1101" s="1"/>
  <c r="D1038"/>
  <c r="S1038" s="1"/>
  <c r="T1038" s="1"/>
  <c r="D1119"/>
  <c r="S1119" s="1"/>
  <c r="T1119" s="1"/>
  <c r="D1110"/>
  <c r="S1110" s="1"/>
  <c r="T1110" s="1"/>
  <c r="D1029"/>
  <c r="S1029" s="1"/>
  <c r="T1029" s="1"/>
  <c r="D1128"/>
  <c r="S1128" s="1"/>
  <c r="T1128" s="1"/>
  <c r="D1047"/>
  <c r="S1047" s="1"/>
  <c r="T1047" s="1"/>
  <c r="T1123"/>
  <c r="T1126" s="1"/>
  <c r="S1126"/>
  <c r="T1105"/>
  <c r="T1108" s="1"/>
  <c r="S1108"/>
  <c r="T1051"/>
  <c r="T1054" s="1"/>
  <c r="S1054"/>
  <c r="T1096"/>
  <c r="T1099" s="1"/>
  <c r="S1099"/>
  <c r="T1042"/>
  <c r="T1045" s="1"/>
  <c r="S1045"/>
  <c r="T1024"/>
  <c r="T1027" s="1"/>
  <c r="S1027"/>
  <c r="T1087"/>
  <c r="T1090" s="1"/>
  <c r="S1090"/>
  <c r="T1069"/>
  <c r="T1072" s="1"/>
  <c r="S1072"/>
  <c r="T1033"/>
  <c r="T1036" s="1"/>
  <c r="S1036"/>
  <c r="T1132"/>
  <c r="T1135" s="1"/>
  <c r="S1135"/>
  <c r="T1114"/>
  <c r="T1117" s="1"/>
  <c r="S1117"/>
  <c r="T1078"/>
  <c r="T1081" s="1"/>
  <c r="S1081"/>
  <c r="T1060"/>
  <c r="T1063" s="1"/>
  <c r="S1063"/>
</calcChain>
</file>

<file path=xl/comments1.xml><?xml version="1.0" encoding="utf-8"?>
<comments xmlns="http://schemas.openxmlformats.org/spreadsheetml/2006/main">
  <authors>
    <author>risynt</author>
    <author>Tera Sonara</author>
    <author>Alifa Pintara</author>
  </authors>
  <commentList>
    <comment ref="T6" authorId="0">
      <text>
        <r>
          <rPr>
            <b/>
            <sz val="10"/>
            <color indexed="81"/>
            <rFont val="Tahoma"/>
            <family val="2"/>
          </rPr>
          <t>Diisi sesuai dengan Kriteria Kelulusan yang sudat ditetapkan Sekolah</t>
        </r>
      </text>
    </comment>
    <comment ref="U8" authorId="1">
      <text>
        <r>
          <rPr>
            <b/>
            <sz val="8"/>
            <color indexed="81"/>
            <rFont val="Tahoma"/>
            <family val="2"/>
          </rPr>
          <t>Diisi dengan:</t>
        </r>
        <r>
          <rPr>
            <b/>
            <sz val="9"/>
            <color indexed="81"/>
            <rFont val="Tahoma"/>
            <family val="2"/>
          </rPr>
          <t xml:space="preserve">
Baik sekali/ Baik/ Cukup/ Kurang  </t>
        </r>
      </text>
    </comment>
    <comment ref="C2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2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2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2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3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3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4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4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5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5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6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6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7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7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8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8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9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9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0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0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0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1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1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1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2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2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3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3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4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4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5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5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6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6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7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7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8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8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9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9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9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0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0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0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1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1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2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2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3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3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4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4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5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5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6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6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7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7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8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8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8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9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9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9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0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0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1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1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2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2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3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3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4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4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5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5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6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6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7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7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7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8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8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8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9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9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0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0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1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1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2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2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3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3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4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4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5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5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6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6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6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7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7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7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8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8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9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9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0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0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1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1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2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2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3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3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4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4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5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5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5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6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6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6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7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7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8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8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9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9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0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0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1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1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2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2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3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3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4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4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4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5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5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5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6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6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7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7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8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8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9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9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0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0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1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1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2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2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3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3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3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4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4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4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5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5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6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6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7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7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8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8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9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9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0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0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1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1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2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2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2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3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3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3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4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4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5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5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6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6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7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7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8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8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9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9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0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0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1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1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1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2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2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2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3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3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4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4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5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5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6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6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7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7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8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8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9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9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0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0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0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1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1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1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2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2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3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3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4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4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5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5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6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6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7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7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8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8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9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9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9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20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20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20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</commentList>
</comments>
</file>

<file path=xl/comments2.xml><?xml version="1.0" encoding="utf-8"?>
<comments xmlns="http://schemas.openxmlformats.org/spreadsheetml/2006/main">
  <authors>
    <author>risynt</author>
    <author>Tera Sonara</author>
    <author>Alifa Pintara</author>
  </authors>
  <commentList>
    <comment ref="T6" authorId="0">
      <text>
        <r>
          <rPr>
            <b/>
            <sz val="10"/>
            <color indexed="81"/>
            <rFont val="Tahoma"/>
            <family val="2"/>
          </rPr>
          <t>Diisi sesuai dengan Kriteria Kelulusan yang sudat ditetapkan Sekolah</t>
        </r>
      </text>
    </comment>
    <comment ref="U8" authorId="1">
      <text>
        <r>
          <rPr>
            <b/>
            <sz val="8"/>
            <color indexed="81"/>
            <rFont val="Tahoma"/>
            <family val="2"/>
          </rPr>
          <t>Diisi dengan:</t>
        </r>
        <r>
          <rPr>
            <b/>
            <sz val="9"/>
            <color indexed="81"/>
            <rFont val="Tahoma"/>
            <family val="2"/>
          </rPr>
          <t xml:space="preserve">
Baik sekali/ Baik/ Cukup/ Kurang  </t>
        </r>
      </text>
    </comment>
    <comment ref="C2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2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2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2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3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3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4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4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5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5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6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6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7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7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8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8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9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9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0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0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0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1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1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1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2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2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3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3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4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4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5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5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6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6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7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7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8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8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9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9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9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0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0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0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1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1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2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2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3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3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4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4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5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5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6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6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7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7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8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8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8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9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39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39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0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0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1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1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2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2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3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3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4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4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5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5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6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6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7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7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7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8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8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8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49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49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0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0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1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1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2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2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3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3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4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4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5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5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6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6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6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7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7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7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8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8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59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59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0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0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1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1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2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2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3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3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4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4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5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5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5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6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6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6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7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7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8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8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69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69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0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0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1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1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2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2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3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3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4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4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4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5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5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5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6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6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7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7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8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8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79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79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0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0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1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1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2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2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3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3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3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4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4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4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5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5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6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6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7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7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8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8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89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89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0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0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1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1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2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2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2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3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3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3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4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4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5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5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6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6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7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7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8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8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99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99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0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0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1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1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1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2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2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2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3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3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4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4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5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5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6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6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7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7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8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8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09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09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0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0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0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1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1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1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2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2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3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3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4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4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5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5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6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6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7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7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8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8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9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19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19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20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20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20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21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21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22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22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23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23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24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24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25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25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26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26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27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27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28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28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28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29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29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29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30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30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31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31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32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32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33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33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34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34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35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35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36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36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37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37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37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38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38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38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39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39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40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40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41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41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42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42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43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43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44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44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45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45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46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46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46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47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47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47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48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48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49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49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50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50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51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51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52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52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53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53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54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54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55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55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55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56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56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56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57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57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58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58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59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59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60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60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61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61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62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62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63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63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64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64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64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65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65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65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66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66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67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67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68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68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69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69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70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70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71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71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72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72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73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73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73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74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74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74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75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75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76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76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77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77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78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78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79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79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80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80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81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81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82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82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82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83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83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83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84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84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85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85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86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86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87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87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88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88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89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89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90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90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91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91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91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92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92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92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93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93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94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94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95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95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96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96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97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97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98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98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199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199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00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00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00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01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01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01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02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02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03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03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04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04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05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05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06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06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07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07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08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08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09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09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09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10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10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10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11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11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12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12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13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13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14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14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15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15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16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16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17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17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18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18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18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19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19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19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20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20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21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21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22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22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23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23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24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24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25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25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26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26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27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27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27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28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28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28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29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29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30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30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31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31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32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32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33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33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34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34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351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352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360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361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369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370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378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379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387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388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396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397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405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406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414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415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423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424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  <comment ref="C2432" authorId="2">
      <text>
        <r>
          <rPr>
            <b/>
            <sz val="9"/>
            <color indexed="81"/>
            <rFont val="Tahoma"/>
            <family val="2"/>
          </rPr>
          <t>Disikan Rata-rata Uji Tulis dan Praktek</t>
        </r>
      </text>
    </comment>
    <comment ref="C2433" authorId="1">
      <text>
        <r>
          <rPr>
            <sz val="12"/>
            <color indexed="81"/>
            <rFont val="Tahoma"/>
            <family val="2"/>
          </rPr>
          <t>Pembobotan NR dan US Ditentukan Sekolah</t>
        </r>
      </text>
    </comment>
  </commentList>
</comments>
</file>

<file path=xl/sharedStrings.xml><?xml version="1.0" encoding="utf-8"?>
<sst xmlns="http://schemas.openxmlformats.org/spreadsheetml/2006/main" count="10857" uniqueCount="1852">
  <si>
    <t>TAHUN PELAJARAN 2016/2017</t>
  </si>
  <si>
    <t>S</t>
  </si>
  <si>
    <t>Kepala SMA Negeri 2 Bangkalan,</t>
  </si>
  <si>
    <t>SURABAYA</t>
  </si>
  <si>
    <t>SMA NEGERI 2 BANGKALAN</t>
  </si>
  <si>
    <t>Matematika</t>
  </si>
  <si>
    <t>Nama Siswa</t>
  </si>
  <si>
    <t>Fisika</t>
  </si>
  <si>
    <t>Kimia</t>
  </si>
  <si>
    <t>Biologi</t>
  </si>
  <si>
    <t>Ekonomi</t>
  </si>
  <si>
    <t>Sosiologi</t>
  </si>
  <si>
    <t>Geografi</t>
  </si>
  <si>
    <t>Sejarah</t>
  </si>
  <si>
    <t>Seni Budaya</t>
  </si>
  <si>
    <t>N Rata-rata Semester</t>
  </si>
  <si>
    <t>No. Peserta</t>
  </si>
  <si>
    <t>Jenis Nilai</t>
  </si>
  <si>
    <t>No. Urut</t>
  </si>
  <si>
    <t>Bahasa Indonesia</t>
  </si>
  <si>
    <t>Bahasa Inggris</t>
  </si>
  <si>
    <t>Rt Smt</t>
  </si>
  <si>
    <t>Smt 3</t>
  </si>
  <si>
    <t>Smt 4</t>
  </si>
  <si>
    <t>Smt 5</t>
  </si>
  <si>
    <t>Provinsi       :   Jawa Timur</t>
  </si>
  <si>
    <t>Kabupaten  :   Bangkalan</t>
  </si>
  <si>
    <t>Nomor Induk</t>
  </si>
  <si>
    <t>Jml Nilai</t>
  </si>
  <si>
    <t>DAFTAR KOLEKTIF NILAI KELULUSAN</t>
  </si>
  <si>
    <t>%</t>
  </si>
  <si>
    <t>Sikap/Perilaku</t>
  </si>
  <si>
    <t>Lulus/Tidak Lulus</t>
  </si>
  <si>
    <t>LULUS</t>
  </si>
  <si>
    <t>Smt 1</t>
  </si>
  <si>
    <t>Smt 2</t>
  </si>
  <si>
    <t>P. Agama &amp; Budi Pekerti</t>
  </si>
  <si>
    <t>PPKn</t>
  </si>
  <si>
    <t>Sejarah Indonesia</t>
  </si>
  <si>
    <t>Mata Pelajaran Umum A</t>
  </si>
  <si>
    <t>Mata Pelajaran Umum B</t>
  </si>
  <si>
    <t>Mata Pelajaran Peminatan C</t>
  </si>
  <si>
    <t>DAFTAR NILAI PERILAKU / SIKAP SISWA</t>
  </si>
  <si>
    <t>NO</t>
  </si>
  <si>
    <t>NAMA</t>
  </si>
  <si>
    <t>NILAI SIKAP SEMESTER</t>
  </si>
  <si>
    <t>NILAI AKHIR</t>
  </si>
  <si>
    <t>urut</t>
  </si>
  <si>
    <t>Peserta UN</t>
  </si>
  <si>
    <t>I</t>
  </si>
  <si>
    <t>II</t>
  </si>
  <si>
    <t>III</t>
  </si>
  <si>
    <t>IV</t>
  </si>
  <si>
    <t>V</t>
  </si>
  <si>
    <t>VI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</si>
  <si>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</si>
  <si>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</si>
  <si>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</si>
  <si>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</si>
  <si>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</si>
  <si>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</si>
  <si>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</si>
  <si>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</si>
  <si>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</si>
  <si>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</si>
  <si>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B</t>
  </si>
  <si>
    <t>A</t>
  </si>
  <si>
    <t>Smt 6</t>
  </si>
  <si>
    <t>Propisi</t>
  </si>
  <si>
    <t>Kota/Kabupaten</t>
  </si>
  <si>
    <t>Nomor</t>
  </si>
  <si>
    <t>NISN</t>
  </si>
  <si>
    <t>NOMOR</t>
  </si>
  <si>
    <t>KODE</t>
  </si>
  <si>
    <t>NAMA PESERTA</t>
  </si>
  <si>
    <t>P/L</t>
  </si>
  <si>
    <t>TEMPAT LAHIR</t>
  </si>
  <si>
    <t>TANGGAL LAHIR</t>
  </si>
  <si>
    <t>TEMPAT/TGL. LAHIR</t>
  </si>
  <si>
    <t>NAMA ORANG TUA</t>
  </si>
  <si>
    <t>PRG</t>
  </si>
  <si>
    <t>Urt</t>
  </si>
  <si>
    <t>Induk</t>
  </si>
  <si>
    <t>PESERTA</t>
  </si>
  <si>
    <t>PAR</t>
  </si>
  <si>
    <t>ABS</t>
  </si>
  <si>
    <t>SMT 3</t>
  </si>
  <si>
    <t>SMT 4</t>
  </si>
  <si>
    <t>SMT 5</t>
  </si>
  <si>
    <t>P</t>
  </si>
  <si>
    <t>Bangkalan</t>
  </si>
  <si>
    <t>L</t>
  </si>
  <si>
    <t>DAFTAR KOLEKTIF NILAI RAPORT SEMESTER 3</t>
  </si>
  <si>
    <t>Jurusan  :  IPA</t>
  </si>
  <si>
    <t>No. Induk</t>
  </si>
  <si>
    <t>Mata Pelajaran</t>
  </si>
  <si>
    <t>DAFTAR KOLEKTIF NILAI RAPORT SEMESTER 1</t>
  </si>
  <si>
    <t>Kelompok A (Umum)</t>
  </si>
  <si>
    <t>Pendidikan Agama dan Budi Pekerti</t>
  </si>
  <si>
    <t>Pend. Pancasila dan Kewarganegaraan</t>
  </si>
  <si>
    <t>Kelompok B (Umum)</t>
  </si>
  <si>
    <t>Pend. Jasmani, Olahraga, dan Kesehatan</t>
  </si>
  <si>
    <t>Prakarya dan Kewirausahaan</t>
  </si>
  <si>
    <t>Muatan Lokal</t>
  </si>
  <si>
    <t>Kelompok C (Peminatan)</t>
  </si>
  <si>
    <t>Rata - rata</t>
  </si>
  <si>
    <t>DAFTAR KOLEKTIF NILAI RAPORT SEMESTER 2</t>
  </si>
  <si>
    <t>DAFTAR KOLEKTIF NILAI RAPORT SEMESTER 4</t>
  </si>
  <si>
    <t>DAFTAR KOLEKTIF NILAI RAPORT SEMESTER 5</t>
  </si>
  <si>
    <t>DAFTAR KOLEKTIF NILAI RAPORT SEMESTER 6</t>
  </si>
  <si>
    <t>Penjasorkes</t>
  </si>
  <si>
    <t>Pend. Agama dan Budi Pekerti</t>
  </si>
  <si>
    <t>Pilihan Lintas Minat/ Pendalaman Minat (Bhs &amp; Sastra Inggris)</t>
  </si>
  <si>
    <t>Pilihan Lintas Minat/ Pendalaman Minat (Bhs &amp; Satra Inggris)</t>
  </si>
  <si>
    <t>Pilihan Lintas Minat/ Pendalaman Minat (Bhs &amp; Sastra Inggris</t>
  </si>
  <si>
    <t>DAFTAR KOLEKTIF NILAI UJIAN SEKOLAH</t>
  </si>
  <si>
    <t>KELAS</t>
  </si>
  <si>
    <t>DAFTAR NILAI</t>
  </si>
  <si>
    <t>Program Ilmu Pengetahuan Alam</t>
  </si>
  <si>
    <t>N a m a</t>
  </si>
  <si>
    <t>:</t>
  </si>
  <si>
    <t>Tempat dan tanggal lahir</t>
  </si>
  <si>
    <t>Nomor Induk Siswa Nasional</t>
  </si>
  <si>
    <t>No.</t>
  </si>
  <si>
    <t>Nilai Ujian Sekolah</t>
  </si>
  <si>
    <t xml:space="preserve"> UJIAN SEKOLAH</t>
  </si>
  <si>
    <t xml:space="preserve"> Bahasa Indonesia</t>
  </si>
  <si>
    <t xml:space="preserve"> Bahasa Inggris</t>
  </si>
  <si>
    <t xml:space="preserve"> Matematika</t>
  </si>
  <si>
    <t xml:space="preserve"> Fisika</t>
  </si>
  <si>
    <t xml:space="preserve"> Kimia</t>
  </si>
  <si>
    <t xml:space="preserve"> Biologi</t>
  </si>
  <si>
    <t xml:space="preserve"> Sejarah</t>
  </si>
  <si>
    <t xml:space="preserve"> Seni Budaya</t>
  </si>
  <si>
    <t xml:space="preserve"> Pendidikan Jasmani, Olahraga, dan Kesehatan</t>
  </si>
  <si>
    <t>Kepala Sekolah,</t>
  </si>
  <si>
    <t>Sikap</t>
  </si>
  <si>
    <t xml:space="preserve"> Bahasa dan Sastra Inggris</t>
  </si>
  <si>
    <t>Program Ilmu Pengetahuan Sosial</t>
  </si>
  <si>
    <t xml:space="preserve"> Geografi</t>
  </si>
  <si>
    <t xml:space="preserve"> Ekonomi</t>
  </si>
  <si>
    <t xml:space="preserve"> Sosiologi</t>
  </si>
  <si>
    <t xml:space="preserve"> Pendididkan Agama dan Budi Pekerti</t>
  </si>
  <si>
    <t xml:space="preserve"> Pendidikan Pancasila dan Kewarganegaraan</t>
  </si>
  <si>
    <t xml:space="preserve"> Sejarah Indonesia</t>
  </si>
  <si>
    <t xml:space="preserve"> Prakarya dan Kewirausahaan</t>
  </si>
  <si>
    <t>Nilai Ujian Nasional</t>
  </si>
  <si>
    <t>-</t>
  </si>
  <si>
    <t>SEKOLAH MENENGAH ATAS NEGERI 2 BANGKALAN</t>
  </si>
  <si>
    <t>ABDUS SYAKUR, M.Pd.</t>
  </si>
  <si>
    <t>NIP. 19620813 198512 1 003</t>
  </si>
  <si>
    <t>Bangkalan, 07 Mei 2016</t>
  </si>
  <si>
    <t>Surabaya</t>
  </si>
  <si>
    <t>Sukoharjo</t>
  </si>
  <si>
    <t>Matematika/Geogr</t>
  </si>
  <si>
    <t>Biologi/Sej</t>
  </si>
  <si>
    <t>Fisika/Sosiologi</t>
  </si>
  <si>
    <t>Kimia/Ekonomi</t>
  </si>
  <si>
    <t>C</t>
  </si>
  <si>
    <t>Sub Rayon  :   02 - 005</t>
  </si>
  <si>
    <t>DAFTAR CALON PESERTA UJIAN NASIONAL 2018/2019</t>
  </si>
  <si>
    <t>DAFTAR CALON PESERTA UJIAN NASIONAL 2018-2019</t>
  </si>
  <si>
    <t>SURAT KETERANGAN LULUS</t>
  </si>
  <si>
    <t xml:space="preserve">          Yang bertanda tangan dibawah ini Kepala SMA Negeri 2 Bangkalan, menerangkan bahwa :</t>
  </si>
  <si>
    <t>Tempat dan Tanggal Lahir</t>
  </si>
  <si>
    <t>Nomor Induk Siswa</t>
  </si>
  <si>
    <t>Peminatan</t>
  </si>
  <si>
    <t>Tahun Pelajaran</t>
  </si>
  <si>
    <r>
      <t xml:space="preserve">yang bersangkutan telah dinyatakan </t>
    </r>
    <r>
      <rPr>
        <b/>
        <sz val="10"/>
        <rFont val="Arial"/>
        <family val="2"/>
      </rPr>
      <t>LULUS</t>
    </r>
    <r>
      <rPr>
        <sz val="10"/>
        <rFont val="Arial"/>
        <family val="2"/>
      </rPr>
      <t xml:space="preserve"> dengan nilai sebagai berikut :</t>
    </r>
  </si>
  <si>
    <t>Mata Pelajaran                                                                    (Kurikulum 2013)</t>
  </si>
  <si>
    <t>Nilai Rata-rata Rapor</t>
  </si>
  <si>
    <t>Kelompok A</t>
  </si>
  <si>
    <t>Kelompok B</t>
  </si>
  <si>
    <t xml:space="preserve"> Muatan Lokal</t>
  </si>
  <si>
    <t xml:space="preserve"> a. Bahasa Daerah</t>
  </si>
  <si>
    <t xml:space="preserve"> Pilihan Lintas Minat/Pendalaman Minat</t>
  </si>
  <si>
    <t xml:space="preserve">          Demikian surat keterangan ini dibuat dengan sebenarnya dan dapat dipergunakan sebagaimana mestinya</t>
  </si>
  <si>
    <t xml:space="preserve"> a. Bahasa Madura</t>
  </si>
  <si>
    <t>421.3/</t>
  </si>
  <si>
    <t>/ 101.6.28.2 / 2019</t>
  </si>
  <si>
    <t>Peminatan Matematika dan Ilmu Pengetahuan Alam</t>
  </si>
  <si>
    <t>2018 / 2019</t>
  </si>
  <si>
    <t>Bangkalan, 13 Mei 2019</t>
  </si>
  <si>
    <t>Peminatan Ilmu Pengetahuan Sosial</t>
  </si>
  <si>
    <t>Mulok ( Bahasa Madura )</t>
  </si>
  <si>
    <t>Mulok (Bahasa Madura)</t>
  </si>
  <si>
    <t>a.n . Kepala Dinas Pendidikan</t>
  </si>
  <si>
    <t>Provinsi Jawa Timur</t>
  </si>
  <si>
    <t>Kepala Cabang Dinas Pendidikan</t>
  </si>
  <si>
    <t>Wilayah Kabupaten Bangkalan</t>
  </si>
  <si>
    <t xml:space="preserve">Pengawas </t>
  </si>
  <si>
    <t>Dra. ATIK SULISTIATIK, M.Pd</t>
  </si>
  <si>
    <t>NIP  19590910 198303 2 008</t>
  </si>
  <si>
    <t>Ditetapkan dalam Rapat Dewan Guru</t>
  </si>
  <si>
    <t>Kepala SMA Negeri 2 Bangkalan</t>
  </si>
  <si>
    <t xml:space="preserve">NIP. 19620318 198512 1 003        </t>
  </si>
  <si>
    <t xml:space="preserve"> </t>
  </si>
  <si>
    <t>BANGKALAN</t>
  </si>
  <si>
    <t>Sampang</t>
  </si>
  <si>
    <t>Jakarta</t>
  </si>
  <si>
    <t>Malang</t>
  </si>
  <si>
    <t>Jombang</t>
  </si>
  <si>
    <t>Bangkalan, 2 Mei 2020</t>
  </si>
  <si>
    <t>SB</t>
  </si>
  <si>
    <t xml:space="preserve"> USP</t>
  </si>
  <si>
    <t>NUS</t>
  </si>
  <si>
    <t>USP</t>
  </si>
  <si>
    <t>XII IPS 1</t>
  </si>
  <si>
    <t>XII IPS 2</t>
  </si>
  <si>
    <t>XII IPS 3</t>
  </si>
  <si>
    <t>KEDIRI</t>
  </si>
  <si>
    <t>XII IPS 4</t>
  </si>
  <si>
    <t>XII MIPA 1</t>
  </si>
  <si>
    <t>XII MIPA 2</t>
  </si>
  <si>
    <t>XII MIPA 3</t>
  </si>
  <si>
    <t>MIFTAHUL ARIFIN</t>
  </si>
  <si>
    <t>PUTRI MAHARANI</t>
  </si>
  <si>
    <t>XII MIPA 4</t>
  </si>
  <si>
    <t>XII MIPA 5</t>
  </si>
  <si>
    <t>HARYANTO</t>
  </si>
  <si>
    <t>XII MIPA 6</t>
  </si>
  <si>
    <t>XII MIPA 7</t>
  </si>
  <si>
    <t>XII MIPA 8</t>
  </si>
  <si>
    <t>3526034301030005</t>
  </si>
  <si>
    <t>SAIFUL ARIF</t>
  </si>
  <si>
    <t>Ismail</t>
  </si>
  <si>
    <t>Setiyono</t>
  </si>
  <si>
    <t>MOH. YASIN</t>
  </si>
  <si>
    <t>Abdul Mujib</t>
  </si>
  <si>
    <t>MUNIRIN</t>
  </si>
  <si>
    <t>Muzammil</t>
  </si>
  <si>
    <t>Syahri</t>
  </si>
  <si>
    <t>Samsul Arifin</t>
  </si>
  <si>
    <t>Sofian</t>
  </si>
  <si>
    <t>SUTRISNO</t>
  </si>
  <si>
    <t>MOH. ROMLI</t>
  </si>
  <si>
    <t>Syaifur Rohim</t>
  </si>
  <si>
    <t>Abdul Azis</t>
  </si>
  <si>
    <t>Hartono</t>
  </si>
  <si>
    <t>TAHUN PELAJARAN 2020/2021</t>
  </si>
  <si>
    <t>TIDAK LULUS</t>
  </si>
  <si>
    <t>Bahasa dan Sastra Inggris</t>
  </si>
  <si>
    <t>Bahasa Jerman</t>
  </si>
  <si>
    <t>Sidoarjo</t>
  </si>
  <si>
    <t>Sumenep</t>
  </si>
  <si>
    <t>Kupang</t>
  </si>
  <si>
    <t>Kediri</t>
  </si>
  <si>
    <t>0039787577</t>
  </si>
  <si>
    <t>3573040412030000</t>
  </si>
  <si>
    <t>ABDILLAH RAMADHANI</t>
  </si>
  <si>
    <t>MALANG</t>
  </si>
  <si>
    <t>HAIRUL NUR EFFENDI</t>
  </si>
  <si>
    <t>0031287147</t>
  </si>
  <si>
    <t>3526015008030003</t>
  </si>
  <si>
    <t>ALIZAH IRMAYANTI</t>
  </si>
  <si>
    <t>H. HOBBANUL ALIM</t>
  </si>
  <si>
    <t>0044889321</t>
  </si>
  <si>
    <t>3526012703040005</t>
  </si>
  <si>
    <t>ANDI MUBAROK</t>
  </si>
  <si>
    <t>Kamaluddin</t>
  </si>
  <si>
    <t>0043352758</t>
  </si>
  <si>
    <t>3526041503040001</t>
  </si>
  <si>
    <t>ATTHARIQ ALKAUSAR HERDIYANTO</t>
  </si>
  <si>
    <t>Sofyan Abdiyanto</t>
  </si>
  <si>
    <t>0036161278</t>
  </si>
  <si>
    <t>3526040512030002</t>
  </si>
  <si>
    <t>DANU FIRMAN CAHYA SYSNANDA</t>
  </si>
  <si>
    <t>Sys Ratna Eko Purnomo, SH.</t>
  </si>
  <si>
    <t>0035424972</t>
  </si>
  <si>
    <t>3526015604030007</t>
  </si>
  <si>
    <t>ERNI KURNIAWATI BASYIROH</t>
  </si>
  <si>
    <t>ABDUR ROHIM</t>
  </si>
  <si>
    <t>0032703988</t>
  </si>
  <si>
    <t>3526011806030002</t>
  </si>
  <si>
    <t>FAJRUL FALAH</t>
  </si>
  <si>
    <t>H. Fathur Rohim, SE</t>
  </si>
  <si>
    <t>0049205773</t>
  </si>
  <si>
    <t>3526016905040002</t>
  </si>
  <si>
    <t>FANIA WULANDARI</t>
  </si>
  <si>
    <t>0045520858</t>
  </si>
  <si>
    <t>3526015401040004</t>
  </si>
  <si>
    <t>FITRIA PUTRI UTAMI</t>
  </si>
  <si>
    <t>Lukman Fatoni</t>
  </si>
  <si>
    <t>0049355183</t>
  </si>
  <si>
    <t>3526012908040002</t>
  </si>
  <si>
    <t>GUSTI HAITSAM PERKASA</t>
  </si>
  <si>
    <t>Bagas Indra Perkasa</t>
  </si>
  <si>
    <t>0045708875</t>
  </si>
  <si>
    <t>3525132002040000</t>
  </si>
  <si>
    <t>HORISUN ARIEF</t>
  </si>
  <si>
    <t>Alamsyah</t>
  </si>
  <si>
    <t>0043604065</t>
  </si>
  <si>
    <t>3526036706040001</t>
  </si>
  <si>
    <t>IMROATUL MUNAWAROH</t>
  </si>
  <si>
    <t>MISDI</t>
  </si>
  <si>
    <t>0046021348</t>
  </si>
  <si>
    <t>3526031001040002</t>
  </si>
  <si>
    <t>Iqbal Syarifullah</t>
  </si>
  <si>
    <t>H. Mulyanto</t>
  </si>
  <si>
    <t>0046852716</t>
  </si>
  <si>
    <t>3526010603040006</t>
  </si>
  <si>
    <t>KHOIRON NAHDIYIN</t>
  </si>
  <si>
    <t>Mohammad Djufri, S.Ag</t>
  </si>
  <si>
    <t>0036390638</t>
  </si>
  <si>
    <t>3526011103030006</t>
  </si>
  <si>
    <t>MAHARDHIKA AGUNG WICAKSONO</t>
  </si>
  <si>
    <t>Sumaryo Azis, S.Pd</t>
  </si>
  <si>
    <t>0047331383</t>
  </si>
  <si>
    <t>3526014305040002</t>
  </si>
  <si>
    <t>MAULINA ROBIATUN NISA</t>
  </si>
  <si>
    <t>H. Marjuki</t>
  </si>
  <si>
    <t>0045219936</t>
  </si>
  <si>
    <t>3526035501040001</t>
  </si>
  <si>
    <t>MELIANA PUSPITA SARI</t>
  </si>
  <si>
    <t>Sularno</t>
  </si>
  <si>
    <t>0034020906</t>
  </si>
  <si>
    <t>3526011208030006</t>
  </si>
  <si>
    <t>MOH. ARJUN DANI LUCKYANSYAH</t>
  </si>
  <si>
    <t>Mulyanto</t>
  </si>
  <si>
    <t>0031025038</t>
  </si>
  <si>
    <t>3526010107030000</t>
  </si>
  <si>
    <t>MOH. RIZQIYANTO KURNIAWAN</t>
  </si>
  <si>
    <t>MOHAMMAD MUKMIN</t>
  </si>
  <si>
    <t>0038549925</t>
  </si>
  <si>
    <t>3526012211030001</t>
  </si>
  <si>
    <t>MOHAMMAD ARIFIN ILHAM</t>
  </si>
  <si>
    <t>SRIADIYANTO</t>
  </si>
  <si>
    <t>0049051315</t>
  </si>
  <si>
    <t>3526012407040001</t>
  </si>
  <si>
    <t>MUHAMMAD REDIAN YULI PRASETYA</t>
  </si>
  <si>
    <t>ANDI MUKHLIS SETIAWAN</t>
  </si>
  <si>
    <t>0034229152</t>
  </si>
  <si>
    <t>3526014612030004</t>
  </si>
  <si>
    <t>NABILA PUTRI KAHANAYA</t>
  </si>
  <si>
    <t>0046448567</t>
  </si>
  <si>
    <t>3526014204040007</t>
  </si>
  <si>
    <t>NUR FATMAWATI</t>
  </si>
  <si>
    <t>ACH. MAHRUS</t>
  </si>
  <si>
    <t>0043455562</t>
  </si>
  <si>
    <t>3526042306040003</t>
  </si>
  <si>
    <t>PUTRA TARUNA RAHARJA</t>
  </si>
  <si>
    <t>Dr. Ir. Gita Panawa, M.Si</t>
  </si>
  <si>
    <t>0046303465</t>
  </si>
  <si>
    <t>3526014103040002</t>
  </si>
  <si>
    <t>Sugiantoro Sudiharto, SH.</t>
  </si>
  <si>
    <t>0046012109</t>
  </si>
  <si>
    <t>3526032105040002</t>
  </si>
  <si>
    <t>R. RISALDY YANUAR RISKY</t>
  </si>
  <si>
    <t>Chairul Anwar, SH.</t>
  </si>
  <si>
    <t>0031168747</t>
  </si>
  <si>
    <t>3526015011030005</t>
  </si>
  <si>
    <t>RADIKA NOVIA RAMADHANI</t>
  </si>
  <si>
    <t>ROHIM</t>
  </si>
  <si>
    <t>0038777070</t>
  </si>
  <si>
    <t>3526036910030001</t>
  </si>
  <si>
    <t>RISKI RAHMAWATI</t>
  </si>
  <si>
    <t>Muhammad Tilan</t>
  </si>
  <si>
    <t>0036328466</t>
  </si>
  <si>
    <t>3526010709080504</t>
  </si>
  <si>
    <t>SEPTIAN WAHYU HIDAYAT</t>
  </si>
  <si>
    <t>IMAM HIDAYAT</t>
  </si>
  <si>
    <t>0031887631</t>
  </si>
  <si>
    <t>3526025212030003</t>
  </si>
  <si>
    <t>Serly Nisa Arini</t>
  </si>
  <si>
    <t>Abd Gani</t>
  </si>
  <si>
    <t>0031560534</t>
  </si>
  <si>
    <t>3526011503030005</t>
  </si>
  <si>
    <t>TAURODAD CATUR FIRMANSYAH</t>
  </si>
  <si>
    <t>ACHMAD HUSAIRI</t>
  </si>
  <si>
    <t>0038292720</t>
  </si>
  <si>
    <t>3526016510040003</t>
  </si>
  <si>
    <t>ULFATUL LAILAH</t>
  </si>
  <si>
    <t>R. Sjaiful Amin</t>
  </si>
  <si>
    <t>0028345866</t>
  </si>
  <si>
    <t>3526011211020010</t>
  </si>
  <si>
    <t>WAHYU NOVAN HIDAYAT</t>
  </si>
  <si>
    <t>MOJOKERTO</t>
  </si>
  <si>
    <t>BAMBANG ABIYOSO</t>
  </si>
  <si>
    <t>0049933753</t>
  </si>
  <si>
    <t>3526011601040001</t>
  </si>
  <si>
    <t>ZALFA RIZQIYA SHABRIANANDA</t>
  </si>
  <si>
    <t>0047273557</t>
  </si>
  <si>
    <t>3526010205040004</t>
  </si>
  <si>
    <t>ACHMAD AL FATHONI</t>
  </si>
  <si>
    <t>Mohammad Erfan</t>
  </si>
  <si>
    <t>0031720434</t>
  </si>
  <si>
    <t>3526012502030005</t>
  </si>
  <si>
    <t>Adistira Bima Nanda Syahputra</t>
  </si>
  <si>
    <t>R. TRISUNU AGUS ES, SH</t>
  </si>
  <si>
    <t>0038214913</t>
  </si>
  <si>
    <t>3526015312030005</t>
  </si>
  <si>
    <t>AMEYLA NADHIRA TSURAYYA</t>
  </si>
  <si>
    <t>Heru Hidayat Usmana, SE.</t>
  </si>
  <si>
    <t>0042211508</t>
  </si>
  <si>
    <t>3526014303040003</t>
  </si>
  <si>
    <t>ANNISA MAHARANI</t>
  </si>
  <si>
    <t>MOH. RUSFAN ZAINAL ARIFIN</t>
  </si>
  <si>
    <t>0047834531</t>
  </si>
  <si>
    <t>3526021804040001</t>
  </si>
  <si>
    <t>BRYAN DEO RAKAPRIARTA</t>
  </si>
  <si>
    <t>M. NASIROEDDIN</t>
  </si>
  <si>
    <t>0038673604</t>
  </si>
  <si>
    <t>3526010907030005</t>
  </si>
  <si>
    <t>DIMAS MAHENDRA PUTRA</t>
  </si>
  <si>
    <t>Nganjuk</t>
  </si>
  <si>
    <t>Syaifullah</t>
  </si>
  <si>
    <t>0044491740</t>
  </si>
  <si>
    <t>3526012403040004</t>
  </si>
  <si>
    <t>FERIEL GIBRAN</t>
  </si>
  <si>
    <t>Sugiantono</t>
  </si>
  <si>
    <t>0039964996</t>
  </si>
  <si>
    <t>3526016207030002</t>
  </si>
  <si>
    <t>FIFI ANDRIANI</t>
  </si>
  <si>
    <t>SUPADNO</t>
  </si>
  <si>
    <t>0023465191</t>
  </si>
  <si>
    <t>3526033010020002</t>
  </si>
  <si>
    <t>Fikri Okta Firmasyah Alim</t>
  </si>
  <si>
    <t>Aliman</t>
  </si>
  <si>
    <t>0033624131</t>
  </si>
  <si>
    <t>3526036302030001</t>
  </si>
  <si>
    <t>Hijjatul Ikaromah</t>
  </si>
  <si>
    <t>Hannan</t>
  </si>
  <si>
    <t>0045098897</t>
  </si>
  <si>
    <t>3526011205040011</t>
  </si>
  <si>
    <t>IBNUL FARID</t>
  </si>
  <si>
    <t>0045082867</t>
  </si>
  <si>
    <t>3526026005040002</t>
  </si>
  <si>
    <t>INDAH GITA DWI CAHYANI EFFENDI</t>
  </si>
  <si>
    <t>Slamet Effendi</t>
  </si>
  <si>
    <t>0032003695</t>
  </si>
  <si>
    <t>3526030203010004</t>
  </si>
  <si>
    <t>Khoirul Yakin</t>
  </si>
  <si>
    <t>Saluki</t>
  </si>
  <si>
    <t>0033981803</t>
  </si>
  <si>
    <t>3526015109030001</t>
  </si>
  <si>
    <t>LENY KARMILA</t>
  </si>
  <si>
    <t>KARSILAN</t>
  </si>
  <si>
    <t>0035189340</t>
  </si>
  <si>
    <t>3526015503030004</t>
  </si>
  <si>
    <t>Merri Sri Kusmiati</t>
  </si>
  <si>
    <t>Saladi</t>
  </si>
  <si>
    <t>0043937242</t>
  </si>
  <si>
    <t>3526012504040001</t>
  </si>
  <si>
    <t>MOH. MAULUDIN AKBAR</t>
  </si>
  <si>
    <t>Irpan, SE</t>
  </si>
  <si>
    <t>0038650203</t>
  </si>
  <si>
    <t>3526011312030003</t>
  </si>
  <si>
    <t>Moh. Sulton Bonang</t>
  </si>
  <si>
    <t>Ahmat Hafid</t>
  </si>
  <si>
    <t>0020886951</t>
  </si>
  <si>
    <t>3526011006020001</t>
  </si>
  <si>
    <t>MOHAMMAD BARIGI IQBAL</t>
  </si>
  <si>
    <t>MOHAMMAD HARIS SUGIANTO</t>
  </si>
  <si>
    <t>0047442033</t>
  </si>
  <si>
    <t>3526011304040002</t>
  </si>
  <si>
    <t>MUHAMMAD ALFIN NUR CHOLIS</t>
  </si>
  <si>
    <t>Muslimin, S.Pd</t>
  </si>
  <si>
    <t>0047284317</t>
  </si>
  <si>
    <t>5205015703040002</t>
  </si>
  <si>
    <t>Nadia Cinta Puri</t>
  </si>
  <si>
    <t>Dompu</t>
  </si>
  <si>
    <t>Purnawanto</t>
  </si>
  <si>
    <t>0038214903</t>
  </si>
  <si>
    <t>3526012710030003</t>
  </si>
  <si>
    <t>NAUFAL ROCHMAN</t>
  </si>
  <si>
    <t>Rizkiyanto</t>
  </si>
  <si>
    <t>0042212575</t>
  </si>
  <si>
    <t>3526015404040001</t>
  </si>
  <si>
    <t>NURHAYATI</t>
  </si>
  <si>
    <t>HARTONO</t>
  </si>
  <si>
    <t>0049608378</t>
  </si>
  <si>
    <t>3501085501040002</t>
  </si>
  <si>
    <t>NURUL KAMALIA</t>
  </si>
  <si>
    <t>PACITAN</t>
  </si>
  <si>
    <t>JUMANI</t>
  </si>
  <si>
    <t>0038777078</t>
  </si>
  <si>
    <t>3526031412030001</t>
  </si>
  <si>
    <t>RANGGA ADITYA RASTRA PRADANA</t>
  </si>
  <si>
    <t>Sujito</t>
  </si>
  <si>
    <t>0036390640</t>
  </si>
  <si>
    <t>3526015304030007</t>
  </si>
  <si>
    <t>RANIA SALSABILA</t>
  </si>
  <si>
    <t>Sony Swasono</t>
  </si>
  <si>
    <t>0047088194</t>
  </si>
  <si>
    <t>3526012610040002</t>
  </si>
  <si>
    <t>RIFKI ANGGANA OKTO RAMDANI</t>
  </si>
  <si>
    <t>AGUS SURYANTO</t>
  </si>
  <si>
    <t>0044235114</t>
  </si>
  <si>
    <t>3526017101040001</t>
  </si>
  <si>
    <t>RIZA UMAM QUR'ANI</t>
  </si>
  <si>
    <t>RUSFANDI</t>
  </si>
  <si>
    <t>0041005853</t>
  </si>
  <si>
    <t>3526024710040002</t>
  </si>
  <si>
    <t>SHERLI OKTAFIA DEWI</t>
  </si>
  <si>
    <t>Mat Tinggal</t>
  </si>
  <si>
    <t>0038557500</t>
  </si>
  <si>
    <t>3526014611030005</t>
  </si>
  <si>
    <t>SITI RAHAYU RAMADHANI</t>
  </si>
  <si>
    <t>SURACHMAD</t>
  </si>
  <si>
    <t>0032047987</t>
  </si>
  <si>
    <t>3526023110030001</t>
  </si>
  <si>
    <t>TINO RAMADANI ARIANTO</t>
  </si>
  <si>
    <t>SUDIYANTO</t>
  </si>
  <si>
    <t>0036601453</t>
  </si>
  <si>
    <t>3526015910030001</t>
  </si>
  <si>
    <t>VINATA AFISYAH PUTRI</t>
  </si>
  <si>
    <t>MUHAMMAD HAFILUDDIN</t>
  </si>
  <si>
    <t>0035428960</t>
  </si>
  <si>
    <t>3526012012030002</t>
  </si>
  <si>
    <t>WAHYU YUDISTIRA</t>
  </si>
  <si>
    <t>EFENDI AGUSMUDARI</t>
  </si>
  <si>
    <t>0045792660</t>
  </si>
  <si>
    <t>5371045606040006</t>
  </si>
  <si>
    <t>ADILA RAHMA SALISA</t>
  </si>
  <si>
    <t>H. SYAIFUL HEJA, MH.</t>
  </si>
  <si>
    <t>0039009780</t>
  </si>
  <si>
    <t>3526011105030002</t>
  </si>
  <si>
    <t>AHMAD ZHARIF HABIBULLAH</t>
  </si>
  <si>
    <t>Drs. Ahmad Sugiarto</t>
  </si>
  <si>
    <t>0038295907</t>
  </si>
  <si>
    <t>3526015906030002</t>
  </si>
  <si>
    <t>ANANDA NOVA JUNIAR</t>
  </si>
  <si>
    <t>NUWANTORO</t>
  </si>
  <si>
    <t>0036390681</t>
  </si>
  <si>
    <t>3526010610030001</t>
  </si>
  <si>
    <t>ANDRES FARREL ARDAN</t>
  </si>
  <si>
    <t>Henry Herliandi</t>
  </si>
  <si>
    <t>0039879258</t>
  </si>
  <si>
    <t>3526017112030006</t>
  </si>
  <si>
    <t>DEWI ROSITA</t>
  </si>
  <si>
    <t>Abdul Muis</t>
  </si>
  <si>
    <t>0035201251</t>
  </si>
  <si>
    <t>3526015808030007</t>
  </si>
  <si>
    <t>ERZA NASYWA SALSABILA</t>
  </si>
  <si>
    <t>Santoso</t>
  </si>
  <si>
    <t>0038631440</t>
  </si>
  <si>
    <t>3526010408030007</t>
  </si>
  <si>
    <t>FARCHAN HAMDANI</t>
  </si>
  <si>
    <t>H. Nasrul Hakim, SH. M.Si</t>
  </si>
  <si>
    <t>0046012102</t>
  </si>
  <si>
    <t>3526032702040001</t>
  </si>
  <si>
    <t>FIRMAN RAHMAT HIDAYAT</t>
  </si>
  <si>
    <t>AMIR MACHMUD</t>
  </si>
  <si>
    <t>0037205626</t>
  </si>
  <si>
    <t>3526014110030005</t>
  </si>
  <si>
    <t>FRIZKA KINANTI AYYUZA</t>
  </si>
  <si>
    <t>MOKH. MAKIN</t>
  </si>
  <si>
    <t>0034106590</t>
  </si>
  <si>
    <t>3526010905030000</t>
  </si>
  <si>
    <t>HALIQ ALI RAHMODI</t>
  </si>
  <si>
    <t>BULADI</t>
  </si>
  <si>
    <t>0037678592</t>
  </si>
  <si>
    <t>3526014811030001</t>
  </si>
  <si>
    <t>IKA NOVIA RAHMAWATI</t>
  </si>
  <si>
    <t>Mat Jufri</t>
  </si>
  <si>
    <t>0045100950</t>
  </si>
  <si>
    <t>3526015507040002</t>
  </si>
  <si>
    <t>IVON ROSYARIDHA JATMIKE</t>
  </si>
  <si>
    <t>Drs. Budi Jatmiko</t>
  </si>
  <si>
    <t>0046618979</t>
  </si>
  <si>
    <t>3526010701040002</t>
  </si>
  <si>
    <t>KANDIYAS</t>
  </si>
  <si>
    <t>Moh. Lutfi Julianto</t>
  </si>
  <si>
    <t>0035171041</t>
  </si>
  <si>
    <t>3526016409030002</t>
  </si>
  <si>
    <t>Lika Adelia</t>
  </si>
  <si>
    <t>Hasan</t>
  </si>
  <si>
    <t>0012721213</t>
  </si>
  <si>
    <t>3526060312010006</t>
  </si>
  <si>
    <t>M. ABDULLOH</t>
  </si>
  <si>
    <t>PAHGU</t>
  </si>
  <si>
    <t>0048895507</t>
  </si>
  <si>
    <t>3526022901040002</t>
  </si>
  <si>
    <t>M.RISKY ADITYA</t>
  </si>
  <si>
    <t>SUHADI</t>
  </si>
  <si>
    <t>0045230942</t>
  </si>
  <si>
    <t>3526015404040003</t>
  </si>
  <si>
    <t>MAULINDA HASANAH</t>
  </si>
  <si>
    <t>Abdul Halim</t>
  </si>
  <si>
    <t>0049623962</t>
  </si>
  <si>
    <t>3526012004070041</t>
  </si>
  <si>
    <t>MUHAMMAD CHAIRIL ARIFIN</t>
  </si>
  <si>
    <t>AGUS SULISTIJO</t>
  </si>
  <si>
    <t>0044916656</t>
  </si>
  <si>
    <t>3172020504040008</t>
  </si>
  <si>
    <t>MUHAMMAD SUBHAN HADI</t>
  </si>
  <si>
    <t>Imam Syafii</t>
  </si>
  <si>
    <t>0032329615</t>
  </si>
  <si>
    <t>3526017108030002</t>
  </si>
  <si>
    <t>NAFIAH MAHARANI</t>
  </si>
  <si>
    <t>Paryoto</t>
  </si>
  <si>
    <t>0036047178</t>
  </si>
  <si>
    <t>3526015504030002</t>
  </si>
  <si>
    <t>ABDUS SAKUR</t>
  </si>
  <si>
    <t>0037322831</t>
  </si>
  <si>
    <t>3526016205030002</t>
  </si>
  <si>
    <t>NURIL FAHMA WIJAYA</t>
  </si>
  <si>
    <t>BUDI PRIONO UTOMO</t>
  </si>
  <si>
    <t>0039553020</t>
  </si>
  <si>
    <t>3526075811030002</t>
  </si>
  <si>
    <t>NURUL MAKKIYAH</t>
  </si>
  <si>
    <t>Zaini</t>
  </si>
  <si>
    <t>0046012095</t>
  </si>
  <si>
    <t>3526030601090003</t>
  </si>
  <si>
    <t>R. FAHRURROZI NUR ANSORI</t>
  </si>
  <si>
    <t>R. IMAM ANSORIE MUCHTAR</t>
  </si>
  <si>
    <t>0052805579</t>
  </si>
  <si>
    <t>3526016201050001</t>
  </si>
  <si>
    <t>R.A. ANGGRAINI DWI PUSPITA</t>
  </si>
  <si>
    <t>R. Andy Pratama Putra</t>
  </si>
  <si>
    <t>0012467130</t>
  </si>
  <si>
    <t>3526012707010007</t>
  </si>
  <si>
    <t>REKY FIRDAUS</t>
  </si>
  <si>
    <t>EDI WIJAYA</t>
  </si>
  <si>
    <t>0044836052</t>
  </si>
  <si>
    <t>3526011404040004</t>
  </si>
  <si>
    <t>REZA PAHLEVI DWI KUSUMA</t>
  </si>
  <si>
    <t>Tulungagung</t>
  </si>
  <si>
    <t>Edy Cahyono, SH.</t>
  </si>
  <si>
    <t>0033667077</t>
  </si>
  <si>
    <t>3526010807030004</t>
  </si>
  <si>
    <t>RIYANTO</t>
  </si>
  <si>
    <t>Bondowoso</t>
  </si>
  <si>
    <t>Suryadi</t>
  </si>
  <si>
    <t>0046608575</t>
  </si>
  <si>
    <t>3526024704040002</t>
  </si>
  <si>
    <t>SARI APRILIA PUTRI</t>
  </si>
  <si>
    <t>M. MUNAJI</t>
  </si>
  <si>
    <t>0038551015</t>
  </si>
  <si>
    <t>3526015012030003</t>
  </si>
  <si>
    <t>SITI AMELIA MAHDIN</t>
  </si>
  <si>
    <t>DENI JUHARYANTO</t>
  </si>
  <si>
    <t>0036390647</t>
  </si>
  <si>
    <t>3526034706030001</t>
  </si>
  <si>
    <t>SONIA ERYANTI IKA PUTRI SHOLIHIN</t>
  </si>
  <si>
    <t>Gazal Sholihin, SH.</t>
  </si>
  <si>
    <t>0039032173</t>
  </si>
  <si>
    <t>3526012707030005</t>
  </si>
  <si>
    <t>SUMAR</t>
  </si>
  <si>
    <t>Marsam Supriya Jaya</t>
  </si>
  <si>
    <t>0049463481</t>
  </si>
  <si>
    <t>3526015002040003</t>
  </si>
  <si>
    <t>SYAFINA DWI ANGGRAINI</t>
  </si>
  <si>
    <t>MOH. SYAFII</t>
  </si>
  <si>
    <t>0031526063</t>
  </si>
  <si>
    <t>3526010308030003</t>
  </si>
  <si>
    <t>ACHMAD MAULANA ABIM SYAHPUTRA</t>
  </si>
  <si>
    <t>Saiful Rachman</t>
  </si>
  <si>
    <t>0032025411</t>
  </si>
  <si>
    <t>3526032607030001</t>
  </si>
  <si>
    <t>ALEK JULIYANTO</t>
  </si>
  <si>
    <t>Sarifudin</t>
  </si>
  <si>
    <t>0029583835</t>
  </si>
  <si>
    <t>3526014203020004</t>
  </si>
  <si>
    <t>ANDINI CRISTINA SANTOSO</t>
  </si>
  <si>
    <t>Slamet Santoso</t>
  </si>
  <si>
    <t>0046987693</t>
  </si>
  <si>
    <t>3526010105040002</t>
  </si>
  <si>
    <t>Antoni Ahmad Nufal</t>
  </si>
  <si>
    <t>Sukarto</t>
  </si>
  <si>
    <t>0036390694</t>
  </si>
  <si>
    <t>3526040512030003</t>
  </si>
  <si>
    <t>DANI SYSNANDA CAHYA PUTRA</t>
  </si>
  <si>
    <t>Sys Ratna Eko Purnomo, SH</t>
  </si>
  <si>
    <t>0047741045</t>
  </si>
  <si>
    <t>3526036103040001</t>
  </si>
  <si>
    <t>FAMELIA SHOFRIA</t>
  </si>
  <si>
    <t>Rusdiyanto</t>
  </si>
  <si>
    <t>0032061820</t>
  </si>
  <si>
    <t>3526032406030002</t>
  </si>
  <si>
    <t>FARIS MAULANA</t>
  </si>
  <si>
    <t>UMAR FARUK</t>
  </si>
  <si>
    <t>0032124689</t>
  </si>
  <si>
    <t>3526014212030003</t>
  </si>
  <si>
    <t>FITRI DESI ISNAIN</t>
  </si>
  <si>
    <t>MOH. SYAIFUL</t>
  </si>
  <si>
    <t>0036390659</t>
  </si>
  <si>
    <t>3526010807030003</t>
  </si>
  <si>
    <t>HENDY NURIAN EFFENDI</t>
  </si>
  <si>
    <t>Nunung Effendi, SH</t>
  </si>
  <si>
    <t>0036560589</t>
  </si>
  <si>
    <t>3526010609030002</t>
  </si>
  <si>
    <t>Iqbal Amrullah</t>
  </si>
  <si>
    <t>Sumantri Siregar</t>
  </si>
  <si>
    <t>0038673609</t>
  </si>
  <si>
    <t>3526015010030001</t>
  </si>
  <si>
    <t>JUM'ANI FAROHAH</t>
  </si>
  <si>
    <t>MOCHAMMAD WAHID</t>
  </si>
  <si>
    <t>0039044418</t>
  </si>
  <si>
    <t>3526012407030002</t>
  </si>
  <si>
    <t>M. INDRA GUNAWAN</t>
  </si>
  <si>
    <t>RIDOIR</t>
  </si>
  <si>
    <t>0044491745</t>
  </si>
  <si>
    <t>3526010106040004</t>
  </si>
  <si>
    <t>M. YUNIAR ABDIANTAMA</t>
  </si>
  <si>
    <t>Abdi Muhaimin</t>
  </si>
  <si>
    <t>0042550093</t>
  </si>
  <si>
    <t>3526011705040003</t>
  </si>
  <si>
    <t>MAULANA RIZKY ANDHIRA</t>
  </si>
  <si>
    <t>R. Heru Santoso</t>
  </si>
  <si>
    <t>0045726767</t>
  </si>
  <si>
    <t>3526016704040004</t>
  </si>
  <si>
    <t>MAULIDYA APRILIANY</t>
  </si>
  <si>
    <t>MUHAMMAD MUNA'I</t>
  </si>
  <si>
    <t>0030103076</t>
  </si>
  <si>
    <t>3526015105030003</t>
  </si>
  <si>
    <t>MAULYDA DWY ANGRAYNY SUHERMAN</t>
  </si>
  <si>
    <t>SUHERMAN</t>
  </si>
  <si>
    <t>0042550077</t>
  </si>
  <si>
    <t>3526010501040001</t>
  </si>
  <si>
    <t>MOH. PANJI MAGHRIBA</t>
  </si>
  <si>
    <t>Hairul Saleh</t>
  </si>
  <si>
    <t>0021117312</t>
  </si>
  <si>
    <t>3526012606070002</t>
  </si>
  <si>
    <t>MOHAMMAD ILHAM</t>
  </si>
  <si>
    <t>MAT NASIM</t>
  </si>
  <si>
    <t>0043804519</t>
  </si>
  <si>
    <t>3526012401040001</t>
  </si>
  <si>
    <t>MUHAMMAD KANDIAS</t>
  </si>
  <si>
    <t>Nur Surgayatno</t>
  </si>
  <si>
    <t>0036390701</t>
  </si>
  <si>
    <t>3526011612030002</t>
  </si>
  <si>
    <t>MUHAMMAD YUNUS FIRDAUS</t>
  </si>
  <si>
    <t>Muhammad Dofir</t>
  </si>
  <si>
    <t>0044407857</t>
  </si>
  <si>
    <t>3526024911040000</t>
  </si>
  <si>
    <t>MUSEYRIYE TUDDINIH</t>
  </si>
  <si>
    <t>MASHURI</t>
  </si>
  <si>
    <t>0033302528</t>
  </si>
  <si>
    <t>3526030107130016</t>
  </si>
  <si>
    <t>NOVANGGA TRI WICAKSONO SAPUTRA</t>
  </si>
  <si>
    <t>Moh. Ali</t>
  </si>
  <si>
    <t>0038106653</t>
  </si>
  <si>
    <t>3526075205030004</t>
  </si>
  <si>
    <t>NURUL FIRDAUS</t>
  </si>
  <si>
    <t>Halili</t>
  </si>
  <si>
    <t>0049477732</t>
  </si>
  <si>
    <t>3526064906040003</t>
  </si>
  <si>
    <t>PRAMUDITA KURNIASANI</t>
  </si>
  <si>
    <t>Joko Santoso, S.Pd</t>
  </si>
  <si>
    <t>0046771502</t>
  </si>
  <si>
    <t>3526015503040002</t>
  </si>
  <si>
    <t>R.A. HADIA ALIMA SYAHIRA</t>
  </si>
  <si>
    <t>R.CHARIES SYAHRIAL</t>
  </si>
  <si>
    <t>0044804234</t>
  </si>
  <si>
    <t>3526011201040001</t>
  </si>
  <si>
    <t>RIAN FIRMANSYAH</t>
  </si>
  <si>
    <t>H. Moh. Amin</t>
  </si>
  <si>
    <t>0039133696</t>
  </si>
  <si>
    <t>3526015108030008</t>
  </si>
  <si>
    <t>RINA AGUSTINA</t>
  </si>
  <si>
    <t>0036001442</t>
  </si>
  <si>
    <t>3526020312030002</t>
  </si>
  <si>
    <t>RIZKY FIRMANSYAH ADI PUTRA</t>
  </si>
  <si>
    <t>BALIKPAPAN</t>
  </si>
  <si>
    <t>RUSDIYONO</t>
  </si>
  <si>
    <t>0037316195</t>
  </si>
  <si>
    <t>3578124509030003</t>
  </si>
  <si>
    <t>SITI NURFAIZAH</t>
  </si>
  <si>
    <t>MOH. AMIRUDDIN</t>
  </si>
  <si>
    <t>0033720951</t>
  </si>
  <si>
    <t>3526035912030001</t>
  </si>
  <si>
    <t>SRI WAHYU NINGSIH</t>
  </si>
  <si>
    <t>ABEPURA</t>
  </si>
  <si>
    <t>MAULIDI</t>
  </si>
  <si>
    <t>0038777073</t>
  </si>
  <si>
    <t>3526032511030001</t>
  </si>
  <si>
    <t>SYAUQIE HABIBILLAH</t>
  </si>
  <si>
    <t>Amir Mahmud</t>
  </si>
  <si>
    <t>0037626479</t>
  </si>
  <si>
    <t>3526015701030002</t>
  </si>
  <si>
    <t>TRI WAHYU LESTARI</t>
  </si>
  <si>
    <t>ROMADHON</t>
  </si>
  <si>
    <t>0031124392</t>
  </si>
  <si>
    <t>3526011402030005</t>
  </si>
  <si>
    <t>UMAR FAHMI AKBAR</t>
  </si>
  <si>
    <t>Budi Susiyanto</t>
  </si>
  <si>
    <t>0038104247</t>
  </si>
  <si>
    <t>3526185311030003</t>
  </si>
  <si>
    <t>WILDA AL ALUF</t>
  </si>
  <si>
    <t>H. AHMAD</t>
  </si>
  <si>
    <t>0048593374</t>
  </si>
  <si>
    <t>3526021002040002</t>
  </si>
  <si>
    <t>ABDILBAR AINUR RIDLA</t>
  </si>
  <si>
    <t>AINUR RIDLA IKSAN</t>
  </si>
  <si>
    <t>0037036357</t>
  </si>
  <si>
    <t>3526044312030005</t>
  </si>
  <si>
    <t>AISYAH NUR FITRIYANTI</t>
  </si>
  <si>
    <t>ACHMAD JUHAIRI</t>
  </si>
  <si>
    <t>0046257010</t>
  </si>
  <si>
    <t>3526012502040002</t>
  </si>
  <si>
    <t>ALIF RIFALDI</t>
  </si>
  <si>
    <t>Surani</t>
  </si>
  <si>
    <t>0038552456</t>
  </si>
  <si>
    <t>3526015808030001</t>
  </si>
  <si>
    <t>Allysa Dwi Permata Sari</t>
  </si>
  <si>
    <t>0038552450</t>
  </si>
  <si>
    <t>3526014811030002</t>
  </si>
  <si>
    <t>AZZA JUANA SYAFIRA DARMA</t>
  </si>
  <si>
    <t>Mas Ach. Sudarmadji, S.pi</t>
  </si>
  <si>
    <t>0039202772</t>
  </si>
  <si>
    <t>3526021108030001</t>
  </si>
  <si>
    <t>BAGUS JAYADI</t>
  </si>
  <si>
    <t>IMAM SYAFII</t>
  </si>
  <si>
    <t>0033427072</t>
  </si>
  <si>
    <t>3526012906030004</t>
  </si>
  <si>
    <t>BISMILLAH GHAZA JUNIAR</t>
  </si>
  <si>
    <t>Agus Suhartono, SP.</t>
  </si>
  <si>
    <t>0045640121</t>
  </si>
  <si>
    <t>3526024401040002</t>
  </si>
  <si>
    <t>ELISA REFIANI</t>
  </si>
  <si>
    <t>WAHYUDI</t>
  </si>
  <si>
    <t>0034469931</t>
  </si>
  <si>
    <t>3526012611030001</t>
  </si>
  <si>
    <t>Farhanus Saidy</t>
  </si>
  <si>
    <t>Abdul Rasyid</t>
  </si>
  <si>
    <t>0048136999</t>
  </si>
  <si>
    <t>3526045902040001</t>
  </si>
  <si>
    <t>FIBRIYANTI ANJALI</t>
  </si>
  <si>
    <t>ABDUL JALIL</t>
  </si>
  <si>
    <t>0044770829</t>
  </si>
  <si>
    <t>3526012204040007</t>
  </si>
  <si>
    <t>Fickry Hardiansyah</t>
  </si>
  <si>
    <t>Mohammad Rofik</t>
  </si>
  <si>
    <t>0032162679</t>
  </si>
  <si>
    <t>3526011409030001</t>
  </si>
  <si>
    <t>Syaiful Arifin</t>
  </si>
  <si>
    <t>0026224802</t>
  </si>
  <si>
    <t>3526016710030005</t>
  </si>
  <si>
    <t>Hasanah</t>
  </si>
  <si>
    <t>Sayyadi</t>
  </si>
  <si>
    <t>0021977738</t>
  </si>
  <si>
    <t>3526030706020005</t>
  </si>
  <si>
    <t>Imam Fausi</t>
  </si>
  <si>
    <t>Sambas</t>
  </si>
  <si>
    <t>Abdul Goni Mukla</t>
  </si>
  <si>
    <t>0038905200</t>
  </si>
  <si>
    <t>3526014111030001</t>
  </si>
  <si>
    <t>INTAN SUCI RAMADHANI PURNAMA KUNCORO</t>
  </si>
  <si>
    <t>PANJI KUNCORO</t>
  </si>
  <si>
    <t>0039488880</t>
  </si>
  <si>
    <t>3526014206030001</t>
  </si>
  <si>
    <t>JUNIAR MEGA PUTRI</t>
  </si>
  <si>
    <t>Hidayat</t>
  </si>
  <si>
    <t>0034962848</t>
  </si>
  <si>
    <t>3526035711030001</t>
  </si>
  <si>
    <t>LAILY QORIATUL FAJRIH</t>
  </si>
  <si>
    <t>Moh. Mokrim</t>
  </si>
  <si>
    <t>0036118405</t>
  </si>
  <si>
    <t>3526012802030008</t>
  </si>
  <si>
    <t>Lukman Hakim</t>
  </si>
  <si>
    <t>Sugik Haryono</t>
  </si>
  <si>
    <t>0034334832</t>
  </si>
  <si>
    <t>3526041403030003</t>
  </si>
  <si>
    <t>MOCHAMMAD RIZKI FAJRI</t>
  </si>
  <si>
    <t>SUPRIYONO</t>
  </si>
  <si>
    <t>0038653643</t>
  </si>
  <si>
    <t>3526013110030002</t>
  </si>
  <si>
    <t>Muhammad Ghufron Maula</t>
  </si>
  <si>
    <t>Isa Ansori</t>
  </si>
  <si>
    <t>0055045801</t>
  </si>
  <si>
    <t>3526011403050003</t>
  </si>
  <si>
    <t>Muhammad Mufti Alfarotzi</t>
  </si>
  <si>
    <t>ALFIS PAWIRA MEDIA</t>
  </si>
  <si>
    <t>0036742251</t>
  </si>
  <si>
    <t>3526015606030001</t>
  </si>
  <si>
    <t>NADHIRA FATIHA AMBAMI</t>
  </si>
  <si>
    <t>MOHAMMAD SYAIFOEL HANNAN</t>
  </si>
  <si>
    <t>0049202536</t>
  </si>
  <si>
    <t>3526024505040001</t>
  </si>
  <si>
    <t>Nurhandayany</t>
  </si>
  <si>
    <t>M Yazid Sumantri</t>
  </si>
  <si>
    <t>0041826338</t>
  </si>
  <si>
    <t>3510135608040001</t>
  </si>
  <si>
    <t>PINGKAN AL PUNDANI</t>
  </si>
  <si>
    <t>BANYUWANGI</t>
  </si>
  <si>
    <t>SLAMET HARIYANTO</t>
  </si>
  <si>
    <t>0048241230</t>
  </si>
  <si>
    <t>3526035902040002</t>
  </si>
  <si>
    <t>QOTHRY ELNADA</t>
  </si>
  <si>
    <t>ABDUL MUHDI</t>
  </si>
  <si>
    <t>0051203454</t>
  </si>
  <si>
    <t>3526051006050002</t>
  </si>
  <si>
    <t>Rari Rizky Dwi Alfarizy</t>
  </si>
  <si>
    <t>RAHMAT SUJONO</t>
  </si>
  <si>
    <t>0022546041</t>
  </si>
  <si>
    <t>3526016512020005</t>
  </si>
  <si>
    <t>RESA UMMAMI</t>
  </si>
  <si>
    <t>Hadarul Alif</t>
  </si>
  <si>
    <t>0048711240</t>
  </si>
  <si>
    <t>3526021908040002</t>
  </si>
  <si>
    <t>RIFKY RISHALDY ALFARESI</t>
  </si>
  <si>
    <t>0036390684</t>
  </si>
  <si>
    <t>3526045710030000</t>
  </si>
  <si>
    <t>SABRINA REISMA IZZATUN NISAA'</t>
  </si>
  <si>
    <t>ACHMAD SODIKIN</t>
  </si>
  <si>
    <t>0038655383</t>
  </si>
  <si>
    <t>3526012512030002</t>
  </si>
  <si>
    <t>SATRIO FATURULLAH PRATAMA PUTRA</t>
  </si>
  <si>
    <t>Fathur Rohman</t>
  </si>
  <si>
    <t>0026108860</t>
  </si>
  <si>
    <t>3526024101020006</t>
  </si>
  <si>
    <t>SITI NAFISAH</t>
  </si>
  <si>
    <t>SAERIH</t>
  </si>
  <si>
    <t>0052548786</t>
  </si>
  <si>
    <t>3526025204040003</t>
  </si>
  <si>
    <t>ULIN NIKMAH</t>
  </si>
  <si>
    <t>MESDIN</t>
  </si>
  <si>
    <t>0034981276</t>
  </si>
  <si>
    <t>3526025412030004</t>
  </si>
  <si>
    <t>VEREN NUR AFIDA</t>
  </si>
  <si>
    <t>AINUR HAKIM</t>
  </si>
  <si>
    <t>0049971473</t>
  </si>
  <si>
    <t>3526011904040001</t>
  </si>
  <si>
    <t>ABDUL MALIK</t>
  </si>
  <si>
    <t>Moh. Turi</t>
  </si>
  <si>
    <t>0033460167</t>
  </si>
  <si>
    <t>3526010807030002</t>
  </si>
  <si>
    <t>AHMAD DZAKY REIHAN</t>
  </si>
  <si>
    <t>R. HERI HARIYANTO WIJAYA</t>
  </si>
  <si>
    <t>0038235392</t>
  </si>
  <si>
    <t>3526015806030004</t>
  </si>
  <si>
    <t>AISYAH RYSA</t>
  </si>
  <si>
    <t>Supardi</t>
  </si>
  <si>
    <t>0038627420</t>
  </si>
  <si>
    <t>3526016805030002</t>
  </si>
  <si>
    <t>ALUFIANA LAISA</t>
  </si>
  <si>
    <t>BASOEKI RACHMAD</t>
  </si>
  <si>
    <t>0042107396</t>
  </si>
  <si>
    <t>3526037003040001</t>
  </si>
  <si>
    <t>Anik Alfiana</t>
  </si>
  <si>
    <t>Hadi Iswanto</t>
  </si>
  <si>
    <t>0036390643</t>
  </si>
  <si>
    <t>3526015205030002</t>
  </si>
  <si>
    <t>ARISTA MAULIDA ROZIANA PUTRI</t>
  </si>
  <si>
    <t>MOHAMMAD FATHUR ROZI</t>
  </si>
  <si>
    <t>0041870837</t>
  </si>
  <si>
    <t>3526025701040001</t>
  </si>
  <si>
    <t>BINTANG FESTIVANI</t>
  </si>
  <si>
    <t>ROJULUN HUSNI</t>
  </si>
  <si>
    <t>0036089148</t>
  </si>
  <si>
    <t>3526032109030002</t>
  </si>
  <si>
    <t>Dharmawan Wildan Arifin</t>
  </si>
  <si>
    <t>0036745350</t>
  </si>
  <si>
    <t>3526014208030003</t>
  </si>
  <si>
    <t>DILA SURYANI AGUSTIN</t>
  </si>
  <si>
    <t>YUDI HANDOKO</t>
  </si>
  <si>
    <t>0049292642</t>
  </si>
  <si>
    <t>3526016204040004</t>
  </si>
  <si>
    <t>Emy Marianti</t>
  </si>
  <si>
    <t>Susboyo</t>
  </si>
  <si>
    <t>0046206400</t>
  </si>
  <si>
    <t>3526020803040001</t>
  </si>
  <si>
    <t>FARREL AZARYA ZIDAN ANDIKA</t>
  </si>
  <si>
    <t>Fadrian Ary Andika, SE.MM</t>
  </si>
  <si>
    <t>0039018483</t>
  </si>
  <si>
    <t>3526014312030003</t>
  </si>
  <si>
    <t>FITRI NUR WULANSARI</t>
  </si>
  <si>
    <t>Sukirno</t>
  </si>
  <si>
    <t>0039776017</t>
  </si>
  <si>
    <t>3526025202030005</t>
  </si>
  <si>
    <t>HARTATIK</t>
  </si>
  <si>
    <t>HARI RAYANTO</t>
  </si>
  <si>
    <t>0030103020</t>
  </si>
  <si>
    <t>3526010812030002</t>
  </si>
  <si>
    <t>HASANAL MUBAROK</t>
  </si>
  <si>
    <t>MOHAMMAD HUSNI H RIDOI</t>
  </si>
  <si>
    <t>0030243210</t>
  </si>
  <si>
    <t>3526012605030001</t>
  </si>
  <si>
    <t>Irfan Maulana</t>
  </si>
  <si>
    <t>Zainuddin</t>
  </si>
  <si>
    <t>0047147305</t>
  </si>
  <si>
    <t>3526024305040001</t>
  </si>
  <si>
    <t>IRINA NINDYASARI</t>
  </si>
  <si>
    <t>RUSTAMADJI</t>
  </si>
  <si>
    <t>0041084204</t>
  </si>
  <si>
    <t>3526026707040002</t>
  </si>
  <si>
    <t>KAMILIYATUL LAILI</t>
  </si>
  <si>
    <t>BUSRI</t>
  </si>
  <si>
    <t>0038425919</t>
  </si>
  <si>
    <t>3526034306030001</t>
  </si>
  <si>
    <t>Lela Juniati Ningsih</t>
  </si>
  <si>
    <t>Iksan Efendi</t>
  </si>
  <si>
    <t>0036390690</t>
  </si>
  <si>
    <t>3526011511030001</t>
  </si>
  <si>
    <t>MAKIN AMIN</t>
  </si>
  <si>
    <t>Moch. Hasanuddin</t>
  </si>
  <si>
    <t>0047374469</t>
  </si>
  <si>
    <t>3526022604040001</t>
  </si>
  <si>
    <t>MAULANA MALIK IBRAHIM</t>
  </si>
  <si>
    <t>MASKUR JAELANI</t>
  </si>
  <si>
    <t>0033688238</t>
  </si>
  <si>
    <t>3526014605030003</t>
  </si>
  <si>
    <t>MAULIDIYAH NUR DANIELA PUTRI</t>
  </si>
  <si>
    <t>Subardi</t>
  </si>
  <si>
    <t>0035646662</t>
  </si>
  <si>
    <t>3526010506030001</t>
  </si>
  <si>
    <t>MOH. FAUZAN</t>
  </si>
  <si>
    <t>HAJI DIMAN</t>
  </si>
  <si>
    <t>0062005210</t>
  </si>
  <si>
    <t>3526010312030002</t>
  </si>
  <si>
    <t>MOH. SURAIHANDIKA</t>
  </si>
  <si>
    <t>Moh. Tohir</t>
  </si>
  <si>
    <t>0039965658</t>
  </si>
  <si>
    <t>3526151410030001</t>
  </si>
  <si>
    <t>Moh. Zidane Djazuli</t>
  </si>
  <si>
    <t>H. Agus Hermawan</t>
  </si>
  <si>
    <t>0038830777</t>
  </si>
  <si>
    <t>3526016006030002</t>
  </si>
  <si>
    <t>NISA SAJIDA KHAIRALLAH TELFAH</t>
  </si>
  <si>
    <t>BUDY HARYANTO</t>
  </si>
  <si>
    <t>0037265599</t>
  </si>
  <si>
    <t>3526024505030001</t>
  </si>
  <si>
    <t>PRAMITA LIWAUL HIKMAH</t>
  </si>
  <si>
    <t>Syaiful Hidayat</t>
  </si>
  <si>
    <t>0041485775</t>
  </si>
  <si>
    <t>3526012203040003</t>
  </si>
  <si>
    <t>R. BAGUS HIKMAWANSYAH</t>
  </si>
  <si>
    <t>R. Achmad Rupawansyah</t>
  </si>
  <si>
    <t>0035982444</t>
  </si>
  <si>
    <t>3526016504030009</t>
  </si>
  <si>
    <t>R. MAHARANI YASMIN AROVA</t>
  </si>
  <si>
    <t>R. Rudy Tjahjono</t>
  </si>
  <si>
    <t>0036390671</t>
  </si>
  <si>
    <t>3526011208030010</t>
  </si>
  <si>
    <t>RAYHANZA NADHIF ATHALA</t>
  </si>
  <si>
    <t>Yusuf Aryasana, SE.MT</t>
  </si>
  <si>
    <t>0047784360</t>
  </si>
  <si>
    <t>3526027005040001</t>
  </si>
  <si>
    <t>RICKE ARIEFIANTINI</t>
  </si>
  <si>
    <t>SYAMSUL ARIFIN</t>
  </si>
  <si>
    <t>0043513191</t>
  </si>
  <si>
    <t>3527031505040004</t>
  </si>
  <si>
    <t>RIFQI KHAIRAN FAATHIR</t>
  </si>
  <si>
    <t>SAMPANG</t>
  </si>
  <si>
    <t>ACHMAD WAHYUDI</t>
  </si>
  <si>
    <t>0048654833</t>
  </si>
  <si>
    <t>3526014802040004</t>
  </si>
  <si>
    <t>SARAH ADIBA</t>
  </si>
  <si>
    <t>MOH. MUNIF</t>
  </si>
  <si>
    <t>0031080380</t>
  </si>
  <si>
    <t>3526011309030001</t>
  </si>
  <si>
    <t>SEPTIO DIKA PRATAMA</t>
  </si>
  <si>
    <t>MOH RUSDI</t>
  </si>
  <si>
    <t>0035403968</t>
  </si>
  <si>
    <t>3526026310030002</t>
  </si>
  <si>
    <t>SITI NUR KOMARIYA</t>
  </si>
  <si>
    <t>MAT SAIN</t>
  </si>
  <si>
    <t>0024824493</t>
  </si>
  <si>
    <t>3526014606020001</t>
  </si>
  <si>
    <t>TUTIMMUL FAIDAH</t>
  </si>
  <si>
    <t>MOHAMMAD DARUS</t>
  </si>
  <si>
    <t>0049449279</t>
  </si>
  <si>
    <t>3526010605040001</t>
  </si>
  <si>
    <t>ABDULLAH HAMMAM FANDI</t>
  </si>
  <si>
    <t>Gresik</t>
  </si>
  <si>
    <t>Ruswandi</t>
  </si>
  <si>
    <t>0046577205</t>
  </si>
  <si>
    <t>3526026812040003</t>
  </si>
  <si>
    <t>AFAF FITRIATI</t>
  </si>
  <si>
    <t>ABD MANAF</t>
  </si>
  <si>
    <t>0021845650</t>
  </si>
  <si>
    <t>3526010103020008</t>
  </si>
  <si>
    <t>Ahmad Fauzi Andrian</t>
  </si>
  <si>
    <t>MARPAKUN</t>
  </si>
  <si>
    <t>0045521400</t>
  </si>
  <si>
    <t>3526016904040006</t>
  </si>
  <si>
    <t>AL HANAFIATUS SAMHA</t>
  </si>
  <si>
    <t>Moi</t>
  </si>
  <si>
    <t>0032786638</t>
  </si>
  <si>
    <t>3526015110030002</t>
  </si>
  <si>
    <t>ALVIANTI OKTAVIA SETIYONO</t>
  </si>
  <si>
    <t>0048167439</t>
  </si>
  <si>
    <t>3526011304040001</t>
  </si>
  <si>
    <t>ANDRE PRANATA ARYA PUTRA</t>
  </si>
  <si>
    <t>Arya Slamet</t>
  </si>
  <si>
    <t>0046202929</t>
  </si>
  <si>
    <t>3526074804040004</t>
  </si>
  <si>
    <t>Anisyafaah</t>
  </si>
  <si>
    <t>H. SAHRI</t>
  </si>
  <si>
    <t>0049041416</t>
  </si>
  <si>
    <t>3526025203040001</t>
  </si>
  <si>
    <t>CATERINA HIDAYATI</t>
  </si>
  <si>
    <t>DULMUKTI</t>
  </si>
  <si>
    <t>0035945191</t>
  </si>
  <si>
    <t>3526022106030002</t>
  </si>
  <si>
    <t>DIMAS SENA PUTRA</t>
  </si>
  <si>
    <t>Sigit Sugiono</t>
  </si>
  <si>
    <t>0036601848</t>
  </si>
  <si>
    <t>3526015604030006</t>
  </si>
  <si>
    <t>ERNA KURNIAWATI BASYIROH</t>
  </si>
  <si>
    <t>Abdur Rohim</t>
  </si>
  <si>
    <t>0027885821</t>
  </si>
  <si>
    <t>3526012304020001</t>
  </si>
  <si>
    <t>Ferdi Firmansyah</t>
  </si>
  <si>
    <t>Subaidi</t>
  </si>
  <si>
    <t>0049877857</t>
  </si>
  <si>
    <t>3526026507040001</t>
  </si>
  <si>
    <t>Fitria Yuliana</t>
  </si>
  <si>
    <t>Abd. Wahid Sutikno</t>
  </si>
  <si>
    <t>0037492990</t>
  </si>
  <si>
    <t>6473032212030007</t>
  </si>
  <si>
    <t>HAYKAL BESTANUN ARIFIN</t>
  </si>
  <si>
    <t>TARAKAN</t>
  </si>
  <si>
    <t>0042550073</t>
  </si>
  <si>
    <t>3526014101040001</t>
  </si>
  <si>
    <t>HERLINA PUTRI KURNIAWAN</t>
  </si>
  <si>
    <t>Teguh Meiras Suci Kurniawan</t>
  </si>
  <si>
    <t>0044453675</t>
  </si>
  <si>
    <t>3526016204040001</t>
  </si>
  <si>
    <t>ISLHA KOMARIYAH MAULIDINA</t>
  </si>
  <si>
    <t>ALFID BUDIYANTO</t>
  </si>
  <si>
    <t>0047886156</t>
  </si>
  <si>
    <t>3526020306040002</t>
  </si>
  <si>
    <t>JUNIO FATHIR RESSY</t>
  </si>
  <si>
    <t>WAHYU PURNOMO</t>
  </si>
  <si>
    <t>0038539323</t>
  </si>
  <si>
    <t>3526036607030001</t>
  </si>
  <si>
    <t>KANIA LAURA NUR AIDA</t>
  </si>
  <si>
    <t>YONO AGUNG</t>
  </si>
  <si>
    <t>0031908161</t>
  </si>
  <si>
    <t>3526036506040003</t>
  </si>
  <si>
    <t>LIA HADINI</t>
  </si>
  <si>
    <t>ABD. HADI</t>
  </si>
  <si>
    <t>0033149938</t>
  </si>
  <si>
    <t>3526012103030002</t>
  </si>
  <si>
    <t>MARTHA ANUGRAH PANCA PUTRA</t>
  </si>
  <si>
    <t>ABDOEL WAHID</t>
  </si>
  <si>
    <t>0043454814</t>
  </si>
  <si>
    <t>3526045705040002</t>
  </si>
  <si>
    <t>Maulinda Eka Rahmawati</t>
  </si>
  <si>
    <t>Abd Rahman</t>
  </si>
  <si>
    <t>0043002823</t>
  </si>
  <si>
    <t>3526010404040004</t>
  </si>
  <si>
    <t>MOH. IQBAL FATHONI</t>
  </si>
  <si>
    <t>H. Ismail Hasan</t>
  </si>
  <si>
    <t>0045710370</t>
  </si>
  <si>
    <t>3526021005040003</t>
  </si>
  <si>
    <t>MOHAMMAD NAUVAL DWI SAPUTRA</t>
  </si>
  <si>
    <t>MOH HANAFI</t>
  </si>
  <si>
    <t>0039511028</t>
  </si>
  <si>
    <t>3526011111030002</t>
  </si>
  <si>
    <t>Muhammad Noval Nur Ramadhani</t>
  </si>
  <si>
    <t>Suparno</t>
  </si>
  <si>
    <t>0043455039</t>
  </si>
  <si>
    <t>3526045104040002</t>
  </si>
  <si>
    <t>NADAA AVRIA HANUM</t>
  </si>
  <si>
    <t>ILHAM</t>
  </si>
  <si>
    <t>0031921897</t>
  </si>
  <si>
    <t>3526036806030001</t>
  </si>
  <si>
    <t>NURHAYATI CAHYUNI MOFID</t>
  </si>
  <si>
    <t>ABDUL MOFID</t>
  </si>
  <si>
    <t>0052225098</t>
  </si>
  <si>
    <t>3527016207070002</t>
  </si>
  <si>
    <t>PUSPA RIAWATI</t>
  </si>
  <si>
    <t>MATSURI</t>
  </si>
  <si>
    <t>0048883709</t>
  </si>
  <si>
    <t>3526044807040001</t>
  </si>
  <si>
    <t>RAHMADINAH DIVA ZHAVIRA</t>
  </si>
  <si>
    <t>WIRANTONO ADIPUTRA</t>
  </si>
  <si>
    <t>0038716337</t>
  </si>
  <si>
    <t>3526010903030001</t>
  </si>
  <si>
    <t>RAYVALDI BACHTIAR ARDIANSYAH</t>
  </si>
  <si>
    <t>ACHMAD SAHID</t>
  </si>
  <si>
    <t>0038471202</t>
  </si>
  <si>
    <t>3526011108030005</t>
  </si>
  <si>
    <t>RIJAL AZKAL RIDHA</t>
  </si>
  <si>
    <t>R. Imam Jauhari</t>
  </si>
  <si>
    <t>0047885748</t>
  </si>
  <si>
    <t>3526036207040001</t>
  </si>
  <si>
    <t>RISKA AMALIA FIRMANSYAH</t>
  </si>
  <si>
    <t>Fery Firmansyah</t>
  </si>
  <si>
    <t>0036328920</t>
  </si>
  <si>
    <t>3526027110030001</t>
  </si>
  <si>
    <t>SILVI FITRIA OKTAVIANI</t>
  </si>
  <si>
    <t>0038551010</t>
  </si>
  <si>
    <t>3526014110030004</t>
  </si>
  <si>
    <t>SOFIA MUFARROHAH OKTAVIA</t>
  </si>
  <si>
    <t>MOH. SYAFII, SE</t>
  </si>
  <si>
    <t>0031329288</t>
  </si>
  <si>
    <t>3526020706030002</t>
  </si>
  <si>
    <t>Sony Arie Prasetya</t>
  </si>
  <si>
    <t>Joko Wedi</t>
  </si>
  <si>
    <t>0045661246</t>
  </si>
  <si>
    <t>3512086905060002</t>
  </si>
  <si>
    <t>ULFATUH MAULIDANIA PUTRI</t>
  </si>
  <si>
    <t>Eka Mardani Jaya Putera</t>
  </si>
  <si>
    <t>0048909799</t>
  </si>
  <si>
    <t>3526022603040001</t>
  </si>
  <si>
    <t>ACHMAD FARHAN HASBINULLAH</t>
  </si>
  <si>
    <t>Syaiful Hasan</t>
  </si>
  <si>
    <t>0036390673</t>
  </si>
  <si>
    <t>3526016408030000</t>
  </si>
  <si>
    <t>AIDA DEWI ABDULLAH</t>
  </si>
  <si>
    <t>ABDULLAH</t>
  </si>
  <si>
    <t>0045239078</t>
  </si>
  <si>
    <t>3526011105040002</t>
  </si>
  <si>
    <t>AKMAL NURDIANSYAH</t>
  </si>
  <si>
    <t>Nurahmad S., S.Pd</t>
  </si>
  <si>
    <t>0033585490</t>
  </si>
  <si>
    <t>3526035507030004</t>
  </si>
  <si>
    <t>ALFIAN NUR EMILIA</t>
  </si>
  <si>
    <t>SUPARDI</t>
  </si>
  <si>
    <t>0039156536</t>
  </si>
  <si>
    <t>3526134411030001</t>
  </si>
  <si>
    <t>AMELIA FARAH R</t>
  </si>
  <si>
    <t>ABDUL HAMID</t>
  </si>
  <si>
    <t>0039858810</t>
  </si>
  <si>
    <t>3526011811030001</t>
  </si>
  <si>
    <t>ANGGA WAHYUDI</t>
  </si>
  <si>
    <t>0044445675</t>
  </si>
  <si>
    <t>3526015904040001</t>
  </si>
  <si>
    <t>APRILIA HALISA ALFIN</t>
  </si>
  <si>
    <t>Mohallifin, S.Sos.</t>
  </si>
  <si>
    <t>0039528380</t>
  </si>
  <si>
    <t>3526026212030001</t>
  </si>
  <si>
    <t>DESWITA ANGGERAINI</t>
  </si>
  <si>
    <t>TRI HARYANTO</t>
  </si>
  <si>
    <t>0030103001</t>
  </si>
  <si>
    <t>3526011604030002</t>
  </si>
  <si>
    <t>DHARMA LAKSANA</t>
  </si>
  <si>
    <t>JOMBANG</t>
  </si>
  <si>
    <t>R AGUNG SETIYAWAN BUDI R</t>
  </si>
  <si>
    <t>0034996392</t>
  </si>
  <si>
    <t>3374054312030002</t>
  </si>
  <si>
    <t>DINA MUKARROMAH</t>
  </si>
  <si>
    <t>Semarang</t>
  </si>
  <si>
    <t>Hanafi</t>
  </si>
  <si>
    <t>0051795091</t>
  </si>
  <si>
    <t>3507170608070011</t>
  </si>
  <si>
    <t>FLORINDA INNA LICHRON NURZANNAH</t>
  </si>
  <si>
    <t>RONNY HERLAMBANG</t>
  </si>
  <si>
    <t>0048846184</t>
  </si>
  <si>
    <t>3526011110040003</t>
  </si>
  <si>
    <t>HELMI BAHARI SAPUTRA</t>
  </si>
  <si>
    <t>SODIK SUBEKTI</t>
  </si>
  <si>
    <t>0037580707</t>
  </si>
  <si>
    <t>3526016403030001</t>
  </si>
  <si>
    <t>IKA BELLA ARDITA</t>
  </si>
  <si>
    <t>0046135792</t>
  </si>
  <si>
    <t>3526016701040002</t>
  </si>
  <si>
    <t>Isnaini Siyatazya</t>
  </si>
  <si>
    <t>Saifuddin</t>
  </si>
  <si>
    <t>0038618681</t>
  </si>
  <si>
    <t>3526030506030001</t>
  </si>
  <si>
    <t>Junius Zufar Sabela</t>
  </si>
  <si>
    <t>SUTIARTO</t>
  </si>
  <si>
    <t>0043311286</t>
  </si>
  <si>
    <t>3526046007040002</t>
  </si>
  <si>
    <t>KAORI AZZAHRA</t>
  </si>
  <si>
    <t>Karawang</t>
  </si>
  <si>
    <t>0033067292</t>
  </si>
  <si>
    <t>3526015000030001</t>
  </si>
  <si>
    <t>Lintang Wulandari</t>
  </si>
  <si>
    <t>Moch Mochtar</t>
  </si>
  <si>
    <t>0029215155</t>
  </si>
  <si>
    <t>3526020612030001</t>
  </si>
  <si>
    <t>MASSYALIKUL AKHYAR</t>
  </si>
  <si>
    <t>0046012108</t>
  </si>
  <si>
    <t>3526036604040002</t>
  </si>
  <si>
    <t>MAULUDATUL ISLAMI</t>
  </si>
  <si>
    <t>Widodo</t>
  </si>
  <si>
    <t>0031384461</t>
  </si>
  <si>
    <t>3527011510040002</t>
  </si>
  <si>
    <t>MOH. MOHTAR</t>
  </si>
  <si>
    <t>MOH. SAHRI</t>
  </si>
  <si>
    <t>0044395800</t>
  </si>
  <si>
    <t>3526043103040001</t>
  </si>
  <si>
    <t>MOHAMMAD RAKA AL FAHREZI</t>
  </si>
  <si>
    <t>Moh. Arief Amrullah, SE</t>
  </si>
  <si>
    <t>0034126522</t>
  </si>
  <si>
    <t>3526010612030003</t>
  </si>
  <si>
    <t>Muhammad Rafli Bayu Baskara</t>
  </si>
  <si>
    <t>Muchamad Rofiin</t>
  </si>
  <si>
    <t>0043311291</t>
  </si>
  <si>
    <t>3526044109040002</t>
  </si>
  <si>
    <t>NADHEA PUTRI FATIHA</t>
  </si>
  <si>
    <t>Nanang Febriyanto, SE</t>
  </si>
  <si>
    <t>0039630699</t>
  </si>
  <si>
    <t>3526014510030002</t>
  </si>
  <si>
    <t>Nisrina Salma Octaviana</t>
  </si>
  <si>
    <t>Syamsul Muarif</t>
  </si>
  <si>
    <t>0040195467</t>
  </si>
  <si>
    <t>3526035106040001</t>
  </si>
  <si>
    <t>PUSPITA RESTU MAHALIA</t>
  </si>
  <si>
    <t>Moh. Syamsuri</t>
  </si>
  <si>
    <t>0044600186</t>
  </si>
  <si>
    <t>3526020807040002</t>
  </si>
  <si>
    <t>R. FIRMAN SAPUTRA</t>
  </si>
  <si>
    <t>R. WAHYUDI SUPARTO</t>
  </si>
  <si>
    <t>0037844642</t>
  </si>
  <si>
    <t>3526016408030003</t>
  </si>
  <si>
    <t>RANIYATUL HOTIMAH</t>
  </si>
  <si>
    <t>DJAKUP</t>
  </si>
  <si>
    <t>0049612221</t>
  </si>
  <si>
    <t>3526016904040005</t>
  </si>
  <si>
    <t>RIZKI MAULIDIYA</t>
  </si>
  <si>
    <t>TONI HARTONO</t>
  </si>
  <si>
    <t>0043352781</t>
  </si>
  <si>
    <t>3526045910030001</t>
  </si>
  <si>
    <t>SISTIFANIE PUTRI HANDAYANI</t>
  </si>
  <si>
    <t>Jakfar</t>
  </si>
  <si>
    <t>0039293692</t>
  </si>
  <si>
    <t>3526045302040001</t>
  </si>
  <si>
    <t>Sonia Anindhiya Putri Kurniawan</t>
  </si>
  <si>
    <t>Erwan Kurniawan</t>
  </si>
  <si>
    <t>0048066904</t>
  </si>
  <si>
    <t>3526022702040004</t>
  </si>
  <si>
    <t>WANDA CITRA DEWI</t>
  </si>
  <si>
    <t>ROHILI</t>
  </si>
  <si>
    <t>0045231729</t>
  </si>
  <si>
    <t>7371142711040008</t>
  </si>
  <si>
    <t>YANDI ERFAN DIANSYAH</t>
  </si>
  <si>
    <t>MOH. YAKKUB</t>
  </si>
  <si>
    <t>0037998153</t>
  </si>
  <si>
    <t>3526020205030003</t>
  </si>
  <si>
    <t>ACHMAD SYARIFUL MAULUD</t>
  </si>
  <si>
    <t>Suharyono</t>
  </si>
  <si>
    <t>0045272967</t>
  </si>
  <si>
    <t>3526015202040002</t>
  </si>
  <si>
    <t>AFAF FEBRIANI</t>
  </si>
  <si>
    <t>ABDOEL RASJID</t>
  </si>
  <si>
    <t>0034711194</t>
  </si>
  <si>
    <t>3526042306030005</t>
  </si>
  <si>
    <t>Ainur Rohma Husni</t>
  </si>
  <si>
    <t>M Husni</t>
  </si>
  <si>
    <t>0048273278</t>
  </si>
  <si>
    <t>3526021802040001</t>
  </si>
  <si>
    <t>ALDY FEBRIANSYAH</t>
  </si>
  <si>
    <t>0032566077</t>
  </si>
  <si>
    <t>3526016510030002</t>
  </si>
  <si>
    <t>ALFITANIA WARDANI</t>
  </si>
  <si>
    <t>Kori Subiantono</t>
  </si>
  <si>
    <t>0042947635</t>
  </si>
  <si>
    <t>3526035903040002</t>
  </si>
  <si>
    <t>ANANDA CHOIRUNISA</t>
  </si>
  <si>
    <t>M. harun Al Rasyid</t>
  </si>
  <si>
    <t>0048590514</t>
  </si>
  <si>
    <t>3526013001040003</t>
  </si>
  <si>
    <t>Arif Junaidi</t>
  </si>
  <si>
    <t>Subakki</t>
  </si>
  <si>
    <t>0041626319</t>
  </si>
  <si>
    <t>3526010609040003</t>
  </si>
  <si>
    <t>CANDRA SURYA DIRGANTARA</t>
  </si>
  <si>
    <t>ABD. MUIS</t>
  </si>
  <si>
    <t>0036390696</t>
  </si>
  <si>
    <t>3526016512030004</t>
  </si>
  <si>
    <t>DESWITA TRI SUGIARTI</t>
  </si>
  <si>
    <t>Moh. Tinggal Sugianto</t>
  </si>
  <si>
    <t>0008985719</t>
  </si>
  <si>
    <t>3526105007020002</t>
  </si>
  <si>
    <t>Dina Safira</t>
  </si>
  <si>
    <t>Banu Amza</t>
  </si>
  <si>
    <t>0045513445</t>
  </si>
  <si>
    <t>3526010902040002</t>
  </si>
  <si>
    <t>ELFIN AL HAIKHAL FEBRIANTO</t>
  </si>
  <si>
    <t>Syamsudin Arifin</t>
  </si>
  <si>
    <t>0042550074</t>
  </si>
  <si>
    <t>3526014901040001</t>
  </si>
  <si>
    <t>FARADILLA HASAN</t>
  </si>
  <si>
    <t>Sayyid Hasan, SH. MM.</t>
  </si>
  <si>
    <t>0048229707</t>
  </si>
  <si>
    <t>3526013004040001</t>
  </si>
  <si>
    <t>Hifdho Aby Kholik</t>
  </si>
  <si>
    <t>M. KHOLIK</t>
  </si>
  <si>
    <t>0045230887</t>
  </si>
  <si>
    <t>3526015110040004</t>
  </si>
  <si>
    <t>INAYAH KARSA TRIYANTO</t>
  </si>
  <si>
    <t>Kusmo Karyanto</t>
  </si>
  <si>
    <t>0042109675</t>
  </si>
  <si>
    <t>3526015210040006</t>
  </si>
  <si>
    <t>JIHAN HASNA</t>
  </si>
  <si>
    <t>ACH. QUSYAIRI, BA</t>
  </si>
  <si>
    <t>0034388957</t>
  </si>
  <si>
    <t>3526025309030001</t>
  </si>
  <si>
    <t>Kimia Usa Adeh</t>
  </si>
  <si>
    <t>TOBRONI</t>
  </si>
  <si>
    <t>0045824223</t>
  </si>
  <si>
    <t>3526027006040004</t>
  </si>
  <si>
    <t>LULUK FITRIANA</t>
  </si>
  <si>
    <t>0037185807</t>
  </si>
  <si>
    <t>3526012709030002</t>
  </si>
  <si>
    <t>M. RIFAT CORY COSESI</t>
  </si>
  <si>
    <t>M KAMIL</t>
  </si>
  <si>
    <t>0038839250</t>
  </si>
  <si>
    <t>3526034105030004</t>
  </si>
  <si>
    <t>MEILINA SWASTIKA SAMPURNO</t>
  </si>
  <si>
    <t>Djoko Sampurno</t>
  </si>
  <si>
    <t>3037040221</t>
  </si>
  <si>
    <t>3526031202030001</t>
  </si>
  <si>
    <t>ROMLI</t>
  </si>
  <si>
    <t>0035329196</t>
  </si>
  <si>
    <t>3526022109030000</t>
  </si>
  <si>
    <t>MOH. MOKAFFI</t>
  </si>
  <si>
    <t>MOH. AMIN</t>
  </si>
  <si>
    <t>0038539349</t>
  </si>
  <si>
    <t>3626011009040003</t>
  </si>
  <si>
    <t>Muhammad Farel Al Fawazi</t>
  </si>
  <si>
    <t>Abdur Rahman, SS. Apt.</t>
  </si>
  <si>
    <t>0034924201</t>
  </si>
  <si>
    <t>3526011108080001</t>
  </si>
  <si>
    <t>Muhammad Reza Pahlevi</t>
  </si>
  <si>
    <t>JOHAN WAHYUDI</t>
  </si>
  <si>
    <t>0035502120</t>
  </si>
  <si>
    <t>3526014611030004</t>
  </si>
  <si>
    <t>Nadia Putri Ramadani</t>
  </si>
  <si>
    <t>Abd. Rachman</t>
  </si>
  <si>
    <t>0048879133</t>
  </si>
  <si>
    <t>3526156301040001</t>
  </si>
  <si>
    <t>NOVIA AYU WARDHANI</t>
  </si>
  <si>
    <t>0031640035</t>
  </si>
  <si>
    <t>3526014812030004</t>
  </si>
  <si>
    <t>NURIL FITRIA</t>
  </si>
  <si>
    <t>Djony Hartono, SE. SAP</t>
  </si>
  <si>
    <t>0045892375</t>
  </si>
  <si>
    <t>3526012304040002</t>
  </si>
  <si>
    <t>R. M. HIDAYAHTULLAH HERIYANTO PUTRA</t>
  </si>
  <si>
    <t>R. BUDI HERIYANTO, SH</t>
  </si>
  <si>
    <t>0038872118</t>
  </si>
  <si>
    <t>Ratri Anugerah</t>
  </si>
  <si>
    <t>0047351598</t>
  </si>
  <si>
    <t>3526011805040001</t>
  </si>
  <si>
    <t>REZA MAULANA PUTRA</t>
  </si>
  <si>
    <t>ABDUL KADIR JAELANI</t>
  </si>
  <si>
    <t>0036820002</t>
  </si>
  <si>
    <t>3526010706030002</t>
  </si>
  <si>
    <t>Salsabila Nurhuda</t>
  </si>
  <si>
    <t>Abd. Hasib</t>
  </si>
  <si>
    <t>0035366111</t>
  </si>
  <si>
    <t>3526036708030001</t>
  </si>
  <si>
    <t>SITI ASMA</t>
  </si>
  <si>
    <t>RIDWAN BANI HAMZAH</t>
  </si>
  <si>
    <t>0038463899</t>
  </si>
  <si>
    <t>3526035112030002</t>
  </si>
  <si>
    <t>SYIFATHALIA RUSLI</t>
  </si>
  <si>
    <t>Khalis Rusli, SH.</t>
  </si>
  <si>
    <t>0046012101</t>
  </si>
  <si>
    <t>3526036602040002</t>
  </si>
  <si>
    <t>Umi Febriyanti Ismain</t>
  </si>
  <si>
    <t>Ismain</t>
  </si>
  <si>
    <t>0036548037</t>
  </si>
  <si>
    <t>3526010408030005</t>
  </si>
  <si>
    <t>WESIL RIZKY</t>
  </si>
  <si>
    <t>Mohamad Sakur</t>
  </si>
  <si>
    <t>0042550090</t>
  </si>
  <si>
    <t>3526015504040001</t>
  </si>
  <si>
    <t>WINA NAJMI ARIF</t>
  </si>
  <si>
    <t>MONAWI ARIF</t>
  </si>
  <si>
    <t>0036403977</t>
  </si>
  <si>
    <t>3526030512030001</t>
  </si>
  <si>
    <t>ADITYA NAUFAL IKBAR</t>
  </si>
  <si>
    <t>Mohammad Nasihin</t>
  </si>
  <si>
    <t>0038344574</t>
  </si>
  <si>
    <t>3526013009030001</t>
  </si>
  <si>
    <t>AINUR ROHMAH</t>
  </si>
  <si>
    <t>Firul Tarmizi</t>
  </si>
  <si>
    <t>0038630991</t>
  </si>
  <si>
    <t>3526012909030002</t>
  </si>
  <si>
    <t>ALFIANANDA BAYUANGGA</t>
  </si>
  <si>
    <t>Imam Sukandar</t>
  </si>
  <si>
    <t>0044173768</t>
  </si>
  <si>
    <t>3526014707040004</t>
  </si>
  <si>
    <t>ALICIA FITRIA DEWI</t>
  </si>
  <si>
    <t>HERMAN EFFENDI</t>
  </si>
  <si>
    <t>0030102960</t>
  </si>
  <si>
    <t>3526016708030001</t>
  </si>
  <si>
    <t>ANDINI AISYAH HIDAYATI</t>
  </si>
  <si>
    <t>0047793029</t>
  </si>
  <si>
    <t>3526032003040001</t>
  </si>
  <si>
    <t>ARISKI NASRUL MUKMININ</t>
  </si>
  <si>
    <t>Mohammad Siri</t>
  </si>
  <si>
    <t>0039584530</t>
  </si>
  <si>
    <t>3526016907030001</t>
  </si>
  <si>
    <t>ASLIN NURONIYAH</t>
  </si>
  <si>
    <t>SYAIFUL BAKRI</t>
  </si>
  <si>
    <t>0042550099</t>
  </si>
  <si>
    <t>3526010708040003</t>
  </si>
  <si>
    <t>CHALAFA NAUFAL CAESAR</t>
  </si>
  <si>
    <t>SYARUJI, ST.MM</t>
  </si>
  <si>
    <t>0040894335</t>
  </si>
  <si>
    <t>3672034604040001</t>
  </si>
  <si>
    <t>DIAN KRISNA FIRNANDA</t>
  </si>
  <si>
    <t>MOCH. MUSFIR</t>
  </si>
  <si>
    <t>0049760371</t>
  </si>
  <si>
    <t>3526024501040000</t>
  </si>
  <si>
    <t>DINDA HARIYANI</t>
  </si>
  <si>
    <t>AGUS HARIYANTO</t>
  </si>
  <si>
    <t>0038631416</t>
  </si>
  <si>
    <t>3526012411030002</t>
  </si>
  <si>
    <t>Fahrizal Akbar</t>
  </si>
  <si>
    <t>Abdur Rahman</t>
  </si>
  <si>
    <t>0036390639</t>
  </si>
  <si>
    <t>3526012403030004</t>
  </si>
  <si>
    <t>Fani Kurniyawan</t>
  </si>
  <si>
    <t>Holifah</t>
  </si>
  <si>
    <t>0048377737</t>
  </si>
  <si>
    <t>3526016108040002</t>
  </si>
  <si>
    <t>Fathiya Faradisa Efendi</t>
  </si>
  <si>
    <t>Idris Efendi</t>
  </si>
  <si>
    <t>0038777102</t>
  </si>
  <si>
    <t>3526030406030002</t>
  </si>
  <si>
    <t>FIRMAN SYAHRIL</t>
  </si>
  <si>
    <t>SAMSUDDIN</t>
  </si>
  <si>
    <t>0038516815</t>
  </si>
  <si>
    <t>1604106211030003</t>
  </si>
  <si>
    <t>JIHAN MUTHIA PUTERI</t>
  </si>
  <si>
    <t>Lahat</t>
  </si>
  <si>
    <t>Rismanto</t>
  </si>
  <si>
    <t>0035925714</t>
  </si>
  <si>
    <t>3526016309030003</t>
  </si>
  <si>
    <t>LAILATUL FITRI AMELIA</t>
  </si>
  <si>
    <t>IKSAN</t>
  </si>
  <si>
    <t>0031747694</t>
  </si>
  <si>
    <t>3526011405030004</t>
  </si>
  <si>
    <t>M. AMINULLAH MAULADI</t>
  </si>
  <si>
    <t>SUGIONO</t>
  </si>
  <si>
    <t>0047338726</t>
  </si>
  <si>
    <t>3526024410040001</t>
  </si>
  <si>
    <t>Maduri Saskya Maharani</t>
  </si>
  <si>
    <t>Nur Rachmad</t>
  </si>
  <si>
    <t>0047378590</t>
  </si>
  <si>
    <t>3526026501040001</t>
  </si>
  <si>
    <t>MIA ZAHRA VALENTYANA</t>
  </si>
  <si>
    <t>BANYUMAS</t>
  </si>
  <si>
    <t>MOHAMMAD FAHRI</t>
  </si>
  <si>
    <t>0037654890</t>
  </si>
  <si>
    <t>3526032411030001</t>
  </si>
  <si>
    <t>Moh. Muzekki</t>
  </si>
  <si>
    <t>Abdurrahman</t>
  </si>
  <si>
    <t>0026674517</t>
  </si>
  <si>
    <t>3526021104020001</t>
  </si>
  <si>
    <t>MOH.RIBUT RIADI</t>
  </si>
  <si>
    <t>0038705658</t>
  </si>
  <si>
    <t>3526011106030001</t>
  </si>
  <si>
    <t>MUHAMMAD FARHAM</t>
  </si>
  <si>
    <t>Zainal Alim, SE</t>
  </si>
  <si>
    <t>0043352778</t>
  </si>
  <si>
    <t>3526045707040001</t>
  </si>
  <si>
    <t>NADIA SALSABILA</t>
  </si>
  <si>
    <t>JATMIKO</t>
  </si>
  <si>
    <t>0027225359</t>
  </si>
  <si>
    <t>3526035507020001</t>
  </si>
  <si>
    <t>NUR ANI</t>
  </si>
  <si>
    <t>JAKFAR</t>
  </si>
  <si>
    <t>0046771014</t>
  </si>
  <si>
    <t>3526015311040002</t>
  </si>
  <si>
    <t>NURUL ANISA FITRIYA</t>
  </si>
  <si>
    <t>Drs. Abdus Salam</t>
  </si>
  <si>
    <t>0033868100</t>
  </si>
  <si>
    <t>3526086908030002</t>
  </si>
  <si>
    <t>PUTRI KHAIRUNNISA JUSI AGUSTIN</t>
  </si>
  <si>
    <t>H. MUSTAQIM JUPRI</t>
  </si>
  <si>
    <t>0038060841</t>
  </si>
  <si>
    <t>3526011903030001</t>
  </si>
  <si>
    <t>R. MARIO SETIAWAN WIBOWO</t>
  </si>
  <si>
    <t>R. ISKRAK GAMALIANTO</t>
  </si>
  <si>
    <t>0044362366</t>
  </si>
  <si>
    <t>3526042405040001</t>
  </si>
  <si>
    <t>RIFALDI SYAHRUMIL AINIL LUBI</t>
  </si>
  <si>
    <t>0045596567</t>
  </si>
  <si>
    <t>3526112105040002</t>
  </si>
  <si>
    <t>RIZAL GUNAWAN</t>
  </si>
  <si>
    <t>Abdus Syakur, S.Pd</t>
  </si>
  <si>
    <t>0043809468</t>
  </si>
  <si>
    <t>3526015005040001</t>
  </si>
  <si>
    <t>SAFIRA MEISYA SALSA BINA</t>
  </si>
  <si>
    <t>Edi Eko Purnomo</t>
  </si>
  <si>
    <t>0038551014</t>
  </si>
  <si>
    <t>3526016305030001</t>
  </si>
  <si>
    <t>SITI IN MEIDA YASMIN</t>
  </si>
  <si>
    <t>R. Imam Santoso</t>
  </si>
  <si>
    <t>0043440617</t>
  </si>
  <si>
    <t>3526015508040001</t>
  </si>
  <si>
    <t>TASYA DWIYANTI</t>
  </si>
  <si>
    <t>SYAHUDIN</t>
  </si>
  <si>
    <t>0044766803</t>
  </si>
  <si>
    <t>3526035008040002</t>
  </si>
  <si>
    <t>Ummi Marliyani</t>
  </si>
  <si>
    <t>Nawan</t>
  </si>
  <si>
    <t>0047626121</t>
  </si>
  <si>
    <t>3526032607040002</t>
  </si>
  <si>
    <t>AFTONI MILKY BUSTOMI</t>
  </si>
  <si>
    <t>Bustomi</t>
  </si>
  <si>
    <t>0038214902</t>
  </si>
  <si>
    <t>3526011710030003</t>
  </si>
  <si>
    <t>ALFIQI TRI SANDI</t>
  </si>
  <si>
    <t>Wahyudi</t>
  </si>
  <si>
    <t>0034606851</t>
  </si>
  <si>
    <t>3526015607030004</t>
  </si>
  <si>
    <t>ALITHA EKA YULYANA PUTRI</t>
  </si>
  <si>
    <t>Nanang Herriyanto</t>
  </si>
  <si>
    <t>0047334957</t>
  </si>
  <si>
    <t>3526017004040004</t>
  </si>
  <si>
    <t>ANDINI MAULIDININGSIH</t>
  </si>
  <si>
    <t>Andry Setiawan</t>
  </si>
  <si>
    <t>0039310164</t>
  </si>
  <si>
    <t>3526031906030005</t>
  </si>
  <si>
    <t>ARNAS JAKA NURYASIN</t>
  </si>
  <si>
    <t>Abdul Hasan</t>
  </si>
  <si>
    <t>0030102967</t>
  </si>
  <si>
    <t>3526016211030002</t>
  </si>
  <si>
    <t>ASRIYANTI HUSNUL HOTIMAH</t>
  </si>
  <si>
    <t>Achmad Asiri</t>
  </si>
  <si>
    <t>0046212169</t>
  </si>
  <si>
    <t>3526012106040003</t>
  </si>
  <si>
    <t>CIKAL ARYA PRATAMA</t>
  </si>
  <si>
    <t>Surahman Arief</t>
  </si>
  <si>
    <t>0033669588</t>
  </si>
  <si>
    <t>3526014612030002</t>
  </si>
  <si>
    <t>DIAN NOVITA SARI</t>
  </si>
  <si>
    <t>MARHOSEN</t>
  </si>
  <si>
    <t>0043352777</t>
  </si>
  <si>
    <t>3526044107040050</t>
  </si>
  <si>
    <t>DWI INDRIYANI HASDININGSIH</t>
  </si>
  <si>
    <t>hasbulla</t>
  </si>
  <si>
    <t>0032461748</t>
  </si>
  <si>
    <t>3526033103040002</t>
  </si>
  <si>
    <t>FAINSANU FARAKA</t>
  </si>
  <si>
    <t>Wahid Hendratno</t>
  </si>
  <si>
    <t>0030103012</t>
  </si>
  <si>
    <t>3526016710030002</t>
  </si>
  <si>
    <t>FATIMAH OKTAVIA LAURENS</t>
  </si>
  <si>
    <t>Moh. Hairus Sholeh, SP.</t>
  </si>
  <si>
    <t>0044068043</t>
  </si>
  <si>
    <t>3526042203040003</t>
  </si>
  <si>
    <t>GHEFARI ALBIR FACHRI SUHERMAN</t>
  </si>
  <si>
    <t>Suhermanto</t>
  </si>
  <si>
    <t>0037291547</t>
  </si>
  <si>
    <t>3526016612030001</t>
  </si>
  <si>
    <t>Halimatus Sakdiyah</t>
  </si>
  <si>
    <t>Hafidz</t>
  </si>
  <si>
    <t>0047455060</t>
  </si>
  <si>
    <t>3526031801040002</t>
  </si>
  <si>
    <t>HISYAM SAPUTRA</t>
  </si>
  <si>
    <t>H. ASYHARIYANTO</t>
  </si>
  <si>
    <t>0039866744</t>
  </si>
  <si>
    <t>3526034704030002</t>
  </si>
  <si>
    <t>INDAH FITRIANI</t>
  </si>
  <si>
    <t>MUHAMMAD ASWI</t>
  </si>
  <si>
    <t>0037272454</t>
  </si>
  <si>
    <t>3526035305030003</t>
  </si>
  <si>
    <t>Lailatus Sofi</t>
  </si>
  <si>
    <t>0049517116</t>
  </si>
  <si>
    <t>3526036003040001</t>
  </si>
  <si>
    <t>Marisa Sofia</t>
  </si>
  <si>
    <t>Abdullah</t>
  </si>
  <si>
    <t>0049267052</t>
  </si>
  <si>
    <t>3526035909040005</t>
  </si>
  <si>
    <t>Mila Safira</t>
  </si>
  <si>
    <t>Zali</t>
  </si>
  <si>
    <t>0036227348</t>
  </si>
  <si>
    <t>3526021910030003</t>
  </si>
  <si>
    <t>MOCHAMMAD AFIF</t>
  </si>
  <si>
    <t>Massus</t>
  </si>
  <si>
    <t>0038653594</t>
  </si>
  <si>
    <t>3526012207030003</t>
  </si>
  <si>
    <t>MUHAMMAD GAZWAN GHATFANI</t>
  </si>
  <si>
    <t>Syaiful Arief, SE</t>
  </si>
  <si>
    <t>0042550101</t>
  </si>
  <si>
    <t>3526026808040001</t>
  </si>
  <si>
    <t>NADYA REVANIA ROHMAN</t>
  </si>
  <si>
    <t>SYAIFUR ROHMAN</t>
  </si>
  <si>
    <t>0037651390</t>
  </si>
  <si>
    <t>3578102711030008</t>
  </si>
  <si>
    <t>NOVIAN WAHYU NUGROHO</t>
  </si>
  <si>
    <t>Bojonegoro</t>
  </si>
  <si>
    <t>Much. Sujak</t>
  </si>
  <si>
    <t>0035803599</t>
  </si>
  <si>
    <t>3526014505030003</t>
  </si>
  <si>
    <t>NUR BUNGA FIRDAUSY</t>
  </si>
  <si>
    <t>JAKA MUCHLISIN</t>
  </si>
  <si>
    <t>0047392406</t>
  </si>
  <si>
    <t>3526185803040001</t>
  </si>
  <si>
    <t>Nurul Ilmiyeh</t>
  </si>
  <si>
    <t>Rube i</t>
  </si>
  <si>
    <t>0031985418</t>
  </si>
  <si>
    <t>3526015811030002</t>
  </si>
  <si>
    <t>Susanto</t>
  </si>
  <si>
    <t>0038855604</t>
  </si>
  <si>
    <t>3526051203040003</t>
  </si>
  <si>
    <t>RAFLY ARDIANSYAH</t>
  </si>
  <si>
    <t>SUDIRMAN KASIM ARDIANSYAH</t>
  </si>
  <si>
    <t>0041665399</t>
  </si>
  <si>
    <t>3526011911040003</t>
  </si>
  <si>
    <t>RAYHAN RAMZY</t>
  </si>
  <si>
    <t>ANDHI PRABU</t>
  </si>
  <si>
    <t>0039516845</t>
  </si>
  <si>
    <t>3526010608030001</t>
  </si>
  <si>
    <t>RIFKI ANANDA SHALIH</t>
  </si>
  <si>
    <t>Drs. R. Imam Saleh</t>
  </si>
  <si>
    <t>0045230936</t>
  </si>
  <si>
    <t>3526015201040003</t>
  </si>
  <si>
    <t>SITI MARYAM</t>
  </si>
  <si>
    <t>MOCH. MOCHTAR</t>
  </si>
  <si>
    <t>0036390645</t>
  </si>
  <si>
    <t>3526016805030003</t>
  </si>
  <si>
    <t>THIYA MEISYA MS</t>
  </si>
  <si>
    <t>Drs. SUPARMAN</t>
  </si>
  <si>
    <t>0042550080</t>
  </si>
  <si>
    <t>3526014702040002</t>
  </si>
  <si>
    <t>UMMU FADILA ULFA</t>
  </si>
  <si>
    <t>Adi Candra K.</t>
  </si>
  <si>
    <t>0038777077</t>
  </si>
  <si>
    <t>3526011312030005</t>
  </si>
  <si>
    <t>WILLY CHAIRULLAH FAUZI PUTRA</t>
  </si>
  <si>
    <t>AHMAD FAUZI, ST</t>
  </si>
  <si>
    <t>0036887293</t>
  </si>
  <si>
    <t>3526025012020004</t>
  </si>
  <si>
    <t>ZEINAH</t>
  </si>
  <si>
    <t>SELAMIN</t>
  </si>
  <si>
    <t>0036390651</t>
  </si>
  <si>
    <t>3526015206030004</t>
  </si>
  <si>
    <t>JUANITA FAJRINA PRAMESWARI</t>
  </si>
  <si>
    <t>MOCH. RIFAI</t>
  </si>
  <si>
    <t>0036390664</t>
  </si>
  <si>
    <t>3526011907030002</t>
  </si>
  <si>
    <t>AGIL SETIAWAN PUTRA</t>
  </si>
  <si>
    <t>HENDRA GUNAWAN</t>
  </si>
  <si>
    <t>0049475730</t>
  </si>
  <si>
    <t>3526015303040002</t>
  </si>
  <si>
    <t>AISYAH NOER AULYA</t>
  </si>
  <si>
    <t>SLAMET WAHYUDI</t>
  </si>
  <si>
    <t>0048123884</t>
  </si>
  <si>
    <t>3526021206040001</t>
  </si>
  <si>
    <t>ALI AKBAR NAFIS</t>
  </si>
  <si>
    <t>IZZUDDIN</t>
  </si>
  <si>
    <t>0048765788</t>
  </si>
  <si>
    <t>3526015908040001</t>
  </si>
  <si>
    <t>ANGGIA FELYSA PUTRI</t>
  </si>
  <si>
    <t>Bekasi</t>
  </si>
  <si>
    <t>Farijal Rosikin</t>
  </si>
  <si>
    <t>0039525762</t>
  </si>
  <si>
    <t>3578041904030006</t>
  </si>
  <si>
    <t>ASYRAF FARIHANIF</t>
  </si>
  <si>
    <t>Imran Bambang Prasodjo</t>
  </si>
  <si>
    <t>0039655490</t>
  </si>
  <si>
    <t>3526014208030002</t>
  </si>
  <si>
    <t>AURORA DWI BALBINA</t>
  </si>
  <si>
    <t>Lurus Adie</t>
  </si>
  <si>
    <t>0043436592</t>
  </si>
  <si>
    <t>3526111308040002</t>
  </si>
  <si>
    <t>DHAFAA HUBILLAH</t>
  </si>
  <si>
    <t>EKO SUSANTO</t>
  </si>
  <si>
    <t>0037824221</t>
  </si>
  <si>
    <t>3526024910030001</t>
  </si>
  <si>
    <t>EKA PUTRI CHAIRUNNISA</t>
  </si>
  <si>
    <t>ZAINI</t>
  </si>
  <si>
    <t>0046708688</t>
  </si>
  <si>
    <t>3526011802040001</t>
  </si>
  <si>
    <t>Faisal</t>
  </si>
  <si>
    <t>Jeddah</t>
  </si>
  <si>
    <t>Faikur Rahman bin Safei Fadhol</t>
  </si>
  <si>
    <t>0041301595</t>
  </si>
  <si>
    <t>3526024802040004</t>
  </si>
  <si>
    <t>FAUSIYEH</t>
  </si>
  <si>
    <t>ASYARI</t>
  </si>
  <si>
    <t>0045691160</t>
  </si>
  <si>
    <t>3526010512040001</t>
  </si>
  <si>
    <t>GIBRAN THOIFURY</t>
  </si>
  <si>
    <t>TONI SUHARTONO</t>
  </si>
  <si>
    <t>0041688448</t>
  </si>
  <si>
    <t>3526045802040004</t>
  </si>
  <si>
    <t>HANIFIA AFNANI</t>
  </si>
  <si>
    <t>BUDI ARIAWAN</t>
  </si>
  <si>
    <t>0045522359</t>
  </si>
  <si>
    <t>3526020904040001</t>
  </si>
  <si>
    <t>ICHZA MAHENDRA NURBA</t>
  </si>
  <si>
    <t>SUBAKRI</t>
  </si>
  <si>
    <t>0047594649</t>
  </si>
  <si>
    <t>3526015103040000</t>
  </si>
  <si>
    <t>INDAH MARDIANA PUTRI</t>
  </si>
  <si>
    <t>ACHMAD</t>
  </si>
  <si>
    <t>0068215603</t>
  </si>
  <si>
    <t>3526037003040002</t>
  </si>
  <si>
    <t>Jihan Sofaroh</t>
  </si>
  <si>
    <t>0038092625</t>
  </si>
  <si>
    <t>3526011804030003</t>
  </si>
  <si>
    <t>M. CHAIRUL AMINULLAH</t>
  </si>
  <si>
    <t>Wahid Abdi, SE</t>
  </si>
  <si>
    <t>0043681516</t>
  </si>
  <si>
    <t>3526037004040004</t>
  </si>
  <si>
    <t>MAULIDIA FIANDINI PUTRI</t>
  </si>
  <si>
    <t>Busadin</t>
  </si>
  <si>
    <t>0045494420</t>
  </si>
  <si>
    <t>3526016901040002</t>
  </si>
  <si>
    <t>MITA AULIA NUR WAHID</t>
  </si>
  <si>
    <t>ABDUL WAHID</t>
  </si>
  <si>
    <t>0039153494</t>
  </si>
  <si>
    <t>3526010911030009</t>
  </si>
  <si>
    <t>MOH. ROMADHON</t>
  </si>
  <si>
    <t>Moh. Syafiri</t>
  </si>
  <si>
    <t>0036390641</t>
  </si>
  <si>
    <t>3526015404030003</t>
  </si>
  <si>
    <t>NADYA WULANDARI</t>
  </si>
  <si>
    <t>Drs. Budi Satria</t>
  </si>
  <si>
    <t>0039332511</t>
  </si>
  <si>
    <t>3526015505030003</t>
  </si>
  <si>
    <t>NUR FADILAH</t>
  </si>
  <si>
    <t>Moh. Suhriyadi H.</t>
  </si>
  <si>
    <t>0034023540</t>
  </si>
  <si>
    <t>3526010201030009</t>
  </si>
  <si>
    <t>Nurfada Marsuki Wahid</t>
  </si>
  <si>
    <t>M. Suhri</t>
  </si>
  <si>
    <t>0032868371</t>
  </si>
  <si>
    <t>3526036804040004</t>
  </si>
  <si>
    <t>NURUL WIDYA WATI</t>
  </si>
  <si>
    <t>MOH. SEINI</t>
  </si>
  <si>
    <t>0038157822</t>
  </si>
  <si>
    <t>3526016910030003</t>
  </si>
  <si>
    <t>Putri Puspitasari</t>
  </si>
  <si>
    <t>Djoko Harianto</t>
  </si>
  <si>
    <t>0035466020</t>
  </si>
  <si>
    <t>3526010310030000</t>
  </si>
  <si>
    <t>RANDI AZKA ATHAR AMIN</t>
  </si>
  <si>
    <t>ABDI RASAH</t>
  </si>
  <si>
    <t>0037272523</t>
  </si>
  <si>
    <t>3526035112030003</t>
  </si>
  <si>
    <t>RENI WAHYU CAHYA NINGRUM</t>
  </si>
  <si>
    <t>SANTOSO</t>
  </si>
  <si>
    <t>0033145979</t>
  </si>
  <si>
    <t>3526021708030002</t>
  </si>
  <si>
    <t>RIFKY HERMAWAN</t>
  </si>
  <si>
    <t>LUTFI RAHMAN</t>
  </si>
  <si>
    <t>0033601101</t>
  </si>
  <si>
    <t>3526010911030006</t>
  </si>
  <si>
    <t>RP. REYHAN ELBAN ABIYYU SETIAWAN</t>
  </si>
  <si>
    <t>RP. ERWIN SETIAWAN PERMEI</t>
  </si>
  <si>
    <t>0032404850</t>
  </si>
  <si>
    <t>3526015005030001</t>
  </si>
  <si>
    <t>SALSABILA FARADISA</t>
  </si>
  <si>
    <t>Shohib</t>
  </si>
  <si>
    <t>0043454804</t>
  </si>
  <si>
    <t>3526046602040003</t>
  </si>
  <si>
    <t>Tri Ayu Sukma Ningsih</t>
  </si>
  <si>
    <t>Sunarto</t>
  </si>
  <si>
    <t>0039709505</t>
  </si>
  <si>
    <t>3526016802030001</t>
  </si>
  <si>
    <t>Veni Vebriyanti</t>
  </si>
  <si>
    <t>Moh. Romlianto</t>
  </si>
  <si>
    <t>0045231725</t>
  </si>
  <si>
    <t>7371142711040007</t>
  </si>
  <si>
    <t>YANDA EKO DIANSYAH</t>
  </si>
  <si>
    <t>0037135942</t>
  </si>
  <si>
    <t>3526047010030003</t>
  </si>
  <si>
    <t>Zuhriya Octasya Qudsi</t>
  </si>
  <si>
    <t>Mohammad Juri</t>
  </si>
  <si>
    <t>TAHUN PELAJARAN 2021/2022</t>
  </si>
  <si>
    <t>Bangkalan, tanggal : 5 Mei 2022</t>
  </si>
  <si>
    <r>
      <t>Drs. JUMALI, M.M</t>
    </r>
    <r>
      <rPr>
        <sz val="11"/>
        <color rgb="FF000000"/>
        <rFont val="Calibri"/>
        <family val="2"/>
      </rPr>
      <t xml:space="preserve"> </t>
    </r>
  </si>
  <si>
    <t>MOH. FAUZI, M.Pd</t>
  </si>
  <si>
    <t>NIP. 19720130 199801 1 001</t>
  </si>
  <si>
    <t>Kepala Seksi SMA/PK-PLK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</si>
</sst>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"/>
    <numFmt numFmtId="166" formatCode="_(* #,##0.00_);_(* \(#,##0.00\);_(* &quot;-&quot;_);_(@_)"/>
    <numFmt numFmtId="167" formatCode="#,##0.0"/>
    <numFmt numFmtId="168" formatCode="_(* #,##0.0_);_(* \(#,##0.0\);_(* &quot;-&quot;_);_(@_)"/>
    <numFmt numFmtId="169" formatCode="[$-421]dd\ mmmm\ yyyy;@"/>
    <numFmt numFmtId="170" formatCode="[$-F800]dddd\,\ mmmm\ dd\,\ yyyy"/>
  </numFmts>
  <fonts count="53">
    <font>
      <sz val="10"/>
      <name val="Arial"/>
      <charset val="1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2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sz val="10"/>
      <color indexed="81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9"/>
      <name val="Tahoma"/>
      <family val="2"/>
    </font>
    <font>
      <b/>
      <sz val="12"/>
      <name val="Tahoma"/>
      <family val="2"/>
    </font>
    <font>
      <sz val="8"/>
      <name val="Tahoma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i/>
      <sz val="9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0"/>
      <color indexed="9"/>
      <name val="Tahoma"/>
      <family val="2"/>
    </font>
    <font>
      <b/>
      <sz val="14"/>
      <color indexed="8"/>
      <name val="Calibri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sz val="8"/>
      <name val="Arial"/>
      <family val="2"/>
    </font>
    <font>
      <sz val="10"/>
      <color indexed="9"/>
      <name val="Arial Narrow"/>
      <family val="2"/>
    </font>
    <font>
      <b/>
      <sz val="14"/>
      <name val="Arial Narrow"/>
      <family val="2"/>
    </font>
    <font>
      <sz val="10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2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sz val="10"/>
      <color indexed="23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Book Antiqua"/>
      <family val="2"/>
      <charset val="1"/>
    </font>
    <font>
      <b/>
      <sz val="14"/>
      <name val="Arial"/>
      <family val="2"/>
    </font>
    <font>
      <b/>
      <sz val="12"/>
      <name val="Photina Casual Black"/>
      <family val="1"/>
    </font>
    <font>
      <sz val="12"/>
      <name val="Photina Casual Black"/>
      <family val="1"/>
    </font>
    <font>
      <b/>
      <sz val="10"/>
      <color rgb="FF000000"/>
      <name val="Tahoma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sz val="10"/>
      <color theme="0"/>
      <name val="Arial"/>
      <family val="2"/>
    </font>
    <font>
      <sz val="12"/>
      <color theme="1"/>
      <name val="Arial"/>
      <family val="2"/>
    </font>
    <font>
      <b/>
      <u/>
      <sz val="11"/>
      <name val="Calibri"/>
      <family val="2"/>
    </font>
    <font>
      <b/>
      <sz val="9"/>
      <name val="Tahoma"/>
      <family val="2"/>
    </font>
    <font>
      <b/>
      <sz val="8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double">
        <color indexed="30"/>
      </left>
      <right/>
      <top style="double">
        <color indexed="30"/>
      </top>
      <bottom/>
      <diagonal/>
    </border>
    <border>
      <left/>
      <right/>
      <top style="double">
        <color indexed="30"/>
      </top>
      <bottom/>
      <diagonal/>
    </border>
    <border>
      <left/>
      <right style="double">
        <color indexed="30"/>
      </right>
      <top style="double">
        <color indexed="30"/>
      </top>
      <bottom/>
      <diagonal/>
    </border>
    <border>
      <left style="double">
        <color indexed="30"/>
      </left>
      <right/>
      <top/>
      <bottom/>
      <diagonal/>
    </border>
    <border>
      <left/>
      <right style="double">
        <color indexed="30"/>
      </right>
      <top/>
      <bottom/>
      <diagonal/>
    </border>
    <border>
      <left style="double">
        <color indexed="30"/>
      </left>
      <right/>
      <top/>
      <bottom style="double">
        <color indexed="30"/>
      </bottom>
      <diagonal/>
    </border>
    <border>
      <left/>
      <right/>
      <top/>
      <bottom style="double">
        <color indexed="30"/>
      </bottom>
      <diagonal/>
    </border>
    <border>
      <left/>
      <right style="double">
        <color indexed="30"/>
      </right>
      <top/>
      <bottom style="double">
        <color indexed="30"/>
      </bottom>
      <diagonal/>
    </border>
    <border>
      <left style="double">
        <color indexed="60"/>
      </left>
      <right/>
      <top style="double">
        <color indexed="60"/>
      </top>
      <bottom/>
      <diagonal/>
    </border>
    <border>
      <left/>
      <right/>
      <top style="double">
        <color indexed="60"/>
      </top>
      <bottom/>
      <diagonal/>
    </border>
    <border>
      <left/>
      <right style="double">
        <color indexed="60"/>
      </right>
      <top style="double">
        <color indexed="60"/>
      </top>
      <bottom/>
      <diagonal/>
    </border>
    <border>
      <left style="double">
        <color indexed="60"/>
      </left>
      <right/>
      <top/>
      <bottom/>
      <diagonal/>
    </border>
    <border>
      <left/>
      <right style="double">
        <color indexed="60"/>
      </right>
      <top/>
      <bottom/>
      <diagonal/>
    </border>
    <border>
      <left style="double">
        <color indexed="60"/>
      </left>
      <right/>
      <top/>
      <bottom style="double">
        <color indexed="60"/>
      </bottom>
      <diagonal/>
    </border>
    <border>
      <left/>
      <right/>
      <top/>
      <bottom style="double">
        <color indexed="60"/>
      </bottom>
      <diagonal/>
    </border>
    <border>
      <left/>
      <right style="double">
        <color indexed="60"/>
      </right>
      <top/>
      <bottom style="double">
        <color indexed="6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8" fillId="0" borderId="0"/>
    <xf numFmtId="0" fontId="1" fillId="0" borderId="0"/>
    <xf numFmtId="0" fontId="1" fillId="0" borderId="0"/>
    <xf numFmtId="41" fontId="39" fillId="0" borderId="0" applyFont="0" applyFill="0" applyBorder="0" applyAlignment="0" applyProtection="0"/>
  </cellStyleXfs>
  <cellXfs count="419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0" xfId="0" applyFill="1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2" borderId="0" xfId="0" applyFont="1" applyFill="1"/>
    <xf numFmtId="0" fontId="13" fillId="0" borderId="0" xfId="0" applyFont="1"/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4" xfId="0" quotePrefix="1" applyFont="1" applyBorder="1" applyAlignment="1">
      <alignment horizontal="center"/>
    </xf>
    <xf numFmtId="0" fontId="15" fillId="0" borderId="5" xfId="0" quotePrefix="1" applyFont="1" applyBorder="1" applyAlignment="1">
      <alignment horizontal="center"/>
    </xf>
    <xf numFmtId="0" fontId="15" fillId="0" borderId="6" xfId="0" quotePrefix="1" applyFont="1" applyBorder="1" applyAlignment="1">
      <alignment horizontal="center"/>
    </xf>
    <xf numFmtId="0" fontId="15" fillId="0" borderId="0" xfId="0" quotePrefix="1" applyFont="1" applyAlignment="1">
      <alignment horizontal="center"/>
    </xf>
    <xf numFmtId="0" fontId="16" fillId="0" borderId="7" xfId="0" applyFont="1" applyBorder="1" applyAlignment="1">
      <alignment horizontal="center"/>
    </xf>
    <xf numFmtId="0" fontId="17" fillId="0" borderId="8" xfId="4" quotePrefix="1" applyNumberFormat="1" applyFont="1" applyFill="1" applyBorder="1" applyAlignment="1" applyProtection="1">
      <alignment horizontal="center" vertical="center"/>
      <protection hidden="1"/>
    </xf>
    <xf numFmtId="0" fontId="16" fillId="0" borderId="8" xfId="0" applyFont="1" applyBorder="1"/>
    <xf numFmtId="0" fontId="16" fillId="0" borderId="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8" fillId="2" borderId="0" xfId="0" applyFont="1" applyFill="1"/>
    <xf numFmtId="0" fontId="8" fillId="0" borderId="0" xfId="0" applyFont="1"/>
    <xf numFmtId="0" fontId="18" fillId="2" borderId="0" xfId="0" applyFont="1" applyFill="1"/>
    <xf numFmtId="0" fontId="9" fillId="2" borderId="11" xfId="0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Fill="1"/>
    <xf numFmtId="0" fontId="9" fillId="2" borderId="15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 wrapText="1"/>
    </xf>
    <xf numFmtId="43" fontId="9" fillId="2" borderId="13" xfId="0" applyNumberFormat="1" applyFont="1" applyFill="1" applyBorder="1" applyAlignment="1">
      <alignment horizontal="center" vertical="center"/>
    </xf>
    <xf numFmtId="43" fontId="8" fillId="2" borderId="8" xfId="0" applyNumberFormat="1" applyFont="1" applyFill="1" applyBorder="1" applyAlignment="1">
      <alignment horizontal="center" vertical="center"/>
    </xf>
    <xf numFmtId="43" fontId="8" fillId="2" borderId="13" xfId="0" applyNumberFormat="1" applyFont="1" applyFill="1" applyBorder="1" applyAlignment="1">
      <alignment horizontal="center" vertical="center"/>
    </xf>
    <xf numFmtId="43" fontId="8" fillId="2" borderId="16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1" borderId="17" xfId="0" applyFont="1" applyFill="1" applyBorder="1" applyAlignment="1">
      <alignment horizontal="center"/>
    </xf>
    <xf numFmtId="0" fontId="1" fillId="4" borderId="0" xfId="0" applyFont="1" applyFill="1"/>
    <xf numFmtId="0" fontId="23" fillId="0" borderId="0" xfId="0" applyFont="1"/>
    <xf numFmtId="0" fontId="25" fillId="0" borderId="0" xfId="0" applyFont="1"/>
    <xf numFmtId="0" fontId="26" fillId="2" borderId="0" xfId="0" applyFont="1" applyFill="1"/>
    <xf numFmtId="0" fontId="25" fillId="2" borderId="0" xfId="0" applyFont="1" applyFill="1"/>
    <xf numFmtId="0" fontId="27" fillId="0" borderId="18" xfId="0" applyFont="1" applyBorder="1" applyAlignment="1">
      <alignment horizontal="center" textRotation="90" wrapText="1"/>
    </xf>
    <xf numFmtId="0" fontId="27" fillId="2" borderId="16" xfId="0" applyFont="1" applyFill="1" applyBorder="1" applyAlignment="1">
      <alignment horizontal="center" textRotation="90" wrapText="1"/>
    </xf>
    <xf numFmtId="0" fontId="27" fillId="2" borderId="0" xfId="0" applyFont="1" applyFill="1" applyBorder="1" applyAlignment="1">
      <alignment horizontal="center" textRotation="90" wrapText="1"/>
    </xf>
    <xf numFmtId="0" fontId="23" fillId="0" borderId="0" xfId="0" applyFont="1" applyBorder="1"/>
    <xf numFmtId="0" fontId="25" fillId="0" borderId="19" xfId="0" applyFont="1" applyBorder="1" applyAlignment="1">
      <alignment horizontal="center" vertical="center"/>
    </xf>
    <xf numFmtId="0" fontId="25" fillId="2" borderId="19" xfId="0" applyFont="1" applyFill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5" fillId="0" borderId="0" xfId="0" applyFont="1" applyBorder="1"/>
    <xf numFmtId="0" fontId="25" fillId="0" borderId="21" xfId="0" applyFont="1" applyBorder="1" applyAlignment="1">
      <alignment horizontal="center" vertical="center"/>
    </xf>
    <xf numFmtId="0" fontId="25" fillId="0" borderId="21" xfId="0" applyFont="1" applyBorder="1" applyAlignment="1">
      <alignment horizontal="left" vertical="center"/>
    </xf>
    <xf numFmtId="0" fontId="28" fillId="0" borderId="0" xfId="0" applyFont="1"/>
    <xf numFmtId="0" fontId="25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left" vertical="center"/>
    </xf>
    <xf numFmtId="0" fontId="29" fillId="0" borderId="0" xfId="0" applyFont="1"/>
    <xf numFmtId="0" fontId="23" fillId="0" borderId="0" xfId="0" applyFont="1" applyFill="1" applyAlignment="1">
      <alignment vertical="center"/>
    </xf>
    <xf numFmtId="0" fontId="25" fillId="0" borderId="13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8" fillId="0" borderId="0" xfId="0" applyFont="1" applyAlignment="1">
      <alignment vertical="center"/>
    </xf>
    <xf numFmtId="0" fontId="0" fillId="0" borderId="0" xfId="0" applyAlignment="1">
      <alignment vertical="center"/>
    </xf>
    <xf numFmtId="0" fontId="2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5" fillId="5" borderId="13" xfId="0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 textRotation="90" wrapText="1"/>
    </xf>
    <xf numFmtId="0" fontId="27" fillId="0" borderId="16" xfId="0" applyFont="1" applyFill="1" applyBorder="1" applyAlignment="1">
      <alignment horizontal="center" textRotation="90" wrapText="1"/>
    </xf>
    <xf numFmtId="0" fontId="25" fillId="0" borderId="19" xfId="0" applyFont="1" applyFill="1" applyBorder="1" applyAlignment="1">
      <alignment horizontal="center" vertical="center" wrapText="1"/>
    </xf>
    <xf numFmtId="0" fontId="25" fillId="2" borderId="16" xfId="0" applyFont="1" applyFill="1" applyBorder="1" applyAlignment="1">
      <alignment horizontal="center" textRotation="90" wrapText="1"/>
    </xf>
    <xf numFmtId="0" fontId="9" fillId="2" borderId="22" xfId="0" applyFont="1" applyFill="1" applyBorder="1" applyAlignment="1">
      <alignment vertical="center"/>
    </xf>
    <xf numFmtId="0" fontId="9" fillId="2" borderId="22" xfId="0" applyFont="1" applyFill="1" applyBorder="1" applyAlignment="1">
      <alignment horizontal="left" vertical="center"/>
    </xf>
    <xf numFmtId="166" fontId="9" fillId="2" borderId="22" xfId="1" applyNumberFormat="1" applyFont="1" applyFill="1" applyBorder="1" applyAlignment="1">
      <alignment horizontal="right" vertical="center"/>
    </xf>
    <xf numFmtId="43" fontId="9" fillId="2" borderId="8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166" fontId="9" fillId="2" borderId="15" xfId="1" applyNumberFormat="1" applyFont="1" applyFill="1" applyBorder="1" applyAlignment="1">
      <alignment horizontal="right" vertical="center"/>
    </xf>
    <xf numFmtId="166" fontId="9" fillId="2" borderId="13" xfId="1" applyNumberFormat="1" applyFont="1" applyFill="1" applyBorder="1" applyAlignment="1">
      <alignment horizontal="right" vertical="center"/>
    </xf>
    <xf numFmtId="0" fontId="9" fillId="2" borderId="22" xfId="0" applyFont="1" applyFill="1" applyBorder="1" applyAlignment="1">
      <alignment horizontal="left" vertical="center" wrapText="1"/>
    </xf>
    <xf numFmtId="0" fontId="9" fillId="2" borderId="22" xfId="0" applyFont="1" applyFill="1" applyBorder="1" applyAlignment="1">
      <alignment vertical="center" wrapText="1"/>
    </xf>
    <xf numFmtId="166" fontId="9" fillId="2" borderId="21" xfId="1" applyNumberFormat="1" applyFont="1" applyFill="1" applyBorder="1" applyAlignment="1">
      <alignment horizontal="right" vertical="center"/>
    </xf>
    <xf numFmtId="1" fontId="21" fillId="2" borderId="23" xfId="0" applyNumberFormat="1" applyFont="1" applyFill="1" applyBorder="1" applyAlignment="1">
      <alignment horizontal="center" vertical="center"/>
    </xf>
    <xf numFmtId="1" fontId="20" fillId="2" borderId="23" xfId="0" applyNumberFormat="1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/>
    </xf>
    <xf numFmtId="165" fontId="1" fillId="0" borderId="1" xfId="0" applyNumberFormat="1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4" fontId="29" fillId="0" borderId="0" xfId="0" applyNumberFormat="1" applyFont="1"/>
    <xf numFmtId="0" fontId="0" fillId="0" borderId="27" xfId="0" applyBorder="1"/>
    <xf numFmtId="0" fontId="0" fillId="0" borderId="28" xfId="0" applyBorder="1"/>
    <xf numFmtId="0" fontId="0" fillId="0" borderId="27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28" xfId="0" applyBorder="1" applyAlignment="1">
      <alignment vertic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13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/>
    </xf>
    <xf numFmtId="0" fontId="33" fillId="0" borderId="1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7" xfId="0" applyBorder="1" applyAlignment="1">
      <alignment vertical="center"/>
    </xf>
    <xf numFmtId="165" fontId="32" fillId="0" borderId="30" xfId="0" applyNumberFormat="1" applyFont="1" applyFill="1" applyBorder="1" applyAlignment="1">
      <alignment horizontal="center" vertical="center"/>
    </xf>
    <xf numFmtId="165" fontId="32" fillId="0" borderId="31" xfId="0" applyNumberFormat="1" applyFont="1" applyFill="1" applyBorder="1" applyAlignment="1">
      <alignment horizontal="center" vertical="center"/>
    </xf>
    <xf numFmtId="167" fontId="32" fillId="0" borderId="13" xfId="0" applyNumberFormat="1" applyFont="1" applyBorder="1" applyAlignment="1">
      <alignment horizontal="center" vertical="center"/>
    </xf>
    <xf numFmtId="0" fontId="6" fillId="0" borderId="0" xfId="0" applyFont="1"/>
    <xf numFmtId="0" fontId="34" fillId="0" borderId="32" xfId="0" applyFont="1" applyFill="1" applyBorder="1"/>
    <xf numFmtId="0" fontId="0" fillId="0" borderId="33" xfId="0" applyBorder="1"/>
    <xf numFmtId="0" fontId="0" fillId="0" borderId="30" xfId="0" applyBorder="1" applyAlignment="1">
      <alignment horizontal="center" vertical="center"/>
    </xf>
    <xf numFmtId="0" fontId="1" fillId="0" borderId="34" xfId="0" applyFont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1" fillId="0" borderId="37" xfId="0" applyFont="1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165" fontId="32" fillId="0" borderId="42" xfId="0" applyNumberFormat="1" applyFont="1" applyFill="1" applyBorder="1" applyAlignment="1">
      <alignment horizontal="center" vertical="center"/>
    </xf>
    <xf numFmtId="0" fontId="1" fillId="0" borderId="43" xfId="0" applyFont="1" applyBorder="1" applyAlignment="1">
      <alignment vertical="center"/>
    </xf>
    <xf numFmtId="0" fontId="6" fillId="0" borderId="22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0" fillId="0" borderId="13" xfId="0" applyBorder="1" applyAlignment="1">
      <alignment vertical="center"/>
    </xf>
    <xf numFmtId="165" fontId="1" fillId="0" borderId="0" xfId="0" applyNumberFormat="1" applyFont="1" applyBorder="1" applyAlignment="1">
      <alignment horizontal="left" vertical="center"/>
    </xf>
    <xf numFmtId="1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2" fontId="32" fillId="0" borderId="31" xfId="0" applyNumberFormat="1" applyFont="1" applyBorder="1" applyAlignment="1">
      <alignment horizontal="center" vertical="center"/>
    </xf>
    <xf numFmtId="166" fontId="35" fillId="0" borderId="0" xfId="1" applyNumberFormat="1" applyFont="1" applyBorder="1" applyAlignment="1">
      <alignment horizontal="right" vertical="center"/>
    </xf>
    <xf numFmtId="0" fontId="16" fillId="4" borderId="9" xfId="0" applyFont="1" applyFill="1" applyBorder="1" applyAlignment="1">
      <alignment horizontal="center"/>
    </xf>
    <xf numFmtId="1" fontId="20" fillId="4" borderId="23" xfId="0" applyNumberFormat="1" applyFont="1" applyFill="1" applyBorder="1" applyAlignment="1">
      <alignment horizontal="center" vertical="center"/>
    </xf>
    <xf numFmtId="2" fontId="32" fillId="0" borderId="17" xfId="0" applyNumberFormat="1" applyFont="1" applyBorder="1" applyAlignment="1">
      <alignment horizontal="center" vertical="center"/>
    </xf>
    <xf numFmtId="2" fontId="32" fillId="0" borderId="8" xfId="0" applyNumberFormat="1" applyFont="1" applyBorder="1" applyAlignment="1">
      <alignment horizontal="center" vertical="center"/>
    </xf>
    <xf numFmtId="166" fontId="35" fillId="0" borderId="37" xfId="1" applyNumberFormat="1" applyFont="1" applyBorder="1" applyAlignment="1">
      <alignment horizontal="right" vertical="center"/>
    </xf>
    <xf numFmtId="0" fontId="1" fillId="1" borderId="22" xfId="0" applyFont="1" applyFill="1" applyBorder="1" applyAlignment="1">
      <alignment horizontal="center"/>
    </xf>
    <xf numFmtId="0" fontId="0" fillId="0" borderId="0" xfId="0" applyFill="1" applyProtection="1"/>
    <xf numFmtId="1" fontId="0" fillId="0" borderId="52" xfId="0" applyNumberFormat="1" applyBorder="1" applyAlignment="1" applyProtection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Fill="1"/>
    <xf numFmtId="0" fontId="0" fillId="0" borderId="13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vertical="center"/>
    </xf>
    <xf numFmtId="0" fontId="0" fillId="0" borderId="13" xfId="0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0" borderId="13" xfId="0" quotePrefix="1" applyFill="1" applyBorder="1" applyAlignment="1" applyProtection="1">
      <alignment horizontal="center" vertical="center"/>
    </xf>
    <xf numFmtId="168" fontId="0" fillId="0" borderId="13" xfId="2" applyNumberFormat="1" applyFont="1" applyFill="1" applyBorder="1" applyAlignment="1">
      <alignment horizontal="center" vertical="center"/>
    </xf>
    <xf numFmtId="168" fontId="1" fillId="0" borderId="13" xfId="2" applyNumberFormat="1" applyFont="1" applyFill="1" applyBorder="1" applyAlignment="1">
      <alignment horizontal="center" vertical="center"/>
    </xf>
    <xf numFmtId="168" fontId="6" fillId="0" borderId="13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/>
    <xf numFmtId="0" fontId="0" fillId="0" borderId="57" xfId="0" applyBorder="1"/>
    <xf numFmtId="0" fontId="1" fillId="0" borderId="56" xfId="0" applyFont="1" applyBorder="1" applyAlignment="1"/>
    <xf numFmtId="0" fontId="1" fillId="0" borderId="57" xfId="0" applyFont="1" applyBorder="1" applyAlignment="1"/>
    <xf numFmtId="0" fontId="0" fillId="0" borderId="5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165" fontId="41" fillId="0" borderId="0" xfId="0" applyNumberFormat="1" applyFon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57" xfId="0" applyBorder="1" applyAlignment="1">
      <alignment vertical="center"/>
    </xf>
    <xf numFmtId="1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1" fillId="0" borderId="56" xfId="0" applyFont="1" applyBorder="1"/>
    <xf numFmtId="0" fontId="6" fillId="0" borderId="45" xfId="0" applyFont="1" applyBorder="1" applyAlignment="1">
      <alignment horizontal="left" vertical="center"/>
    </xf>
    <xf numFmtId="0" fontId="1" fillId="0" borderId="57" xfId="0" applyFont="1" applyBorder="1"/>
    <xf numFmtId="0" fontId="1" fillId="0" borderId="44" xfId="0" applyFont="1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45" xfId="0" applyBorder="1" applyAlignment="1">
      <alignment vertical="center"/>
    </xf>
    <xf numFmtId="1" fontId="35" fillId="0" borderId="13" xfId="2" applyNumberFormat="1" applyFont="1" applyBorder="1" applyAlignment="1">
      <alignment horizontal="center" vertical="center"/>
    </xf>
    <xf numFmtId="0" fontId="0" fillId="0" borderId="44" xfId="0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1" fontId="37" fillId="0" borderId="13" xfId="0" applyNumberFormat="1" applyFont="1" applyBorder="1" applyAlignment="1">
      <alignment horizontal="center" vertical="center"/>
    </xf>
    <xf numFmtId="0" fontId="6" fillId="0" borderId="0" xfId="0" applyFont="1" applyBorder="1"/>
    <xf numFmtId="0" fontId="34" fillId="0" borderId="58" xfId="0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/>
    <xf numFmtId="0" fontId="0" fillId="0" borderId="65" xfId="0" applyBorder="1"/>
    <xf numFmtId="0" fontId="1" fillId="0" borderId="64" xfId="0" applyFont="1" applyBorder="1" applyAlignment="1"/>
    <xf numFmtId="0" fontId="1" fillId="0" borderId="65" xfId="0" applyFont="1" applyBorder="1" applyAlignment="1"/>
    <xf numFmtId="0" fontId="1" fillId="0" borderId="0" xfId="0" applyFont="1" applyBorder="1" applyAlignment="1">
      <alignment horizontal="left" vertical="center" wrapText="1"/>
    </xf>
    <xf numFmtId="0" fontId="0" fillId="0" borderId="64" xfId="0" applyBorder="1" applyAlignment="1">
      <alignment vertical="center"/>
    </xf>
    <xf numFmtId="165" fontId="42" fillId="0" borderId="0" xfId="0" applyNumberFormat="1" applyFont="1" applyBorder="1" applyAlignment="1">
      <alignment horizontal="left" vertical="center"/>
    </xf>
    <xf numFmtId="0" fontId="0" fillId="0" borderId="65" xfId="0" applyBorder="1" applyAlignment="1">
      <alignment vertical="center"/>
    </xf>
    <xf numFmtId="0" fontId="6" fillId="0" borderId="46" xfId="0" applyFont="1" applyBorder="1" applyAlignment="1">
      <alignment horizontal="left" vertical="center"/>
    </xf>
    <xf numFmtId="166" fontId="35" fillId="0" borderId="44" xfId="2" applyNumberFormat="1" applyFont="1" applyBorder="1" applyAlignment="1">
      <alignment horizontal="right" vertical="center"/>
    </xf>
    <xf numFmtId="2" fontId="32" fillId="0" borderId="13" xfId="0" applyNumberFormat="1" applyFont="1" applyBorder="1" applyAlignment="1">
      <alignment horizontal="center" vertical="center"/>
    </xf>
    <xf numFmtId="166" fontId="35" fillId="0" borderId="46" xfId="2" applyNumberFormat="1" applyFont="1" applyBorder="1" applyAlignment="1">
      <alignment horizontal="right" vertical="center"/>
    </xf>
    <xf numFmtId="2" fontId="37" fillId="0" borderId="13" xfId="0" applyNumberFormat="1" applyFont="1" applyBorder="1" applyAlignment="1">
      <alignment horizontal="center" vertical="center"/>
    </xf>
    <xf numFmtId="0" fontId="34" fillId="0" borderId="66" xfId="0" applyFont="1" applyFill="1" applyBorder="1"/>
    <xf numFmtId="0" fontId="0" fillId="0" borderId="67" xfId="0" applyBorder="1"/>
    <xf numFmtId="0" fontId="0" fillId="0" borderId="68" xfId="0" applyBorder="1"/>
    <xf numFmtId="0" fontId="9" fillId="0" borderId="19" xfId="0" applyFont="1" applyFill="1" applyBorder="1" applyAlignment="1">
      <alignment horizontal="center" vertical="center" wrapText="1"/>
    </xf>
    <xf numFmtId="0" fontId="43" fillId="6" borderId="0" xfId="0" applyFont="1" applyFill="1" applyAlignment="1">
      <alignment horizontal="center"/>
    </xf>
    <xf numFmtId="0" fontId="43" fillId="6" borderId="0" xfId="0" applyFont="1" applyFill="1" applyAlignment="1">
      <alignment horizontal="left" vertical="center"/>
    </xf>
    <xf numFmtId="0" fontId="43" fillId="6" borderId="0" xfId="0" applyFont="1" applyFill="1"/>
    <xf numFmtId="0" fontId="6" fillId="0" borderId="46" xfId="0" applyFont="1" applyBorder="1" applyAlignment="1">
      <alignment horizontal="left" vertical="center"/>
    </xf>
    <xf numFmtId="0" fontId="6" fillId="0" borderId="46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1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8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8" fillId="0" borderId="0" xfId="0" applyFont="1" applyBorder="1"/>
    <xf numFmtId="0" fontId="1" fillId="2" borderId="0" xfId="0" applyFont="1" applyFill="1" applyBorder="1" applyAlignment="1">
      <alignment horizontal="center" textRotation="90" wrapText="1"/>
    </xf>
    <xf numFmtId="2" fontId="1" fillId="0" borderId="69" xfId="0" applyNumberFormat="1" applyFont="1" applyFill="1" applyBorder="1" applyAlignment="1" applyProtection="1">
      <alignment horizontal="center" vertical="center"/>
      <protection locked="0"/>
    </xf>
    <xf numFmtId="1" fontId="35" fillId="0" borderId="13" xfId="0" applyNumberFormat="1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left" vertical="center"/>
    </xf>
    <xf numFmtId="1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44" fillId="0" borderId="0" xfId="0" applyFont="1" applyAlignment="1">
      <alignment horizontal="left" readingOrder="2"/>
    </xf>
    <xf numFmtId="0" fontId="45" fillId="0" borderId="0" xfId="0" applyFont="1" applyAlignment="1">
      <alignment horizontal="left" readingOrder="2"/>
    </xf>
    <xf numFmtId="0" fontId="44" fillId="0" borderId="0" xfId="0" applyFont="1"/>
    <xf numFmtId="0" fontId="17" fillId="0" borderId="0" xfId="0" applyFont="1" applyAlignment="1">
      <alignment horizontal="left" readingOrder="2"/>
    </xf>
    <xf numFmtId="0" fontId="9" fillId="2" borderId="22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1" fontId="0" fillId="0" borderId="0" xfId="0" applyNumberFormat="1" applyFill="1"/>
    <xf numFmtId="169" fontId="1" fillId="0" borderId="0" xfId="0" applyNumberFormat="1" applyFont="1" applyAlignment="1"/>
    <xf numFmtId="169" fontId="1" fillId="0" borderId="0" xfId="0" applyNumberFormat="1" applyFont="1"/>
    <xf numFmtId="169" fontId="0" fillId="0" borderId="0" xfId="0" applyNumberFormat="1" applyFill="1"/>
    <xf numFmtId="169" fontId="0" fillId="0" borderId="0" xfId="0" applyNumberFormat="1"/>
    <xf numFmtId="1" fontId="1" fillId="3" borderId="0" xfId="0" applyNumberFormat="1" applyFont="1" applyFill="1" applyAlignment="1">
      <alignment horizontal="center"/>
    </xf>
    <xf numFmtId="170" fontId="1" fillId="0" borderId="0" xfId="0" applyNumberFormat="1" applyFont="1" applyAlignment="1"/>
    <xf numFmtId="170" fontId="1" fillId="0" borderId="0" xfId="0" applyNumberFormat="1" applyFont="1"/>
    <xf numFmtId="170" fontId="1" fillId="3" borderId="0" xfId="0" applyNumberFormat="1" applyFont="1" applyFill="1" applyAlignment="1">
      <alignment horizontal="center"/>
    </xf>
    <xf numFmtId="170" fontId="16" fillId="0" borderId="13" xfId="0" applyNumberFormat="1" applyFont="1" applyFill="1" applyBorder="1" applyAlignment="1" applyProtection="1">
      <alignment vertical="center"/>
    </xf>
    <xf numFmtId="170" fontId="0" fillId="0" borderId="0" xfId="0" applyNumberFormat="1"/>
    <xf numFmtId="0" fontId="0" fillId="7" borderId="0" xfId="0" applyFill="1"/>
    <xf numFmtId="0" fontId="46" fillId="6" borderId="0" xfId="0" applyFont="1" applyFill="1" applyAlignment="1">
      <alignment horizontal="center"/>
    </xf>
    <xf numFmtId="0" fontId="46" fillId="6" borderId="10" xfId="0" applyFont="1" applyFill="1" applyBorder="1" applyAlignment="1">
      <alignment horizontal="center"/>
    </xf>
    <xf numFmtId="0" fontId="46" fillId="0" borderId="0" xfId="0" applyFont="1" applyFill="1" applyAlignment="1">
      <alignment horizontal="center"/>
    </xf>
    <xf numFmtId="0" fontId="46" fillId="0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left" vertical="center" wrapText="1"/>
    </xf>
    <xf numFmtId="0" fontId="28" fillId="0" borderId="0" xfId="0" applyFont="1" applyFill="1"/>
    <xf numFmtId="0" fontId="1" fillId="0" borderId="0" xfId="0" applyFont="1" applyFill="1"/>
    <xf numFmtId="0" fontId="25" fillId="8" borderId="13" xfId="0" applyFont="1" applyFill="1" applyBorder="1" applyAlignment="1">
      <alignment horizontal="center" vertical="center"/>
    </xf>
    <xf numFmtId="0" fontId="25" fillId="8" borderId="13" xfId="0" applyFont="1" applyFill="1" applyBorder="1" applyAlignment="1">
      <alignment horizontal="left" vertical="center"/>
    </xf>
    <xf numFmtId="2" fontId="1" fillId="8" borderId="69" xfId="0" applyNumberFormat="1" applyFont="1" applyFill="1" applyBorder="1" applyAlignment="1" applyProtection="1">
      <alignment horizontal="center" vertical="center"/>
      <protection locked="0"/>
    </xf>
    <xf numFmtId="0" fontId="47" fillId="2" borderId="12" xfId="0" applyFont="1" applyFill="1" applyBorder="1" applyAlignment="1">
      <alignment horizontal="left" vertical="center"/>
    </xf>
    <xf numFmtId="0" fontId="48" fillId="0" borderId="0" xfId="0" applyFont="1"/>
    <xf numFmtId="0" fontId="48" fillId="0" borderId="0" xfId="0" applyFont="1" applyFill="1"/>
    <xf numFmtId="1" fontId="0" fillId="7" borderId="0" xfId="0" applyNumberFormat="1" applyFill="1"/>
    <xf numFmtId="0" fontId="0" fillId="0" borderId="0" xfId="0" applyFill="1" applyBorder="1"/>
    <xf numFmtId="1" fontId="0" fillId="0" borderId="0" xfId="0" applyNumberFormat="1" applyFill="1" applyBorder="1"/>
    <xf numFmtId="0" fontId="16" fillId="0" borderId="0" xfId="0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Fill="1" applyBorder="1" applyProtection="1"/>
    <xf numFmtId="169" fontId="0" fillId="7" borderId="0" xfId="0" applyNumberFormat="1" applyFill="1"/>
    <xf numFmtId="169" fontId="16" fillId="0" borderId="13" xfId="0" applyNumberFormat="1" applyFont="1" applyFill="1" applyBorder="1" applyAlignment="1" applyProtection="1">
      <alignment vertical="center"/>
    </xf>
    <xf numFmtId="0" fontId="0" fillId="0" borderId="17" xfId="0" applyBorder="1" applyAlignment="1">
      <alignment horizontal="center" vertical="center"/>
    </xf>
    <xf numFmtId="170" fontId="16" fillId="0" borderId="17" xfId="0" applyNumberFormat="1" applyFont="1" applyFill="1" applyBorder="1" applyAlignment="1" applyProtection="1">
      <alignment vertical="center"/>
    </xf>
    <xf numFmtId="169" fontId="0" fillId="0" borderId="0" xfId="0" applyNumberFormat="1" applyFill="1" applyBorder="1"/>
    <xf numFmtId="170" fontId="16" fillId="0" borderId="0" xfId="0" applyNumberFormat="1" applyFont="1" applyFill="1" applyBorder="1" applyAlignment="1" applyProtection="1">
      <alignment vertical="center"/>
    </xf>
    <xf numFmtId="164" fontId="49" fillId="0" borderId="0" xfId="1" applyNumberFormat="1" applyFont="1"/>
    <xf numFmtId="164" fontId="49" fillId="0" borderId="0" xfId="1" applyNumberFormat="1" applyFont="1" applyAlignment="1">
      <alignment horizontal="center"/>
    </xf>
    <xf numFmtId="0" fontId="49" fillId="0" borderId="0" xfId="0" applyFont="1"/>
    <xf numFmtId="164" fontId="49" fillId="7" borderId="0" xfId="1" applyNumberFormat="1" applyFont="1" applyFill="1"/>
    <xf numFmtId="164" fontId="49" fillId="7" borderId="0" xfId="1" applyNumberFormat="1" applyFont="1" applyFill="1" applyAlignment="1">
      <alignment horizontal="center"/>
    </xf>
    <xf numFmtId="0" fontId="49" fillId="7" borderId="0" xfId="0" applyFont="1" applyFill="1"/>
    <xf numFmtId="0" fontId="50" fillId="0" borderId="0" xfId="0" applyFont="1" applyAlignment="1">
      <alignment horizontal="left" readingOrder="2"/>
    </xf>
    <xf numFmtId="0" fontId="17" fillId="0" borderId="0" xfId="0" applyFont="1"/>
    <xf numFmtId="0" fontId="16" fillId="9" borderId="9" xfId="0" applyFont="1" applyFill="1" applyBorder="1" applyAlignment="1">
      <alignment horizontal="center"/>
    </xf>
    <xf numFmtId="0" fontId="17" fillId="9" borderId="8" xfId="4" quotePrefix="1" applyNumberFormat="1" applyFont="1" applyFill="1" applyBorder="1" applyAlignment="1" applyProtection="1">
      <alignment horizontal="center" vertical="center"/>
      <protection hidden="1"/>
    </xf>
    <xf numFmtId="0" fontId="16" fillId="9" borderId="8" xfId="0" applyFont="1" applyFill="1" applyBorder="1"/>
    <xf numFmtId="1" fontId="20" fillId="9" borderId="23" xfId="0" applyNumberFormat="1" applyFont="1" applyFill="1" applyBorder="1" applyAlignment="1">
      <alignment horizontal="center" vertical="center"/>
    </xf>
    <xf numFmtId="1" fontId="21" fillId="9" borderId="23" xfId="0" applyNumberFormat="1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0" xfId="0" applyFill="1"/>
    <xf numFmtId="1" fontId="0" fillId="9" borderId="0" xfId="0" applyNumberFormat="1" applyFill="1"/>
    <xf numFmtId="169" fontId="0" fillId="9" borderId="0" xfId="0" applyNumberFormat="1" applyFill="1"/>
    <xf numFmtId="170" fontId="16" fillId="9" borderId="13" xfId="0" applyNumberFormat="1" applyFont="1" applyFill="1" applyBorder="1" applyAlignment="1" applyProtection="1">
      <alignment vertical="center"/>
    </xf>
    <xf numFmtId="0" fontId="0" fillId="9" borderId="13" xfId="0" applyFill="1" applyBorder="1" applyAlignment="1" applyProtection="1">
      <alignment vertical="center"/>
    </xf>
    <xf numFmtId="0" fontId="0" fillId="9" borderId="13" xfId="0" quotePrefix="1" applyFill="1" applyBorder="1" applyAlignment="1" applyProtection="1">
      <alignment horizontal="center" vertical="center"/>
    </xf>
    <xf numFmtId="168" fontId="0" fillId="9" borderId="13" xfId="2" applyNumberFormat="1" applyFont="1" applyFill="1" applyBorder="1" applyAlignment="1">
      <alignment horizontal="center" vertical="center"/>
    </xf>
    <xf numFmtId="168" fontId="6" fillId="9" borderId="13" xfId="0" applyNumberFormat="1" applyFont="1" applyFill="1" applyBorder="1" applyAlignment="1">
      <alignment horizontal="center" vertical="center"/>
    </xf>
    <xf numFmtId="0" fontId="0" fillId="9" borderId="0" xfId="0" applyFill="1" applyProtection="1"/>
    <xf numFmtId="43" fontId="51" fillId="2" borderId="13" xfId="0" applyNumberFormat="1" applyFont="1" applyFill="1" applyBorder="1" applyAlignment="1">
      <alignment horizontal="center" vertical="center"/>
    </xf>
    <xf numFmtId="43" fontId="51" fillId="2" borderId="8" xfId="0" applyNumberFormat="1" applyFont="1" applyFill="1" applyBorder="1" applyAlignment="1">
      <alignment horizontal="center" vertical="center"/>
    </xf>
    <xf numFmtId="43" fontId="51" fillId="2" borderId="16" xfId="0" applyNumberFormat="1" applyFont="1" applyFill="1" applyBorder="1" applyAlignment="1">
      <alignment horizontal="center" vertical="center"/>
    </xf>
    <xf numFmtId="43" fontId="52" fillId="2" borderId="13" xfId="0" applyNumberFormat="1" applyFont="1" applyFill="1" applyBorder="1" applyAlignment="1">
      <alignment horizontal="center" vertical="center"/>
    </xf>
    <xf numFmtId="43" fontId="52" fillId="2" borderId="1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1" borderId="13" xfId="0" applyFont="1" applyFill="1" applyBorder="1" applyAlignment="1">
      <alignment horizontal="center"/>
    </xf>
    <xf numFmtId="0" fontId="1" fillId="1" borderId="17" xfId="0" applyFont="1" applyFill="1" applyBorder="1" applyAlignment="1">
      <alignment horizontal="center" vertical="center"/>
    </xf>
    <xf numFmtId="0" fontId="1" fillId="1" borderId="22" xfId="0" applyFont="1" applyFill="1" applyBorder="1" applyAlignment="1">
      <alignment horizontal="center" vertical="center"/>
    </xf>
    <xf numFmtId="0" fontId="1" fillId="1" borderId="44" xfId="0" applyFont="1" applyFill="1" applyBorder="1" applyAlignment="1">
      <alignment horizontal="center"/>
    </xf>
    <xf numFmtId="0" fontId="1" fillId="1" borderId="45" xfId="0" applyFont="1" applyFill="1" applyBorder="1" applyAlignment="1">
      <alignment horizontal="center"/>
    </xf>
    <xf numFmtId="0" fontId="1" fillId="1" borderId="30" xfId="0" applyFont="1" applyFill="1" applyBorder="1" applyAlignment="1">
      <alignment horizontal="center" vertical="center"/>
    </xf>
    <xf numFmtId="0" fontId="1" fillId="1" borderId="42" xfId="0" applyFont="1" applyFill="1" applyBorder="1" applyAlignment="1">
      <alignment horizontal="center" vertical="center"/>
    </xf>
    <xf numFmtId="169" fontId="1" fillId="1" borderId="17" xfId="0" applyNumberFormat="1" applyFont="1" applyFill="1" applyBorder="1" applyAlignment="1">
      <alignment horizontal="center" vertical="center"/>
    </xf>
    <xf numFmtId="169" fontId="1" fillId="1" borderId="22" xfId="0" applyNumberFormat="1" applyFont="1" applyFill="1" applyBorder="1" applyAlignment="1">
      <alignment horizontal="center" vertical="center"/>
    </xf>
    <xf numFmtId="170" fontId="1" fillId="1" borderId="17" xfId="0" applyNumberFormat="1" applyFont="1" applyFill="1" applyBorder="1" applyAlignment="1">
      <alignment horizontal="center" vertical="center"/>
    </xf>
    <xf numFmtId="170" fontId="1" fillId="1" borderId="22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/>
    </xf>
    <xf numFmtId="0" fontId="27" fillId="0" borderId="17" xfId="0" applyFont="1" applyBorder="1" applyAlignment="1">
      <alignment horizontal="center" textRotation="90"/>
    </xf>
    <xf numFmtId="0" fontId="27" fillId="0" borderId="22" xfId="0" applyFont="1" applyBorder="1" applyAlignment="1">
      <alignment horizontal="center" textRotation="90"/>
    </xf>
    <xf numFmtId="0" fontId="27" fillId="0" borderId="11" xfId="0" applyFont="1" applyBorder="1" applyAlignment="1">
      <alignment horizontal="center" textRotation="90"/>
    </xf>
    <xf numFmtId="0" fontId="27" fillId="2" borderId="17" xfId="0" applyFont="1" applyFill="1" applyBorder="1" applyAlignment="1">
      <alignment horizontal="center" vertical="center" wrapText="1"/>
    </xf>
    <xf numFmtId="0" fontId="27" fillId="2" borderId="22" xfId="0" applyFont="1" applyFill="1" applyBorder="1" applyAlignment="1">
      <alignment horizontal="center" vertical="center" wrapText="1"/>
    </xf>
    <xf numFmtId="0" fontId="27" fillId="2" borderId="11" xfId="0" applyFont="1" applyFill="1" applyBorder="1" applyAlignment="1">
      <alignment horizontal="center" vertical="center" wrapText="1"/>
    </xf>
    <xf numFmtId="0" fontId="27" fillId="2" borderId="44" xfId="0" applyFont="1" applyFill="1" applyBorder="1" applyAlignment="1">
      <alignment horizontal="center" vertical="center"/>
    </xf>
    <xf numFmtId="0" fontId="27" fillId="2" borderId="46" xfId="0" applyFont="1" applyFill="1" applyBorder="1" applyAlignment="1">
      <alignment horizontal="center" vertical="center"/>
    </xf>
    <xf numFmtId="0" fontId="27" fillId="2" borderId="45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textRotation="90" wrapText="1"/>
    </xf>
    <xf numFmtId="0" fontId="27" fillId="2" borderId="11" xfId="0" applyFont="1" applyFill="1" applyBorder="1" applyAlignment="1">
      <alignment horizontal="center" textRotation="90" wrapText="1"/>
    </xf>
    <xf numFmtId="0" fontId="9" fillId="2" borderId="21" xfId="0" quotePrefix="1" applyFont="1" applyFill="1" applyBorder="1" applyAlignment="1">
      <alignment horizontal="center" vertical="center"/>
    </xf>
    <xf numFmtId="0" fontId="9" fillId="2" borderId="22" xfId="0" quotePrefix="1" applyFont="1" applyFill="1" applyBorder="1" applyAlignment="1">
      <alignment horizontal="center" vertical="center"/>
    </xf>
    <xf numFmtId="0" fontId="9" fillId="2" borderId="11" xfId="0" quotePrefix="1" applyFont="1" applyFill="1" applyBorder="1" applyAlignment="1">
      <alignment horizontal="center" vertical="center"/>
    </xf>
    <xf numFmtId="1" fontId="8" fillId="2" borderId="21" xfId="0" applyNumberFormat="1" applyFont="1" applyFill="1" applyBorder="1" applyAlignment="1">
      <alignment horizontal="center" vertical="center"/>
    </xf>
    <xf numFmtId="1" fontId="8" fillId="2" borderId="22" xfId="0" applyNumberFormat="1" applyFont="1" applyFill="1" applyBorder="1" applyAlignment="1">
      <alignment horizontal="center" vertical="center"/>
    </xf>
    <xf numFmtId="1" fontId="8" fillId="2" borderId="11" xfId="0" applyNumberFormat="1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9" fillId="2" borderId="13" xfId="0" applyFont="1" applyFill="1" applyBorder="1" applyAlignment="1">
      <alignment horizontal="center" vertical="center" textRotation="90" wrapText="1"/>
    </xf>
    <xf numFmtId="0" fontId="9" fillId="2" borderId="16" xfId="0" applyFont="1" applyFill="1" applyBorder="1" applyAlignment="1">
      <alignment horizontal="center" vertical="center" textRotation="90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8" fillId="0" borderId="44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wrapText="1"/>
    </xf>
    <xf numFmtId="0" fontId="9" fillId="2" borderId="22" xfId="0" applyFont="1" applyFill="1" applyBorder="1" applyAlignment="1">
      <alignment horizont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2" borderId="47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0" fillId="0" borderId="22" xfId="0" applyBorder="1"/>
    <xf numFmtId="0" fontId="0" fillId="0" borderId="11" xfId="0" applyBorder="1"/>
    <xf numFmtId="0" fontId="9" fillId="2" borderId="21" xfId="0" applyFont="1" applyFill="1" applyBorder="1" applyAlignment="1">
      <alignment horizontal="center" vertical="center"/>
    </xf>
    <xf numFmtId="1" fontId="46" fillId="2" borderId="21" xfId="0" applyNumberFormat="1" applyFont="1" applyFill="1" applyBorder="1" applyAlignment="1">
      <alignment horizontal="center" vertical="center"/>
    </xf>
    <xf numFmtId="0" fontId="48" fillId="0" borderId="22" xfId="0" applyFont="1" applyBorder="1"/>
    <xf numFmtId="0" fontId="48" fillId="0" borderId="11" xfId="0" applyFont="1" applyBorder="1"/>
    <xf numFmtId="0" fontId="1" fillId="0" borderId="22" xfId="0" applyFont="1" applyBorder="1"/>
    <xf numFmtId="0" fontId="1" fillId="0" borderId="11" xfId="0" applyFont="1" applyBorder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48" xfId="0" applyFont="1" applyBorder="1" applyAlignment="1">
      <alignment horizontal="center"/>
    </xf>
    <xf numFmtId="0" fontId="14" fillId="0" borderId="49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0" xfId="0" applyFont="1" applyBorder="1" applyAlignment="1">
      <alignment horizontal="center" wrapText="1"/>
    </xf>
    <xf numFmtId="0" fontId="14" fillId="0" borderId="51" xfId="0" applyFont="1" applyBorder="1" applyAlignment="1">
      <alignment horizontal="center" wrapText="1"/>
    </xf>
    <xf numFmtId="166" fontId="37" fillId="0" borderId="17" xfId="1" applyNumberFormat="1" applyFont="1" applyBorder="1" applyAlignment="1">
      <alignment horizontal="center" vertical="center"/>
    </xf>
    <xf numFmtId="166" fontId="37" fillId="0" borderId="22" xfId="1" applyNumberFormat="1" applyFont="1" applyBorder="1" applyAlignment="1">
      <alignment horizontal="center" vertical="center"/>
    </xf>
    <xf numFmtId="166" fontId="37" fillId="0" borderId="8" xfId="1" applyNumberFormat="1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0" fillId="0" borderId="46" xfId="0" applyBorder="1"/>
    <xf numFmtId="0" fontId="0" fillId="0" borderId="45" xfId="0" applyBorder="1"/>
    <xf numFmtId="0" fontId="0" fillId="0" borderId="13" xfId="0" applyBorder="1" applyAlignment="1">
      <alignment horizontal="center" vertical="center"/>
    </xf>
    <xf numFmtId="0" fontId="31" fillId="0" borderId="27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2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6" fillId="0" borderId="44" xfId="0" applyFont="1" applyBorder="1" applyAlignment="1">
      <alignment horizontal="left" vertical="center"/>
    </xf>
    <xf numFmtId="0" fontId="6" fillId="0" borderId="46" xfId="0" applyFont="1" applyBorder="1" applyAlignment="1">
      <alignment horizontal="left" vertical="center"/>
    </xf>
    <xf numFmtId="0" fontId="6" fillId="0" borderId="46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40" fillId="0" borderId="56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57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40" fillId="0" borderId="64" xfId="0" applyFont="1" applyBorder="1" applyAlignment="1">
      <alignment horizontal="center" vertical="center"/>
    </xf>
    <xf numFmtId="0" fontId="40" fillId="0" borderId="65" xfId="0" applyFont="1" applyBorder="1" applyAlignment="1">
      <alignment horizontal="center" vertical="center"/>
    </xf>
  </cellXfs>
  <cellStyles count="7">
    <cellStyle name="Comma [0]" xfId="1" builtinId="6"/>
    <cellStyle name="Comma [0] 2" xfId="6"/>
    <cellStyle name="Comma [0] 3" xfId="2"/>
    <cellStyle name="Normal" xfId="0" builtinId="0"/>
    <cellStyle name="Normal 2" xfId="3"/>
    <cellStyle name="Normal 2 2" xfId="4"/>
    <cellStyle name="Normal 4" xf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9</xdr:row>
      <xdr:rowOff>219075</xdr:rowOff>
    </xdr:from>
    <xdr:to>
      <xdr:col>8</xdr:col>
      <xdr:colOff>95250</xdr:colOff>
      <xdr:row>9</xdr:row>
      <xdr:rowOff>220663</xdr:rowOff>
    </xdr:to>
    <xdr:cxnSp macro="">
      <xdr:nvCxnSpPr>
        <xdr:cNvPr id="2" name="Straight Connector 1"/>
        <xdr:cNvCxnSpPr/>
      </xdr:nvCxnSpPr>
      <xdr:spPr>
        <a:xfrm>
          <a:off x="2476500" y="561975"/>
          <a:ext cx="2638425" cy="158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47</xdr:row>
      <xdr:rowOff>123825</xdr:rowOff>
    </xdr:from>
    <xdr:to>
      <xdr:col>7</xdr:col>
      <xdr:colOff>546099</xdr:colOff>
      <xdr:row>55</xdr:row>
      <xdr:rowOff>28575</xdr:rowOff>
    </xdr:to>
    <xdr:sp macro="" textlink="">
      <xdr:nvSpPr>
        <xdr:cNvPr id="3" name="TextBox 2"/>
        <xdr:cNvSpPr txBox="1"/>
      </xdr:nvSpPr>
      <xdr:spPr>
        <a:xfrm>
          <a:off x="2740025" y="8759825"/>
          <a:ext cx="933449" cy="1174750"/>
        </a:xfrm>
        <a:prstGeom prst="rect">
          <a:avLst/>
        </a:prstGeom>
        <a:noFill/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id-ID" sz="1100"/>
            <a:t>Foto 3 x 4</a:t>
          </a:r>
        </a:p>
      </xdr:txBody>
    </xdr:sp>
    <xdr:clientData/>
  </xdr:twoCellAnchor>
  <xdr:twoCellAnchor>
    <xdr:from>
      <xdr:col>1</xdr:col>
      <xdr:colOff>371475</xdr:colOff>
      <xdr:row>0</xdr:row>
      <xdr:rowOff>47625</xdr:rowOff>
    </xdr:from>
    <xdr:to>
      <xdr:col>3</xdr:col>
      <xdr:colOff>142875</xdr:colOff>
      <xdr:row>6</xdr:row>
      <xdr:rowOff>152400</xdr:rowOff>
    </xdr:to>
    <xdr:pic>
      <xdr:nvPicPr>
        <xdr:cNvPr id="4" name="Picture 1" descr="LOGO Provinsi Jawa Timu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" y="47625"/>
          <a:ext cx="990600" cy="1076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600075</xdr:colOff>
      <xdr:row>0</xdr:row>
      <xdr:rowOff>76200</xdr:rowOff>
    </xdr:from>
    <xdr:to>
      <xdr:col>10</xdr:col>
      <xdr:colOff>428625</xdr:colOff>
      <xdr:row>7</xdr:row>
      <xdr:rowOff>0</xdr:rowOff>
    </xdr:to>
    <xdr:sp macro="" textlink="">
      <xdr:nvSpPr>
        <xdr:cNvPr id="5" name="TextBox 10"/>
        <xdr:cNvSpPr txBox="1">
          <a:spLocks noChangeArrowheads="1"/>
        </xdr:cNvSpPr>
      </xdr:nvSpPr>
      <xdr:spPr bwMode="auto">
        <a:xfrm>
          <a:off x="1876425" y="76200"/>
          <a:ext cx="4267200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id-ID" sz="1100" b="1" i="0" strike="noStrike">
              <a:solidFill>
                <a:srgbClr val="000000"/>
              </a:solidFill>
              <a:latin typeface="Calibri"/>
              <a:cs typeface="Calibri"/>
            </a:rPr>
            <a:t>PEMERINTAH PROVINSI JAWA TIMUR </a:t>
          </a: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100" b="1" i="0" strike="noStrike">
              <a:solidFill>
                <a:srgbClr val="000000"/>
              </a:solidFill>
              <a:latin typeface="Calibri"/>
              <a:cs typeface="Calibri"/>
            </a:rPr>
            <a:t>DINAS PENDIDIKAN</a:t>
          </a:r>
          <a:r>
            <a:rPr lang="id-ID" sz="1100" b="0" i="0" strike="noStrike">
              <a:solidFill>
                <a:srgbClr val="000000"/>
              </a:solidFill>
              <a:latin typeface="Calibri"/>
              <a:cs typeface="Calibri"/>
            </a:rPr>
            <a:t>   </a:t>
          </a:r>
        </a:p>
        <a:p>
          <a:pPr algn="ctr" rtl="1">
            <a:defRPr sz="1000"/>
          </a:pPr>
          <a:r>
            <a:rPr lang="id-ID" sz="1400" b="1" i="0" strike="noStrike">
              <a:solidFill>
                <a:srgbClr val="000000"/>
              </a:solidFill>
              <a:latin typeface="Calibri"/>
              <a:cs typeface="Calibri"/>
            </a:rPr>
            <a:t>SMA NEGERI 2 BANGKALAN</a:t>
          </a:r>
          <a:endParaRPr lang="id-ID" sz="14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100" b="0" i="0" strike="noStrike">
              <a:solidFill>
                <a:srgbClr val="000000"/>
              </a:solidFill>
              <a:latin typeface="Calibri"/>
              <a:cs typeface="Calibri"/>
            </a:rPr>
            <a:t>Jalan Soekarno Hatta 18 Telp. (031) 3095326 Bangkalan</a:t>
          </a:r>
        </a:p>
        <a:p>
          <a:pPr algn="ctr" rtl="1">
            <a:defRPr sz="1000"/>
          </a:pPr>
          <a:r>
            <a:rPr lang="id-ID" sz="1100" b="0" i="0" strike="noStrike">
              <a:solidFill>
                <a:srgbClr val="000000"/>
              </a:solidFill>
              <a:latin typeface="Calibri"/>
              <a:cs typeface="Calibri"/>
            </a:rPr>
            <a:t>Email: humas@sman2bangkalan.sch.id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2</xdr:row>
      <xdr:rowOff>209550</xdr:rowOff>
    </xdr:from>
    <xdr:to>
      <xdr:col>8</xdr:col>
      <xdr:colOff>0</xdr:colOff>
      <xdr:row>2</xdr:row>
      <xdr:rowOff>211138</xdr:rowOff>
    </xdr:to>
    <xdr:cxnSp macro="">
      <xdr:nvCxnSpPr>
        <xdr:cNvPr id="2" name="Straight Connector 1"/>
        <xdr:cNvCxnSpPr/>
      </xdr:nvCxnSpPr>
      <xdr:spPr>
        <a:xfrm>
          <a:off x="1933575" y="552450"/>
          <a:ext cx="2562225" cy="158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9524</xdr:colOff>
      <xdr:row>40</xdr:row>
      <xdr:rowOff>133350</xdr:rowOff>
    </xdr:from>
    <xdr:to>
      <xdr:col>7</xdr:col>
      <xdr:colOff>114299</xdr:colOff>
      <xdr:row>48</xdr:row>
      <xdr:rowOff>38100</xdr:rowOff>
    </xdr:to>
    <xdr:sp macro="" textlink="">
      <xdr:nvSpPr>
        <xdr:cNvPr id="3" name="TextBox 2"/>
        <xdr:cNvSpPr txBox="1"/>
      </xdr:nvSpPr>
      <xdr:spPr>
        <a:xfrm>
          <a:off x="2343149" y="7648575"/>
          <a:ext cx="962025" cy="1200150"/>
        </a:xfrm>
        <a:prstGeom prst="rect">
          <a:avLst/>
        </a:prstGeom>
        <a:noFill/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id-ID" sz="1100"/>
            <a:t>Foto 3 x 4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URIKULUM\Ujian%20Nasional\UNAS%202017-2018\DKNK%20%202018%20SMAN%202%20BKL%20(Manu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esensiIPS"/>
      <sheetName val="PresensiMIPA"/>
      <sheetName val="Raport1"/>
      <sheetName val="Raport2"/>
      <sheetName val="Raport3"/>
      <sheetName val="Raport4"/>
      <sheetName val="Raport5"/>
      <sheetName val="Raport6"/>
      <sheetName val="NilRapor1-6"/>
      <sheetName val="NilPrak&amp;Teori"/>
      <sheetName val="Nilai US"/>
      <sheetName val="Sheet1"/>
      <sheetName val="SMA IPS"/>
      <sheetName val="SMA MIPA"/>
      <sheetName val="SIKAP IPA"/>
      <sheetName val="SIKAP IPS"/>
      <sheetName val="NILAI IPA"/>
      <sheetName val="NILAI IPS"/>
      <sheetName val="Sheet3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87">
          <cell r="B287">
            <v>1</v>
          </cell>
          <cell r="C287">
            <v>10479</v>
          </cell>
          <cell r="D287" t="str">
            <v>ABDUL HALIM RIVALDY</v>
          </cell>
          <cell r="E287">
            <v>79</v>
          </cell>
          <cell r="F287">
            <v>77.5</v>
          </cell>
          <cell r="G287">
            <v>78.166666666666671</v>
          </cell>
          <cell r="H287">
            <v>77</v>
          </cell>
          <cell r="I287">
            <v>84.333333333333329</v>
          </cell>
          <cell r="J287">
            <v>77.333333333333329</v>
          </cell>
          <cell r="K287">
            <v>87.5</v>
          </cell>
          <cell r="L287">
            <v>82.333333333333329</v>
          </cell>
          <cell r="M287">
            <v>84</v>
          </cell>
          <cell r="N287">
            <v>79</v>
          </cell>
          <cell r="O287">
            <v>76.833333333333329</v>
          </cell>
          <cell r="P287">
            <v>80.333333333333329</v>
          </cell>
          <cell r="Q287">
            <v>77.833333333333329</v>
          </cell>
          <cell r="R287">
            <v>75.666666666666671</v>
          </cell>
          <cell r="S287">
            <v>79.833333333333329</v>
          </cell>
          <cell r="T287">
            <v>79.777777777777786</v>
          </cell>
        </row>
        <row r="288">
          <cell r="B288">
            <v>2</v>
          </cell>
          <cell r="C288">
            <v>10511</v>
          </cell>
          <cell r="D288" t="str">
            <v>ANDRIYAN ISMI FEBRIYANTO</v>
          </cell>
          <cell r="E288">
            <v>81.5</v>
          </cell>
          <cell r="F288">
            <v>80</v>
          </cell>
          <cell r="G288">
            <v>81.5</v>
          </cell>
          <cell r="H288">
            <v>81.5</v>
          </cell>
          <cell r="I288">
            <v>83.166666666666671</v>
          </cell>
          <cell r="J288">
            <v>78</v>
          </cell>
          <cell r="K288">
            <v>88.833333333333329</v>
          </cell>
          <cell r="L288">
            <v>82.666666666666671</v>
          </cell>
          <cell r="M288">
            <v>87.5</v>
          </cell>
          <cell r="N288">
            <v>80.833333333333329</v>
          </cell>
          <cell r="O288">
            <v>79.333333333333329</v>
          </cell>
          <cell r="P288">
            <v>84.333333333333329</v>
          </cell>
          <cell r="Q288">
            <v>80.5</v>
          </cell>
          <cell r="R288">
            <v>78.166666666666671</v>
          </cell>
          <cell r="S288">
            <v>85.166666666666671</v>
          </cell>
          <cell r="T288">
            <v>82.200000000000017</v>
          </cell>
        </row>
        <row r="289">
          <cell r="B289">
            <v>3</v>
          </cell>
          <cell r="C289">
            <v>10515</v>
          </cell>
          <cell r="D289" t="str">
            <v>ANNIDA RAMADHANI</v>
          </cell>
          <cell r="E289">
            <v>83</v>
          </cell>
          <cell r="F289">
            <v>83.666666666666671</v>
          </cell>
          <cell r="G289">
            <v>83.833333333333329</v>
          </cell>
          <cell r="H289">
            <v>81.333333333333329</v>
          </cell>
          <cell r="I289">
            <v>87.166666666666671</v>
          </cell>
          <cell r="J289">
            <v>84.166666666666671</v>
          </cell>
          <cell r="K289">
            <v>90.833333333333329</v>
          </cell>
          <cell r="L289">
            <v>82.833333333333329</v>
          </cell>
          <cell r="M289">
            <v>89.666666666666671</v>
          </cell>
          <cell r="N289">
            <v>82.166666666666671</v>
          </cell>
          <cell r="O289">
            <v>84.166666666666671</v>
          </cell>
          <cell r="P289">
            <v>88.666666666666671</v>
          </cell>
          <cell r="Q289">
            <v>86.5</v>
          </cell>
          <cell r="R289">
            <v>82.666666666666671</v>
          </cell>
          <cell r="S289">
            <v>85.5</v>
          </cell>
          <cell r="T289">
            <v>85.077777777777783</v>
          </cell>
        </row>
        <row r="290">
          <cell r="B290">
            <v>4</v>
          </cell>
          <cell r="C290">
            <v>10525</v>
          </cell>
          <cell r="D290" t="str">
            <v>AUDHYA MERDEKAWATI</v>
          </cell>
          <cell r="E290">
            <v>79.666666666666671</v>
          </cell>
          <cell r="F290">
            <v>80</v>
          </cell>
          <cell r="G290">
            <v>82.333333333333329</v>
          </cell>
          <cell r="H290">
            <v>79.333333333333329</v>
          </cell>
          <cell r="I290">
            <v>83.166666666666671</v>
          </cell>
          <cell r="J290">
            <v>80.333333333333329</v>
          </cell>
          <cell r="K290">
            <v>90.5</v>
          </cell>
          <cell r="L290">
            <v>81.166666666666671</v>
          </cell>
          <cell r="M290">
            <v>84.5</v>
          </cell>
          <cell r="N290">
            <v>80.5</v>
          </cell>
          <cell r="O290">
            <v>79.166666666666671</v>
          </cell>
          <cell r="P290">
            <v>82.666666666666671</v>
          </cell>
          <cell r="Q290">
            <v>79</v>
          </cell>
          <cell r="R290">
            <v>77.333333333333329</v>
          </cell>
          <cell r="S290">
            <v>83.833333333333329</v>
          </cell>
          <cell r="T290">
            <v>81.566666666666634</v>
          </cell>
        </row>
        <row r="291">
          <cell r="B291">
            <v>5</v>
          </cell>
          <cell r="C291">
            <v>10572</v>
          </cell>
          <cell r="D291" t="str">
            <v>FADILATUL JENNAH</v>
          </cell>
          <cell r="E291">
            <v>83.166666666666671</v>
          </cell>
          <cell r="F291">
            <v>80.833333333333329</v>
          </cell>
          <cell r="G291">
            <v>80.833333333333329</v>
          </cell>
          <cell r="H291">
            <v>79.333333333333329</v>
          </cell>
          <cell r="I291">
            <v>84.166666666666671</v>
          </cell>
          <cell r="J291">
            <v>79.833333333333329</v>
          </cell>
          <cell r="K291">
            <v>90.833333333333329</v>
          </cell>
          <cell r="L291">
            <v>83.666666666666671</v>
          </cell>
          <cell r="M291">
            <v>86</v>
          </cell>
          <cell r="N291">
            <v>80.833333333333329</v>
          </cell>
          <cell r="O291">
            <v>80.666666666666671</v>
          </cell>
          <cell r="P291">
            <v>84.166666666666671</v>
          </cell>
          <cell r="Q291">
            <v>80.333333333333329</v>
          </cell>
          <cell r="R291">
            <v>78.333333333333329</v>
          </cell>
          <cell r="S291">
            <v>82.833333333333329</v>
          </cell>
          <cell r="T291">
            <v>82.388888888888872</v>
          </cell>
        </row>
        <row r="292">
          <cell r="B292">
            <v>6</v>
          </cell>
          <cell r="C292">
            <v>10592</v>
          </cell>
          <cell r="D292" t="str">
            <v>GALUH AJENG TRI FARA DIVA FATRHAT</v>
          </cell>
          <cell r="E292">
            <v>82.166666666666671</v>
          </cell>
          <cell r="F292">
            <v>82</v>
          </cell>
          <cell r="G292">
            <v>83.666666666666671</v>
          </cell>
          <cell r="H292">
            <v>81</v>
          </cell>
          <cell r="I292">
            <v>88.5</v>
          </cell>
          <cell r="J292">
            <v>82.333333333333329</v>
          </cell>
          <cell r="K292">
            <v>90.166666666666671</v>
          </cell>
          <cell r="L292">
            <v>81.666666666666671</v>
          </cell>
          <cell r="M292">
            <v>87.166666666666671</v>
          </cell>
          <cell r="N292">
            <v>80.166666666666671</v>
          </cell>
          <cell r="O292">
            <v>80.166666666666671</v>
          </cell>
          <cell r="P292">
            <v>86</v>
          </cell>
          <cell r="Q292">
            <v>82.666666666666671</v>
          </cell>
          <cell r="R292">
            <v>78.833333333333329</v>
          </cell>
          <cell r="S292">
            <v>84.833333333333329</v>
          </cell>
          <cell r="T292">
            <v>83.422222222222203</v>
          </cell>
        </row>
        <row r="293">
          <cell r="B293">
            <v>7</v>
          </cell>
          <cell r="C293">
            <v>10608</v>
          </cell>
          <cell r="D293" t="str">
            <v>IDAMAN PUTRI YULINAR</v>
          </cell>
          <cell r="E293">
            <v>87.666666666666671</v>
          </cell>
          <cell r="F293">
            <v>85</v>
          </cell>
          <cell r="G293">
            <v>85.166666666666671</v>
          </cell>
          <cell r="H293">
            <v>81.5</v>
          </cell>
          <cell r="I293">
            <v>87.5</v>
          </cell>
          <cell r="J293">
            <v>82.666666666666671</v>
          </cell>
          <cell r="K293">
            <v>89.166666666666671</v>
          </cell>
          <cell r="L293">
            <v>82.166666666666671</v>
          </cell>
          <cell r="M293">
            <v>89.166666666666671</v>
          </cell>
          <cell r="N293">
            <v>80.833333333333329</v>
          </cell>
          <cell r="O293">
            <v>86.833333333333329</v>
          </cell>
          <cell r="P293">
            <v>88.5</v>
          </cell>
          <cell r="Q293">
            <v>83.166666666666671</v>
          </cell>
          <cell r="R293">
            <v>81.333333333333329</v>
          </cell>
          <cell r="S293">
            <v>86</v>
          </cell>
          <cell r="T293">
            <v>85.111111111111114</v>
          </cell>
        </row>
        <row r="294">
          <cell r="B294">
            <v>8</v>
          </cell>
          <cell r="C294">
            <v>10630</v>
          </cell>
          <cell r="D294" t="str">
            <v>IZZATUL FAIQOH</v>
          </cell>
          <cell r="E294">
            <v>87.166666666666671</v>
          </cell>
          <cell r="F294">
            <v>85.5</v>
          </cell>
          <cell r="G294">
            <v>85</v>
          </cell>
          <cell r="H294">
            <v>84.166666666666671</v>
          </cell>
          <cell r="I294">
            <v>86.166666666666671</v>
          </cell>
          <cell r="J294">
            <v>81</v>
          </cell>
          <cell r="K294">
            <v>91.666666666666671</v>
          </cell>
          <cell r="L294">
            <v>82.166666666666671</v>
          </cell>
          <cell r="M294">
            <v>89.833333333333329</v>
          </cell>
          <cell r="N294">
            <v>82</v>
          </cell>
          <cell r="O294">
            <v>83.833333333333329</v>
          </cell>
          <cell r="P294">
            <v>89.5</v>
          </cell>
          <cell r="Q294">
            <v>85.833333333333329</v>
          </cell>
          <cell r="R294">
            <v>83.666666666666671</v>
          </cell>
          <cell r="S294">
            <v>85.833333333333329</v>
          </cell>
          <cell r="T294">
            <v>85.555555555555557</v>
          </cell>
        </row>
        <row r="295">
          <cell r="B295">
            <v>9</v>
          </cell>
          <cell r="C295">
            <v>10638</v>
          </cell>
          <cell r="D295" t="str">
            <v>JOEVANKA ADI WIJAYA PUTRA</v>
          </cell>
          <cell r="E295">
            <v>80.166666666666671</v>
          </cell>
          <cell r="F295">
            <v>78</v>
          </cell>
          <cell r="G295">
            <v>79.166666666666671</v>
          </cell>
          <cell r="H295">
            <v>76.5</v>
          </cell>
          <cell r="I295">
            <v>84.833333333333329</v>
          </cell>
          <cell r="J295">
            <v>78.833333333333329</v>
          </cell>
          <cell r="K295">
            <v>88.666666666666671</v>
          </cell>
          <cell r="L295">
            <v>81</v>
          </cell>
          <cell r="M295">
            <v>83.666666666666671</v>
          </cell>
          <cell r="N295">
            <v>78.5</v>
          </cell>
          <cell r="O295">
            <v>77.833333333333329</v>
          </cell>
          <cell r="P295">
            <v>79.5</v>
          </cell>
          <cell r="Q295">
            <v>77</v>
          </cell>
          <cell r="R295">
            <v>75</v>
          </cell>
          <cell r="S295">
            <v>81</v>
          </cell>
          <cell r="T295">
            <v>79.977777777777774</v>
          </cell>
        </row>
        <row r="296">
          <cell r="B296">
            <v>10</v>
          </cell>
          <cell r="C296">
            <v>10659</v>
          </cell>
          <cell r="D296" t="str">
            <v>M. FARIS ALFARIZI</v>
          </cell>
          <cell r="E296">
            <v>79.166666666666671</v>
          </cell>
          <cell r="F296">
            <v>78.833333333333329</v>
          </cell>
          <cell r="G296">
            <v>81.166666666666671</v>
          </cell>
          <cell r="H296">
            <v>77.5</v>
          </cell>
          <cell r="I296">
            <v>85.666666666666671</v>
          </cell>
          <cell r="J296">
            <v>79</v>
          </cell>
          <cell r="K296">
            <v>85</v>
          </cell>
          <cell r="L296">
            <v>85.333333333333329</v>
          </cell>
          <cell r="M296">
            <v>84</v>
          </cell>
          <cell r="N296">
            <v>80</v>
          </cell>
          <cell r="O296">
            <v>80.666666666666671</v>
          </cell>
          <cell r="P296">
            <v>81.666666666666671</v>
          </cell>
          <cell r="Q296">
            <v>78.166666666666671</v>
          </cell>
          <cell r="R296">
            <v>77.5</v>
          </cell>
          <cell r="S296">
            <v>82.166666666666671</v>
          </cell>
          <cell r="T296">
            <v>81.055555555555571</v>
          </cell>
        </row>
        <row r="297">
          <cell r="B297">
            <v>11</v>
          </cell>
          <cell r="C297">
            <v>10662</v>
          </cell>
          <cell r="D297" t="str">
            <v>M. RIZKI MAULIDI</v>
          </cell>
          <cell r="E297">
            <v>83.333333333333329</v>
          </cell>
          <cell r="F297">
            <v>81.833333333333329</v>
          </cell>
          <cell r="G297">
            <v>80.833333333333329</v>
          </cell>
          <cell r="H297">
            <v>87.5</v>
          </cell>
          <cell r="I297">
            <v>88.166666666666671</v>
          </cell>
          <cell r="J297">
            <v>79.333333333333329</v>
          </cell>
          <cell r="K297">
            <v>88.833333333333329</v>
          </cell>
          <cell r="L297">
            <v>83.666666666666671</v>
          </cell>
          <cell r="M297">
            <v>85.333333333333329</v>
          </cell>
          <cell r="N297">
            <v>84</v>
          </cell>
          <cell r="O297">
            <v>81</v>
          </cell>
          <cell r="P297">
            <v>84</v>
          </cell>
          <cell r="Q297">
            <v>83</v>
          </cell>
          <cell r="R297">
            <v>77.833333333333329</v>
          </cell>
          <cell r="S297">
            <v>85.333333333333329</v>
          </cell>
          <cell r="T297">
            <v>83.6</v>
          </cell>
        </row>
        <row r="298">
          <cell r="B298">
            <v>12</v>
          </cell>
          <cell r="C298">
            <v>10676</v>
          </cell>
          <cell r="D298" t="str">
            <v>MAUDI LATIFIANDANI</v>
          </cell>
          <cell r="E298">
            <v>82.666666666666671</v>
          </cell>
          <cell r="F298">
            <v>79.833333333333329</v>
          </cell>
          <cell r="G298">
            <v>80.166666666666671</v>
          </cell>
          <cell r="H298">
            <v>78.833333333333329</v>
          </cell>
          <cell r="I298">
            <v>83.333333333333329</v>
          </cell>
          <cell r="J298">
            <v>78.666666666666671</v>
          </cell>
          <cell r="K298">
            <v>91.833333333333329</v>
          </cell>
          <cell r="L298">
            <v>82.833333333333329</v>
          </cell>
          <cell r="M298">
            <v>85.833333333333329</v>
          </cell>
          <cell r="N298">
            <v>80.666666666666671</v>
          </cell>
          <cell r="O298">
            <v>78.166666666666671</v>
          </cell>
          <cell r="P298">
            <v>82</v>
          </cell>
          <cell r="Q298">
            <v>76.833333333333329</v>
          </cell>
          <cell r="R298">
            <v>76.333333333333329</v>
          </cell>
          <cell r="S298">
            <v>82</v>
          </cell>
          <cell r="T298">
            <v>81.333333333333329</v>
          </cell>
        </row>
        <row r="299">
          <cell r="B299">
            <v>13</v>
          </cell>
          <cell r="C299">
            <v>10690</v>
          </cell>
          <cell r="D299" t="str">
            <v>MOCHAMMAD RIFQI ILFIYAN</v>
          </cell>
          <cell r="E299">
            <v>79.833333333333329</v>
          </cell>
          <cell r="F299">
            <v>75.666666666666671</v>
          </cell>
          <cell r="G299">
            <v>75.666666666666671</v>
          </cell>
          <cell r="H299">
            <v>77.166666666666671</v>
          </cell>
          <cell r="I299">
            <v>84</v>
          </cell>
          <cell r="J299">
            <v>79.166666666666671</v>
          </cell>
          <cell r="K299">
            <v>90</v>
          </cell>
          <cell r="L299">
            <v>80.333333333333329</v>
          </cell>
          <cell r="M299">
            <v>83.166666666666671</v>
          </cell>
          <cell r="N299">
            <v>79</v>
          </cell>
          <cell r="O299">
            <v>76.666666666666671</v>
          </cell>
          <cell r="P299">
            <v>79</v>
          </cell>
          <cell r="Q299">
            <v>76.5</v>
          </cell>
          <cell r="R299">
            <v>75.666666666666671</v>
          </cell>
          <cell r="S299">
            <v>81.333333333333329</v>
          </cell>
          <cell r="T299">
            <v>79.544444444444437</v>
          </cell>
        </row>
        <row r="300">
          <cell r="B300">
            <v>14</v>
          </cell>
          <cell r="C300">
            <v>10709</v>
          </cell>
          <cell r="D300" t="str">
            <v>MOHLIS</v>
          </cell>
          <cell r="E300">
            <v>79.5</v>
          </cell>
          <cell r="F300">
            <v>76.333333333333329</v>
          </cell>
          <cell r="G300">
            <v>75.5</v>
          </cell>
          <cell r="H300">
            <v>76.833333333333329</v>
          </cell>
          <cell r="I300">
            <v>83</v>
          </cell>
          <cell r="J300">
            <v>78.5</v>
          </cell>
          <cell r="K300">
            <v>86.833333333333329</v>
          </cell>
          <cell r="L300">
            <v>79.833333333333329</v>
          </cell>
          <cell r="M300">
            <v>82.833333333333329</v>
          </cell>
          <cell r="N300">
            <v>79</v>
          </cell>
          <cell r="O300">
            <v>77.333333333333329</v>
          </cell>
          <cell r="P300">
            <v>78.333333333333329</v>
          </cell>
          <cell r="Q300">
            <v>80</v>
          </cell>
          <cell r="R300">
            <v>76.166666666666671</v>
          </cell>
          <cell r="S300">
            <v>80.333333333333329</v>
          </cell>
          <cell r="T300">
            <v>79.355555555555569</v>
          </cell>
        </row>
        <row r="301">
          <cell r="B301">
            <v>15</v>
          </cell>
          <cell r="C301">
            <v>10724</v>
          </cell>
          <cell r="D301" t="str">
            <v>NAWAL HABIBURRAHMAN</v>
          </cell>
          <cell r="E301">
            <v>85</v>
          </cell>
          <cell r="F301">
            <v>80.333333333333329</v>
          </cell>
          <cell r="G301">
            <v>83.333333333333329</v>
          </cell>
          <cell r="H301">
            <v>83</v>
          </cell>
          <cell r="I301">
            <v>89</v>
          </cell>
          <cell r="J301">
            <v>79.833333333333329</v>
          </cell>
          <cell r="K301">
            <v>90.333333333333329</v>
          </cell>
          <cell r="L301">
            <v>84.166666666666671</v>
          </cell>
          <cell r="M301">
            <v>87.5</v>
          </cell>
          <cell r="N301">
            <v>80.333333333333329</v>
          </cell>
          <cell r="O301">
            <v>80.666666666666671</v>
          </cell>
          <cell r="P301">
            <v>83.833333333333329</v>
          </cell>
          <cell r="Q301">
            <v>82</v>
          </cell>
          <cell r="R301">
            <v>79.5</v>
          </cell>
          <cell r="S301">
            <v>83.833333333333329</v>
          </cell>
          <cell r="T301">
            <v>83.511111111111106</v>
          </cell>
        </row>
        <row r="302">
          <cell r="B302">
            <v>16</v>
          </cell>
          <cell r="C302">
            <v>10739</v>
          </cell>
          <cell r="D302" t="str">
            <v>NUR ISNAINI HOLIK</v>
          </cell>
          <cell r="E302">
            <v>81.5</v>
          </cell>
          <cell r="F302">
            <v>80.333333333333329</v>
          </cell>
          <cell r="G302">
            <v>80.166666666666671</v>
          </cell>
          <cell r="H302">
            <v>80.833333333333329</v>
          </cell>
          <cell r="I302">
            <v>86.5</v>
          </cell>
          <cell r="J302">
            <v>81.333333333333329</v>
          </cell>
          <cell r="K302">
            <v>90.166666666666671</v>
          </cell>
          <cell r="L302">
            <v>82.833333333333329</v>
          </cell>
          <cell r="M302">
            <v>85.5</v>
          </cell>
          <cell r="N302">
            <v>80.333333333333329</v>
          </cell>
          <cell r="O302">
            <v>79.5</v>
          </cell>
          <cell r="P302">
            <v>82.166666666666671</v>
          </cell>
          <cell r="Q302">
            <v>80</v>
          </cell>
          <cell r="R302">
            <v>77.833333333333329</v>
          </cell>
          <cell r="S302">
            <v>81.833333333333329</v>
          </cell>
          <cell r="T302">
            <v>82.055555555555529</v>
          </cell>
        </row>
        <row r="303">
          <cell r="B303">
            <v>17</v>
          </cell>
          <cell r="C303">
            <v>10742</v>
          </cell>
          <cell r="D303" t="str">
            <v>NUR LIYANA</v>
          </cell>
          <cell r="E303">
            <v>86.666666666666671</v>
          </cell>
          <cell r="F303">
            <v>83.5</v>
          </cell>
          <cell r="G303">
            <v>84.333333333333329</v>
          </cell>
          <cell r="H303">
            <v>83.5</v>
          </cell>
          <cell r="I303">
            <v>86.666666666666671</v>
          </cell>
          <cell r="J303">
            <v>81.666666666666671</v>
          </cell>
          <cell r="K303">
            <v>91.666666666666671</v>
          </cell>
          <cell r="L303">
            <v>82.5</v>
          </cell>
          <cell r="M303">
            <v>89</v>
          </cell>
          <cell r="N303">
            <v>81.666666666666671</v>
          </cell>
          <cell r="O303">
            <v>87.166666666666671</v>
          </cell>
          <cell r="P303">
            <v>88.666666666666671</v>
          </cell>
          <cell r="Q303">
            <v>83.333333333333329</v>
          </cell>
          <cell r="R303">
            <v>81.833333333333329</v>
          </cell>
          <cell r="S303">
            <v>85</v>
          </cell>
          <cell r="T303">
            <v>85.144444444444431</v>
          </cell>
        </row>
        <row r="304">
          <cell r="B304">
            <v>18</v>
          </cell>
          <cell r="C304">
            <v>10756</v>
          </cell>
          <cell r="D304" t="str">
            <v>OKKY SYAHFIRA JUWITA</v>
          </cell>
          <cell r="E304">
            <v>86.5</v>
          </cell>
          <cell r="F304">
            <v>84.5</v>
          </cell>
          <cell r="G304">
            <v>84</v>
          </cell>
          <cell r="H304">
            <v>82.666666666666671</v>
          </cell>
          <cell r="I304">
            <v>89</v>
          </cell>
          <cell r="J304">
            <v>82.666666666666671</v>
          </cell>
          <cell r="K304">
            <v>90</v>
          </cell>
          <cell r="L304">
            <v>81.666666666666671</v>
          </cell>
          <cell r="M304">
            <v>89.333333333333329</v>
          </cell>
          <cell r="N304">
            <v>80.5</v>
          </cell>
          <cell r="O304">
            <v>82</v>
          </cell>
          <cell r="P304">
            <v>87.333333333333329</v>
          </cell>
          <cell r="Q304">
            <v>82.666666666666671</v>
          </cell>
          <cell r="R304">
            <v>79.833333333333329</v>
          </cell>
          <cell r="S304">
            <v>84.833333333333329</v>
          </cell>
          <cell r="T304">
            <v>84.5</v>
          </cell>
        </row>
        <row r="305">
          <cell r="B305">
            <v>19</v>
          </cell>
          <cell r="C305">
            <v>10758</v>
          </cell>
          <cell r="D305" t="str">
            <v>PURWO ADI RAHARJO</v>
          </cell>
          <cell r="E305">
            <v>84.666666666666671</v>
          </cell>
          <cell r="F305">
            <v>81.333333333333329</v>
          </cell>
          <cell r="G305">
            <v>81.333333333333329</v>
          </cell>
          <cell r="H305">
            <v>81.666666666666671</v>
          </cell>
          <cell r="I305">
            <v>85.166666666666671</v>
          </cell>
          <cell r="J305">
            <v>78.833333333333329</v>
          </cell>
          <cell r="K305">
            <v>88.166666666666671</v>
          </cell>
          <cell r="L305">
            <v>80.166666666666671</v>
          </cell>
          <cell r="M305">
            <v>86.166666666666671</v>
          </cell>
          <cell r="N305">
            <v>80.333333333333329</v>
          </cell>
          <cell r="O305">
            <v>79.833333333333329</v>
          </cell>
          <cell r="P305">
            <v>85.333333333333329</v>
          </cell>
          <cell r="Q305">
            <v>81.166666666666671</v>
          </cell>
          <cell r="R305">
            <v>77.666666666666671</v>
          </cell>
          <cell r="S305">
            <v>85.5</v>
          </cell>
          <cell r="T305">
            <v>82.488888888888894</v>
          </cell>
        </row>
        <row r="306">
          <cell r="B306">
            <v>20</v>
          </cell>
          <cell r="C306">
            <v>10761</v>
          </cell>
          <cell r="D306" t="str">
            <v>R. MOCHAMMAD INDRADJATI</v>
          </cell>
          <cell r="E306">
            <v>84.5</v>
          </cell>
          <cell r="F306">
            <v>82.333333333333329</v>
          </cell>
          <cell r="G306">
            <v>81.333333333333329</v>
          </cell>
          <cell r="H306">
            <v>79.333333333333329</v>
          </cell>
          <cell r="I306">
            <v>85.5</v>
          </cell>
          <cell r="J306">
            <v>80</v>
          </cell>
          <cell r="K306">
            <v>89.666666666666671</v>
          </cell>
          <cell r="L306">
            <v>82.5</v>
          </cell>
          <cell r="M306">
            <v>87.5</v>
          </cell>
          <cell r="N306">
            <v>80.833333333333329</v>
          </cell>
          <cell r="O306">
            <v>80.166666666666671</v>
          </cell>
          <cell r="P306">
            <v>86.166666666666671</v>
          </cell>
          <cell r="Q306">
            <v>80</v>
          </cell>
          <cell r="R306">
            <v>78.5</v>
          </cell>
          <cell r="S306">
            <v>84.833333333333329</v>
          </cell>
          <cell r="T306">
            <v>82.877777777777766</v>
          </cell>
        </row>
        <row r="307">
          <cell r="B307">
            <v>21</v>
          </cell>
          <cell r="C307">
            <v>10763</v>
          </cell>
          <cell r="D307" t="str">
            <v>R. RORO AYU AYNI</v>
          </cell>
          <cell r="E307">
            <v>86.5</v>
          </cell>
          <cell r="F307">
            <v>83.5</v>
          </cell>
          <cell r="G307">
            <v>86.833333333333329</v>
          </cell>
          <cell r="H307">
            <v>86.666666666666671</v>
          </cell>
          <cell r="I307">
            <v>91</v>
          </cell>
          <cell r="J307">
            <v>85.5</v>
          </cell>
          <cell r="K307">
            <v>92.5</v>
          </cell>
          <cell r="L307">
            <v>84.333333333333329</v>
          </cell>
          <cell r="M307">
            <v>90.5</v>
          </cell>
          <cell r="N307">
            <v>82.833333333333329</v>
          </cell>
          <cell r="O307">
            <v>87.166666666666671</v>
          </cell>
          <cell r="P307">
            <v>89.166666666666671</v>
          </cell>
          <cell r="Q307">
            <v>89.166666666666671</v>
          </cell>
          <cell r="R307">
            <v>86.333333333333329</v>
          </cell>
          <cell r="S307">
            <v>86.666666666666671</v>
          </cell>
          <cell r="T307">
            <v>87.244444444444454</v>
          </cell>
        </row>
        <row r="308">
          <cell r="B308">
            <v>22</v>
          </cell>
          <cell r="C308">
            <v>10773</v>
          </cell>
          <cell r="D308" t="str">
            <v>RICKY ISRAFIRMANSYAH ROHMAN</v>
          </cell>
          <cell r="E308">
            <v>81</v>
          </cell>
          <cell r="F308">
            <v>78.166666666666671</v>
          </cell>
          <cell r="G308">
            <v>80.833333333333329</v>
          </cell>
          <cell r="H308">
            <v>80.5</v>
          </cell>
          <cell r="I308">
            <v>87.333333333333329</v>
          </cell>
          <cell r="J308">
            <v>77.5</v>
          </cell>
          <cell r="K308">
            <v>90.333333333333329</v>
          </cell>
          <cell r="L308">
            <v>81.833333333333329</v>
          </cell>
          <cell r="M308">
            <v>83</v>
          </cell>
          <cell r="N308">
            <v>79.5</v>
          </cell>
          <cell r="O308">
            <v>78</v>
          </cell>
          <cell r="P308">
            <v>83</v>
          </cell>
          <cell r="Q308">
            <v>79.333333333333329</v>
          </cell>
          <cell r="R308">
            <v>78.666666666666671</v>
          </cell>
          <cell r="S308">
            <v>81.333333333333329</v>
          </cell>
          <cell r="T308">
            <v>81.355555555555554</v>
          </cell>
        </row>
        <row r="309">
          <cell r="B309">
            <v>23</v>
          </cell>
          <cell r="C309">
            <v>10803</v>
          </cell>
          <cell r="D309" t="str">
            <v>SITI CHOLIFAH</v>
          </cell>
          <cell r="E309">
            <v>84.666666666666671</v>
          </cell>
          <cell r="F309">
            <v>81.333333333333329</v>
          </cell>
          <cell r="G309">
            <v>80.166666666666671</v>
          </cell>
          <cell r="H309">
            <v>82</v>
          </cell>
          <cell r="I309">
            <v>85.833333333333329</v>
          </cell>
          <cell r="J309">
            <v>80.166666666666671</v>
          </cell>
          <cell r="K309">
            <v>90.833333333333329</v>
          </cell>
          <cell r="L309">
            <v>80.5</v>
          </cell>
          <cell r="M309">
            <v>86.5</v>
          </cell>
          <cell r="N309">
            <v>81.5</v>
          </cell>
          <cell r="O309">
            <v>79.833333333333329</v>
          </cell>
          <cell r="P309">
            <v>80.833333333333329</v>
          </cell>
          <cell r="Q309">
            <v>80.333333333333329</v>
          </cell>
          <cell r="R309">
            <v>79.666666666666671</v>
          </cell>
          <cell r="S309">
            <v>82</v>
          </cell>
          <cell r="T309">
            <v>82.411111111111111</v>
          </cell>
        </row>
        <row r="310">
          <cell r="B310">
            <v>24</v>
          </cell>
          <cell r="C310">
            <v>10836</v>
          </cell>
          <cell r="D310" t="str">
            <v>WAHYUDI</v>
          </cell>
          <cell r="E310">
            <v>83</v>
          </cell>
          <cell r="F310">
            <v>79.166666666666671</v>
          </cell>
          <cell r="G310">
            <v>80.166666666666671</v>
          </cell>
          <cell r="H310">
            <v>80</v>
          </cell>
          <cell r="I310">
            <v>85.166666666666671</v>
          </cell>
          <cell r="J310">
            <v>77.666666666666671</v>
          </cell>
          <cell r="K310">
            <v>89.833333333333329</v>
          </cell>
          <cell r="L310">
            <v>81</v>
          </cell>
          <cell r="M310">
            <v>85.333333333333329</v>
          </cell>
          <cell r="N310">
            <v>80.333333333333329</v>
          </cell>
          <cell r="O310">
            <v>79.333333333333329</v>
          </cell>
          <cell r="P310">
            <v>84.5</v>
          </cell>
          <cell r="Q310">
            <v>80</v>
          </cell>
          <cell r="R310">
            <v>79.666666666666671</v>
          </cell>
          <cell r="S310">
            <v>82.666666666666671</v>
          </cell>
          <cell r="T310">
            <v>81.855555555555583</v>
          </cell>
        </row>
        <row r="311">
          <cell r="B311">
            <v>25</v>
          </cell>
          <cell r="C311">
            <v>10838</v>
          </cell>
          <cell r="D311" t="str">
            <v>WARDATUL MUNAWAROH</v>
          </cell>
          <cell r="E311">
            <v>84.166666666666671</v>
          </cell>
          <cell r="F311">
            <v>83.666666666666671</v>
          </cell>
          <cell r="G311">
            <v>85.666666666666671</v>
          </cell>
          <cell r="H311">
            <v>85.5</v>
          </cell>
          <cell r="I311">
            <v>90</v>
          </cell>
          <cell r="J311">
            <v>84.166666666666671</v>
          </cell>
          <cell r="K311">
            <v>94.666666666666671</v>
          </cell>
          <cell r="L311">
            <v>83.166666666666671</v>
          </cell>
          <cell r="M311">
            <v>88.5</v>
          </cell>
          <cell r="N311">
            <v>82.833333333333329</v>
          </cell>
          <cell r="O311">
            <v>84.833333333333329</v>
          </cell>
          <cell r="P311">
            <v>87.833333333333329</v>
          </cell>
          <cell r="Q311">
            <v>87.166666666666671</v>
          </cell>
          <cell r="R311">
            <v>83.833333333333329</v>
          </cell>
          <cell r="S311">
            <v>85.833333333333329</v>
          </cell>
          <cell r="T311">
            <v>86.12222222222222</v>
          </cell>
        </row>
        <row r="312">
          <cell r="B312">
            <v>26</v>
          </cell>
          <cell r="C312">
            <v>10844</v>
          </cell>
          <cell r="D312" t="str">
            <v>YAYU MULYANI ADRI</v>
          </cell>
          <cell r="E312">
            <v>87.833333333333329</v>
          </cell>
          <cell r="F312">
            <v>86.166666666666671</v>
          </cell>
          <cell r="G312">
            <v>85.333333333333329</v>
          </cell>
          <cell r="H312">
            <v>84.833333333333329</v>
          </cell>
          <cell r="I312">
            <v>87.5</v>
          </cell>
          <cell r="J312">
            <v>83.333333333333329</v>
          </cell>
          <cell r="K312">
            <v>90.333333333333329</v>
          </cell>
          <cell r="L312">
            <v>82.5</v>
          </cell>
          <cell r="M312">
            <v>89.333333333333329</v>
          </cell>
          <cell r="N312">
            <v>81.666666666666671</v>
          </cell>
          <cell r="O312">
            <v>86.666666666666671</v>
          </cell>
          <cell r="P312">
            <v>89.833333333333329</v>
          </cell>
          <cell r="Q312">
            <v>88.333333333333329</v>
          </cell>
          <cell r="R312">
            <v>84.333333333333329</v>
          </cell>
          <cell r="S312">
            <v>85</v>
          </cell>
          <cell r="T312">
            <v>86.199999999999989</v>
          </cell>
        </row>
        <row r="313">
          <cell r="B313">
            <v>27</v>
          </cell>
          <cell r="C313">
            <v>11279</v>
          </cell>
          <cell r="D313" t="str">
            <v>MUHAMMAD ANDIKA RIZKI PUTRA</v>
          </cell>
          <cell r="E313">
            <v>77.875</v>
          </cell>
          <cell r="F313">
            <v>78.416666666666671</v>
          </cell>
          <cell r="G313">
            <v>76.291666666666671</v>
          </cell>
          <cell r="H313">
            <v>75.833333333333329</v>
          </cell>
          <cell r="I313">
            <v>80.5</v>
          </cell>
          <cell r="J313">
            <v>76.041666666666671</v>
          </cell>
          <cell r="K313">
            <v>83.083333333333329</v>
          </cell>
          <cell r="L313">
            <v>79.333333333333329</v>
          </cell>
          <cell r="M313">
            <v>83</v>
          </cell>
          <cell r="N313">
            <v>77.166666666666671</v>
          </cell>
          <cell r="O313">
            <v>76.541666666666671</v>
          </cell>
          <cell r="P313">
            <v>77.041666666666671</v>
          </cell>
          <cell r="Q313">
            <v>76.583333333333329</v>
          </cell>
          <cell r="R313">
            <v>76.875</v>
          </cell>
          <cell r="S313">
            <v>78.25</v>
          </cell>
          <cell r="T313">
            <v>78.188888888888897</v>
          </cell>
        </row>
        <row r="314">
          <cell r="B314">
            <v>28</v>
          </cell>
          <cell r="C314">
            <v>10195</v>
          </cell>
          <cell r="D314" t="str">
            <v>DODY YULIYANTO</v>
          </cell>
          <cell r="E314">
            <v>79.166666666666671</v>
          </cell>
          <cell r="F314">
            <v>77.5</v>
          </cell>
          <cell r="G314">
            <v>79.833333333333329</v>
          </cell>
          <cell r="H314">
            <v>78.166666666666671</v>
          </cell>
          <cell r="I314">
            <v>85.5</v>
          </cell>
          <cell r="J314">
            <v>76.5</v>
          </cell>
          <cell r="K314">
            <v>87.333333333333329</v>
          </cell>
          <cell r="L314">
            <v>79.5</v>
          </cell>
          <cell r="M314">
            <v>83.166666666666671</v>
          </cell>
          <cell r="N314">
            <v>79.166666666666671</v>
          </cell>
          <cell r="O314">
            <v>77.333333333333329</v>
          </cell>
          <cell r="P314">
            <v>81.333333333333329</v>
          </cell>
          <cell r="Q314">
            <v>77.666666666666671</v>
          </cell>
          <cell r="R314">
            <v>75.833333333333329</v>
          </cell>
          <cell r="S314">
            <v>79.5</v>
          </cell>
          <cell r="T314">
            <v>79.833333333333329</v>
          </cell>
        </row>
        <row r="315">
          <cell r="B315">
            <v>29</v>
          </cell>
          <cell r="C315">
            <v>10451</v>
          </cell>
          <cell r="D315" t="str">
            <v>YOVIE IHZA SONDANA</v>
          </cell>
          <cell r="E315">
            <v>78.625</v>
          </cell>
          <cell r="F315">
            <v>76.833333333333329</v>
          </cell>
          <cell r="G315">
            <v>80.041666666666671</v>
          </cell>
          <cell r="H315">
            <v>77.041666666666671</v>
          </cell>
          <cell r="I315">
            <v>83.208333333333329</v>
          </cell>
          <cell r="J315">
            <v>76.5</v>
          </cell>
          <cell r="K315">
            <v>86.291666666666671</v>
          </cell>
          <cell r="L315">
            <v>78.666666666666671</v>
          </cell>
          <cell r="M315">
            <v>84.166666666666671</v>
          </cell>
          <cell r="N315">
            <v>83.041666666666671</v>
          </cell>
          <cell r="O315">
            <v>78.333333333333329</v>
          </cell>
          <cell r="P315">
            <v>81.791666666666671</v>
          </cell>
          <cell r="Q315">
            <v>78.458333333333329</v>
          </cell>
          <cell r="R315">
            <v>76.916666666666671</v>
          </cell>
          <cell r="S315">
            <v>79.75</v>
          </cell>
          <cell r="T315">
            <v>79.977777777777774</v>
          </cell>
        </row>
        <row r="316">
          <cell r="B316">
            <v>30</v>
          </cell>
          <cell r="C316">
            <v>10481</v>
          </cell>
          <cell r="D316" t="str">
            <v>ABDURRAHMAN FARUQ</v>
          </cell>
          <cell r="E316">
            <v>82.5</v>
          </cell>
          <cell r="F316">
            <v>80.166666666666671</v>
          </cell>
          <cell r="G316">
            <v>80.5</v>
          </cell>
          <cell r="H316">
            <v>77.333333333333329</v>
          </cell>
          <cell r="I316">
            <v>83.333333333333329</v>
          </cell>
          <cell r="J316">
            <v>78</v>
          </cell>
          <cell r="K316">
            <v>87.166666666666671</v>
          </cell>
          <cell r="L316">
            <v>82.666666666666671</v>
          </cell>
          <cell r="M316">
            <v>83.5</v>
          </cell>
          <cell r="N316">
            <v>79.166666666666671</v>
          </cell>
          <cell r="O316">
            <v>77.166666666666671</v>
          </cell>
          <cell r="P316">
            <v>80.5</v>
          </cell>
          <cell r="Q316">
            <v>77.833333333333329</v>
          </cell>
          <cell r="R316">
            <v>75.333333333333329</v>
          </cell>
          <cell r="S316">
            <v>80.5</v>
          </cell>
          <cell r="T316">
            <v>80.377777777777766</v>
          </cell>
        </row>
        <row r="317">
          <cell r="B317">
            <v>31</v>
          </cell>
          <cell r="C317">
            <v>10521</v>
          </cell>
          <cell r="D317" t="str">
            <v>ARLINA SYAFITRI</v>
          </cell>
          <cell r="E317">
            <v>80.5</v>
          </cell>
          <cell r="F317">
            <v>79.333333333333329</v>
          </cell>
          <cell r="G317">
            <v>80.333333333333329</v>
          </cell>
          <cell r="H317">
            <v>79.166666666666671</v>
          </cell>
          <cell r="I317">
            <v>85.5</v>
          </cell>
          <cell r="J317">
            <v>79.333333333333329</v>
          </cell>
          <cell r="K317">
            <v>88.333333333333329</v>
          </cell>
          <cell r="L317">
            <v>84</v>
          </cell>
          <cell r="M317">
            <v>86.5</v>
          </cell>
          <cell r="N317">
            <v>81.833333333333329</v>
          </cell>
          <cell r="O317">
            <v>78.833333333333329</v>
          </cell>
          <cell r="P317">
            <v>83.166666666666671</v>
          </cell>
          <cell r="Q317">
            <v>78</v>
          </cell>
          <cell r="R317">
            <v>76.666666666666671</v>
          </cell>
          <cell r="S317">
            <v>79.333333333333329</v>
          </cell>
          <cell r="T317">
            <v>81.3888888888889</v>
          </cell>
        </row>
        <row r="318">
          <cell r="B318">
            <v>32</v>
          </cell>
          <cell r="C318">
            <v>10530</v>
          </cell>
          <cell r="D318" t="str">
            <v>BADRIL RIZA</v>
          </cell>
          <cell r="E318">
            <v>87.666666666666671</v>
          </cell>
          <cell r="F318">
            <v>85.166666666666671</v>
          </cell>
          <cell r="G318">
            <v>84.666666666666671</v>
          </cell>
          <cell r="H318">
            <v>82.833333333333329</v>
          </cell>
          <cell r="I318">
            <v>86.333333333333329</v>
          </cell>
          <cell r="J318">
            <v>84.5</v>
          </cell>
          <cell r="K318">
            <v>89.5</v>
          </cell>
          <cell r="L318">
            <v>81.666666666666671</v>
          </cell>
          <cell r="M318">
            <v>87.666666666666671</v>
          </cell>
          <cell r="N318">
            <v>82.333333333333329</v>
          </cell>
          <cell r="O318">
            <v>85.666666666666671</v>
          </cell>
          <cell r="P318">
            <v>87.666666666666671</v>
          </cell>
          <cell r="Q318">
            <v>85.5</v>
          </cell>
          <cell r="R318">
            <v>79.333333333333329</v>
          </cell>
          <cell r="S318">
            <v>83.833333333333329</v>
          </cell>
          <cell r="T318">
            <v>84.955555555555534</v>
          </cell>
        </row>
        <row r="319">
          <cell r="B319">
            <v>33</v>
          </cell>
          <cell r="C319">
            <v>10555</v>
          </cell>
          <cell r="D319" t="str">
            <v>DIMAS BAYU AJI</v>
          </cell>
          <cell r="E319">
            <v>78.833333333333329</v>
          </cell>
          <cell r="F319">
            <v>78.333333333333329</v>
          </cell>
          <cell r="G319">
            <v>80.166666666666671</v>
          </cell>
          <cell r="H319">
            <v>81.5</v>
          </cell>
          <cell r="I319">
            <v>85.166666666666671</v>
          </cell>
          <cell r="J319">
            <v>75.5</v>
          </cell>
          <cell r="K319">
            <v>86.5</v>
          </cell>
          <cell r="L319">
            <v>84</v>
          </cell>
          <cell r="M319">
            <v>84.333333333333329</v>
          </cell>
          <cell r="N319">
            <v>80</v>
          </cell>
          <cell r="O319">
            <v>77.166666666666671</v>
          </cell>
          <cell r="P319">
            <v>81.333333333333329</v>
          </cell>
          <cell r="Q319">
            <v>75.5</v>
          </cell>
          <cell r="R319">
            <v>71</v>
          </cell>
          <cell r="S319">
            <v>81.333333333333329</v>
          </cell>
          <cell r="T319">
            <v>80.044444444444451</v>
          </cell>
        </row>
        <row r="320">
          <cell r="B320">
            <v>34</v>
          </cell>
          <cell r="C320">
            <v>10560</v>
          </cell>
          <cell r="D320" t="str">
            <v>DITA AMELIA</v>
          </cell>
          <cell r="E320">
            <v>81.166666666666671</v>
          </cell>
          <cell r="F320">
            <v>81.333333333333329</v>
          </cell>
          <cell r="G320">
            <v>84.666666666666671</v>
          </cell>
          <cell r="H320">
            <v>81.666666666666671</v>
          </cell>
          <cell r="I320">
            <v>88.833333333333329</v>
          </cell>
          <cell r="J320">
            <v>83.333333333333329</v>
          </cell>
          <cell r="K320">
            <v>93</v>
          </cell>
          <cell r="L320">
            <v>82</v>
          </cell>
          <cell r="M320">
            <v>87.166666666666671</v>
          </cell>
          <cell r="N320">
            <v>83.166666666666671</v>
          </cell>
          <cell r="O320">
            <v>80.666666666666671</v>
          </cell>
          <cell r="P320">
            <v>84.666666666666671</v>
          </cell>
          <cell r="Q320">
            <v>79.333333333333329</v>
          </cell>
          <cell r="R320">
            <v>77.5</v>
          </cell>
          <cell r="S320">
            <v>83.666666666666671</v>
          </cell>
          <cell r="T320">
            <v>83.477777777777774</v>
          </cell>
        </row>
        <row r="321">
          <cell r="B321">
            <v>35</v>
          </cell>
          <cell r="C321">
            <v>10569</v>
          </cell>
          <cell r="D321" t="str">
            <v>ERIKA DYAH PITALOKA</v>
          </cell>
          <cell r="E321">
            <v>87.666666666666671</v>
          </cell>
          <cell r="F321">
            <v>86</v>
          </cell>
          <cell r="G321">
            <v>84.666666666666671</v>
          </cell>
          <cell r="H321">
            <v>82.833333333333329</v>
          </cell>
          <cell r="I321">
            <v>88.833333333333329</v>
          </cell>
          <cell r="J321">
            <v>85.5</v>
          </cell>
          <cell r="K321">
            <v>92.166666666666671</v>
          </cell>
          <cell r="L321">
            <v>81.833333333333329</v>
          </cell>
          <cell r="M321">
            <v>89.5</v>
          </cell>
          <cell r="N321">
            <v>84.333333333333329</v>
          </cell>
          <cell r="O321">
            <v>89</v>
          </cell>
          <cell r="P321">
            <v>90.333333333333329</v>
          </cell>
          <cell r="Q321">
            <v>84.833333333333329</v>
          </cell>
          <cell r="R321">
            <v>82.166666666666671</v>
          </cell>
          <cell r="S321">
            <v>86.5</v>
          </cell>
          <cell r="T321">
            <v>86.411111111111111</v>
          </cell>
        </row>
        <row r="322">
          <cell r="B322">
            <v>36</v>
          </cell>
          <cell r="C322">
            <v>10588</v>
          </cell>
          <cell r="D322" t="str">
            <v>FINIMITRA AGUSTIN ERALINIA</v>
          </cell>
          <cell r="E322">
            <v>87.666666666666671</v>
          </cell>
          <cell r="F322">
            <v>85.666666666666671</v>
          </cell>
          <cell r="G322">
            <v>84.666666666666671</v>
          </cell>
          <cell r="H322">
            <v>82</v>
          </cell>
          <cell r="I322">
            <v>84.666666666666671</v>
          </cell>
          <cell r="J322">
            <v>80.333333333333329</v>
          </cell>
          <cell r="K322">
            <v>92.666666666666671</v>
          </cell>
          <cell r="L322">
            <v>82.166666666666671</v>
          </cell>
          <cell r="M322">
            <v>90</v>
          </cell>
          <cell r="N322">
            <v>83.833333333333329</v>
          </cell>
          <cell r="O322">
            <v>85</v>
          </cell>
          <cell r="P322">
            <v>87</v>
          </cell>
          <cell r="Q322">
            <v>84.166666666666671</v>
          </cell>
          <cell r="R322">
            <v>80.833333333333329</v>
          </cell>
          <cell r="S322">
            <v>85.166666666666671</v>
          </cell>
          <cell r="T322">
            <v>85.055555555555557</v>
          </cell>
        </row>
        <row r="323">
          <cell r="B323">
            <v>37</v>
          </cell>
          <cell r="C323">
            <v>10591</v>
          </cell>
          <cell r="D323" t="str">
            <v>FITRIATUN ULFA</v>
          </cell>
          <cell r="E323">
            <v>89.666666666666671</v>
          </cell>
          <cell r="F323">
            <v>82.5</v>
          </cell>
          <cell r="G323">
            <v>82.833333333333329</v>
          </cell>
          <cell r="H323">
            <v>82.5</v>
          </cell>
          <cell r="I323">
            <v>88.833333333333329</v>
          </cell>
          <cell r="J323">
            <v>80.333333333333329</v>
          </cell>
          <cell r="K323">
            <v>92.666666666666671</v>
          </cell>
          <cell r="L323">
            <v>83.166666666666671</v>
          </cell>
          <cell r="M323">
            <v>87.5</v>
          </cell>
          <cell r="N323">
            <v>82.333333333333329</v>
          </cell>
          <cell r="O323">
            <v>82.666666666666671</v>
          </cell>
          <cell r="P323">
            <v>86.666666666666671</v>
          </cell>
          <cell r="Q323">
            <v>83.333333333333329</v>
          </cell>
          <cell r="R323">
            <v>80.166666666666671</v>
          </cell>
          <cell r="S323">
            <v>81.166666666666671</v>
          </cell>
          <cell r="T323">
            <v>84.422222222222217</v>
          </cell>
        </row>
        <row r="324">
          <cell r="B324">
            <v>38</v>
          </cell>
          <cell r="C324">
            <v>10607</v>
          </cell>
          <cell r="D324" t="str">
            <v>HUSNUL KHOTIMAH</v>
          </cell>
          <cell r="E324">
            <v>80.666666666666671</v>
          </cell>
          <cell r="F324">
            <v>79.666666666666671</v>
          </cell>
          <cell r="G324">
            <v>81.666666666666671</v>
          </cell>
          <cell r="H324">
            <v>79.5</v>
          </cell>
          <cell r="I324">
            <v>86</v>
          </cell>
          <cell r="J324">
            <v>79.166666666666671</v>
          </cell>
          <cell r="K324">
            <v>92</v>
          </cell>
          <cell r="L324">
            <v>82.666666666666671</v>
          </cell>
          <cell r="M324">
            <v>85.833333333333329</v>
          </cell>
          <cell r="N324">
            <v>82.333333333333329</v>
          </cell>
          <cell r="O324">
            <v>78.666666666666671</v>
          </cell>
          <cell r="P324">
            <v>83.333333333333329</v>
          </cell>
          <cell r="Q324">
            <v>80</v>
          </cell>
          <cell r="R324">
            <v>76.166666666666671</v>
          </cell>
          <cell r="S324">
            <v>82.333333333333329</v>
          </cell>
          <cell r="T324">
            <v>82</v>
          </cell>
        </row>
        <row r="325">
          <cell r="B325">
            <v>39</v>
          </cell>
          <cell r="C325">
            <v>10617</v>
          </cell>
          <cell r="D325" t="str">
            <v>IMAMATUS SA'ADAH</v>
          </cell>
          <cell r="E325">
            <v>82</v>
          </cell>
          <cell r="F325">
            <v>81</v>
          </cell>
          <cell r="G325">
            <v>83.333333333333329</v>
          </cell>
          <cell r="H325">
            <v>79.666666666666671</v>
          </cell>
          <cell r="I325">
            <v>88.833333333333329</v>
          </cell>
          <cell r="J325">
            <v>80.833333333333329</v>
          </cell>
          <cell r="K325">
            <v>91.666666666666671</v>
          </cell>
          <cell r="L325">
            <v>82.333333333333329</v>
          </cell>
          <cell r="M325">
            <v>87.333333333333329</v>
          </cell>
          <cell r="N325">
            <v>82.5</v>
          </cell>
          <cell r="O325">
            <v>82.166666666666671</v>
          </cell>
          <cell r="P325">
            <v>85.833333333333329</v>
          </cell>
          <cell r="Q325">
            <v>82.333333333333329</v>
          </cell>
          <cell r="R325">
            <v>78.166666666666671</v>
          </cell>
          <cell r="S325">
            <v>81.666666666666671</v>
          </cell>
          <cell r="T325">
            <v>83.311111111111117</v>
          </cell>
        </row>
        <row r="326">
          <cell r="B326">
            <v>40</v>
          </cell>
          <cell r="C326">
            <v>10647</v>
          </cell>
          <cell r="D326" t="str">
            <v>KURNIA FATHURROHMAN</v>
          </cell>
          <cell r="E326">
            <v>83.166666666666671</v>
          </cell>
          <cell r="F326">
            <v>81</v>
          </cell>
          <cell r="G326">
            <v>83.833333333333329</v>
          </cell>
          <cell r="H326">
            <v>82.833333333333329</v>
          </cell>
          <cell r="I326">
            <v>88.5</v>
          </cell>
          <cell r="J326">
            <v>80.666666666666671</v>
          </cell>
          <cell r="K326">
            <v>90.666666666666671</v>
          </cell>
          <cell r="L326">
            <v>82.166666666666671</v>
          </cell>
          <cell r="M326">
            <v>84.333333333333329</v>
          </cell>
          <cell r="N326">
            <v>82.333333333333329</v>
          </cell>
          <cell r="O326">
            <v>79.166666666666671</v>
          </cell>
          <cell r="P326">
            <v>83.833333333333329</v>
          </cell>
          <cell r="Q326">
            <v>81.833333333333329</v>
          </cell>
          <cell r="R326">
            <v>76.833333333333329</v>
          </cell>
          <cell r="S326">
            <v>83.333333333333329</v>
          </cell>
          <cell r="T326">
            <v>82.966666666666654</v>
          </cell>
        </row>
        <row r="327">
          <cell r="B327">
            <v>41</v>
          </cell>
          <cell r="C327">
            <v>10677</v>
          </cell>
          <cell r="D327" t="str">
            <v>MAULIDA ALFARISA SALSABILA</v>
          </cell>
          <cell r="E327">
            <v>82.833333333333329</v>
          </cell>
          <cell r="F327">
            <v>80.666666666666671</v>
          </cell>
          <cell r="G327">
            <v>83.833333333333329</v>
          </cell>
          <cell r="H327">
            <v>81.666666666666671</v>
          </cell>
          <cell r="I327">
            <v>89.666666666666671</v>
          </cell>
          <cell r="J327">
            <v>86.833333333333329</v>
          </cell>
          <cell r="K327">
            <v>91</v>
          </cell>
          <cell r="L327">
            <v>85.166666666666671</v>
          </cell>
          <cell r="M327">
            <v>88</v>
          </cell>
          <cell r="N327">
            <v>84.666666666666671</v>
          </cell>
          <cell r="O327">
            <v>84</v>
          </cell>
          <cell r="P327">
            <v>86.666666666666671</v>
          </cell>
          <cell r="Q327">
            <v>87.5</v>
          </cell>
          <cell r="R327">
            <v>84.833333333333329</v>
          </cell>
          <cell r="S327">
            <v>84.5</v>
          </cell>
          <cell r="T327">
            <v>85.455555555555549</v>
          </cell>
        </row>
        <row r="328">
          <cell r="B328">
            <v>42</v>
          </cell>
          <cell r="C328">
            <v>10682</v>
          </cell>
          <cell r="D328" t="str">
            <v>MEILIANI ISMA</v>
          </cell>
          <cell r="E328">
            <v>84.5</v>
          </cell>
          <cell r="F328">
            <v>82</v>
          </cell>
          <cell r="G328">
            <v>85</v>
          </cell>
          <cell r="H328">
            <v>81</v>
          </cell>
          <cell r="I328">
            <v>89</v>
          </cell>
          <cell r="J328">
            <v>84.5</v>
          </cell>
          <cell r="K328">
            <v>91</v>
          </cell>
          <cell r="L328">
            <v>85.666666666666671</v>
          </cell>
          <cell r="M328">
            <v>88</v>
          </cell>
          <cell r="N328">
            <v>84.5</v>
          </cell>
          <cell r="O328">
            <v>85</v>
          </cell>
          <cell r="P328">
            <v>85.833333333333329</v>
          </cell>
          <cell r="Q328">
            <v>87.666666666666671</v>
          </cell>
          <cell r="R328">
            <v>82.666666666666671</v>
          </cell>
          <cell r="S328">
            <v>83.833333333333329</v>
          </cell>
          <cell r="T328">
            <v>85.344444444444449</v>
          </cell>
        </row>
        <row r="329">
          <cell r="B329">
            <v>43</v>
          </cell>
          <cell r="C329">
            <v>10692</v>
          </cell>
          <cell r="D329" t="str">
            <v>MOH. ALANTA LAKSMANA</v>
          </cell>
          <cell r="E329">
            <v>77.5</v>
          </cell>
          <cell r="F329">
            <v>76.833333333333329</v>
          </cell>
          <cell r="G329">
            <v>76.833333333333329</v>
          </cell>
          <cell r="H329">
            <v>76.666666666666671</v>
          </cell>
          <cell r="I329">
            <v>83.666666666666671</v>
          </cell>
          <cell r="J329">
            <v>75.833333333333329</v>
          </cell>
          <cell r="K329">
            <v>86.833333333333329</v>
          </cell>
          <cell r="L329">
            <v>80.5</v>
          </cell>
          <cell r="M329">
            <v>83</v>
          </cell>
          <cell r="N329">
            <v>80.166666666666671</v>
          </cell>
          <cell r="O329">
            <v>76.333333333333329</v>
          </cell>
          <cell r="P329">
            <v>78</v>
          </cell>
          <cell r="Q329">
            <v>76.666666666666671</v>
          </cell>
          <cell r="R329">
            <v>74</v>
          </cell>
          <cell r="S329">
            <v>80</v>
          </cell>
          <cell r="T329">
            <v>78.855555555555554</v>
          </cell>
        </row>
        <row r="330">
          <cell r="B330">
            <v>44</v>
          </cell>
          <cell r="C330">
            <v>10698</v>
          </cell>
          <cell r="D330" t="str">
            <v>MOH. MAHLUF</v>
          </cell>
          <cell r="E330">
            <v>82.166666666666671</v>
          </cell>
          <cell r="F330">
            <v>76.833333333333329</v>
          </cell>
          <cell r="G330">
            <v>79.333333333333329</v>
          </cell>
          <cell r="H330">
            <v>78.666666666666671</v>
          </cell>
          <cell r="I330">
            <v>85.833333333333329</v>
          </cell>
          <cell r="J330">
            <v>78.5</v>
          </cell>
          <cell r="K330">
            <v>89.666666666666671</v>
          </cell>
          <cell r="L330">
            <v>83.5</v>
          </cell>
          <cell r="M330">
            <v>84.833333333333329</v>
          </cell>
          <cell r="N330">
            <v>79.833333333333329</v>
          </cell>
          <cell r="O330">
            <v>77.666666666666671</v>
          </cell>
          <cell r="P330">
            <v>80.833333333333329</v>
          </cell>
          <cell r="Q330">
            <v>80.166666666666671</v>
          </cell>
          <cell r="R330">
            <v>76.5</v>
          </cell>
          <cell r="S330">
            <v>81</v>
          </cell>
          <cell r="T330">
            <v>81.022222222222226</v>
          </cell>
        </row>
        <row r="331">
          <cell r="B331">
            <v>45</v>
          </cell>
          <cell r="C331">
            <v>10702</v>
          </cell>
          <cell r="D331" t="str">
            <v>MOH. SYAMSIH</v>
          </cell>
          <cell r="E331">
            <v>82.833333333333329</v>
          </cell>
          <cell r="F331">
            <v>81.833333333333329</v>
          </cell>
          <cell r="G331">
            <v>82.333333333333329</v>
          </cell>
          <cell r="H331">
            <v>81</v>
          </cell>
          <cell r="I331">
            <v>89.333333333333329</v>
          </cell>
          <cell r="J331">
            <v>79.666666666666671</v>
          </cell>
          <cell r="K331">
            <v>89.666666666666671</v>
          </cell>
          <cell r="L331">
            <v>82.333333333333329</v>
          </cell>
          <cell r="M331">
            <v>85.333333333333329</v>
          </cell>
          <cell r="N331">
            <v>85</v>
          </cell>
          <cell r="O331">
            <v>83</v>
          </cell>
          <cell r="P331">
            <v>85.833333333333329</v>
          </cell>
          <cell r="Q331">
            <v>82.166666666666671</v>
          </cell>
          <cell r="R331">
            <v>78.833333333333329</v>
          </cell>
          <cell r="S331">
            <v>82.666666666666671</v>
          </cell>
          <cell r="T331">
            <v>83.455555555555563</v>
          </cell>
        </row>
        <row r="332">
          <cell r="B332">
            <v>46</v>
          </cell>
          <cell r="C332">
            <v>10704</v>
          </cell>
          <cell r="D332" t="str">
            <v>MOHAMMAD DAFA RIZKIYANSYAH</v>
          </cell>
          <cell r="E332">
            <v>82</v>
          </cell>
          <cell r="F332">
            <v>78.833333333333329</v>
          </cell>
          <cell r="G332">
            <v>81.166666666666671</v>
          </cell>
          <cell r="H332">
            <v>79.833333333333329</v>
          </cell>
          <cell r="I332">
            <v>86.333333333333329</v>
          </cell>
          <cell r="J332">
            <v>79</v>
          </cell>
          <cell r="K332">
            <v>90.833333333333329</v>
          </cell>
          <cell r="L332">
            <v>83.666666666666671</v>
          </cell>
          <cell r="M332">
            <v>84.666666666666671</v>
          </cell>
          <cell r="N332">
            <v>81.666666666666671</v>
          </cell>
          <cell r="O332">
            <v>80.333333333333329</v>
          </cell>
          <cell r="P332">
            <v>81.333333333333329</v>
          </cell>
          <cell r="Q332">
            <v>80.166666666666671</v>
          </cell>
          <cell r="R332">
            <v>76.333333333333329</v>
          </cell>
          <cell r="S332">
            <v>84</v>
          </cell>
          <cell r="T332">
            <v>82.011111111111106</v>
          </cell>
        </row>
        <row r="333">
          <cell r="B333">
            <v>47</v>
          </cell>
          <cell r="C333">
            <v>10711</v>
          </cell>
          <cell r="D333" t="str">
            <v>MULTASEM</v>
          </cell>
          <cell r="E333">
            <v>82.833333333333329</v>
          </cell>
          <cell r="F333">
            <v>79.666666666666671</v>
          </cell>
          <cell r="G333">
            <v>80</v>
          </cell>
          <cell r="H333">
            <v>80.333333333333329</v>
          </cell>
          <cell r="I333">
            <v>86.666666666666671</v>
          </cell>
          <cell r="J333">
            <v>78.333333333333329</v>
          </cell>
          <cell r="K333">
            <v>87.833333333333329</v>
          </cell>
          <cell r="L333">
            <v>83</v>
          </cell>
          <cell r="M333">
            <v>86</v>
          </cell>
          <cell r="N333">
            <v>80.5</v>
          </cell>
          <cell r="O333">
            <v>79.166666666666671</v>
          </cell>
          <cell r="P333">
            <v>83.333333333333329</v>
          </cell>
          <cell r="Q333">
            <v>79.5</v>
          </cell>
          <cell r="R333">
            <v>76.833333333333329</v>
          </cell>
          <cell r="S333">
            <v>80.666666666666671</v>
          </cell>
          <cell r="T333">
            <v>81.644444444444431</v>
          </cell>
        </row>
        <row r="334">
          <cell r="B334">
            <v>48</v>
          </cell>
          <cell r="C334">
            <v>10718</v>
          </cell>
          <cell r="D334" t="str">
            <v>NADHILA FERNANDA</v>
          </cell>
          <cell r="E334">
            <v>81.666666666666671</v>
          </cell>
          <cell r="F334">
            <v>80.666666666666671</v>
          </cell>
          <cell r="G334">
            <v>84.5</v>
          </cell>
          <cell r="H334">
            <v>81.666666666666671</v>
          </cell>
          <cell r="I334">
            <v>88.833333333333329</v>
          </cell>
          <cell r="J334">
            <v>81.333333333333329</v>
          </cell>
          <cell r="K334">
            <v>93.166666666666671</v>
          </cell>
          <cell r="L334">
            <v>82.333333333333329</v>
          </cell>
          <cell r="M334">
            <v>87.166666666666671</v>
          </cell>
          <cell r="N334">
            <v>82.333333333333329</v>
          </cell>
          <cell r="O334">
            <v>83.666666666666671</v>
          </cell>
          <cell r="P334">
            <v>85.333333333333329</v>
          </cell>
          <cell r="Q334">
            <v>82</v>
          </cell>
          <cell r="R334">
            <v>83.833333333333329</v>
          </cell>
          <cell r="S334">
            <v>82.833333333333329</v>
          </cell>
          <cell r="T334">
            <v>84.088888888888874</v>
          </cell>
        </row>
        <row r="335">
          <cell r="B335">
            <v>49</v>
          </cell>
          <cell r="C335">
            <v>10719</v>
          </cell>
          <cell r="D335" t="str">
            <v>NADIAH SALSABILA HADI</v>
          </cell>
          <cell r="E335">
            <v>90.5</v>
          </cell>
          <cell r="F335">
            <v>88.333333333333329</v>
          </cell>
          <cell r="G335">
            <v>86.5</v>
          </cell>
          <cell r="H335">
            <v>92.166666666666671</v>
          </cell>
          <cell r="I335">
            <v>89</v>
          </cell>
          <cell r="J335">
            <v>89.166666666666671</v>
          </cell>
          <cell r="K335">
            <v>91.333333333333329</v>
          </cell>
          <cell r="L335">
            <v>82.5</v>
          </cell>
          <cell r="M335">
            <v>91.833333333333329</v>
          </cell>
          <cell r="N335">
            <v>84.833333333333329</v>
          </cell>
          <cell r="O335">
            <v>90.5</v>
          </cell>
          <cell r="P335">
            <v>90.5</v>
          </cell>
          <cell r="Q335">
            <v>92.333333333333329</v>
          </cell>
          <cell r="R335">
            <v>86.166666666666671</v>
          </cell>
          <cell r="S335">
            <v>88.5</v>
          </cell>
          <cell r="T335">
            <v>88.944444444444443</v>
          </cell>
        </row>
        <row r="336">
          <cell r="B336">
            <v>50</v>
          </cell>
          <cell r="C336">
            <v>10749</v>
          </cell>
          <cell r="D336" t="str">
            <v>NURIYAH ANDRIANI</v>
          </cell>
          <cell r="E336">
            <v>86.833333333333329</v>
          </cell>
          <cell r="F336">
            <v>85.333333333333329</v>
          </cell>
          <cell r="G336">
            <v>82</v>
          </cell>
          <cell r="H336">
            <v>84.666666666666671</v>
          </cell>
          <cell r="I336">
            <v>86</v>
          </cell>
          <cell r="J336">
            <v>84.833333333333329</v>
          </cell>
          <cell r="K336">
            <v>89.333333333333329</v>
          </cell>
          <cell r="L336">
            <v>82</v>
          </cell>
          <cell r="M336">
            <v>88.333333333333329</v>
          </cell>
          <cell r="N336">
            <v>82.5</v>
          </cell>
          <cell r="O336">
            <v>84</v>
          </cell>
          <cell r="P336">
            <v>87</v>
          </cell>
          <cell r="Q336">
            <v>85.666666666666671</v>
          </cell>
          <cell r="R336">
            <v>79</v>
          </cell>
          <cell r="S336">
            <v>85.5</v>
          </cell>
          <cell r="T336">
            <v>84.86666666666666</v>
          </cell>
        </row>
        <row r="337">
          <cell r="B337">
            <v>51</v>
          </cell>
          <cell r="C337">
            <v>10768</v>
          </cell>
          <cell r="D337" t="str">
            <v>RENALDY FARANDANA</v>
          </cell>
          <cell r="E337">
            <v>77.833333333333329</v>
          </cell>
          <cell r="F337">
            <v>78.5</v>
          </cell>
          <cell r="G337">
            <v>79.666666666666671</v>
          </cell>
          <cell r="H337">
            <v>78</v>
          </cell>
          <cell r="I337">
            <v>85.5</v>
          </cell>
          <cell r="J337">
            <v>80</v>
          </cell>
          <cell r="K337">
            <v>88.5</v>
          </cell>
          <cell r="L337">
            <v>83.333333333333329</v>
          </cell>
          <cell r="M337">
            <v>85.333333333333329</v>
          </cell>
          <cell r="N337">
            <v>80.333333333333329</v>
          </cell>
          <cell r="O337">
            <v>77</v>
          </cell>
          <cell r="P337">
            <v>80.5</v>
          </cell>
          <cell r="Q337">
            <v>79</v>
          </cell>
          <cell r="R337">
            <v>75.5</v>
          </cell>
          <cell r="S337">
            <v>82.833333333333329</v>
          </cell>
          <cell r="T337">
            <v>80.788888888888877</v>
          </cell>
        </row>
        <row r="338">
          <cell r="B338">
            <v>52</v>
          </cell>
          <cell r="C338">
            <v>10771</v>
          </cell>
          <cell r="D338" t="str">
            <v>REYNALDI DWI ANUGERAH</v>
          </cell>
          <cell r="E338">
            <v>82.666666666666671</v>
          </cell>
          <cell r="F338">
            <v>79.833333333333329</v>
          </cell>
          <cell r="G338">
            <v>81.833333333333329</v>
          </cell>
          <cell r="H338">
            <v>78.333333333333329</v>
          </cell>
          <cell r="I338">
            <v>86</v>
          </cell>
          <cell r="J338">
            <v>79.333333333333329</v>
          </cell>
          <cell r="K338">
            <v>88.333333333333329</v>
          </cell>
          <cell r="L338">
            <v>82.5</v>
          </cell>
          <cell r="M338">
            <v>86.833333333333329</v>
          </cell>
          <cell r="N338">
            <v>81.833333333333329</v>
          </cell>
          <cell r="O338">
            <v>80.166666666666671</v>
          </cell>
          <cell r="P338">
            <v>85.166666666666671</v>
          </cell>
          <cell r="Q338">
            <v>79</v>
          </cell>
          <cell r="R338">
            <v>77.833333333333329</v>
          </cell>
          <cell r="S338">
            <v>81</v>
          </cell>
          <cell r="T338">
            <v>82.044444444444437</v>
          </cell>
        </row>
        <row r="339">
          <cell r="B339">
            <v>53</v>
          </cell>
          <cell r="C339">
            <v>10801</v>
          </cell>
          <cell r="D339" t="str">
            <v>SITI AMALIA ISLAMI</v>
          </cell>
          <cell r="E339">
            <v>81.5</v>
          </cell>
          <cell r="F339">
            <v>79.333333333333329</v>
          </cell>
          <cell r="G339">
            <v>81.166666666666671</v>
          </cell>
          <cell r="H339">
            <v>80.333333333333329</v>
          </cell>
          <cell r="I339">
            <v>87.166666666666671</v>
          </cell>
          <cell r="J339">
            <v>78.666666666666671</v>
          </cell>
          <cell r="K339">
            <v>91.5</v>
          </cell>
          <cell r="L339">
            <v>82.666666666666671</v>
          </cell>
          <cell r="M339">
            <v>87.166666666666671</v>
          </cell>
          <cell r="N339">
            <v>82.166666666666671</v>
          </cell>
          <cell r="O339">
            <v>81</v>
          </cell>
          <cell r="P339">
            <v>83.5</v>
          </cell>
          <cell r="Q339">
            <v>79.5</v>
          </cell>
          <cell r="R339">
            <v>78.333333333333329</v>
          </cell>
          <cell r="S339">
            <v>82</v>
          </cell>
          <cell r="T339">
            <v>82.399999999999991</v>
          </cell>
        </row>
        <row r="340">
          <cell r="B340">
            <v>54</v>
          </cell>
          <cell r="C340">
            <v>10849</v>
          </cell>
          <cell r="D340" t="str">
            <v>YUNITA ROSIANA</v>
          </cell>
          <cell r="E340">
            <v>86.666666666666671</v>
          </cell>
          <cell r="F340">
            <v>84.833333333333329</v>
          </cell>
          <cell r="G340">
            <v>85.666666666666671</v>
          </cell>
          <cell r="H340">
            <v>85.5</v>
          </cell>
          <cell r="I340">
            <v>90.833333333333329</v>
          </cell>
          <cell r="J340">
            <v>85.166666666666671</v>
          </cell>
          <cell r="K340">
            <v>94.166666666666671</v>
          </cell>
          <cell r="L340">
            <v>82.666666666666671</v>
          </cell>
          <cell r="M340">
            <v>89.666666666666671</v>
          </cell>
          <cell r="N340">
            <v>84.833333333333329</v>
          </cell>
          <cell r="O340">
            <v>87.333333333333329</v>
          </cell>
          <cell r="P340">
            <v>88.5</v>
          </cell>
          <cell r="Q340">
            <v>88.333333333333329</v>
          </cell>
          <cell r="R340">
            <v>85.166666666666671</v>
          </cell>
          <cell r="S340">
            <v>85.5</v>
          </cell>
          <cell r="T340">
            <v>86.98888888888888</v>
          </cell>
        </row>
        <row r="341">
          <cell r="B341">
            <v>55</v>
          </cell>
          <cell r="C341">
            <v>11282</v>
          </cell>
          <cell r="D341" t="str">
            <v>ABDIKA ARDHANA QAMARA</v>
          </cell>
          <cell r="E341">
            <v>92.666666666666671</v>
          </cell>
          <cell r="F341">
            <v>83.833333333333329</v>
          </cell>
          <cell r="G341">
            <v>90.666666666666671</v>
          </cell>
          <cell r="H341">
            <v>84.333333333333329</v>
          </cell>
          <cell r="I341">
            <v>87.833333333333329</v>
          </cell>
          <cell r="J341">
            <v>84.833333333333329</v>
          </cell>
          <cell r="K341">
            <v>91.333333333333329</v>
          </cell>
          <cell r="L341">
            <v>90.5</v>
          </cell>
          <cell r="M341">
            <v>90.166666666666671</v>
          </cell>
          <cell r="N341">
            <v>86.666666666666671</v>
          </cell>
          <cell r="O341">
            <v>86.166666666666671</v>
          </cell>
          <cell r="P341">
            <v>87.833333333333329</v>
          </cell>
          <cell r="Q341">
            <v>83.333333333333329</v>
          </cell>
          <cell r="R341">
            <v>83.833333333333329</v>
          </cell>
          <cell r="S341">
            <v>85.5</v>
          </cell>
          <cell r="T341">
            <v>87.299999999999983</v>
          </cell>
        </row>
        <row r="342">
          <cell r="B342">
            <v>56</v>
          </cell>
          <cell r="C342">
            <v>10490</v>
          </cell>
          <cell r="D342" t="str">
            <v>AGUNG BAHTIAR</v>
          </cell>
          <cell r="E342">
            <v>80.666666666666671</v>
          </cell>
          <cell r="F342">
            <v>76.5</v>
          </cell>
          <cell r="G342">
            <v>76.666666666666671</v>
          </cell>
          <cell r="H342">
            <v>77.5</v>
          </cell>
          <cell r="I342">
            <v>85.833333333333329</v>
          </cell>
          <cell r="J342">
            <v>76.666666666666671</v>
          </cell>
          <cell r="K342">
            <v>87.5</v>
          </cell>
          <cell r="L342">
            <v>79.5</v>
          </cell>
          <cell r="M342">
            <v>83.666666666666671</v>
          </cell>
          <cell r="N342">
            <v>78.666666666666671</v>
          </cell>
          <cell r="O342">
            <v>78.333333333333329</v>
          </cell>
          <cell r="P342">
            <v>81.166666666666671</v>
          </cell>
          <cell r="Q342">
            <v>77.666666666666671</v>
          </cell>
          <cell r="R342">
            <v>77.166666666666671</v>
          </cell>
          <cell r="S342">
            <v>80</v>
          </cell>
          <cell r="T342">
            <v>79.833333333333329</v>
          </cell>
        </row>
        <row r="343">
          <cell r="B343">
            <v>57</v>
          </cell>
          <cell r="C343">
            <v>10509</v>
          </cell>
          <cell r="D343" t="str">
            <v>ANDI WIJAYA PRATAMA PUTRA</v>
          </cell>
          <cell r="E343">
            <v>81.5</v>
          </cell>
          <cell r="F343">
            <v>79.833333333333329</v>
          </cell>
          <cell r="G343">
            <v>79.333333333333329</v>
          </cell>
          <cell r="H343">
            <v>80.5</v>
          </cell>
          <cell r="I343">
            <v>85</v>
          </cell>
          <cell r="J343">
            <v>80</v>
          </cell>
          <cell r="K343">
            <v>89.333333333333329</v>
          </cell>
          <cell r="L343">
            <v>82.5</v>
          </cell>
          <cell r="M343">
            <v>87.333333333333329</v>
          </cell>
          <cell r="N343">
            <v>81.833333333333329</v>
          </cell>
          <cell r="O343">
            <v>81</v>
          </cell>
          <cell r="P343">
            <v>83</v>
          </cell>
          <cell r="Q343">
            <v>81.5</v>
          </cell>
          <cell r="R343">
            <v>78.166666666666671</v>
          </cell>
          <cell r="S343">
            <v>83</v>
          </cell>
          <cell r="T343">
            <v>82.25555555555556</v>
          </cell>
        </row>
        <row r="344">
          <cell r="B344">
            <v>58</v>
          </cell>
          <cell r="C344">
            <v>10527</v>
          </cell>
          <cell r="D344" t="str">
            <v>AULIA KHOLIFATUN NISA'</v>
          </cell>
          <cell r="E344">
            <v>85.5</v>
          </cell>
          <cell r="F344">
            <v>82</v>
          </cell>
          <cell r="G344">
            <v>85.166666666666671</v>
          </cell>
          <cell r="H344">
            <v>84.333333333333329</v>
          </cell>
          <cell r="I344">
            <v>86.5</v>
          </cell>
          <cell r="J344">
            <v>87.333333333333329</v>
          </cell>
          <cell r="K344">
            <v>90</v>
          </cell>
          <cell r="L344">
            <v>81.666666666666671</v>
          </cell>
          <cell r="M344">
            <v>87.833333333333329</v>
          </cell>
          <cell r="N344">
            <v>82.5</v>
          </cell>
          <cell r="O344">
            <v>83.5</v>
          </cell>
          <cell r="P344">
            <v>88.666666666666671</v>
          </cell>
          <cell r="Q344">
            <v>83.666666666666671</v>
          </cell>
          <cell r="R344">
            <v>84</v>
          </cell>
          <cell r="S344">
            <v>84.333333333333329</v>
          </cell>
          <cell r="T344">
            <v>85.13333333333334</v>
          </cell>
        </row>
        <row r="345">
          <cell r="B345">
            <v>59</v>
          </cell>
          <cell r="C345">
            <v>10528</v>
          </cell>
          <cell r="D345" t="str">
            <v>AYU ANNISA</v>
          </cell>
          <cell r="E345">
            <v>85.666666666666671</v>
          </cell>
          <cell r="F345">
            <v>80.833333333333329</v>
          </cell>
          <cell r="G345">
            <v>84.166666666666671</v>
          </cell>
          <cell r="H345">
            <v>80.333333333333329</v>
          </cell>
          <cell r="I345">
            <v>88.166666666666671</v>
          </cell>
          <cell r="J345">
            <v>81.5</v>
          </cell>
          <cell r="K345">
            <v>90.833333333333329</v>
          </cell>
          <cell r="L345">
            <v>82.5</v>
          </cell>
          <cell r="M345">
            <v>86.333333333333329</v>
          </cell>
          <cell r="N345">
            <v>81.833333333333329</v>
          </cell>
          <cell r="O345">
            <v>85.5</v>
          </cell>
          <cell r="P345">
            <v>85.666666666666671</v>
          </cell>
          <cell r="Q345">
            <v>81.833333333333329</v>
          </cell>
          <cell r="R345">
            <v>80</v>
          </cell>
          <cell r="S345">
            <v>82.333333333333329</v>
          </cell>
          <cell r="T345">
            <v>83.833333333333329</v>
          </cell>
        </row>
        <row r="346">
          <cell r="B346">
            <v>60</v>
          </cell>
          <cell r="C346">
            <v>10532</v>
          </cell>
          <cell r="D346" t="str">
            <v>BAHRUL ULUM</v>
          </cell>
          <cell r="E346">
            <v>79.333333333333329</v>
          </cell>
          <cell r="F346">
            <v>75.333333333333329</v>
          </cell>
          <cell r="G346">
            <v>75.5</v>
          </cell>
          <cell r="H346">
            <v>78</v>
          </cell>
          <cell r="I346">
            <v>85.666666666666671</v>
          </cell>
          <cell r="J346">
            <v>73.666666666666671</v>
          </cell>
          <cell r="K346">
            <v>87.833333333333329</v>
          </cell>
          <cell r="L346">
            <v>82.166666666666671</v>
          </cell>
          <cell r="M346">
            <v>83.333333333333329</v>
          </cell>
          <cell r="N346">
            <v>78.333333333333329</v>
          </cell>
          <cell r="O346">
            <v>77</v>
          </cell>
          <cell r="P346">
            <v>79.833333333333329</v>
          </cell>
          <cell r="Q346">
            <v>76.5</v>
          </cell>
          <cell r="R346">
            <v>74.166666666666671</v>
          </cell>
          <cell r="S346">
            <v>79.333333333333329</v>
          </cell>
          <cell r="T346">
            <v>79.066666666666663</v>
          </cell>
        </row>
        <row r="347">
          <cell r="B347">
            <v>61</v>
          </cell>
          <cell r="C347">
            <v>10549</v>
          </cell>
          <cell r="D347" t="str">
            <v>DEWI FEBRIYANI</v>
          </cell>
          <cell r="E347">
            <v>85.333333333333329</v>
          </cell>
          <cell r="F347">
            <v>82.833333333333329</v>
          </cell>
          <cell r="G347">
            <v>85.833333333333329</v>
          </cell>
          <cell r="H347">
            <v>84.833333333333329</v>
          </cell>
          <cell r="I347">
            <v>90.666666666666671</v>
          </cell>
          <cell r="J347">
            <v>83.166666666666671</v>
          </cell>
          <cell r="K347">
            <v>91.666666666666671</v>
          </cell>
          <cell r="L347">
            <v>83.5</v>
          </cell>
          <cell r="M347">
            <v>88.833333333333329</v>
          </cell>
          <cell r="N347">
            <v>82.833333333333329</v>
          </cell>
          <cell r="O347">
            <v>86.333333333333329</v>
          </cell>
          <cell r="P347">
            <v>90.333333333333329</v>
          </cell>
          <cell r="Q347">
            <v>88.666666666666671</v>
          </cell>
          <cell r="R347">
            <v>85.666666666666671</v>
          </cell>
          <cell r="S347">
            <v>85.166666666666671</v>
          </cell>
          <cell r="T347">
            <v>86.377777777777794</v>
          </cell>
        </row>
        <row r="348">
          <cell r="B348">
            <v>62</v>
          </cell>
          <cell r="C348">
            <v>10577</v>
          </cell>
          <cell r="D348" t="str">
            <v>FARA HADI QOTRUN NADA</v>
          </cell>
          <cell r="E348">
            <v>85.333333333333329</v>
          </cell>
          <cell r="F348">
            <v>80.833333333333329</v>
          </cell>
          <cell r="G348">
            <v>83.166666666666671</v>
          </cell>
          <cell r="H348">
            <v>79.5</v>
          </cell>
          <cell r="I348">
            <v>89.166666666666671</v>
          </cell>
          <cell r="J348">
            <v>81.333333333333329</v>
          </cell>
          <cell r="K348">
            <v>91.5</v>
          </cell>
          <cell r="L348">
            <v>81.666666666666671</v>
          </cell>
          <cell r="M348">
            <v>88.166666666666671</v>
          </cell>
          <cell r="N348">
            <v>81.833333333333329</v>
          </cell>
          <cell r="O348">
            <v>86</v>
          </cell>
          <cell r="P348">
            <v>86.5</v>
          </cell>
          <cell r="Q348">
            <v>85.166666666666671</v>
          </cell>
          <cell r="R348">
            <v>80.5</v>
          </cell>
          <cell r="S348">
            <v>81.666666666666671</v>
          </cell>
          <cell r="T348">
            <v>84.155555555555551</v>
          </cell>
        </row>
        <row r="349">
          <cell r="B349">
            <v>63</v>
          </cell>
          <cell r="C349">
            <v>10621</v>
          </cell>
          <cell r="D349" t="str">
            <v>INDRA WAHYUDIANTO</v>
          </cell>
          <cell r="E349">
            <v>88.5</v>
          </cell>
          <cell r="F349">
            <v>83.5</v>
          </cell>
          <cell r="G349">
            <v>84.666666666666671</v>
          </cell>
          <cell r="H349">
            <v>89</v>
          </cell>
          <cell r="I349">
            <v>85.666666666666671</v>
          </cell>
          <cell r="J349">
            <v>83.666666666666671</v>
          </cell>
          <cell r="K349">
            <v>89</v>
          </cell>
          <cell r="L349">
            <v>83.666666666666671</v>
          </cell>
          <cell r="M349">
            <v>89</v>
          </cell>
          <cell r="N349">
            <v>79.333333333333329</v>
          </cell>
          <cell r="O349">
            <v>83.166666666666671</v>
          </cell>
          <cell r="P349">
            <v>87</v>
          </cell>
          <cell r="Q349">
            <v>81.833333333333329</v>
          </cell>
          <cell r="R349">
            <v>80.5</v>
          </cell>
          <cell r="S349">
            <v>82.333333333333329</v>
          </cell>
          <cell r="T349">
            <v>84.7222222222222</v>
          </cell>
        </row>
        <row r="350">
          <cell r="B350">
            <v>64</v>
          </cell>
          <cell r="C350">
            <v>10633</v>
          </cell>
          <cell r="D350" t="str">
            <v>JAMALUDDIN AKBAR</v>
          </cell>
          <cell r="E350">
            <v>79.833333333333329</v>
          </cell>
          <cell r="F350">
            <v>77.333333333333329</v>
          </cell>
          <cell r="G350">
            <v>77.333333333333329</v>
          </cell>
          <cell r="H350">
            <v>78.166666666666671</v>
          </cell>
          <cell r="I350">
            <v>87.166666666666671</v>
          </cell>
          <cell r="J350">
            <v>77</v>
          </cell>
          <cell r="K350">
            <v>89.5</v>
          </cell>
          <cell r="L350">
            <v>82</v>
          </cell>
          <cell r="M350">
            <v>85.5</v>
          </cell>
          <cell r="N350">
            <v>78.5</v>
          </cell>
          <cell r="O350">
            <v>77.666666666666671</v>
          </cell>
          <cell r="P350">
            <v>82</v>
          </cell>
          <cell r="Q350">
            <v>78.333333333333329</v>
          </cell>
          <cell r="R350">
            <v>77.5</v>
          </cell>
          <cell r="S350">
            <v>81.166666666666671</v>
          </cell>
          <cell r="T350">
            <v>80.599999999999994</v>
          </cell>
        </row>
        <row r="351">
          <cell r="B351">
            <v>65</v>
          </cell>
          <cell r="C351">
            <v>10640</v>
          </cell>
          <cell r="D351" t="str">
            <v>KAMILIA</v>
          </cell>
          <cell r="E351">
            <v>81.666666666666671</v>
          </cell>
          <cell r="F351">
            <v>79</v>
          </cell>
          <cell r="G351">
            <v>79.166666666666671</v>
          </cell>
          <cell r="H351">
            <v>81</v>
          </cell>
          <cell r="I351">
            <v>85.166666666666671</v>
          </cell>
          <cell r="J351">
            <v>82</v>
          </cell>
          <cell r="K351">
            <v>91.5</v>
          </cell>
          <cell r="L351">
            <v>81.666666666666671</v>
          </cell>
          <cell r="M351">
            <v>84.833333333333329</v>
          </cell>
          <cell r="N351">
            <v>79</v>
          </cell>
          <cell r="O351">
            <v>80.833333333333329</v>
          </cell>
          <cell r="P351">
            <v>83.333333333333329</v>
          </cell>
          <cell r="Q351">
            <v>78.833333333333329</v>
          </cell>
          <cell r="R351">
            <v>78</v>
          </cell>
          <cell r="S351">
            <v>82.5</v>
          </cell>
          <cell r="T351">
            <v>81.900000000000006</v>
          </cell>
        </row>
        <row r="352">
          <cell r="B352">
            <v>66</v>
          </cell>
          <cell r="C352">
            <v>10642</v>
          </cell>
          <cell r="D352" t="str">
            <v>KHOIRUL ANAM</v>
          </cell>
          <cell r="E352">
            <v>81.5</v>
          </cell>
          <cell r="F352">
            <v>77</v>
          </cell>
          <cell r="G352">
            <v>81.666666666666671</v>
          </cell>
          <cell r="H352">
            <v>81.5</v>
          </cell>
          <cell r="I352">
            <v>86.166666666666671</v>
          </cell>
          <cell r="J352">
            <v>78.5</v>
          </cell>
          <cell r="K352">
            <v>87.666666666666671</v>
          </cell>
          <cell r="L352">
            <v>81.5</v>
          </cell>
          <cell r="M352">
            <v>84.666666666666671</v>
          </cell>
          <cell r="N352">
            <v>78.666666666666671</v>
          </cell>
          <cell r="O352">
            <v>77.666666666666671</v>
          </cell>
          <cell r="P352">
            <v>80.666666666666671</v>
          </cell>
          <cell r="Q352">
            <v>78.5</v>
          </cell>
          <cell r="R352">
            <v>77.166666666666671</v>
          </cell>
          <cell r="S352">
            <v>80.333333333333329</v>
          </cell>
          <cell r="T352">
            <v>80.877777777777766</v>
          </cell>
        </row>
        <row r="353">
          <cell r="B353">
            <v>67</v>
          </cell>
          <cell r="C353">
            <v>10644</v>
          </cell>
          <cell r="D353" t="str">
            <v>KHULUD</v>
          </cell>
          <cell r="E353">
            <v>86.166666666666671</v>
          </cell>
          <cell r="F353">
            <v>81.833333333333329</v>
          </cell>
          <cell r="G353">
            <v>85.333333333333329</v>
          </cell>
          <cell r="H353">
            <v>84.333333333333329</v>
          </cell>
          <cell r="I353">
            <v>89.333333333333329</v>
          </cell>
          <cell r="J353">
            <v>86.666666666666671</v>
          </cell>
          <cell r="K353">
            <v>93.166666666666671</v>
          </cell>
          <cell r="L353">
            <v>83.5</v>
          </cell>
          <cell r="M353">
            <v>89</v>
          </cell>
          <cell r="N353">
            <v>83.5</v>
          </cell>
          <cell r="O353">
            <v>82.666666666666671</v>
          </cell>
          <cell r="P353">
            <v>87.333333333333329</v>
          </cell>
          <cell r="Q353">
            <v>82.833333333333329</v>
          </cell>
          <cell r="R353">
            <v>83</v>
          </cell>
          <cell r="S353">
            <v>86</v>
          </cell>
          <cell r="T353">
            <v>85.644444444444431</v>
          </cell>
        </row>
        <row r="354">
          <cell r="B354">
            <v>68</v>
          </cell>
          <cell r="C354">
            <v>10646</v>
          </cell>
          <cell r="D354" t="str">
            <v>KORY AYUSAFITRI</v>
          </cell>
          <cell r="E354">
            <v>88.333333333333329</v>
          </cell>
          <cell r="F354">
            <v>83.833333333333329</v>
          </cell>
          <cell r="G354">
            <v>85.666666666666671</v>
          </cell>
          <cell r="H354">
            <v>83</v>
          </cell>
          <cell r="I354">
            <v>90.166666666666671</v>
          </cell>
          <cell r="J354">
            <v>82.666666666666671</v>
          </cell>
          <cell r="K354">
            <v>92.333333333333329</v>
          </cell>
          <cell r="L354">
            <v>82.833333333333329</v>
          </cell>
          <cell r="M354">
            <v>88.333333333333329</v>
          </cell>
          <cell r="N354">
            <v>84.333333333333329</v>
          </cell>
          <cell r="O354">
            <v>88.833333333333329</v>
          </cell>
          <cell r="P354">
            <v>89.666666666666671</v>
          </cell>
          <cell r="Q354">
            <v>86.5</v>
          </cell>
          <cell r="R354">
            <v>85.666666666666671</v>
          </cell>
          <cell r="S354">
            <v>83.5</v>
          </cell>
          <cell r="T354">
            <v>86.377777777777794</v>
          </cell>
        </row>
        <row r="355">
          <cell r="B355">
            <v>69</v>
          </cell>
          <cell r="C355">
            <v>10653</v>
          </cell>
          <cell r="D355" t="str">
            <v>LITA RAHMAYANI</v>
          </cell>
          <cell r="E355">
            <v>81.833333333333329</v>
          </cell>
          <cell r="F355">
            <v>81.166666666666671</v>
          </cell>
          <cell r="G355">
            <v>82.833333333333329</v>
          </cell>
          <cell r="H355">
            <v>84</v>
          </cell>
          <cell r="I355">
            <v>89</v>
          </cell>
          <cell r="J355">
            <v>80.666666666666671</v>
          </cell>
          <cell r="K355">
            <v>91.166666666666671</v>
          </cell>
          <cell r="L355">
            <v>81.833333333333329</v>
          </cell>
          <cell r="M355">
            <v>88</v>
          </cell>
          <cell r="N355">
            <v>80.666666666666671</v>
          </cell>
          <cell r="O355">
            <v>81.333333333333329</v>
          </cell>
          <cell r="P355">
            <v>85.666666666666671</v>
          </cell>
          <cell r="Q355">
            <v>81.166666666666671</v>
          </cell>
          <cell r="R355">
            <v>80</v>
          </cell>
          <cell r="S355">
            <v>85.333333333333329</v>
          </cell>
          <cell r="T355">
            <v>83.644444444444431</v>
          </cell>
        </row>
        <row r="356">
          <cell r="B356">
            <v>70</v>
          </cell>
          <cell r="C356">
            <v>10661</v>
          </cell>
          <cell r="D356" t="str">
            <v>M. RENDY DWI RAMADHANY</v>
          </cell>
          <cell r="E356">
            <v>81.833333333333329</v>
          </cell>
          <cell r="F356">
            <v>78</v>
          </cell>
          <cell r="G356">
            <v>82.166666666666671</v>
          </cell>
          <cell r="H356">
            <v>78.166666666666671</v>
          </cell>
          <cell r="I356">
            <v>84.833333333333329</v>
          </cell>
          <cell r="J356">
            <v>79.666666666666671</v>
          </cell>
          <cell r="K356">
            <v>92.833333333333329</v>
          </cell>
          <cell r="L356">
            <v>81.666666666666671</v>
          </cell>
          <cell r="M356">
            <v>86</v>
          </cell>
          <cell r="N356">
            <v>78.833333333333329</v>
          </cell>
          <cell r="O356">
            <v>80.5</v>
          </cell>
          <cell r="P356">
            <v>81.5</v>
          </cell>
          <cell r="Q356">
            <v>78.333333333333329</v>
          </cell>
          <cell r="R356">
            <v>79.333333333333329</v>
          </cell>
          <cell r="S356">
            <v>82</v>
          </cell>
          <cell r="T356">
            <v>81.711111111111094</v>
          </cell>
        </row>
        <row r="357">
          <cell r="B357">
            <v>71</v>
          </cell>
          <cell r="C357">
            <v>10681</v>
          </cell>
          <cell r="D357" t="str">
            <v>MEGA DELIMA</v>
          </cell>
          <cell r="E357">
            <v>90</v>
          </cell>
          <cell r="F357">
            <v>85.833333333333329</v>
          </cell>
          <cell r="G357">
            <v>85.666666666666671</v>
          </cell>
          <cell r="H357">
            <v>85.5</v>
          </cell>
          <cell r="I357">
            <v>91.333333333333329</v>
          </cell>
          <cell r="J357">
            <v>87.333333333333329</v>
          </cell>
          <cell r="K357">
            <v>98</v>
          </cell>
          <cell r="L357">
            <v>83</v>
          </cell>
          <cell r="M357">
            <v>85.5</v>
          </cell>
          <cell r="N357">
            <v>83.166666666666671</v>
          </cell>
          <cell r="O357">
            <v>88.5</v>
          </cell>
          <cell r="P357">
            <v>90.166666666666671</v>
          </cell>
          <cell r="Q357">
            <v>86.333333333333329</v>
          </cell>
          <cell r="R357">
            <v>87.666666666666671</v>
          </cell>
          <cell r="S357">
            <v>84.166666666666671</v>
          </cell>
          <cell r="T357">
            <v>87.477777777777789</v>
          </cell>
        </row>
        <row r="358">
          <cell r="B358">
            <v>72</v>
          </cell>
          <cell r="C358">
            <v>10689</v>
          </cell>
          <cell r="D358" t="str">
            <v>MOCH. SULTONI AKBAR</v>
          </cell>
          <cell r="E358">
            <v>88.166666666666671</v>
          </cell>
          <cell r="F358">
            <v>79.833333333333329</v>
          </cell>
          <cell r="G358">
            <v>82</v>
          </cell>
          <cell r="H358">
            <v>79</v>
          </cell>
          <cell r="I358">
            <v>85.666666666666671</v>
          </cell>
          <cell r="J358">
            <v>80.166666666666671</v>
          </cell>
          <cell r="K358">
            <v>87.166666666666671</v>
          </cell>
          <cell r="L358">
            <v>85</v>
          </cell>
          <cell r="M358">
            <v>85.666666666666671</v>
          </cell>
          <cell r="N358">
            <v>81.166666666666671</v>
          </cell>
          <cell r="O358">
            <v>79.166666666666671</v>
          </cell>
          <cell r="P358">
            <v>84.833333333333329</v>
          </cell>
          <cell r="Q358">
            <v>80.833333333333329</v>
          </cell>
          <cell r="R358">
            <v>79.333333333333329</v>
          </cell>
          <cell r="S358">
            <v>84.666666666666671</v>
          </cell>
          <cell r="T358">
            <v>82.844444444444434</v>
          </cell>
        </row>
        <row r="359">
          <cell r="B359">
            <v>73</v>
          </cell>
          <cell r="C359">
            <v>10694</v>
          </cell>
          <cell r="D359" t="str">
            <v>MOH. AZIZ MAILUDDIN MABRUK</v>
          </cell>
          <cell r="E359">
            <v>80.166666666666671</v>
          </cell>
          <cell r="F359">
            <v>77.166666666666671</v>
          </cell>
          <cell r="G359">
            <v>75.666666666666671</v>
          </cell>
          <cell r="H359">
            <v>80</v>
          </cell>
          <cell r="I359">
            <v>82.166666666666671</v>
          </cell>
          <cell r="J359">
            <v>78</v>
          </cell>
          <cell r="K359">
            <v>89.333333333333329</v>
          </cell>
          <cell r="L359">
            <v>84.166666666666671</v>
          </cell>
          <cell r="M359">
            <v>83.333333333333329</v>
          </cell>
          <cell r="N359">
            <v>78</v>
          </cell>
          <cell r="O359">
            <v>76.166666666666671</v>
          </cell>
          <cell r="P359">
            <v>79.666666666666671</v>
          </cell>
          <cell r="Q359">
            <v>78</v>
          </cell>
          <cell r="R359">
            <v>77.833333333333329</v>
          </cell>
          <cell r="S359">
            <v>80.666666666666671</v>
          </cell>
          <cell r="T359">
            <v>80.022222222222211</v>
          </cell>
        </row>
        <row r="360">
          <cell r="B360">
            <v>74</v>
          </cell>
          <cell r="C360">
            <v>10705</v>
          </cell>
          <cell r="D360" t="str">
            <v>MOHAMMAD MAHRUS</v>
          </cell>
          <cell r="E360">
            <v>85.5</v>
          </cell>
          <cell r="F360">
            <v>79.5</v>
          </cell>
          <cell r="G360">
            <v>82.666666666666671</v>
          </cell>
          <cell r="H360">
            <v>82.333333333333329</v>
          </cell>
          <cell r="I360">
            <v>85.166666666666671</v>
          </cell>
          <cell r="J360">
            <v>79.666666666666671</v>
          </cell>
          <cell r="K360">
            <v>88.666666666666671</v>
          </cell>
          <cell r="L360">
            <v>83</v>
          </cell>
          <cell r="M360">
            <v>86.833333333333329</v>
          </cell>
          <cell r="N360">
            <v>80</v>
          </cell>
          <cell r="O360">
            <v>77.166666666666671</v>
          </cell>
          <cell r="P360">
            <v>85</v>
          </cell>
          <cell r="Q360">
            <v>79.5</v>
          </cell>
          <cell r="R360">
            <v>79.833333333333329</v>
          </cell>
          <cell r="S360">
            <v>82</v>
          </cell>
          <cell r="T360">
            <v>82.455555555555549</v>
          </cell>
        </row>
        <row r="361">
          <cell r="B361">
            <v>75</v>
          </cell>
          <cell r="C361">
            <v>10717</v>
          </cell>
          <cell r="D361" t="str">
            <v>NADA SALSABILA</v>
          </cell>
          <cell r="E361">
            <v>82.666666666666671</v>
          </cell>
          <cell r="F361">
            <v>80.333333333333329</v>
          </cell>
          <cell r="G361">
            <v>82</v>
          </cell>
          <cell r="H361">
            <v>81.166666666666671</v>
          </cell>
          <cell r="I361">
            <v>87</v>
          </cell>
          <cell r="J361">
            <v>82.666666666666671</v>
          </cell>
          <cell r="K361">
            <v>88.833333333333329</v>
          </cell>
          <cell r="L361">
            <v>81.333333333333329</v>
          </cell>
          <cell r="M361">
            <v>86.166666666666671</v>
          </cell>
          <cell r="N361">
            <v>81.166666666666671</v>
          </cell>
          <cell r="O361">
            <v>80.5</v>
          </cell>
          <cell r="P361">
            <v>85.5</v>
          </cell>
          <cell r="Q361">
            <v>79.5</v>
          </cell>
          <cell r="R361">
            <v>81.333333333333329</v>
          </cell>
          <cell r="S361">
            <v>83.5</v>
          </cell>
          <cell r="T361">
            <v>82.911111111111111</v>
          </cell>
        </row>
        <row r="362">
          <cell r="B362">
            <v>76</v>
          </cell>
          <cell r="C362">
            <v>10723</v>
          </cell>
          <cell r="D362" t="str">
            <v>NASIROH</v>
          </cell>
          <cell r="E362">
            <v>82.666666666666671</v>
          </cell>
          <cell r="F362">
            <v>80</v>
          </cell>
          <cell r="G362">
            <v>80.666666666666671</v>
          </cell>
          <cell r="H362">
            <v>81.5</v>
          </cell>
          <cell r="I362">
            <v>85</v>
          </cell>
          <cell r="J362">
            <v>77</v>
          </cell>
          <cell r="K362">
            <v>86.833333333333329</v>
          </cell>
          <cell r="L362">
            <v>80.166666666666671</v>
          </cell>
          <cell r="M362">
            <v>85.666666666666671</v>
          </cell>
          <cell r="N362">
            <v>80.666666666666671</v>
          </cell>
          <cell r="O362">
            <v>80.333333333333329</v>
          </cell>
          <cell r="P362">
            <v>82.166666666666671</v>
          </cell>
          <cell r="Q362">
            <v>79.166666666666671</v>
          </cell>
          <cell r="R362">
            <v>80.5</v>
          </cell>
          <cell r="S362">
            <v>80.833333333333329</v>
          </cell>
          <cell r="T362">
            <v>81.544444444444437</v>
          </cell>
        </row>
        <row r="363">
          <cell r="B363">
            <v>77</v>
          </cell>
          <cell r="C363">
            <v>10738</v>
          </cell>
          <cell r="D363" t="str">
            <v>NUR HIDAYAT</v>
          </cell>
          <cell r="E363">
            <v>80</v>
          </cell>
          <cell r="F363">
            <v>79</v>
          </cell>
          <cell r="G363">
            <v>82</v>
          </cell>
          <cell r="H363">
            <v>79.166666666666671</v>
          </cell>
          <cell r="I363">
            <v>86.666666666666671</v>
          </cell>
          <cell r="J363">
            <v>80.666666666666671</v>
          </cell>
          <cell r="K363">
            <v>88.833333333333329</v>
          </cell>
          <cell r="L363">
            <v>82.5</v>
          </cell>
          <cell r="M363">
            <v>85.333333333333329</v>
          </cell>
          <cell r="N363">
            <v>80</v>
          </cell>
          <cell r="O363">
            <v>77.833333333333329</v>
          </cell>
          <cell r="P363">
            <v>82</v>
          </cell>
          <cell r="Q363">
            <v>80.166666666666671</v>
          </cell>
          <cell r="R363">
            <v>78.666666666666671</v>
          </cell>
          <cell r="S363">
            <v>80.666666666666671</v>
          </cell>
          <cell r="T363">
            <v>81.566666666666677</v>
          </cell>
        </row>
        <row r="364">
          <cell r="B364">
            <v>78</v>
          </cell>
          <cell r="C364">
            <v>10752</v>
          </cell>
          <cell r="D364" t="str">
            <v>NURUL IZZA ARAFAH</v>
          </cell>
          <cell r="E364">
            <v>84.166666666666671</v>
          </cell>
          <cell r="F364">
            <v>81.833333333333329</v>
          </cell>
          <cell r="G364">
            <v>81.666666666666671</v>
          </cell>
          <cell r="H364">
            <v>82.833333333333329</v>
          </cell>
          <cell r="I364">
            <v>87</v>
          </cell>
          <cell r="J364">
            <v>80.166666666666671</v>
          </cell>
          <cell r="K364">
            <v>90.5</v>
          </cell>
          <cell r="L364">
            <v>82.5</v>
          </cell>
          <cell r="M364">
            <v>85</v>
          </cell>
          <cell r="N364">
            <v>81.333333333333329</v>
          </cell>
          <cell r="O364">
            <v>80</v>
          </cell>
          <cell r="P364">
            <v>83.666666666666671</v>
          </cell>
          <cell r="Q364">
            <v>81</v>
          </cell>
          <cell r="R364">
            <v>81.833333333333329</v>
          </cell>
          <cell r="S364">
            <v>83.833333333333329</v>
          </cell>
          <cell r="T364">
            <v>83.155555555555551</v>
          </cell>
        </row>
        <row r="365">
          <cell r="B365">
            <v>79</v>
          </cell>
          <cell r="C365">
            <v>10759</v>
          </cell>
          <cell r="D365" t="str">
            <v>PUTRI ADELIA FITRIANA</v>
          </cell>
          <cell r="E365">
            <v>85</v>
          </cell>
          <cell r="F365">
            <v>81.166666666666671</v>
          </cell>
          <cell r="G365">
            <v>85.666666666666671</v>
          </cell>
          <cell r="H365">
            <v>82.666666666666671</v>
          </cell>
          <cell r="I365">
            <v>87.333333333333329</v>
          </cell>
          <cell r="J365">
            <v>82.666666666666671</v>
          </cell>
          <cell r="K365">
            <v>92</v>
          </cell>
          <cell r="L365">
            <v>83</v>
          </cell>
          <cell r="M365">
            <v>86.666666666666671</v>
          </cell>
          <cell r="N365">
            <v>82.666666666666671</v>
          </cell>
          <cell r="O365">
            <v>85.5</v>
          </cell>
          <cell r="P365">
            <v>86.666666666666671</v>
          </cell>
          <cell r="Q365">
            <v>83.166666666666671</v>
          </cell>
          <cell r="R365">
            <v>84.166666666666671</v>
          </cell>
          <cell r="S365">
            <v>82.666666666666671</v>
          </cell>
          <cell r="T365">
            <v>84.733333333333334</v>
          </cell>
        </row>
        <row r="366">
          <cell r="B366">
            <v>80</v>
          </cell>
          <cell r="C366">
            <v>10802</v>
          </cell>
          <cell r="D366" t="str">
            <v>SITI CAMELIYA</v>
          </cell>
          <cell r="E366">
            <v>87.5</v>
          </cell>
          <cell r="F366">
            <v>81.166666666666671</v>
          </cell>
          <cell r="G366">
            <v>83.5</v>
          </cell>
          <cell r="H366">
            <v>85.166666666666671</v>
          </cell>
          <cell r="I366">
            <v>88.666666666666671</v>
          </cell>
          <cell r="J366">
            <v>82.333333333333329</v>
          </cell>
          <cell r="K366">
            <v>90.833333333333329</v>
          </cell>
          <cell r="L366">
            <v>81.833333333333329</v>
          </cell>
          <cell r="M366">
            <v>87.333333333333329</v>
          </cell>
          <cell r="N366">
            <v>82.333333333333329</v>
          </cell>
          <cell r="O366">
            <v>85.833333333333329</v>
          </cell>
          <cell r="P366">
            <v>86.833333333333329</v>
          </cell>
          <cell r="Q366">
            <v>83</v>
          </cell>
          <cell r="R366">
            <v>82.666666666666671</v>
          </cell>
          <cell r="S366">
            <v>83.5</v>
          </cell>
          <cell r="T366">
            <v>84.833333333333343</v>
          </cell>
        </row>
        <row r="367">
          <cell r="B367">
            <v>81</v>
          </cell>
          <cell r="C367">
            <v>10823</v>
          </cell>
          <cell r="D367" t="str">
            <v>TOSIM FIRMANSYAH</v>
          </cell>
          <cell r="E367">
            <v>78.833333333333329</v>
          </cell>
          <cell r="F367">
            <v>76.166666666666671</v>
          </cell>
          <cell r="G367">
            <v>77</v>
          </cell>
          <cell r="H367">
            <v>78</v>
          </cell>
          <cell r="I367">
            <v>83.166666666666671</v>
          </cell>
          <cell r="J367">
            <v>76.166666666666671</v>
          </cell>
          <cell r="K367">
            <v>86.166666666666671</v>
          </cell>
          <cell r="L367">
            <v>83.5</v>
          </cell>
          <cell r="M367">
            <v>83.5</v>
          </cell>
          <cell r="N367">
            <v>77.666666666666671</v>
          </cell>
          <cell r="O367">
            <v>77</v>
          </cell>
          <cell r="P367">
            <v>76.833333333333329</v>
          </cell>
          <cell r="Q367">
            <v>77.833333333333329</v>
          </cell>
          <cell r="R367">
            <v>75.833333333333329</v>
          </cell>
          <cell r="S367">
            <v>80.166666666666671</v>
          </cell>
          <cell r="T367">
            <v>79.188888888888883</v>
          </cell>
        </row>
        <row r="368">
          <cell r="B368">
            <v>82</v>
          </cell>
          <cell r="C368">
            <v>10825</v>
          </cell>
          <cell r="D368" t="str">
            <v>TRIO GATRA</v>
          </cell>
          <cell r="E368">
            <v>80.833333333333329</v>
          </cell>
          <cell r="F368">
            <v>77.833333333333329</v>
          </cell>
          <cell r="G368">
            <v>78.666666666666671</v>
          </cell>
          <cell r="H368">
            <v>82</v>
          </cell>
          <cell r="I368">
            <v>87</v>
          </cell>
          <cell r="J368">
            <v>78.166666666666671</v>
          </cell>
          <cell r="K368">
            <v>91.166666666666671</v>
          </cell>
          <cell r="L368">
            <v>83</v>
          </cell>
          <cell r="M368">
            <v>87.166666666666671</v>
          </cell>
          <cell r="N368">
            <v>78.833333333333329</v>
          </cell>
          <cell r="O368">
            <v>79</v>
          </cell>
          <cell r="P368">
            <v>81.833333333333329</v>
          </cell>
          <cell r="Q368">
            <v>78.666666666666671</v>
          </cell>
          <cell r="R368">
            <v>77.166666666666671</v>
          </cell>
          <cell r="S368">
            <v>82.166666666666671</v>
          </cell>
          <cell r="T368">
            <v>81.566666666666677</v>
          </cell>
        </row>
        <row r="369">
          <cell r="B369">
            <v>83</v>
          </cell>
          <cell r="C369">
            <v>10439</v>
          </cell>
          <cell r="D369" t="str">
            <v>WAHYU GUNAWAN</v>
          </cell>
          <cell r="E369">
            <v>77.333333333333329</v>
          </cell>
          <cell r="F369">
            <v>76.666666666666671</v>
          </cell>
          <cell r="G369">
            <v>78.833333333333329</v>
          </cell>
          <cell r="H369">
            <v>77.666666666666671</v>
          </cell>
          <cell r="I369">
            <v>84.333333333333329</v>
          </cell>
          <cell r="J369">
            <v>77.5</v>
          </cell>
          <cell r="K369">
            <v>87.166666666666671</v>
          </cell>
          <cell r="L369">
            <v>79</v>
          </cell>
          <cell r="M369">
            <v>84.166666666666671</v>
          </cell>
          <cell r="N369">
            <v>77.5</v>
          </cell>
          <cell r="O369">
            <v>76.5</v>
          </cell>
          <cell r="P369">
            <v>80.333333333333329</v>
          </cell>
          <cell r="Q369">
            <v>77.666666666666671</v>
          </cell>
          <cell r="R369">
            <v>76.666666666666671</v>
          </cell>
          <cell r="S369">
            <v>80.333333333333329</v>
          </cell>
          <cell r="T369">
            <v>79.444444444444443</v>
          </cell>
        </row>
        <row r="370">
          <cell r="B370">
            <v>84</v>
          </cell>
          <cell r="C370">
            <v>10492</v>
          </cell>
          <cell r="D370" t="str">
            <v>AHMAD SYAIFUL AL HILAL</v>
          </cell>
          <cell r="E370">
            <v>86.833333333333329</v>
          </cell>
          <cell r="F370">
            <v>79.666666666666671</v>
          </cell>
          <cell r="G370">
            <v>82.166666666666671</v>
          </cell>
          <cell r="H370">
            <v>77.833333333333329</v>
          </cell>
          <cell r="I370">
            <v>84.666666666666671</v>
          </cell>
          <cell r="J370">
            <v>82.5</v>
          </cell>
          <cell r="K370">
            <v>88.333333333333329</v>
          </cell>
          <cell r="L370">
            <v>81.5</v>
          </cell>
          <cell r="M370">
            <v>87</v>
          </cell>
          <cell r="N370">
            <v>81.5</v>
          </cell>
          <cell r="O370">
            <v>80.666666666666671</v>
          </cell>
          <cell r="P370">
            <v>84.833333333333329</v>
          </cell>
          <cell r="Q370">
            <v>81.333333333333329</v>
          </cell>
          <cell r="R370">
            <v>81.166666666666671</v>
          </cell>
          <cell r="S370">
            <v>82</v>
          </cell>
          <cell r="T370">
            <v>82.8</v>
          </cell>
        </row>
        <row r="371">
          <cell r="B371">
            <v>85</v>
          </cell>
          <cell r="C371">
            <v>10507</v>
          </cell>
          <cell r="D371" t="str">
            <v>ANANDA RIZQI SULFIKAR</v>
          </cell>
          <cell r="E371">
            <v>75.166666666666671</v>
          </cell>
          <cell r="F371">
            <v>76</v>
          </cell>
          <cell r="G371">
            <v>77</v>
          </cell>
          <cell r="H371">
            <v>77.166666666666671</v>
          </cell>
          <cell r="I371">
            <v>70.666666666666671</v>
          </cell>
          <cell r="J371">
            <v>75.166666666666671</v>
          </cell>
          <cell r="K371">
            <v>86.666666666666671</v>
          </cell>
          <cell r="L371">
            <v>82.333333333333329</v>
          </cell>
          <cell r="M371">
            <v>82.166666666666671</v>
          </cell>
          <cell r="N371">
            <v>76.166666666666671</v>
          </cell>
          <cell r="O371">
            <v>75.166666666666671</v>
          </cell>
          <cell r="P371">
            <v>76.5</v>
          </cell>
          <cell r="Q371">
            <v>75.166666666666671</v>
          </cell>
          <cell r="R371">
            <v>69.166666666666671</v>
          </cell>
          <cell r="S371">
            <v>78.833333333333329</v>
          </cell>
          <cell r="T371">
            <v>76.888888888888886</v>
          </cell>
        </row>
        <row r="372">
          <cell r="B372">
            <v>86</v>
          </cell>
          <cell r="C372">
            <v>10510</v>
          </cell>
          <cell r="D372" t="str">
            <v>ANDRIAN KALINGGA PUTRA</v>
          </cell>
          <cell r="E372">
            <v>83.5</v>
          </cell>
          <cell r="F372">
            <v>79.5</v>
          </cell>
          <cell r="G372">
            <v>81.5</v>
          </cell>
          <cell r="H372">
            <v>81</v>
          </cell>
          <cell r="I372">
            <v>86.666666666666671</v>
          </cell>
          <cell r="J372">
            <v>83.333333333333329</v>
          </cell>
          <cell r="K372">
            <v>89.166666666666671</v>
          </cell>
          <cell r="L372">
            <v>82.833333333333329</v>
          </cell>
          <cell r="M372">
            <v>87.5</v>
          </cell>
          <cell r="N372">
            <v>82</v>
          </cell>
          <cell r="O372">
            <v>84</v>
          </cell>
          <cell r="P372">
            <v>83.5</v>
          </cell>
          <cell r="Q372">
            <v>83.166666666666671</v>
          </cell>
          <cell r="R372">
            <v>78.833333333333329</v>
          </cell>
          <cell r="S372">
            <v>83.833333333333329</v>
          </cell>
          <cell r="T372">
            <v>83.355555555555554</v>
          </cell>
        </row>
        <row r="373">
          <cell r="B373">
            <v>87</v>
          </cell>
          <cell r="C373">
            <v>10590</v>
          </cell>
          <cell r="D373" t="str">
            <v>FIRDA YULIANINGSIH</v>
          </cell>
          <cell r="E373">
            <v>81.5</v>
          </cell>
          <cell r="F373">
            <v>80.5</v>
          </cell>
          <cell r="G373">
            <v>82</v>
          </cell>
          <cell r="H373">
            <v>83.333333333333329</v>
          </cell>
          <cell r="I373">
            <v>86.166666666666671</v>
          </cell>
          <cell r="J373">
            <v>80.5</v>
          </cell>
          <cell r="K373">
            <v>89.333333333333329</v>
          </cell>
          <cell r="L373">
            <v>82.166666666666671</v>
          </cell>
          <cell r="M373">
            <v>86.333333333333329</v>
          </cell>
          <cell r="N373">
            <v>80.5</v>
          </cell>
          <cell r="O373">
            <v>78.833333333333329</v>
          </cell>
          <cell r="P373">
            <v>81.5</v>
          </cell>
          <cell r="Q373">
            <v>78.5</v>
          </cell>
          <cell r="R373">
            <v>79.166666666666671</v>
          </cell>
          <cell r="S373">
            <v>82.166666666666671</v>
          </cell>
          <cell r="T373">
            <v>82.166666666666686</v>
          </cell>
        </row>
        <row r="374">
          <cell r="B374">
            <v>88</v>
          </cell>
          <cell r="C374">
            <v>10596</v>
          </cell>
          <cell r="D374" t="str">
            <v>HANDIKA</v>
          </cell>
          <cell r="E374">
            <v>81.833333333333329</v>
          </cell>
          <cell r="F374">
            <v>79.333333333333329</v>
          </cell>
          <cell r="G374">
            <v>80.166666666666671</v>
          </cell>
          <cell r="H374">
            <v>81.333333333333329</v>
          </cell>
          <cell r="I374">
            <v>86.5</v>
          </cell>
          <cell r="J374">
            <v>80.166666666666671</v>
          </cell>
          <cell r="K374">
            <v>90.666666666666671</v>
          </cell>
          <cell r="L374">
            <v>83</v>
          </cell>
          <cell r="M374">
            <v>85.833333333333329</v>
          </cell>
          <cell r="N374">
            <v>80.5</v>
          </cell>
          <cell r="O374">
            <v>79.666666666666671</v>
          </cell>
          <cell r="P374">
            <v>83.166666666666671</v>
          </cell>
          <cell r="Q374">
            <v>78.666666666666671</v>
          </cell>
          <cell r="R374">
            <v>78.5</v>
          </cell>
          <cell r="S374">
            <v>82.166666666666671</v>
          </cell>
          <cell r="T374">
            <v>82.1</v>
          </cell>
        </row>
        <row r="375">
          <cell r="B375">
            <v>89</v>
          </cell>
          <cell r="C375">
            <v>10622</v>
          </cell>
          <cell r="D375" t="str">
            <v>INDRI LUTFIANA</v>
          </cell>
          <cell r="E375">
            <v>83.333333333333329</v>
          </cell>
          <cell r="F375">
            <v>81.833333333333329</v>
          </cell>
          <cell r="G375">
            <v>83.833333333333329</v>
          </cell>
          <cell r="H375">
            <v>79.666666666666671</v>
          </cell>
          <cell r="I375">
            <v>88.166666666666671</v>
          </cell>
          <cell r="J375">
            <v>80</v>
          </cell>
          <cell r="K375">
            <v>92.166666666666671</v>
          </cell>
          <cell r="L375">
            <v>82.166666666666671</v>
          </cell>
          <cell r="M375">
            <v>87.833333333333329</v>
          </cell>
          <cell r="N375">
            <v>80.166666666666671</v>
          </cell>
          <cell r="O375">
            <v>80.5</v>
          </cell>
          <cell r="P375">
            <v>85.666666666666671</v>
          </cell>
          <cell r="Q375">
            <v>81</v>
          </cell>
          <cell r="R375">
            <v>81</v>
          </cell>
          <cell r="S375">
            <v>82.5</v>
          </cell>
          <cell r="T375">
            <v>83.322222222222223</v>
          </cell>
        </row>
        <row r="376">
          <cell r="B376">
            <v>90</v>
          </cell>
          <cell r="C376">
            <v>10660</v>
          </cell>
          <cell r="D376" t="str">
            <v>M. IRVAN HIDAYATULLOH</v>
          </cell>
          <cell r="E376">
            <v>80.5</v>
          </cell>
          <cell r="F376">
            <v>77</v>
          </cell>
          <cell r="G376">
            <v>76.666666666666671</v>
          </cell>
          <cell r="H376">
            <v>78.166666666666671</v>
          </cell>
          <cell r="I376">
            <v>82.333333333333329</v>
          </cell>
          <cell r="J376">
            <v>75.666666666666671</v>
          </cell>
          <cell r="K376">
            <v>85.5</v>
          </cell>
          <cell r="L376">
            <v>82</v>
          </cell>
          <cell r="M376">
            <v>83.666666666666671</v>
          </cell>
          <cell r="N376">
            <v>79.166666666666671</v>
          </cell>
          <cell r="O376">
            <v>76.666666666666671</v>
          </cell>
          <cell r="P376">
            <v>79.333333333333329</v>
          </cell>
          <cell r="Q376">
            <v>76.5</v>
          </cell>
          <cell r="R376">
            <v>76.333333333333329</v>
          </cell>
          <cell r="S376">
            <v>79.833333333333329</v>
          </cell>
          <cell r="T376">
            <v>79.288888888888863</v>
          </cell>
        </row>
        <row r="377">
          <cell r="B377">
            <v>91</v>
          </cell>
          <cell r="C377">
            <v>10671</v>
          </cell>
          <cell r="D377" t="str">
            <v>MARDHATILLAH FATIHATUL IZZA</v>
          </cell>
          <cell r="E377">
            <v>89.666666666666671</v>
          </cell>
          <cell r="F377">
            <v>84.833333333333329</v>
          </cell>
          <cell r="G377">
            <v>84</v>
          </cell>
          <cell r="H377">
            <v>85.833333333333329</v>
          </cell>
          <cell r="I377">
            <v>85.666666666666671</v>
          </cell>
          <cell r="J377">
            <v>83.5</v>
          </cell>
          <cell r="K377">
            <v>90.333333333333329</v>
          </cell>
          <cell r="L377">
            <v>81</v>
          </cell>
          <cell r="M377">
            <v>89</v>
          </cell>
          <cell r="N377">
            <v>81.5</v>
          </cell>
          <cell r="O377">
            <v>81.833333333333329</v>
          </cell>
          <cell r="P377">
            <v>89.5</v>
          </cell>
          <cell r="Q377">
            <v>87.5</v>
          </cell>
          <cell r="R377">
            <v>85</v>
          </cell>
          <cell r="S377">
            <v>86.5</v>
          </cell>
          <cell r="T377">
            <v>85.711111111111123</v>
          </cell>
        </row>
        <row r="378">
          <cell r="B378">
            <v>92</v>
          </cell>
          <cell r="C378">
            <v>10673</v>
          </cell>
          <cell r="D378" t="str">
            <v>MARETTYA PUTRI ANDYNA</v>
          </cell>
          <cell r="E378">
            <v>85.833333333333329</v>
          </cell>
          <cell r="F378">
            <v>82.333333333333329</v>
          </cell>
          <cell r="G378">
            <v>83.5</v>
          </cell>
          <cell r="H378">
            <v>83.833333333333329</v>
          </cell>
          <cell r="I378">
            <v>86.333333333333329</v>
          </cell>
          <cell r="J378">
            <v>85.5</v>
          </cell>
          <cell r="K378">
            <v>90.666666666666671</v>
          </cell>
          <cell r="L378">
            <v>80.666666666666671</v>
          </cell>
          <cell r="M378">
            <v>87.666666666666671</v>
          </cell>
          <cell r="N378">
            <v>82.666666666666671</v>
          </cell>
          <cell r="O378">
            <v>86.5</v>
          </cell>
          <cell r="P378">
            <v>87.333333333333329</v>
          </cell>
          <cell r="Q378">
            <v>80.833333333333329</v>
          </cell>
          <cell r="R378">
            <v>81.333333333333329</v>
          </cell>
          <cell r="S378">
            <v>84.666666666666671</v>
          </cell>
          <cell r="T378">
            <v>84.644444444444431</v>
          </cell>
        </row>
        <row r="379">
          <cell r="B379">
            <v>93</v>
          </cell>
          <cell r="C379">
            <v>10678</v>
          </cell>
          <cell r="D379" t="str">
            <v>MAULIDINA KUSUMA WARDANI</v>
          </cell>
          <cell r="E379">
            <v>89</v>
          </cell>
          <cell r="F379">
            <v>87.333333333333329</v>
          </cell>
          <cell r="G379">
            <v>86.666666666666671</v>
          </cell>
          <cell r="H379">
            <v>89.833333333333329</v>
          </cell>
          <cell r="I379">
            <v>89</v>
          </cell>
          <cell r="J379">
            <v>90</v>
          </cell>
          <cell r="K379">
            <v>90.833333333333329</v>
          </cell>
          <cell r="L379">
            <v>82.166666666666671</v>
          </cell>
          <cell r="M379">
            <v>89.5</v>
          </cell>
          <cell r="N379">
            <v>81.833333333333329</v>
          </cell>
          <cell r="O379">
            <v>84.5</v>
          </cell>
          <cell r="P379">
            <v>90.333333333333329</v>
          </cell>
          <cell r="Q379">
            <v>90.833333333333329</v>
          </cell>
          <cell r="R379">
            <v>87.166666666666671</v>
          </cell>
          <cell r="S379">
            <v>87.5</v>
          </cell>
          <cell r="T379">
            <v>87.766666666666666</v>
          </cell>
        </row>
        <row r="380">
          <cell r="B380">
            <v>94</v>
          </cell>
          <cell r="C380">
            <v>10688</v>
          </cell>
          <cell r="D380" t="str">
            <v>MOCH. NAUFAL IKBAAR</v>
          </cell>
          <cell r="E380">
            <v>79.166666666666671</v>
          </cell>
          <cell r="F380">
            <v>77.5</v>
          </cell>
          <cell r="G380">
            <v>79.833333333333329</v>
          </cell>
          <cell r="H380">
            <v>78.333333333333329</v>
          </cell>
          <cell r="I380">
            <v>86.166666666666671</v>
          </cell>
          <cell r="J380">
            <v>78.333333333333329</v>
          </cell>
          <cell r="K380">
            <v>87.5</v>
          </cell>
          <cell r="L380">
            <v>83.333333333333329</v>
          </cell>
          <cell r="M380">
            <v>84.666666666666671</v>
          </cell>
          <cell r="N380">
            <v>79.833333333333329</v>
          </cell>
          <cell r="O380">
            <v>77.833333333333329</v>
          </cell>
          <cell r="P380">
            <v>81.5</v>
          </cell>
          <cell r="Q380">
            <v>77</v>
          </cell>
          <cell r="R380">
            <v>79</v>
          </cell>
          <cell r="S380">
            <v>82.166666666666671</v>
          </cell>
          <cell r="T380">
            <v>80.811111111111117</v>
          </cell>
        </row>
        <row r="381">
          <cell r="B381">
            <v>95</v>
          </cell>
          <cell r="C381">
            <v>10713</v>
          </cell>
          <cell r="D381" t="str">
            <v>MUSLIMAWATI</v>
          </cell>
          <cell r="E381">
            <v>88</v>
          </cell>
          <cell r="F381">
            <v>82.333333333333329</v>
          </cell>
          <cell r="G381">
            <v>82.166666666666671</v>
          </cell>
          <cell r="H381">
            <v>85.833333333333329</v>
          </cell>
          <cell r="I381">
            <v>86.5</v>
          </cell>
          <cell r="J381">
            <v>80.5</v>
          </cell>
          <cell r="K381">
            <v>89</v>
          </cell>
          <cell r="L381">
            <v>82.166666666666671</v>
          </cell>
          <cell r="M381">
            <v>89.166666666666671</v>
          </cell>
          <cell r="N381">
            <v>81.666666666666671</v>
          </cell>
          <cell r="O381">
            <v>84.333333333333329</v>
          </cell>
          <cell r="P381">
            <v>90.333333333333329</v>
          </cell>
          <cell r="Q381">
            <v>82.166666666666671</v>
          </cell>
          <cell r="R381">
            <v>86.166666666666671</v>
          </cell>
          <cell r="S381">
            <v>83.666666666666671</v>
          </cell>
          <cell r="T381">
            <v>84.933333333333337</v>
          </cell>
        </row>
        <row r="382">
          <cell r="B382">
            <v>96</v>
          </cell>
          <cell r="C382">
            <v>10715</v>
          </cell>
          <cell r="D382" t="str">
            <v>NABILAH FAKHIRAH PUTERI</v>
          </cell>
          <cell r="E382">
            <v>81.5</v>
          </cell>
          <cell r="F382">
            <v>79.5</v>
          </cell>
          <cell r="G382">
            <v>80</v>
          </cell>
          <cell r="H382">
            <v>81.333333333333329</v>
          </cell>
          <cell r="I382">
            <v>87</v>
          </cell>
          <cell r="J382">
            <v>79.333333333333329</v>
          </cell>
          <cell r="K382">
            <v>88.166666666666671</v>
          </cell>
          <cell r="L382">
            <v>81.5</v>
          </cell>
          <cell r="M382">
            <v>85.666666666666671</v>
          </cell>
          <cell r="N382">
            <v>80.166666666666671</v>
          </cell>
          <cell r="O382">
            <v>78.333333333333329</v>
          </cell>
          <cell r="P382">
            <v>82.833333333333329</v>
          </cell>
          <cell r="Q382">
            <v>78.333333333333329</v>
          </cell>
          <cell r="R382">
            <v>78.166666666666671</v>
          </cell>
          <cell r="S382">
            <v>81.333333333333329</v>
          </cell>
          <cell r="T382">
            <v>81.544444444444437</v>
          </cell>
        </row>
        <row r="383">
          <cell r="B383">
            <v>97</v>
          </cell>
          <cell r="C383">
            <v>10725</v>
          </cell>
          <cell r="D383" t="str">
            <v>NIA KURNIAWATI</v>
          </cell>
          <cell r="E383">
            <v>88.833333333333329</v>
          </cell>
          <cell r="F383">
            <v>81.5</v>
          </cell>
          <cell r="G383">
            <v>84.666666666666671</v>
          </cell>
          <cell r="H383">
            <v>87.166666666666671</v>
          </cell>
          <cell r="I383">
            <v>86.666666666666671</v>
          </cell>
          <cell r="J383">
            <v>83.166666666666671</v>
          </cell>
          <cell r="K383">
            <v>91</v>
          </cell>
          <cell r="L383">
            <v>81.166666666666671</v>
          </cell>
          <cell r="M383">
            <v>88.5</v>
          </cell>
          <cell r="N383">
            <v>81.333333333333329</v>
          </cell>
          <cell r="O383">
            <v>84.833333333333329</v>
          </cell>
          <cell r="P383">
            <v>87.5</v>
          </cell>
          <cell r="Q383">
            <v>82.333333333333329</v>
          </cell>
          <cell r="R383">
            <v>83.5</v>
          </cell>
          <cell r="S383">
            <v>83.666666666666671</v>
          </cell>
          <cell r="T383">
            <v>85.055555555555571</v>
          </cell>
        </row>
        <row r="384">
          <cell r="B384">
            <v>98</v>
          </cell>
          <cell r="C384">
            <v>10727</v>
          </cell>
          <cell r="D384" t="str">
            <v>NOFAN TEGAR PRATAMA</v>
          </cell>
          <cell r="E384">
            <v>82.833333333333329</v>
          </cell>
          <cell r="F384">
            <v>80.666666666666671</v>
          </cell>
          <cell r="G384">
            <v>78.166666666666671</v>
          </cell>
          <cell r="H384">
            <v>74.5</v>
          </cell>
          <cell r="I384">
            <v>84.166666666666671</v>
          </cell>
          <cell r="J384">
            <v>78.5</v>
          </cell>
          <cell r="K384">
            <v>90.333333333333329</v>
          </cell>
          <cell r="L384">
            <v>81</v>
          </cell>
          <cell r="M384">
            <v>83.833333333333329</v>
          </cell>
          <cell r="N384">
            <v>78.833333333333329</v>
          </cell>
          <cell r="O384">
            <v>77.333333333333329</v>
          </cell>
          <cell r="P384">
            <v>80.833333333333329</v>
          </cell>
          <cell r="Q384">
            <v>76.666666666666671</v>
          </cell>
          <cell r="R384">
            <v>77.5</v>
          </cell>
          <cell r="S384">
            <v>81.166666666666671</v>
          </cell>
          <cell r="T384">
            <v>80.422222222222246</v>
          </cell>
        </row>
        <row r="385">
          <cell r="B385">
            <v>99</v>
          </cell>
          <cell r="C385">
            <v>10730</v>
          </cell>
          <cell r="D385" t="str">
            <v>NOVITA KAMALIA</v>
          </cell>
          <cell r="E385">
            <v>84</v>
          </cell>
          <cell r="F385">
            <v>82.166666666666671</v>
          </cell>
          <cell r="G385">
            <v>83.5</v>
          </cell>
          <cell r="H385">
            <v>82.833333333333329</v>
          </cell>
          <cell r="I385">
            <v>88.5</v>
          </cell>
          <cell r="J385">
            <v>81</v>
          </cell>
          <cell r="K385">
            <v>89.833333333333329</v>
          </cell>
          <cell r="L385">
            <v>84.666666666666671</v>
          </cell>
          <cell r="M385">
            <v>88.666666666666671</v>
          </cell>
          <cell r="N385">
            <v>81.333333333333329</v>
          </cell>
          <cell r="O385">
            <v>82.166666666666671</v>
          </cell>
          <cell r="P385">
            <v>85</v>
          </cell>
          <cell r="Q385">
            <v>82.833333333333329</v>
          </cell>
          <cell r="R385">
            <v>81.5</v>
          </cell>
          <cell r="S385">
            <v>83.333333333333329</v>
          </cell>
          <cell r="T385">
            <v>84.088888888888889</v>
          </cell>
        </row>
        <row r="386">
          <cell r="B386">
            <v>100</v>
          </cell>
          <cell r="C386">
            <v>10748</v>
          </cell>
          <cell r="D386" t="str">
            <v>NURIL LAILA PRADINI</v>
          </cell>
          <cell r="E386">
            <v>86.666666666666671</v>
          </cell>
          <cell r="F386">
            <v>82.333333333333329</v>
          </cell>
          <cell r="G386">
            <v>82.666666666666671</v>
          </cell>
          <cell r="H386">
            <v>82</v>
          </cell>
          <cell r="I386">
            <v>85.833333333333329</v>
          </cell>
          <cell r="J386">
            <v>80.833333333333329</v>
          </cell>
          <cell r="K386">
            <v>92.5</v>
          </cell>
          <cell r="L386">
            <v>81.333333333333329</v>
          </cell>
          <cell r="M386">
            <v>89.5</v>
          </cell>
          <cell r="N386">
            <v>80.5</v>
          </cell>
          <cell r="O386">
            <v>81.833333333333329</v>
          </cell>
          <cell r="P386">
            <v>87.833333333333329</v>
          </cell>
          <cell r="Q386">
            <v>81.666666666666671</v>
          </cell>
          <cell r="R386">
            <v>81.666666666666671</v>
          </cell>
          <cell r="S386">
            <v>85</v>
          </cell>
          <cell r="T386">
            <v>84.144444444444446</v>
          </cell>
        </row>
        <row r="387">
          <cell r="B387">
            <v>101</v>
          </cell>
          <cell r="C387">
            <v>10754</v>
          </cell>
          <cell r="D387" t="str">
            <v>NUZUL BAYU WIRIDYANTO</v>
          </cell>
          <cell r="E387">
            <v>82.833333333333329</v>
          </cell>
          <cell r="F387">
            <v>80.5</v>
          </cell>
          <cell r="G387">
            <v>82</v>
          </cell>
          <cell r="H387">
            <v>83.5</v>
          </cell>
          <cell r="I387">
            <v>85.333333333333329</v>
          </cell>
          <cell r="J387">
            <v>80</v>
          </cell>
          <cell r="K387">
            <v>88.333333333333329</v>
          </cell>
          <cell r="L387">
            <v>80.833333333333329</v>
          </cell>
          <cell r="M387">
            <v>86.833333333333329</v>
          </cell>
          <cell r="N387">
            <v>80</v>
          </cell>
          <cell r="O387">
            <v>79.166666666666671</v>
          </cell>
          <cell r="P387">
            <v>85.833333333333329</v>
          </cell>
          <cell r="Q387">
            <v>78.5</v>
          </cell>
          <cell r="R387">
            <v>79.5</v>
          </cell>
          <cell r="S387">
            <v>84.166666666666671</v>
          </cell>
          <cell r="T387">
            <v>82.488888888888894</v>
          </cell>
        </row>
        <row r="388">
          <cell r="B388">
            <v>102</v>
          </cell>
          <cell r="C388">
            <v>10770</v>
          </cell>
          <cell r="D388" t="str">
            <v>RENY FEBRIANTINI</v>
          </cell>
          <cell r="E388">
            <v>88.833333333333329</v>
          </cell>
          <cell r="F388">
            <v>82</v>
          </cell>
          <cell r="G388">
            <v>83.666666666666671</v>
          </cell>
          <cell r="H388">
            <v>82</v>
          </cell>
          <cell r="I388">
            <v>90</v>
          </cell>
          <cell r="J388">
            <v>79.833333333333329</v>
          </cell>
          <cell r="K388">
            <v>96.666666666666671</v>
          </cell>
          <cell r="L388">
            <v>82.833333333333329</v>
          </cell>
          <cell r="M388">
            <v>87.5</v>
          </cell>
          <cell r="N388">
            <v>81.666666666666671</v>
          </cell>
          <cell r="O388">
            <v>85.333333333333329</v>
          </cell>
          <cell r="P388">
            <v>85.666666666666671</v>
          </cell>
          <cell r="Q388">
            <v>84.333333333333329</v>
          </cell>
          <cell r="R388">
            <v>82.5</v>
          </cell>
          <cell r="S388">
            <v>85</v>
          </cell>
          <cell r="T388">
            <v>85.188888888888883</v>
          </cell>
        </row>
        <row r="389">
          <cell r="B389">
            <v>103</v>
          </cell>
          <cell r="C389">
            <v>10780</v>
          </cell>
          <cell r="D389" t="str">
            <v>RIZA AYU UTAMI</v>
          </cell>
          <cell r="E389">
            <v>88.833333333333329</v>
          </cell>
          <cell r="F389">
            <v>87.833333333333329</v>
          </cell>
          <cell r="G389">
            <v>85.166666666666671</v>
          </cell>
          <cell r="H389">
            <v>86</v>
          </cell>
          <cell r="I389">
            <v>88</v>
          </cell>
          <cell r="J389">
            <v>87.833333333333329</v>
          </cell>
          <cell r="K389">
            <v>90.833333333333329</v>
          </cell>
          <cell r="L389">
            <v>80.833333333333329</v>
          </cell>
          <cell r="M389">
            <v>90.833333333333329</v>
          </cell>
          <cell r="N389">
            <v>82.5</v>
          </cell>
          <cell r="O389">
            <v>91.166666666666671</v>
          </cell>
          <cell r="P389">
            <v>91</v>
          </cell>
          <cell r="Q389">
            <v>88.833333333333329</v>
          </cell>
          <cell r="R389">
            <v>84.666666666666671</v>
          </cell>
          <cell r="S389">
            <v>86</v>
          </cell>
          <cell r="T389">
            <v>87.355555555555569</v>
          </cell>
        </row>
        <row r="390">
          <cell r="B390">
            <v>104</v>
          </cell>
          <cell r="C390">
            <v>10792</v>
          </cell>
          <cell r="D390" t="str">
            <v>SALMAN ALFARISI</v>
          </cell>
          <cell r="E390">
            <v>80.833333333333329</v>
          </cell>
          <cell r="F390">
            <v>76.833333333333329</v>
          </cell>
          <cell r="G390">
            <v>80.333333333333329</v>
          </cell>
          <cell r="H390">
            <v>83</v>
          </cell>
          <cell r="I390">
            <v>86.333333333333329</v>
          </cell>
          <cell r="J390">
            <v>77.333333333333329</v>
          </cell>
          <cell r="K390">
            <v>90.166666666666671</v>
          </cell>
          <cell r="L390">
            <v>83.833333333333329</v>
          </cell>
          <cell r="M390">
            <v>84.666666666666671</v>
          </cell>
          <cell r="N390">
            <v>79.333333333333329</v>
          </cell>
          <cell r="O390">
            <v>77.666666666666671</v>
          </cell>
          <cell r="P390">
            <v>80.333333333333329</v>
          </cell>
          <cell r="Q390">
            <v>77.833333333333329</v>
          </cell>
          <cell r="R390">
            <v>78.333333333333329</v>
          </cell>
          <cell r="S390">
            <v>83.166666666666671</v>
          </cell>
          <cell r="T390">
            <v>81.333333333333329</v>
          </cell>
        </row>
        <row r="391">
          <cell r="B391">
            <v>105</v>
          </cell>
          <cell r="C391">
            <v>10795</v>
          </cell>
          <cell r="D391" t="str">
            <v>SARA ARISKA</v>
          </cell>
          <cell r="E391">
            <v>82.166666666666671</v>
          </cell>
          <cell r="F391">
            <v>79.666666666666671</v>
          </cell>
          <cell r="G391">
            <v>81.666666666666671</v>
          </cell>
          <cell r="H391">
            <v>80.666666666666671</v>
          </cell>
          <cell r="I391">
            <v>86.666666666666671</v>
          </cell>
          <cell r="J391">
            <v>79.166666666666671</v>
          </cell>
          <cell r="K391">
            <v>91.666666666666671</v>
          </cell>
          <cell r="L391">
            <v>81</v>
          </cell>
          <cell r="M391">
            <v>86.333333333333329</v>
          </cell>
          <cell r="N391">
            <v>80.166666666666671</v>
          </cell>
          <cell r="O391">
            <v>80.833333333333329</v>
          </cell>
          <cell r="P391">
            <v>83.5</v>
          </cell>
          <cell r="Q391">
            <v>78.833333333333329</v>
          </cell>
          <cell r="R391">
            <v>79</v>
          </cell>
          <cell r="S391">
            <v>83.833333333333329</v>
          </cell>
          <cell r="T391">
            <v>82.344444444444449</v>
          </cell>
        </row>
        <row r="392">
          <cell r="B392">
            <v>106</v>
          </cell>
          <cell r="C392">
            <v>10813</v>
          </cell>
          <cell r="D392" t="str">
            <v>SUGIANTORO WIJAYA PUTRA</v>
          </cell>
          <cell r="E392">
            <v>81.833333333333329</v>
          </cell>
          <cell r="F392">
            <v>78</v>
          </cell>
          <cell r="G392">
            <v>82.5</v>
          </cell>
          <cell r="H392">
            <v>84.166666666666671</v>
          </cell>
          <cell r="I392">
            <v>86</v>
          </cell>
          <cell r="J392">
            <v>79.166666666666671</v>
          </cell>
          <cell r="K392">
            <v>89</v>
          </cell>
          <cell r="L392">
            <v>80.833333333333329</v>
          </cell>
          <cell r="M392">
            <v>85.5</v>
          </cell>
          <cell r="N392">
            <v>79.333333333333329</v>
          </cell>
          <cell r="O392">
            <v>79.333333333333329</v>
          </cell>
          <cell r="P392">
            <v>83.166666666666671</v>
          </cell>
          <cell r="Q392">
            <v>83.166666666666671</v>
          </cell>
          <cell r="R392">
            <v>79.666666666666671</v>
          </cell>
          <cell r="S392">
            <v>83</v>
          </cell>
          <cell r="T392">
            <v>82.311111111111131</v>
          </cell>
        </row>
        <row r="393">
          <cell r="B393">
            <v>107</v>
          </cell>
          <cell r="C393">
            <v>10815</v>
          </cell>
          <cell r="D393" t="str">
            <v>SURYADI PRATAMA</v>
          </cell>
          <cell r="E393">
            <v>80.333333333333329</v>
          </cell>
          <cell r="F393">
            <v>76.833333333333329</v>
          </cell>
          <cell r="G393">
            <v>79.333333333333329</v>
          </cell>
          <cell r="H393">
            <v>81.166666666666671</v>
          </cell>
          <cell r="I393">
            <v>86</v>
          </cell>
          <cell r="J393">
            <v>78.5</v>
          </cell>
          <cell r="K393">
            <v>87.833333333333329</v>
          </cell>
          <cell r="L393">
            <v>83.833333333333329</v>
          </cell>
          <cell r="M393">
            <v>85</v>
          </cell>
          <cell r="N393">
            <v>78.666666666666671</v>
          </cell>
          <cell r="O393">
            <v>77.333333333333329</v>
          </cell>
          <cell r="P393">
            <v>81.166666666666671</v>
          </cell>
          <cell r="Q393">
            <v>78.833333333333329</v>
          </cell>
          <cell r="R393">
            <v>77.166666666666671</v>
          </cell>
          <cell r="S393">
            <v>81.5</v>
          </cell>
          <cell r="T393">
            <v>80.900000000000006</v>
          </cell>
        </row>
        <row r="394">
          <cell r="B394">
            <v>108</v>
          </cell>
          <cell r="C394">
            <v>10820</v>
          </cell>
          <cell r="D394" t="str">
            <v>SYAMSUL ANAM</v>
          </cell>
          <cell r="E394">
            <v>84.166666666666671</v>
          </cell>
          <cell r="F394">
            <v>77.833333333333329</v>
          </cell>
          <cell r="G394">
            <v>81.5</v>
          </cell>
          <cell r="H394">
            <v>81.5</v>
          </cell>
          <cell r="I394">
            <v>86.666666666666671</v>
          </cell>
          <cell r="J394">
            <v>79</v>
          </cell>
          <cell r="K394">
            <v>91.666666666666671</v>
          </cell>
          <cell r="L394">
            <v>82.333333333333329</v>
          </cell>
          <cell r="M394">
            <v>86.833333333333329</v>
          </cell>
          <cell r="N394">
            <v>79</v>
          </cell>
          <cell r="O394">
            <v>79</v>
          </cell>
          <cell r="P394">
            <v>81.666666666666671</v>
          </cell>
          <cell r="Q394">
            <v>79.833333333333329</v>
          </cell>
          <cell r="R394">
            <v>78.333333333333329</v>
          </cell>
          <cell r="S394">
            <v>82.166666666666671</v>
          </cell>
          <cell r="T394">
            <v>82.1</v>
          </cell>
        </row>
        <row r="395">
          <cell r="B395">
            <v>109</v>
          </cell>
          <cell r="C395">
            <v>10848</v>
          </cell>
          <cell r="D395" t="str">
            <v>YUNITA FENDITIA ASTITI</v>
          </cell>
          <cell r="E395">
            <v>85.333333333333329</v>
          </cell>
          <cell r="F395">
            <v>82.166666666666671</v>
          </cell>
          <cell r="G395">
            <v>84</v>
          </cell>
          <cell r="H395">
            <v>81.333333333333329</v>
          </cell>
          <cell r="I395">
            <v>86.666666666666671</v>
          </cell>
          <cell r="J395">
            <v>81</v>
          </cell>
          <cell r="K395">
            <v>91.166666666666671</v>
          </cell>
          <cell r="L395">
            <v>80.666666666666671</v>
          </cell>
          <cell r="M395">
            <v>86.333333333333329</v>
          </cell>
          <cell r="N395">
            <v>81.5</v>
          </cell>
          <cell r="O395">
            <v>79.166666666666671</v>
          </cell>
          <cell r="P395">
            <v>83.166666666666671</v>
          </cell>
          <cell r="Q395">
            <v>82.166666666666671</v>
          </cell>
          <cell r="R395">
            <v>80.5</v>
          </cell>
          <cell r="S395">
            <v>82.666666666666671</v>
          </cell>
          <cell r="T395">
            <v>83.188888888888883</v>
          </cell>
        </row>
      </sheetData>
      <sheetData sheetId="9" refreshError="1"/>
      <sheetData sheetId="10">
        <row r="286">
          <cell r="B286">
            <v>1</v>
          </cell>
          <cell r="C286">
            <v>10479</v>
          </cell>
          <cell r="D286" t="str">
            <v>ABDUL HALIM RIVALDY</v>
          </cell>
          <cell r="E286">
            <v>69.666666666666657</v>
          </cell>
          <cell r="F286">
            <v>80</v>
          </cell>
          <cell r="G286">
            <v>71</v>
          </cell>
          <cell r="H286">
            <v>71</v>
          </cell>
          <cell r="I286">
            <v>57</v>
          </cell>
          <cell r="J286">
            <v>76.5</v>
          </cell>
          <cell r="K286">
            <v>82</v>
          </cell>
          <cell r="L286">
            <v>79.5</v>
          </cell>
          <cell r="M286">
            <v>91.5</v>
          </cell>
          <cell r="N286">
            <v>80</v>
          </cell>
          <cell r="O286">
            <v>77</v>
          </cell>
          <cell r="P286">
            <v>74</v>
          </cell>
          <cell r="Q286">
            <v>80</v>
          </cell>
          <cell r="R286">
            <v>65</v>
          </cell>
          <cell r="S286">
            <v>85</v>
          </cell>
          <cell r="T286">
            <v>75.944444444444429</v>
          </cell>
        </row>
        <row r="287">
          <cell r="B287">
            <v>2</v>
          </cell>
          <cell r="C287">
            <v>10511</v>
          </cell>
          <cell r="D287" t="str">
            <v>ANDRIYAN ISMI FEBRIYANTO</v>
          </cell>
          <cell r="E287">
            <v>70.5</v>
          </cell>
          <cell r="F287">
            <v>85</v>
          </cell>
          <cell r="G287">
            <v>82.5</v>
          </cell>
          <cell r="H287">
            <v>67</v>
          </cell>
          <cell r="I287">
            <v>77</v>
          </cell>
          <cell r="J287">
            <v>78</v>
          </cell>
          <cell r="K287">
            <v>84</v>
          </cell>
          <cell r="L287">
            <v>83.5</v>
          </cell>
          <cell r="M287">
            <v>92.5</v>
          </cell>
          <cell r="N287">
            <v>76</v>
          </cell>
          <cell r="O287">
            <v>85</v>
          </cell>
          <cell r="P287">
            <v>90</v>
          </cell>
          <cell r="Q287">
            <v>82</v>
          </cell>
          <cell r="R287">
            <v>63</v>
          </cell>
          <cell r="S287">
            <v>94</v>
          </cell>
          <cell r="T287">
            <v>80.666666666666671</v>
          </cell>
        </row>
        <row r="288">
          <cell r="B288">
            <v>3</v>
          </cell>
          <cell r="C288">
            <v>10515</v>
          </cell>
          <cell r="D288" t="str">
            <v>ANNIDA RAMADHANI</v>
          </cell>
          <cell r="E288">
            <v>72.833333333333343</v>
          </cell>
          <cell r="F288">
            <v>87</v>
          </cell>
          <cell r="G288">
            <v>85.5</v>
          </cell>
          <cell r="H288">
            <v>72</v>
          </cell>
          <cell r="I288">
            <v>83</v>
          </cell>
          <cell r="J288">
            <v>80</v>
          </cell>
          <cell r="K288">
            <v>85</v>
          </cell>
          <cell r="L288">
            <v>87</v>
          </cell>
          <cell r="M288">
            <v>96</v>
          </cell>
          <cell r="N288">
            <v>80</v>
          </cell>
          <cell r="O288">
            <v>79</v>
          </cell>
          <cell r="P288">
            <v>86</v>
          </cell>
          <cell r="Q288">
            <v>86</v>
          </cell>
          <cell r="R288">
            <v>68</v>
          </cell>
          <cell r="S288">
            <v>87</v>
          </cell>
          <cell r="T288">
            <v>82.288888888888906</v>
          </cell>
        </row>
        <row r="289">
          <cell r="B289">
            <v>4</v>
          </cell>
          <cell r="C289">
            <v>10525</v>
          </cell>
          <cell r="D289" t="str">
            <v>AUDHYA MERDEKAWATI</v>
          </cell>
          <cell r="E289">
            <v>70.5</v>
          </cell>
          <cell r="F289">
            <v>72</v>
          </cell>
          <cell r="G289">
            <v>79.5</v>
          </cell>
          <cell r="H289">
            <v>64</v>
          </cell>
          <cell r="I289">
            <v>67</v>
          </cell>
          <cell r="J289">
            <v>78</v>
          </cell>
          <cell r="K289">
            <v>84.5</v>
          </cell>
          <cell r="L289">
            <v>81</v>
          </cell>
          <cell r="M289">
            <v>93</v>
          </cell>
          <cell r="N289">
            <v>76</v>
          </cell>
          <cell r="O289">
            <v>69</v>
          </cell>
          <cell r="P289">
            <v>88</v>
          </cell>
          <cell r="Q289">
            <v>88</v>
          </cell>
          <cell r="R289">
            <v>60</v>
          </cell>
          <cell r="S289">
            <v>85</v>
          </cell>
          <cell r="T289">
            <v>77.033333333333331</v>
          </cell>
        </row>
        <row r="290">
          <cell r="B290">
            <v>5</v>
          </cell>
          <cell r="C290">
            <v>10572</v>
          </cell>
          <cell r="D290" t="str">
            <v>FADILATUL JENNAH</v>
          </cell>
          <cell r="E290">
            <v>70.5</v>
          </cell>
          <cell r="F290">
            <v>76</v>
          </cell>
          <cell r="G290">
            <v>81.5</v>
          </cell>
          <cell r="H290">
            <v>62</v>
          </cell>
          <cell r="I290">
            <v>61</v>
          </cell>
          <cell r="J290">
            <v>75</v>
          </cell>
          <cell r="K290">
            <v>84.5</v>
          </cell>
          <cell r="L290">
            <v>81</v>
          </cell>
          <cell r="M290">
            <v>96.5</v>
          </cell>
          <cell r="N290">
            <v>76</v>
          </cell>
          <cell r="O290">
            <v>77</v>
          </cell>
          <cell r="P290">
            <v>86</v>
          </cell>
          <cell r="Q290">
            <v>86</v>
          </cell>
          <cell r="R290">
            <v>56</v>
          </cell>
          <cell r="S290">
            <v>85</v>
          </cell>
          <cell r="T290">
            <v>76.933333333333337</v>
          </cell>
        </row>
        <row r="291">
          <cell r="B291">
            <v>6</v>
          </cell>
          <cell r="C291">
            <v>10592</v>
          </cell>
          <cell r="D291" t="str">
            <v>GALUH AJENG TRI FARA DIVA FATRHAT</v>
          </cell>
          <cell r="E291">
            <v>78</v>
          </cell>
          <cell r="F291">
            <v>84</v>
          </cell>
          <cell r="G291">
            <v>82</v>
          </cell>
          <cell r="H291">
            <v>68</v>
          </cell>
          <cell r="I291">
            <v>83</v>
          </cell>
          <cell r="J291">
            <v>81.5</v>
          </cell>
          <cell r="K291">
            <v>88</v>
          </cell>
          <cell r="L291">
            <v>82</v>
          </cell>
          <cell r="M291">
            <v>95</v>
          </cell>
          <cell r="N291">
            <v>76</v>
          </cell>
          <cell r="O291">
            <v>77</v>
          </cell>
          <cell r="P291">
            <v>82</v>
          </cell>
          <cell r="Q291">
            <v>84</v>
          </cell>
          <cell r="R291">
            <v>66</v>
          </cell>
          <cell r="S291">
            <v>80</v>
          </cell>
          <cell r="T291">
            <v>80.433333333333337</v>
          </cell>
        </row>
        <row r="292">
          <cell r="B292">
            <v>7</v>
          </cell>
          <cell r="C292">
            <v>10608</v>
          </cell>
          <cell r="D292" t="str">
            <v>IDAMAN PUTRI YULINAR</v>
          </cell>
          <cell r="E292">
            <v>79</v>
          </cell>
          <cell r="F292">
            <v>88</v>
          </cell>
          <cell r="G292">
            <v>86.5</v>
          </cell>
          <cell r="H292">
            <v>71</v>
          </cell>
          <cell r="I292">
            <v>75</v>
          </cell>
          <cell r="J292">
            <v>79.5</v>
          </cell>
          <cell r="K292">
            <v>85</v>
          </cell>
          <cell r="L292">
            <v>88.5</v>
          </cell>
          <cell r="M292">
            <v>94</v>
          </cell>
          <cell r="N292">
            <v>80</v>
          </cell>
          <cell r="O292">
            <v>81</v>
          </cell>
          <cell r="P292">
            <v>86</v>
          </cell>
          <cell r="Q292">
            <v>84</v>
          </cell>
          <cell r="R292">
            <v>62</v>
          </cell>
          <cell r="S292">
            <v>90</v>
          </cell>
          <cell r="T292">
            <v>81.966666666666669</v>
          </cell>
        </row>
        <row r="293">
          <cell r="B293">
            <v>8</v>
          </cell>
          <cell r="C293">
            <v>10630</v>
          </cell>
          <cell r="D293" t="str">
            <v>IZZATUL FAIQOH</v>
          </cell>
          <cell r="E293">
            <v>80.5</v>
          </cell>
          <cell r="F293">
            <v>83</v>
          </cell>
          <cell r="G293">
            <v>90.5</v>
          </cell>
          <cell r="H293">
            <v>72</v>
          </cell>
          <cell r="I293">
            <v>76</v>
          </cell>
          <cell r="J293">
            <v>78.5</v>
          </cell>
          <cell r="K293">
            <v>86</v>
          </cell>
          <cell r="L293">
            <v>88.5</v>
          </cell>
          <cell r="M293">
            <v>97</v>
          </cell>
          <cell r="N293">
            <v>82</v>
          </cell>
          <cell r="O293">
            <v>76</v>
          </cell>
          <cell r="P293">
            <v>86</v>
          </cell>
          <cell r="Q293">
            <v>88</v>
          </cell>
          <cell r="R293">
            <v>67</v>
          </cell>
          <cell r="S293">
            <v>88</v>
          </cell>
          <cell r="T293">
            <v>82.6</v>
          </cell>
        </row>
        <row r="294">
          <cell r="B294">
            <v>9</v>
          </cell>
          <cell r="C294">
            <v>10638</v>
          </cell>
          <cell r="D294" t="str">
            <v>JOEVANKA ADI WIJAYA PUTRA</v>
          </cell>
          <cell r="E294">
            <v>77.5</v>
          </cell>
          <cell r="F294">
            <v>84</v>
          </cell>
          <cell r="G294">
            <v>76.5</v>
          </cell>
          <cell r="H294">
            <v>66</v>
          </cell>
          <cell r="I294">
            <v>76</v>
          </cell>
          <cell r="J294">
            <v>76.5</v>
          </cell>
          <cell r="K294">
            <v>82.5</v>
          </cell>
          <cell r="L294">
            <v>79.5</v>
          </cell>
          <cell r="M294">
            <v>92.5</v>
          </cell>
          <cell r="N294">
            <v>82</v>
          </cell>
          <cell r="O294">
            <v>87</v>
          </cell>
          <cell r="P294">
            <v>88</v>
          </cell>
          <cell r="Q294">
            <v>78</v>
          </cell>
          <cell r="R294">
            <v>59</v>
          </cell>
          <cell r="S294">
            <v>78</v>
          </cell>
          <cell r="T294">
            <v>78.86666666666666</v>
          </cell>
        </row>
        <row r="295">
          <cell r="B295">
            <v>10</v>
          </cell>
          <cell r="C295">
            <v>10659</v>
          </cell>
          <cell r="D295" t="str">
            <v>M. FARIS ALFARIZI</v>
          </cell>
          <cell r="E295">
            <v>75.5</v>
          </cell>
          <cell r="F295">
            <v>78</v>
          </cell>
          <cell r="G295">
            <v>76.5</v>
          </cell>
          <cell r="H295">
            <v>66</v>
          </cell>
          <cell r="I295">
            <v>82</v>
          </cell>
          <cell r="J295">
            <v>80</v>
          </cell>
          <cell r="K295">
            <v>83</v>
          </cell>
          <cell r="L295">
            <v>81.5</v>
          </cell>
          <cell r="M295">
            <v>93</v>
          </cell>
          <cell r="N295">
            <v>74</v>
          </cell>
          <cell r="O295">
            <v>87</v>
          </cell>
          <cell r="P295">
            <v>90</v>
          </cell>
          <cell r="Q295">
            <v>86</v>
          </cell>
          <cell r="R295">
            <v>69</v>
          </cell>
          <cell r="S295">
            <v>80</v>
          </cell>
          <cell r="T295">
            <v>80.099999999999994</v>
          </cell>
        </row>
        <row r="296">
          <cell r="B296">
            <v>11</v>
          </cell>
          <cell r="C296">
            <v>10662</v>
          </cell>
          <cell r="D296" t="str">
            <v>M. RIZKI MAULIDI</v>
          </cell>
          <cell r="E296">
            <v>79</v>
          </cell>
          <cell r="F296">
            <v>82</v>
          </cell>
          <cell r="G296">
            <v>79</v>
          </cell>
          <cell r="H296">
            <v>75</v>
          </cell>
          <cell r="I296">
            <v>83</v>
          </cell>
          <cell r="J296">
            <v>84</v>
          </cell>
          <cell r="K296">
            <v>85.5</v>
          </cell>
          <cell r="L296">
            <v>86</v>
          </cell>
          <cell r="M296">
            <v>97</v>
          </cell>
          <cell r="N296">
            <v>80</v>
          </cell>
          <cell r="O296">
            <v>88</v>
          </cell>
          <cell r="P296">
            <v>88</v>
          </cell>
          <cell r="Q296">
            <v>88</v>
          </cell>
          <cell r="R296">
            <v>66</v>
          </cell>
          <cell r="S296">
            <v>96</v>
          </cell>
          <cell r="T296">
            <v>83.766666666666666</v>
          </cell>
        </row>
        <row r="297">
          <cell r="B297">
            <v>12</v>
          </cell>
          <cell r="C297">
            <v>10676</v>
          </cell>
          <cell r="D297" t="str">
            <v>MAUDI LATIFIANDANI</v>
          </cell>
          <cell r="E297">
            <v>72</v>
          </cell>
          <cell r="F297">
            <v>82</v>
          </cell>
          <cell r="G297">
            <v>78</v>
          </cell>
          <cell r="H297">
            <v>62</v>
          </cell>
          <cell r="I297">
            <v>74</v>
          </cell>
          <cell r="J297">
            <v>76.5</v>
          </cell>
          <cell r="K297">
            <v>82</v>
          </cell>
          <cell r="L297">
            <v>81</v>
          </cell>
          <cell r="M297">
            <v>94</v>
          </cell>
          <cell r="N297">
            <v>74</v>
          </cell>
          <cell r="O297">
            <v>80</v>
          </cell>
          <cell r="P297">
            <v>80</v>
          </cell>
          <cell r="Q297">
            <v>86</v>
          </cell>
          <cell r="R297">
            <v>56</v>
          </cell>
          <cell r="S297">
            <v>88</v>
          </cell>
          <cell r="T297">
            <v>77.7</v>
          </cell>
        </row>
        <row r="298">
          <cell r="B298">
            <v>13</v>
          </cell>
          <cell r="C298">
            <v>10690</v>
          </cell>
          <cell r="D298" t="str">
            <v>MOCHAMMAD RIFQI ILFIYAN</v>
          </cell>
          <cell r="E298">
            <v>69.5</v>
          </cell>
          <cell r="F298">
            <v>76</v>
          </cell>
          <cell r="G298">
            <v>74.5</v>
          </cell>
          <cell r="H298">
            <v>66</v>
          </cell>
          <cell r="I298">
            <v>53</v>
          </cell>
          <cell r="J298">
            <v>79.5</v>
          </cell>
          <cell r="K298">
            <v>81</v>
          </cell>
          <cell r="L298">
            <v>80</v>
          </cell>
          <cell r="M298">
            <v>92.5</v>
          </cell>
          <cell r="N298">
            <v>74</v>
          </cell>
          <cell r="O298">
            <v>82</v>
          </cell>
          <cell r="P298">
            <v>82</v>
          </cell>
          <cell r="Q298">
            <v>83</v>
          </cell>
          <cell r="R298">
            <v>56</v>
          </cell>
          <cell r="S298">
            <v>72</v>
          </cell>
          <cell r="T298">
            <v>74.733333333333334</v>
          </cell>
        </row>
        <row r="299">
          <cell r="B299">
            <v>14</v>
          </cell>
          <cell r="C299">
            <v>10709</v>
          </cell>
          <cell r="D299" t="str">
            <v>MOHLIS</v>
          </cell>
          <cell r="E299">
            <v>68.5</v>
          </cell>
          <cell r="F299">
            <v>79</v>
          </cell>
          <cell r="G299">
            <v>72</v>
          </cell>
          <cell r="H299">
            <v>63</v>
          </cell>
          <cell r="I299">
            <v>59</v>
          </cell>
          <cell r="J299">
            <v>79</v>
          </cell>
          <cell r="K299">
            <v>82</v>
          </cell>
          <cell r="L299">
            <v>79</v>
          </cell>
          <cell r="M299">
            <v>92.5</v>
          </cell>
          <cell r="N299">
            <v>76</v>
          </cell>
          <cell r="O299">
            <v>72</v>
          </cell>
          <cell r="P299">
            <v>78</v>
          </cell>
          <cell r="Q299">
            <v>78</v>
          </cell>
          <cell r="R299">
            <v>56</v>
          </cell>
          <cell r="S299">
            <v>72</v>
          </cell>
          <cell r="T299">
            <v>73.733333333333334</v>
          </cell>
        </row>
        <row r="300">
          <cell r="B300">
            <v>15</v>
          </cell>
          <cell r="C300">
            <v>10724</v>
          </cell>
          <cell r="D300" t="str">
            <v>NAWAL HABIBURRAHMAN</v>
          </cell>
          <cell r="E300">
            <v>83.333333333333343</v>
          </cell>
          <cell r="F300">
            <v>79</v>
          </cell>
          <cell r="G300">
            <v>82</v>
          </cell>
          <cell r="H300">
            <v>75</v>
          </cell>
          <cell r="I300">
            <v>83</v>
          </cell>
          <cell r="J300">
            <v>84.5</v>
          </cell>
          <cell r="K300">
            <v>85</v>
          </cell>
          <cell r="L300">
            <v>86.5</v>
          </cell>
          <cell r="M300">
            <v>95</v>
          </cell>
          <cell r="N300">
            <v>78</v>
          </cell>
          <cell r="O300">
            <v>89</v>
          </cell>
          <cell r="P300">
            <v>92</v>
          </cell>
          <cell r="Q300">
            <v>90</v>
          </cell>
          <cell r="R300">
            <v>68</v>
          </cell>
          <cell r="S300">
            <v>92</v>
          </cell>
          <cell r="T300">
            <v>84.155555555555566</v>
          </cell>
        </row>
        <row r="301">
          <cell r="B301">
            <v>16</v>
          </cell>
          <cell r="C301">
            <v>10739</v>
          </cell>
          <cell r="D301" t="str">
            <v>NUR ISNAINI HOLIK</v>
          </cell>
          <cell r="E301">
            <v>72.5</v>
          </cell>
          <cell r="F301">
            <v>81</v>
          </cell>
          <cell r="G301">
            <v>80.5</v>
          </cell>
          <cell r="H301">
            <v>70</v>
          </cell>
          <cell r="I301">
            <v>69</v>
          </cell>
          <cell r="J301">
            <v>81.5</v>
          </cell>
          <cell r="K301">
            <v>84</v>
          </cell>
          <cell r="L301">
            <v>87</v>
          </cell>
          <cell r="M301">
            <v>95</v>
          </cell>
          <cell r="N301">
            <v>80</v>
          </cell>
          <cell r="O301">
            <v>85</v>
          </cell>
          <cell r="P301">
            <v>86</v>
          </cell>
          <cell r="Q301">
            <v>86</v>
          </cell>
          <cell r="R301">
            <v>64</v>
          </cell>
          <cell r="S301">
            <v>85</v>
          </cell>
          <cell r="T301">
            <v>80.433333333333337</v>
          </cell>
        </row>
        <row r="302">
          <cell r="B302">
            <v>17</v>
          </cell>
          <cell r="C302">
            <v>10742</v>
          </cell>
          <cell r="D302" t="str">
            <v>NUR LIYANA</v>
          </cell>
          <cell r="E302">
            <v>77.666666666666657</v>
          </cell>
          <cell r="F302">
            <v>84</v>
          </cell>
          <cell r="G302">
            <v>85.5</v>
          </cell>
          <cell r="H302">
            <v>70</v>
          </cell>
          <cell r="I302">
            <v>84</v>
          </cell>
          <cell r="J302">
            <v>84</v>
          </cell>
          <cell r="K302">
            <v>86</v>
          </cell>
          <cell r="L302">
            <v>84.5</v>
          </cell>
          <cell r="M302">
            <v>96.5</v>
          </cell>
          <cell r="N302">
            <v>72</v>
          </cell>
          <cell r="O302">
            <v>81</v>
          </cell>
          <cell r="P302">
            <v>88</v>
          </cell>
          <cell r="Q302">
            <v>88</v>
          </cell>
          <cell r="R302">
            <v>68</v>
          </cell>
          <cell r="S302">
            <v>88</v>
          </cell>
          <cell r="T302">
            <v>82.477777777777774</v>
          </cell>
        </row>
        <row r="303">
          <cell r="B303">
            <v>18</v>
          </cell>
          <cell r="C303">
            <v>10756</v>
          </cell>
          <cell r="D303" t="str">
            <v>OKKY SYAHFIRA JUWITA</v>
          </cell>
          <cell r="E303">
            <v>76</v>
          </cell>
          <cell r="F303">
            <v>86</v>
          </cell>
          <cell r="G303">
            <v>83</v>
          </cell>
          <cell r="H303">
            <v>69</v>
          </cell>
          <cell r="I303">
            <v>79</v>
          </cell>
          <cell r="J303">
            <v>81.5</v>
          </cell>
          <cell r="K303">
            <v>84</v>
          </cell>
          <cell r="L303">
            <v>83.5</v>
          </cell>
          <cell r="M303">
            <v>95.5</v>
          </cell>
          <cell r="N303">
            <v>76</v>
          </cell>
          <cell r="O303">
            <v>89</v>
          </cell>
          <cell r="P303">
            <v>92</v>
          </cell>
          <cell r="Q303">
            <v>84</v>
          </cell>
          <cell r="R303">
            <v>67</v>
          </cell>
          <cell r="S303">
            <v>94</v>
          </cell>
          <cell r="T303">
            <v>82.63333333333334</v>
          </cell>
        </row>
        <row r="304">
          <cell r="B304">
            <v>19</v>
          </cell>
          <cell r="C304">
            <v>10758</v>
          </cell>
          <cell r="D304" t="str">
            <v>PURWO ADI RAHARJO</v>
          </cell>
          <cell r="E304">
            <v>78</v>
          </cell>
          <cell r="F304">
            <v>84</v>
          </cell>
          <cell r="G304">
            <v>80.5</v>
          </cell>
          <cell r="H304">
            <v>68</v>
          </cell>
          <cell r="I304">
            <v>83</v>
          </cell>
          <cell r="J304">
            <v>79.5</v>
          </cell>
          <cell r="K304">
            <v>82.5</v>
          </cell>
          <cell r="L304">
            <v>81.5</v>
          </cell>
          <cell r="M304">
            <v>92.5</v>
          </cell>
          <cell r="N304">
            <v>76</v>
          </cell>
          <cell r="O304">
            <v>84</v>
          </cell>
          <cell r="P304">
            <v>84</v>
          </cell>
          <cell r="Q304">
            <v>82</v>
          </cell>
          <cell r="R304">
            <v>56</v>
          </cell>
          <cell r="S304">
            <v>85</v>
          </cell>
          <cell r="T304">
            <v>79.766666666666666</v>
          </cell>
        </row>
        <row r="305">
          <cell r="B305">
            <v>20</v>
          </cell>
          <cell r="C305">
            <v>10761</v>
          </cell>
          <cell r="D305" t="str">
            <v>R. MOCHAMMAD INDRADJATI</v>
          </cell>
          <cell r="E305">
            <v>73.5</v>
          </cell>
          <cell r="F305">
            <v>86</v>
          </cell>
          <cell r="G305">
            <v>77.5</v>
          </cell>
          <cell r="H305">
            <v>66</v>
          </cell>
          <cell r="I305">
            <v>78</v>
          </cell>
          <cell r="J305">
            <v>80</v>
          </cell>
          <cell r="K305">
            <v>84</v>
          </cell>
          <cell r="L305">
            <v>81</v>
          </cell>
          <cell r="M305">
            <v>94</v>
          </cell>
          <cell r="N305">
            <v>76</v>
          </cell>
          <cell r="O305">
            <v>81</v>
          </cell>
          <cell r="P305">
            <v>80</v>
          </cell>
          <cell r="Q305">
            <v>84</v>
          </cell>
          <cell r="R305">
            <v>56</v>
          </cell>
          <cell r="S305">
            <v>88</v>
          </cell>
          <cell r="T305">
            <v>79</v>
          </cell>
        </row>
        <row r="306">
          <cell r="B306">
            <v>21</v>
          </cell>
          <cell r="C306">
            <v>10763</v>
          </cell>
          <cell r="D306" t="str">
            <v>R. RORO AYU AYNI</v>
          </cell>
          <cell r="E306">
            <v>81</v>
          </cell>
          <cell r="F306">
            <v>88</v>
          </cell>
          <cell r="G306">
            <v>87.5</v>
          </cell>
          <cell r="H306">
            <v>73</v>
          </cell>
          <cell r="I306">
            <v>84</v>
          </cell>
          <cell r="J306">
            <v>85</v>
          </cell>
          <cell r="K306">
            <v>88.5</v>
          </cell>
          <cell r="L306">
            <v>85</v>
          </cell>
          <cell r="M306">
            <v>97.5</v>
          </cell>
          <cell r="N306">
            <v>76</v>
          </cell>
          <cell r="O306">
            <v>80</v>
          </cell>
          <cell r="P306">
            <v>90</v>
          </cell>
          <cell r="Q306">
            <v>88</v>
          </cell>
          <cell r="R306">
            <v>71</v>
          </cell>
          <cell r="S306">
            <v>90</v>
          </cell>
          <cell r="T306">
            <v>84.3</v>
          </cell>
        </row>
        <row r="307">
          <cell r="B307">
            <v>22</v>
          </cell>
          <cell r="C307">
            <v>10773</v>
          </cell>
          <cell r="D307" t="str">
            <v>RICKY ISRAFIRMANSYAH ROHMAN</v>
          </cell>
          <cell r="E307">
            <v>73.5</v>
          </cell>
          <cell r="F307">
            <v>84</v>
          </cell>
          <cell r="G307">
            <v>77.5</v>
          </cell>
          <cell r="H307">
            <v>66</v>
          </cell>
          <cell r="I307">
            <v>84</v>
          </cell>
          <cell r="J307">
            <v>82.5</v>
          </cell>
          <cell r="K307">
            <v>81.5</v>
          </cell>
          <cell r="L307">
            <v>83.5</v>
          </cell>
          <cell r="M307">
            <v>92.5</v>
          </cell>
          <cell r="N307">
            <v>78</v>
          </cell>
          <cell r="O307">
            <v>84</v>
          </cell>
          <cell r="P307">
            <v>88</v>
          </cell>
          <cell r="Q307">
            <v>88</v>
          </cell>
          <cell r="R307">
            <v>61</v>
          </cell>
          <cell r="S307">
            <v>88</v>
          </cell>
          <cell r="T307">
            <v>80.8</v>
          </cell>
        </row>
        <row r="308">
          <cell r="B308">
            <v>23</v>
          </cell>
          <cell r="C308">
            <v>10803</v>
          </cell>
          <cell r="D308" t="str">
            <v>SITI CHOLIFAH</v>
          </cell>
          <cell r="E308">
            <v>72</v>
          </cell>
          <cell r="F308">
            <v>78</v>
          </cell>
          <cell r="G308">
            <v>76</v>
          </cell>
          <cell r="H308">
            <v>70</v>
          </cell>
          <cell r="I308">
            <v>75</v>
          </cell>
          <cell r="J308">
            <v>76.5</v>
          </cell>
          <cell r="K308">
            <v>83.5</v>
          </cell>
          <cell r="L308">
            <v>87</v>
          </cell>
          <cell r="M308">
            <v>94</v>
          </cell>
          <cell r="N308">
            <v>78</v>
          </cell>
          <cell r="O308">
            <v>81</v>
          </cell>
          <cell r="P308">
            <v>82</v>
          </cell>
          <cell r="Q308">
            <v>82</v>
          </cell>
          <cell r="R308">
            <v>64</v>
          </cell>
          <cell r="S308">
            <v>86</v>
          </cell>
          <cell r="T308">
            <v>79</v>
          </cell>
        </row>
        <row r="309">
          <cell r="B309">
            <v>24</v>
          </cell>
          <cell r="C309">
            <v>10836</v>
          </cell>
          <cell r="D309" t="str">
            <v>WAHYUDI</v>
          </cell>
          <cell r="E309">
            <v>74</v>
          </cell>
          <cell r="F309">
            <v>82</v>
          </cell>
          <cell r="G309">
            <v>81.5</v>
          </cell>
          <cell r="H309">
            <v>71</v>
          </cell>
          <cell r="I309">
            <v>78</v>
          </cell>
          <cell r="J309">
            <v>78.5</v>
          </cell>
          <cell r="K309">
            <v>81.5</v>
          </cell>
          <cell r="L309">
            <v>84</v>
          </cell>
          <cell r="M309">
            <v>92.5</v>
          </cell>
          <cell r="N309">
            <v>78</v>
          </cell>
          <cell r="O309">
            <v>85</v>
          </cell>
          <cell r="P309">
            <v>84</v>
          </cell>
          <cell r="Q309">
            <v>88</v>
          </cell>
          <cell r="R309">
            <v>66</v>
          </cell>
          <cell r="S309">
            <v>90</v>
          </cell>
          <cell r="T309">
            <v>80.933333333333337</v>
          </cell>
        </row>
        <row r="310">
          <cell r="B310">
            <v>25</v>
          </cell>
          <cell r="C310">
            <v>10838</v>
          </cell>
          <cell r="D310" t="str">
            <v>WARDATUL MUNAWAROH</v>
          </cell>
          <cell r="E310">
            <v>77</v>
          </cell>
          <cell r="F310">
            <v>84</v>
          </cell>
          <cell r="G310">
            <v>82</v>
          </cell>
          <cell r="H310">
            <v>68</v>
          </cell>
          <cell r="I310">
            <v>82</v>
          </cell>
          <cell r="J310">
            <v>83</v>
          </cell>
          <cell r="K310">
            <v>85</v>
          </cell>
          <cell r="L310">
            <v>89</v>
          </cell>
          <cell r="M310">
            <v>94</v>
          </cell>
          <cell r="N310">
            <v>80</v>
          </cell>
          <cell r="O310">
            <v>80</v>
          </cell>
          <cell r="P310">
            <v>84</v>
          </cell>
          <cell r="Q310">
            <v>88</v>
          </cell>
          <cell r="R310">
            <v>74</v>
          </cell>
          <cell r="S310">
            <v>85</v>
          </cell>
          <cell r="T310">
            <v>82.333333333333329</v>
          </cell>
        </row>
        <row r="311">
          <cell r="B311">
            <v>26</v>
          </cell>
          <cell r="C311">
            <v>10844</v>
          </cell>
          <cell r="D311" t="str">
            <v>YAYU MULYANI ADRI</v>
          </cell>
          <cell r="E311">
            <v>79</v>
          </cell>
          <cell r="F311">
            <v>82</v>
          </cell>
          <cell r="G311">
            <v>89.5</v>
          </cell>
          <cell r="H311">
            <v>79</v>
          </cell>
          <cell r="I311">
            <v>78</v>
          </cell>
          <cell r="J311">
            <v>82.5</v>
          </cell>
          <cell r="K311">
            <v>85</v>
          </cell>
          <cell r="L311">
            <v>87.5</v>
          </cell>
          <cell r="M311">
            <v>97.5</v>
          </cell>
          <cell r="N311">
            <v>80</v>
          </cell>
          <cell r="O311">
            <v>77</v>
          </cell>
          <cell r="P311">
            <v>90</v>
          </cell>
          <cell r="Q311">
            <v>90</v>
          </cell>
          <cell r="R311">
            <v>69</v>
          </cell>
          <cell r="S311">
            <v>88</v>
          </cell>
          <cell r="T311">
            <v>83.6</v>
          </cell>
        </row>
        <row r="312">
          <cell r="B312">
            <v>27</v>
          </cell>
          <cell r="C312">
            <v>11279</v>
          </cell>
          <cell r="D312" t="str">
            <v>MUHAMMAD ANDIKA RIZKI PUTRA</v>
          </cell>
          <cell r="E312">
            <v>70</v>
          </cell>
          <cell r="F312">
            <v>85</v>
          </cell>
          <cell r="G312">
            <v>75.5</v>
          </cell>
          <cell r="H312">
            <v>63</v>
          </cell>
          <cell r="I312">
            <v>75</v>
          </cell>
          <cell r="J312">
            <v>78</v>
          </cell>
          <cell r="K312">
            <v>81.5</v>
          </cell>
          <cell r="L312">
            <v>82</v>
          </cell>
          <cell r="M312">
            <v>93.5</v>
          </cell>
          <cell r="N312">
            <v>80</v>
          </cell>
          <cell r="O312">
            <v>76</v>
          </cell>
          <cell r="P312">
            <v>80</v>
          </cell>
          <cell r="Q312">
            <v>76</v>
          </cell>
          <cell r="R312">
            <v>67</v>
          </cell>
          <cell r="S312">
            <v>64</v>
          </cell>
          <cell r="T312">
            <v>76.433333333333337</v>
          </cell>
        </row>
        <row r="313">
          <cell r="B313">
            <v>28</v>
          </cell>
          <cell r="C313">
            <v>10195</v>
          </cell>
          <cell r="D313" t="str">
            <v>DODY YULIYANTO</v>
          </cell>
          <cell r="E313">
            <v>70.5</v>
          </cell>
          <cell r="F313">
            <v>78</v>
          </cell>
          <cell r="G313">
            <v>69</v>
          </cell>
          <cell r="H313">
            <v>66</v>
          </cell>
          <cell r="I313">
            <v>62</v>
          </cell>
          <cell r="J313">
            <v>72.5</v>
          </cell>
          <cell r="K313">
            <v>81</v>
          </cell>
          <cell r="L313">
            <v>81.5</v>
          </cell>
          <cell r="M313">
            <v>94.5</v>
          </cell>
          <cell r="N313">
            <v>71</v>
          </cell>
          <cell r="O313">
            <v>83</v>
          </cell>
          <cell r="P313">
            <v>88</v>
          </cell>
          <cell r="Q313">
            <v>76</v>
          </cell>
          <cell r="R313">
            <v>56</v>
          </cell>
          <cell r="S313">
            <v>82</v>
          </cell>
          <cell r="T313">
            <v>75.400000000000006</v>
          </cell>
        </row>
        <row r="314">
          <cell r="B314">
            <v>29</v>
          </cell>
          <cell r="C314">
            <v>10451</v>
          </cell>
          <cell r="D314" t="str">
            <v>YOVIE IHZA SONDANA</v>
          </cell>
          <cell r="E314">
            <v>76.5</v>
          </cell>
          <cell r="F314">
            <v>89</v>
          </cell>
          <cell r="G314">
            <v>77.5</v>
          </cell>
          <cell r="H314">
            <v>83</v>
          </cell>
          <cell r="I314">
            <v>83</v>
          </cell>
          <cell r="J314">
            <v>79</v>
          </cell>
          <cell r="K314">
            <v>83.5</v>
          </cell>
          <cell r="L314">
            <v>92.5</v>
          </cell>
          <cell r="M314">
            <v>95</v>
          </cell>
          <cell r="N314">
            <v>84</v>
          </cell>
          <cell r="O314">
            <v>87</v>
          </cell>
          <cell r="P314">
            <v>90</v>
          </cell>
          <cell r="Q314">
            <v>94</v>
          </cell>
          <cell r="R314">
            <v>74</v>
          </cell>
          <cell r="S314">
            <v>96</v>
          </cell>
          <cell r="T314">
            <v>85.6</v>
          </cell>
        </row>
        <row r="315">
          <cell r="B315">
            <v>30</v>
          </cell>
          <cell r="C315">
            <v>10481</v>
          </cell>
          <cell r="D315" t="str">
            <v>ABDURRAHMAN FARUQ</v>
          </cell>
          <cell r="E315">
            <v>76.333333333333343</v>
          </cell>
          <cell r="F315">
            <v>87</v>
          </cell>
          <cell r="G315">
            <v>79</v>
          </cell>
          <cell r="H315">
            <v>80</v>
          </cell>
          <cell r="I315">
            <v>70</v>
          </cell>
          <cell r="J315">
            <v>83</v>
          </cell>
          <cell r="K315">
            <v>82.5</v>
          </cell>
          <cell r="L315">
            <v>89.5</v>
          </cell>
          <cell r="M315">
            <v>94.5</v>
          </cell>
          <cell r="N315">
            <v>75</v>
          </cell>
          <cell r="O315">
            <v>76</v>
          </cell>
          <cell r="P315">
            <v>88</v>
          </cell>
          <cell r="Q315">
            <v>78</v>
          </cell>
          <cell r="R315">
            <v>67</v>
          </cell>
          <cell r="S315">
            <v>99</v>
          </cell>
          <cell r="T315">
            <v>81.655555555555566</v>
          </cell>
        </row>
        <row r="316">
          <cell r="B316">
            <v>31</v>
          </cell>
          <cell r="C316">
            <v>10521</v>
          </cell>
          <cell r="D316" t="str">
            <v>ARLINA SYAFITRI</v>
          </cell>
          <cell r="E316">
            <v>70.5</v>
          </cell>
          <cell r="F316">
            <v>86</v>
          </cell>
          <cell r="G316">
            <v>75.5</v>
          </cell>
          <cell r="H316">
            <v>60</v>
          </cell>
          <cell r="I316">
            <v>74</v>
          </cell>
          <cell r="J316">
            <v>74</v>
          </cell>
          <cell r="K316">
            <v>82.5</v>
          </cell>
          <cell r="L316">
            <v>83</v>
          </cell>
          <cell r="M316">
            <v>94</v>
          </cell>
          <cell r="N316">
            <v>69</v>
          </cell>
          <cell r="O316">
            <v>79</v>
          </cell>
          <cell r="P316">
            <v>86</v>
          </cell>
          <cell r="Q316">
            <v>82</v>
          </cell>
          <cell r="R316">
            <v>61</v>
          </cell>
          <cell r="S316">
            <v>96</v>
          </cell>
          <cell r="T316">
            <v>78.166666666666671</v>
          </cell>
        </row>
        <row r="317">
          <cell r="B317">
            <v>32</v>
          </cell>
          <cell r="C317">
            <v>10530</v>
          </cell>
          <cell r="D317" t="str">
            <v>BADRIL RIZA</v>
          </cell>
          <cell r="E317">
            <v>78</v>
          </cell>
          <cell r="F317">
            <v>90</v>
          </cell>
          <cell r="G317">
            <v>83.5</v>
          </cell>
          <cell r="H317">
            <v>71</v>
          </cell>
          <cell r="I317">
            <v>83</v>
          </cell>
          <cell r="J317">
            <v>83</v>
          </cell>
          <cell r="K317">
            <v>83.5</v>
          </cell>
          <cell r="L317">
            <v>85</v>
          </cell>
          <cell r="M317">
            <v>94.5</v>
          </cell>
          <cell r="N317">
            <v>73</v>
          </cell>
          <cell r="O317">
            <v>84</v>
          </cell>
          <cell r="P317">
            <v>92</v>
          </cell>
          <cell r="Q317">
            <v>90</v>
          </cell>
          <cell r="R317">
            <v>65</v>
          </cell>
          <cell r="S317">
            <v>87</v>
          </cell>
          <cell r="T317">
            <v>82.833333333333329</v>
          </cell>
        </row>
        <row r="318">
          <cell r="B318">
            <v>33</v>
          </cell>
          <cell r="C318">
            <v>10555</v>
          </cell>
          <cell r="D318" t="str">
            <v>DIMAS BAYU AJI</v>
          </cell>
          <cell r="E318">
            <v>70.5</v>
          </cell>
          <cell r="F318">
            <v>82</v>
          </cell>
          <cell r="G318">
            <v>79</v>
          </cell>
          <cell r="H318">
            <v>66</v>
          </cell>
          <cell r="I318">
            <v>67</v>
          </cell>
          <cell r="J318">
            <v>76</v>
          </cell>
          <cell r="K318">
            <v>84.5</v>
          </cell>
          <cell r="L318">
            <v>87</v>
          </cell>
          <cell r="M318">
            <v>94.5</v>
          </cell>
          <cell r="N318">
            <v>77</v>
          </cell>
          <cell r="O318">
            <v>88</v>
          </cell>
          <cell r="P318">
            <v>84</v>
          </cell>
          <cell r="Q318">
            <v>88</v>
          </cell>
          <cell r="R318">
            <v>66</v>
          </cell>
          <cell r="S318">
            <v>80</v>
          </cell>
          <cell r="T318">
            <v>79.3</v>
          </cell>
        </row>
        <row r="319">
          <cell r="B319">
            <v>34</v>
          </cell>
          <cell r="C319">
            <v>10560</v>
          </cell>
          <cell r="D319" t="str">
            <v>DITA AMELIA</v>
          </cell>
          <cell r="E319">
            <v>72.5</v>
          </cell>
          <cell r="F319">
            <v>73</v>
          </cell>
          <cell r="G319">
            <v>82</v>
          </cell>
          <cell r="H319">
            <v>63</v>
          </cell>
          <cell r="I319">
            <v>73</v>
          </cell>
          <cell r="J319">
            <v>80</v>
          </cell>
          <cell r="K319">
            <v>85.5</v>
          </cell>
          <cell r="L319">
            <v>86</v>
          </cell>
          <cell r="M319">
            <v>97</v>
          </cell>
          <cell r="N319">
            <v>79</v>
          </cell>
          <cell r="O319">
            <v>82</v>
          </cell>
          <cell r="P319">
            <v>86</v>
          </cell>
          <cell r="Q319">
            <v>88</v>
          </cell>
          <cell r="R319">
            <v>64</v>
          </cell>
          <cell r="S319">
            <v>80</v>
          </cell>
          <cell r="T319">
            <v>79.400000000000006</v>
          </cell>
        </row>
        <row r="320">
          <cell r="B320">
            <v>35</v>
          </cell>
          <cell r="C320">
            <v>10569</v>
          </cell>
          <cell r="D320" t="str">
            <v>ERIKA DYAH PITALOKA</v>
          </cell>
          <cell r="E320">
            <v>83</v>
          </cell>
          <cell r="F320">
            <v>85</v>
          </cell>
          <cell r="G320">
            <v>89</v>
          </cell>
          <cell r="H320">
            <v>70</v>
          </cell>
          <cell r="I320">
            <v>84</v>
          </cell>
          <cell r="J320">
            <v>78.5</v>
          </cell>
          <cell r="K320">
            <v>85.5</v>
          </cell>
          <cell r="L320">
            <v>88.5</v>
          </cell>
          <cell r="M320">
            <v>95.5</v>
          </cell>
          <cell r="N320">
            <v>80</v>
          </cell>
          <cell r="O320">
            <v>81</v>
          </cell>
          <cell r="P320">
            <v>88</v>
          </cell>
          <cell r="Q320">
            <v>84</v>
          </cell>
          <cell r="R320">
            <v>72</v>
          </cell>
          <cell r="S320">
            <v>90</v>
          </cell>
          <cell r="T320">
            <v>83.6</v>
          </cell>
        </row>
        <row r="321">
          <cell r="B321">
            <v>36</v>
          </cell>
          <cell r="C321">
            <v>10588</v>
          </cell>
          <cell r="D321" t="str">
            <v>FINIMITRA AGUSTIN ERALINIA</v>
          </cell>
          <cell r="E321">
            <v>83.5</v>
          </cell>
          <cell r="F321">
            <v>88</v>
          </cell>
          <cell r="G321">
            <v>85</v>
          </cell>
          <cell r="H321">
            <v>71</v>
          </cell>
          <cell r="I321">
            <v>77</v>
          </cell>
          <cell r="J321">
            <v>75</v>
          </cell>
          <cell r="K321">
            <v>84.5</v>
          </cell>
          <cell r="L321">
            <v>89.5</v>
          </cell>
          <cell r="M321">
            <v>96.5</v>
          </cell>
          <cell r="N321">
            <v>80</v>
          </cell>
          <cell r="O321">
            <v>79</v>
          </cell>
          <cell r="P321">
            <v>86</v>
          </cell>
          <cell r="Q321">
            <v>78</v>
          </cell>
          <cell r="R321">
            <v>68</v>
          </cell>
          <cell r="S321">
            <v>91</v>
          </cell>
          <cell r="T321">
            <v>82.13333333333334</v>
          </cell>
        </row>
        <row r="322">
          <cell r="B322">
            <v>37</v>
          </cell>
          <cell r="C322">
            <v>10591</v>
          </cell>
          <cell r="D322" t="str">
            <v>FITRIATUN ULFA</v>
          </cell>
          <cell r="E322">
            <v>77</v>
          </cell>
          <cell r="F322">
            <v>90</v>
          </cell>
          <cell r="G322">
            <v>83</v>
          </cell>
          <cell r="H322">
            <v>74</v>
          </cell>
          <cell r="I322">
            <v>73</v>
          </cell>
          <cell r="J322">
            <v>77.5</v>
          </cell>
          <cell r="K322">
            <v>84.5</v>
          </cell>
          <cell r="L322">
            <v>85</v>
          </cell>
          <cell r="M322">
            <v>95.5</v>
          </cell>
          <cell r="N322">
            <v>77</v>
          </cell>
          <cell r="O322">
            <v>86</v>
          </cell>
          <cell r="P322">
            <v>86</v>
          </cell>
          <cell r="Q322">
            <v>88</v>
          </cell>
          <cell r="R322">
            <v>67</v>
          </cell>
          <cell r="S322">
            <v>80</v>
          </cell>
          <cell r="T322">
            <v>81.566666666666663</v>
          </cell>
        </row>
        <row r="323">
          <cell r="B323">
            <v>38</v>
          </cell>
          <cell r="C323">
            <v>10607</v>
          </cell>
          <cell r="D323" t="str">
            <v>HUSNUL KHOTIMAH</v>
          </cell>
          <cell r="E323">
            <v>75</v>
          </cell>
          <cell r="F323">
            <v>88</v>
          </cell>
          <cell r="G323">
            <v>81.5</v>
          </cell>
          <cell r="H323">
            <v>74</v>
          </cell>
          <cell r="I323">
            <v>73</v>
          </cell>
          <cell r="J323">
            <v>79</v>
          </cell>
          <cell r="K323">
            <v>84.5</v>
          </cell>
          <cell r="L323">
            <v>89</v>
          </cell>
          <cell r="M323">
            <v>95.5</v>
          </cell>
          <cell r="N323">
            <v>76</v>
          </cell>
          <cell r="O323">
            <v>85</v>
          </cell>
          <cell r="P323">
            <v>86</v>
          </cell>
          <cell r="Q323">
            <v>90</v>
          </cell>
          <cell r="R323">
            <v>60</v>
          </cell>
          <cell r="S323">
            <v>87</v>
          </cell>
          <cell r="T323">
            <v>81.566666666666663</v>
          </cell>
        </row>
        <row r="324">
          <cell r="B324">
            <v>39</v>
          </cell>
          <cell r="C324">
            <v>10617</v>
          </cell>
          <cell r="D324" t="str">
            <v>IMAMATUS SA'ADAH</v>
          </cell>
          <cell r="E324">
            <v>80</v>
          </cell>
          <cell r="F324">
            <v>92</v>
          </cell>
          <cell r="G324">
            <v>85</v>
          </cell>
          <cell r="H324">
            <v>84</v>
          </cell>
          <cell r="I324">
            <v>80</v>
          </cell>
          <cell r="J324">
            <v>81</v>
          </cell>
          <cell r="K324">
            <v>86</v>
          </cell>
          <cell r="L324">
            <v>93</v>
          </cell>
          <cell r="M324">
            <v>95.5</v>
          </cell>
          <cell r="N324">
            <v>84</v>
          </cell>
          <cell r="O324">
            <v>87</v>
          </cell>
          <cell r="P324">
            <v>90</v>
          </cell>
          <cell r="Q324">
            <v>90</v>
          </cell>
          <cell r="R324">
            <v>79</v>
          </cell>
          <cell r="S324">
            <v>99</v>
          </cell>
          <cell r="T324">
            <v>87.033333333333331</v>
          </cell>
        </row>
        <row r="325">
          <cell r="B325">
            <v>40</v>
          </cell>
          <cell r="C325">
            <v>10647</v>
          </cell>
          <cell r="D325" t="str">
            <v>KURNIA FATHURROHMAN</v>
          </cell>
          <cell r="E325">
            <v>79</v>
          </cell>
          <cell r="F325">
            <v>89</v>
          </cell>
          <cell r="G325">
            <v>88.5</v>
          </cell>
          <cell r="H325">
            <v>77</v>
          </cell>
          <cell r="I325">
            <v>79</v>
          </cell>
          <cell r="J325">
            <v>81</v>
          </cell>
          <cell r="K325">
            <v>83.5</v>
          </cell>
          <cell r="L325">
            <v>92</v>
          </cell>
          <cell r="M325">
            <v>94.5</v>
          </cell>
          <cell r="N325">
            <v>83</v>
          </cell>
          <cell r="O325">
            <v>89</v>
          </cell>
          <cell r="P325">
            <v>88</v>
          </cell>
          <cell r="Q325">
            <v>94</v>
          </cell>
          <cell r="R325">
            <v>70.5</v>
          </cell>
          <cell r="S325">
            <v>98</v>
          </cell>
          <cell r="T325">
            <v>85.733333333333334</v>
          </cell>
        </row>
        <row r="326">
          <cell r="B326">
            <v>41</v>
          </cell>
          <cell r="C326">
            <v>10677</v>
          </cell>
          <cell r="D326" t="str">
            <v>MAULIDA ALFARISA SALSABILA</v>
          </cell>
          <cell r="E326">
            <v>81.833333333333343</v>
          </cell>
          <cell r="F326">
            <v>90</v>
          </cell>
          <cell r="G326">
            <v>88</v>
          </cell>
          <cell r="H326">
            <v>85</v>
          </cell>
          <cell r="I326">
            <v>83</v>
          </cell>
          <cell r="J326">
            <v>86.5</v>
          </cell>
          <cell r="K326">
            <v>84</v>
          </cell>
          <cell r="L326">
            <v>93</v>
          </cell>
          <cell r="M326">
            <v>97</v>
          </cell>
          <cell r="N326">
            <v>88</v>
          </cell>
          <cell r="O326">
            <v>91</v>
          </cell>
          <cell r="P326">
            <v>92</v>
          </cell>
          <cell r="Q326">
            <v>96</v>
          </cell>
          <cell r="R326">
            <v>71</v>
          </cell>
          <cell r="S326">
            <v>99</v>
          </cell>
          <cell r="T326">
            <v>88.355555555555569</v>
          </cell>
        </row>
        <row r="327">
          <cell r="B327">
            <v>42</v>
          </cell>
          <cell r="C327">
            <v>10682</v>
          </cell>
          <cell r="D327" t="str">
            <v>MEILIANI ISMA</v>
          </cell>
          <cell r="E327">
            <v>82.5</v>
          </cell>
          <cell r="F327">
            <v>91</v>
          </cell>
          <cell r="G327">
            <v>87</v>
          </cell>
          <cell r="H327">
            <v>86</v>
          </cell>
          <cell r="I327">
            <v>84</v>
          </cell>
          <cell r="J327">
            <v>86</v>
          </cell>
          <cell r="K327">
            <v>84</v>
          </cell>
          <cell r="L327">
            <v>92</v>
          </cell>
          <cell r="M327">
            <v>97</v>
          </cell>
          <cell r="N327">
            <v>88</v>
          </cell>
          <cell r="O327">
            <v>89</v>
          </cell>
          <cell r="P327">
            <v>92</v>
          </cell>
          <cell r="Q327">
            <v>96</v>
          </cell>
          <cell r="R327">
            <v>68</v>
          </cell>
          <cell r="S327">
            <v>99</v>
          </cell>
          <cell r="T327">
            <v>88.1</v>
          </cell>
        </row>
        <row r="328">
          <cell r="B328">
            <v>43</v>
          </cell>
          <cell r="C328">
            <v>10692</v>
          </cell>
          <cell r="D328" t="str">
            <v>MOH. ALANTA LAKSMANA</v>
          </cell>
          <cell r="E328">
            <v>69.5</v>
          </cell>
          <cell r="F328">
            <v>89</v>
          </cell>
          <cell r="G328">
            <v>77</v>
          </cell>
          <cell r="H328">
            <v>69</v>
          </cell>
          <cell r="I328">
            <v>74</v>
          </cell>
          <cell r="J328">
            <v>80</v>
          </cell>
          <cell r="K328">
            <v>77</v>
          </cell>
          <cell r="L328">
            <v>83.5</v>
          </cell>
          <cell r="M328">
            <v>94.5</v>
          </cell>
          <cell r="N328">
            <v>76</v>
          </cell>
          <cell r="O328">
            <v>83</v>
          </cell>
          <cell r="P328">
            <v>84</v>
          </cell>
          <cell r="Q328">
            <v>84</v>
          </cell>
          <cell r="R328">
            <v>70</v>
          </cell>
          <cell r="S328">
            <v>88</v>
          </cell>
          <cell r="T328">
            <v>79.900000000000006</v>
          </cell>
        </row>
        <row r="329">
          <cell r="B329">
            <v>44</v>
          </cell>
          <cell r="C329">
            <v>10698</v>
          </cell>
          <cell r="D329" t="str">
            <v>MOH. MAHLUF</v>
          </cell>
          <cell r="E329">
            <v>79.5</v>
          </cell>
          <cell r="F329">
            <v>80</v>
          </cell>
          <cell r="G329">
            <v>77</v>
          </cell>
          <cell r="H329">
            <v>73</v>
          </cell>
          <cell r="I329">
            <v>76</v>
          </cell>
          <cell r="J329">
            <v>80</v>
          </cell>
          <cell r="K329">
            <v>82</v>
          </cell>
          <cell r="L329">
            <v>85.5</v>
          </cell>
          <cell r="M329">
            <v>91.5</v>
          </cell>
          <cell r="N329">
            <v>80</v>
          </cell>
          <cell r="O329">
            <v>81</v>
          </cell>
          <cell r="P329">
            <v>90</v>
          </cell>
          <cell r="Q329">
            <v>86</v>
          </cell>
          <cell r="R329">
            <v>60</v>
          </cell>
          <cell r="S329">
            <v>92</v>
          </cell>
          <cell r="T329">
            <v>80.900000000000006</v>
          </cell>
        </row>
        <row r="330">
          <cell r="B330">
            <v>45</v>
          </cell>
          <cell r="C330">
            <v>10702</v>
          </cell>
          <cell r="D330" t="str">
            <v>MOH. SYAMSIH</v>
          </cell>
          <cell r="E330">
            <v>81.5</v>
          </cell>
          <cell r="F330">
            <v>90</v>
          </cell>
          <cell r="G330">
            <v>86</v>
          </cell>
          <cell r="H330">
            <v>83</v>
          </cell>
          <cell r="I330">
            <v>80</v>
          </cell>
          <cell r="J330">
            <v>83.5</v>
          </cell>
          <cell r="K330">
            <v>84</v>
          </cell>
          <cell r="L330">
            <v>91.5</v>
          </cell>
          <cell r="M330">
            <v>94.5</v>
          </cell>
          <cell r="N330">
            <v>86</v>
          </cell>
          <cell r="O330">
            <v>87</v>
          </cell>
          <cell r="P330">
            <v>90</v>
          </cell>
          <cell r="Q330">
            <v>88</v>
          </cell>
          <cell r="R330">
            <v>73</v>
          </cell>
          <cell r="S330">
            <v>99</v>
          </cell>
          <cell r="T330">
            <v>86.466666666666669</v>
          </cell>
        </row>
        <row r="331">
          <cell r="B331">
            <v>46</v>
          </cell>
          <cell r="C331">
            <v>10704</v>
          </cell>
          <cell r="D331" t="str">
            <v>MOHAMMAD DAFA RIZKIYANSYAH</v>
          </cell>
          <cell r="E331">
            <v>77.5</v>
          </cell>
          <cell r="F331">
            <v>89</v>
          </cell>
          <cell r="G331">
            <v>78.5</v>
          </cell>
          <cell r="H331">
            <v>84</v>
          </cell>
          <cell r="I331">
            <v>85</v>
          </cell>
          <cell r="J331">
            <v>79.5</v>
          </cell>
          <cell r="K331">
            <v>83.5</v>
          </cell>
          <cell r="L331">
            <v>92</v>
          </cell>
          <cell r="M331">
            <v>96</v>
          </cell>
          <cell r="N331">
            <v>77</v>
          </cell>
          <cell r="O331">
            <v>85</v>
          </cell>
          <cell r="P331">
            <v>86</v>
          </cell>
          <cell r="Q331">
            <v>86</v>
          </cell>
          <cell r="R331">
            <v>71</v>
          </cell>
          <cell r="S331">
            <v>91</v>
          </cell>
          <cell r="T331">
            <v>84.066666666666663</v>
          </cell>
        </row>
        <row r="332">
          <cell r="B332">
            <v>47</v>
          </cell>
          <cell r="C332">
            <v>10711</v>
          </cell>
          <cell r="D332" t="str">
            <v>MULTASEM</v>
          </cell>
          <cell r="E332">
            <v>77.5</v>
          </cell>
          <cell r="F332">
            <v>89</v>
          </cell>
          <cell r="G332">
            <v>77</v>
          </cell>
          <cell r="H332">
            <v>81</v>
          </cell>
          <cell r="I332">
            <v>68</v>
          </cell>
          <cell r="J332">
            <v>81.5</v>
          </cell>
          <cell r="K332">
            <v>81</v>
          </cell>
          <cell r="L332">
            <v>89.5</v>
          </cell>
          <cell r="M332">
            <v>95</v>
          </cell>
          <cell r="N332">
            <v>77</v>
          </cell>
          <cell r="O332">
            <v>85</v>
          </cell>
          <cell r="P332">
            <v>90</v>
          </cell>
          <cell r="Q332">
            <v>88</v>
          </cell>
          <cell r="R332">
            <v>74</v>
          </cell>
          <cell r="S332">
            <v>81</v>
          </cell>
          <cell r="T332">
            <v>82.3</v>
          </cell>
        </row>
        <row r="333">
          <cell r="B333">
            <v>48</v>
          </cell>
          <cell r="C333">
            <v>10718</v>
          </cell>
          <cell r="D333" t="str">
            <v>NADHILA FERNANDA</v>
          </cell>
          <cell r="E333">
            <v>81</v>
          </cell>
          <cell r="F333">
            <v>91</v>
          </cell>
          <cell r="G333">
            <v>85.5</v>
          </cell>
          <cell r="H333">
            <v>85</v>
          </cell>
          <cell r="I333">
            <v>84</v>
          </cell>
          <cell r="J333">
            <v>84</v>
          </cell>
          <cell r="K333">
            <v>87</v>
          </cell>
          <cell r="L333">
            <v>92</v>
          </cell>
          <cell r="M333">
            <v>95.5</v>
          </cell>
          <cell r="N333">
            <v>84</v>
          </cell>
          <cell r="O333">
            <v>87</v>
          </cell>
          <cell r="P333">
            <v>92</v>
          </cell>
          <cell r="Q333">
            <v>96</v>
          </cell>
          <cell r="R333">
            <v>79</v>
          </cell>
          <cell r="S333">
            <v>99</v>
          </cell>
          <cell r="T333">
            <v>88.13333333333334</v>
          </cell>
        </row>
        <row r="334">
          <cell r="B334">
            <v>49</v>
          </cell>
          <cell r="C334">
            <v>10719</v>
          </cell>
          <cell r="D334" t="str">
            <v>NADIAH SALSABILA HADI</v>
          </cell>
          <cell r="E334">
            <v>88</v>
          </cell>
          <cell r="F334">
            <v>90</v>
          </cell>
          <cell r="G334">
            <v>86.5</v>
          </cell>
          <cell r="H334">
            <v>88</v>
          </cell>
          <cell r="I334">
            <v>84</v>
          </cell>
          <cell r="J334">
            <v>89</v>
          </cell>
          <cell r="K334">
            <v>89</v>
          </cell>
          <cell r="L334">
            <v>91.5</v>
          </cell>
          <cell r="M334">
            <v>93</v>
          </cell>
          <cell r="N334">
            <v>82</v>
          </cell>
          <cell r="O334">
            <v>90</v>
          </cell>
          <cell r="P334">
            <v>94</v>
          </cell>
          <cell r="Q334">
            <v>88</v>
          </cell>
          <cell r="R334">
            <v>83</v>
          </cell>
          <cell r="S334">
            <v>100</v>
          </cell>
          <cell r="T334">
            <v>89.066666666666663</v>
          </cell>
        </row>
        <row r="335">
          <cell r="B335">
            <v>50</v>
          </cell>
          <cell r="C335">
            <v>10749</v>
          </cell>
          <cell r="D335" t="str">
            <v>NURIYAH ANDRIANI</v>
          </cell>
          <cell r="E335">
            <v>80.5</v>
          </cell>
          <cell r="F335">
            <v>90</v>
          </cell>
          <cell r="G335">
            <v>83</v>
          </cell>
          <cell r="H335">
            <v>86</v>
          </cell>
          <cell r="I335">
            <v>79</v>
          </cell>
          <cell r="J335">
            <v>86</v>
          </cell>
          <cell r="K335">
            <v>86</v>
          </cell>
          <cell r="L335">
            <v>91.5</v>
          </cell>
          <cell r="M335">
            <v>95.5</v>
          </cell>
          <cell r="N335">
            <v>80</v>
          </cell>
          <cell r="O335">
            <v>84</v>
          </cell>
          <cell r="P335">
            <v>92</v>
          </cell>
          <cell r="Q335">
            <v>90</v>
          </cell>
          <cell r="R335">
            <v>71</v>
          </cell>
          <cell r="S335">
            <v>98</v>
          </cell>
          <cell r="T335">
            <v>86.166666666666671</v>
          </cell>
        </row>
        <row r="336">
          <cell r="B336">
            <v>51</v>
          </cell>
          <cell r="C336">
            <v>10768</v>
          </cell>
          <cell r="D336" t="str">
            <v>RENALDY FARANDANA</v>
          </cell>
          <cell r="E336">
            <v>75.5</v>
          </cell>
          <cell r="F336">
            <v>89</v>
          </cell>
          <cell r="G336">
            <v>79</v>
          </cell>
          <cell r="H336">
            <v>80</v>
          </cell>
          <cell r="I336">
            <v>78</v>
          </cell>
          <cell r="J336">
            <v>82.5</v>
          </cell>
          <cell r="K336">
            <v>84</v>
          </cell>
          <cell r="L336">
            <v>92.5</v>
          </cell>
          <cell r="M336">
            <v>95.5</v>
          </cell>
          <cell r="N336">
            <v>84</v>
          </cell>
          <cell r="O336">
            <v>85</v>
          </cell>
          <cell r="P336">
            <v>90</v>
          </cell>
          <cell r="Q336">
            <v>92</v>
          </cell>
          <cell r="R336">
            <v>75</v>
          </cell>
          <cell r="S336">
            <v>96</v>
          </cell>
          <cell r="T336">
            <v>85.2</v>
          </cell>
        </row>
        <row r="337">
          <cell r="B337">
            <v>52</v>
          </cell>
          <cell r="C337">
            <v>10771</v>
          </cell>
          <cell r="D337" t="str">
            <v>REYNALDI DWI ANUGERAH</v>
          </cell>
          <cell r="E337">
            <v>76</v>
          </cell>
          <cell r="F337">
            <v>90</v>
          </cell>
          <cell r="G337">
            <v>81</v>
          </cell>
          <cell r="H337">
            <v>76</v>
          </cell>
          <cell r="I337">
            <v>77</v>
          </cell>
          <cell r="J337">
            <v>80.5</v>
          </cell>
          <cell r="K337">
            <v>83</v>
          </cell>
          <cell r="L337">
            <v>92</v>
          </cell>
          <cell r="M337">
            <v>94.5</v>
          </cell>
          <cell r="N337">
            <v>86</v>
          </cell>
          <cell r="O337">
            <v>86</v>
          </cell>
          <cell r="P337">
            <v>88</v>
          </cell>
          <cell r="Q337">
            <v>94</v>
          </cell>
          <cell r="R337">
            <v>69</v>
          </cell>
          <cell r="S337">
            <v>98</v>
          </cell>
          <cell r="T337">
            <v>84.733333333333334</v>
          </cell>
        </row>
        <row r="338">
          <cell r="B338">
            <v>53</v>
          </cell>
          <cell r="C338">
            <v>10801</v>
          </cell>
          <cell r="D338" t="str">
            <v>SITI AMALIA ISLAMI</v>
          </cell>
          <cell r="E338">
            <v>80</v>
          </cell>
          <cell r="F338">
            <v>86</v>
          </cell>
          <cell r="G338">
            <v>80</v>
          </cell>
          <cell r="H338">
            <v>84</v>
          </cell>
          <cell r="I338">
            <v>81</v>
          </cell>
          <cell r="J338">
            <v>81.5</v>
          </cell>
          <cell r="K338">
            <v>82</v>
          </cell>
          <cell r="L338">
            <v>90</v>
          </cell>
          <cell r="M338">
            <v>94.5</v>
          </cell>
          <cell r="N338">
            <v>86</v>
          </cell>
          <cell r="O338">
            <v>77</v>
          </cell>
          <cell r="P338">
            <v>90</v>
          </cell>
          <cell r="Q338">
            <v>90</v>
          </cell>
          <cell r="R338">
            <v>67</v>
          </cell>
          <cell r="S338">
            <v>99</v>
          </cell>
          <cell r="T338">
            <v>84.533333333333331</v>
          </cell>
        </row>
        <row r="339">
          <cell r="B339">
            <v>54</v>
          </cell>
          <cell r="C339">
            <v>10849</v>
          </cell>
          <cell r="D339" t="str">
            <v>YUNITA ROSIANA</v>
          </cell>
          <cell r="E339">
            <v>87.5</v>
          </cell>
          <cell r="F339">
            <v>92</v>
          </cell>
          <cell r="G339">
            <v>86</v>
          </cell>
          <cell r="H339">
            <v>87</v>
          </cell>
          <cell r="I339">
            <v>82</v>
          </cell>
          <cell r="J339">
            <v>85</v>
          </cell>
          <cell r="K339">
            <v>90.5</v>
          </cell>
          <cell r="L339">
            <v>91</v>
          </cell>
          <cell r="M339">
            <v>95</v>
          </cell>
          <cell r="N339">
            <v>90</v>
          </cell>
          <cell r="O339">
            <v>87</v>
          </cell>
          <cell r="P339">
            <v>96</v>
          </cell>
          <cell r="Q339">
            <v>96</v>
          </cell>
          <cell r="R339">
            <v>75</v>
          </cell>
          <cell r="S339">
            <v>99</v>
          </cell>
          <cell r="T339">
            <v>89.266666666666666</v>
          </cell>
        </row>
        <row r="340">
          <cell r="B340">
            <v>55</v>
          </cell>
          <cell r="C340">
            <v>11282</v>
          </cell>
          <cell r="D340" t="str">
            <v>ABDIKA ARDHANA QAMARA</v>
          </cell>
          <cell r="E340">
            <v>78.5</v>
          </cell>
          <cell r="F340">
            <v>87</v>
          </cell>
          <cell r="G340">
            <v>79</v>
          </cell>
          <cell r="H340">
            <v>80</v>
          </cell>
          <cell r="I340">
            <v>77</v>
          </cell>
          <cell r="J340">
            <v>84</v>
          </cell>
          <cell r="K340">
            <v>83</v>
          </cell>
          <cell r="L340">
            <v>89</v>
          </cell>
          <cell r="M340">
            <v>94.5</v>
          </cell>
          <cell r="N340">
            <v>80</v>
          </cell>
          <cell r="O340">
            <v>70</v>
          </cell>
          <cell r="P340">
            <v>92</v>
          </cell>
          <cell r="Q340">
            <v>82</v>
          </cell>
          <cell r="R340">
            <v>64</v>
          </cell>
          <cell r="S340">
            <v>96</v>
          </cell>
          <cell r="T340">
            <v>82.4</v>
          </cell>
        </row>
        <row r="341">
          <cell r="B341">
            <v>56</v>
          </cell>
          <cell r="C341">
            <v>10490</v>
          </cell>
          <cell r="D341" t="str">
            <v>AGUNG BAHTIAR</v>
          </cell>
          <cell r="E341">
            <v>74.5</v>
          </cell>
          <cell r="F341">
            <v>85</v>
          </cell>
          <cell r="G341">
            <v>73</v>
          </cell>
          <cell r="H341">
            <v>87</v>
          </cell>
          <cell r="I341">
            <v>81</v>
          </cell>
          <cell r="J341">
            <v>80.5</v>
          </cell>
          <cell r="K341">
            <v>82</v>
          </cell>
          <cell r="L341">
            <v>90.5</v>
          </cell>
          <cell r="M341">
            <v>95.5</v>
          </cell>
          <cell r="N341">
            <v>84</v>
          </cell>
          <cell r="O341">
            <v>88</v>
          </cell>
          <cell r="P341">
            <v>88</v>
          </cell>
          <cell r="Q341">
            <v>90</v>
          </cell>
          <cell r="R341">
            <v>70</v>
          </cell>
          <cell r="S341">
            <v>96</v>
          </cell>
          <cell r="T341">
            <v>84.333333333333329</v>
          </cell>
        </row>
        <row r="342">
          <cell r="B342">
            <v>57</v>
          </cell>
          <cell r="C342">
            <v>10509</v>
          </cell>
          <cell r="D342" t="str">
            <v>ANDI WIJAYA PRATAMA PUTRA</v>
          </cell>
          <cell r="E342">
            <v>75</v>
          </cell>
          <cell r="F342">
            <v>91</v>
          </cell>
          <cell r="G342">
            <v>76</v>
          </cell>
          <cell r="H342">
            <v>85</v>
          </cell>
          <cell r="I342">
            <v>82</v>
          </cell>
          <cell r="J342">
            <v>80</v>
          </cell>
          <cell r="K342">
            <v>83</v>
          </cell>
          <cell r="L342">
            <v>91</v>
          </cell>
          <cell r="M342">
            <v>93</v>
          </cell>
          <cell r="N342">
            <v>86</v>
          </cell>
          <cell r="O342">
            <v>87</v>
          </cell>
          <cell r="P342">
            <v>86</v>
          </cell>
          <cell r="Q342">
            <v>86</v>
          </cell>
          <cell r="R342">
            <v>74</v>
          </cell>
          <cell r="S342">
            <v>98</v>
          </cell>
          <cell r="T342">
            <v>84.86666666666666</v>
          </cell>
        </row>
        <row r="343">
          <cell r="B343">
            <v>58</v>
          </cell>
          <cell r="C343">
            <v>10527</v>
          </cell>
          <cell r="D343" t="str">
            <v>AULIA KHOLIFATUN NISA'</v>
          </cell>
          <cell r="E343">
            <v>78</v>
          </cell>
          <cell r="F343">
            <v>79</v>
          </cell>
          <cell r="G343">
            <v>87</v>
          </cell>
          <cell r="H343">
            <v>80</v>
          </cell>
          <cell r="I343">
            <v>81</v>
          </cell>
          <cell r="J343">
            <v>87</v>
          </cell>
          <cell r="K343">
            <v>86.5</v>
          </cell>
          <cell r="L343">
            <v>89</v>
          </cell>
          <cell r="M343">
            <v>85</v>
          </cell>
          <cell r="N343">
            <v>92</v>
          </cell>
          <cell r="O343">
            <v>85</v>
          </cell>
          <cell r="P343">
            <v>92</v>
          </cell>
          <cell r="Q343">
            <v>84</v>
          </cell>
          <cell r="R343">
            <v>69</v>
          </cell>
          <cell r="S343">
            <v>90</v>
          </cell>
          <cell r="T343">
            <v>84.3</v>
          </cell>
        </row>
        <row r="344">
          <cell r="B344">
            <v>59</v>
          </cell>
          <cell r="C344">
            <v>10528</v>
          </cell>
          <cell r="D344" t="str">
            <v>AYU ANNISA</v>
          </cell>
          <cell r="E344">
            <v>79</v>
          </cell>
          <cell r="F344">
            <v>91</v>
          </cell>
          <cell r="G344">
            <v>86</v>
          </cell>
          <cell r="H344">
            <v>80</v>
          </cell>
          <cell r="I344">
            <v>79</v>
          </cell>
          <cell r="J344">
            <v>82</v>
          </cell>
          <cell r="K344">
            <v>87.5</v>
          </cell>
          <cell r="L344">
            <v>88.5</v>
          </cell>
          <cell r="M344">
            <v>84.5</v>
          </cell>
          <cell r="N344">
            <v>90</v>
          </cell>
          <cell r="O344">
            <v>89</v>
          </cell>
          <cell r="P344">
            <v>92</v>
          </cell>
          <cell r="Q344">
            <v>88</v>
          </cell>
          <cell r="R344">
            <v>65</v>
          </cell>
          <cell r="S344">
            <v>93</v>
          </cell>
          <cell r="T344">
            <v>84.966666666666669</v>
          </cell>
        </row>
        <row r="345">
          <cell r="B345">
            <v>60</v>
          </cell>
          <cell r="C345">
            <v>10532</v>
          </cell>
          <cell r="D345" t="str">
            <v>BAHRUL ULUM</v>
          </cell>
          <cell r="E345">
            <v>72.5</v>
          </cell>
          <cell r="F345">
            <v>87</v>
          </cell>
          <cell r="G345">
            <v>72.5</v>
          </cell>
          <cell r="H345">
            <v>74</v>
          </cell>
          <cell r="I345">
            <v>77</v>
          </cell>
          <cell r="J345">
            <v>75</v>
          </cell>
          <cell r="K345">
            <v>81</v>
          </cell>
          <cell r="L345">
            <v>85.5</v>
          </cell>
          <cell r="M345">
            <v>93</v>
          </cell>
          <cell r="N345">
            <v>76</v>
          </cell>
          <cell r="O345">
            <v>85</v>
          </cell>
          <cell r="P345">
            <v>88</v>
          </cell>
          <cell r="Q345">
            <v>86</v>
          </cell>
          <cell r="R345">
            <v>69</v>
          </cell>
          <cell r="S345">
            <v>98</v>
          </cell>
          <cell r="T345">
            <v>81.3</v>
          </cell>
        </row>
        <row r="346">
          <cell r="B346">
            <v>61</v>
          </cell>
          <cell r="C346">
            <v>10549</v>
          </cell>
          <cell r="D346" t="str">
            <v>DEWI FEBRIYANI</v>
          </cell>
          <cell r="E346">
            <v>87</v>
          </cell>
          <cell r="F346">
            <v>92</v>
          </cell>
          <cell r="G346">
            <v>88</v>
          </cell>
          <cell r="H346">
            <v>88</v>
          </cell>
          <cell r="I346">
            <v>86</v>
          </cell>
          <cell r="J346">
            <v>88</v>
          </cell>
          <cell r="K346">
            <v>87</v>
          </cell>
          <cell r="L346">
            <v>90.5</v>
          </cell>
          <cell r="M346">
            <v>97.5</v>
          </cell>
          <cell r="N346">
            <v>90</v>
          </cell>
          <cell r="O346">
            <v>89</v>
          </cell>
          <cell r="P346">
            <v>94</v>
          </cell>
          <cell r="Q346">
            <v>92</v>
          </cell>
          <cell r="R346">
            <v>78</v>
          </cell>
          <cell r="S346">
            <v>100</v>
          </cell>
          <cell r="T346">
            <v>89.8</v>
          </cell>
        </row>
        <row r="347">
          <cell r="B347">
            <v>62</v>
          </cell>
          <cell r="C347">
            <v>10577</v>
          </cell>
          <cell r="D347" t="str">
            <v>FARA HADI QOTRUN NADA</v>
          </cell>
          <cell r="E347">
            <v>76</v>
          </cell>
          <cell r="F347">
            <v>92</v>
          </cell>
          <cell r="G347">
            <v>85.5</v>
          </cell>
          <cell r="H347">
            <v>85</v>
          </cell>
          <cell r="I347">
            <v>86</v>
          </cell>
          <cell r="J347">
            <v>83.5</v>
          </cell>
          <cell r="K347">
            <v>87</v>
          </cell>
          <cell r="L347">
            <v>90</v>
          </cell>
          <cell r="M347">
            <v>97</v>
          </cell>
          <cell r="N347">
            <v>92</v>
          </cell>
          <cell r="O347">
            <v>89</v>
          </cell>
          <cell r="P347">
            <v>90</v>
          </cell>
          <cell r="Q347">
            <v>88</v>
          </cell>
          <cell r="R347">
            <v>74</v>
          </cell>
          <cell r="S347">
            <v>99</v>
          </cell>
          <cell r="T347">
            <v>87.6</v>
          </cell>
        </row>
        <row r="348">
          <cell r="B348">
            <v>63</v>
          </cell>
          <cell r="C348">
            <v>10621</v>
          </cell>
          <cell r="D348" t="str">
            <v>INDRA WAHYUDIANTO</v>
          </cell>
          <cell r="E348">
            <v>84.5</v>
          </cell>
          <cell r="F348">
            <v>90</v>
          </cell>
          <cell r="G348">
            <v>87.5</v>
          </cell>
          <cell r="H348">
            <v>85</v>
          </cell>
          <cell r="I348">
            <v>85</v>
          </cell>
          <cell r="J348">
            <v>82.5</v>
          </cell>
          <cell r="K348">
            <v>84</v>
          </cell>
          <cell r="L348">
            <v>90.5</v>
          </cell>
          <cell r="M348">
            <v>97.5</v>
          </cell>
          <cell r="N348">
            <v>84</v>
          </cell>
          <cell r="O348">
            <v>88</v>
          </cell>
          <cell r="P348">
            <v>88</v>
          </cell>
          <cell r="Q348">
            <v>90</v>
          </cell>
          <cell r="R348">
            <v>77</v>
          </cell>
          <cell r="S348">
            <v>97</v>
          </cell>
          <cell r="T348">
            <v>87.36666666666666</v>
          </cell>
        </row>
        <row r="349">
          <cell r="B349">
            <v>64</v>
          </cell>
          <cell r="C349">
            <v>10633</v>
          </cell>
          <cell r="D349" t="str">
            <v>JAMALUDDIN AKBAR</v>
          </cell>
          <cell r="E349">
            <v>71.5</v>
          </cell>
          <cell r="F349">
            <v>86</v>
          </cell>
          <cell r="G349">
            <v>73.5</v>
          </cell>
          <cell r="H349">
            <v>88</v>
          </cell>
          <cell r="I349">
            <v>81</v>
          </cell>
          <cell r="J349">
            <v>80</v>
          </cell>
          <cell r="K349">
            <v>81</v>
          </cell>
          <cell r="L349">
            <v>89.5</v>
          </cell>
          <cell r="M349">
            <v>94</v>
          </cell>
          <cell r="N349">
            <v>80</v>
          </cell>
          <cell r="O349">
            <v>85</v>
          </cell>
          <cell r="P349">
            <v>84</v>
          </cell>
          <cell r="Q349">
            <v>88</v>
          </cell>
          <cell r="R349">
            <v>70</v>
          </cell>
          <cell r="S349">
            <v>96</v>
          </cell>
          <cell r="T349">
            <v>83.166666666666671</v>
          </cell>
        </row>
        <row r="350">
          <cell r="B350">
            <v>65</v>
          </cell>
          <cell r="C350">
            <v>10640</v>
          </cell>
          <cell r="D350" t="str">
            <v>KAMILIA</v>
          </cell>
          <cell r="E350">
            <v>75</v>
          </cell>
          <cell r="F350">
            <v>73</v>
          </cell>
          <cell r="G350">
            <v>77</v>
          </cell>
          <cell r="H350">
            <v>77</v>
          </cell>
          <cell r="I350">
            <v>80</v>
          </cell>
          <cell r="J350">
            <v>73</v>
          </cell>
          <cell r="K350">
            <v>83.5</v>
          </cell>
          <cell r="L350">
            <v>85.5</v>
          </cell>
          <cell r="M350">
            <v>88.5</v>
          </cell>
          <cell r="N350">
            <v>70</v>
          </cell>
          <cell r="O350">
            <v>83</v>
          </cell>
          <cell r="P350">
            <v>88</v>
          </cell>
          <cell r="Q350">
            <v>82</v>
          </cell>
          <cell r="R350">
            <v>65</v>
          </cell>
          <cell r="S350">
            <v>74</v>
          </cell>
          <cell r="T350">
            <v>78.3</v>
          </cell>
        </row>
        <row r="351">
          <cell r="B351">
            <v>66</v>
          </cell>
          <cell r="C351">
            <v>10642</v>
          </cell>
          <cell r="D351" t="str">
            <v>KHOIRUL ANAM</v>
          </cell>
          <cell r="E351">
            <v>71.5</v>
          </cell>
          <cell r="F351">
            <v>86</v>
          </cell>
          <cell r="G351">
            <v>80.5</v>
          </cell>
          <cell r="H351">
            <v>87</v>
          </cell>
          <cell r="I351">
            <v>80</v>
          </cell>
          <cell r="J351">
            <v>81</v>
          </cell>
          <cell r="K351">
            <v>84.5</v>
          </cell>
          <cell r="L351">
            <v>91</v>
          </cell>
          <cell r="M351">
            <v>95</v>
          </cell>
          <cell r="N351">
            <v>84</v>
          </cell>
          <cell r="O351">
            <v>87</v>
          </cell>
          <cell r="P351">
            <v>90</v>
          </cell>
          <cell r="Q351">
            <v>90</v>
          </cell>
          <cell r="R351">
            <v>69</v>
          </cell>
          <cell r="S351">
            <v>98</v>
          </cell>
          <cell r="T351">
            <v>84.966666666666669</v>
          </cell>
        </row>
        <row r="352">
          <cell r="B352">
            <v>67</v>
          </cell>
          <cell r="C352">
            <v>10644</v>
          </cell>
          <cell r="D352" t="str">
            <v>KHULUD</v>
          </cell>
          <cell r="E352">
            <v>83</v>
          </cell>
          <cell r="F352">
            <v>92</v>
          </cell>
          <cell r="G352">
            <v>89</v>
          </cell>
          <cell r="H352">
            <v>85</v>
          </cell>
          <cell r="I352">
            <v>84</v>
          </cell>
          <cell r="J352">
            <v>90.5</v>
          </cell>
          <cell r="K352">
            <v>85.5</v>
          </cell>
          <cell r="L352">
            <v>91</v>
          </cell>
          <cell r="M352">
            <v>97.5</v>
          </cell>
          <cell r="N352">
            <v>86</v>
          </cell>
          <cell r="O352">
            <v>83</v>
          </cell>
          <cell r="P352">
            <v>94</v>
          </cell>
          <cell r="Q352">
            <v>90</v>
          </cell>
          <cell r="R352">
            <v>81</v>
          </cell>
          <cell r="S352">
            <v>100</v>
          </cell>
          <cell r="T352">
            <v>88.766666666666666</v>
          </cell>
        </row>
        <row r="353">
          <cell r="B353">
            <v>68</v>
          </cell>
          <cell r="C353">
            <v>10646</v>
          </cell>
          <cell r="D353" t="str">
            <v>KORY AYUSAFITRI</v>
          </cell>
          <cell r="E353">
            <v>78</v>
          </cell>
          <cell r="F353">
            <v>91</v>
          </cell>
          <cell r="G353">
            <v>86</v>
          </cell>
          <cell r="H353">
            <v>88</v>
          </cell>
          <cell r="I353">
            <v>80</v>
          </cell>
          <cell r="J353">
            <v>82</v>
          </cell>
          <cell r="K353">
            <v>86.5</v>
          </cell>
          <cell r="L353">
            <v>88.5</v>
          </cell>
          <cell r="M353">
            <v>96</v>
          </cell>
          <cell r="N353">
            <v>92</v>
          </cell>
          <cell r="O353">
            <v>87</v>
          </cell>
          <cell r="P353">
            <v>90</v>
          </cell>
          <cell r="Q353">
            <v>92</v>
          </cell>
          <cell r="R353">
            <v>78</v>
          </cell>
          <cell r="S353">
            <v>95</v>
          </cell>
          <cell r="T353">
            <v>87.333333333333329</v>
          </cell>
        </row>
        <row r="354">
          <cell r="B354">
            <v>69</v>
          </cell>
          <cell r="C354">
            <v>10653</v>
          </cell>
          <cell r="D354" t="str">
            <v>LITA RAHMAYANI</v>
          </cell>
          <cell r="E354">
            <v>80.5</v>
          </cell>
          <cell r="F354">
            <v>92</v>
          </cell>
          <cell r="G354">
            <v>82</v>
          </cell>
          <cell r="H354">
            <v>88</v>
          </cell>
          <cell r="I354">
            <v>80</v>
          </cell>
          <cell r="J354">
            <v>81.5</v>
          </cell>
          <cell r="K354">
            <v>86.5</v>
          </cell>
          <cell r="L354">
            <v>89</v>
          </cell>
          <cell r="M354">
            <v>97</v>
          </cell>
          <cell r="N354">
            <v>90</v>
          </cell>
          <cell r="O354">
            <v>85</v>
          </cell>
          <cell r="P354">
            <v>92</v>
          </cell>
          <cell r="Q354">
            <v>88</v>
          </cell>
          <cell r="R354">
            <v>76</v>
          </cell>
          <cell r="S354">
            <v>99</v>
          </cell>
          <cell r="T354">
            <v>87.1</v>
          </cell>
        </row>
        <row r="355">
          <cell r="B355">
            <v>70</v>
          </cell>
          <cell r="C355">
            <v>10661</v>
          </cell>
          <cell r="D355" t="str">
            <v>M. RENDY DWI RAMADHANY</v>
          </cell>
          <cell r="E355">
            <v>78</v>
          </cell>
          <cell r="F355">
            <v>83</v>
          </cell>
          <cell r="G355">
            <v>84.5</v>
          </cell>
          <cell r="H355">
            <v>85</v>
          </cell>
          <cell r="I355">
            <v>77</v>
          </cell>
          <cell r="J355">
            <v>83.5</v>
          </cell>
          <cell r="K355">
            <v>84</v>
          </cell>
          <cell r="L355">
            <v>87</v>
          </cell>
          <cell r="M355">
            <v>95.5</v>
          </cell>
          <cell r="N355">
            <v>84</v>
          </cell>
          <cell r="O355">
            <v>86</v>
          </cell>
          <cell r="P355">
            <v>90</v>
          </cell>
          <cell r="Q355">
            <v>86</v>
          </cell>
          <cell r="R355">
            <v>78</v>
          </cell>
          <cell r="S355">
            <v>99</v>
          </cell>
          <cell r="T355">
            <v>85.36666666666666</v>
          </cell>
        </row>
        <row r="356">
          <cell r="B356">
            <v>71</v>
          </cell>
          <cell r="C356">
            <v>10681</v>
          </cell>
          <cell r="D356" t="str">
            <v>MEGA DELIMA</v>
          </cell>
          <cell r="E356">
            <v>86</v>
          </cell>
          <cell r="F356">
            <v>92</v>
          </cell>
          <cell r="G356">
            <v>90</v>
          </cell>
          <cell r="H356">
            <v>88</v>
          </cell>
          <cell r="I356">
            <v>78</v>
          </cell>
          <cell r="J356">
            <v>88.5</v>
          </cell>
          <cell r="K356">
            <v>89</v>
          </cell>
          <cell r="L356">
            <v>89</v>
          </cell>
          <cell r="M356">
            <v>93.5</v>
          </cell>
          <cell r="N356">
            <v>92</v>
          </cell>
          <cell r="O356">
            <v>86</v>
          </cell>
          <cell r="P356">
            <v>90</v>
          </cell>
          <cell r="Q356">
            <v>94</v>
          </cell>
          <cell r="R356">
            <v>85</v>
          </cell>
          <cell r="S356">
            <v>99</v>
          </cell>
          <cell r="T356">
            <v>89.333333333333329</v>
          </cell>
        </row>
        <row r="357">
          <cell r="B357">
            <v>72</v>
          </cell>
          <cell r="C357">
            <v>10689</v>
          </cell>
          <cell r="D357" t="str">
            <v>MOCH. SULTONI AKBAR</v>
          </cell>
          <cell r="E357">
            <v>81</v>
          </cell>
          <cell r="F357">
            <v>90</v>
          </cell>
          <cell r="G357">
            <v>77.5</v>
          </cell>
          <cell r="H357">
            <v>85</v>
          </cell>
          <cell r="I357">
            <v>85</v>
          </cell>
          <cell r="J357">
            <v>82.5</v>
          </cell>
          <cell r="K357">
            <v>81.5</v>
          </cell>
          <cell r="L357">
            <v>88</v>
          </cell>
          <cell r="M357">
            <v>94.5</v>
          </cell>
          <cell r="N357">
            <v>82</v>
          </cell>
          <cell r="O357">
            <v>88</v>
          </cell>
          <cell r="P357">
            <v>92</v>
          </cell>
          <cell r="Q357">
            <v>88</v>
          </cell>
          <cell r="R357">
            <v>76</v>
          </cell>
          <cell r="S357">
            <v>99</v>
          </cell>
          <cell r="T357">
            <v>86</v>
          </cell>
        </row>
        <row r="358">
          <cell r="B358">
            <v>73</v>
          </cell>
          <cell r="C358">
            <v>10694</v>
          </cell>
          <cell r="D358" t="str">
            <v>MOH. AZIZ MAILUDDIN MABRUK</v>
          </cell>
          <cell r="E358">
            <v>75</v>
          </cell>
          <cell r="F358">
            <v>84</v>
          </cell>
          <cell r="G358">
            <v>71.5</v>
          </cell>
          <cell r="H358">
            <v>85</v>
          </cell>
          <cell r="I358">
            <v>73</v>
          </cell>
          <cell r="J358">
            <v>77</v>
          </cell>
          <cell r="K358">
            <v>78.5</v>
          </cell>
          <cell r="L358">
            <v>84</v>
          </cell>
          <cell r="M358">
            <v>93</v>
          </cell>
          <cell r="N358">
            <v>84</v>
          </cell>
          <cell r="O358">
            <v>81</v>
          </cell>
          <cell r="P358">
            <v>86</v>
          </cell>
          <cell r="Q358">
            <v>86</v>
          </cell>
          <cell r="R358">
            <v>71</v>
          </cell>
          <cell r="S358">
            <v>94</v>
          </cell>
          <cell r="T358">
            <v>81.533333333333331</v>
          </cell>
        </row>
        <row r="359">
          <cell r="B359">
            <v>74</v>
          </cell>
          <cell r="C359">
            <v>10705</v>
          </cell>
          <cell r="D359" t="str">
            <v>MOHAMMAD MAHRUS</v>
          </cell>
          <cell r="E359">
            <v>80.5</v>
          </cell>
          <cell r="F359">
            <v>80</v>
          </cell>
          <cell r="G359">
            <v>81.5</v>
          </cell>
          <cell r="H359">
            <v>87</v>
          </cell>
          <cell r="I359">
            <v>82</v>
          </cell>
          <cell r="J359">
            <v>83</v>
          </cell>
          <cell r="K359">
            <v>83.5</v>
          </cell>
          <cell r="L359">
            <v>91</v>
          </cell>
          <cell r="M359">
            <v>94</v>
          </cell>
          <cell r="N359">
            <v>88</v>
          </cell>
          <cell r="O359">
            <v>89</v>
          </cell>
          <cell r="P359">
            <v>82</v>
          </cell>
          <cell r="Q359">
            <v>86</v>
          </cell>
          <cell r="R359">
            <v>67</v>
          </cell>
          <cell r="S359">
            <v>97</v>
          </cell>
          <cell r="T359">
            <v>84.766666666666666</v>
          </cell>
        </row>
        <row r="360">
          <cell r="B360">
            <v>75</v>
          </cell>
          <cell r="C360">
            <v>10717</v>
          </cell>
          <cell r="D360" t="str">
            <v>NADA SALSABILA</v>
          </cell>
          <cell r="E360">
            <v>83.5</v>
          </cell>
          <cell r="F360">
            <v>84</v>
          </cell>
          <cell r="G360">
            <v>82</v>
          </cell>
          <cell r="H360">
            <v>88</v>
          </cell>
          <cell r="I360">
            <v>83</v>
          </cell>
          <cell r="J360">
            <v>77.5</v>
          </cell>
          <cell r="K360">
            <v>89</v>
          </cell>
          <cell r="L360">
            <v>91</v>
          </cell>
          <cell r="M360">
            <v>96.5</v>
          </cell>
          <cell r="N360">
            <v>90</v>
          </cell>
          <cell r="O360">
            <v>85</v>
          </cell>
          <cell r="P360">
            <v>90</v>
          </cell>
          <cell r="Q360">
            <v>90</v>
          </cell>
          <cell r="R360">
            <v>72</v>
          </cell>
          <cell r="S360">
            <v>100</v>
          </cell>
          <cell r="T360">
            <v>86.766666666666666</v>
          </cell>
        </row>
        <row r="361">
          <cell r="B361">
            <v>76</v>
          </cell>
          <cell r="C361">
            <v>10723</v>
          </cell>
          <cell r="D361" t="str">
            <v>NASIROH</v>
          </cell>
          <cell r="E361">
            <v>76.5</v>
          </cell>
          <cell r="F361">
            <v>88</v>
          </cell>
          <cell r="G361">
            <v>79.5</v>
          </cell>
          <cell r="H361">
            <v>87</v>
          </cell>
          <cell r="I361">
            <v>78</v>
          </cell>
          <cell r="J361">
            <v>73.5</v>
          </cell>
          <cell r="K361">
            <v>84.5</v>
          </cell>
          <cell r="L361">
            <v>87.5</v>
          </cell>
          <cell r="M361">
            <v>96</v>
          </cell>
          <cell r="N361">
            <v>90</v>
          </cell>
          <cell r="O361">
            <v>87</v>
          </cell>
          <cell r="P361">
            <v>90</v>
          </cell>
          <cell r="Q361">
            <v>92</v>
          </cell>
          <cell r="R361">
            <v>70</v>
          </cell>
          <cell r="S361">
            <v>99</v>
          </cell>
          <cell r="T361">
            <v>85.233333333333334</v>
          </cell>
        </row>
        <row r="362">
          <cell r="B362">
            <v>77</v>
          </cell>
          <cell r="C362">
            <v>10738</v>
          </cell>
          <cell r="D362" t="str">
            <v>NUR HIDAYAT</v>
          </cell>
          <cell r="E362">
            <v>74</v>
          </cell>
          <cell r="F362">
            <v>81</v>
          </cell>
          <cell r="G362">
            <v>80</v>
          </cell>
          <cell r="H362">
            <v>87</v>
          </cell>
          <cell r="I362">
            <v>75</v>
          </cell>
          <cell r="J362">
            <v>80</v>
          </cell>
          <cell r="K362">
            <v>84.5</v>
          </cell>
          <cell r="L362">
            <v>86.5</v>
          </cell>
          <cell r="M362">
            <v>94</v>
          </cell>
          <cell r="N362">
            <v>78</v>
          </cell>
          <cell r="O362">
            <v>87</v>
          </cell>
          <cell r="P362">
            <v>88</v>
          </cell>
          <cell r="Q362">
            <v>84</v>
          </cell>
          <cell r="R362">
            <v>66</v>
          </cell>
          <cell r="S362">
            <v>97</v>
          </cell>
          <cell r="T362">
            <v>82.8</v>
          </cell>
        </row>
        <row r="363">
          <cell r="B363">
            <v>78</v>
          </cell>
          <cell r="C363">
            <v>10752</v>
          </cell>
          <cell r="D363" t="str">
            <v>NURUL IZZA ARAFAH</v>
          </cell>
          <cell r="E363">
            <v>82</v>
          </cell>
          <cell r="F363">
            <v>85</v>
          </cell>
          <cell r="G363">
            <v>84.5</v>
          </cell>
          <cell r="H363">
            <v>81</v>
          </cell>
          <cell r="I363">
            <v>82</v>
          </cell>
          <cell r="J363">
            <v>83</v>
          </cell>
          <cell r="K363">
            <v>88</v>
          </cell>
          <cell r="L363">
            <v>89.5</v>
          </cell>
          <cell r="M363">
            <v>94.5</v>
          </cell>
          <cell r="N363">
            <v>92</v>
          </cell>
          <cell r="O363">
            <v>87</v>
          </cell>
          <cell r="P363">
            <v>94</v>
          </cell>
          <cell r="Q363">
            <v>88</v>
          </cell>
          <cell r="R363">
            <v>70</v>
          </cell>
          <cell r="S363">
            <v>98</v>
          </cell>
          <cell r="T363">
            <v>86.566666666666663</v>
          </cell>
        </row>
        <row r="364">
          <cell r="B364">
            <v>79</v>
          </cell>
          <cell r="C364">
            <v>10759</v>
          </cell>
          <cell r="D364" t="str">
            <v>PUTRI ADELIA FITRIANA</v>
          </cell>
          <cell r="E364">
            <v>79.5</v>
          </cell>
          <cell r="F364">
            <v>88</v>
          </cell>
          <cell r="G364">
            <v>84</v>
          </cell>
          <cell r="H364">
            <v>88</v>
          </cell>
          <cell r="I364">
            <v>73</v>
          </cell>
          <cell r="J364">
            <v>82</v>
          </cell>
          <cell r="K364">
            <v>88.5</v>
          </cell>
          <cell r="L364">
            <v>91</v>
          </cell>
          <cell r="M364">
            <v>95.5</v>
          </cell>
          <cell r="N364">
            <v>92</v>
          </cell>
          <cell r="O364">
            <v>87</v>
          </cell>
          <cell r="P364">
            <v>90</v>
          </cell>
          <cell r="Q364">
            <v>90</v>
          </cell>
          <cell r="R364">
            <v>72</v>
          </cell>
          <cell r="S364">
            <v>98</v>
          </cell>
          <cell r="T364">
            <v>86.566666666666663</v>
          </cell>
        </row>
        <row r="365">
          <cell r="B365">
            <v>80</v>
          </cell>
          <cell r="C365">
            <v>10802</v>
          </cell>
          <cell r="D365" t="str">
            <v>SITI CAMELIYA</v>
          </cell>
          <cell r="E365">
            <v>81</v>
          </cell>
          <cell r="F365">
            <v>86</v>
          </cell>
          <cell r="G365">
            <v>81.5</v>
          </cell>
          <cell r="H365">
            <v>88</v>
          </cell>
          <cell r="I365">
            <v>75</v>
          </cell>
          <cell r="J365">
            <v>80.5</v>
          </cell>
          <cell r="K365">
            <v>86.5</v>
          </cell>
          <cell r="L365">
            <v>87.5</v>
          </cell>
          <cell r="M365">
            <v>94.5</v>
          </cell>
          <cell r="N365">
            <v>92</v>
          </cell>
          <cell r="O365">
            <v>87</v>
          </cell>
          <cell r="P365">
            <v>86</v>
          </cell>
          <cell r="Q365">
            <v>90</v>
          </cell>
          <cell r="R365">
            <v>72</v>
          </cell>
          <cell r="S365">
            <v>99</v>
          </cell>
          <cell r="T365">
            <v>85.766666666666666</v>
          </cell>
        </row>
        <row r="366">
          <cell r="B366">
            <v>81</v>
          </cell>
          <cell r="C366">
            <v>10823</v>
          </cell>
          <cell r="D366" t="str">
            <v>TOSIM FIRMANSYAH</v>
          </cell>
          <cell r="E366">
            <v>80</v>
          </cell>
          <cell r="F366">
            <v>84</v>
          </cell>
          <cell r="G366">
            <v>74</v>
          </cell>
          <cell r="H366">
            <v>83</v>
          </cell>
          <cell r="I366">
            <v>69</v>
          </cell>
          <cell r="J366">
            <v>72.5</v>
          </cell>
          <cell r="K366">
            <v>80.5</v>
          </cell>
          <cell r="L366">
            <v>92</v>
          </cell>
          <cell r="M366">
            <v>93.5</v>
          </cell>
          <cell r="N366">
            <v>78</v>
          </cell>
          <cell r="O366">
            <v>85</v>
          </cell>
          <cell r="P366">
            <v>80</v>
          </cell>
          <cell r="Q366">
            <v>84</v>
          </cell>
          <cell r="R366">
            <v>67</v>
          </cell>
          <cell r="S366">
            <v>88</v>
          </cell>
          <cell r="T366">
            <v>80.7</v>
          </cell>
        </row>
        <row r="367">
          <cell r="B367">
            <v>82</v>
          </cell>
          <cell r="C367">
            <v>10825</v>
          </cell>
          <cell r="D367" t="str">
            <v>TRIO GATRA</v>
          </cell>
          <cell r="E367">
            <v>81</v>
          </cell>
          <cell r="F367">
            <v>86</v>
          </cell>
          <cell r="G367">
            <v>80</v>
          </cell>
          <cell r="H367">
            <v>87</v>
          </cell>
          <cell r="I367">
            <v>79</v>
          </cell>
          <cell r="J367">
            <v>75</v>
          </cell>
          <cell r="K367">
            <v>89.5</v>
          </cell>
          <cell r="L367">
            <v>88.5</v>
          </cell>
          <cell r="M367">
            <v>95</v>
          </cell>
          <cell r="N367">
            <v>92</v>
          </cell>
          <cell r="O367">
            <v>89</v>
          </cell>
          <cell r="P367">
            <v>84</v>
          </cell>
          <cell r="Q367">
            <v>90</v>
          </cell>
          <cell r="R367">
            <v>67</v>
          </cell>
          <cell r="S367">
            <v>98</v>
          </cell>
          <cell r="T367">
            <v>85.4</v>
          </cell>
        </row>
        <row r="368">
          <cell r="B368">
            <v>83</v>
          </cell>
          <cell r="C368">
            <v>10439</v>
          </cell>
          <cell r="D368" t="str">
            <v>WAHYU GUNAWAN</v>
          </cell>
          <cell r="E368">
            <v>78.5</v>
          </cell>
          <cell r="F368">
            <v>85</v>
          </cell>
          <cell r="G368">
            <v>78.5</v>
          </cell>
          <cell r="H368">
            <v>78</v>
          </cell>
          <cell r="I368">
            <v>64</v>
          </cell>
          <cell r="J368">
            <v>73</v>
          </cell>
          <cell r="K368">
            <v>84</v>
          </cell>
          <cell r="L368">
            <v>90</v>
          </cell>
          <cell r="M368">
            <v>94.5</v>
          </cell>
          <cell r="N368">
            <v>78</v>
          </cell>
          <cell r="O368">
            <v>85</v>
          </cell>
          <cell r="P368">
            <v>82</v>
          </cell>
          <cell r="Q368">
            <v>84</v>
          </cell>
          <cell r="R368">
            <v>69</v>
          </cell>
          <cell r="S368">
            <v>89</v>
          </cell>
          <cell r="T368">
            <v>80.833333333333329</v>
          </cell>
        </row>
        <row r="369">
          <cell r="B369">
            <v>84</v>
          </cell>
          <cell r="C369">
            <v>10492</v>
          </cell>
          <cell r="D369" t="str">
            <v>AHMAD SYAIFUL AL HILAL</v>
          </cell>
          <cell r="E369">
            <v>88</v>
          </cell>
          <cell r="F369">
            <v>86</v>
          </cell>
          <cell r="G369">
            <v>83.5</v>
          </cell>
          <cell r="H369">
            <v>88</v>
          </cell>
          <cell r="I369">
            <v>81</v>
          </cell>
          <cell r="J369">
            <v>82</v>
          </cell>
          <cell r="K369">
            <v>85.5</v>
          </cell>
          <cell r="L369">
            <v>90.5</v>
          </cell>
          <cell r="M369">
            <v>95.5</v>
          </cell>
          <cell r="N369">
            <v>92</v>
          </cell>
          <cell r="O369">
            <v>89</v>
          </cell>
          <cell r="P369">
            <v>86</v>
          </cell>
          <cell r="Q369">
            <v>88</v>
          </cell>
          <cell r="R369">
            <v>70</v>
          </cell>
          <cell r="S369">
            <v>99</v>
          </cell>
          <cell r="T369">
            <v>86.933333333333337</v>
          </cell>
        </row>
        <row r="370">
          <cell r="B370">
            <v>85</v>
          </cell>
          <cell r="C370">
            <v>10507</v>
          </cell>
          <cell r="D370" t="str">
            <v>ANANDA RIZQI SULFIKAR</v>
          </cell>
          <cell r="E370">
            <v>74.5</v>
          </cell>
          <cell r="F370">
            <v>82</v>
          </cell>
          <cell r="G370">
            <v>74</v>
          </cell>
          <cell r="H370">
            <v>76</v>
          </cell>
          <cell r="I370">
            <v>77</v>
          </cell>
          <cell r="J370">
            <v>74.5</v>
          </cell>
          <cell r="K370">
            <v>81</v>
          </cell>
          <cell r="L370">
            <v>89.5</v>
          </cell>
          <cell r="M370">
            <v>91.5</v>
          </cell>
          <cell r="N370">
            <v>80</v>
          </cell>
          <cell r="O370">
            <v>87</v>
          </cell>
          <cell r="P370">
            <v>80</v>
          </cell>
          <cell r="Q370">
            <v>84</v>
          </cell>
          <cell r="R370">
            <v>65</v>
          </cell>
          <cell r="S370">
            <v>90</v>
          </cell>
          <cell r="T370">
            <v>80.400000000000006</v>
          </cell>
        </row>
        <row r="371">
          <cell r="B371">
            <v>86</v>
          </cell>
          <cell r="C371">
            <v>10510</v>
          </cell>
          <cell r="D371" t="str">
            <v>ANDRIAN KALINGGA PUTRA</v>
          </cell>
          <cell r="E371">
            <v>84</v>
          </cell>
          <cell r="F371">
            <v>79</v>
          </cell>
          <cell r="G371">
            <v>81.5</v>
          </cell>
          <cell r="H371">
            <v>88</v>
          </cell>
          <cell r="I371">
            <v>81</v>
          </cell>
          <cell r="J371">
            <v>79.5</v>
          </cell>
          <cell r="K371">
            <v>87.5</v>
          </cell>
          <cell r="L371">
            <v>88.5</v>
          </cell>
          <cell r="M371">
            <v>94</v>
          </cell>
          <cell r="N371">
            <v>92</v>
          </cell>
          <cell r="O371">
            <v>87</v>
          </cell>
          <cell r="P371">
            <v>86</v>
          </cell>
          <cell r="Q371">
            <v>88</v>
          </cell>
          <cell r="R371">
            <v>70</v>
          </cell>
          <cell r="S371">
            <v>99</v>
          </cell>
          <cell r="T371">
            <v>85.666666666666671</v>
          </cell>
        </row>
        <row r="372">
          <cell r="B372">
            <v>87</v>
          </cell>
          <cell r="C372">
            <v>10590</v>
          </cell>
          <cell r="D372" t="str">
            <v>FIRDA YULIANINGSIH</v>
          </cell>
          <cell r="E372">
            <v>81</v>
          </cell>
          <cell r="F372">
            <v>84</v>
          </cell>
          <cell r="G372">
            <v>80.5</v>
          </cell>
          <cell r="H372">
            <v>85</v>
          </cell>
          <cell r="I372">
            <v>73</v>
          </cell>
          <cell r="J372">
            <v>78.5</v>
          </cell>
          <cell r="K372">
            <v>86</v>
          </cell>
          <cell r="L372">
            <v>87.5</v>
          </cell>
          <cell r="M372">
            <v>89.5</v>
          </cell>
          <cell r="N372">
            <v>84</v>
          </cell>
          <cell r="O372">
            <v>86</v>
          </cell>
          <cell r="P372">
            <v>86</v>
          </cell>
          <cell r="Q372">
            <v>80</v>
          </cell>
          <cell r="R372">
            <v>66</v>
          </cell>
          <cell r="S372">
            <v>95</v>
          </cell>
          <cell r="T372">
            <v>82.8</v>
          </cell>
        </row>
        <row r="373">
          <cell r="B373">
            <v>88</v>
          </cell>
          <cell r="C373">
            <v>10596</v>
          </cell>
          <cell r="D373" t="str">
            <v>HANDIKA</v>
          </cell>
          <cell r="E373">
            <v>79</v>
          </cell>
          <cell r="F373">
            <v>90</v>
          </cell>
          <cell r="G373">
            <v>84.5</v>
          </cell>
          <cell r="H373">
            <v>88</v>
          </cell>
          <cell r="I373">
            <v>83</v>
          </cell>
          <cell r="J373">
            <v>79</v>
          </cell>
          <cell r="K373">
            <v>87</v>
          </cell>
          <cell r="L373">
            <v>91.5</v>
          </cell>
          <cell r="M373">
            <v>95</v>
          </cell>
          <cell r="N373">
            <v>90</v>
          </cell>
          <cell r="O373">
            <v>84</v>
          </cell>
          <cell r="P373">
            <v>86</v>
          </cell>
          <cell r="Q373">
            <v>86</v>
          </cell>
          <cell r="R373">
            <v>70</v>
          </cell>
          <cell r="S373">
            <v>99</v>
          </cell>
          <cell r="T373">
            <v>86.13333333333334</v>
          </cell>
        </row>
        <row r="374">
          <cell r="B374">
            <v>89</v>
          </cell>
          <cell r="C374">
            <v>10622</v>
          </cell>
          <cell r="D374" t="str">
            <v>INDRI LUTFIANA</v>
          </cell>
          <cell r="E374">
            <v>84</v>
          </cell>
          <cell r="F374">
            <v>90</v>
          </cell>
          <cell r="G374">
            <v>89</v>
          </cell>
          <cell r="H374">
            <v>87</v>
          </cell>
          <cell r="I374">
            <v>83</v>
          </cell>
          <cell r="J374">
            <v>81</v>
          </cell>
          <cell r="K374">
            <v>84.5</v>
          </cell>
          <cell r="L374">
            <v>90.5</v>
          </cell>
          <cell r="M374">
            <v>95.5</v>
          </cell>
          <cell r="N374">
            <v>86</v>
          </cell>
          <cell r="O374">
            <v>85</v>
          </cell>
          <cell r="P374">
            <v>92</v>
          </cell>
          <cell r="Q374">
            <v>88</v>
          </cell>
          <cell r="R374">
            <v>74</v>
          </cell>
          <cell r="S374">
            <v>99</v>
          </cell>
          <cell r="T374">
            <v>87.233333333333334</v>
          </cell>
        </row>
        <row r="375">
          <cell r="B375">
            <v>90</v>
          </cell>
          <cell r="C375">
            <v>10660</v>
          </cell>
          <cell r="D375" t="str">
            <v>M. IRVAN HIDAYATULLOH</v>
          </cell>
          <cell r="E375">
            <v>82</v>
          </cell>
          <cell r="F375">
            <v>78</v>
          </cell>
          <cell r="G375">
            <v>77</v>
          </cell>
          <cell r="H375">
            <v>87</v>
          </cell>
          <cell r="I375">
            <v>79</v>
          </cell>
          <cell r="J375">
            <v>79</v>
          </cell>
          <cell r="K375">
            <v>81</v>
          </cell>
          <cell r="L375">
            <v>86</v>
          </cell>
          <cell r="M375">
            <v>90.5</v>
          </cell>
          <cell r="N375">
            <v>80</v>
          </cell>
          <cell r="O375">
            <v>84</v>
          </cell>
          <cell r="P375">
            <v>82</v>
          </cell>
          <cell r="Q375">
            <v>88</v>
          </cell>
          <cell r="R375">
            <v>66</v>
          </cell>
          <cell r="S375">
            <v>97</v>
          </cell>
          <cell r="T375">
            <v>82.433333333333337</v>
          </cell>
        </row>
        <row r="376">
          <cell r="B376">
            <v>91</v>
          </cell>
          <cell r="C376">
            <v>10671</v>
          </cell>
          <cell r="D376" t="str">
            <v>MARDHATILLAH FATIHATUL IZZA</v>
          </cell>
          <cell r="E376">
            <v>87</v>
          </cell>
          <cell r="F376">
            <v>88</v>
          </cell>
          <cell r="G376">
            <v>86</v>
          </cell>
          <cell r="H376">
            <v>91</v>
          </cell>
          <cell r="I376">
            <v>86</v>
          </cell>
          <cell r="J376">
            <v>90</v>
          </cell>
          <cell r="K376">
            <v>88.5</v>
          </cell>
          <cell r="L376">
            <v>89.5</v>
          </cell>
          <cell r="M376">
            <v>94.5</v>
          </cell>
          <cell r="N376">
            <v>90</v>
          </cell>
          <cell r="O376">
            <v>86</v>
          </cell>
          <cell r="P376">
            <v>92</v>
          </cell>
          <cell r="Q376">
            <v>92</v>
          </cell>
          <cell r="R376">
            <v>72</v>
          </cell>
          <cell r="S376">
            <v>99</v>
          </cell>
          <cell r="T376">
            <v>88.766666666666666</v>
          </cell>
        </row>
        <row r="377">
          <cell r="B377">
            <v>92</v>
          </cell>
          <cell r="C377">
            <v>10673</v>
          </cell>
          <cell r="D377" t="str">
            <v>MARETTYA PUTRI ANDYNA</v>
          </cell>
          <cell r="E377">
            <v>81.5</v>
          </cell>
          <cell r="F377">
            <v>86</v>
          </cell>
          <cell r="G377">
            <v>85.5</v>
          </cell>
          <cell r="H377">
            <v>88</v>
          </cell>
          <cell r="I377">
            <v>80</v>
          </cell>
          <cell r="J377">
            <v>91</v>
          </cell>
          <cell r="K377">
            <v>87</v>
          </cell>
          <cell r="L377">
            <v>90</v>
          </cell>
          <cell r="M377">
            <v>91.5</v>
          </cell>
          <cell r="N377">
            <v>86</v>
          </cell>
          <cell r="O377">
            <v>87</v>
          </cell>
          <cell r="P377">
            <v>92</v>
          </cell>
          <cell r="Q377">
            <v>92</v>
          </cell>
          <cell r="R377">
            <v>76</v>
          </cell>
          <cell r="S377">
            <v>99</v>
          </cell>
          <cell r="T377">
            <v>87.5</v>
          </cell>
        </row>
        <row r="378">
          <cell r="B378">
            <v>93</v>
          </cell>
          <cell r="C378">
            <v>10678</v>
          </cell>
          <cell r="D378" t="str">
            <v>MAULIDINA KUSUMA WARDANI</v>
          </cell>
          <cell r="E378">
            <v>88.5</v>
          </cell>
          <cell r="F378">
            <v>92</v>
          </cell>
          <cell r="G378">
            <v>85</v>
          </cell>
          <cell r="H378">
            <v>83</v>
          </cell>
          <cell r="I378">
            <v>84</v>
          </cell>
          <cell r="J378">
            <v>88</v>
          </cell>
          <cell r="K378">
            <v>88</v>
          </cell>
          <cell r="L378">
            <v>88</v>
          </cell>
          <cell r="M378">
            <v>86</v>
          </cell>
          <cell r="N378">
            <v>84</v>
          </cell>
          <cell r="O378">
            <v>82</v>
          </cell>
          <cell r="P378">
            <v>86</v>
          </cell>
          <cell r="Q378">
            <v>92</v>
          </cell>
          <cell r="R378">
            <v>83</v>
          </cell>
          <cell r="S378">
            <v>86</v>
          </cell>
          <cell r="T378">
            <v>86.36666666666666</v>
          </cell>
        </row>
        <row r="379">
          <cell r="B379">
            <v>94</v>
          </cell>
          <cell r="C379">
            <v>10688</v>
          </cell>
          <cell r="D379" t="str">
            <v>MOCH. NAUFAL IKBAAR</v>
          </cell>
          <cell r="E379">
            <v>73.5</v>
          </cell>
          <cell r="F379">
            <v>88</v>
          </cell>
          <cell r="G379">
            <v>79.5</v>
          </cell>
          <cell r="H379">
            <v>88</v>
          </cell>
          <cell r="I379">
            <v>77</v>
          </cell>
          <cell r="J379">
            <v>77</v>
          </cell>
          <cell r="K379">
            <v>88.5</v>
          </cell>
          <cell r="L379">
            <v>92</v>
          </cell>
          <cell r="M379">
            <v>93.5</v>
          </cell>
          <cell r="N379">
            <v>78</v>
          </cell>
          <cell r="O379">
            <v>83</v>
          </cell>
          <cell r="P379">
            <v>84</v>
          </cell>
          <cell r="Q379">
            <v>84</v>
          </cell>
          <cell r="R379">
            <v>70</v>
          </cell>
          <cell r="S379">
            <v>94</v>
          </cell>
          <cell r="T379">
            <v>83.333333333333329</v>
          </cell>
        </row>
        <row r="380">
          <cell r="B380">
            <v>95</v>
          </cell>
          <cell r="C380">
            <v>10713</v>
          </cell>
          <cell r="D380" t="str">
            <v>MUSLIMAWATI</v>
          </cell>
          <cell r="E380">
            <v>86</v>
          </cell>
          <cell r="F380">
            <v>88</v>
          </cell>
          <cell r="G380">
            <v>85</v>
          </cell>
          <cell r="H380">
            <v>93</v>
          </cell>
          <cell r="I380">
            <v>86</v>
          </cell>
          <cell r="J380">
            <v>86.5</v>
          </cell>
          <cell r="K380">
            <v>87.5</v>
          </cell>
          <cell r="L380">
            <v>92</v>
          </cell>
          <cell r="M380">
            <v>94.5</v>
          </cell>
          <cell r="N380">
            <v>88</v>
          </cell>
          <cell r="O380">
            <v>86</v>
          </cell>
          <cell r="P380">
            <v>92</v>
          </cell>
          <cell r="Q380">
            <v>84</v>
          </cell>
          <cell r="R380">
            <v>76</v>
          </cell>
          <cell r="S380">
            <v>99</v>
          </cell>
          <cell r="T380">
            <v>88.233333333333334</v>
          </cell>
        </row>
        <row r="381">
          <cell r="B381">
            <v>96</v>
          </cell>
          <cell r="C381">
            <v>10715</v>
          </cell>
          <cell r="D381" t="str">
            <v>NABILAH FAKHIRAH PUTERI</v>
          </cell>
          <cell r="E381">
            <v>78</v>
          </cell>
          <cell r="F381">
            <v>78</v>
          </cell>
          <cell r="G381">
            <v>81.5</v>
          </cell>
          <cell r="H381">
            <v>88</v>
          </cell>
          <cell r="I381">
            <v>85</v>
          </cell>
          <cell r="J381">
            <v>80</v>
          </cell>
          <cell r="K381">
            <v>82.5</v>
          </cell>
          <cell r="L381">
            <v>86.5</v>
          </cell>
          <cell r="M381">
            <v>93.5</v>
          </cell>
          <cell r="N381">
            <v>78</v>
          </cell>
          <cell r="O381">
            <v>85</v>
          </cell>
          <cell r="P381">
            <v>88</v>
          </cell>
          <cell r="Q381">
            <v>92</v>
          </cell>
          <cell r="R381">
            <v>67</v>
          </cell>
          <cell r="S381">
            <v>92</v>
          </cell>
          <cell r="T381">
            <v>83.666666666666671</v>
          </cell>
        </row>
        <row r="382">
          <cell r="B382">
            <v>97</v>
          </cell>
          <cell r="C382">
            <v>10725</v>
          </cell>
          <cell r="D382" t="str">
            <v>NIA KURNIAWATI</v>
          </cell>
          <cell r="E382">
            <v>82</v>
          </cell>
          <cell r="F382">
            <v>88</v>
          </cell>
          <cell r="G382">
            <v>86.5</v>
          </cell>
          <cell r="H382">
            <v>94</v>
          </cell>
          <cell r="I382">
            <v>86</v>
          </cell>
          <cell r="J382">
            <v>89</v>
          </cell>
          <cell r="K382">
            <v>89.5</v>
          </cell>
          <cell r="L382">
            <v>90</v>
          </cell>
          <cell r="M382">
            <v>94.5</v>
          </cell>
          <cell r="N382">
            <v>90</v>
          </cell>
          <cell r="O382">
            <v>87</v>
          </cell>
          <cell r="P382">
            <v>92</v>
          </cell>
          <cell r="Q382">
            <v>88</v>
          </cell>
          <cell r="R382">
            <v>82</v>
          </cell>
          <cell r="S382">
            <v>98</v>
          </cell>
          <cell r="T382">
            <v>89.1</v>
          </cell>
        </row>
        <row r="383">
          <cell r="B383">
            <v>98</v>
          </cell>
          <cell r="C383">
            <v>10727</v>
          </cell>
          <cell r="D383" t="str">
            <v>NOFAN TEGAR PRATAMA</v>
          </cell>
          <cell r="E383">
            <v>83</v>
          </cell>
          <cell r="F383">
            <v>84</v>
          </cell>
          <cell r="G383">
            <v>81</v>
          </cell>
          <cell r="H383">
            <v>87</v>
          </cell>
          <cell r="I383">
            <v>74</v>
          </cell>
          <cell r="J383">
            <v>73</v>
          </cell>
          <cell r="K383">
            <v>87.5</v>
          </cell>
          <cell r="L383">
            <v>92</v>
          </cell>
          <cell r="M383">
            <v>93.5</v>
          </cell>
          <cell r="N383">
            <v>92</v>
          </cell>
          <cell r="O383">
            <v>88</v>
          </cell>
          <cell r="P383">
            <v>84</v>
          </cell>
          <cell r="Q383">
            <v>86</v>
          </cell>
          <cell r="R383">
            <v>70</v>
          </cell>
          <cell r="S383">
            <v>98</v>
          </cell>
          <cell r="T383">
            <v>84.86666666666666</v>
          </cell>
        </row>
        <row r="384">
          <cell r="B384">
            <v>99</v>
          </cell>
          <cell r="C384">
            <v>10730</v>
          </cell>
          <cell r="D384" t="str">
            <v>NOVITA KAMALIA</v>
          </cell>
          <cell r="E384">
            <v>86</v>
          </cell>
          <cell r="F384">
            <v>90</v>
          </cell>
          <cell r="G384">
            <v>83</v>
          </cell>
          <cell r="H384">
            <v>85</v>
          </cell>
          <cell r="I384">
            <v>75</v>
          </cell>
          <cell r="J384">
            <v>79.5</v>
          </cell>
          <cell r="K384">
            <v>86.5</v>
          </cell>
          <cell r="L384">
            <v>91.5</v>
          </cell>
          <cell r="M384">
            <v>95.5</v>
          </cell>
          <cell r="N384">
            <v>92</v>
          </cell>
          <cell r="O384">
            <v>88</v>
          </cell>
          <cell r="P384">
            <v>86</v>
          </cell>
          <cell r="Q384">
            <v>86</v>
          </cell>
          <cell r="R384">
            <v>70</v>
          </cell>
          <cell r="S384">
            <v>98</v>
          </cell>
          <cell r="T384">
            <v>86.13333333333334</v>
          </cell>
        </row>
        <row r="385">
          <cell r="B385">
            <v>100</v>
          </cell>
          <cell r="C385">
            <v>10748</v>
          </cell>
          <cell r="D385" t="str">
            <v>NURIL LAILA PRADINI</v>
          </cell>
          <cell r="E385">
            <v>84.5</v>
          </cell>
          <cell r="F385">
            <v>90</v>
          </cell>
          <cell r="G385">
            <v>81</v>
          </cell>
          <cell r="H385">
            <v>87</v>
          </cell>
          <cell r="I385">
            <v>83</v>
          </cell>
          <cell r="J385">
            <v>87.5</v>
          </cell>
          <cell r="K385">
            <v>86</v>
          </cell>
          <cell r="L385">
            <v>88.5</v>
          </cell>
          <cell r="M385">
            <v>95</v>
          </cell>
          <cell r="N385">
            <v>84</v>
          </cell>
          <cell r="O385">
            <v>84</v>
          </cell>
          <cell r="P385">
            <v>86</v>
          </cell>
          <cell r="Q385">
            <v>84</v>
          </cell>
          <cell r="R385">
            <v>70</v>
          </cell>
          <cell r="S385">
            <v>93</v>
          </cell>
          <cell r="T385">
            <v>85.566666666666663</v>
          </cell>
        </row>
        <row r="386">
          <cell r="B386">
            <v>101</v>
          </cell>
          <cell r="C386">
            <v>10754</v>
          </cell>
          <cell r="D386" t="str">
            <v>NUZUL BAYU WIRIDYANTO</v>
          </cell>
          <cell r="E386">
            <v>81.5</v>
          </cell>
          <cell r="F386">
            <v>80</v>
          </cell>
          <cell r="G386">
            <v>84</v>
          </cell>
          <cell r="H386">
            <v>77</v>
          </cell>
          <cell r="I386">
            <v>80</v>
          </cell>
          <cell r="J386">
            <v>81.5</v>
          </cell>
          <cell r="K386">
            <v>84.5</v>
          </cell>
          <cell r="L386">
            <v>91.5</v>
          </cell>
          <cell r="M386">
            <v>93.5</v>
          </cell>
          <cell r="N386">
            <v>80</v>
          </cell>
          <cell r="O386">
            <v>86</v>
          </cell>
          <cell r="P386">
            <v>80</v>
          </cell>
          <cell r="Q386">
            <v>82</v>
          </cell>
          <cell r="R386">
            <v>63</v>
          </cell>
          <cell r="S386">
            <v>90</v>
          </cell>
          <cell r="T386">
            <v>82.3</v>
          </cell>
        </row>
        <row r="387">
          <cell r="B387">
            <v>102</v>
          </cell>
          <cell r="C387">
            <v>10770</v>
          </cell>
          <cell r="D387" t="str">
            <v>RENY FEBRIANTINI</v>
          </cell>
          <cell r="E387">
            <v>86.5</v>
          </cell>
          <cell r="F387">
            <v>90</v>
          </cell>
          <cell r="G387">
            <v>83.5</v>
          </cell>
          <cell r="H387">
            <v>88</v>
          </cell>
          <cell r="I387">
            <v>84</v>
          </cell>
          <cell r="J387">
            <v>87.5</v>
          </cell>
          <cell r="K387">
            <v>88</v>
          </cell>
          <cell r="L387">
            <v>92.5</v>
          </cell>
          <cell r="M387">
            <v>95.5</v>
          </cell>
          <cell r="N387">
            <v>92</v>
          </cell>
          <cell r="O387">
            <v>86</v>
          </cell>
          <cell r="P387">
            <v>92</v>
          </cell>
          <cell r="Q387">
            <v>90</v>
          </cell>
          <cell r="R387">
            <v>74</v>
          </cell>
          <cell r="S387">
            <v>96</v>
          </cell>
          <cell r="T387">
            <v>88.36666666666666</v>
          </cell>
        </row>
        <row r="388">
          <cell r="B388">
            <v>103</v>
          </cell>
          <cell r="C388">
            <v>10780</v>
          </cell>
          <cell r="D388" t="str">
            <v>RIZA AYU UTAMI</v>
          </cell>
          <cell r="E388">
            <v>87.5</v>
          </cell>
          <cell r="F388">
            <v>89</v>
          </cell>
          <cell r="G388">
            <v>84.5</v>
          </cell>
          <cell r="H388">
            <v>93</v>
          </cell>
          <cell r="I388">
            <v>86</v>
          </cell>
          <cell r="J388">
            <v>87</v>
          </cell>
          <cell r="K388">
            <v>89</v>
          </cell>
          <cell r="L388">
            <v>90</v>
          </cell>
          <cell r="M388">
            <v>93</v>
          </cell>
          <cell r="N388">
            <v>90</v>
          </cell>
          <cell r="O388">
            <v>87</v>
          </cell>
          <cell r="P388">
            <v>92</v>
          </cell>
          <cell r="Q388">
            <v>92</v>
          </cell>
          <cell r="R388">
            <v>84</v>
          </cell>
          <cell r="S388">
            <v>99</v>
          </cell>
          <cell r="T388">
            <v>89.533333333333331</v>
          </cell>
        </row>
        <row r="389">
          <cell r="B389">
            <v>104</v>
          </cell>
          <cell r="C389">
            <v>10792</v>
          </cell>
          <cell r="D389" t="str">
            <v>SALMAN ALFARISI</v>
          </cell>
          <cell r="E389">
            <v>82</v>
          </cell>
          <cell r="F389">
            <v>86</v>
          </cell>
          <cell r="G389">
            <v>85.5</v>
          </cell>
          <cell r="H389">
            <v>89</v>
          </cell>
          <cell r="I389">
            <v>81</v>
          </cell>
          <cell r="J389">
            <v>78</v>
          </cell>
          <cell r="K389">
            <v>87</v>
          </cell>
          <cell r="L389">
            <v>91</v>
          </cell>
          <cell r="M389">
            <v>95</v>
          </cell>
          <cell r="N389">
            <v>92</v>
          </cell>
          <cell r="O389">
            <v>88</v>
          </cell>
          <cell r="P389">
            <v>86</v>
          </cell>
          <cell r="Q389">
            <v>90</v>
          </cell>
          <cell r="R389">
            <v>70</v>
          </cell>
          <cell r="S389">
            <v>99</v>
          </cell>
          <cell r="T389">
            <v>86.63333333333334</v>
          </cell>
        </row>
        <row r="390">
          <cell r="B390">
            <v>105</v>
          </cell>
          <cell r="C390">
            <v>10795</v>
          </cell>
          <cell r="D390" t="str">
            <v>SARA ARISKA</v>
          </cell>
          <cell r="E390">
            <v>76</v>
          </cell>
          <cell r="F390">
            <v>86</v>
          </cell>
          <cell r="G390">
            <v>81.5</v>
          </cell>
          <cell r="H390">
            <v>89</v>
          </cell>
          <cell r="I390">
            <v>83</v>
          </cell>
          <cell r="J390">
            <v>74.5</v>
          </cell>
          <cell r="K390">
            <v>84</v>
          </cell>
          <cell r="L390">
            <v>83</v>
          </cell>
          <cell r="M390">
            <v>94</v>
          </cell>
          <cell r="N390">
            <v>92</v>
          </cell>
          <cell r="O390">
            <v>85</v>
          </cell>
          <cell r="P390">
            <v>88</v>
          </cell>
          <cell r="Q390">
            <v>92</v>
          </cell>
          <cell r="R390">
            <v>70</v>
          </cell>
          <cell r="S390">
            <v>99</v>
          </cell>
          <cell r="T390">
            <v>85.13333333333334</v>
          </cell>
        </row>
        <row r="391">
          <cell r="B391">
            <v>106</v>
          </cell>
          <cell r="C391">
            <v>10813</v>
          </cell>
          <cell r="D391" t="str">
            <v>SUGIANTORO WIJAYA PUTRA</v>
          </cell>
          <cell r="E391">
            <v>78</v>
          </cell>
          <cell r="F391">
            <v>87</v>
          </cell>
          <cell r="G391">
            <v>82.5</v>
          </cell>
          <cell r="H391">
            <v>88</v>
          </cell>
          <cell r="I391">
            <v>84</v>
          </cell>
          <cell r="J391">
            <v>74</v>
          </cell>
          <cell r="K391">
            <v>84</v>
          </cell>
          <cell r="L391">
            <v>91.5</v>
          </cell>
          <cell r="M391">
            <v>95</v>
          </cell>
          <cell r="N391">
            <v>76</v>
          </cell>
          <cell r="O391">
            <v>88</v>
          </cell>
          <cell r="P391">
            <v>90</v>
          </cell>
          <cell r="Q391">
            <v>90</v>
          </cell>
          <cell r="R391">
            <v>69</v>
          </cell>
          <cell r="S391">
            <v>96</v>
          </cell>
          <cell r="T391">
            <v>84.86666666666666</v>
          </cell>
        </row>
        <row r="392">
          <cell r="B392">
            <v>107</v>
          </cell>
          <cell r="C392">
            <v>10815</v>
          </cell>
          <cell r="D392" t="str">
            <v>SURYADI PRATAMA</v>
          </cell>
          <cell r="E392">
            <v>78.5</v>
          </cell>
          <cell r="F392">
            <v>83</v>
          </cell>
          <cell r="G392">
            <v>80.5</v>
          </cell>
          <cell r="H392">
            <v>87</v>
          </cell>
          <cell r="I392">
            <v>84</v>
          </cell>
          <cell r="J392">
            <v>78</v>
          </cell>
          <cell r="K392">
            <v>84.5</v>
          </cell>
          <cell r="L392">
            <v>91.5</v>
          </cell>
          <cell r="M392">
            <v>95.5</v>
          </cell>
          <cell r="N392">
            <v>80</v>
          </cell>
          <cell r="O392">
            <v>89</v>
          </cell>
          <cell r="P392">
            <v>84</v>
          </cell>
          <cell r="Q392">
            <v>90</v>
          </cell>
          <cell r="R392">
            <v>70</v>
          </cell>
          <cell r="S392">
            <v>95</v>
          </cell>
          <cell r="T392">
            <v>84.7</v>
          </cell>
        </row>
        <row r="393">
          <cell r="B393">
            <v>108</v>
          </cell>
          <cell r="C393">
            <v>10820</v>
          </cell>
          <cell r="D393" t="str">
            <v>SYAMSUL ANAM</v>
          </cell>
          <cell r="E393">
            <v>85.5</v>
          </cell>
          <cell r="F393">
            <v>77</v>
          </cell>
          <cell r="G393">
            <v>85</v>
          </cell>
          <cell r="H393">
            <v>88</v>
          </cell>
          <cell r="I393">
            <v>79</v>
          </cell>
          <cell r="J393">
            <v>79</v>
          </cell>
          <cell r="K393">
            <v>88</v>
          </cell>
          <cell r="L393">
            <v>91</v>
          </cell>
          <cell r="M393">
            <v>94.5</v>
          </cell>
          <cell r="N393">
            <v>92</v>
          </cell>
          <cell r="O393">
            <v>88</v>
          </cell>
          <cell r="P393">
            <v>86</v>
          </cell>
          <cell r="Q393">
            <v>90</v>
          </cell>
          <cell r="R393">
            <v>70</v>
          </cell>
          <cell r="S393">
            <v>98</v>
          </cell>
          <cell r="T393">
            <v>86.066666666666663</v>
          </cell>
        </row>
        <row r="394">
          <cell r="B394">
            <v>109</v>
          </cell>
          <cell r="C394">
            <v>10848</v>
          </cell>
          <cell r="D394" t="str">
            <v>YUNITA FENDITIA ASTITI</v>
          </cell>
          <cell r="E394">
            <v>85.5</v>
          </cell>
          <cell r="F394">
            <v>90</v>
          </cell>
          <cell r="G394">
            <v>84</v>
          </cell>
          <cell r="H394">
            <v>88</v>
          </cell>
          <cell r="I394">
            <v>83</v>
          </cell>
          <cell r="J394">
            <v>87.5</v>
          </cell>
          <cell r="K394">
            <v>88.5</v>
          </cell>
          <cell r="L394">
            <v>91</v>
          </cell>
          <cell r="M394">
            <v>95.5</v>
          </cell>
          <cell r="N394">
            <v>92</v>
          </cell>
          <cell r="O394">
            <v>86</v>
          </cell>
          <cell r="P394">
            <v>94</v>
          </cell>
          <cell r="Q394">
            <v>90</v>
          </cell>
          <cell r="R394">
            <v>76</v>
          </cell>
          <cell r="S394">
            <v>92</v>
          </cell>
          <cell r="T394">
            <v>88.2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43"/>
  <sheetViews>
    <sheetView workbookViewId="0">
      <pane ySplit="6" topLeftCell="A61" activePane="bottomLeft" state="frozen"/>
      <selection pane="bottomLeft" activeCell="H71" sqref="H71"/>
    </sheetView>
  </sheetViews>
  <sheetFormatPr defaultRowHeight="12.75"/>
  <cols>
    <col min="1" max="1" width="5.42578125" customWidth="1"/>
    <col min="2" max="2" width="6.7109375" customWidth="1"/>
    <col min="3" max="3" width="12" customWidth="1"/>
    <col min="4" max="4" width="20.5703125" customWidth="1"/>
    <col min="5" max="5" width="6.7109375" customWidth="1"/>
    <col min="6" max="6" width="5.28515625" customWidth="1"/>
    <col min="7" max="7" width="32.85546875" customWidth="1"/>
    <col min="8" max="8" width="5.140625" customWidth="1"/>
    <col min="9" max="9" width="12.7109375" customWidth="1"/>
    <col min="10" max="10" width="18.140625" customWidth="1"/>
    <col min="11" max="11" width="27.5703125" customWidth="1"/>
    <col min="12" max="12" width="28.140625" customWidth="1"/>
    <col min="13" max="13" width="5.28515625" customWidth="1"/>
  </cols>
  <sheetData>
    <row r="1" spans="1:20" s="4" customFormat="1">
      <c r="A1" s="310" t="s">
        <v>160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</row>
    <row r="2" spans="1:20" s="4" customFormat="1">
      <c r="A2" s="42" t="s">
        <v>68</v>
      </c>
      <c r="B2" s="43"/>
      <c r="C2" s="43"/>
      <c r="D2" s="43"/>
      <c r="E2" s="43"/>
      <c r="F2" s="43"/>
      <c r="G2" s="42"/>
      <c r="H2" s="43"/>
      <c r="I2" s="42"/>
      <c r="J2" s="42"/>
      <c r="K2" s="42"/>
      <c r="L2" s="42"/>
      <c r="M2" s="43"/>
    </row>
    <row r="3" spans="1:20" s="4" customFormat="1">
      <c r="A3" s="4" t="s">
        <v>69</v>
      </c>
      <c r="B3" s="43"/>
      <c r="C3" s="43"/>
      <c r="D3" s="43"/>
      <c r="E3" s="43"/>
      <c r="F3" s="43"/>
      <c r="H3" s="43"/>
      <c r="M3" s="43"/>
    </row>
    <row r="4" spans="1:20" s="4" customFormat="1">
      <c r="A4" s="44">
        <v>1</v>
      </c>
      <c r="B4" s="44">
        <v>2</v>
      </c>
      <c r="C4" s="44">
        <v>3</v>
      </c>
      <c r="D4" s="44">
        <v>4</v>
      </c>
      <c r="E4" s="44">
        <v>5</v>
      </c>
      <c r="F4" s="44">
        <v>6</v>
      </c>
      <c r="G4" s="44">
        <v>7</v>
      </c>
      <c r="H4" s="44">
        <v>8</v>
      </c>
      <c r="I4" s="44">
        <v>9</v>
      </c>
      <c r="J4" s="44">
        <v>10</v>
      </c>
      <c r="K4" s="44">
        <v>11</v>
      </c>
      <c r="L4" s="44">
        <v>12</v>
      </c>
      <c r="M4" s="44">
        <v>13</v>
      </c>
    </row>
    <row r="5" spans="1:20" s="4" customFormat="1" ht="12.95" customHeight="1">
      <c r="A5" s="311" t="s">
        <v>70</v>
      </c>
      <c r="B5" s="311"/>
      <c r="C5" s="312" t="s">
        <v>71</v>
      </c>
      <c r="D5" s="45" t="s">
        <v>72</v>
      </c>
      <c r="E5" s="314" t="s">
        <v>73</v>
      </c>
      <c r="F5" s="315"/>
      <c r="G5" s="316" t="s">
        <v>74</v>
      </c>
      <c r="H5" s="316" t="s">
        <v>75</v>
      </c>
      <c r="I5" s="312" t="s">
        <v>76</v>
      </c>
      <c r="J5" s="312" t="s">
        <v>77</v>
      </c>
      <c r="K5" s="312" t="s">
        <v>78</v>
      </c>
      <c r="L5" s="312" t="s">
        <v>79</v>
      </c>
      <c r="M5" s="312" t="s">
        <v>80</v>
      </c>
    </row>
    <row r="6" spans="1:20" s="4" customFormat="1" ht="12.95" customHeight="1">
      <c r="A6" s="144" t="s">
        <v>81</v>
      </c>
      <c r="B6" s="144" t="s">
        <v>82</v>
      </c>
      <c r="C6" s="313"/>
      <c r="D6" s="144" t="s">
        <v>83</v>
      </c>
      <c r="E6" s="144" t="s">
        <v>84</v>
      </c>
      <c r="F6" s="144" t="s">
        <v>85</v>
      </c>
      <c r="G6" s="317"/>
      <c r="H6" s="317"/>
      <c r="I6" s="313"/>
      <c r="J6" s="313"/>
      <c r="K6" s="313"/>
      <c r="L6" s="313"/>
      <c r="M6" s="313"/>
      <c r="R6" s="4" t="s">
        <v>86</v>
      </c>
      <c r="S6" s="4" t="s">
        <v>87</v>
      </c>
      <c r="T6" s="4" t="s">
        <v>88</v>
      </c>
    </row>
    <row r="7" spans="1:20" ht="15">
      <c r="A7">
        <v>1</v>
      </c>
      <c r="B7" s="148">
        <v>12124</v>
      </c>
      <c r="C7" s="148" t="s">
        <v>247</v>
      </c>
      <c r="D7" s="245" t="s">
        <v>248</v>
      </c>
      <c r="E7" s="148" t="s">
        <v>207</v>
      </c>
      <c r="G7" s="148" t="s">
        <v>249</v>
      </c>
      <c r="H7" s="148" t="s">
        <v>91</v>
      </c>
      <c r="I7" s="148" t="s">
        <v>250</v>
      </c>
      <c r="J7" s="248">
        <v>37959</v>
      </c>
      <c r="K7" s="277" t="str">
        <f>I7&amp;", "&amp;TEXT(J7,"dd mmmm yyyy")</f>
        <v>MALANG, 04 Desember 2003</v>
      </c>
      <c r="L7" s="148" t="s">
        <v>251</v>
      </c>
      <c r="M7" s="148" t="s">
        <v>1</v>
      </c>
      <c r="N7" s="277" t="str">
        <f>L7&amp;", "&amp;M7</f>
        <v>HAIRUL NUR EFFENDI, S</v>
      </c>
    </row>
    <row r="8" spans="1:20" ht="15">
      <c r="A8">
        <v>2</v>
      </c>
      <c r="B8" s="148">
        <v>12160</v>
      </c>
      <c r="C8" s="148" t="s">
        <v>252</v>
      </c>
      <c r="D8" s="245" t="s">
        <v>253</v>
      </c>
      <c r="E8" s="148" t="s">
        <v>207</v>
      </c>
      <c r="G8" s="148" t="s">
        <v>254</v>
      </c>
      <c r="H8" s="148" t="s">
        <v>89</v>
      </c>
      <c r="I8" s="148" t="s">
        <v>90</v>
      </c>
      <c r="J8" s="248">
        <v>37843</v>
      </c>
      <c r="K8" s="277" t="str">
        <f t="shared" ref="K8:K71" si="0">I8&amp;", "&amp;TEXT(J8,"dd mmmm yyyy")</f>
        <v>Bangkalan, 10 Agustus 2003</v>
      </c>
      <c r="L8" s="148" t="s">
        <v>255</v>
      </c>
      <c r="M8" s="148" t="s">
        <v>1</v>
      </c>
    </row>
    <row r="9" spans="1:20" ht="15">
      <c r="A9">
        <v>3</v>
      </c>
      <c r="B9" s="148">
        <v>12168</v>
      </c>
      <c r="C9" s="148" t="s">
        <v>256</v>
      </c>
      <c r="D9" s="245" t="s">
        <v>257</v>
      </c>
      <c r="E9" s="148" t="s">
        <v>207</v>
      </c>
      <c r="G9" s="148" t="s">
        <v>258</v>
      </c>
      <c r="H9" s="148" t="s">
        <v>91</v>
      </c>
      <c r="I9" s="148" t="s">
        <v>90</v>
      </c>
      <c r="J9" s="248">
        <v>38073</v>
      </c>
      <c r="K9" s="277" t="str">
        <f t="shared" si="0"/>
        <v>Bangkalan, 27 Maret 2004</v>
      </c>
      <c r="L9" s="148" t="s">
        <v>259</v>
      </c>
      <c r="M9" s="148" t="s">
        <v>1</v>
      </c>
    </row>
    <row r="10" spans="1:20" ht="15">
      <c r="A10">
        <v>4</v>
      </c>
      <c r="B10" s="148">
        <v>12188</v>
      </c>
      <c r="C10" s="148" t="s">
        <v>260</v>
      </c>
      <c r="D10" s="245" t="s">
        <v>261</v>
      </c>
      <c r="E10" s="148" t="s">
        <v>207</v>
      </c>
      <c r="G10" s="148" t="s">
        <v>262</v>
      </c>
      <c r="H10" s="148" t="s">
        <v>91</v>
      </c>
      <c r="I10" s="148" t="s">
        <v>90</v>
      </c>
      <c r="J10" s="248">
        <v>38061</v>
      </c>
      <c r="K10" s="277" t="str">
        <f t="shared" si="0"/>
        <v>Bangkalan, 15 Maret 2004</v>
      </c>
      <c r="L10" s="148" t="s">
        <v>263</v>
      </c>
      <c r="M10" s="148" t="s">
        <v>1</v>
      </c>
    </row>
    <row r="11" spans="1:20" ht="15">
      <c r="A11">
        <v>5</v>
      </c>
      <c r="B11" s="148">
        <v>12200</v>
      </c>
      <c r="C11" s="148" t="s">
        <v>264</v>
      </c>
      <c r="D11" s="245" t="s">
        <v>265</v>
      </c>
      <c r="E11" s="148" t="s">
        <v>207</v>
      </c>
      <c r="G11" s="148" t="s">
        <v>266</v>
      </c>
      <c r="H11" s="148" t="s">
        <v>91</v>
      </c>
      <c r="I11" s="148" t="s">
        <v>152</v>
      </c>
      <c r="J11" s="248">
        <v>37960</v>
      </c>
      <c r="K11" s="277" t="str">
        <f t="shared" si="0"/>
        <v>Surabaya, 05 Desember 2003</v>
      </c>
      <c r="L11" s="148" t="s">
        <v>267</v>
      </c>
      <c r="M11" s="148" t="s">
        <v>1</v>
      </c>
    </row>
    <row r="12" spans="1:20" ht="15">
      <c r="A12">
        <v>6</v>
      </c>
      <c r="B12" s="148">
        <v>12224</v>
      </c>
      <c r="C12" s="148" t="s">
        <v>268</v>
      </c>
      <c r="D12" s="245" t="s">
        <v>269</v>
      </c>
      <c r="E12" s="148" t="s">
        <v>207</v>
      </c>
      <c r="G12" s="148" t="s">
        <v>270</v>
      </c>
      <c r="H12" s="148" t="s">
        <v>89</v>
      </c>
      <c r="I12" s="148" t="s">
        <v>90</v>
      </c>
      <c r="J12" s="248">
        <v>37727</v>
      </c>
      <c r="K12" s="277" t="str">
        <f t="shared" si="0"/>
        <v>Bangkalan, 16 April 2003</v>
      </c>
      <c r="L12" s="148" t="s">
        <v>271</v>
      </c>
      <c r="M12" s="148" t="s">
        <v>1</v>
      </c>
    </row>
    <row r="13" spans="1:20" ht="15">
      <c r="A13">
        <v>7</v>
      </c>
      <c r="B13" s="148">
        <v>12230</v>
      </c>
      <c r="C13" s="148" t="s">
        <v>272</v>
      </c>
      <c r="D13" s="245" t="s">
        <v>273</v>
      </c>
      <c r="E13" s="148" t="s">
        <v>207</v>
      </c>
      <c r="G13" s="148" t="s">
        <v>274</v>
      </c>
      <c r="H13" s="148" t="s">
        <v>91</v>
      </c>
      <c r="I13" s="148" t="s">
        <v>90</v>
      </c>
      <c r="J13" s="248">
        <v>37790</v>
      </c>
      <c r="K13" s="277" t="str">
        <f t="shared" si="0"/>
        <v>Bangkalan, 18 Juni 2003</v>
      </c>
      <c r="L13" s="148" t="s">
        <v>275</v>
      </c>
      <c r="M13" s="148" t="s">
        <v>1</v>
      </c>
    </row>
    <row r="14" spans="1:20" ht="15">
      <c r="A14">
        <v>8</v>
      </c>
      <c r="B14" s="148">
        <v>12233</v>
      </c>
      <c r="C14" s="148" t="s">
        <v>276</v>
      </c>
      <c r="D14" s="245" t="s">
        <v>277</v>
      </c>
      <c r="E14" s="148" t="s">
        <v>207</v>
      </c>
      <c r="G14" s="148" t="s">
        <v>278</v>
      </c>
      <c r="H14" s="148" t="s">
        <v>89</v>
      </c>
      <c r="I14" s="148" t="s">
        <v>90</v>
      </c>
      <c r="J14" s="248">
        <v>38136</v>
      </c>
      <c r="K14" s="277" t="str">
        <f t="shared" si="0"/>
        <v>Bangkalan, 29 Mei 2004</v>
      </c>
      <c r="L14" s="148" t="s">
        <v>230</v>
      </c>
      <c r="M14" s="148" t="s">
        <v>1</v>
      </c>
    </row>
    <row r="15" spans="1:20" ht="15">
      <c r="A15">
        <v>9</v>
      </c>
      <c r="B15" s="148">
        <v>12251</v>
      </c>
      <c r="C15" s="148" t="s">
        <v>279</v>
      </c>
      <c r="D15" s="245" t="s">
        <v>280</v>
      </c>
      <c r="E15" s="148" t="s">
        <v>207</v>
      </c>
      <c r="G15" s="148" t="s">
        <v>281</v>
      </c>
      <c r="H15" s="148" t="s">
        <v>89</v>
      </c>
      <c r="I15" s="148" t="s">
        <v>90</v>
      </c>
      <c r="J15" s="248">
        <v>38000</v>
      </c>
      <c r="K15" s="277" t="str">
        <f t="shared" si="0"/>
        <v>Bangkalan, 14 Januari 2004</v>
      </c>
      <c r="L15" s="148" t="s">
        <v>282</v>
      </c>
      <c r="M15" s="148" t="s">
        <v>1</v>
      </c>
    </row>
    <row r="16" spans="1:20" ht="15">
      <c r="A16">
        <v>10</v>
      </c>
      <c r="B16" s="148">
        <v>12258</v>
      </c>
      <c r="C16" s="148" t="s">
        <v>283</v>
      </c>
      <c r="D16" s="245" t="s">
        <v>284</v>
      </c>
      <c r="E16" s="148" t="s">
        <v>207</v>
      </c>
      <c r="G16" s="148" t="s">
        <v>285</v>
      </c>
      <c r="H16" s="148" t="s">
        <v>91</v>
      </c>
      <c r="I16" s="148" t="s">
        <v>90</v>
      </c>
      <c r="J16" s="248">
        <v>38228</v>
      </c>
      <c r="K16" s="277" t="str">
        <f t="shared" si="0"/>
        <v>Bangkalan, 29 Agustus 2004</v>
      </c>
      <c r="L16" s="148" t="s">
        <v>286</v>
      </c>
      <c r="M16" s="148" t="s">
        <v>1</v>
      </c>
    </row>
    <row r="17" spans="1:13" ht="15">
      <c r="A17">
        <v>11</v>
      </c>
      <c r="B17" s="148">
        <v>12273</v>
      </c>
      <c r="C17" s="148" t="s">
        <v>287</v>
      </c>
      <c r="D17" s="245" t="s">
        <v>288</v>
      </c>
      <c r="E17" s="148" t="s">
        <v>207</v>
      </c>
      <c r="G17" s="148" t="s">
        <v>289</v>
      </c>
      <c r="H17" s="148" t="s">
        <v>91</v>
      </c>
      <c r="I17" s="148" t="s">
        <v>197</v>
      </c>
      <c r="J17" s="248">
        <v>38037</v>
      </c>
      <c r="K17" s="277" t="str">
        <f t="shared" si="0"/>
        <v>BANGKALAN, 20 Februari 2004</v>
      </c>
      <c r="L17" s="148" t="s">
        <v>290</v>
      </c>
      <c r="M17" s="148" t="s">
        <v>1</v>
      </c>
    </row>
    <row r="18" spans="1:13" ht="15">
      <c r="A18">
        <v>12</v>
      </c>
      <c r="B18" s="148">
        <v>12279</v>
      </c>
      <c r="C18" s="148" t="s">
        <v>291</v>
      </c>
      <c r="D18" s="245" t="s">
        <v>292</v>
      </c>
      <c r="E18" s="148" t="s">
        <v>207</v>
      </c>
      <c r="G18" s="148" t="s">
        <v>293</v>
      </c>
      <c r="H18" s="148" t="s">
        <v>89</v>
      </c>
      <c r="I18" s="148" t="s">
        <v>197</v>
      </c>
      <c r="J18" s="248">
        <v>38165</v>
      </c>
      <c r="K18" s="277" t="str">
        <f t="shared" si="0"/>
        <v>BANGKALAN, 27 Juni 2004</v>
      </c>
      <c r="L18" s="148" t="s">
        <v>294</v>
      </c>
      <c r="M18" s="148" t="s">
        <v>1</v>
      </c>
    </row>
    <row r="19" spans="1:13" ht="15">
      <c r="A19">
        <v>13</v>
      </c>
      <c r="B19" s="148">
        <v>12286</v>
      </c>
      <c r="C19" s="148" t="s">
        <v>295</v>
      </c>
      <c r="D19" s="245" t="s">
        <v>296</v>
      </c>
      <c r="E19" s="148" t="s">
        <v>207</v>
      </c>
      <c r="G19" s="148" t="s">
        <v>297</v>
      </c>
      <c r="H19" s="148" t="s">
        <v>91</v>
      </c>
      <c r="I19" s="148" t="s">
        <v>90</v>
      </c>
      <c r="J19" s="248">
        <v>37996</v>
      </c>
      <c r="K19" s="277" t="str">
        <f t="shared" si="0"/>
        <v>Bangkalan, 10 Januari 2004</v>
      </c>
      <c r="L19" s="148" t="s">
        <v>298</v>
      </c>
      <c r="M19" s="148" t="s">
        <v>1</v>
      </c>
    </row>
    <row r="20" spans="1:13" ht="15">
      <c r="A20">
        <v>14</v>
      </c>
      <c r="B20" s="148">
        <v>12304</v>
      </c>
      <c r="C20" s="148" t="s">
        <v>299</v>
      </c>
      <c r="D20" s="245" t="s">
        <v>300</v>
      </c>
      <c r="E20" s="148" t="s">
        <v>207</v>
      </c>
      <c r="G20" s="148" t="s">
        <v>301</v>
      </c>
      <c r="H20" s="148" t="s">
        <v>91</v>
      </c>
      <c r="I20" s="148" t="s">
        <v>90</v>
      </c>
      <c r="J20" s="248">
        <v>38052</v>
      </c>
      <c r="K20" s="277" t="str">
        <f t="shared" si="0"/>
        <v>Bangkalan, 06 Maret 2004</v>
      </c>
      <c r="L20" s="148" t="s">
        <v>302</v>
      </c>
      <c r="M20" s="148" t="s">
        <v>1</v>
      </c>
    </row>
    <row r="21" spans="1:13" ht="15">
      <c r="A21">
        <v>15</v>
      </c>
      <c r="B21" s="148">
        <v>12326</v>
      </c>
      <c r="C21" s="148" t="s">
        <v>303</v>
      </c>
      <c r="D21" s="245" t="s">
        <v>304</v>
      </c>
      <c r="E21" s="148" t="s">
        <v>207</v>
      </c>
      <c r="G21" s="148" t="s">
        <v>305</v>
      </c>
      <c r="H21" s="148" t="s">
        <v>91</v>
      </c>
      <c r="I21" s="148" t="s">
        <v>90</v>
      </c>
      <c r="J21" s="248">
        <v>37691</v>
      </c>
      <c r="K21" s="277" t="str">
        <f t="shared" si="0"/>
        <v>Bangkalan, 11 Maret 2003</v>
      </c>
      <c r="L21" s="148" t="s">
        <v>306</v>
      </c>
      <c r="M21" s="148" t="s">
        <v>1</v>
      </c>
    </row>
    <row r="22" spans="1:13" ht="15">
      <c r="A22">
        <v>16</v>
      </c>
      <c r="B22" s="148">
        <v>12336</v>
      </c>
      <c r="C22" s="148" t="s">
        <v>307</v>
      </c>
      <c r="D22" s="245" t="s">
        <v>308</v>
      </c>
      <c r="E22" s="148" t="s">
        <v>207</v>
      </c>
      <c r="G22" s="148" t="s">
        <v>309</v>
      </c>
      <c r="H22" s="148" t="s">
        <v>89</v>
      </c>
      <c r="I22" s="148" t="s">
        <v>90</v>
      </c>
      <c r="J22" s="248">
        <v>38110</v>
      </c>
      <c r="K22" s="277" t="str">
        <f t="shared" si="0"/>
        <v>Bangkalan, 03 Mei 2004</v>
      </c>
      <c r="L22" s="148" t="s">
        <v>310</v>
      </c>
      <c r="M22" s="148" t="s">
        <v>1</v>
      </c>
    </row>
    <row r="23" spans="1:13" ht="15">
      <c r="A23">
        <v>17</v>
      </c>
      <c r="B23" s="148">
        <v>12342</v>
      </c>
      <c r="C23" s="148" t="s">
        <v>311</v>
      </c>
      <c r="D23" s="245" t="s">
        <v>312</v>
      </c>
      <c r="E23" s="148" t="s">
        <v>207</v>
      </c>
      <c r="G23" s="148" t="s">
        <v>313</v>
      </c>
      <c r="H23" s="148" t="s">
        <v>89</v>
      </c>
      <c r="I23" s="148" t="s">
        <v>90</v>
      </c>
      <c r="J23" s="248">
        <v>38001</v>
      </c>
      <c r="K23" s="277" t="str">
        <f t="shared" si="0"/>
        <v>Bangkalan, 15 Januari 2004</v>
      </c>
      <c r="L23" s="148" t="s">
        <v>314</v>
      </c>
      <c r="M23" s="148" t="s">
        <v>1</v>
      </c>
    </row>
    <row r="24" spans="1:13" ht="15">
      <c r="A24">
        <v>18</v>
      </c>
      <c r="B24" s="148">
        <v>12351</v>
      </c>
      <c r="C24" s="148" t="s">
        <v>315</v>
      </c>
      <c r="D24" s="245" t="s">
        <v>316</v>
      </c>
      <c r="E24" s="148" t="s">
        <v>207</v>
      </c>
      <c r="G24" s="148" t="s">
        <v>317</v>
      </c>
      <c r="H24" s="148" t="s">
        <v>91</v>
      </c>
      <c r="I24" s="148" t="s">
        <v>90</v>
      </c>
      <c r="J24" s="248">
        <v>37845</v>
      </c>
      <c r="K24" s="277" t="str">
        <f t="shared" si="0"/>
        <v>Bangkalan, 12 Agustus 2003</v>
      </c>
      <c r="L24" s="148" t="s">
        <v>318</v>
      </c>
      <c r="M24" s="148" t="s">
        <v>1</v>
      </c>
    </row>
    <row r="25" spans="1:13" ht="15">
      <c r="A25">
        <v>19</v>
      </c>
      <c r="B25" s="148">
        <v>12360</v>
      </c>
      <c r="C25" s="148" t="s">
        <v>319</v>
      </c>
      <c r="D25" s="245" t="s">
        <v>320</v>
      </c>
      <c r="E25" s="148" t="s">
        <v>207</v>
      </c>
      <c r="G25" s="148" t="s">
        <v>321</v>
      </c>
      <c r="H25" s="148" t="s">
        <v>91</v>
      </c>
      <c r="I25" s="148" t="s">
        <v>197</v>
      </c>
      <c r="J25" s="248">
        <v>37803</v>
      </c>
      <c r="K25" s="277" t="str">
        <f t="shared" si="0"/>
        <v>BANGKALAN, 01 Juli 2003</v>
      </c>
      <c r="L25" s="148" t="s">
        <v>322</v>
      </c>
      <c r="M25" s="148" t="s">
        <v>1</v>
      </c>
    </row>
    <row r="26" spans="1:13" ht="15">
      <c r="A26">
        <v>20</v>
      </c>
      <c r="B26" s="148">
        <v>12365</v>
      </c>
      <c r="C26" s="148" t="s">
        <v>323</v>
      </c>
      <c r="D26" s="245" t="s">
        <v>324</v>
      </c>
      <c r="E26" s="148" t="s">
        <v>207</v>
      </c>
      <c r="G26" s="148" t="s">
        <v>325</v>
      </c>
      <c r="H26" s="148" t="s">
        <v>91</v>
      </c>
      <c r="I26" s="148" t="s">
        <v>90</v>
      </c>
      <c r="J26" s="248">
        <v>37947</v>
      </c>
      <c r="K26" s="277" t="str">
        <f t="shared" si="0"/>
        <v>Bangkalan, 22 November 2003</v>
      </c>
      <c r="L26" s="148" t="s">
        <v>326</v>
      </c>
      <c r="M26" s="148" t="s">
        <v>1</v>
      </c>
    </row>
    <row r="27" spans="1:13" ht="15">
      <c r="A27">
        <v>21</v>
      </c>
      <c r="B27" s="148">
        <v>12381</v>
      </c>
      <c r="C27" s="148" t="s">
        <v>327</v>
      </c>
      <c r="D27" s="245" t="s">
        <v>328</v>
      </c>
      <c r="E27" s="148" t="s">
        <v>207</v>
      </c>
      <c r="G27" s="148" t="s">
        <v>329</v>
      </c>
      <c r="H27" s="148" t="s">
        <v>91</v>
      </c>
      <c r="I27" s="148" t="s">
        <v>197</v>
      </c>
      <c r="J27" s="248">
        <v>38192</v>
      </c>
      <c r="K27" s="277" t="str">
        <f t="shared" si="0"/>
        <v>BANGKALAN, 24 Juli 2004</v>
      </c>
      <c r="L27" s="148" t="s">
        <v>330</v>
      </c>
      <c r="M27" s="148" t="s">
        <v>1</v>
      </c>
    </row>
    <row r="28" spans="1:13" ht="15">
      <c r="A28">
        <v>22</v>
      </c>
      <c r="B28" s="148">
        <v>12387</v>
      </c>
      <c r="C28" s="148" t="s">
        <v>331</v>
      </c>
      <c r="D28" s="245" t="s">
        <v>332</v>
      </c>
      <c r="E28" s="148" t="s">
        <v>207</v>
      </c>
      <c r="G28" s="148" t="s">
        <v>333</v>
      </c>
      <c r="H28" s="148" t="s">
        <v>89</v>
      </c>
      <c r="I28" s="148" t="s">
        <v>197</v>
      </c>
      <c r="J28" s="248">
        <v>37961</v>
      </c>
      <c r="K28" s="277" t="str">
        <f t="shared" si="0"/>
        <v>BANGKALAN, 06 Desember 2003</v>
      </c>
      <c r="L28" s="148" t="s">
        <v>227</v>
      </c>
      <c r="M28" s="148" t="s">
        <v>1</v>
      </c>
    </row>
    <row r="29" spans="1:13" ht="15">
      <c r="A29">
        <v>23</v>
      </c>
      <c r="B29" s="148">
        <v>12409</v>
      </c>
      <c r="C29" s="148" t="s">
        <v>334</v>
      </c>
      <c r="D29" s="245" t="s">
        <v>335</v>
      </c>
      <c r="E29" s="148" t="s">
        <v>207</v>
      </c>
      <c r="G29" s="148" t="s">
        <v>336</v>
      </c>
      <c r="H29" s="148" t="s">
        <v>89</v>
      </c>
      <c r="I29" s="148" t="s">
        <v>197</v>
      </c>
      <c r="J29" s="248">
        <v>38079</v>
      </c>
      <c r="K29" s="277" t="str">
        <f t="shared" si="0"/>
        <v>BANGKALAN, 02 April 2004</v>
      </c>
      <c r="L29" s="148" t="s">
        <v>337</v>
      </c>
      <c r="M29" s="148" t="s">
        <v>1</v>
      </c>
    </row>
    <row r="30" spans="1:13" ht="15">
      <c r="A30">
        <v>24</v>
      </c>
      <c r="B30" s="148">
        <v>12428</v>
      </c>
      <c r="C30" s="148" t="s">
        <v>338</v>
      </c>
      <c r="D30" s="245" t="s">
        <v>339</v>
      </c>
      <c r="E30" s="148" t="s">
        <v>207</v>
      </c>
      <c r="G30" s="148" t="s">
        <v>340</v>
      </c>
      <c r="H30" s="148" t="s">
        <v>91</v>
      </c>
      <c r="I30" s="148" t="s">
        <v>90</v>
      </c>
      <c r="J30" s="248">
        <v>38130</v>
      </c>
      <c r="K30" s="277" t="str">
        <f t="shared" si="0"/>
        <v>Bangkalan, 23 Mei 2004</v>
      </c>
      <c r="L30" s="148" t="s">
        <v>341</v>
      </c>
      <c r="M30" s="148" t="s">
        <v>1</v>
      </c>
    </row>
    <row r="31" spans="1:13" ht="15">
      <c r="A31">
        <v>25</v>
      </c>
      <c r="B31" s="148">
        <v>12431</v>
      </c>
      <c r="C31" s="148" t="s">
        <v>342</v>
      </c>
      <c r="D31" s="245" t="s">
        <v>343</v>
      </c>
      <c r="E31" s="148" t="s">
        <v>207</v>
      </c>
      <c r="G31" s="148" t="s">
        <v>216</v>
      </c>
      <c r="H31" s="148" t="s">
        <v>89</v>
      </c>
      <c r="I31" s="148" t="s">
        <v>90</v>
      </c>
      <c r="J31" s="248">
        <v>38047</v>
      </c>
      <c r="K31" s="277" t="str">
        <f t="shared" si="0"/>
        <v>Bangkalan, 01 Maret 2004</v>
      </c>
      <c r="L31" s="148" t="s">
        <v>344</v>
      </c>
      <c r="M31" s="148" t="s">
        <v>1</v>
      </c>
    </row>
    <row r="32" spans="1:13" ht="15">
      <c r="A32">
        <v>26</v>
      </c>
      <c r="B32" s="148">
        <v>12441</v>
      </c>
      <c r="C32" s="148" t="s">
        <v>345</v>
      </c>
      <c r="D32" s="245" t="s">
        <v>346</v>
      </c>
      <c r="E32" s="148" t="s">
        <v>207</v>
      </c>
      <c r="G32" s="148" t="s">
        <v>347</v>
      </c>
      <c r="H32" s="148" t="s">
        <v>91</v>
      </c>
      <c r="I32" s="148" t="s">
        <v>90</v>
      </c>
      <c r="J32" s="248">
        <v>38128</v>
      </c>
      <c r="K32" s="277" t="str">
        <f t="shared" si="0"/>
        <v>Bangkalan, 21 Mei 2004</v>
      </c>
      <c r="L32" s="148" t="s">
        <v>348</v>
      </c>
      <c r="M32" s="148" t="s">
        <v>1</v>
      </c>
    </row>
    <row r="33" spans="1:13" ht="15">
      <c r="A33">
        <v>27</v>
      </c>
      <c r="B33" s="148">
        <v>12444</v>
      </c>
      <c r="C33" s="148" t="s">
        <v>349</v>
      </c>
      <c r="D33" s="245" t="s">
        <v>350</v>
      </c>
      <c r="E33" s="148" t="s">
        <v>207</v>
      </c>
      <c r="G33" s="148" t="s">
        <v>351</v>
      </c>
      <c r="H33" s="148" t="s">
        <v>89</v>
      </c>
      <c r="I33" s="148" t="s">
        <v>197</v>
      </c>
      <c r="J33" s="248">
        <v>37935</v>
      </c>
      <c r="K33" s="277" t="str">
        <f t="shared" si="0"/>
        <v>BANGKALAN, 10 November 2003</v>
      </c>
      <c r="L33" s="148" t="s">
        <v>352</v>
      </c>
      <c r="M33" s="148" t="s">
        <v>1</v>
      </c>
    </row>
    <row r="34" spans="1:13" ht="15">
      <c r="A34">
        <v>28</v>
      </c>
      <c r="B34" s="148">
        <v>12471</v>
      </c>
      <c r="C34" s="148" t="s">
        <v>353</v>
      </c>
      <c r="D34" s="245" t="s">
        <v>354</v>
      </c>
      <c r="E34" s="148" t="s">
        <v>207</v>
      </c>
      <c r="G34" s="148" t="s">
        <v>355</v>
      </c>
      <c r="H34" s="148" t="s">
        <v>89</v>
      </c>
      <c r="I34" s="148" t="s">
        <v>90</v>
      </c>
      <c r="J34" s="248">
        <v>37913</v>
      </c>
      <c r="K34" s="277" t="str">
        <f t="shared" si="0"/>
        <v>Bangkalan, 19 Oktober 2003</v>
      </c>
      <c r="L34" s="148" t="s">
        <v>356</v>
      </c>
      <c r="M34" s="148" t="s">
        <v>1</v>
      </c>
    </row>
    <row r="35" spans="1:13" ht="15">
      <c r="A35">
        <v>29</v>
      </c>
      <c r="B35" s="148">
        <v>12487</v>
      </c>
      <c r="C35" s="148" t="s">
        <v>357</v>
      </c>
      <c r="D35" s="245" t="s">
        <v>358</v>
      </c>
      <c r="E35" s="148" t="s">
        <v>207</v>
      </c>
      <c r="G35" s="148" t="s">
        <v>359</v>
      </c>
      <c r="H35" s="148" t="s">
        <v>91</v>
      </c>
      <c r="I35" s="148" t="s">
        <v>90</v>
      </c>
      <c r="J35" s="248">
        <v>37871</v>
      </c>
      <c r="K35" s="277" t="str">
        <f t="shared" si="0"/>
        <v>Bangkalan, 07 September 2003</v>
      </c>
      <c r="L35" s="148" t="s">
        <v>360</v>
      </c>
      <c r="M35" s="148" t="s">
        <v>1</v>
      </c>
    </row>
    <row r="36" spans="1:13" ht="15">
      <c r="A36">
        <v>30</v>
      </c>
      <c r="B36" s="148">
        <v>12489</v>
      </c>
      <c r="C36" s="148" t="s">
        <v>361</v>
      </c>
      <c r="D36" s="245" t="s">
        <v>362</v>
      </c>
      <c r="E36" s="148" t="s">
        <v>207</v>
      </c>
      <c r="G36" s="148" t="s">
        <v>363</v>
      </c>
      <c r="H36" s="148" t="s">
        <v>89</v>
      </c>
      <c r="I36" s="148" t="s">
        <v>90</v>
      </c>
      <c r="J36" s="248">
        <v>37967</v>
      </c>
      <c r="K36" s="277" t="str">
        <f t="shared" si="0"/>
        <v>Bangkalan, 12 Desember 2003</v>
      </c>
      <c r="L36" s="148" t="s">
        <v>364</v>
      </c>
      <c r="M36" s="148" t="s">
        <v>1</v>
      </c>
    </row>
    <row r="37" spans="1:13" ht="15">
      <c r="A37">
        <v>31</v>
      </c>
      <c r="B37" s="148">
        <v>12512</v>
      </c>
      <c r="C37" s="148" t="s">
        <v>365</v>
      </c>
      <c r="D37" s="245" t="s">
        <v>366</v>
      </c>
      <c r="E37" s="148" t="s">
        <v>207</v>
      </c>
      <c r="G37" s="148" t="s">
        <v>367</v>
      </c>
      <c r="H37" s="148" t="s">
        <v>91</v>
      </c>
      <c r="I37" s="148" t="s">
        <v>197</v>
      </c>
      <c r="J37" s="248">
        <v>37695</v>
      </c>
      <c r="K37" s="277" t="str">
        <f t="shared" si="0"/>
        <v>BANGKALAN, 15 Maret 2003</v>
      </c>
      <c r="L37" s="148" t="s">
        <v>368</v>
      </c>
      <c r="M37" s="148" t="s">
        <v>1</v>
      </c>
    </row>
    <row r="38" spans="1:13" ht="15">
      <c r="A38">
        <v>32</v>
      </c>
      <c r="B38" s="148">
        <v>12520</v>
      </c>
      <c r="C38" s="148" t="s">
        <v>369</v>
      </c>
      <c r="D38" s="245" t="s">
        <v>370</v>
      </c>
      <c r="E38" s="148" t="s">
        <v>207</v>
      </c>
      <c r="G38" s="148" t="s">
        <v>371</v>
      </c>
      <c r="H38" s="148" t="s">
        <v>89</v>
      </c>
      <c r="I38" s="148" t="s">
        <v>90</v>
      </c>
      <c r="J38" s="248">
        <v>37919</v>
      </c>
      <c r="K38" s="277" t="str">
        <f t="shared" si="0"/>
        <v>Bangkalan, 25 Oktober 2003</v>
      </c>
      <c r="L38" s="148" t="s">
        <v>372</v>
      </c>
      <c r="M38" s="148" t="s">
        <v>1</v>
      </c>
    </row>
    <row r="39" spans="1:13" ht="15">
      <c r="A39">
        <v>33</v>
      </c>
      <c r="B39" s="148">
        <v>12530</v>
      </c>
      <c r="C39" s="148" t="s">
        <v>373</v>
      </c>
      <c r="D39" s="245" t="s">
        <v>374</v>
      </c>
      <c r="E39" s="148" t="s">
        <v>207</v>
      </c>
      <c r="G39" s="148" t="s">
        <v>375</v>
      </c>
      <c r="H39" s="148" t="s">
        <v>91</v>
      </c>
      <c r="I39" s="148" t="s">
        <v>376</v>
      </c>
      <c r="J39" s="248">
        <v>37572</v>
      </c>
      <c r="K39" s="277" t="str">
        <f t="shared" si="0"/>
        <v>MOJOKERTO, 12 November 2002</v>
      </c>
      <c r="L39" s="148" t="s">
        <v>377</v>
      </c>
      <c r="M39" s="148" t="s">
        <v>1</v>
      </c>
    </row>
    <row r="40" spans="1:13" ht="15">
      <c r="A40">
        <v>34</v>
      </c>
      <c r="B40" s="148">
        <v>12540</v>
      </c>
      <c r="C40" s="148" t="s">
        <v>378</v>
      </c>
      <c r="D40" s="245" t="s">
        <v>379</v>
      </c>
      <c r="E40" s="148" t="s">
        <v>207</v>
      </c>
      <c r="G40" s="148" t="s">
        <v>380</v>
      </c>
      <c r="H40" s="148" t="s">
        <v>89</v>
      </c>
      <c r="I40" s="148" t="s">
        <v>198</v>
      </c>
      <c r="J40" s="248">
        <v>38002</v>
      </c>
      <c r="K40" s="277" t="str">
        <f t="shared" si="0"/>
        <v>Sampang, 16 Januari 2004</v>
      </c>
      <c r="L40" s="148" t="s">
        <v>225</v>
      </c>
      <c r="M40" s="148" t="s">
        <v>1</v>
      </c>
    </row>
    <row r="41" spans="1:13" ht="15">
      <c r="A41">
        <v>35</v>
      </c>
      <c r="B41" s="148">
        <v>12127</v>
      </c>
      <c r="C41" s="148" t="s">
        <v>381</v>
      </c>
      <c r="D41" s="245" t="s">
        <v>382</v>
      </c>
      <c r="E41" s="148" t="s">
        <v>208</v>
      </c>
      <c r="G41" s="148" t="s">
        <v>383</v>
      </c>
      <c r="H41" s="148" t="s">
        <v>91</v>
      </c>
      <c r="I41" s="148" t="s">
        <v>152</v>
      </c>
      <c r="J41" s="248">
        <v>38109</v>
      </c>
      <c r="K41" s="277" t="str">
        <f t="shared" si="0"/>
        <v>Surabaya, 02 Mei 2004</v>
      </c>
      <c r="L41" s="148" t="s">
        <v>384</v>
      </c>
      <c r="M41" s="148" t="s">
        <v>1</v>
      </c>
    </row>
    <row r="42" spans="1:13" ht="15">
      <c r="A42">
        <v>36</v>
      </c>
      <c r="B42" s="148">
        <v>12133</v>
      </c>
      <c r="C42" s="148" t="s">
        <v>385</v>
      </c>
      <c r="D42" s="245" t="s">
        <v>386</v>
      </c>
      <c r="E42" s="148" t="s">
        <v>208</v>
      </c>
      <c r="G42" s="148" t="s">
        <v>387</v>
      </c>
      <c r="H42" s="148" t="s">
        <v>91</v>
      </c>
      <c r="I42" s="148" t="s">
        <v>243</v>
      </c>
      <c r="J42" s="248">
        <v>37677</v>
      </c>
      <c r="K42" s="277" t="str">
        <f t="shared" si="0"/>
        <v>Sidoarjo, 25 Februari 2003</v>
      </c>
      <c r="L42" s="148" t="s">
        <v>388</v>
      </c>
      <c r="M42" s="148" t="s">
        <v>1</v>
      </c>
    </row>
    <row r="43" spans="1:13" ht="15">
      <c r="A43">
        <v>37</v>
      </c>
      <c r="B43" s="148">
        <v>12165</v>
      </c>
      <c r="C43" s="148" t="s">
        <v>389</v>
      </c>
      <c r="D43" s="245" t="s">
        <v>390</v>
      </c>
      <c r="E43" s="148" t="s">
        <v>208</v>
      </c>
      <c r="G43" s="148" t="s">
        <v>391</v>
      </c>
      <c r="H43" s="148" t="s">
        <v>89</v>
      </c>
      <c r="I43" s="148" t="s">
        <v>90</v>
      </c>
      <c r="J43" s="248">
        <v>37968</v>
      </c>
      <c r="K43" s="277" t="str">
        <f t="shared" si="0"/>
        <v>Bangkalan, 13 Desember 2003</v>
      </c>
      <c r="L43" s="148" t="s">
        <v>392</v>
      </c>
      <c r="M43" s="148" t="s">
        <v>1</v>
      </c>
    </row>
    <row r="44" spans="1:13" ht="15">
      <c r="A44">
        <v>38</v>
      </c>
      <c r="B44" s="148">
        <v>12178</v>
      </c>
      <c r="C44" s="148" t="s">
        <v>393</v>
      </c>
      <c r="D44" s="245" t="s">
        <v>394</v>
      </c>
      <c r="E44" s="148" t="s">
        <v>208</v>
      </c>
      <c r="G44" s="148" t="s">
        <v>395</v>
      </c>
      <c r="H44" s="148" t="s">
        <v>89</v>
      </c>
      <c r="I44" s="148" t="s">
        <v>90</v>
      </c>
      <c r="J44" s="248">
        <v>38049</v>
      </c>
      <c r="K44" s="277" t="str">
        <f t="shared" si="0"/>
        <v>Bangkalan, 03 Maret 2004</v>
      </c>
      <c r="L44" s="148" t="s">
        <v>396</v>
      </c>
      <c r="M44" s="148" t="s">
        <v>1</v>
      </c>
    </row>
    <row r="45" spans="1:13" ht="15">
      <c r="A45">
        <v>39</v>
      </c>
      <c r="B45" s="148">
        <v>12194</v>
      </c>
      <c r="C45" s="148" t="s">
        <v>397</v>
      </c>
      <c r="D45" s="245" t="s">
        <v>398</v>
      </c>
      <c r="E45" s="148" t="s">
        <v>208</v>
      </c>
      <c r="G45" s="148" t="s">
        <v>399</v>
      </c>
      <c r="H45" s="148" t="s">
        <v>91</v>
      </c>
      <c r="I45" s="148" t="s">
        <v>197</v>
      </c>
      <c r="J45" s="248">
        <v>38095</v>
      </c>
      <c r="K45" s="277" t="str">
        <f t="shared" si="0"/>
        <v>BANGKALAN, 18 April 2004</v>
      </c>
      <c r="L45" s="148" t="s">
        <v>400</v>
      </c>
      <c r="M45" s="148" t="s">
        <v>1</v>
      </c>
    </row>
    <row r="46" spans="1:13" ht="15">
      <c r="A46">
        <v>40</v>
      </c>
      <c r="B46" s="148">
        <v>12212</v>
      </c>
      <c r="C46" s="148" t="s">
        <v>401</v>
      </c>
      <c r="D46" s="245" t="s">
        <v>402</v>
      </c>
      <c r="E46" s="148" t="s">
        <v>208</v>
      </c>
      <c r="G46" s="148" t="s">
        <v>403</v>
      </c>
      <c r="H46" s="148" t="s">
        <v>91</v>
      </c>
      <c r="I46" s="148" t="s">
        <v>404</v>
      </c>
      <c r="J46" s="248">
        <v>37781</v>
      </c>
      <c r="K46" s="277" t="str">
        <f t="shared" si="0"/>
        <v>Nganjuk, 09 Juni 2003</v>
      </c>
      <c r="L46" s="148" t="s">
        <v>405</v>
      </c>
      <c r="M46" s="148" t="s">
        <v>1</v>
      </c>
    </row>
    <row r="47" spans="1:13" ht="15">
      <c r="A47">
        <v>41</v>
      </c>
      <c r="B47" s="148">
        <v>12243</v>
      </c>
      <c r="C47" s="148" t="s">
        <v>406</v>
      </c>
      <c r="D47" s="245" t="s">
        <v>407</v>
      </c>
      <c r="E47" s="148" t="s">
        <v>208</v>
      </c>
      <c r="G47" s="148" t="s">
        <v>408</v>
      </c>
      <c r="H47" s="148" t="s">
        <v>91</v>
      </c>
      <c r="I47" s="148" t="s">
        <v>90</v>
      </c>
      <c r="J47" s="248">
        <v>38070</v>
      </c>
      <c r="K47" s="277" t="str">
        <f t="shared" si="0"/>
        <v>Bangkalan, 24 Maret 2004</v>
      </c>
      <c r="L47" s="148" t="s">
        <v>409</v>
      </c>
      <c r="M47" s="148" t="s">
        <v>1</v>
      </c>
    </row>
    <row r="48" spans="1:13" ht="15">
      <c r="A48">
        <v>42</v>
      </c>
      <c r="B48" s="148">
        <v>12246</v>
      </c>
      <c r="C48" s="148" t="s">
        <v>410</v>
      </c>
      <c r="D48" s="245" t="s">
        <v>411</v>
      </c>
      <c r="E48" s="148" t="s">
        <v>208</v>
      </c>
      <c r="G48" s="148" t="s">
        <v>412</v>
      </c>
      <c r="H48" s="148" t="s">
        <v>89</v>
      </c>
      <c r="I48" s="148" t="s">
        <v>197</v>
      </c>
      <c r="J48" s="248">
        <v>37824</v>
      </c>
      <c r="K48" s="277" t="str">
        <f t="shared" si="0"/>
        <v>BANGKALAN, 22 Juli 2003</v>
      </c>
      <c r="L48" s="148" t="s">
        <v>413</v>
      </c>
      <c r="M48" s="148" t="s">
        <v>1</v>
      </c>
    </row>
    <row r="49" spans="1:13" ht="15">
      <c r="A49">
        <v>43</v>
      </c>
      <c r="B49" s="148">
        <v>11816</v>
      </c>
      <c r="C49" s="148" t="s">
        <v>414</v>
      </c>
      <c r="D49" s="245" t="s">
        <v>415</v>
      </c>
      <c r="E49" s="148" t="s">
        <v>208</v>
      </c>
      <c r="G49" s="148" t="s">
        <v>416</v>
      </c>
      <c r="H49" s="148" t="s">
        <v>91</v>
      </c>
      <c r="I49" s="148" t="s">
        <v>90</v>
      </c>
      <c r="J49" s="248">
        <v>37559</v>
      </c>
      <c r="K49" s="277" t="str">
        <f t="shared" si="0"/>
        <v>Bangkalan, 30 Oktober 2002</v>
      </c>
      <c r="L49" s="148" t="s">
        <v>417</v>
      </c>
      <c r="M49" s="148" t="s">
        <v>1</v>
      </c>
    </row>
    <row r="50" spans="1:13" ht="15">
      <c r="A50">
        <v>44</v>
      </c>
      <c r="B50" s="148">
        <v>12271</v>
      </c>
      <c r="C50" s="148" t="s">
        <v>418</v>
      </c>
      <c r="D50" s="245" t="s">
        <v>419</v>
      </c>
      <c r="E50" s="148" t="s">
        <v>208</v>
      </c>
      <c r="G50" s="148" t="s">
        <v>420</v>
      </c>
      <c r="H50" s="148" t="s">
        <v>89</v>
      </c>
      <c r="I50" s="148" t="s">
        <v>90</v>
      </c>
      <c r="J50" s="248">
        <v>37675</v>
      </c>
      <c r="K50" s="277" t="str">
        <f t="shared" si="0"/>
        <v>Bangkalan, 23 Februari 2003</v>
      </c>
      <c r="L50" s="148" t="s">
        <v>421</v>
      </c>
      <c r="M50" s="148" t="s">
        <v>1</v>
      </c>
    </row>
    <row r="51" spans="1:13" ht="15">
      <c r="A51">
        <v>45</v>
      </c>
      <c r="B51" s="148">
        <v>12274</v>
      </c>
      <c r="C51" s="148" t="s">
        <v>422</v>
      </c>
      <c r="D51" s="245" t="s">
        <v>423</v>
      </c>
      <c r="E51" s="148" t="s">
        <v>208</v>
      </c>
      <c r="G51" s="148" t="s">
        <v>424</v>
      </c>
      <c r="H51" s="148" t="s">
        <v>91</v>
      </c>
      <c r="I51" s="148" t="s">
        <v>90</v>
      </c>
      <c r="J51" s="248">
        <v>38119</v>
      </c>
      <c r="K51" s="277" t="str">
        <f t="shared" si="0"/>
        <v>Bangkalan, 12 Mei 2004</v>
      </c>
      <c r="L51" s="148" t="s">
        <v>238</v>
      </c>
      <c r="M51" s="148" t="s">
        <v>1</v>
      </c>
    </row>
    <row r="52" spans="1:13" ht="15">
      <c r="A52">
        <v>46</v>
      </c>
      <c r="B52" s="148">
        <v>12282</v>
      </c>
      <c r="C52" s="148" t="s">
        <v>425</v>
      </c>
      <c r="D52" s="245" t="s">
        <v>426</v>
      </c>
      <c r="E52" s="148" t="s">
        <v>208</v>
      </c>
      <c r="G52" s="148" t="s">
        <v>427</v>
      </c>
      <c r="H52" s="148" t="s">
        <v>89</v>
      </c>
      <c r="I52" s="148" t="s">
        <v>90</v>
      </c>
      <c r="J52" s="248">
        <v>38127</v>
      </c>
      <c r="K52" s="277" t="str">
        <f t="shared" si="0"/>
        <v>Bangkalan, 20 Mei 2004</v>
      </c>
      <c r="L52" s="148" t="s">
        <v>428</v>
      </c>
      <c r="M52" s="148" t="s">
        <v>1</v>
      </c>
    </row>
    <row r="53" spans="1:13" ht="15">
      <c r="A53">
        <v>47</v>
      </c>
      <c r="B53" s="148">
        <v>12305</v>
      </c>
      <c r="C53" s="148" t="s">
        <v>429</v>
      </c>
      <c r="D53" s="245" t="s">
        <v>430</v>
      </c>
      <c r="E53" s="148" t="s">
        <v>208</v>
      </c>
      <c r="G53" s="148" t="s">
        <v>431</v>
      </c>
      <c r="H53" s="148" t="s">
        <v>91</v>
      </c>
      <c r="I53" s="148" t="s">
        <v>90</v>
      </c>
      <c r="J53" s="248">
        <v>37831</v>
      </c>
      <c r="K53" s="277" t="str">
        <f t="shared" si="0"/>
        <v>Bangkalan, 29 Juli 2003</v>
      </c>
      <c r="L53" s="148" t="s">
        <v>432</v>
      </c>
      <c r="M53" s="148" t="s">
        <v>1</v>
      </c>
    </row>
    <row r="54" spans="1:13" ht="15">
      <c r="A54">
        <v>48</v>
      </c>
      <c r="B54" s="148">
        <v>12311</v>
      </c>
      <c r="C54" s="148" t="s">
        <v>433</v>
      </c>
      <c r="D54" s="245" t="s">
        <v>434</v>
      </c>
      <c r="E54" s="148" t="s">
        <v>208</v>
      </c>
      <c r="G54" s="148" t="s">
        <v>435</v>
      </c>
      <c r="H54" s="148" t="s">
        <v>89</v>
      </c>
      <c r="I54" s="148" t="s">
        <v>197</v>
      </c>
      <c r="J54" s="248">
        <v>37875</v>
      </c>
      <c r="K54" s="277" t="str">
        <f t="shared" si="0"/>
        <v>BANGKALAN, 11 September 2003</v>
      </c>
      <c r="L54" s="148" t="s">
        <v>436</v>
      </c>
      <c r="M54" s="148" t="s">
        <v>1</v>
      </c>
    </row>
    <row r="55" spans="1:13" ht="15">
      <c r="A55">
        <v>49</v>
      </c>
      <c r="B55" s="148">
        <v>12343</v>
      </c>
      <c r="C55" s="148" t="s">
        <v>437</v>
      </c>
      <c r="D55" s="245" t="s">
        <v>438</v>
      </c>
      <c r="E55" s="148" t="s">
        <v>208</v>
      </c>
      <c r="G55" s="148" t="s">
        <v>439</v>
      </c>
      <c r="H55" s="148" t="s">
        <v>89</v>
      </c>
      <c r="I55" s="148" t="s">
        <v>90</v>
      </c>
      <c r="J55" s="248">
        <v>37695</v>
      </c>
      <c r="K55" s="277" t="str">
        <f t="shared" si="0"/>
        <v>Bangkalan, 15 Maret 2003</v>
      </c>
      <c r="L55" s="148" t="s">
        <v>440</v>
      </c>
      <c r="M55" s="148" t="s">
        <v>1</v>
      </c>
    </row>
    <row r="56" spans="1:13" ht="15">
      <c r="A56">
        <v>50</v>
      </c>
      <c r="B56" s="148">
        <v>12354</v>
      </c>
      <c r="C56" s="148" t="s">
        <v>441</v>
      </c>
      <c r="D56" s="245" t="s">
        <v>442</v>
      </c>
      <c r="E56" s="148" t="s">
        <v>208</v>
      </c>
      <c r="G56" s="148" t="s">
        <v>443</v>
      </c>
      <c r="H56" s="148" t="s">
        <v>91</v>
      </c>
      <c r="I56" s="148" t="s">
        <v>90</v>
      </c>
      <c r="J56" s="248">
        <v>38102</v>
      </c>
      <c r="K56" s="277" t="str">
        <f t="shared" si="0"/>
        <v>Bangkalan, 25 April 2004</v>
      </c>
      <c r="L56" s="148" t="s">
        <v>444</v>
      </c>
      <c r="M56" s="148" t="s">
        <v>1</v>
      </c>
    </row>
    <row r="57" spans="1:13" ht="15">
      <c r="A57">
        <v>51</v>
      </c>
      <c r="B57" s="148">
        <v>12362</v>
      </c>
      <c r="C57" s="148" t="s">
        <v>445</v>
      </c>
      <c r="D57" s="245" t="s">
        <v>446</v>
      </c>
      <c r="E57" s="148" t="s">
        <v>208</v>
      </c>
      <c r="G57" s="148" t="s">
        <v>447</v>
      </c>
      <c r="H57" s="148" t="s">
        <v>91</v>
      </c>
      <c r="I57" s="148" t="s">
        <v>90</v>
      </c>
      <c r="J57" s="248">
        <v>37968</v>
      </c>
      <c r="K57" s="277" t="str">
        <f t="shared" si="0"/>
        <v>Bangkalan, 13 Desember 2003</v>
      </c>
      <c r="L57" s="148" t="s">
        <v>448</v>
      </c>
      <c r="M57" s="148" t="s">
        <v>1</v>
      </c>
    </row>
    <row r="58" spans="1:13" ht="15">
      <c r="A58">
        <v>52</v>
      </c>
      <c r="B58" s="148">
        <v>12366</v>
      </c>
      <c r="C58" s="148" t="s">
        <v>449</v>
      </c>
      <c r="D58" s="245" t="s">
        <v>450</v>
      </c>
      <c r="E58" s="148" t="s">
        <v>208</v>
      </c>
      <c r="G58" s="148" t="s">
        <v>451</v>
      </c>
      <c r="H58" s="148" t="s">
        <v>91</v>
      </c>
      <c r="I58" s="148" t="s">
        <v>90</v>
      </c>
      <c r="J58" s="248">
        <v>37417</v>
      </c>
      <c r="K58" s="277" t="str">
        <f t="shared" si="0"/>
        <v>Bangkalan, 10 Juni 2002</v>
      </c>
      <c r="L58" s="148" t="s">
        <v>452</v>
      </c>
      <c r="M58" s="148" t="s">
        <v>1</v>
      </c>
    </row>
    <row r="59" spans="1:13" ht="15">
      <c r="A59">
        <v>53</v>
      </c>
      <c r="B59" s="148">
        <v>12371</v>
      </c>
      <c r="C59" s="148" t="s">
        <v>453</v>
      </c>
      <c r="D59" s="245" t="s">
        <v>454</v>
      </c>
      <c r="E59" s="148" t="s">
        <v>208</v>
      </c>
      <c r="G59" s="148" t="s">
        <v>455</v>
      </c>
      <c r="H59" s="148" t="s">
        <v>91</v>
      </c>
      <c r="I59" s="148" t="s">
        <v>90</v>
      </c>
      <c r="J59" s="248">
        <v>38090</v>
      </c>
      <c r="K59" s="277" t="str">
        <f t="shared" si="0"/>
        <v>Bangkalan, 13 April 2004</v>
      </c>
      <c r="L59" s="148" t="s">
        <v>456</v>
      </c>
      <c r="M59" s="148" t="s">
        <v>1</v>
      </c>
    </row>
    <row r="60" spans="1:13" ht="15">
      <c r="A60">
        <v>54</v>
      </c>
      <c r="B60" s="148">
        <v>12390</v>
      </c>
      <c r="C60" s="148" t="s">
        <v>457</v>
      </c>
      <c r="D60" s="245" t="s">
        <v>458</v>
      </c>
      <c r="E60" s="148" t="s">
        <v>208</v>
      </c>
      <c r="G60" s="148" t="s">
        <v>459</v>
      </c>
      <c r="H60" s="148" t="s">
        <v>89</v>
      </c>
      <c r="I60" s="148" t="s">
        <v>460</v>
      </c>
      <c r="J60" s="248">
        <v>38063</v>
      </c>
      <c r="K60" s="277" t="str">
        <f t="shared" si="0"/>
        <v>Dompu, 17 Maret 2004</v>
      </c>
      <c r="L60" s="148" t="s">
        <v>461</v>
      </c>
      <c r="M60" s="148" t="s">
        <v>1</v>
      </c>
    </row>
    <row r="61" spans="1:13" ht="15">
      <c r="A61">
        <v>55</v>
      </c>
      <c r="B61" s="148">
        <v>12398</v>
      </c>
      <c r="C61" s="148" t="s">
        <v>462</v>
      </c>
      <c r="D61" s="245" t="s">
        <v>463</v>
      </c>
      <c r="E61" s="148" t="s">
        <v>208</v>
      </c>
      <c r="G61" s="148" t="s">
        <v>464</v>
      </c>
      <c r="H61" s="148" t="s">
        <v>91</v>
      </c>
      <c r="I61" s="148" t="s">
        <v>90</v>
      </c>
      <c r="J61" s="248">
        <v>37921</v>
      </c>
      <c r="K61" s="277" t="str">
        <f t="shared" si="0"/>
        <v>Bangkalan, 27 Oktober 2003</v>
      </c>
      <c r="L61" s="148" t="s">
        <v>465</v>
      </c>
      <c r="M61" s="148" t="s">
        <v>1</v>
      </c>
    </row>
    <row r="62" spans="1:13" ht="15">
      <c r="A62">
        <v>56</v>
      </c>
      <c r="B62" s="148">
        <v>12413</v>
      </c>
      <c r="C62" s="148" t="s">
        <v>466</v>
      </c>
      <c r="D62" s="245" t="s">
        <v>467</v>
      </c>
      <c r="E62" s="148" t="s">
        <v>208</v>
      </c>
      <c r="G62" s="148" t="s">
        <v>468</v>
      </c>
      <c r="H62" s="148" t="s">
        <v>89</v>
      </c>
      <c r="I62" s="148" t="s">
        <v>90</v>
      </c>
      <c r="J62" s="248">
        <v>38091</v>
      </c>
      <c r="K62" s="277" t="str">
        <f t="shared" si="0"/>
        <v>Bangkalan, 14 April 2004</v>
      </c>
      <c r="L62" s="148" t="s">
        <v>469</v>
      </c>
      <c r="M62" s="148" t="s">
        <v>1</v>
      </c>
    </row>
    <row r="63" spans="1:13" ht="15">
      <c r="A63">
        <v>57</v>
      </c>
      <c r="B63" s="148">
        <v>12420</v>
      </c>
      <c r="C63" s="148" t="s">
        <v>470</v>
      </c>
      <c r="D63" s="245" t="s">
        <v>471</v>
      </c>
      <c r="E63" s="148" t="s">
        <v>208</v>
      </c>
      <c r="G63" s="148" t="s">
        <v>472</v>
      </c>
      <c r="H63" s="148" t="s">
        <v>89</v>
      </c>
      <c r="I63" s="148" t="s">
        <v>473</v>
      </c>
      <c r="J63" s="248">
        <v>38001</v>
      </c>
      <c r="K63" s="277" t="str">
        <f t="shared" si="0"/>
        <v>PACITAN, 15 Januari 2004</v>
      </c>
      <c r="L63" s="148" t="s">
        <v>474</v>
      </c>
      <c r="M63" s="148" t="s">
        <v>1</v>
      </c>
    </row>
    <row r="64" spans="1:13" ht="15">
      <c r="A64">
        <v>58</v>
      </c>
      <c r="B64" s="148">
        <v>12448</v>
      </c>
      <c r="C64" s="148" t="s">
        <v>475</v>
      </c>
      <c r="D64" s="245" t="s">
        <v>476</v>
      </c>
      <c r="E64" s="148" t="s">
        <v>208</v>
      </c>
      <c r="G64" s="148" t="s">
        <v>477</v>
      </c>
      <c r="H64" s="148" t="s">
        <v>91</v>
      </c>
      <c r="I64" s="148" t="s">
        <v>90</v>
      </c>
      <c r="J64" s="248">
        <v>37969</v>
      </c>
      <c r="K64" s="277" t="str">
        <f t="shared" si="0"/>
        <v>Bangkalan, 14 Desember 2003</v>
      </c>
      <c r="L64" s="148" t="s">
        <v>478</v>
      </c>
      <c r="M64" s="148" t="s">
        <v>1</v>
      </c>
    </row>
    <row r="65" spans="1:13" ht="15">
      <c r="A65">
        <v>59</v>
      </c>
      <c r="B65" s="148">
        <v>12449</v>
      </c>
      <c r="C65" s="148" t="s">
        <v>479</v>
      </c>
      <c r="D65" s="245" t="s">
        <v>480</v>
      </c>
      <c r="E65" s="148" t="s">
        <v>208</v>
      </c>
      <c r="G65" s="148" t="s">
        <v>481</v>
      </c>
      <c r="H65" s="148" t="s">
        <v>89</v>
      </c>
      <c r="I65" s="148" t="s">
        <v>90</v>
      </c>
      <c r="J65" s="248">
        <v>37724</v>
      </c>
      <c r="K65" s="277" t="str">
        <f t="shared" si="0"/>
        <v>Bangkalan, 13 April 2003</v>
      </c>
      <c r="L65" s="148" t="s">
        <v>482</v>
      </c>
      <c r="M65" s="148" t="s">
        <v>1</v>
      </c>
    </row>
    <row r="66" spans="1:13" ht="15">
      <c r="A66">
        <v>60</v>
      </c>
      <c r="B66" s="148">
        <v>12464</v>
      </c>
      <c r="C66" s="148" t="s">
        <v>483</v>
      </c>
      <c r="D66" s="245" t="s">
        <v>484</v>
      </c>
      <c r="E66" s="148" t="s">
        <v>208</v>
      </c>
      <c r="G66" s="148" t="s">
        <v>485</v>
      </c>
      <c r="H66" s="148" t="s">
        <v>91</v>
      </c>
      <c r="I66" s="148" t="s">
        <v>152</v>
      </c>
      <c r="J66" s="248">
        <v>38286</v>
      </c>
      <c r="K66" s="277" t="str">
        <f t="shared" si="0"/>
        <v>Surabaya, 26 Oktober 2004</v>
      </c>
      <c r="L66" s="148" t="s">
        <v>486</v>
      </c>
      <c r="M66" s="148" t="s">
        <v>1</v>
      </c>
    </row>
    <row r="67" spans="1:13" ht="15">
      <c r="A67">
        <v>61</v>
      </c>
      <c r="B67" s="148">
        <v>12474</v>
      </c>
      <c r="C67" s="148" t="s">
        <v>487</v>
      </c>
      <c r="D67" s="245" t="s">
        <v>488</v>
      </c>
      <c r="E67" s="148" t="s">
        <v>208</v>
      </c>
      <c r="G67" s="148" t="s">
        <v>489</v>
      </c>
      <c r="H67" s="148" t="s">
        <v>89</v>
      </c>
      <c r="I67" s="148" t="s">
        <v>90</v>
      </c>
      <c r="J67" s="248">
        <v>38016</v>
      </c>
      <c r="K67" s="277" t="str">
        <f t="shared" si="0"/>
        <v>Bangkalan, 30 Januari 2004</v>
      </c>
      <c r="L67" s="148" t="s">
        <v>490</v>
      </c>
      <c r="M67" s="148" t="s">
        <v>1</v>
      </c>
    </row>
    <row r="68" spans="1:13" ht="15">
      <c r="A68">
        <v>62</v>
      </c>
      <c r="B68" s="148">
        <v>12490</v>
      </c>
      <c r="C68" s="148" t="s">
        <v>491</v>
      </c>
      <c r="D68" s="245" t="s">
        <v>492</v>
      </c>
      <c r="E68" s="148" t="s">
        <v>208</v>
      </c>
      <c r="G68" s="148" t="s">
        <v>493</v>
      </c>
      <c r="H68" s="148" t="s">
        <v>89</v>
      </c>
      <c r="I68" s="148" t="s">
        <v>90</v>
      </c>
      <c r="J68" s="248">
        <v>38267</v>
      </c>
      <c r="K68" s="277" t="str">
        <f t="shared" si="0"/>
        <v>Bangkalan, 07 Oktober 2004</v>
      </c>
      <c r="L68" s="148" t="s">
        <v>494</v>
      </c>
      <c r="M68" s="148" t="s">
        <v>1</v>
      </c>
    </row>
    <row r="69" spans="1:13" ht="15">
      <c r="A69">
        <v>63</v>
      </c>
      <c r="B69" s="148">
        <v>12500</v>
      </c>
      <c r="C69" s="148" t="s">
        <v>495</v>
      </c>
      <c r="D69" s="245" t="s">
        <v>496</v>
      </c>
      <c r="E69" s="148" t="s">
        <v>208</v>
      </c>
      <c r="G69" s="148" t="s">
        <v>497</v>
      </c>
      <c r="H69" s="148" t="s">
        <v>89</v>
      </c>
      <c r="I69" s="148" t="s">
        <v>197</v>
      </c>
      <c r="J69" s="248">
        <v>37931</v>
      </c>
      <c r="K69" s="277" t="str">
        <f t="shared" si="0"/>
        <v>BANGKALAN, 06 November 2003</v>
      </c>
      <c r="L69" s="148" t="s">
        <v>498</v>
      </c>
      <c r="M69" s="148" t="s">
        <v>1</v>
      </c>
    </row>
    <row r="70" spans="1:13" ht="15">
      <c r="A70">
        <v>64</v>
      </c>
      <c r="B70" s="148">
        <v>12515</v>
      </c>
      <c r="C70" s="148" t="s">
        <v>499</v>
      </c>
      <c r="D70" s="245" t="s">
        <v>500</v>
      </c>
      <c r="E70" s="148" t="s">
        <v>208</v>
      </c>
      <c r="G70" s="148" t="s">
        <v>501</v>
      </c>
      <c r="H70" s="148" t="s">
        <v>91</v>
      </c>
      <c r="I70" s="148" t="s">
        <v>197</v>
      </c>
      <c r="J70" s="248">
        <v>37925</v>
      </c>
      <c r="K70" s="277" t="str">
        <f t="shared" si="0"/>
        <v>BANGKALAN, 31 Oktober 2003</v>
      </c>
      <c r="L70" s="148" t="s">
        <v>502</v>
      </c>
      <c r="M70" s="148" t="s">
        <v>1</v>
      </c>
    </row>
    <row r="71" spans="1:13" ht="15">
      <c r="A71">
        <v>65</v>
      </c>
      <c r="B71" s="148">
        <v>12528</v>
      </c>
      <c r="C71" s="148" t="s">
        <v>503</v>
      </c>
      <c r="D71" s="245" t="s">
        <v>504</v>
      </c>
      <c r="E71" s="148" t="s">
        <v>208</v>
      </c>
      <c r="G71" s="148" t="s">
        <v>505</v>
      </c>
      <c r="H71" s="148" t="s">
        <v>89</v>
      </c>
      <c r="I71" s="148" t="s">
        <v>90</v>
      </c>
      <c r="J71" s="248">
        <v>37913</v>
      </c>
      <c r="K71" s="277" t="str">
        <f t="shared" si="0"/>
        <v>Bangkalan, 19 Oktober 2003</v>
      </c>
      <c r="L71" s="148" t="s">
        <v>506</v>
      </c>
      <c r="M71" s="148" t="s">
        <v>1</v>
      </c>
    </row>
    <row r="72" spans="1:13" ht="15">
      <c r="A72">
        <v>66</v>
      </c>
      <c r="B72" s="148">
        <v>12531</v>
      </c>
      <c r="C72" s="148" t="s">
        <v>507</v>
      </c>
      <c r="D72" s="245" t="s">
        <v>508</v>
      </c>
      <c r="E72" s="148" t="s">
        <v>208</v>
      </c>
      <c r="G72" s="148" t="s">
        <v>509</v>
      </c>
      <c r="H72" s="148" t="s">
        <v>91</v>
      </c>
      <c r="I72" s="148" t="s">
        <v>197</v>
      </c>
      <c r="J72" s="248">
        <v>37975</v>
      </c>
      <c r="K72" s="277" t="str">
        <f t="shared" ref="K72:K135" si="1">I72&amp;", "&amp;TEXT(J72,"dd mmmm yyyy")</f>
        <v>BANGKALAN, 20 Desember 2003</v>
      </c>
      <c r="L72" s="148" t="s">
        <v>510</v>
      </c>
      <c r="M72" s="148" t="s">
        <v>1</v>
      </c>
    </row>
    <row r="73" spans="1:13" ht="15">
      <c r="A73">
        <v>67</v>
      </c>
      <c r="B73" s="148">
        <v>12132</v>
      </c>
      <c r="C73" s="148" t="s">
        <v>511</v>
      </c>
      <c r="D73" s="245" t="s">
        <v>512</v>
      </c>
      <c r="E73" s="148" t="s">
        <v>209</v>
      </c>
      <c r="G73" s="148" t="s">
        <v>513</v>
      </c>
      <c r="H73" s="148" t="s">
        <v>89</v>
      </c>
      <c r="I73" s="148" t="s">
        <v>245</v>
      </c>
      <c r="J73" s="248">
        <v>38154</v>
      </c>
      <c r="K73" s="277" t="str">
        <f t="shared" si="1"/>
        <v>Kupang, 16 Juni 2004</v>
      </c>
      <c r="L73" s="148" t="s">
        <v>514</v>
      </c>
      <c r="M73" s="148" t="s">
        <v>1</v>
      </c>
    </row>
    <row r="74" spans="1:13" ht="15">
      <c r="A74">
        <v>68</v>
      </c>
      <c r="B74" s="148">
        <v>12141</v>
      </c>
      <c r="C74" s="148" t="s">
        <v>515</v>
      </c>
      <c r="D74" s="245" t="s">
        <v>516</v>
      </c>
      <c r="E74" s="148" t="s">
        <v>209</v>
      </c>
      <c r="G74" s="148" t="s">
        <v>517</v>
      </c>
      <c r="H74" s="148" t="s">
        <v>91</v>
      </c>
      <c r="I74" s="148" t="s">
        <v>90</v>
      </c>
      <c r="J74" s="248">
        <v>37752</v>
      </c>
      <c r="K74" s="277" t="str">
        <f t="shared" si="1"/>
        <v>Bangkalan, 11 Mei 2003</v>
      </c>
      <c r="L74" s="148" t="s">
        <v>518</v>
      </c>
      <c r="M74" s="148" t="s">
        <v>1</v>
      </c>
    </row>
    <row r="75" spans="1:13" ht="15">
      <c r="A75">
        <v>69</v>
      </c>
      <c r="B75" s="148">
        <v>12167</v>
      </c>
      <c r="C75" s="148" t="s">
        <v>519</v>
      </c>
      <c r="D75" s="245" t="s">
        <v>520</v>
      </c>
      <c r="E75" s="148" t="s">
        <v>209</v>
      </c>
      <c r="G75" s="148" t="s">
        <v>521</v>
      </c>
      <c r="H75" s="148" t="s">
        <v>89</v>
      </c>
      <c r="I75" s="148" t="s">
        <v>90</v>
      </c>
      <c r="J75" s="248">
        <v>37791</v>
      </c>
      <c r="K75" s="277" t="str">
        <f t="shared" si="1"/>
        <v>Bangkalan, 19 Juni 2003</v>
      </c>
      <c r="L75" s="148" t="s">
        <v>522</v>
      </c>
      <c r="M75" s="148" t="s">
        <v>1</v>
      </c>
    </row>
    <row r="76" spans="1:13" ht="15">
      <c r="A76">
        <v>70</v>
      </c>
      <c r="B76" s="148">
        <v>12173</v>
      </c>
      <c r="C76" s="148" t="s">
        <v>523</v>
      </c>
      <c r="D76" s="245" t="s">
        <v>524</v>
      </c>
      <c r="E76" s="148" t="s">
        <v>209</v>
      </c>
      <c r="G76" s="148" t="s">
        <v>525</v>
      </c>
      <c r="H76" s="148" t="s">
        <v>91</v>
      </c>
      <c r="I76" s="148" t="s">
        <v>90</v>
      </c>
      <c r="J76" s="248">
        <v>37900</v>
      </c>
      <c r="K76" s="277" t="str">
        <f t="shared" si="1"/>
        <v>Bangkalan, 06 Oktober 2003</v>
      </c>
      <c r="L76" s="148" t="s">
        <v>526</v>
      </c>
      <c r="M76" s="148" t="s">
        <v>1</v>
      </c>
    </row>
    <row r="77" spans="1:13" ht="15">
      <c r="A77">
        <v>71</v>
      </c>
      <c r="B77" s="148">
        <v>12203</v>
      </c>
      <c r="C77" s="148" t="s">
        <v>527</v>
      </c>
      <c r="D77" s="245" t="s">
        <v>528</v>
      </c>
      <c r="E77" s="148" t="s">
        <v>209</v>
      </c>
      <c r="G77" s="148" t="s">
        <v>529</v>
      </c>
      <c r="H77" s="148" t="s">
        <v>89</v>
      </c>
      <c r="I77" s="148" t="s">
        <v>90</v>
      </c>
      <c r="J77" s="248">
        <v>37986</v>
      </c>
      <c r="K77" s="277" t="str">
        <f t="shared" si="1"/>
        <v>Bangkalan, 31 Desember 2003</v>
      </c>
      <c r="L77" s="148" t="s">
        <v>530</v>
      </c>
      <c r="M77" s="148" t="s">
        <v>1</v>
      </c>
    </row>
    <row r="78" spans="1:13" ht="15">
      <c r="A78">
        <v>72</v>
      </c>
      <c r="B78" s="148">
        <v>12225</v>
      </c>
      <c r="C78" s="148" t="s">
        <v>531</v>
      </c>
      <c r="D78" s="245" t="s">
        <v>532</v>
      </c>
      <c r="E78" s="148" t="s">
        <v>209</v>
      </c>
      <c r="G78" s="148" t="s">
        <v>533</v>
      </c>
      <c r="H78" s="148" t="s">
        <v>89</v>
      </c>
      <c r="I78" s="148" t="s">
        <v>153</v>
      </c>
      <c r="J78" s="248">
        <v>37851</v>
      </c>
      <c r="K78" s="277" t="str">
        <f t="shared" si="1"/>
        <v>Sukoharjo, 18 Agustus 2003</v>
      </c>
      <c r="L78" s="148" t="s">
        <v>534</v>
      </c>
      <c r="M78" s="148" t="s">
        <v>1</v>
      </c>
    </row>
    <row r="79" spans="1:13" ht="15">
      <c r="A79">
        <v>73</v>
      </c>
      <c r="B79" s="148">
        <v>12235</v>
      </c>
      <c r="C79" s="148" t="s">
        <v>535</v>
      </c>
      <c r="D79" s="245" t="s">
        <v>536</v>
      </c>
      <c r="E79" s="148" t="s">
        <v>209</v>
      </c>
      <c r="G79" s="148" t="s">
        <v>537</v>
      </c>
      <c r="H79" s="148" t="s">
        <v>91</v>
      </c>
      <c r="I79" s="148" t="s">
        <v>90</v>
      </c>
      <c r="J79" s="248">
        <v>37837</v>
      </c>
      <c r="K79" s="277" t="str">
        <f t="shared" si="1"/>
        <v>Bangkalan, 04 Agustus 2003</v>
      </c>
      <c r="L79" s="148" t="s">
        <v>538</v>
      </c>
      <c r="M79" s="148" t="s">
        <v>1</v>
      </c>
    </row>
    <row r="80" spans="1:13" ht="15">
      <c r="A80">
        <v>74</v>
      </c>
      <c r="B80" s="148">
        <v>12247</v>
      </c>
      <c r="C80" s="148" t="s">
        <v>539</v>
      </c>
      <c r="D80" s="245" t="s">
        <v>540</v>
      </c>
      <c r="E80" s="148" t="s">
        <v>209</v>
      </c>
      <c r="G80" s="148" t="s">
        <v>541</v>
      </c>
      <c r="H80" s="148" t="s">
        <v>91</v>
      </c>
      <c r="I80" s="148" t="s">
        <v>90</v>
      </c>
      <c r="J80" s="248">
        <v>38044</v>
      </c>
      <c r="K80" s="277" t="str">
        <f t="shared" si="1"/>
        <v>Bangkalan, 27 Februari 2004</v>
      </c>
      <c r="L80" s="148" t="s">
        <v>542</v>
      </c>
      <c r="M80" s="148" t="s">
        <v>1</v>
      </c>
    </row>
    <row r="81" spans="1:13" ht="15">
      <c r="A81">
        <v>75</v>
      </c>
      <c r="B81" s="148">
        <v>12254</v>
      </c>
      <c r="C81" s="148" t="s">
        <v>543</v>
      </c>
      <c r="D81" s="245" t="s">
        <v>544</v>
      </c>
      <c r="E81" s="148" t="s">
        <v>209</v>
      </c>
      <c r="G81" s="148" t="s">
        <v>545</v>
      </c>
      <c r="H81" s="148" t="s">
        <v>89</v>
      </c>
      <c r="I81" s="148" t="s">
        <v>90</v>
      </c>
      <c r="J81" s="248">
        <v>37895</v>
      </c>
      <c r="K81" s="277" t="str">
        <f t="shared" si="1"/>
        <v>Bangkalan, 01 Oktober 2003</v>
      </c>
      <c r="L81" s="148" t="s">
        <v>546</v>
      </c>
      <c r="M81" s="148" t="s">
        <v>1</v>
      </c>
    </row>
    <row r="82" spans="1:13" ht="15">
      <c r="A82">
        <v>76</v>
      </c>
      <c r="B82" s="148">
        <v>12260</v>
      </c>
      <c r="C82" s="148" t="s">
        <v>547</v>
      </c>
      <c r="D82" s="245" t="s">
        <v>548</v>
      </c>
      <c r="E82" s="148" t="s">
        <v>209</v>
      </c>
      <c r="G82" s="148" t="s">
        <v>549</v>
      </c>
      <c r="H82" s="148" t="s">
        <v>91</v>
      </c>
      <c r="I82" s="148" t="s">
        <v>197</v>
      </c>
      <c r="J82" s="248">
        <v>37750</v>
      </c>
      <c r="K82" s="277" t="str">
        <f t="shared" si="1"/>
        <v>BANGKALAN, 09 Mei 2003</v>
      </c>
      <c r="L82" s="148" t="s">
        <v>550</v>
      </c>
      <c r="M82" s="148" t="s">
        <v>1</v>
      </c>
    </row>
    <row r="83" spans="1:13" ht="15">
      <c r="A83">
        <v>77</v>
      </c>
      <c r="B83" s="148">
        <v>12277</v>
      </c>
      <c r="C83" s="148" t="s">
        <v>551</v>
      </c>
      <c r="D83" s="245" t="s">
        <v>552</v>
      </c>
      <c r="E83" s="148" t="s">
        <v>209</v>
      </c>
      <c r="G83" s="148" t="s">
        <v>553</v>
      </c>
      <c r="H83" s="148" t="s">
        <v>89</v>
      </c>
      <c r="I83" s="148" t="s">
        <v>90</v>
      </c>
      <c r="J83" s="248">
        <v>37933</v>
      </c>
      <c r="K83" s="277" t="str">
        <f t="shared" si="1"/>
        <v>Bangkalan, 08 November 2003</v>
      </c>
      <c r="L83" s="148" t="s">
        <v>554</v>
      </c>
      <c r="M83" s="148" t="s">
        <v>1</v>
      </c>
    </row>
    <row r="84" spans="1:13" ht="15">
      <c r="A84">
        <v>78</v>
      </c>
      <c r="B84" s="148">
        <v>12291</v>
      </c>
      <c r="C84" s="148" t="s">
        <v>555</v>
      </c>
      <c r="D84" s="245" t="s">
        <v>556</v>
      </c>
      <c r="E84" s="148" t="s">
        <v>209</v>
      </c>
      <c r="G84" s="148" t="s">
        <v>557</v>
      </c>
      <c r="H84" s="148" t="s">
        <v>89</v>
      </c>
      <c r="I84" s="148" t="s">
        <v>152</v>
      </c>
      <c r="J84" s="248">
        <v>38183</v>
      </c>
      <c r="K84" s="277" t="str">
        <f t="shared" si="1"/>
        <v>Surabaya, 15 Juli 2004</v>
      </c>
      <c r="L84" s="148" t="s">
        <v>558</v>
      </c>
      <c r="M84" s="148" t="s">
        <v>1</v>
      </c>
    </row>
    <row r="85" spans="1:13" ht="15">
      <c r="A85">
        <v>79</v>
      </c>
      <c r="B85" s="148">
        <v>12301</v>
      </c>
      <c r="C85" s="148" t="s">
        <v>559</v>
      </c>
      <c r="D85" s="245" t="s">
        <v>560</v>
      </c>
      <c r="E85" s="148" t="s">
        <v>209</v>
      </c>
      <c r="G85" s="148" t="s">
        <v>561</v>
      </c>
      <c r="H85" s="148" t="s">
        <v>91</v>
      </c>
      <c r="I85" s="148" t="s">
        <v>90</v>
      </c>
      <c r="J85" s="248">
        <v>37993</v>
      </c>
      <c r="K85" s="277" t="str">
        <f t="shared" si="1"/>
        <v>Bangkalan, 07 Januari 2004</v>
      </c>
      <c r="L85" s="148" t="s">
        <v>562</v>
      </c>
      <c r="M85" s="148" t="s">
        <v>1</v>
      </c>
    </row>
    <row r="86" spans="1:13" ht="15">
      <c r="A86">
        <v>80</v>
      </c>
      <c r="B86" s="148">
        <v>12313</v>
      </c>
      <c r="C86" s="148" t="s">
        <v>563</v>
      </c>
      <c r="D86" s="245" t="s">
        <v>564</v>
      </c>
      <c r="E86" s="148" t="s">
        <v>209</v>
      </c>
      <c r="G86" s="148" t="s">
        <v>565</v>
      </c>
      <c r="H86" s="148" t="s">
        <v>89</v>
      </c>
      <c r="I86" s="148" t="s">
        <v>90</v>
      </c>
      <c r="J86" s="248">
        <v>37888</v>
      </c>
      <c r="K86" s="277" t="str">
        <f t="shared" si="1"/>
        <v>Bangkalan, 24 September 2003</v>
      </c>
      <c r="L86" s="148" t="s">
        <v>566</v>
      </c>
      <c r="M86" s="148" t="s">
        <v>1</v>
      </c>
    </row>
    <row r="87" spans="1:13" ht="15">
      <c r="A87">
        <v>81</v>
      </c>
      <c r="B87" s="148">
        <v>12317</v>
      </c>
      <c r="C87" s="148" t="s">
        <v>567</v>
      </c>
      <c r="D87" s="245" t="s">
        <v>568</v>
      </c>
      <c r="E87" s="148" t="s">
        <v>209</v>
      </c>
      <c r="G87" s="148" t="s">
        <v>569</v>
      </c>
      <c r="H87" s="148" t="s">
        <v>91</v>
      </c>
      <c r="I87" s="148" t="s">
        <v>197</v>
      </c>
      <c r="J87" s="248">
        <v>37228</v>
      </c>
      <c r="K87" s="277" t="str">
        <f t="shared" si="1"/>
        <v>BANGKALAN, 03 Desember 2001</v>
      </c>
      <c r="L87" s="148" t="s">
        <v>570</v>
      </c>
      <c r="M87" s="148" t="s">
        <v>1</v>
      </c>
    </row>
    <row r="88" spans="1:13" ht="15">
      <c r="A88">
        <v>82</v>
      </c>
      <c r="B88" s="148">
        <v>12323</v>
      </c>
      <c r="C88" s="148" t="s">
        <v>571</v>
      </c>
      <c r="D88" s="245" t="s">
        <v>572</v>
      </c>
      <c r="E88" s="148" t="s">
        <v>209</v>
      </c>
      <c r="G88" s="148" t="s">
        <v>573</v>
      </c>
      <c r="H88" s="148" t="s">
        <v>91</v>
      </c>
      <c r="I88" s="148" t="s">
        <v>197</v>
      </c>
      <c r="J88" s="248">
        <v>38015</v>
      </c>
      <c r="K88" s="277" t="str">
        <f t="shared" si="1"/>
        <v>BANGKALAN, 29 Januari 2004</v>
      </c>
      <c r="L88" s="148" t="s">
        <v>574</v>
      </c>
      <c r="M88" s="148" t="s">
        <v>1</v>
      </c>
    </row>
    <row r="89" spans="1:13" ht="15">
      <c r="A89">
        <v>83</v>
      </c>
      <c r="B89" s="148">
        <v>12338</v>
      </c>
      <c r="C89" s="148" t="s">
        <v>575</v>
      </c>
      <c r="D89" s="245" t="s">
        <v>576</v>
      </c>
      <c r="E89" s="148" t="s">
        <v>209</v>
      </c>
      <c r="G89" s="148" t="s">
        <v>577</v>
      </c>
      <c r="H89" s="148" t="s">
        <v>89</v>
      </c>
      <c r="I89" s="148" t="s">
        <v>90</v>
      </c>
      <c r="J89" s="248">
        <v>38081</v>
      </c>
      <c r="K89" s="277" t="str">
        <f t="shared" si="1"/>
        <v>Bangkalan, 04 April 2004</v>
      </c>
      <c r="L89" s="148" t="s">
        <v>578</v>
      </c>
      <c r="M89" s="148" t="s">
        <v>1</v>
      </c>
    </row>
    <row r="90" spans="1:13" ht="15">
      <c r="A90">
        <v>84</v>
      </c>
      <c r="B90" s="148">
        <v>12372</v>
      </c>
      <c r="C90" s="148" t="s">
        <v>579</v>
      </c>
      <c r="D90" s="245" t="s">
        <v>580</v>
      </c>
      <c r="E90" s="148" t="s">
        <v>209</v>
      </c>
      <c r="G90" s="148" t="s">
        <v>581</v>
      </c>
      <c r="H90" s="148" t="s">
        <v>91</v>
      </c>
      <c r="I90" s="148" t="s">
        <v>90</v>
      </c>
      <c r="J90" s="248">
        <v>37994</v>
      </c>
      <c r="K90" s="277" t="str">
        <f t="shared" si="1"/>
        <v>Bangkalan, 08 Januari 2004</v>
      </c>
      <c r="L90" s="148" t="s">
        <v>582</v>
      </c>
      <c r="M90" s="148" t="s">
        <v>1</v>
      </c>
    </row>
    <row r="91" spans="1:13" ht="15">
      <c r="A91">
        <v>85</v>
      </c>
      <c r="B91" s="148">
        <v>12383</v>
      </c>
      <c r="C91" s="148" t="s">
        <v>583</v>
      </c>
      <c r="D91" s="245" t="s">
        <v>584</v>
      </c>
      <c r="E91" s="148" t="s">
        <v>209</v>
      </c>
      <c r="G91" s="148" t="s">
        <v>585</v>
      </c>
      <c r="H91" s="148" t="s">
        <v>91</v>
      </c>
      <c r="I91" s="148" t="s">
        <v>199</v>
      </c>
      <c r="J91" s="248">
        <v>38082</v>
      </c>
      <c r="K91" s="277" t="str">
        <f t="shared" si="1"/>
        <v>Jakarta, 05 April 2004</v>
      </c>
      <c r="L91" s="148" t="s">
        <v>586</v>
      </c>
      <c r="M91" s="148" t="s">
        <v>1</v>
      </c>
    </row>
    <row r="92" spans="1:13" ht="15">
      <c r="A92">
        <v>86</v>
      </c>
      <c r="B92" s="148">
        <v>12395</v>
      </c>
      <c r="C92" s="148" t="s">
        <v>587</v>
      </c>
      <c r="D92" s="245" t="s">
        <v>588</v>
      </c>
      <c r="E92" s="148" t="s">
        <v>209</v>
      </c>
      <c r="G92" s="148" t="s">
        <v>589</v>
      </c>
      <c r="H92" s="148" t="s">
        <v>89</v>
      </c>
      <c r="I92" s="148" t="s">
        <v>197</v>
      </c>
      <c r="J92" s="248">
        <v>37864</v>
      </c>
      <c r="K92" s="277" t="str">
        <f t="shared" si="1"/>
        <v>BANGKALAN, 31 Agustus 2003</v>
      </c>
      <c r="L92" s="148" t="s">
        <v>590</v>
      </c>
      <c r="M92" s="148" t="s">
        <v>1</v>
      </c>
    </row>
    <row r="93" spans="1:13" ht="15">
      <c r="A93">
        <v>87</v>
      </c>
      <c r="B93" s="148">
        <v>12412</v>
      </c>
      <c r="C93" s="148" t="s">
        <v>591</v>
      </c>
      <c r="D93" s="245" t="s">
        <v>592</v>
      </c>
      <c r="E93" s="148" t="s">
        <v>209</v>
      </c>
      <c r="G93" s="148" t="s">
        <v>468</v>
      </c>
      <c r="H93" s="148" t="s">
        <v>89</v>
      </c>
      <c r="I93" s="148" t="s">
        <v>90</v>
      </c>
      <c r="J93" s="248">
        <v>37726</v>
      </c>
      <c r="K93" s="277" t="str">
        <f t="shared" si="1"/>
        <v>Bangkalan, 15 April 2003</v>
      </c>
      <c r="L93" s="148" t="s">
        <v>593</v>
      </c>
      <c r="M93" s="148" t="s">
        <v>1</v>
      </c>
    </row>
    <row r="94" spans="1:13" ht="15">
      <c r="A94">
        <v>88</v>
      </c>
      <c r="B94" s="148">
        <v>12415</v>
      </c>
      <c r="C94" s="148" t="s">
        <v>594</v>
      </c>
      <c r="D94" s="245" t="s">
        <v>595</v>
      </c>
      <c r="E94" s="148" t="s">
        <v>209</v>
      </c>
      <c r="G94" s="148" t="s">
        <v>596</v>
      </c>
      <c r="H94" s="148" t="s">
        <v>89</v>
      </c>
      <c r="I94" s="148" t="s">
        <v>197</v>
      </c>
      <c r="J94" s="248">
        <v>37763</v>
      </c>
      <c r="K94" s="277" t="str">
        <f t="shared" si="1"/>
        <v>BANGKALAN, 22 Mei 2003</v>
      </c>
      <c r="L94" s="148" t="s">
        <v>597</v>
      </c>
      <c r="M94" s="148" t="s">
        <v>1</v>
      </c>
    </row>
    <row r="95" spans="1:13" ht="15">
      <c r="A95">
        <v>89</v>
      </c>
      <c r="B95" s="148">
        <v>12421</v>
      </c>
      <c r="C95" s="148" t="s">
        <v>598</v>
      </c>
      <c r="D95" s="245" t="s">
        <v>599</v>
      </c>
      <c r="E95" s="148" t="s">
        <v>209</v>
      </c>
      <c r="G95" s="148" t="s">
        <v>600</v>
      </c>
      <c r="H95" s="148" t="s">
        <v>89</v>
      </c>
      <c r="I95" s="148" t="s">
        <v>90</v>
      </c>
      <c r="J95" s="248">
        <v>37943</v>
      </c>
      <c r="K95" s="277" t="str">
        <f t="shared" si="1"/>
        <v>Bangkalan, 18 November 2003</v>
      </c>
      <c r="L95" s="148" t="s">
        <v>601</v>
      </c>
      <c r="M95" s="148" t="s">
        <v>1</v>
      </c>
    </row>
    <row r="96" spans="1:13" ht="15">
      <c r="A96">
        <v>90</v>
      </c>
      <c r="B96" s="148">
        <v>12436</v>
      </c>
      <c r="C96" s="148" t="s">
        <v>602</v>
      </c>
      <c r="D96" s="245" t="s">
        <v>603</v>
      </c>
      <c r="E96" s="148" t="s">
        <v>209</v>
      </c>
      <c r="G96" s="148" t="s">
        <v>604</v>
      </c>
      <c r="H96" s="148" t="s">
        <v>91</v>
      </c>
      <c r="I96" s="148" t="s">
        <v>90</v>
      </c>
      <c r="J96" s="248">
        <v>38005</v>
      </c>
      <c r="K96" s="277" t="str">
        <f t="shared" si="1"/>
        <v>Bangkalan, 19 Januari 2004</v>
      </c>
      <c r="L96" s="148" t="s">
        <v>605</v>
      </c>
      <c r="M96" s="148" t="s">
        <v>1</v>
      </c>
    </row>
    <row r="97" spans="1:13" ht="15">
      <c r="A97">
        <v>91</v>
      </c>
      <c r="B97" s="148">
        <v>12442</v>
      </c>
      <c r="C97" s="148" t="s">
        <v>606</v>
      </c>
      <c r="D97" s="245" t="s">
        <v>607</v>
      </c>
      <c r="E97" s="148" t="s">
        <v>209</v>
      </c>
      <c r="G97" s="148" t="s">
        <v>608</v>
      </c>
      <c r="H97" s="148" t="s">
        <v>89</v>
      </c>
      <c r="I97" s="148" t="s">
        <v>90</v>
      </c>
      <c r="J97" s="248">
        <v>38374</v>
      </c>
      <c r="K97" s="277" t="str">
        <f t="shared" si="1"/>
        <v>Bangkalan, 22 Januari 2005</v>
      </c>
      <c r="L97" s="148" t="s">
        <v>609</v>
      </c>
      <c r="M97" s="148" t="s">
        <v>1</v>
      </c>
    </row>
    <row r="98" spans="1:13" ht="15">
      <c r="A98">
        <v>92</v>
      </c>
      <c r="B98" s="148">
        <v>12002</v>
      </c>
      <c r="C98" s="148" t="s">
        <v>610</v>
      </c>
      <c r="D98" s="245" t="s">
        <v>611</v>
      </c>
      <c r="E98" s="148" t="s">
        <v>209</v>
      </c>
      <c r="G98" s="148" t="s">
        <v>612</v>
      </c>
      <c r="H98" s="148" t="s">
        <v>91</v>
      </c>
      <c r="I98" s="148" t="s">
        <v>90</v>
      </c>
      <c r="J98" s="248">
        <v>37099</v>
      </c>
      <c r="K98" s="277" t="str">
        <f t="shared" si="1"/>
        <v>Bangkalan, 27 Juli 2001</v>
      </c>
      <c r="L98" s="148" t="s">
        <v>613</v>
      </c>
      <c r="M98" s="148" t="s">
        <v>1</v>
      </c>
    </row>
    <row r="99" spans="1:13" ht="15">
      <c r="A99">
        <v>93</v>
      </c>
      <c r="B99" s="148">
        <v>12459</v>
      </c>
      <c r="C99" s="148" t="s">
        <v>614</v>
      </c>
      <c r="D99" s="245" t="s">
        <v>615</v>
      </c>
      <c r="E99" s="148" t="s">
        <v>209</v>
      </c>
      <c r="G99" s="148" t="s">
        <v>616</v>
      </c>
      <c r="H99" s="148" t="s">
        <v>91</v>
      </c>
      <c r="I99" s="148" t="s">
        <v>617</v>
      </c>
      <c r="J99" s="248">
        <v>38091</v>
      </c>
      <c r="K99" s="277" t="str">
        <f t="shared" si="1"/>
        <v>Tulungagung, 14 April 2004</v>
      </c>
      <c r="L99" s="148" t="s">
        <v>618</v>
      </c>
      <c r="M99" s="148" t="s">
        <v>1</v>
      </c>
    </row>
    <row r="100" spans="1:13" ht="15">
      <c r="A100">
        <v>94</v>
      </c>
      <c r="B100" s="148">
        <v>12473</v>
      </c>
      <c r="C100" s="148" t="s">
        <v>619</v>
      </c>
      <c r="D100" s="245" t="s">
        <v>620</v>
      </c>
      <c r="E100" s="148" t="s">
        <v>209</v>
      </c>
      <c r="G100" s="148" t="s">
        <v>621</v>
      </c>
      <c r="H100" s="148" t="s">
        <v>91</v>
      </c>
      <c r="I100" s="148" t="s">
        <v>622</v>
      </c>
      <c r="J100" s="248">
        <v>37810</v>
      </c>
      <c r="K100" s="277" t="str">
        <f t="shared" si="1"/>
        <v>Bondowoso, 08 Juli 2003</v>
      </c>
      <c r="L100" s="148" t="s">
        <v>623</v>
      </c>
      <c r="M100" s="148" t="s">
        <v>1</v>
      </c>
    </row>
    <row r="101" spans="1:13" ht="15">
      <c r="A101">
        <v>95</v>
      </c>
      <c r="B101" s="148">
        <v>12485</v>
      </c>
      <c r="C101" s="148" t="s">
        <v>624</v>
      </c>
      <c r="D101" s="245" t="s">
        <v>625</v>
      </c>
      <c r="E101" s="148" t="s">
        <v>209</v>
      </c>
      <c r="G101" s="148" t="s">
        <v>626</v>
      </c>
      <c r="H101" s="148" t="s">
        <v>89</v>
      </c>
      <c r="I101" s="148" t="s">
        <v>197</v>
      </c>
      <c r="J101" s="248">
        <v>38084</v>
      </c>
      <c r="K101" s="277" t="str">
        <f t="shared" si="1"/>
        <v>BANGKALAN, 07 April 2004</v>
      </c>
      <c r="L101" s="148" t="s">
        <v>627</v>
      </c>
      <c r="M101" s="148" t="s">
        <v>1</v>
      </c>
    </row>
    <row r="102" spans="1:13" ht="15">
      <c r="A102">
        <v>96</v>
      </c>
      <c r="B102" s="148">
        <v>12493</v>
      </c>
      <c r="C102" s="148" t="s">
        <v>628</v>
      </c>
      <c r="D102" s="245" t="s">
        <v>629</v>
      </c>
      <c r="E102" s="148" t="s">
        <v>209</v>
      </c>
      <c r="G102" s="148" t="s">
        <v>630</v>
      </c>
      <c r="H102" s="148" t="s">
        <v>89</v>
      </c>
      <c r="I102" s="148" t="s">
        <v>90</v>
      </c>
      <c r="J102" s="248">
        <v>37965</v>
      </c>
      <c r="K102" s="277" t="str">
        <f t="shared" si="1"/>
        <v>Bangkalan, 10 Desember 2003</v>
      </c>
      <c r="L102" s="148" t="s">
        <v>631</v>
      </c>
      <c r="M102" s="148" t="s">
        <v>1</v>
      </c>
    </row>
    <row r="103" spans="1:13" ht="15">
      <c r="A103">
        <v>97</v>
      </c>
      <c r="B103" s="148">
        <v>12503</v>
      </c>
      <c r="C103" s="148" t="s">
        <v>632</v>
      </c>
      <c r="D103" s="245" t="s">
        <v>633</v>
      </c>
      <c r="E103" s="148" t="s">
        <v>209</v>
      </c>
      <c r="G103" s="148" t="s">
        <v>634</v>
      </c>
      <c r="H103" s="148" t="s">
        <v>89</v>
      </c>
      <c r="I103" s="148" t="s">
        <v>90</v>
      </c>
      <c r="J103" s="248">
        <v>37779</v>
      </c>
      <c r="K103" s="277" t="str">
        <f t="shared" si="1"/>
        <v>Bangkalan, 07 Juni 2003</v>
      </c>
      <c r="L103" s="148" t="s">
        <v>635</v>
      </c>
      <c r="M103" s="148" t="s">
        <v>1</v>
      </c>
    </row>
    <row r="104" spans="1:13" ht="15">
      <c r="A104">
        <v>98</v>
      </c>
      <c r="B104" s="148">
        <v>12507</v>
      </c>
      <c r="C104" s="148" t="s">
        <v>636</v>
      </c>
      <c r="D104" s="245" t="s">
        <v>637</v>
      </c>
      <c r="E104" s="148" t="s">
        <v>209</v>
      </c>
      <c r="G104" s="148" t="s">
        <v>638</v>
      </c>
      <c r="H104" s="148" t="s">
        <v>91</v>
      </c>
      <c r="I104" s="148" t="s">
        <v>90</v>
      </c>
      <c r="J104" s="248">
        <v>37829</v>
      </c>
      <c r="K104" s="277" t="str">
        <f t="shared" si="1"/>
        <v>Bangkalan, 27 Juli 2003</v>
      </c>
      <c r="L104" s="148" t="s">
        <v>639</v>
      </c>
      <c r="M104" s="148" t="s">
        <v>1</v>
      </c>
    </row>
    <row r="105" spans="1:13" ht="15">
      <c r="A105">
        <v>99</v>
      </c>
      <c r="B105" s="148">
        <v>12508</v>
      </c>
      <c r="C105" s="148" t="s">
        <v>640</v>
      </c>
      <c r="D105" s="245" t="s">
        <v>641</v>
      </c>
      <c r="E105" s="148" t="s">
        <v>209</v>
      </c>
      <c r="G105" s="148" t="s">
        <v>642</v>
      </c>
      <c r="H105" s="148" t="s">
        <v>89</v>
      </c>
      <c r="I105" s="148" t="s">
        <v>197</v>
      </c>
      <c r="J105" s="248">
        <v>38027</v>
      </c>
      <c r="K105" s="277" t="str">
        <f t="shared" si="1"/>
        <v>BANGKALAN, 10 Februari 2004</v>
      </c>
      <c r="L105" s="148" t="s">
        <v>643</v>
      </c>
      <c r="M105" s="148" t="s">
        <v>1</v>
      </c>
    </row>
    <row r="106" spans="1:13" ht="15">
      <c r="A106">
        <v>100</v>
      </c>
      <c r="B106" s="148">
        <v>12130</v>
      </c>
      <c r="C106" s="148" t="s">
        <v>644</v>
      </c>
      <c r="D106" s="245" t="s">
        <v>645</v>
      </c>
      <c r="E106" s="148" t="s">
        <v>211</v>
      </c>
      <c r="G106" s="148" t="s">
        <v>646</v>
      </c>
      <c r="H106" s="148" t="s">
        <v>91</v>
      </c>
      <c r="I106" s="148" t="s">
        <v>90</v>
      </c>
      <c r="J106" s="248">
        <v>37836</v>
      </c>
      <c r="K106" s="277" t="str">
        <f t="shared" si="1"/>
        <v>Bangkalan, 03 Agustus 2003</v>
      </c>
      <c r="L106" s="148" t="s">
        <v>647</v>
      </c>
      <c r="M106" s="148" t="s">
        <v>1</v>
      </c>
    </row>
    <row r="107" spans="1:13" ht="15">
      <c r="A107">
        <v>101</v>
      </c>
      <c r="B107" s="148">
        <v>12151</v>
      </c>
      <c r="C107" s="148" t="s">
        <v>648</v>
      </c>
      <c r="D107" s="245" t="s">
        <v>649</v>
      </c>
      <c r="E107" s="148" t="s">
        <v>211</v>
      </c>
      <c r="G107" s="148" t="s">
        <v>650</v>
      </c>
      <c r="H107" s="148" t="s">
        <v>91</v>
      </c>
      <c r="I107" s="148" t="s">
        <v>90</v>
      </c>
      <c r="J107" s="248">
        <v>37828</v>
      </c>
      <c r="K107" s="277" t="str">
        <f t="shared" si="1"/>
        <v>Bangkalan, 26 Juli 2003</v>
      </c>
      <c r="L107" s="148" t="s">
        <v>651</v>
      </c>
      <c r="M107" s="148" t="s">
        <v>1</v>
      </c>
    </row>
    <row r="108" spans="1:13" ht="15">
      <c r="A108">
        <v>102</v>
      </c>
      <c r="B108" s="148">
        <v>12170</v>
      </c>
      <c r="C108" s="148" t="s">
        <v>652</v>
      </c>
      <c r="D108" s="245" t="s">
        <v>653</v>
      </c>
      <c r="E108" s="148" t="s">
        <v>211</v>
      </c>
      <c r="G108" s="148" t="s">
        <v>654</v>
      </c>
      <c r="H108" s="148" t="s">
        <v>89</v>
      </c>
      <c r="I108" s="148" t="s">
        <v>90</v>
      </c>
      <c r="J108" s="248">
        <v>37317</v>
      </c>
      <c r="K108" s="277" t="str">
        <f t="shared" si="1"/>
        <v>Bangkalan, 02 Maret 2002</v>
      </c>
      <c r="L108" s="148" t="s">
        <v>655</v>
      </c>
      <c r="M108" s="148" t="s">
        <v>1</v>
      </c>
    </row>
    <row r="109" spans="1:13" ht="15">
      <c r="A109">
        <v>103</v>
      </c>
      <c r="B109" s="148">
        <v>12179</v>
      </c>
      <c r="C109" s="148" t="s">
        <v>656</v>
      </c>
      <c r="D109" s="245" t="s">
        <v>657</v>
      </c>
      <c r="E109" s="148" t="s">
        <v>211</v>
      </c>
      <c r="G109" s="148" t="s">
        <v>658</v>
      </c>
      <c r="H109" s="148" t="s">
        <v>91</v>
      </c>
      <c r="I109" s="148" t="s">
        <v>90</v>
      </c>
      <c r="J109" s="248">
        <v>38108</v>
      </c>
      <c r="K109" s="277" t="str">
        <f t="shared" si="1"/>
        <v>Bangkalan, 01 Mei 2004</v>
      </c>
      <c r="L109" s="148" t="s">
        <v>659</v>
      </c>
      <c r="M109" s="148" t="s">
        <v>1</v>
      </c>
    </row>
    <row r="110" spans="1:13" ht="15">
      <c r="A110">
        <v>104</v>
      </c>
      <c r="B110" s="148">
        <v>12199</v>
      </c>
      <c r="C110" s="148" t="s">
        <v>660</v>
      </c>
      <c r="D110" s="245" t="s">
        <v>661</v>
      </c>
      <c r="E110" s="148" t="s">
        <v>211</v>
      </c>
      <c r="G110" s="148" t="s">
        <v>662</v>
      </c>
      <c r="H110" s="148" t="s">
        <v>91</v>
      </c>
      <c r="I110" s="148" t="s">
        <v>152</v>
      </c>
      <c r="J110" s="248">
        <v>37960</v>
      </c>
      <c r="K110" s="277" t="str">
        <f t="shared" si="1"/>
        <v>Surabaya, 05 Desember 2003</v>
      </c>
      <c r="L110" s="148" t="s">
        <v>663</v>
      </c>
      <c r="M110" s="148" t="s">
        <v>1</v>
      </c>
    </row>
    <row r="111" spans="1:13" ht="15">
      <c r="A111">
        <v>105</v>
      </c>
      <c r="B111" s="148">
        <v>12231</v>
      </c>
      <c r="C111" s="148" t="s">
        <v>664</v>
      </c>
      <c r="D111" s="245" t="s">
        <v>665</v>
      </c>
      <c r="E111" s="148" t="s">
        <v>211</v>
      </c>
      <c r="G111" s="148" t="s">
        <v>666</v>
      </c>
      <c r="H111" s="148" t="s">
        <v>89</v>
      </c>
      <c r="I111" s="148" t="s">
        <v>90</v>
      </c>
      <c r="J111" s="248">
        <v>38067</v>
      </c>
      <c r="K111" s="277" t="str">
        <f t="shared" si="1"/>
        <v>Bangkalan, 21 Maret 2004</v>
      </c>
      <c r="L111" s="148" t="s">
        <v>667</v>
      </c>
      <c r="M111" s="148" t="s">
        <v>1</v>
      </c>
    </row>
    <row r="112" spans="1:13" ht="15">
      <c r="A112">
        <v>106</v>
      </c>
      <c r="B112" s="148">
        <v>12237</v>
      </c>
      <c r="C112" s="148" t="s">
        <v>668</v>
      </c>
      <c r="D112" s="245" t="s">
        <v>669</v>
      </c>
      <c r="E112" s="148" t="s">
        <v>211</v>
      </c>
      <c r="G112" s="148" t="s">
        <v>670</v>
      </c>
      <c r="H112" s="148" t="s">
        <v>91</v>
      </c>
      <c r="I112" s="148" t="s">
        <v>197</v>
      </c>
      <c r="J112" s="248">
        <v>37796</v>
      </c>
      <c r="K112" s="277" t="str">
        <f t="shared" si="1"/>
        <v>BANGKALAN, 24 Juni 2003</v>
      </c>
      <c r="L112" s="148" t="s">
        <v>671</v>
      </c>
      <c r="M112" s="148" t="s">
        <v>1</v>
      </c>
    </row>
    <row r="113" spans="1:13" ht="15">
      <c r="A113">
        <v>107</v>
      </c>
      <c r="B113" s="148">
        <v>12249</v>
      </c>
      <c r="C113" s="148" t="s">
        <v>672</v>
      </c>
      <c r="D113" s="245" t="s">
        <v>673</v>
      </c>
      <c r="E113" s="148" t="s">
        <v>211</v>
      </c>
      <c r="G113" s="148" t="s">
        <v>674</v>
      </c>
      <c r="H113" s="148" t="s">
        <v>89</v>
      </c>
      <c r="I113" s="148" t="s">
        <v>90</v>
      </c>
      <c r="J113" s="248">
        <v>37957</v>
      </c>
      <c r="K113" s="277" t="str">
        <f t="shared" si="1"/>
        <v>Bangkalan, 02 Desember 2003</v>
      </c>
      <c r="L113" s="148" t="s">
        <v>675</v>
      </c>
      <c r="M113" s="148" t="s">
        <v>1</v>
      </c>
    </row>
    <row r="114" spans="1:13" ht="15">
      <c r="A114">
        <v>108</v>
      </c>
      <c r="B114" s="148">
        <v>12268</v>
      </c>
      <c r="C114" s="148" t="s">
        <v>676</v>
      </c>
      <c r="D114" s="245" t="s">
        <v>677</v>
      </c>
      <c r="E114" s="148" t="s">
        <v>211</v>
      </c>
      <c r="G114" s="148" t="s">
        <v>678</v>
      </c>
      <c r="H114" s="148" t="s">
        <v>91</v>
      </c>
      <c r="I114" s="148" t="s">
        <v>90</v>
      </c>
      <c r="J114" s="248">
        <v>37810</v>
      </c>
      <c r="K114" s="277" t="str">
        <f t="shared" si="1"/>
        <v>Bangkalan, 08 Juli 2003</v>
      </c>
      <c r="L114" s="148" t="s">
        <v>679</v>
      </c>
      <c r="M114" s="148" t="s">
        <v>1</v>
      </c>
    </row>
    <row r="115" spans="1:13" ht="15">
      <c r="A115">
        <v>109</v>
      </c>
      <c r="B115" s="148">
        <v>12285</v>
      </c>
      <c r="C115" s="148" t="s">
        <v>680</v>
      </c>
      <c r="D115" s="245" t="s">
        <v>681</v>
      </c>
      <c r="E115" s="148" t="s">
        <v>211</v>
      </c>
      <c r="G115" s="148" t="s">
        <v>682</v>
      </c>
      <c r="H115" s="148" t="s">
        <v>91</v>
      </c>
      <c r="I115" s="148" t="s">
        <v>90</v>
      </c>
      <c r="J115" s="248">
        <v>37870</v>
      </c>
      <c r="K115" s="277" t="str">
        <f t="shared" si="1"/>
        <v>Bangkalan, 06 September 2003</v>
      </c>
      <c r="L115" s="148" t="s">
        <v>683</v>
      </c>
      <c r="M115" s="148" t="s">
        <v>1</v>
      </c>
    </row>
    <row r="116" spans="1:13" ht="15">
      <c r="A116">
        <v>110</v>
      </c>
      <c r="B116" s="148">
        <v>12296</v>
      </c>
      <c r="C116" s="148" t="s">
        <v>684</v>
      </c>
      <c r="D116" s="245" t="s">
        <v>685</v>
      </c>
      <c r="E116" s="148" t="s">
        <v>211</v>
      </c>
      <c r="G116" s="148" t="s">
        <v>686</v>
      </c>
      <c r="H116" s="148" t="s">
        <v>89</v>
      </c>
      <c r="I116" s="148" t="s">
        <v>197</v>
      </c>
      <c r="J116" s="248">
        <v>37904</v>
      </c>
      <c r="K116" s="277" t="str">
        <f t="shared" si="1"/>
        <v>BANGKALAN, 10 Oktober 2003</v>
      </c>
      <c r="L116" s="148" t="s">
        <v>687</v>
      </c>
      <c r="M116" s="148" t="s">
        <v>1</v>
      </c>
    </row>
    <row r="117" spans="1:13" ht="15">
      <c r="A117">
        <v>111</v>
      </c>
      <c r="B117" s="148">
        <v>12320</v>
      </c>
      <c r="C117" s="148" t="s">
        <v>688</v>
      </c>
      <c r="D117" s="245" t="s">
        <v>689</v>
      </c>
      <c r="E117" s="148" t="s">
        <v>211</v>
      </c>
      <c r="G117" s="148" t="s">
        <v>690</v>
      </c>
      <c r="H117" s="148" t="s">
        <v>91</v>
      </c>
      <c r="I117" s="148" t="s">
        <v>90</v>
      </c>
      <c r="J117" s="248">
        <v>37826</v>
      </c>
      <c r="K117" s="277" t="str">
        <f t="shared" si="1"/>
        <v>Bangkalan, 24 Juli 2003</v>
      </c>
      <c r="L117" s="148" t="s">
        <v>691</v>
      </c>
      <c r="M117" s="148" t="s">
        <v>1</v>
      </c>
    </row>
    <row r="118" spans="1:13" ht="15">
      <c r="A118">
        <v>112</v>
      </c>
      <c r="B118" s="148">
        <v>12324</v>
      </c>
      <c r="C118" s="148" t="s">
        <v>692</v>
      </c>
      <c r="D118" s="245" t="s">
        <v>693</v>
      </c>
      <c r="E118" s="148" t="s">
        <v>211</v>
      </c>
      <c r="G118" s="148" t="s">
        <v>694</v>
      </c>
      <c r="H118" s="148" t="s">
        <v>91</v>
      </c>
      <c r="I118" s="148" t="s">
        <v>90</v>
      </c>
      <c r="J118" s="248">
        <v>38139</v>
      </c>
      <c r="K118" s="277" t="str">
        <f t="shared" si="1"/>
        <v>Bangkalan, 01 Juni 2004</v>
      </c>
      <c r="L118" s="148" t="s">
        <v>695</v>
      </c>
      <c r="M118" s="148" t="s">
        <v>1</v>
      </c>
    </row>
    <row r="119" spans="1:13" ht="15">
      <c r="A119">
        <v>113</v>
      </c>
      <c r="B119" s="148">
        <v>12332</v>
      </c>
      <c r="C119" s="148" t="s">
        <v>696</v>
      </c>
      <c r="D119" s="245" t="s">
        <v>697</v>
      </c>
      <c r="E119" s="148" t="s">
        <v>211</v>
      </c>
      <c r="G119" s="148" t="s">
        <v>698</v>
      </c>
      <c r="H119" s="148" t="s">
        <v>91</v>
      </c>
      <c r="I119" s="148" t="s">
        <v>90</v>
      </c>
      <c r="J119" s="248">
        <v>38124</v>
      </c>
      <c r="K119" s="277" t="str">
        <f t="shared" si="1"/>
        <v>Bangkalan, 17 Mei 2004</v>
      </c>
      <c r="L119" s="148" t="s">
        <v>699</v>
      </c>
      <c r="M119" s="148" t="s">
        <v>1</v>
      </c>
    </row>
    <row r="120" spans="1:13" ht="15">
      <c r="A120">
        <v>114</v>
      </c>
      <c r="B120" s="148">
        <v>12335</v>
      </c>
      <c r="C120" s="148" t="s">
        <v>700</v>
      </c>
      <c r="D120" s="245" t="s">
        <v>701</v>
      </c>
      <c r="E120" s="148" t="s">
        <v>211</v>
      </c>
      <c r="G120" s="148" t="s">
        <v>702</v>
      </c>
      <c r="H120" s="148" t="s">
        <v>89</v>
      </c>
      <c r="I120" s="148" t="s">
        <v>90</v>
      </c>
      <c r="J120" s="248">
        <v>38104</v>
      </c>
      <c r="K120" s="277" t="str">
        <f t="shared" si="1"/>
        <v>Bangkalan, 27 April 2004</v>
      </c>
      <c r="L120" s="148" t="s">
        <v>703</v>
      </c>
      <c r="M120" s="148" t="s">
        <v>1</v>
      </c>
    </row>
    <row r="121" spans="1:13" ht="15">
      <c r="A121">
        <v>115</v>
      </c>
      <c r="B121" s="148">
        <v>12340</v>
      </c>
      <c r="C121" s="148" t="s">
        <v>704</v>
      </c>
      <c r="D121" s="245" t="s">
        <v>705</v>
      </c>
      <c r="E121" s="148" t="s">
        <v>211</v>
      </c>
      <c r="G121" s="148" t="s">
        <v>706</v>
      </c>
      <c r="H121" s="148" t="s">
        <v>89</v>
      </c>
      <c r="I121" s="148" t="s">
        <v>197</v>
      </c>
      <c r="J121" s="248">
        <v>37752</v>
      </c>
      <c r="K121" s="277" t="str">
        <f t="shared" si="1"/>
        <v>BANGKALAN, 11 Mei 2003</v>
      </c>
      <c r="L121" s="148" t="s">
        <v>707</v>
      </c>
      <c r="M121" s="148" t="s">
        <v>1</v>
      </c>
    </row>
    <row r="122" spans="1:13" ht="15">
      <c r="A122">
        <v>116</v>
      </c>
      <c r="B122" s="148">
        <v>12358</v>
      </c>
      <c r="C122" s="148" t="s">
        <v>708</v>
      </c>
      <c r="D122" s="245" t="s">
        <v>709</v>
      </c>
      <c r="E122" s="148" t="s">
        <v>211</v>
      </c>
      <c r="G122" s="148" t="s">
        <v>710</v>
      </c>
      <c r="H122" s="148" t="s">
        <v>91</v>
      </c>
      <c r="I122" s="148" t="s">
        <v>90</v>
      </c>
      <c r="J122" s="248">
        <v>37991</v>
      </c>
      <c r="K122" s="277" t="str">
        <f t="shared" si="1"/>
        <v>Bangkalan, 05 Januari 2004</v>
      </c>
      <c r="L122" s="148" t="s">
        <v>711</v>
      </c>
      <c r="M122" s="148" t="s">
        <v>1</v>
      </c>
    </row>
    <row r="123" spans="1:13" ht="15">
      <c r="A123">
        <v>117</v>
      </c>
      <c r="B123" s="148">
        <v>12368</v>
      </c>
      <c r="C123" s="148" t="s">
        <v>712</v>
      </c>
      <c r="D123" s="245" t="s">
        <v>713</v>
      </c>
      <c r="E123" s="148" t="s">
        <v>211</v>
      </c>
      <c r="G123" s="148" t="s">
        <v>714</v>
      </c>
      <c r="H123" s="148" t="s">
        <v>91</v>
      </c>
      <c r="I123" s="148" t="s">
        <v>90</v>
      </c>
      <c r="J123" s="248">
        <v>37433</v>
      </c>
      <c r="K123" s="277" t="str">
        <f t="shared" si="1"/>
        <v>Bangkalan, 26 Juni 2002</v>
      </c>
      <c r="L123" s="148" t="s">
        <v>715</v>
      </c>
      <c r="M123" s="148" t="s">
        <v>1</v>
      </c>
    </row>
    <row r="124" spans="1:13" ht="15">
      <c r="A124">
        <v>118</v>
      </c>
      <c r="B124" s="148">
        <v>12377</v>
      </c>
      <c r="C124" s="148" t="s">
        <v>716</v>
      </c>
      <c r="D124" s="245" t="s">
        <v>717</v>
      </c>
      <c r="E124" s="148" t="s">
        <v>211</v>
      </c>
      <c r="G124" s="148" t="s">
        <v>718</v>
      </c>
      <c r="H124" s="148" t="s">
        <v>91</v>
      </c>
      <c r="I124" s="148" t="s">
        <v>90</v>
      </c>
      <c r="J124" s="248">
        <v>38010</v>
      </c>
      <c r="K124" s="277" t="str">
        <f t="shared" si="1"/>
        <v>Bangkalan, 24 Januari 2004</v>
      </c>
      <c r="L124" s="148" t="s">
        <v>719</v>
      </c>
      <c r="M124" s="148" t="s">
        <v>1</v>
      </c>
    </row>
    <row r="125" spans="1:13" ht="15">
      <c r="A125">
        <v>119</v>
      </c>
      <c r="B125" s="148">
        <v>12384</v>
      </c>
      <c r="C125" s="148" t="s">
        <v>720</v>
      </c>
      <c r="D125" s="245" t="s">
        <v>721</v>
      </c>
      <c r="E125" s="148" t="s">
        <v>211</v>
      </c>
      <c r="G125" s="148" t="s">
        <v>722</v>
      </c>
      <c r="H125" s="148" t="s">
        <v>91</v>
      </c>
      <c r="I125" s="148" t="s">
        <v>90</v>
      </c>
      <c r="J125" s="248">
        <v>37971</v>
      </c>
      <c r="K125" s="277" t="str">
        <f t="shared" si="1"/>
        <v>Bangkalan, 16 Desember 2003</v>
      </c>
      <c r="L125" s="148" t="s">
        <v>723</v>
      </c>
      <c r="M125" s="148" t="s">
        <v>1</v>
      </c>
    </row>
    <row r="126" spans="1:13" ht="15">
      <c r="A126">
        <v>120</v>
      </c>
      <c r="B126" s="148">
        <v>12385</v>
      </c>
      <c r="C126" s="148" t="s">
        <v>724</v>
      </c>
      <c r="D126" s="245" t="s">
        <v>725</v>
      </c>
      <c r="E126" s="148" t="s">
        <v>211</v>
      </c>
      <c r="G126" s="148" t="s">
        <v>726</v>
      </c>
      <c r="H126" s="148" t="s">
        <v>89</v>
      </c>
      <c r="I126" s="148" t="s">
        <v>197</v>
      </c>
      <c r="J126" s="248">
        <v>38300</v>
      </c>
      <c r="K126" s="277" t="str">
        <f t="shared" si="1"/>
        <v>BANGKALAN, 09 November 2004</v>
      </c>
      <c r="L126" s="148" t="s">
        <v>727</v>
      </c>
      <c r="M126" s="148" t="s">
        <v>1</v>
      </c>
    </row>
    <row r="127" spans="1:13" ht="15">
      <c r="A127">
        <v>121</v>
      </c>
      <c r="B127" s="148">
        <v>12402</v>
      </c>
      <c r="C127" s="148" t="s">
        <v>728</v>
      </c>
      <c r="D127" s="245" t="s">
        <v>729</v>
      </c>
      <c r="E127" s="148" t="s">
        <v>211</v>
      </c>
      <c r="G127" s="148" t="s">
        <v>730</v>
      </c>
      <c r="H127" s="148" t="s">
        <v>91</v>
      </c>
      <c r="I127" s="148" t="s">
        <v>152</v>
      </c>
      <c r="J127" s="248">
        <v>37865</v>
      </c>
      <c r="K127" s="277" t="str">
        <f t="shared" si="1"/>
        <v>Surabaya, 01 September 2003</v>
      </c>
      <c r="L127" s="148" t="s">
        <v>731</v>
      </c>
      <c r="M127" s="148" t="s">
        <v>1</v>
      </c>
    </row>
    <row r="128" spans="1:13" ht="15">
      <c r="A128">
        <v>122</v>
      </c>
      <c r="B128" s="148">
        <v>12418</v>
      </c>
      <c r="C128" s="148" t="s">
        <v>732</v>
      </c>
      <c r="D128" s="245" t="s">
        <v>733</v>
      </c>
      <c r="E128" s="148" t="s">
        <v>211</v>
      </c>
      <c r="G128" s="148" t="s">
        <v>734</v>
      </c>
      <c r="H128" s="148" t="s">
        <v>89</v>
      </c>
      <c r="I128" s="148" t="s">
        <v>90</v>
      </c>
      <c r="J128" s="248">
        <v>37753</v>
      </c>
      <c r="K128" s="277" t="str">
        <f t="shared" si="1"/>
        <v>Bangkalan, 12 Mei 2003</v>
      </c>
      <c r="L128" s="148" t="s">
        <v>735</v>
      </c>
      <c r="M128" s="148" t="s">
        <v>1</v>
      </c>
    </row>
    <row r="129" spans="1:13" ht="15">
      <c r="A129">
        <v>123</v>
      </c>
      <c r="B129" s="148">
        <v>12425</v>
      </c>
      <c r="C129" s="148" t="s">
        <v>736</v>
      </c>
      <c r="D129" s="245" t="s">
        <v>737</v>
      </c>
      <c r="E129" s="148" t="s">
        <v>211</v>
      </c>
      <c r="G129" s="148" t="s">
        <v>738</v>
      </c>
      <c r="H129" s="148" t="s">
        <v>89</v>
      </c>
      <c r="I129" s="148" t="s">
        <v>200</v>
      </c>
      <c r="J129" s="248">
        <v>38147</v>
      </c>
      <c r="K129" s="277" t="str">
        <f t="shared" si="1"/>
        <v>Malang, 09 Juni 2004</v>
      </c>
      <c r="L129" s="148" t="s">
        <v>739</v>
      </c>
      <c r="M129" s="148" t="s">
        <v>1</v>
      </c>
    </row>
    <row r="130" spans="1:13" ht="15">
      <c r="A130">
        <v>124</v>
      </c>
      <c r="B130" s="148">
        <v>12443</v>
      </c>
      <c r="C130" s="148" t="s">
        <v>740</v>
      </c>
      <c r="D130" s="245" t="s">
        <v>741</v>
      </c>
      <c r="E130" s="148" t="s">
        <v>211</v>
      </c>
      <c r="G130" s="148" t="s">
        <v>742</v>
      </c>
      <c r="H130" s="148" t="s">
        <v>89</v>
      </c>
      <c r="I130" s="148" t="s">
        <v>3</v>
      </c>
      <c r="J130" s="248">
        <v>38061</v>
      </c>
      <c r="K130" s="277" t="str">
        <f t="shared" si="1"/>
        <v>SURABAYA, 15 Maret 2004</v>
      </c>
      <c r="L130" s="148" t="s">
        <v>743</v>
      </c>
      <c r="M130" s="148" t="s">
        <v>1</v>
      </c>
    </row>
    <row r="131" spans="1:13" ht="15">
      <c r="A131">
        <v>125</v>
      </c>
      <c r="B131" s="148">
        <v>12460</v>
      </c>
      <c r="C131" s="148" t="s">
        <v>744</v>
      </c>
      <c r="D131" s="245" t="s">
        <v>745</v>
      </c>
      <c r="E131" s="148" t="s">
        <v>211</v>
      </c>
      <c r="G131" s="148" t="s">
        <v>746</v>
      </c>
      <c r="H131" s="148" t="s">
        <v>91</v>
      </c>
      <c r="I131" s="148" t="s">
        <v>90</v>
      </c>
      <c r="J131" s="248">
        <v>37998</v>
      </c>
      <c r="K131" s="277" t="str">
        <f t="shared" si="1"/>
        <v>Bangkalan, 12 Januari 2004</v>
      </c>
      <c r="L131" s="148" t="s">
        <v>747</v>
      </c>
      <c r="M131" s="148" t="s">
        <v>1</v>
      </c>
    </row>
    <row r="132" spans="1:13" ht="15">
      <c r="A132">
        <v>126</v>
      </c>
      <c r="B132" s="148">
        <v>12469</v>
      </c>
      <c r="C132" s="148" t="s">
        <v>748</v>
      </c>
      <c r="D132" s="245" t="s">
        <v>749</v>
      </c>
      <c r="E132" s="148" t="s">
        <v>211</v>
      </c>
      <c r="G132" s="148" t="s">
        <v>750</v>
      </c>
      <c r="H132" s="148" t="s">
        <v>89</v>
      </c>
      <c r="I132" s="148" t="s">
        <v>90</v>
      </c>
      <c r="J132" s="248">
        <v>37844</v>
      </c>
      <c r="K132" s="277" t="str">
        <f t="shared" si="1"/>
        <v>Bangkalan, 11 Agustus 2003</v>
      </c>
      <c r="L132" s="148" t="s">
        <v>235</v>
      </c>
      <c r="M132" s="148" t="s">
        <v>1</v>
      </c>
    </row>
    <row r="133" spans="1:13" ht="15">
      <c r="A133">
        <v>127</v>
      </c>
      <c r="B133" s="148">
        <v>12478</v>
      </c>
      <c r="C133" s="148" t="s">
        <v>751</v>
      </c>
      <c r="D133" s="245" t="s">
        <v>752</v>
      </c>
      <c r="E133" s="148" t="s">
        <v>211</v>
      </c>
      <c r="G133" s="148" t="s">
        <v>753</v>
      </c>
      <c r="H133" s="148" t="s">
        <v>91</v>
      </c>
      <c r="I133" s="148" t="s">
        <v>754</v>
      </c>
      <c r="J133" s="248">
        <v>37958</v>
      </c>
      <c r="K133" s="277" t="str">
        <f t="shared" si="1"/>
        <v>BALIKPAPAN, 03 Desember 2003</v>
      </c>
      <c r="L133" s="148" t="s">
        <v>755</v>
      </c>
      <c r="M133" s="148" t="s">
        <v>1</v>
      </c>
    </row>
    <row r="134" spans="1:13" ht="15">
      <c r="A134">
        <v>128</v>
      </c>
      <c r="B134" s="148">
        <v>12499</v>
      </c>
      <c r="C134" s="148" t="s">
        <v>756</v>
      </c>
      <c r="D134" s="245" t="s">
        <v>757</v>
      </c>
      <c r="E134" s="148" t="s">
        <v>211</v>
      </c>
      <c r="G134" s="148" t="s">
        <v>758</v>
      </c>
      <c r="H134" s="148" t="s">
        <v>89</v>
      </c>
      <c r="I134" s="148" t="s">
        <v>197</v>
      </c>
      <c r="J134" s="248">
        <v>37869</v>
      </c>
      <c r="K134" s="277" t="str">
        <f t="shared" si="1"/>
        <v>BANGKALAN, 05 September 2003</v>
      </c>
      <c r="L134" s="148" t="s">
        <v>759</v>
      </c>
      <c r="M134" s="148" t="s">
        <v>1</v>
      </c>
    </row>
    <row r="135" spans="1:13" ht="15">
      <c r="A135">
        <v>129</v>
      </c>
      <c r="B135" s="148">
        <v>12505</v>
      </c>
      <c r="C135" s="148" t="s">
        <v>760</v>
      </c>
      <c r="D135" s="245" t="s">
        <v>761</v>
      </c>
      <c r="E135" s="148" t="s">
        <v>211</v>
      </c>
      <c r="G135" s="148" t="s">
        <v>762</v>
      </c>
      <c r="H135" s="148" t="s">
        <v>89</v>
      </c>
      <c r="I135" s="148" t="s">
        <v>763</v>
      </c>
      <c r="J135" s="248">
        <v>37974</v>
      </c>
      <c r="K135" s="277" t="str">
        <f t="shared" si="1"/>
        <v>ABEPURA, 19 Desember 2003</v>
      </c>
      <c r="L135" s="148" t="s">
        <v>764</v>
      </c>
      <c r="M135" s="148" t="s">
        <v>1</v>
      </c>
    </row>
    <row r="136" spans="1:13" ht="15">
      <c r="A136">
        <v>130</v>
      </c>
      <c r="B136" s="148">
        <v>12509</v>
      </c>
      <c r="C136" s="148" t="s">
        <v>765</v>
      </c>
      <c r="D136" s="245" t="s">
        <v>766</v>
      </c>
      <c r="E136" s="148" t="s">
        <v>211</v>
      </c>
      <c r="G136" s="148" t="s">
        <v>767</v>
      </c>
      <c r="H136" s="148" t="s">
        <v>91</v>
      </c>
      <c r="I136" s="148" t="s">
        <v>90</v>
      </c>
      <c r="J136" s="248">
        <v>37950</v>
      </c>
      <c r="K136" s="277" t="str">
        <f t="shared" ref="K136:K139" si="2">I136&amp;", "&amp;TEXT(J136,"dd mmmm yyyy")</f>
        <v>Bangkalan, 25 November 2003</v>
      </c>
      <c r="L136" s="148" t="s">
        <v>768</v>
      </c>
      <c r="M136" s="148" t="s">
        <v>1</v>
      </c>
    </row>
    <row r="137" spans="1:13" ht="15">
      <c r="A137">
        <v>131</v>
      </c>
      <c r="B137" s="148">
        <v>12517</v>
      </c>
      <c r="C137" s="148" t="s">
        <v>769</v>
      </c>
      <c r="D137" s="245" t="s">
        <v>770</v>
      </c>
      <c r="E137" s="148" t="s">
        <v>211</v>
      </c>
      <c r="G137" s="148" t="s">
        <v>771</v>
      </c>
      <c r="H137" s="148" t="s">
        <v>89</v>
      </c>
      <c r="I137" s="148" t="s">
        <v>90</v>
      </c>
      <c r="J137" s="248">
        <v>37638</v>
      </c>
      <c r="K137" s="277" t="str">
        <f t="shared" si="2"/>
        <v>Bangkalan, 17 Januari 2003</v>
      </c>
      <c r="L137" s="148" t="s">
        <v>772</v>
      </c>
      <c r="M137" s="148" t="s">
        <v>1</v>
      </c>
    </row>
    <row r="138" spans="1:13" ht="15">
      <c r="A138">
        <v>132</v>
      </c>
      <c r="B138" s="148">
        <v>12522</v>
      </c>
      <c r="C138" s="148" t="s">
        <v>773</v>
      </c>
      <c r="D138" s="245" t="s">
        <v>774</v>
      </c>
      <c r="E138" s="148" t="s">
        <v>211</v>
      </c>
      <c r="G138" s="148" t="s">
        <v>775</v>
      </c>
      <c r="H138" s="148" t="s">
        <v>91</v>
      </c>
      <c r="I138" s="148" t="s">
        <v>90</v>
      </c>
      <c r="J138" s="248">
        <v>37666</v>
      </c>
      <c r="K138" s="277" t="str">
        <f t="shared" si="2"/>
        <v>Bangkalan, 14 Februari 2003</v>
      </c>
      <c r="L138" s="148" t="s">
        <v>776</v>
      </c>
      <c r="M138" s="148" t="s">
        <v>1</v>
      </c>
    </row>
    <row r="139" spans="1:13" ht="15">
      <c r="A139">
        <v>133</v>
      </c>
      <c r="B139" s="256">
        <v>12534</v>
      </c>
      <c r="C139" s="256" t="s">
        <v>777</v>
      </c>
      <c r="D139" s="270" t="s">
        <v>778</v>
      </c>
      <c r="E139" s="256" t="s">
        <v>211</v>
      </c>
      <c r="F139" s="256"/>
      <c r="G139" s="256" t="s">
        <v>779</v>
      </c>
      <c r="H139" s="256" t="s">
        <v>89</v>
      </c>
      <c r="I139" s="256" t="s">
        <v>197</v>
      </c>
      <c r="J139" s="276">
        <v>37938</v>
      </c>
      <c r="K139" s="277" t="str">
        <f t="shared" si="2"/>
        <v>BANGKALAN, 13 November 2003</v>
      </c>
      <c r="L139" s="256" t="s">
        <v>780</v>
      </c>
      <c r="M139" s="256" t="s">
        <v>1</v>
      </c>
    </row>
    <row r="140" spans="1:13" s="1" customFormat="1" ht="15">
      <c r="B140" s="271"/>
      <c r="C140" s="271"/>
      <c r="D140" s="272"/>
      <c r="E140" s="271"/>
      <c r="F140" s="271"/>
      <c r="G140" s="5"/>
      <c r="H140" s="271"/>
      <c r="I140" s="271"/>
      <c r="J140" s="271"/>
      <c r="K140" s="273"/>
      <c r="L140" s="271"/>
      <c r="M140" s="274"/>
    </row>
    <row r="141" spans="1:13" s="1" customFormat="1" ht="15">
      <c r="B141" s="271"/>
      <c r="C141" s="271"/>
      <c r="D141" s="272"/>
      <c r="E141" s="271"/>
      <c r="F141" s="271"/>
      <c r="G141" s="5"/>
      <c r="H141" s="271"/>
      <c r="I141" s="271"/>
      <c r="J141" s="271"/>
      <c r="K141" s="273"/>
      <c r="L141" s="271"/>
      <c r="M141" s="274"/>
    </row>
    <row r="142" spans="1:13" s="1" customFormat="1" ht="15">
      <c r="B142" s="275"/>
      <c r="C142" s="275"/>
      <c r="D142" s="275"/>
      <c r="E142" s="274"/>
      <c r="F142" s="274"/>
      <c r="G142" s="275"/>
      <c r="H142" s="275"/>
      <c r="I142" s="275"/>
      <c r="J142" s="275"/>
      <c r="K142" s="273"/>
      <c r="L142" s="275"/>
      <c r="M142" s="274"/>
    </row>
    <row r="143" spans="1:13" s="1" customFormat="1" ht="15">
      <c r="B143" s="275"/>
      <c r="C143" s="275"/>
      <c r="D143" s="275"/>
      <c r="E143" s="274"/>
      <c r="F143" s="274"/>
      <c r="G143" s="275"/>
      <c r="H143" s="275"/>
      <c r="I143" s="275"/>
      <c r="J143" s="275"/>
      <c r="K143" s="273"/>
      <c r="L143" s="275"/>
      <c r="M143" s="274"/>
    </row>
  </sheetData>
  <sortState ref="A7:Z131">
    <sortCondition ref="E7:E131"/>
    <sortCondition ref="F7:F131"/>
  </sortState>
  <mergeCells count="11">
    <mergeCell ref="A1:M1"/>
    <mergeCell ref="A5:B5"/>
    <mergeCell ref="C5:C6"/>
    <mergeCell ref="E5:F5"/>
    <mergeCell ref="G5:G6"/>
    <mergeCell ref="H5:H6"/>
    <mergeCell ref="I5:I6"/>
    <mergeCell ref="J5:J6"/>
    <mergeCell ref="K5:K6"/>
    <mergeCell ref="L5:L6"/>
    <mergeCell ref="M5:M6"/>
  </mergeCells>
  <phoneticPr fontId="0" type="noConversion"/>
  <pageMargins left="0.7" right="0.7" top="0.75" bottom="0.75" header="0.3" footer="0.3"/>
  <pageSetup paperSize="10001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419"/>
  <sheetViews>
    <sheetView topLeftCell="A4" zoomScale="85" zoomScaleNormal="85" workbookViewId="0">
      <pane xSplit="4" ySplit="4" topLeftCell="E8" activePane="bottomRight" state="frozen"/>
      <selection activeCell="A4" sqref="A4"/>
      <selection pane="topRight" activeCell="E4" sqref="E4"/>
      <selection pane="bottomLeft" activeCell="A8" sqref="A8"/>
      <selection pane="bottomRight" activeCell="L214" sqref="L214"/>
    </sheetView>
  </sheetViews>
  <sheetFormatPr defaultRowHeight="12.75"/>
  <cols>
    <col min="1" max="1" width="3.85546875" style="61" customWidth="1"/>
    <col min="2" max="2" width="5.28515625" customWidth="1"/>
    <col min="3" max="3" width="7" customWidth="1"/>
    <col min="4" max="4" width="30.42578125" customWidth="1"/>
    <col min="5" max="20" width="6.7109375" customWidth="1"/>
  </cols>
  <sheetData>
    <row r="1" spans="1:22" s="48" customFormat="1" ht="21" customHeight="1">
      <c r="A1" s="47"/>
      <c r="B1" s="322" t="s">
        <v>115</v>
      </c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</row>
    <row r="2" spans="1:22" s="48" customFormat="1" ht="20.25" customHeight="1">
      <c r="A2" s="47"/>
      <c r="B2" s="322" t="s">
        <v>0</v>
      </c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</row>
    <row r="3" spans="1:22" s="48" customFormat="1" ht="15.75">
      <c r="A3" s="47"/>
      <c r="D3" s="49" t="s">
        <v>93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</row>
    <row r="4" spans="1:22" s="48" customFormat="1" ht="18" customHeight="1">
      <c r="A4" s="47"/>
      <c r="B4" s="323" t="s">
        <v>18</v>
      </c>
      <c r="C4" s="323" t="s">
        <v>94</v>
      </c>
      <c r="D4" s="326" t="s">
        <v>6</v>
      </c>
      <c r="E4" s="329" t="s">
        <v>95</v>
      </c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1"/>
    </row>
    <row r="5" spans="1:22" s="48" customFormat="1" ht="18" customHeight="1">
      <c r="A5" s="47"/>
      <c r="B5" s="324"/>
      <c r="C5" s="324"/>
      <c r="D5" s="327"/>
      <c r="E5" s="329" t="s">
        <v>97</v>
      </c>
      <c r="F5" s="330"/>
      <c r="G5" s="330"/>
      <c r="H5" s="330"/>
      <c r="I5" s="330"/>
      <c r="J5" s="331"/>
      <c r="K5" s="329" t="s">
        <v>100</v>
      </c>
      <c r="L5" s="330"/>
      <c r="M5" s="330"/>
      <c r="N5" s="331"/>
      <c r="O5" s="329" t="s">
        <v>104</v>
      </c>
      <c r="P5" s="330"/>
      <c r="Q5" s="330"/>
      <c r="R5" s="330"/>
      <c r="S5" s="331"/>
      <c r="T5" s="332" t="s">
        <v>105</v>
      </c>
    </row>
    <row r="6" spans="1:22" s="48" customFormat="1" ht="113.25" customHeight="1" thickBot="1">
      <c r="A6" s="47"/>
      <c r="B6" s="325"/>
      <c r="C6" s="325"/>
      <c r="D6" s="328"/>
      <c r="E6" s="51" t="s">
        <v>98</v>
      </c>
      <c r="F6" s="73" t="s">
        <v>99</v>
      </c>
      <c r="G6" s="74" t="s">
        <v>19</v>
      </c>
      <c r="H6" s="74" t="s">
        <v>5</v>
      </c>
      <c r="I6" s="74" t="s">
        <v>38</v>
      </c>
      <c r="J6" s="74" t="s">
        <v>20</v>
      </c>
      <c r="K6" s="52" t="s">
        <v>14</v>
      </c>
      <c r="L6" s="52" t="s">
        <v>101</v>
      </c>
      <c r="M6" s="52" t="s">
        <v>102</v>
      </c>
      <c r="N6" s="52" t="s">
        <v>103</v>
      </c>
      <c r="O6" s="52" t="s">
        <v>154</v>
      </c>
      <c r="P6" s="52" t="s">
        <v>155</v>
      </c>
      <c r="Q6" s="52" t="s">
        <v>156</v>
      </c>
      <c r="R6" s="52" t="s">
        <v>157</v>
      </c>
      <c r="S6" s="76" t="s">
        <v>114</v>
      </c>
      <c r="T6" s="333"/>
      <c r="V6" s="53"/>
    </row>
    <row r="7" spans="1:22" s="58" customFormat="1" ht="19.5" customHeight="1" thickTop="1" thickBot="1">
      <c r="A7" s="54"/>
      <c r="B7" s="55">
        <v>1</v>
      </c>
      <c r="C7" s="55">
        <v>2</v>
      </c>
      <c r="D7" s="56">
        <v>3</v>
      </c>
      <c r="E7" s="57">
        <v>4</v>
      </c>
      <c r="F7" s="5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56">
        <v>12</v>
      </c>
      <c r="N7" s="56">
        <v>13</v>
      </c>
      <c r="O7" s="56">
        <v>14</v>
      </c>
      <c r="P7" s="56">
        <v>15</v>
      </c>
      <c r="Q7" s="56">
        <v>16</v>
      </c>
      <c r="R7" s="56">
        <v>17</v>
      </c>
      <c r="S7" s="56">
        <v>18</v>
      </c>
      <c r="T7" s="56">
        <v>19</v>
      </c>
    </row>
    <row r="8" spans="1:22" s="4" customFormat="1" ht="16.5" customHeight="1" thickTop="1" thickBot="1">
      <c r="A8" s="61">
        <v>1</v>
      </c>
      <c r="B8" s="59">
        <v>1</v>
      </c>
      <c r="C8" s="59">
        <f>PresensiMIPA!B7</f>
        <v>12123</v>
      </c>
      <c r="D8" s="60" t="str">
        <f>PresensiMIPA!G7</f>
        <v>ABDILBAR AINUR RIDLA</v>
      </c>
      <c r="E8" s="282">
        <v>95</v>
      </c>
      <c r="F8" s="283">
        <v>86.92307692307692</v>
      </c>
      <c r="G8" s="284">
        <v>96</v>
      </c>
      <c r="H8" s="282">
        <v>93</v>
      </c>
      <c r="I8" s="282">
        <v>79</v>
      </c>
      <c r="J8" s="282">
        <v>98</v>
      </c>
      <c r="K8" s="282">
        <v>92</v>
      </c>
      <c r="L8" s="284">
        <v>96</v>
      </c>
      <c r="M8" s="284">
        <v>95</v>
      </c>
      <c r="N8" s="282">
        <v>92.941176470588232</v>
      </c>
      <c r="O8" s="284">
        <v>95</v>
      </c>
      <c r="P8" s="282">
        <v>89</v>
      </c>
      <c r="Q8" s="282">
        <v>92</v>
      </c>
      <c r="R8" s="282">
        <v>95</v>
      </c>
      <c r="S8" s="282">
        <v>89</v>
      </c>
      <c r="T8" s="232">
        <f>AVERAGE(E8:S8)</f>
        <v>92.257616892911017</v>
      </c>
    </row>
    <row r="9" spans="1:22" s="4" customFormat="1" ht="16.5" customHeight="1" thickTop="1" thickBot="1">
      <c r="A9" s="61">
        <v>2</v>
      </c>
      <c r="B9" s="62">
        <v>2</v>
      </c>
      <c r="C9" s="62">
        <f>PresensiMIPA!B8</f>
        <v>12146</v>
      </c>
      <c r="D9" s="63" t="str">
        <f>PresensiMIPA!G8</f>
        <v>AISYAH NUR FITRIYANTI</v>
      </c>
      <c r="E9" s="282">
        <v>93</v>
      </c>
      <c r="F9" s="283">
        <v>86.15384615384616</v>
      </c>
      <c r="G9" s="284">
        <v>95</v>
      </c>
      <c r="H9" s="282">
        <v>91</v>
      </c>
      <c r="I9" s="282">
        <v>86</v>
      </c>
      <c r="J9" s="282">
        <v>98</v>
      </c>
      <c r="K9" s="282">
        <v>97</v>
      </c>
      <c r="L9" s="284">
        <v>97</v>
      </c>
      <c r="M9" s="284">
        <v>95</v>
      </c>
      <c r="N9" s="282">
        <v>96.470588235294116</v>
      </c>
      <c r="O9" s="284">
        <v>92</v>
      </c>
      <c r="P9" s="282">
        <v>90</v>
      </c>
      <c r="Q9" s="282">
        <v>93</v>
      </c>
      <c r="R9" s="282">
        <v>92</v>
      </c>
      <c r="S9" s="282">
        <v>90</v>
      </c>
      <c r="T9" s="232">
        <f t="shared" ref="T9:T72" si="0">AVERAGE(E9:S9)</f>
        <v>92.774962292609359</v>
      </c>
    </row>
    <row r="10" spans="1:22" s="4" customFormat="1" ht="16.5" customHeight="1" thickTop="1" thickBot="1">
      <c r="A10" s="61">
        <v>3</v>
      </c>
      <c r="B10" s="62">
        <v>3</v>
      </c>
      <c r="C10" s="62">
        <f>PresensiMIPA!B9</f>
        <v>12158</v>
      </c>
      <c r="D10" s="63" t="str">
        <f>PresensiMIPA!G9</f>
        <v>ALIF RIFALDI</v>
      </c>
      <c r="E10" s="282">
        <v>83</v>
      </c>
      <c r="F10" s="283">
        <v>76.15384615384616</v>
      </c>
      <c r="G10" s="284">
        <v>81</v>
      </c>
      <c r="H10" s="282">
        <v>86</v>
      </c>
      <c r="I10" s="282">
        <v>79</v>
      </c>
      <c r="J10" s="282">
        <v>82</v>
      </c>
      <c r="K10" s="282">
        <v>82</v>
      </c>
      <c r="L10" s="284">
        <v>85</v>
      </c>
      <c r="M10" s="284">
        <v>90</v>
      </c>
      <c r="N10" s="282">
        <v>85</v>
      </c>
      <c r="O10" s="284">
        <v>77</v>
      </c>
      <c r="P10" s="282">
        <v>77</v>
      </c>
      <c r="Q10" s="282">
        <v>81</v>
      </c>
      <c r="R10" s="282">
        <v>76</v>
      </c>
      <c r="S10" s="282">
        <v>77</v>
      </c>
      <c r="T10" s="232">
        <f t="shared" si="0"/>
        <v>81.143589743589743</v>
      </c>
    </row>
    <row r="11" spans="1:22" s="4" customFormat="1" ht="16.5" customHeight="1" thickTop="1" thickBot="1">
      <c r="A11" s="61">
        <v>4</v>
      </c>
      <c r="B11" s="62">
        <v>4</v>
      </c>
      <c r="C11" s="62">
        <f>PresensiMIPA!B10</f>
        <v>12161</v>
      </c>
      <c r="D11" s="63" t="str">
        <f>PresensiMIPA!G10</f>
        <v>Allysa Dwi Permata Sari</v>
      </c>
      <c r="E11" s="282">
        <v>93</v>
      </c>
      <c r="F11" s="283">
        <v>85.384615384615387</v>
      </c>
      <c r="G11" s="284">
        <v>95</v>
      </c>
      <c r="H11" s="282">
        <v>91</v>
      </c>
      <c r="I11" s="282">
        <v>86</v>
      </c>
      <c r="J11" s="282">
        <v>99</v>
      </c>
      <c r="K11" s="282">
        <v>96</v>
      </c>
      <c r="L11" s="284">
        <v>97</v>
      </c>
      <c r="M11" s="284">
        <v>92</v>
      </c>
      <c r="N11" s="282">
        <v>98.235294117647058</v>
      </c>
      <c r="O11" s="284">
        <v>92</v>
      </c>
      <c r="P11" s="282">
        <v>90</v>
      </c>
      <c r="Q11" s="282">
        <v>93</v>
      </c>
      <c r="R11" s="282">
        <v>88</v>
      </c>
      <c r="S11" s="282">
        <v>81</v>
      </c>
      <c r="T11" s="232">
        <f t="shared" si="0"/>
        <v>91.774660633484174</v>
      </c>
    </row>
    <row r="12" spans="1:22" s="4" customFormat="1" ht="16.5" customHeight="1" thickTop="1" thickBot="1">
      <c r="A12" s="61">
        <v>5</v>
      </c>
      <c r="B12" s="62">
        <v>5</v>
      </c>
      <c r="C12" s="62">
        <f>PresensiMIPA!B11</f>
        <v>12190</v>
      </c>
      <c r="D12" s="63" t="str">
        <f>PresensiMIPA!G11</f>
        <v>AZZA JUANA SYAFIRA DARMA</v>
      </c>
      <c r="E12" s="282">
        <v>94</v>
      </c>
      <c r="F12" s="283">
        <v>87.692307692307693</v>
      </c>
      <c r="G12" s="284">
        <v>100</v>
      </c>
      <c r="H12" s="282">
        <v>91</v>
      </c>
      <c r="I12" s="282">
        <v>86</v>
      </c>
      <c r="J12" s="282">
        <v>99</v>
      </c>
      <c r="K12" s="282">
        <v>97</v>
      </c>
      <c r="L12" s="284">
        <v>97</v>
      </c>
      <c r="M12" s="284">
        <v>95</v>
      </c>
      <c r="N12" s="282">
        <v>98.235294117647058</v>
      </c>
      <c r="O12" s="284">
        <v>92</v>
      </c>
      <c r="P12" s="282">
        <v>90</v>
      </c>
      <c r="Q12" s="282">
        <v>92</v>
      </c>
      <c r="R12" s="282">
        <v>92</v>
      </c>
      <c r="S12" s="282">
        <v>90</v>
      </c>
      <c r="T12" s="232">
        <f t="shared" si="0"/>
        <v>93.395173453996975</v>
      </c>
    </row>
    <row r="13" spans="1:22" s="4" customFormat="1" ht="16.5" customHeight="1" thickTop="1" thickBot="1">
      <c r="A13" s="61">
        <v>6</v>
      </c>
      <c r="B13" s="62">
        <v>6</v>
      </c>
      <c r="C13" s="62">
        <f>PresensiMIPA!B12</f>
        <v>12191</v>
      </c>
      <c r="D13" s="63" t="str">
        <f>PresensiMIPA!G12</f>
        <v>BAGUS JAYADI</v>
      </c>
      <c r="E13" s="282">
        <v>90</v>
      </c>
      <c r="F13" s="283">
        <v>86.15384615384616</v>
      </c>
      <c r="G13" s="284">
        <v>92</v>
      </c>
      <c r="H13" s="282">
        <v>88</v>
      </c>
      <c r="I13" s="282">
        <v>86</v>
      </c>
      <c r="J13" s="282">
        <v>87</v>
      </c>
      <c r="K13" s="282">
        <v>90</v>
      </c>
      <c r="L13" s="284">
        <v>97</v>
      </c>
      <c r="M13" s="284">
        <v>85</v>
      </c>
      <c r="N13" s="282">
        <v>89.411764705882348</v>
      </c>
      <c r="O13" s="284">
        <v>80</v>
      </c>
      <c r="P13" s="282">
        <v>83</v>
      </c>
      <c r="Q13" s="282">
        <v>86</v>
      </c>
      <c r="R13" s="282">
        <v>76</v>
      </c>
      <c r="S13" s="282">
        <v>81</v>
      </c>
      <c r="T13" s="232">
        <f t="shared" si="0"/>
        <v>86.437707390648569</v>
      </c>
    </row>
    <row r="14" spans="1:22" s="4" customFormat="1" ht="16.5" customHeight="1" thickTop="1" thickBot="1">
      <c r="A14" s="61">
        <v>7</v>
      </c>
      <c r="B14" s="62">
        <v>7</v>
      </c>
      <c r="C14" s="62">
        <f>PresensiMIPA!B13</f>
        <v>12193</v>
      </c>
      <c r="D14" s="63" t="str">
        <f>PresensiMIPA!G13</f>
        <v>BISMILLAH GHAZA JUNIAR</v>
      </c>
      <c r="E14" s="282">
        <v>91</v>
      </c>
      <c r="F14" s="283">
        <v>86.92307692307692</v>
      </c>
      <c r="G14" s="284">
        <v>96</v>
      </c>
      <c r="H14" s="282">
        <v>93</v>
      </c>
      <c r="I14" s="282">
        <v>84</v>
      </c>
      <c r="J14" s="282">
        <v>97</v>
      </c>
      <c r="K14" s="282">
        <v>95</v>
      </c>
      <c r="L14" s="284">
        <v>97</v>
      </c>
      <c r="M14" s="284">
        <v>93</v>
      </c>
      <c r="N14" s="282">
        <v>96.470588235294116</v>
      </c>
      <c r="O14" s="284">
        <v>85</v>
      </c>
      <c r="P14" s="282">
        <v>87</v>
      </c>
      <c r="Q14" s="282">
        <v>92</v>
      </c>
      <c r="R14" s="282">
        <v>85</v>
      </c>
      <c r="S14" s="282">
        <v>90</v>
      </c>
      <c r="T14" s="232">
        <f t="shared" si="0"/>
        <v>91.226244343891409</v>
      </c>
    </row>
    <row r="15" spans="1:22" s="4" customFormat="1" ht="16.5" customHeight="1" thickTop="1" thickBot="1">
      <c r="A15" s="61">
        <v>8</v>
      </c>
      <c r="B15" s="62">
        <v>8</v>
      </c>
      <c r="C15" s="62">
        <f>PresensiMIPA!B14</f>
        <v>12221</v>
      </c>
      <c r="D15" s="63" t="str">
        <f>PresensiMIPA!G14</f>
        <v>ELISA REFIANI</v>
      </c>
      <c r="E15" s="282">
        <v>93</v>
      </c>
      <c r="F15" s="283">
        <v>86.15384615384616</v>
      </c>
      <c r="G15" s="284">
        <v>89</v>
      </c>
      <c r="H15" s="282">
        <v>84</v>
      </c>
      <c r="I15" s="282">
        <v>86</v>
      </c>
      <c r="J15" s="282">
        <v>100</v>
      </c>
      <c r="K15" s="282">
        <v>96</v>
      </c>
      <c r="L15" s="284">
        <v>97</v>
      </c>
      <c r="M15" s="284">
        <v>92</v>
      </c>
      <c r="N15" s="282">
        <v>99.117647058823536</v>
      </c>
      <c r="O15" s="284">
        <v>95</v>
      </c>
      <c r="P15" s="282">
        <v>90</v>
      </c>
      <c r="Q15" s="282">
        <v>93</v>
      </c>
      <c r="R15" s="282">
        <v>88</v>
      </c>
      <c r="S15" s="282">
        <v>89</v>
      </c>
      <c r="T15" s="232">
        <f t="shared" si="0"/>
        <v>91.818099547511309</v>
      </c>
    </row>
    <row r="16" spans="1:22" s="4" customFormat="1" ht="16.5" customHeight="1" thickTop="1" thickBot="1">
      <c r="A16" s="61">
        <v>9</v>
      </c>
      <c r="B16" s="62">
        <v>9</v>
      </c>
      <c r="C16" s="62">
        <f>PresensiMIPA!B15</f>
        <v>12236</v>
      </c>
      <c r="D16" s="63" t="str">
        <f>PresensiMIPA!G15</f>
        <v>Farhanus Saidy</v>
      </c>
      <c r="E16" s="282">
        <v>91</v>
      </c>
      <c r="F16" s="283">
        <v>87.692307692307693</v>
      </c>
      <c r="G16" s="284">
        <v>91</v>
      </c>
      <c r="H16" s="282">
        <v>91</v>
      </c>
      <c r="I16" s="282">
        <v>79</v>
      </c>
      <c r="J16" s="282">
        <v>86</v>
      </c>
      <c r="K16" s="282">
        <v>89</v>
      </c>
      <c r="L16" s="284">
        <v>98</v>
      </c>
      <c r="M16" s="284">
        <v>92</v>
      </c>
      <c r="N16" s="282">
        <v>85</v>
      </c>
      <c r="O16" s="284">
        <v>92</v>
      </c>
      <c r="P16" s="282">
        <v>84</v>
      </c>
      <c r="Q16" s="282">
        <v>87</v>
      </c>
      <c r="R16" s="282">
        <v>80</v>
      </c>
      <c r="S16" s="282">
        <v>84</v>
      </c>
      <c r="T16" s="232">
        <f t="shared" si="0"/>
        <v>87.779487179487177</v>
      </c>
    </row>
    <row r="17" spans="1:20" s="4" customFormat="1" ht="16.5" customHeight="1" thickTop="1" thickBot="1">
      <c r="A17" s="61">
        <v>10</v>
      </c>
      <c r="B17" s="62">
        <v>10</v>
      </c>
      <c r="C17" s="62">
        <f>PresensiMIPA!B16</f>
        <v>12244</v>
      </c>
      <c r="D17" s="63" t="str">
        <f>PresensiMIPA!G16</f>
        <v>FIBRIYANTI ANJALI</v>
      </c>
      <c r="E17" s="282">
        <v>93</v>
      </c>
      <c r="F17" s="283">
        <v>86.92307692307692</v>
      </c>
      <c r="G17" s="284">
        <v>97</v>
      </c>
      <c r="H17" s="282">
        <v>91</v>
      </c>
      <c r="I17" s="282">
        <v>86</v>
      </c>
      <c r="J17" s="282">
        <v>99</v>
      </c>
      <c r="K17" s="282">
        <v>97</v>
      </c>
      <c r="L17" s="284">
        <v>97</v>
      </c>
      <c r="M17" s="284">
        <v>95</v>
      </c>
      <c r="N17" s="282">
        <v>98.235294117647058</v>
      </c>
      <c r="O17" s="284">
        <v>92</v>
      </c>
      <c r="P17" s="282">
        <v>89</v>
      </c>
      <c r="Q17" s="282">
        <v>93</v>
      </c>
      <c r="R17" s="282">
        <v>80</v>
      </c>
      <c r="S17" s="282">
        <v>90</v>
      </c>
      <c r="T17" s="232">
        <f t="shared" si="0"/>
        <v>92.277224736048268</v>
      </c>
    </row>
    <row r="18" spans="1:20" s="4" customFormat="1" ht="16.5" customHeight="1" thickTop="1" thickBot="1">
      <c r="A18" s="61">
        <v>11</v>
      </c>
      <c r="B18" s="62">
        <v>11</v>
      </c>
      <c r="C18" s="62">
        <f>PresensiMIPA!B17</f>
        <v>12245</v>
      </c>
      <c r="D18" s="63" t="str">
        <f>PresensiMIPA!G17</f>
        <v>Fickry Hardiansyah</v>
      </c>
      <c r="E18" s="282">
        <v>90</v>
      </c>
      <c r="F18" s="283">
        <v>81.538461538461533</v>
      </c>
      <c r="G18" s="284">
        <v>86</v>
      </c>
      <c r="H18" s="282">
        <v>82</v>
      </c>
      <c r="I18" s="282">
        <v>84</v>
      </c>
      <c r="J18" s="282">
        <v>89</v>
      </c>
      <c r="K18" s="282">
        <v>88</v>
      </c>
      <c r="L18" s="284">
        <v>88</v>
      </c>
      <c r="M18" s="284">
        <v>89</v>
      </c>
      <c r="N18" s="282">
        <v>92.058823529411768</v>
      </c>
      <c r="O18" s="284">
        <v>90</v>
      </c>
      <c r="P18" s="282">
        <v>83</v>
      </c>
      <c r="Q18" s="282">
        <v>89</v>
      </c>
      <c r="R18" s="282">
        <v>80</v>
      </c>
      <c r="S18" s="282">
        <v>85</v>
      </c>
      <c r="T18" s="232">
        <f t="shared" si="0"/>
        <v>86.439819004524892</v>
      </c>
    </row>
    <row r="19" spans="1:20" s="4" customFormat="1" ht="16.5" customHeight="1" thickTop="1" thickBot="1">
      <c r="A19" s="61">
        <v>12</v>
      </c>
      <c r="B19" s="62">
        <v>12</v>
      </c>
      <c r="C19" s="62">
        <f>PresensiMIPA!B18</f>
        <v>12263</v>
      </c>
      <c r="D19" s="63" t="str">
        <f>PresensiMIPA!G18</f>
        <v>HARYANTO</v>
      </c>
      <c r="E19" s="282">
        <v>90</v>
      </c>
      <c r="F19" s="283">
        <v>83.84615384615384</v>
      </c>
      <c r="G19" s="284">
        <v>87</v>
      </c>
      <c r="H19" s="282">
        <v>84</v>
      </c>
      <c r="I19" s="282">
        <v>84</v>
      </c>
      <c r="J19" s="282">
        <v>93</v>
      </c>
      <c r="K19" s="282">
        <v>89</v>
      </c>
      <c r="L19" s="284">
        <v>96</v>
      </c>
      <c r="M19" s="284">
        <v>89</v>
      </c>
      <c r="N19" s="282">
        <v>93.823529411764696</v>
      </c>
      <c r="O19" s="284">
        <v>92</v>
      </c>
      <c r="P19" s="282">
        <v>84</v>
      </c>
      <c r="Q19" s="282">
        <v>93</v>
      </c>
      <c r="R19" s="282">
        <v>78</v>
      </c>
      <c r="S19" s="282">
        <v>89</v>
      </c>
      <c r="T19" s="232">
        <f t="shared" si="0"/>
        <v>88.377978883861232</v>
      </c>
    </row>
    <row r="20" spans="1:20" s="4" customFormat="1" ht="16.5" customHeight="1" thickTop="1" thickBot="1">
      <c r="A20" s="61">
        <v>13</v>
      </c>
      <c r="B20" s="62">
        <v>13</v>
      </c>
      <c r="C20" s="62">
        <f>PresensiMIPA!B19</f>
        <v>12264</v>
      </c>
      <c r="D20" s="63" t="str">
        <f>PresensiMIPA!G19</f>
        <v>Hasanah</v>
      </c>
      <c r="E20" s="282">
        <v>93</v>
      </c>
      <c r="F20" s="283">
        <v>87.692307692307693</v>
      </c>
      <c r="G20" s="284">
        <v>90</v>
      </c>
      <c r="H20" s="282">
        <v>91</v>
      </c>
      <c r="I20" s="282">
        <v>86</v>
      </c>
      <c r="J20" s="282">
        <v>98</v>
      </c>
      <c r="K20" s="282">
        <v>97</v>
      </c>
      <c r="L20" s="284">
        <v>97</v>
      </c>
      <c r="M20" s="284">
        <v>91</v>
      </c>
      <c r="N20" s="282">
        <v>97.35294117647058</v>
      </c>
      <c r="O20" s="284">
        <v>92</v>
      </c>
      <c r="P20" s="282">
        <v>90</v>
      </c>
      <c r="Q20" s="282">
        <v>92</v>
      </c>
      <c r="R20" s="282">
        <v>85</v>
      </c>
      <c r="S20" s="282">
        <v>90</v>
      </c>
      <c r="T20" s="232">
        <f t="shared" si="0"/>
        <v>91.80301659125189</v>
      </c>
    </row>
    <row r="21" spans="1:20" s="4" customFormat="1" ht="16.5" customHeight="1" thickTop="1" thickBot="1">
      <c r="A21" s="61">
        <v>14</v>
      </c>
      <c r="B21" s="62">
        <v>14</v>
      </c>
      <c r="C21" s="62">
        <f>PresensiMIPA!B20</f>
        <v>12278</v>
      </c>
      <c r="D21" s="63" t="str">
        <f>PresensiMIPA!G20</f>
        <v>Imam Fausi</v>
      </c>
      <c r="E21" s="282">
        <v>90</v>
      </c>
      <c r="F21" s="283">
        <v>85.384615384615387</v>
      </c>
      <c r="G21" s="284">
        <v>87</v>
      </c>
      <c r="H21" s="282">
        <v>91</v>
      </c>
      <c r="I21" s="282">
        <v>82</v>
      </c>
      <c r="J21" s="282">
        <v>93</v>
      </c>
      <c r="K21" s="282">
        <v>93</v>
      </c>
      <c r="L21" s="284">
        <v>98</v>
      </c>
      <c r="M21" s="284">
        <v>96</v>
      </c>
      <c r="N21" s="282">
        <v>92.058823529411768</v>
      </c>
      <c r="O21" s="284">
        <v>92</v>
      </c>
      <c r="P21" s="282">
        <v>84</v>
      </c>
      <c r="Q21" s="282">
        <v>87</v>
      </c>
      <c r="R21" s="282">
        <v>80</v>
      </c>
      <c r="S21" s="282">
        <v>86</v>
      </c>
      <c r="T21" s="232">
        <f t="shared" si="0"/>
        <v>89.096229260935146</v>
      </c>
    </row>
    <row r="22" spans="1:20" s="4" customFormat="1" ht="16.5" customHeight="1" thickTop="1" thickBot="1">
      <c r="A22" s="61">
        <v>15</v>
      </c>
      <c r="B22" s="62">
        <v>15</v>
      </c>
      <c r="C22" s="62">
        <f>PresensiMIPA!B21</f>
        <v>12284</v>
      </c>
      <c r="D22" s="63" t="str">
        <f>PresensiMIPA!G21</f>
        <v>INTAN SUCI RAMADHANI PURNAMA KUNCORO</v>
      </c>
      <c r="E22" s="282">
        <v>93</v>
      </c>
      <c r="F22" s="283">
        <v>86.92307692307692</v>
      </c>
      <c r="G22" s="284">
        <v>100</v>
      </c>
      <c r="H22" s="282">
        <v>91</v>
      </c>
      <c r="I22" s="282">
        <v>86</v>
      </c>
      <c r="J22" s="282">
        <v>99</v>
      </c>
      <c r="K22" s="282">
        <v>97</v>
      </c>
      <c r="L22" s="284">
        <v>97</v>
      </c>
      <c r="M22" s="284">
        <v>94</v>
      </c>
      <c r="N22" s="282">
        <v>98.235294117647058</v>
      </c>
      <c r="O22" s="284">
        <v>92</v>
      </c>
      <c r="P22" s="282">
        <v>90</v>
      </c>
      <c r="Q22" s="282">
        <v>93</v>
      </c>
      <c r="R22" s="282">
        <v>92</v>
      </c>
      <c r="S22" s="282">
        <v>90</v>
      </c>
      <c r="T22" s="232">
        <f t="shared" si="0"/>
        <v>93.277224736048268</v>
      </c>
    </row>
    <row r="23" spans="1:20" s="4" customFormat="1" ht="16.5" customHeight="1" thickTop="1" thickBot="1">
      <c r="A23" s="61">
        <v>16</v>
      </c>
      <c r="B23" s="62">
        <v>16</v>
      </c>
      <c r="C23" s="62">
        <f>PresensiMIPA!B22</f>
        <v>12297</v>
      </c>
      <c r="D23" s="63" t="str">
        <f>PresensiMIPA!G22</f>
        <v>JUNIAR MEGA PUTRI</v>
      </c>
      <c r="E23" s="282">
        <v>91</v>
      </c>
      <c r="F23" s="283">
        <v>85.384615384615387</v>
      </c>
      <c r="G23" s="284">
        <v>88</v>
      </c>
      <c r="H23" s="282">
        <v>93</v>
      </c>
      <c r="I23" s="282">
        <v>86</v>
      </c>
      <c r="J23" s="282">
        <v>97</v>
      </c>
      <c r="K23" s="282">
        <v>96</v>
      </c>
      <c r="L23" s="284">
        <v>97</v>
      </c>
      <c r="M23" s="284">
        <v>92</v>
      </c>
      <c r="N23" s="282">
        <v>97.35294117647058</v>
      </c>
      <c r="O23" s="284">
        <v>92</v>
      </c>
      <c r="P23" s="282">
        <v>90</v>
      </c>
      <c r="Q23" s="282">
        <v>92</v>
      </c>
      <c r="R23" s="282">
        <v>88</v>
      </c>
      <c r="S23" s="282">
        <v>90</v>
      </c>
      <c r="T23" s="232">
        <f t="shared" si="0"/>
        <v>91.649170437405729</v>
      </c>
    </row>
    <row r="24" spans="1:20" s="4" customFormat="1" ht="16.5" customHeight="1" thickTop="1" thickBot="1">
      <c r="A24" s="61">
        <v>17</v>
      </c>
      <c r="B24" s="62">
        <v>17</v>
      </c>
      <c r="C24" s="62">
        <f>PresensiMIPA!B23</f>
        <v>12309</v>
      </c>
      <c r="D24" s="63" t="str">
        <f>PresensiMIPA!G23</f>
        <v>LAILY QORIATUL FAJRIH</v>
      </c>
      <c r="E24" s="282">
        <v>93</v>
      </c>
      <c r="F24" s="283">
        <v>87.692307692307693</v>
      </c>
      <c r="G24" s="284">
        <v>97</v>
      </c>
      <c r="H24" s="282">
        <v>91</v>
      </c>
      <c r="I24" s="282">
        <v>86</v>
      </c>
      <c r="J24" s="282">
        <v>99</v>
      </c>
      <c r="K24" s="282">
        <v>96</v>
      </c>
      <c r="L24" s="284">
        <v>97</v>
      </c>
      <c r="M24" s="284">
        <v>94</v>
      </c>
      <c r="N24" s="282">
        <v>98.235294117647058</v>
      </c>
      <c r="O24" s="284">
        <v>92</v>
      </c>
      <c r="P24" s="282">
        <v>90</v>
      </c>
      <c r="Q24" s="282">
        <v>93</v>
      </c>
      <c r="R24" s="282">
        <v>88</v>
      </c>
      <c r="S24" s="282">
        <v>90</v>
      </c>
      <c r="T24" s="232">
        <f t="shared" si="0"/>
        <v>92.795173453996981</v>
      </c>
    </row>
    <row r="25" spans="1:20" s="4" customFormat="1" ht="16.5" customHeight="1" thickTop="1" thickBot="1">
      <c r="A25" s="61">
        <v>18</v>
      </c>
      <c r="B25" s="62">
        <v>18</v>
      </c>
      <c r="C25" s="62">
        <f>PresensiMIPA!B24</f>
        <v>12315</v>
      </c>
      <c r="D25" s="63" t="str">
        <f>PresensiMIPA!G24</f>
        <v>Lukman Hakim</v>
      </c>
      <c r="E25" s="282">
        <v>89</v>
      </c>
      <c r="F25" s="283">
        <v>83.84615384615384</v>
      </c>
      <c r="G25" s="284">
        <v>86</v>
      </c>
      <c r="H25" s="282">
        <v>84</v>
      </c>
      <c r="I25" s="282">
        <v>78</v>
      </c>
      <c r="J25" s="282">
        <v>93</v>
      </c>
      <c r="K25" s="282">
        <v>92</v>
      </c>
      <c r="L25" s="284">
        <v>93</v>
      </c>
      <c r="M25" s="284">
        <v>89</v>
      </c>
      <c r="N25" s="282">
        <v>89.411764705882348</v>
      </c>
      <c r="O25" s="284">
        <v>90</v>
      </c>
      <c r="P25" s="282">
        <v>83</v>
      </c>
      <c r="Q25" s="282">
        <v>89</v>
      </c>
      <c r="R25" s="282">
        <v>80</v>
      </c>
      <c r="S25" s="282">
        <v>83</v>
      </c>
      <c r="T25" s="232">
        <f t="shared" si="0"/>
        <v>86.817194570135754</v>
      </c>
    </row>
    <row r="26" spans="1:20" s="4" customFormat="1" ht="16.5" customHeight="1" thickTop="1" thickBot="1">
      <c r="A26" s="61">
        <v>19</v>
      </c>
      <c r="B26" s="62">
        <v>19</v>
      </c>
      <c r="C26" s="62">
        <f>PresensiMIPA!B25</f>
        <v>12350</v>
      </c>
      <c r="D26" s="63" t="str">
        <f>PresensiMIPA!G25</f>
        <v>MOCHAMMAD RIZKI FAJRI</v>
      </c>
      <c r="E26" s="282">
        <v>94</v>
      </c>
      <c r="F26" s="283">
        <v>86.15384615384616</v>
      </c>
      <c r="G26" s="284">
        <v>92</v>
      </c>
      <c r="H26" s="282">
        <v>98</v>
      </c>
      <c r="I26" s="282">
        <v>87</v>
      </c>
      <c r="J26" s="282">
        <v>94</v>
      </c>
      <c r="K26" s="282">
        <v>90</v>
      </c>
      <c r="L26" s="284">
        <v>94</v>
      </c>
      <c r="M26" s="284">
        <v>93</v>
      </c>
      <c r="N26" s="282">
        <v>97.35294117647058</v>
      </c>
      <c r="O26" s="284">
        <v>90</v>
      </c>
      <c r="P26" s="282">
        <v>84</v>
      </c>
      <c r="Q26" s="282">
        <v>83</v>
      </c>
      <c r="R26" s="282">
        <v>95</v>
      </c>
      <c r="S26" s="282">
        <v>88</v>
      </c>
      <c r="T26" s="232">
        <f t="shared" si="0"/>
        <v>91.03378582202113</v>
      </c>
    </row>
    <row r="27" spans="1:20" s="4" customFormat="1" ht="16.5" customHeight="1" thickTop="1" thickBot="1">
      <c r="A27" s="61">
        <v>20</v>
      </c>
      <c r="B27" s="62">
        <v>20</v>
      </c>
      <c r="C27" s="62">
        <f>PresensiMIPA!B26</f>
        <v>12376</v>
      </c>
      <c r="D27" s="63" t="str">
        <f>PresensiMIPA!G26</f>
        <v>Muhammad Ghufron Maula</v>
      </c>
      <c r="E27" s="282">
        <v>94</v>
      </c>
      <c r="F27" s="283">
        <v>82.307692307692307</v>
      </c>
      <c r="G27" s="284">
        <v>92</v>
      </c>
      <c r="H27" s="282">
        <v>88</v>
      </c>
      <c r="I27" s="282">
        <v>79</v>
      </c>
      <c r="J27" s="282">
        <v>90</v>
      </c>
      <c r="K27" s="282">
        <v>93</v>
      </c>
      <c r="L27" s="284">
        <v>89</v>
      </c>
      <c r="M27" s="284">
        <v>90</v>
      </c>
      <c r="N27" s="282">
        <v>93.823529411764696</v>
      </c>
      <c r="O27" s="284">
        <v>77</v>
      </c>
      <c r="P27" s="282">
        <v>80</v>
      </c>
      <c r="Q27" s="282">
        <v>89</v>
      </c>
      <c r="R27" s="282">
        <v>85</v>
      </c>
      <c r="S27" s="282">
        <v>82</v>
      </c>
      <c r="T27" s="232">
        <f t="shared" si="0"/>
        <v>86.942081447963801</v>
      </c>
    </row>
    <row r="28" spans="1:20" s="4" customFormat="1" ht="16.5" customHeight="1" thickTop="1" thickBot="1">
      <c r="A28" s="61">
        <v>21</v>
      </c>
      <c r="B28" s="62">
        <v>21</v>
      </c>
      <c r="C28" s="62">
        <f>PresensiMIPA!B27</f>
        <v>12378</v>
      </c>
      <c r="D28" s="63" t="str">
        <f>PresensiMIPA!G27</f>
        <v>Muhammad Mufti Alfarotzi</v>
      </c>
      <c r="E28" s="282">
        <v>93</v>
      </c>
      <c r="F28" s="283">
        <v>83.84615384615384</v>
      </c>
      <c r="G28" s="284">
        <v>88</v>
      </c>
      <c r="H28" s="282">
        <v>89</v>
      </c>
      <c r="I28" s="282">
        <v>82</v>
      </c>
      <c r="J28" s="282">
        <v>80</v>
      </c>
      <c r="K28" s="282">
        <v>90</v>
      </c>
      <c r="L28" s="284">
        <v>92</v>
      </c>
      <c r="M28" s="284">
        <v>87</v>
      </c>
      <c r="N28" s="282">
        <v>87.64705882352942</v>
      </c>
      <c r="O28" s="284">
        <v>85</v>
      </c>
      <c r="P28" s="282">
        <v>80</v>
      </c>
      <c r="Q28" s="282">
        <v>84</v>
      </c>
      <c r="R28" s="282">
        <v>80</v>
      </c>
      <c r="S28" s="282">
        <v>80</v>
      </c>
      <c r="T28" s="232">
        <f t="shared" si="0"/>
        <v>85.432880844645538</v>
      </c>
    </row>
    <row r="29" spans="1:20" s="4" customFormat="1" ht="16.5" customHeight="1" thickTop="1" thickBot="1">
      <c r="A29" s="61">
        <v>22</v>
      </c>
      <c r="B29" s="62">
        <v>22</v>
      </c>
      <c r="C29" s="62">
        <f>PresensiMIPA!B28</f>
        <v>12397</v>
      </c>
      <c r="D29" s="63" t="str">
        <f>PresensiMIPA!G28</f>
        <v>NADHIRA FATIHA AMBAMI</v>
      </c>
      <c r="E29" s="282">
        <v>94</v>
      </c>
      <c r="F29" s="283">
        <v>86.15384615384616</v>
      </c>
      <c r="G29" s="284">
        <v>88</v>
      </c>
      <c r="H29" s="282">
        <v>93</v>
      </c>
      <c r="I29" s="282">
        <v>83</v>
      </c>
      <c r="J29" s="282">
        <v>90</v>
      </c>
      <c r="K29" s="282">
        <v>95</v>
      </c>
      <c r="L29" s="284">
        <v>91</v>
      </c>
      <c r="M29" s="284">
        <v>91</v>
      </c>
      <c r="N29" s="282">
        <v>98.235294117647058</v>
      </c>
      <c r="O29" s="284">
        <v>90</v>
      </c>
      <c r="P29" s="282">
        <v>86</v>
      </c>
      <c r="Q29" s="282">
        <v>84</v>
      </c>
      <c r="R29" s="282">
        <v>88</v>
      </c>
      <c r="S29" s="282">
        <v>89</v>
      </c>
      <c r="T29" s="232">
        <f t="shared" si="0"/>
        <v>89.759276018099555</v>
      </c>
    </row>
    <row r="30" spans="1:20" s="4" customFormat="1" ht="16.5" customHeight="1" thickTop="1" thickBot="1">
      <c r="A30" s="61">
        <v>23</v>
      </c>
      <c r="B30" s="62">
        <v>23</v>
      </c>
      <c r="C30" s="62">
        <f>PresensiMIPA!B29</f>
        <v>12411</v>
      </c>
      <c r="D30" s="63" t="str">
        <f>PresensiMIPA!G29</f>
        <v>Nurhandayany</v>
      </c>
      <c r="E30" s="282">
        <v>98</v>
      </c>
      <c r="F30" s="283">
        <v>85.384615384615387</v>
      </c>
      <c r="G30" s="284">
        <v>92</v>
      </c>
      <c r="H30" s="282">
        <v>88</v>
      </c>
      <c r="I30" s="282">
        <v>88</v>
      </c>
      <c r="J30" s="282">
        <v>93</v>
      </c>
      <c r="K30" s="282">
        <v>92</v>
      </c>
      <c r="L30" s="284">
        <v>93</v>
      </c>
      <c r="M30" s="284">
        <v>91</v>
      </c>
      <c r="N30" s="282">
        <v>98.235294117647058</v>
      </c>
      <c r="O30" s="284">
        <v>87</v>
      </c>
      <c r="P30" s="282">
        <v>83</v>
      </c>
      <c r="Q30" s="282">
        <v>90</v>
      </c>
      <c r="R30" s="282">
        <v>80</v>
      </c>
      <c r="S30" s="282">
        <v>89</v>
      </c>
      <c r="T30" s="232">
        <f t="shared" si="0"/>
        <v>89.841327300150837</v>
      </c>
    </row>
    <row r="31" spans="1:20" s="4" customFormat="1" ht="16.5" customHeight="1" thickTop="1" thickBot="1">
      <c r="A31" s="61">
        <v>24</v>
      </c>
      <c r="B31" s="62">
        <v>24</v>
      </c>
      <c r="C31" s="62">
        <f>PresensiMIPA!B30</f>
        <v>12423</v>
      </c>
      <c r="D31" s="63" t="str">
        <f>PresensiMIPA!G30</f>
        <v>PINGKAN AL PUNDANI</v>
      </c>
      <c r="E31" s="282">
        <v>95</v>
      </c>
      <c r="F31" s="283">
        <v>84.615384615384613</v>
      </c>
      <c r="G31" s="284">
        <v>94</v>
      </c>
      <c r="H31" s="282">
        <v>93</v>
      </c>
      <c r="I31" s="282">
        <v>82</v>
      </c>
      <c r="J31" s="282">
        <v>93</v>
      </c>
      <c r="K31" s="282">
        <v>90</v>
      </c>
      <c r="L31" s="284">
        <v>93</v>
      </c>
      <c r="M31" s="284">
        <v>92</v>
      </c>
      <c r="N31" s="282">
        <v>97.35294117647058</v>
      </c>
      <c r="O31" s="284">
        <v>92</v>
      </c>
      <c r="P31" s="282">
        <v>84</v>
      </c>
      <c r="Q31" s="282">
        <v>83</v>
      </c>
      <c r="R31" s="282">
        <v>92</v>
      </c>
      <c r="S31" s="282">
        <v>88</v>
      </c>
      <c r="T31" s="232">
        <f t="shared" si="0"/>
        <v>90.19788838612368</v>
      </c>
    </row>
    <row r="32" spans="1:20" s="4" customFormat="1" ht="16.5" customHeight="1" thickTop="1" thickBot="1">
      <c r="A32" s="61">
        <v>25</v>
      </c>
      <c r="B32" s="62">
        <v>25</v>
      </c>
      <c r="C32" s="62">
        <f>PresensiMIPA!B31</f>
        <v>12433</v>
      </c>
      <c r="D32" s="63" t="str">
        <f>PresensiMIPA!G31</f>
        <v>QOTHRY ELNADA</v>
      </c>
      <c r="E32" s="282">
        <v>96</v>
      </c>
      <c r="F32" s="283">
        <v>88.461538461538467</v>
      </c>
      <c r="G32" s="284">
        <v>92</v>
      </c>
      <c r="H32" s="282">
        <v>89</v>
      </c>
      <c r="I32" s="282">
        <v>90</v>
      </c>
      <c r="J32" s="282">
        <v>92</v>
      </c>
      <c r="K32" s="282">
        <v>93</v>
      </c>
      <c r="L32" s="284">
        <v>97</v>
      </c>
      <c r="M32" s="284">
        <v>92</v>
      </c>
      <c r="N32" s="282">
        <v>98.235294117647058</v>
      </c>
      <c r="O32" s="284">
        <v>87</v>
      </c>
      <c r="P32" s="282">
        <v>84</v>
      </c>
      <c r="Q32" s="282">
        <v>92</v>
      </c>
      <c r="R32" s="282">
        <v>88</v>
      </c>
      <c r="S32" s="282">
        <v>89</v>
      </c>
      <c r="T32" s="232">
        <f t="shared" si="0"/>
        <v>91.179788838612367</v>
      </c>
    </row>
    <row r="33" spans="1:20" s="4" customFormat="1" ht="16.5" customHeight="1" thickTop="1" thickBot="1">
      <c r="A33" s="61">
        <v>26</v>
      </c>
      <c r="B33" s="62">
        <v>26</v>
      </c>
      <c r="C33" s="62">
        <f>PresensiMIPA!B32</f>
        <v>12451</v>
      </c>
      <c r="D33" s="63" t="str">
        <f>PresensiMIPA!G32</f>
        <v>Rari Rizky Dwi Alfarizy</v>
      </c>
      <c r="E33" s="282">
        <v>93</v>
      </c>
      <c r="F33" s="283">
        <v>86.92307692307692</v>
      </c>
      <c r="G33" s="284">
        <v>91</v>
      </c>
      <c r="H33" s="282">
        <v>84</v>
      </c>
      <c r="I33" s="282">
        <v>84</v>
      </c>
      <c r="J33" s="282">
        <v>95</v>
      </c>
      <c r="K33" s="282">
        <v>93</v>
      </c>
      <c r="L33" s="284">
        <v>95</v>
      </c>
      <c r="M33" s="284">
        <v>90</v>
      </c>
      <c r="N33" s="282">
        <v>97.35294117647058</v>
      </c>
      <c r="O33" s="284">
        <v>92</v>
      </c>
      <c r="P33" s="282">
        <v>80</v>
      </c>
      <c r="Q33" s="282">
        <v>89</v>
      </c>
      <c r="R33" s="282">
        <v>88</v>
      </c>
      <c r="S33" s="282">
        <v>89</v>
      </c>
      <c r="T33" s="232">
        <f t="shared" si="0"/>
        <v>89.818401206636494</v>
      </c>
    </row>
    <row r="34" spans="1:20" s="4" customFormat="1" ht="16.5" customHeight="1" thickTop="1" thickBot="1">
      <c r="A34" s="61">
        <v>27</v>
      </c>
      <c r="B34" s="62">
        <v>27</v>
      </c>
      <c r="C34" s="62">
        <f>PresensiMIPA!B33</f>
        <v>12457</v>
      </c>
      <c r="D34" s="63" t="str">
        <f>PresensiMIPA!G33</f>
        <v>RESA UMMAMI</v>
      </c>
      <c r="E34" s="282">
        <v>94</v>
      </c>
      <c r="F34" s="283">
        <v>86.92307692307692</v>
      </c>
      <c r="G34" s="284">
        <v>92</v>
      </c>
      <c r="H34" s="282">
        <v>93</v>
      </c>
      <c r="I34" s="282">
        <v>86</v>
      </c>
      <c r="J34" s="282">
        <v>93</v>
      </c>
      <c r="K34" s="282">
        <v>89</v>
      </c>
      <c r="L34" s="284">
        <v>95</v>
      </c>
      <c r="M34" s="284">
        <v>93</v>
      </c>
      <c r="N34" s="282">
        <v>97.35294117647058</v>
      </c>
      <c r="O34" s="284">
        <v>87</v>
      </c>
      <c r="P34" s="282">
        <v>84</v>
      </c>
      <c r="Q34" s="282">
        <v>83</v>
      </c>
      <c r="R34" s="282">
        <v>88</v>
      </c>
      <c r="S34" s="282">
        <v>87</v>
      </c>
      <c r="T34" s="232">
        <f t="shared" si="0"/>
        <v>89.885067873303157</v>
      </c>
    </row>
    <row r="35" spans="1:20" s="4" customFormat="1" ht="16.5" customHeight="1" thickTop="1" thickBot="1">
      <c r="A35" s="61">
        <v>28</v>
      </c>
      <c r="B35" s="62">
        <v>28</v>
      </c>
      <c r="C35" s="62">
        <f>PresensiMIPA!B34</f>
        <v>12466</v>
      </c>
      <c r="D35" s="63" t="str">
        <f>PresensiMIPA!G34</f>
        <v>RIFKY RISHALDY ALFARESI</v>
      </c>
      <c r="E35" s="282">
        <v>84</v>
      </c>
      <c r="F35" s="283">
        <v>71.538461538461533</v>
      </c>
      <c r="G35" s="284">
        <v>78</v>
      </c>
      <c r="H35" s="282">
        <v>70</v>
      </c>
      <c r="I35" s="282">
        <v>78</v>
      </c>
      <c r="J35" s="282">
        <v>76</v>
      </c>
      <c r="K35" s="282">
        <v>89</v>
      </c>
      <c r="L35" s="284">
        <v>98</v>
      </c>
      <c r="M35" s="284">
        <v>89</v>
      </c>
      <c r="N35" s="282">
        <v>83.235294117647058</v>
      </c>
      <c r="O35" s="284">
        <v>75</v>
      </c>
      <c r="P35" s="282">
        <v>71</v>
      </c>
      <c r="Q35" s="282">
        <v>70</v>
      </c>
      <c r="R35" s="282">
        <v>80</v>
      </c>
      <c r="S35" s="282">
        <v>77</v>
      </c>
      <c r="T35" s="232">
        <f t="shared" si="0"/>
        <v>79.318250377073909</v>
      </c>
    </row>
    <row r="36" spans="1:20" s="4" customFormat="1" ht="16.5" customHeight="1" thickTop="1" thickBot="1">
      <c r="A36" s="61">
        <v>29</v>
      </c>
      <c r="B36" s="62">
        <v>29</v>
      </c>
      <c r="C36" s="62">
        <f>PresensiMIPA!B35</f>
        <v>12480</v>
      </c>
      <c r="D36" s="63" t="str">
        <f>PresensiMIPA!G35</f>
        <v>SABRINA REISMA IZZATUN NISAA'</v>
      </c>
      <c r="E36" s="282">
        <v>99</v>
      </c>
      <c r="F36" s="283">
        <v>86.92307692307692</v>
      </c>
      <c r="G36" s="284">
        <v>88</v>
      </c>
      <c r="H36" s="282">
        <v>84</v>
      </c>
      <c r="I36" s="282">
        <v>84</v>
      </c>
      <c r="J36" s="282">
        <v>91</v>
      </c>
      <c r="K36" s="282">
        <v>95</v>
      </c>
      <c r="L36" s="284">
        <v>94</v>
      </c>
      <c r="M36" s="284">
        <v>95</v>
      </c>
      <c r="N36" s="282">
        <v>97.35294117647058</v>
      </c>
      <c r="O36" s="284">
        <v>85</v>
      </c>
      <c r="P36" s="282">
        <v>86</v>
      </c>
      <c r="Q36" s="282">
        <v>90</v>
      </c>
      <c r="R36" s="282">
        <v>85</v>
      </c>
      <c r="S36" s="282">
        <v>86</v>
      </c>
      <c r="T36" s="232">
        <f t="shared" si="0"/>
        <v>89.751734539969831</v>
      </c>
    </row>
    <row r="37" spans="1:20" s="4" customFormat="1" ht="16.5" customHeight="1" thickTop="1" thickBot="1">
      <c r="A37" s="61">
        <v>30</v>
      </c>
      <c r="B37" s="62">
        <v>30</v>
      </c>
      <c r="C37" s="62">
        <f>PresensiMIPA!B36</f>
        <v>12486</v>
      </c>
      <c r="D37" s="63" t="str">
        <f>PresensiMIPA!G36</f>
        <v>SATRIO FATURULLAH PRATAMA PUTRA</v>
      </c>
      <c r="E37" s="282">
        <v>88</v>
      </c>
      <c r="F37" s="283">
        <v>87.692307692307693</v>
      </c>
      <c r="G37" s="284">
        <v>96</v>
      </c>
      <c r="H37" s="282">
        <v>84</v>
      </c>
      <c r="I37" s="282">
        <v>91</v>
      </c>
      <c r="J37" s="282">
        <v>90</v>
      </c>
      <c r="K37" s="282">
        <v>90</v>
      </c>
      <c r="L37" s="284">
        <v>96</v>
      </c>
      <c r="M37" s="284">
        <v>95</v>
      </c>
      <c r="N37" s="282">
        <v>94.705882352941174</v>
      </c>
      <c r="O37" s="284">
        <v>92</v>
      </c>
      <c r="P37" s="282">
        <v>79</v>
      </c>
      <c r="Q37" s="282">
        <v>87</v>
      </c>
      <c r="R37" s="282">
        <v>92</v>
      </c>
      <c r="S37" s="282">
        <v>88</v>
      </c>
      <c r="T37" s="232">
        <f t="shared" si="0"/>
        <v>90.026546003016591</v>
      </c>
    </row>
    <row r="38" spans="1:20" s="4" customFormat="1" ht="16.5" customHeight="1" thickTop="1" thickBot="1">
      <c r="A38" s="61">
        <v>31</v>
      </c>
      <c r="B38" s="62">
        <v>31</v>
      </c>
      <c r="C38" s="62">
        <f>PresensiMIPA!B37</f>
        <v>12497</v>
      </c>
      <c r="D38" s="63" t="str">
        <f>PresensiMIPA!G37</f>
        <v>SITI NAFISAH</v>
      </c>
      <c r="E38" s="282">
        <v>96</v>
      </c>
      <c r="F38" s="283">
        <v>85.384615384615387</v>
      </c>
      <c r="G38" s="284">
        <v>88</v>
      </c>
      <c r="H38" s="282">
        <v>84</v>
      </c>
      <c r="I38" s="282">
        <v>87</v>
      </c>
      <c r="J38" s="282">
        <v>92</v>
      </c>
      <c r="K38" s="282">
        <v>96</v>
      </c>
      <c r="L38" s="284">
        <v>98</v>
      </c>
      <c r="M38" s="284">
        <v>92</v>
      </c>
      <c r="N38" s="282">
        <v>97.35294117647058</v>
      </c>
      <c r="O38" s="284">
        <v>92</v>
      </c>
      <c r="P38" s="282">
        <v>86</v>
      </c>
      <c r="Q38" s="282">
        <v>90</v>
      </c>
      <c r="R38" s="282">
        <v>85</v>
      </c>
      <c r="S38" s="282">
        <v>89</v>
      </c>
      <c r="T38" s="232">
        <f t="shared" si="0"/>
        <v>90.515837104072403</v>
      </c>
    </row>
    <row r="39" spans="1:20" s="4" customFormat="1" ht="16.5" customHeight="1" thickTop="1" thickBot="1">
      <c r="A39" s="61">
        <v>32</v>
      </c>
      <c r="B39" s="62">
        <v>32</v>
      </c>
      <c r="C39" s="62">
        <f>PresensiMIPA!B38</f>
        <v>12521</v>
      </c>
      <c r="D39" s="63" t="str">
        <f>PresensiMIPA!G38</f>
        <v>ULIN NIKMAH</v>
      </c>
      <c r="E39" s="282">
        <v>90</v>
      </c>
      <c r="F39" s="283">
        <v>78.461538461538467</v>
      </c>
      <c r="G39" s="284">
        <v>85</v>
      </c>
      <c r="H39" s="282">
        <v>77</v>
      </c>
      <c r="I39" s="282">
        <v>78</v>
      </c>
      <c r="J39" s="282">
        <v>93</v>
      </c>
      <c r="K39" s="282">
        <v>89</v>
      </c>
      <c r="L39" s="284">
        <v>90</v>
      </c>
      <c r="M39" s="284">
        <v>85</v>
      </c>
      <c r="N39" s="282">
        <v>89.411764705882348</v>
      </c>
      <c r="O39" s="284">
        <v>75</v>
      </c>
      <c r="P39" s="282">
        <v>70</v>
      </c>
      <c r="Q39" s="282">
        <v>79</v>
      </c>
      <c r="R39" s="282">
        <v>80</v>
      </c>
      <c r="S39" s="282">
        <v>87</v>
      </c>
      <c r="T39" s="232">
        <f t="shared" si="0"/>
        <v>83.058220211161384</v>
      </c>
    </row>
    <row r="40" spans="1:20" s="4" customFormat="1" ht="16.5" customHeight="1" thickTop="1" thickBot="1">
      <c r="A40" s="61">
        <v>33</v>
      </c>
      <c r="B40" s="62">
        <v>33</v>
      </c>
      <c r="C40" s="62">
        <f>PresensiMIPA!B39</f>
        <v>12527</v>
      </c>
      <c r="D40" s="63" t="str">
        <f>PresensiMIPA!G39</f>
        <v>VEREN NUR AFIDA</v>
      </c>
      <c r="E40" s="282">
        <v>94</v>
      </c>
      <c r="F40" s="283">
        <v>87.692307692307693</v>
      </c>
      <c r="G40" s="284">
        <v>89</v>
      </c>
      <c r="H40" s="282">
        <v>84</v>
      </c>
      <c r="I40" s="282">
        <v>86</v>
      </c>
      <c r="J40" s="282">
        <v>93</v>
      </c>
      <c r="K40" s="282">
        <v>93</v>
      </c>
      <c r="L40" s="284">
        <v>96</v>
      </c>
      <c r="M40" s="284">
        <v>92</v>
      </c>
      <c r="N40" s="282">
        <v>97.35294117647058</v>
      </c>
      <c r="O40" s="284">
        <v>92</v>
      </c>
      <c r="P40" s="282">
        <v>86</v>
      </c>
      <c r="Q40" s="282">
        <v>90</v>
      </c>
      <c r="R40" s="282">
        <v>82</v>
      </c>
      <c r="S40" s="282">
        <v>87</v>
      </c>
      <c r="T40" s="232">
        <f t="shared" si="0"/>
        <v>89.93634992458523</v>
      </c>
    </row>
    <row r="41" spans="1:20" s="4" customFormat="1" ht="16.5" customHeight="1" thickTop="1" thickBot="1">
      <c r="A41" s="61">
        <v>34</v>
      </c>
      <c r="B41" s="62">
        <v>34</v>
      </c>
      <c r="C41" s="62">
        <f>PresensiMIPA!B40</f>
        <v>12125</v>
      </c>
      <c r="D41" s="63" t="str">
        <f>PresensiMIPA!G40</f>
        <v>ABDUL MALIK</v>
      </c>
      <c r="E41" s="282">
        <v>93</v>
      </c>
      <c r="F41" s="283">
        <v>80</v>
      </c>
      <c r="G41" s="284">
        <v>85</v>
      </c>
      <c r="H41" s="282">
        <v>88</v>
      </c>
      <c r="I41" s="282">
        <v>87</v>
      </c>
      <c r="J41" s="282">
        <v>92</v>
      </c>
      <c r="K41" s="282">
        <v>93</v>
      </c>
      <c r="L41" s="284">
        <v>91</v>
      </c>
      <c r="M41" s="284">
        <v>87</v>
      </c>
      <c r="N41" s="282">
        <v>88.529411764705884</v>
      </c>
      <c r="O41" s="284">
        <v>87</v>
      </c>
      <c r="P41" s="282">
        <v>78</v>
      </c>
      <c r="Q41" s="282">
        <v>89</v>
      </c>
      <c r="R41" s="282">
        <v>80</v>
      </c>
      <c r="S41" s="282">
        <v>85</v>
      </c>
      <c r="T41" s="232">
        <f t="shared" si="0"/>
        <v>86.901960784313729</v>
      </c>
    </row>
    <row r="42" spans="1:20" s="4" customFormat="1" ht="16.5" customHeight="1" thickTop="1" thickBot="1">
      <c r="A42" s="61">
        <v>35</v>
      </c>
      <c r="B42" s="62">
        <v>35</v>
      </c>
      <c r="C42" s="62">
        <f>PresensiMIPA!B41</f>
        <v>12139</v>
      </c>
      <c r="D42" s="63" t="str">
        <f>PresensiMIPA!G41</f>
        <v>AHMAD DZAKY REIHAN</v>
      </c>
      <c r="E42" s="282">
        <v>88</v>
      </c>
      <c r="F42" s="283">
        <v>79.230769230769226</v>
      </c>
      <c r="G42" s="284">
        <v>91</v>
      </c>
      <c r="H42" s="282">
        <v>81</v>
      </c>
      <c r="I42" s="282">
        <v>86</v>
      </c>
      <c r="J42" s="282">
        <v>94</v>
      </c>
      <c r="K42" s="282">
        <v>90</v>
      </c>
      <c r="L42" s="284">
        <v>83</v>
      </c>
      <c r="M42" s="284">
        <v>79</v>
      </c>
      <c r="N42" s="282">
        <v>86.764705882352942</v>
      </c>
      <c r="O42" s="284">
        <v>81</v>
      </c>
      <c r="P42" s="282">
        <v>70</v>
      </c>
      <c r="Q42" s="282">
        <v>92</v>
      </c>
      <c r="R42" s="282">
        <v>80</v>
      </c>
      <c r="S42" s="282">
        <v>84</v>
      </c>
      <c r="T42" s="232">
        <f t="shared" si="0"/>
        <v>84.333031674208144</v>
      </c>
    </row>
    <row r="43" spans="1:20" s="4" customFormat="1" ht="16.5" customHeight="1" thickTop="1" thickBot="1">
      <c r="A43" s="61">
        <v>36</v>
      </c>
      <c r="B43" s="62">
        <v>36</v>
      </c>
      <c r="C43" s="62">
        <f>PresensiMIPA!B42</f>
        <v>12147</v>
      </c>
      <c r="D43" s="63" t="str">
        <f>PresensiMIPA!G42</f>
        <v>AISYAH RYSA</v>
      </c>
      <c r="E43" s="282">
        <v>93</v>
      </c>
      <c r="F43" s="283">
        <v>83.84615384615384</v>
      </c>
      <c r="G43" s="284">
        <v>97</v>
      </c>
      <c r="H43" s="282">
        <v>89</v>
      </c>
      <c r="I43" s="282">
        <v>86</v>
      </c>
      <c r="J43" s="282">
        <v>97</v>
      </c>
      <c r="K43" s="282">
        <v>92</v>
      </c>
      <c r="L43" s="284">
        <v>95</v>
      </c>
      <c r="M43" s="284">
        <v>92</v>
      </c>
      <c r="N43" s="282">
        <v>92.058823529411768</v>
      </c>
      <c r="O43" s="284">
        <v>87</v>
      </c>
      <c r="P43" s="282">
        <v>76</v>
      </c>
      <c r="Q43" s="282">
        <v>83</v>
      </c>
      <c r="R43" s="282">
        <v>85</v>
      </c>
      <c r="S43" s="282">
        <v>88</v>
      </c>
      <c r="T43" s="232">
        <f t="shared" si="0"/>
        <v>89.060331825037707</v>
      </c>
    </row>
    <row r="44" spans="1:20" s="4" customFormat="1" ht="16.5" customHeight="1" thickTop="1" thickBot="1">
      <c r="A44" s="61">
        <v>37</v>
      </c>
      <c r="B44" s="62">
        <v>37</v>
      </c>
      <c r="C44" s="62">
        <f>PresensiMIPA!B43</f>
        <v>12162</v>
      </c>
      <c r="D44" s="63" t="str">
        <f>PresensiMIPA!G43</f>
        <v>ALUFIANA LAISA</v>
      </c>
      <c r="E44" s="282">
        <v>91</v>
      </c>
      <c r="F44" s="283">
        <v>87.692307692307693</v>
      </c>
      <c r="G44" s="284">
        <v>92</v>
      </c>
      <c r="H44" s="282">
        <v>82</v>
      </c>
      <c r="I44" s="282">
        <v>86</v>
      </c>
      <c r="J44" s="282">
        <v>97</v>
      </c>
      <c r="K44" s="282">
        <v>92</v>
      </c>
      <c r="L44" s="284">
        <v>95</v>
      </c>
      <c r="M44" s="284">
        <v>91</v>
      </c>
      <c r="N44" s="282">
        <v>92.058823529411768</v>
      </c>
      <c r="O44" s="284">
        <v>87</v>
      </c>
      <c r="P44" s="282">
        <v>76</v>
      </c>
      <c r="Q44" s="282">
        <v>93</v>
      </c>
      <c r="R44" s="282">
        <v>85</v>
      </c>
      <c r="S44" s="282">
        <v>89</v>
      </c>
      <c r="T44" s="232">
        <f t="shared" si="0"/>
        <v>89.05007541478129</v>
      </c>
    </row>
    <row r="45" spans="1:20" s="4" customFormat="1" ht="16.5" customHeight="1" thickTop="1" thickBot="1">
      <c r="A45" s="61">
        <v>38</v>
      </c>
      <c r="B45" s="62">
        <v>38</v>
      </c>
      <c r="C45" s="62">
        <f>PresensiMIPA!B44</f>
        <v>12176</v>
      </c>
      <c r="D45" s="63" t="str">
        <f>PresensiMIPA!G44</f>
        <v>Anik Alfiana</v>
      </c>
      <c r="E45" s="282">
        <v>94</v>
      </c>
      <c r="F45" s="283">
        <v>86.92307692307692</v>
      </c>
      <c r="G45" s="284">
        <v>88</v>
      </c>
      <c r="H45" s="282">
        <v>88</v>
      </c>
      <c r="I45" s="282">
        <v>86</v>
      </c>
      <c r="J45" s="282">
        <v>95</v>
      </c>
      <c r="K45" s="282">
        <v>95</v>
      </c>
      <c r="L45" s="284">
        <v>95</v>
      </c>
      <c r="M45" s="284">
        <v>92</v>
      </c>
      <c r="N45" s="282">
        <v>90.294117647058826</v>
      </c>
      <c r="O45" s="284">
        <v>84</v>
      </c>
      <c r="P45" s="282">
        <v>80</v>
      </c>
      <c r="Q45" s="282">
        <v>86</v>
      </c>
      <c r="R45" s="282">
        <v>85</v>
      </c>
      <c r="S45" s="282">
        <v>86</v>
      </c>
      <c r="T45" s="232">
        <f t="shared" si="0"/>
        <v>88.747812971342384</v>
      </c>
    </row>
    <row r="46" spans="1:20" s="4" customFormat="1" ht="16.5" customHeight="1" thickTop="1" thickBot="1">
      <c r="A46" s="61">
        <v>39</v>
      </c>
      <c r="B46" s="62">
        <v>39</v>
      </c>
      <c r="C46" s="62">
        <f>PresensiMIPA!B45</f>
        <v>12183</v>
      </c>
      <c r="D46" s="63" t="str">
        <f>PresensiMIPA!G45</f>
        <v>ARISTA MAULIDA ROZIANA PUTRI</v>
      </c>
      <c r="E46" s="282">
        <v>99</v>
      </c>
      <c r="F46" s="283">
        <v>88.461538461538467</v>
      </c>
      <c r="G46" s="284">
        <v>93</v>
      </c>
      <c r="H46" s="282">
        <v>86</v>
      </c>
      <c r="I46" s="282">
        <v>82</v>
      </c>
      <c r="J46" s="282">
        <v>98</v>
      </c>
      <c r="K46" s="282">
        <v>99</v>
      </c>
      <c r="L46" s="284">
        <v>94</v>
      </c>
      <c r="M46" s="284">
        <v>92</v>
      </c>
      <c r="N46" s="282">
        <v>89.411764705882348</v>
      </c>
      <c r="O46" s="284">
        <v>78</v>
      </c>
      <c r="P46" s="282">
        <v>76</v>
      </c>
      <c r="Q46" s="282">
        <v>86</v>
      </c>
      <c r="R46" s="282">
        <v>88</v>
      </c>
      <c r="S46" s="282">
        <v>89</v>
      </c>
      <c r="T46" s="232">
        <f t="shared" si="0"/>
        <v>89.191553544494724</v>
      </c>
    </row>
    <row r="47" spans="1:20" s="4" customFormat="1" ht="16.5" customHeight="1" thickTop="1" thickBot="1">
      <c r="A47" s="61">
        <v>40</v>
      </c>
      <c r="B47" s="62">
        <v>40</v>
      </c>
      <c r="C47" s="62">
        <f>PresensiMIPA!B46</f>
        <v>12192</v>
      </c>
      <c r="D47" s="63" t="str">
        <f>PresensiMIPA!G46</f>
        <v>BINTANG FESTIVANI</v>
      </c>
      <c r="E47" s="282">
        <v>93</v>
      </c>
      <c r="F47" s="283">
        <v>87.692307692307693</v>
      </c>
      <c r="G47" s="284">
        <v>93</v>
      </c>
      <c r="H47" s="282">
        <v>93</v>
      </c>
      <c r="I47" s="282">
        <v>87</v>
      </c>
      <c r="J47" s="282">
        <v>95</v>
      </c>
      <c r="K47" s="282">
        <v>93</v>
      </c>
      <c r="L47" s="284">
        <v>94</v>
      </c>
      <c r="M47" s="284">
        <v>93</v>
      </c>
      <c r="N47" s="282">
        <v>89.411764705882348</v>
      </c>
      <c r="O47" s="284">
        <v>87</v>
      </c>
      <c r="P47" s="282">
        <v>80</v>
      </c>
      <c r="Q47" s="282">
        <v>90</v>
      </c>
      <c r="R47" s="282">
        <v>90</v>
      </c>
      <c r="S47" s="282">
        <v>89</v>
      </c>
      <c r="T47" s="232">
        <f t="shared" si="0"/>
        <v>90.273604826546006</v>
      </c>
    </row>
    <row r="48" spans="1:20" s="4" customFormat="1" ht="16.5" customHeight="1" thickTop="1" thickBot="1">
      <c r="A48" s="61">
        <v>41</v>
      </c>
      <c r="B48" s="62">
        <v>41</v>
      </c>
      <c r="C48" s="62">
        <f>PresensiMIPA!B47</f>
        <v>12206</v>
      </c>
      <c r="D48" s="63" t="str">
        <f>PresensiMIPA!G47</f>
        <v>Dharmawan Wildan Arifin</v>
      </c>
      <c r="E48" s="282">
        <v>94</v>
      </c>
      <c r="F48" s="283">
        <v>86.15384615384616</v>
      </c>
      <c r="G48" s="284">
        <v>90</v>
      </c>
      <c r="H48" s="282">
        <v>84</v>
      </c>
      <c r="I48" s="282">
        <v>86</v>
      </c>
      <c r="J48" s="282">
        <v>98</v>
      </c>
      <c r="K48" s="282">
        <v>93</v>
      </c>
      <c r="L48" s="284">
        <v>95</v>
      </c>
      <c r="M48" s="284">
        <v>93</v>
      </c>
      <c r="N48" s="282">
        <v>91.176470588235304</v>
      </c>
      <c r="O48" s="284">
        <v>84</v>
      </c>
      <c r="P48" s="282">
        <v>82</v>
      </c>
      <c r="Q48" s="282">
        <v>90</v>
      </c>
      <c r="R48" s="282">
        <v>80</v>
      </c>
      <c r="S48" s="282">
        <v>88</v>
      </c>
      <c r="T48" s="232">
        <f t="shared" si="0"/>
        <v>88.955354449472097</v>
      </c>
    </row>
    <row r="49" spans="1:20" s="4" customFormat="1" ht="16.5" customHeight="1" thickTop="1" thickBot="1">
      <c r="A49" s="61">
        <v>42</v>
      </c>
      <c r="B49" s="62">
        <v>42</v>
      </c>
      <c r="C49" s="62">
        <f>PresensiMIPA!B48</f>
        <v>12211</v>
      </c>
      <c r="D49" s="63" t="str">
        <f>PresensiMIPA!G48</f>
        <v>DILA SURYANI AGUSTIN</v>
      </c>
      <c r="E49" s="282">
        <v>91</v>
      </c>
      <c r="F49" s="283">
        <v>86.15384615384616</v>
      </c>
      <c r="G49" s="284">
        <v>92</v>
      </c>
      <c r="H49" s="282">
        <v>88</v>
      </c>
      <c r="I49" s="282">
        <v>87</v>
      </c>
      <c r="J49" s="282">
        <v>86</v>
      </c>
      <c r="K49" s="282">
        <v>92</v>
      </c>
      <c r="L49" s="284">
        <v>97</v>
      </c>
      <c r="M49" s="284">
        <v>93</v>
      </c>
      <c r="N49" s="282">
        <v>88.529411764705884</v>
      </c>
      <c r="O49" s="284">
        <v>78</v>
      </c>
      <c r="P49" s="282">
        <v>78</v>
      </c>
      <c r="Q49" s="282">
        <v>89</v>
      </c>
      <c r="R49" s="282">
        <v>85</v>
      </c>
      <c r="S49" s="282">
        <v>80</v>
      </c>
      <c r="T49" s="232">
        <f t="shared" si="0"/>
        <v>87.378883861236801</v>
      </c>
    </row>
    <row r="50" spans="1:20" s="4" customFormat="1" ht="16.5" customHeight="1" thickTop="1" thickBot="1">
      <c r="A50" s="61">
        <v>43</v>
      </c>
      <c r="B50" s="62">
        <v>43</v>
      </c>
      <c r="C50" s="62">
        <f>PresensiMIPA!B49</f>
        <v>12222</v>
      </c>
      <c r="D50" s="63" t="str">
        <f>PresensiMIPA!G49</f>
        <v>Emy Marianti</v>
      </c>
      <c r="E50" s="282">
        <v>94</v>
      </c>
      <c r="F50" s="283">
        <v>86.15384615384616</v>
      </c>
      <c r="G50" s="284">
        <v>85</v>
      </c>
      <c r="H50" s="282">
        <v>84</v>
      </c>
      <c r="I50" s="282">
        <v>86</v>
      </c>
      <c r="J50" s="282">
        <v>95</v>
      </c>
      <c r="K50" s="282">
        <v>92</v>
      </c>
      <c r="L50" s="284">
        <v>87</v>
      </c>
      <c r="M50" s="284">
        <v>92</v>
      </c>
      <c r="N50" s="282">
        <v>91.176470588235304</v>
      </c>
      <c r="O50" s="284">
        <v>87</v>
      </c>
      <c r="P50" s="282">
        <v>76</v>
      </c>
      <c r="Q50" s="282">
        <v>87</v>
      </c>
      <c r="R50" s="282">
        <v>85</v>
      </c>
      <c r="S50" s="282">
        <v>86</v>
      </c>
      <c r="T50" s="232">
        <f t="shared" si="0"/>
        <v>87.555354449472105</v>
      </c>
    </row>
    <row r="51" spans="1:20" s="4" customFormat="1" ht="16.5" customHeight="1" thickTop="1" thickBot="1">
      <c r="A51" s="61">
        <v>44</v>
      </c>
      <c r="B51" s="62">
        <v>44</v>
      </c>
      <c r="C51" s="62">
        <f>PresensiMIPA!B50</f>
        <v>12238</v>
      </c>
      <c r="D51" s="63" t="str">
        <f>PresensiMIPA!G50</f>
        <v>FARREL AZARYA ZIDAN ANDIKA</v>
      </c>
      <c r="E51" s="282">
        <v>93</v>
      </c>
      <c r="F51" s="283">
        <v>83.84615384615384</v>
      </c>
      <c r="G51" s="284">
        <v>94</v>
      </c>
      <c r="H51" s="282">
        <v>91</v>
      </c>
      <c r="I51" s="282">
        <v>87</v>
      </c>
      <c r="J51" s="282">
        <v>92</v>
      </c>
      <c r="K51" s="282">
        <v>96</v>
      </c>
      <c r="L51" s="284">
        <v>91</v>
      </c>
      <c r="M51" s="284">
        <v>90</v>
      </c>
      <c r="N51" s="282">
        <v>97.35294117647058</v>
      </c>
      <c r="O51" s="284">
        <v>81</v>
      </c>
      <c r="P51" s="282">
        <v>76</v>
      </c>
      <c r="Q51" s="282">
        <v>86</v>
      </c>
      <c r="R51" s="282">
        <v>80</v>
      </c>
      <c r="S51" s="282">
        <v>86</v>
      </c>
      <c r="T51" s="232">
        <f t="shared" si="0"/>
        <v>88.279939668174976</v>
      </c>
    </row>
    <row r="52" spans="1:20" s="4" customFormat="1" ht="16.5" customHeight="1" thickTop="1" thickBot="1">
      <c r="A52" s="61">
        <v>45</v>
      </c>
      <c r="B52" s="62">
        <v>45</v>
      </c>
      <c r="C52" s="62">
        <f>PresensiMIPA!B51</f>
        <v>12250</v>
      </c>
      <c r="D52" s="63" t="str">
        <f>PresensiMIPA!G51</f>
        <v>FITRI NUR WULANSARI</v>
      </c>
      <c r="E52" s="282">
        <v>96</v>
      </c>
      <c r="F52" s="283">
        <v>85.384615384615387</v>
      </c>
      <c r="G52" s="284">
        <v>93</v>
      </c>
      <c r="H52" s="282">
        <v>88</v>
      </c>
      <c r="I52" s="282">
        <v>86</v>
      </c>
      <c r="J52" s="282">
        <v>97</v>
      </c>
      <c r="K52" s="282">
        <v>96</v>
      </c>
      <c r="L52" s="284">
        <v>95</v>
      </c>
      <c r="M52" s="284">
        <v>91</v>
      </c>
      <c r="N52" s="282">
        <v>92.058823529411768</v>
      </c>
      <c r="O52" s="284">
        <v>84</v>
      </c>
      <c r="P52" s="282">
        <v>80</v>
      </c>
      <c r="Q52" s="282">
        <v>84</v>
      </c>
      <c r="R52" s="282">
        <v>88</v>
      </c>
      <c r="S52" s="282">
        <v>89</v>
      </c>
      <c r="T52" s="232">
        <f t="shared" si="0"/>
        <v>89.629562594268478</v>
      </c>
    </row>
    <row r="53" spans="1:20" s="64" customFormat="1" ht="16.5" customHeight="1" thickTop="1" thickBot="1">
      <c r="A53" s="61">
        <v>46</v>
      </c>
      <c r="B53" s="62">
        <v>46</v>
      </c>
      <c r="C53" s="62">
        <f>PresensiMIPA!B52</f>
        <v>12262</v>
      </c>
      <c r="D53" s="63" t="str">
        <f>PresensiMIPA!G52</f>
        <v>HARTATIK</v>
      </c>
      <c r="E53" s="282">
        <v>91</v>
      </c>
      <c r="F53" s="283">
        <v>86.15384615384616</v>
      </c>
      <c r="G53" s="284">
        <v>93</v>
      </c>
      <c r="H53" s="282">
        <v>89</v>
      </c>
      <c r="I53" s="282">
        <v>84</v>
      </c>
      <c r="J53" s="282">
        <v>94</v>
      </c>
      <c r="K53" s="282">
        <v>88</v>
      </c>
      <c r="L53" s="284">
        <v>95</v>
      </c>
      <c r="M53" s="284">
        <v>89</v>
      </c>
      <c r="N53" s="282">
        <v>89.411764705882348</v>
      </c>
      <c r="O53" s="284">
        <v>84</v>
      </c>
      <c r="P53" s="282">
        <v>84</v>
      </c>
      <c r="Q53" s="282">
        <v>86</v>
      </c>
      <c r="R53" s="282">
        <v>88</v>
      </c>
      <c r="S53" s="282">
        <v>85</v>
      </c>
      <c r="T53" s="232">
        <f t="shared" si="0"/>
        <v>88.371040723981906</v>
      </c>
    </row>
    <row r="54" spans="1:20" s="229" customFormat="1" ht="16.5" customHeight="1" thickTop="1" thickBot="1">
      <c r="A54" s="228">
        <v>47</v>
      </c>
      <c r="B54" s="66">
        <v>47</v>
      </c>
      <c r="C54" s="62">
        <f>PresensiMIPA!B53</f>
        <v>12265</v>
      </c>
      <c r="D54" s="63" t="str">
        <f>PresensiMIPA!G53</f>
        <v>HASANAL MUBAROK</v>
      </c>
      <c r="E54" s="282">
        <v>88</v>
      </c>
      <c r="F54" s="283">
        <v>80.769230769230774</v>
      </c>
      <c r="G54" s="284">
        <v>78</v>
      </c>
      <c r="H54" s="282">
        <v>86</v>
      </c>
      <c r="I54" s="282">
        <v>87</v>
      </c>
      <c r="J54" s="282">
        <v>88</v>
      </c>
      <c r="K54" s="282">
        <v>96</v>
      </c>
      <c r="L54" s="284">
        <v>87</v>
      </c>
      <c r="M54" s="284">
        <v>88</v>
      </c>
      <c r="N54" s="282">
        <v>83.235294117647058</v>
      </c>
      <c r="O54" s="284">
        <v>81</v>
      </c>
      <c r="P54" s="282">
        <v>82</v>
      </c>
      <c r="Q54" s="282">
        <v>79</v>
      </c>
      <c r="R54" s="282">
        <v>78</v>
      </c>
      <c r="S54" s="282">
        <v>85</v>
      </c>
      <c r="T54" s="232">
        <f t="shared" si="0"/>
        <v>84.466968325791854</v>
      </c>
    </row>
    <row r="55" spans="1:20" s="71" customFormat="1" ht="16.5" customHeight="1" thickTop="1" thickBot="1">
      <c r="A55" s="68">
        <v>48</v>
      </c>
      <c r="B55" s="62">
        <v>48</v>
      </c>
      <c r="C55" s="62">
        <f>PresensiMIPA!B54</f>
        <v>12287</v>
      </c>
      <c r="D55" s="63" t="str">
        <f>PresensiMIPA!G54</f>
        <v>Irfan Maulana</v>
      </c>
      <c r="E55" s="282">
        <v>94</v>
      </c>
      <c r="F55" s="283">
        <v>83.07692307692308</v>
      </c>
      <c r="G55" s="284">
        <v>91</v>
      </c>
      <c r="H55" s="282">
        <v>84</v>
      </c>
      <c r="I55" s="282">
        <v>88</v>
      </c>
      <c r="J55" s="282">
        <v>94</v>
      </c>
      <c r="K55" s="282">
        <v>92</v>
      </c>
      <c r="L55" s="284">
        <v>93</v>
      </c>
      <c r="M55" s="284">
        <v>87</v>
      </c>
      <c r="N55" s="282">
        <v>86.764705882352942</v>
      </c>
      <c r="O55" s="284">
        <v>84</v>
      </c>
      <c r="P55" s="282">
        <v>78</v>
      </c>
      <c r="Q55" s="282">
        <v>84</v>
      </c>
      <c r="R55" s="282">
        <v>80</v>
      </c>
      <c r="S55" s="282">
        <v>87</v>
      </c>
      <c r="T55" s="232">
        <f t="shared" si="0"/>
        <v>87.056108597285075</v>
      </c>
    </row>
    <row r="56" spans="1:20" s="71" customFormat="1" ht="16.5" customHeight="1" thickTop="1" thickBot="1">
      <c r="A56" s="68">
        <v>49</v>
      </c>
      <c r="B56" s="62">
        <v>49</v>
      </c>
      <c r="C56" s="62">
        <f>PresensiMIPA!B55</f>
        <v>12288</v>
      </c>
      <c r="D56" s="63" t="str">
        <f>PresensiMIPA!G55</f>
        <v>IRINA NINDYASARI</v>
      </c>
      <c r="E56" s="282">
        <v>99</v>
      </c>
      <c r="F56" s="283">
        <v>86.15384615384616</v>
      </c>
      <c r="G56" s="284">
        <v>89</v>
      </c>
      <c r="H56" s="282">
        <v>86</v>
      </c>
      <c r="I56" s="282">
        <v>87</v>
      </c>
      <c r="J56" s="282">
        <v>98</v>
      </c>
      <c r="K56" s="282">
        <v>95</v>
      </c>
      <c r="L56" s="284">
        <v>94</v>
      </c>
      <c r="M56" s="284">
        <v>94</v>
      </c>
      <c r="N56" s="282">
        <v>86.764705882352942</v>
      </c>
      <c r="O56" s="284">
        <v>84</v>
      </c>
      <c r="P56" s="282">
        <v>82</v>
      </c>
      <c r="Q56" s="282">
        <v>84</v>
      </c>
      <c r="R56" s="282">
        <v>88</v>
      </c>
      <c r="S56" s="282">
        <v>86</v>
      </c>
      <c r="T56" s="232">
        <f t="shared" si="0"/>
        <v>89.261236802413279</v>
      </c>
    </row>
    <row r="57" spans="1:20" s="71" customFormat="1" ht="16.5" customHeight="1" thickTop="1" thickBot="1">
      <c r="A57" s="68">
        <v>50</v>
      </c>
      <c r="B57" s="62">
        <v>50</v>
      </c>
      <c r="C57" s="62">
        <f>PresensiMIPA!B56</f>
        <v>12300</v>
      </c>
      <c r="D57" s="63" t="str">
        <f>PresensiMIPA!G56</f>
        <v>KAMILIYATUL LAILI</v>
      </c>
      <c r="E57" s="282">
        <v>99</v>
      </c>
      <c r="F57" s="283">
        <v>83.07692307692308</v>
      </c>
      <c r="G57" s="284">
        <v>87</v>
      </c>
      <c r="H57" s="282">
        <v>89</v>
      </c>
      <c r="I57" s="282">
        <v>84</v>
      </c>
      <c r="J57" s="282">
        <v>83</v>
      </c>
      <c r="K57" s="282">
        <v>97</v>
      </c>
      <c r="L57" s="284">
        <v>96</v>
      </c>
      <c r="M57" s="284">
        <v>94</v>
      </c>
      <c r="N57" s="282">
        <v>88.529411764705884</v>
      </c>
      <c r="O57" s="284">
        <v>87</v>
      </c>
      <c r="P57" s="282">
        <v>82</v>
      </c>
      <c r="Q57" s="282">
        <v>89</v>
      </c>
      <c r="R57" s="282">
        <v>90</v>
      </c>
      <c r="S57" s="282">
        <v>84</v>
      </c>
      <c r="T57" s="232">
        <f t="shared" si="0"/>
        <v>88.840422322775268</v>
      </c>
    </row>
    <row r="58" spans="1:20" s="71" customFormat="1" ht="16.5" customHeight="1" thickTop="1" thickBot="1">
      <c r="A58" s="68">
        <v>51</v>
      </c>
      <c r="B58" s="62">
        <v>51</v>
      </c>
      <c r="C58" s="62">
        <f>PresensiMIPA!B57</f>
        <v>12310</v>
      </c>
      <c r="D58" s="63" t="str">
        <f>PresensiMIPA!G57</f>
        <v>Lela Juniati Ningsih</v>
      </c>
      <c r="E58" s="282">
        <v>96</v>
      </c>
      <c r="F58" s="283">
        <v>85.384615384615387</v>
      </c>
      <c r="G58" s="284">
        <v>91</v>
      </c>
      <c r="H58" s="282">
        <v>93</v>
      </c>
      <c r="I58" s="282">
        <v>84</v>
      </c>
      <c r="J58" s="282">
        <v>95</v>
      </c>
      <c r="K58" s="282">
        <v>92</v>
      </c>
      <c r="L58" s="284">
        <v>94</v>
      </c>
      <c r="M58" s="284">
        <v>91</v>
      </c>
      <c r="N58" s="282">
        <v>90.294117647058826</v>
      </c>
      <c r="O58" s="284">
        <v>84</v>
      </c>
      <c r="P58" s="282">
        <v>82</v>
      </c>
      <c r="Q58" s="282">
        <v>79</v>
      </c>
      <c r="R58" s="282">
        <v>85</v>
      </c>
      <c r="S58" s="282">
        <v>88</v>
      </c>
      <c r="T58" s="232">
        <f t="shared" si="0"/>
        <v>88.645248868778282</v>
      </c>
    </row>
    <row r="59" spans="1:20" s="71" customFormat="1" ht="16.5" customHeight="1" thickTop="1" thickBot="1">
      <c r="A59" s="68">
        <v>52</v>
      </c>
      <c r="B59" s="62">
        <v>52</v>
      </c>
      <c r="C59" s="62">
        <f>PresensiMIPA!B58</f>
        <v>12327</v>
      </c>
      <c r="D59" s="63" t="str">
        <f>PresensiMIPA!G58</f>
        <v>MAKIN AMIN</v>
      </c>
      <c r="E59" s="282">
        <v>95</v>
      </c>
      <c r="F59" s="283">
        <v>82.307692307692307</v>
      </c>
      <c r="G59" s="284">
        <v>88</v>
      </c>
      <c r="H59" s="282">
        <v>88</v>
      </c>
      <c r="I59" s="282">
        <v>87</v>
      </c>
      <c r="J59" s="282">
        <v>93</v>
      </c>
      <c r="K59" s="282">
        <v>93</v>
      </c>
      <c r="L59" s="284">
        <v>95</v>
      </c>
      <c r="M59" s="284">
        <v>85</v>
      </c>
      <c r="N59" s="282">
        <v>88.529411764705884</v>
      </c>
      <c r="O59" s="284">
        <v>81</v>
      </c>
      <c r="P59" s="282">
        <v>82</v>
      </c>
      <c r="Q59" s="282">
        <v>84</v>
      </c>
      <c r="R59" s="282">
        <v>80</v>
      </c>
      <c r="S59" s="282">
        <v>85</v>
      </c>
      <c r="T59" s="232">
        <f t="shared" si="0"/>
        <v>87.122473604826553</v>
      </c>
    </row>
    <row r="60" spans="1:20" s="71" customFormat="1" ht="16.5" customHeight="1" thickTop="1" thickBot="1">
      <c r="A60" s="68">
        <v>53</v>
      </c>
      <c r="B60" s="62">
        <v>53</v>
      </c>
      <c r="C60" s="62">
        <f>PresensiMIPA!B59</f>
        <v>12331</v>
      </c>
      <c r="D60" s="63" t="str">
        <f>PresensiMIPA!G59</f>
        <v>MAULANA MALIK IBRAHIM</v>
      </c>
      <c r="E60" s="282">
        <v>90</v>
      </c>
      <c r="F60" s="283">
        <v>86.15384615384616</v>
      </c>
      <c r="G60" s="284">
        <v>91</v>
      </c>
      <c r="H60" s="282">
        <v>95</v>
      </c>
      <c r="I60" s="282">
        <v>90</v>
      </c>
      <c r="J60" s="282">
        <v>93</v>
      </c>
      <c r="K60" s="282">
        <v>90</v>
      </c>
      <c r="L60" s="284">
        <v>96</v>
      </c>
      <c r="M60" s="284">
        <v>94</v>
      </c>
      <c r="N60" s="282">
        <v>88.529411764705884</v>
      </c>
      <c r="O60" s="284">
        <v>81</v>
      </c>
      <c r="P60" s="282">
        <v>90</v>
      </c>
      <c r="Q60" s="282">
        <v>90</v>
      </c>
      <c r="R60" s="282">
        <v>80</v>
      </c>
      <c r="S60" s="282">
        <v>85</v>
      </c>
      <c r="T60" s="232">
        <f t="shared" si="0"/>
        <v>89.312217194570138</v>
      </c>
    </row>
    <row r="61" spans="1:20" s="71" customFormat="1" ht="16.5" customHeight="1" thickTop="1" thickBot="1">
      <c r="A61" s="68">
        <v>54</v>
      </c>
      <c r="B61" s="62">
        <v>54</v>
      </c>
      <c r="C61" s="62">
        <f>PresensiMIPA!B60</f>
        <v>12334</v>
      </c>
      <c r="D61" s="63" t="str">
        <f>PresensiMIPA!G60</f>
        <v>MAULIDIYAH NUR DANIELA PUTRI</v>
      </c>
      <c r="E61" s="282">
        <v>93</v>
      </c>
      <c r="F61" s="283">
        <v>86.15384615384616</v>
      </c>
      <c r="G61" s="284">
        <v>88</v>
      </c>
      <c r="H61" s="282">
        <v>93</v>
      </c>
      <c r="I61" s="282">
        <v>88</v>
      </c>
      <c r="J61" s="282">
        <v>95</v>
      </c>
      <c r="K61" s="282">
        <v>90</v>
      </c>
      <c r="L61" s="284">
        <v>91</v>
      </c>
      <c r="M61" s="284">
        <v>95</v>
      </c>
      <c r="N61" s="282">
        <v>91.176470588235304</v>
      </c>
      <c r="O61" s="284">
        <v>84</v>
      </c>
      <c r="P61" s="282">
        <v>90</v>
      </c>
      <c r="Q61" s="282">
        <v>90</v>
      </c>
      <c r="R61" s="282">
        <v>88</v>
      </c>
      <c r="S61" s="282">
        <v>89</v>
      </c>
      <c r="T61" s="232">
        <f t="shared" si="0"/>
        <v>90.088687782805437</v>
      </c>
    </row>
    <row r="62" spans="1:20" s="71" customFormat="1" ht="16.5" customHeight="1" thickTop="1" thickBot="1">
      <c r="A62" s="68">
        <v>55</v>
      </c>
      <c r="B62" s="62">
        <v>55</v>
      </c>
      <c r="C62" s="62">
        <f>PresensiMIPA!B61</f>
        <v>12352</v>
      </c>
      <c r="D62" s="63" t="str">
        <f>PresensiMIPA!G61</f>
        <v>MOH. FAUZAN</v>
      </c>
      <c r="E62" s="282">
        <v>94</v>
      </c>
      <c r="F62" s="283">
        <v>85.384615384615387</v>
      </c>
      <c r="G62" s="284">
        <v>95</v>
      </c>
      <c r="H62" s="282">
        <v>88</v>
      </c>
      <c r="I62" s="282">
        <v>87</v>
      </c>
      <c r="J62" s="282">
        <v>93</v>
      </c>
      <c r="K62" s="282">
        <v>90</v>
      </c>
      <c r="L62" s="284">
        <v>93</v>
      </c>
      <c r="M62" s="284">
        <v>88</v>
      </c>
      <c r="N62" s="282">
        <v>91.176470588235304</v>
      </c>
      <c r="O62" s="284">
        <v>84</v>
      </c>
      <c r="P62" s="282">
        <v>88</v>
      </c>
      <c r="Q62" s="282">
        <v>89</v>
      </c>
      <c r="R62" s="282">
        <v>80</v>
      </c>
      <c r="S62" s="282">
        <v>86</v>
      </c>
      <c r="T62" s="232">
        <f t="shared" si="0"/>
        <v>88.770739064856713</v>
      </c>
    </row>
    <row r="63" spans="1:20" s="71" customFormat="1" ht="16.5" customHeight="1" thickTop="1" thickBot="1">
      <c r="A63" s="68">
        <v>56</v>
      </c>
      <c r="B63" s="62">
        <v>56</v>
      </c>
      <c r="C63" s="62">
        <f>PresensiMIPA!B62</f>
        <v>12363</v>
      </c>
      <c r="D63" s="63" t="str">
        <f>PresensiMIPA!G62</f>
        <v>MOH. SURAIHANDIKA</v>
      </c>
      <c r="E63" s="282">
        <v>89</v>
      </c>
      <c r="F63" s="283">
        <v>87.692307692307693</v>
      </c>
      <c r="G63" s="284">
        <v>88</v>
      </c>
      <c r="H63" s="282">
        <v>86</v>
      </c>
      <c r="I63" s="282">
        <v>83</v>
      </c>
      <c r="J63" s="282">
        <v>91</v>
      </c>
      <c r="K63" s="282">
        <v>90</v>
      </c>
      <c r="L63" s="284">
        <v>94</v>
      </c>
      <c r="M63" s="284">
        <v>88</v>
      </c>
      <c r="N63" s="282">
        <v>93.823529411764696</v>
      </c>
      <c r="O63" s="284">
        <v>87</v>
      </c>
      <c r="P63" s="282">
        <v>72</v>
      </c>
      <c r="Q63" s="282">
        <v>90</v>
      </c>
      <c r="R63" s="282">
        <v>78</v>
      </c>
      <c r="S63" s="282">
        <v>85</v>
      </c>
      <c r="T63" s="232">
        <f t="shared" si="0"/>
        <v>86.834389140271483</v>
      </c>
    </row>
    <row r="64" spans="1:20" s="71" customFormat="1" ht="16.5" customHeight="1" thickTop="1" thickBot="1">
      <c r="A64" s="68">
        <v>57</v>
      </c>
      <c r="B64" s="62">
        <v>57</v>
      </c>
      <c r="C64" s="62">
        <f>PresensiMIPA!B63</f>
        <v>12364</v>
      </c>
      <c r="D64" s="63" t="str">
        <f>PresensiMIPA!G63</f>
        <v>Moh. Zidane Djazuli</v>
      </c>
      <c r="E64" s="282">
        <v>94</v>
      </c>
      <c r="F64" s="283">
        <v>80.769230769230774</v>
      </c>
      <c r="G64" s="284">
        <v>87</v>
      </c>
      <c r="H64" s="282">
        <v>93</v>
      </c>
      <c r="I64" s="282">
        <v>86</v>
      </c>
      <c r="J64" s="282">
        <v>93</v>
      </c>
      <c r="K64" s="282">
        <v>86</v>
      </c>
      <c r="L64" s="284">
        <v>92</v>
      </c>
      <c r="M64" s="284">
        <v>92</v>
      </c>
      <c r="N64" s="282">
        <v>89.411764705882348</v>
      </c>
      <c r="O64" s="284">
        <v>81</v>
      </c>
      <c r="P64" s="282">
        <v>86</v>
      </c>
      <c r="Q64" s="282">
        <v>87</v>
      </c>
      <c r="R64" s="282">
        <v>78</v>
      </c>
      <c r="S64" s="282">
        <v>85</v>
      </c>
      <c r="T64" s="232">
        <f t="shared" si="0"/>
        <v>87.345399698340856</v>
      </c>
    </row>
    <row r="65" spans="1:20" s="71" customFormat="1" ht="16.5" customHeight="1" thickTop="1" thickBot="1">
      <c r="A65" s="68">
        <v>58</v>
      </c>
      <c r="B65" s="62">
        <v>58</v>
      </c>
      <c r="C65" s="62">
        <f>PresensiMIPA!B64</f>
        <v>12399</v>
      </c>
      <c r="D65" s="63" t="str">
        <f>PresensiMIPA!G64</f>
        <v>NISA SAJIDA KHAIRALLAH TELFAH</v>
      </c>
      <c r="E65" s="282">
        <v>94</v>
      </c>
      <c r="F65" s="283">
        <v>88.461538461538467</v>
      </c>
      <c r="G65" s="284">
        <v>94</v>
      </c>
      <c r="H65" s="282">
        <v>88</v>
      </c>
      <c r="I65" s="282">
        <v>87</v>
      </c>
      <c r="J65" s="282">
        <v>96</v>
      </c>
      <c r="K65" s="282">
        <v>95</v>
      </c>
      <c r="L65" s="284">
        <v>94</v>
      </c>
      <c r="M65" s="284">
        <v>94</v>
      </c>
      <c r="N65" s="282">
        <v>90.294117647058826</v>
      </c>
      <c r="O65" s="284">
        <v>90</v>
      </c>
      <c r="P65" s="282">
        <v>88</v>
      </c>
      <c r="Q65" s="282">
        <v>92</v>
      </c>
      <c r="R65" s="282">
        <v>85</v>
      </c>
      <c r="S65" s="282">
        <v>85</v>
      </c>
      <c r="T65" s="232">
        <f t="shared" si="0"/>
        <v>90.717043740573146</v>
      </c>
    </row>
    <row r="66" spans="1:20" s="71" customFormat="1" ht="16.5" customHeight="1" thickTop="1" thickBot="1">
      <c r="A66" s="68">
        <v>59</v>
      </c>
      <c r="B66" s="62">
        <v>59</v>
      </c>
      <c r="C66" s="62">
        <f>PresensiMIPA!B65</f>
        <v>12424</v>
      </c>
      <c r="D66" s="63" t="str">
        <f>PresensiMIPA!G65</f>
        <v>PRAMITA LIWAUL HIKMAH</v>
      </c>
      <c r="E66" s="282">
        <v>95</v>
      </c>
      <c r="F66" s="283">
        <v>86.15384615384616</v>
      </c>
      <c r="G66" s="284">
        <v>94</v>
      </c>
      <c r="H66" s="282">
        <v>98</v>
      </c>
      <c r="I66" s="282">
        <v>88</v>
      </c>
      <c r="J66" s="282">
        <v>94</v>
      </c>
      <c r="K66" s="282">
        <v>93</v>
      </c>
      <c r="L66" s="284">
        <v>97</v>
      </c>
      <c r="M66" s="284">
        <v>93</v>
      </c>
      <c r="N66" s="282">
        <v>92.058823529411768</v>
      </c>
      <c r="O66" s="284">
        <v>87</v>
      </c>
      <c r="P66" s="282">
        <v>76</v>
      </c>
      <c r="Q66" s="282">
        <v>81</v>
      </c>
      <c r="R66" s="282">
        <v>85</v>
      </c>
      <c r="S66" s="282">
        <v>88</v>
      </c>
      <c r="T66" s="232">
        <f t="shared" si="0"/>
        <v>89.814177978883862</v>
      </c>
    </row>
    <row r="67" spans="1:20" s="71" customFormat="1" ht="16.5" customHeight="1" thickTop="1" thickBot="1">
      <c r="A67" s="68">
        <v>60</v>
      </c>
      <c r="B67" s="62">
        <v>60</v>
      </c>
      <c r="C67" s="62">
        <f>PresensiMIPA!B66</f>
        <v>12435</v>
      </c>
      <c r="D67" s="63" t="str">
        <f>PresensiMIPA!G66</f>
        <v>R. BAGUS HIKMAWANSYAH</v>
      </c>
      <c r="E67" s="282">
        <v>94</v>
      </c>
      <c r="F67" s="283">
        <v>86.15384615384616</v>
      </c>
      <c r="G67" s="284">
        <v>90</v>
      </c>
      <c r="H67" s="282">
        <v>91</v>
      </c>
      <c r="I67" s="282">
        <v>87</v>
      </c>
      <c r="J67" s="282">
        <v>87</v>
      </c>
      <c r="K67" s="282">
        <v>90</v>
      </c>
      <c r="L67" s="284">
        <v>94</v>
      </c>
      <c r="M67" s="284">
        <v>94</v>
      </c>
      <c r="N67" s="282">
        <v>92.058823529411768</v>
      </c>
      <c r="O67" s="284">
        <v>90</v>
      </c>
      <c r="P67" s="282">
        <v>82</v>
      </c>
      <c r="Q67" s="282">
        <v>86</v>
      </c>
      <c r="R67" s="282">
        <v>88</v>
      </c>
      <c r="S67" s="282">
        <v>85</v>
      </c>
      <c r="T67" s="232">
        <f t="shared" si="0"/>
        <v>89.080844645550528</v>
      </c>
    </row>
    <row r="68" spans="1:20" s="71" customFormat="1" ht="16.5" customHeight="1" thickTop="1" thickBot="1">
      <c r="A68" s="68">
        <v>61</v>
      </c>
      <c r="B68" s="62">
        <v>61</v>
      </c>
      <c r="C68" s="62">
        <f>PresensiMIPA!B67</f>
        <v>12439</v>
      </c>
      <c r="D68" s="63" t="str">
        <f>PresensiMIPA!G67</f>
        <v>R. MAHARANI YASMIN AROVA</v>
      </c>
      <c r="E68" s="282">
        <v>96</v>
      </c>
      <c r="F68" s="283">
        <v>86.15384615384616</v>
      </c>
      <c r="G68" s="284">
        <v>95</v>
      </c>
      <c r="H68" s="282">
        <v>95</v>
      </c>
      <c r="I68" s="282">
        <v>86</v>
      </c>
      <c r="J68" s="282">
        <v>98</v>
      </c>
      <c r="K68" s="282">
        <v>95</v>
      </c>
      <c r="L68" s="284">
        <v>96</v>
      </c>
      <c r="M68" s="284">
        <v>97</v>
      </c>
      <c r="N68" s="282">
        <v>92.058823529411768</v>
      </c>
      <c r="O68" s="284">
        <v>87</v>
      </c>
      <c r="P68" s="282">
        <v>90</v>
      </c>
      <c r="Q68" s="282">
        <v>87</v>
      </c>
      <c r="R68" s="282">
        <v>90</v>
      </c>
      <c r="S68" s="282">
        <v>89</v>
      </c>
      <c r="T68" s="232">
        <f t="shared" si="0"/>
        <v>91.947511312217188</v>
      </c>
    </row>
    <row r="69" spans="1:20" s="71" customFormat="1" ht="16.5" customHeight="1" thickTop="1" thickBot="1">
      <c r="A69" s="68">
        <v>62</v>
      </c>
      <c r="B69" s="62">
        <v>62</v>
      </c>
      <c r="C69" s="62">
        <f>PresensiMIPA!B68</f>
        <v>12454</v>
      </c>
      <c r="D69" s="63" t="str">
        <f>PresensiMIPA!G68</f>
        <v>RAYHANZA NADHIF ATHALA</v>
      </c>
      <c r="E69" s="282">
        <v>91</v>
      </c>
      <c r="F69" s="283">
        <v>88.461538461538467</v>
      </c>
      <c r="G69" s="284">
        <v>94</v>
      </c>
      <c r="H69" s="282">
        <v>93</v>
      </c>
      <c r="I69" s="282">
        <v>86</v>
      </c>
      <c r="J69" s="282">
        <v>91</v>
      </c>
      <c r="K69" s="282">
        <v>90</v>
      </c>
      <c r="L69" s="284">
        <v>95</v>
      </c>
      <c r="M69" s="284">
        <v>94</v>
      </c>
      <c r="N69" s="282">
        <v>90.294117647058826</v>
      </c>
      <c r="O69" s="284">
        <v>84</v>
      </c>
      <c r="P69" s="282">
        <v>78</v>
      </c>
      <c r="Q69" s="282">
        <v>92</v>
      </c>
      <c r="R69" s="282">
        <v>80</v>
      </c>
      <c r="S69" s="282">
        <v>85</v>
      </c>
      <c r="T69" s="232">
        <f t="shared" si="0"/>
        <v>88.783710407239809</v>
      </c>
    </row>
    <row r="70" spans="1:20" s="71" customFormat="1" ht="16.5" customHeight="1" thickTop="1" thickBot="1">
      <c r="A70" s="68">
        <v>63</v>
      </c>
      <c r="B70" s="62">
        <v>63</v>
      </c>
      <c r="C70" s="62">
        <f>PresensiMIPA!B69</f>
        <v>12461</v>
      </c>
      <c r="D70" s="63" t="str">
        <f>PresensiMIPA!G69</f>
        <v>RICKE ARIEFIANTINI</v>
      </c>
      <c r="E70" s="282">
        <v>100</v>
      </c>
      <c r="F70" s="283">
        <v>84.615384615384613</v>
      </c>
      <c r="G70" s="284">
        <v>89</v>
      </c>
      <c r="H70" s="282">
        <v>84</v>
      </c>
      <c r="I70" s="282">
        <v>87</v>
      </c>
      <c r="J70" s="282">
        <v>91</v>
      </c>
      <c r="K70" s="282">
        <v>92</v>
      </c>
      <c r="L70" s="284">
        <v>89</v>
      </c>
      <c r="M70" s="284">
        <v>89</v>
      </c>
      <c r="N70" s="282">
        <v>89.411764705882348</v>
      </c>
      <c r="O70" s="284">
        <v>78</v>
      </c>
      <c r="P70" s="282">
        <v>86</v>
      </c>
      <c r="Q70" s="282">
        <v>83</v>
      </c>
      <c r="R70" s="282">
        <v>88</v>
      </c>
      <c r="S70" s="282">
        <v>84</v>
      </c>
      <c r="T70" s="232">
        <f t="shared" si="0"/>
        <v>87.601809954751133</v>
      </c>
    </row>
    <row r="71" spans="1:20" s="71" customFormat="1" ht="16.5" customHeight="1" thickTop="1" thickBot="1">
      <c r="A71" s="68">
        <v>64</v>
      </c>
      <c r="B71" s="62">
        <v>64</v>
      </c>
      <c r="C71" s="62">
        <f>PresensiMIPA!B70</f>
        <v>12467</v>
      </c>
      <c r="D71" s="63" t="str">
        <f>PresensiMIPA!G70</f>
        <v>RIFQI KHAIRAN FAATHIR</v>
      </c>
      <c r="E71" s="282">
        <v>95</v>
      </c>
      <c r="F71" s="283">
        <v>83.84615384615384</v>
      </c>
      <c r="G71" s="284">
        <v>92</v>
      </c>
      <c r="H71" s="282">
        <v>95</v>
      </c>
      <c r="I71" s="282">
        <v>86</v>
      </c>
      <c r="J71" s="282">
        <v>93</v>
      </c>
      <c r="K71" s="282">
        <v>95</v>
      </c>
      <c r="L71" s="284">
        <v>96</v>
      </c>
      <c r="M71" s="284">
        <v>98</v>
      </c>
      <c r="N71" s="282">
        <v>92.058823529411768</v>
      </c>
      <c r="O71" s="284">
        <v>90</v>
      </c>
      <c r="P71" s="282">
        <v>88</v>
      </c>
      <c r="Q71" s="282">
        <v>84</v>
      </c>
      <c r="R71" s="282">
        <v>95</v>
      </c>
      <c r="S71" s="282">
        <v>85</v>
      </c>
      <c r="T71" s="232">
        <f t="shared" si="0"/>
        <v>91.193665158371033</v>
      </c>
    </row>
    <row r="72" spans="1:20" s="71" customFormat="1" ht="16.5" customHeight="1" thickTop="1" thickBot="1">
      <c r="A72" s="68">
        <v>65</v>
      </c>
      <c r="B72" s="62">
        <v>65</v>
      </c>
      <c r="C72" s="62">
        <f>PresensiMIPA!B71</f>
        <v>12484</v>
      </c>
      <c r="D72" s="63" t="str">
        <f>PresensiMIPA!G71</f>
        <v>SARAH ADIBA</v>
      </c>
      <c r="E72" s="282">
        <v>96</v>
      </c>
      <c r="F72" s="283">
        <v>86.92307692307692</v>
      </c>
      <c r="G72" s="284">
        <v>87</v>
      </c>
      <c r="H72" s="282">
        <v>84</v>
      </c>
      <c r="I72" s="282">
        <v>87</v>
      </c>
      <c r="J72" s="282">
        <v>90</v>
      </c>
      <c r="K72" s="282">
        <v>90</v>
      </c>
      <c r="L72" s="284">
        <v>95</v>
      </c>
      <c r="M72" s="284">
        <v>93</v>
      </c>
      <c r="N72" s="282">
        <v>90.294117647058826</v>
      </c>
      <c r="O72" s="284">
        <v>75</v>
      </c>
      <c r="P72" s="282">
        <v>82</v>
      </c>
      <c r="Q72" s="282">
        <v>87</v>
      </c>
      <c r="R72" s="282">
        <v>88</v>
      </c>
      <c r="S72" s="282">
        <v>83</v>
      </c>
      <c r="T72" s="232">
        <f t="shared" si="0"/>
        <v>87.614479638009044</v>
      </c>
    </row>
    <row r="73" spans="1:20" s="71" customFormat="1" ht="16.5" customHeight="1" thickTop="1" thickBot="1">
      <c r="A73" s="68">
        <v>66</v>
      </c>
      <c r="B73" s="62">
        <v>66</v>
      </c>
      <c r="C73" s="62">
        <f>PresensiMIPA!B72</f>
        <v>12488</v>
      </c>
      <c r="D73" s="63" t="str">
        <f>PresensiMIPA!G72</f>
        <v>SEPTIO DIKA PRATAMA</v>
      </c>
      <c r="E73" s="282">
        <v>78</v>
      </c>
      <c r="F73" s="283">
        <v>84.615384615384613</v>
      </c>
      <c r="G73" s="284">
        <v>90</v>
      </c>
      <c r="H73" s="282">
        <v>84</v>
      </c>
      <c r="I73" s="282">
        <v>84</v>
      </c>
      <c r="J73" s="282">
        <v>95</v>
      </c>
      <c r="K73" s="282">
        <v>88</v>
      </c>
      <c r="L73" s="284">
        <v>89</v>
      </c>
      <c r="M73" s="284">
        <v>86</v>
      </c>
      <c r="N73" s="282">
        <v>90.294117647058826</v>
      </c>
      <c r="O73" s="284">
        <v>84</v>
      </c>
      <c r="P73" s="282">
        <v>74</v>
      </c>
      <c r="Q73" s="282">
        <v>83</v>
      </c>
      <c r="R73" s="282">
        <v>80</v>
      </c>
      <c r="S73" s="282">
        <v>85</v>
      </c>
      <c r="T73" s="232">
        <f t="shared" ref="T73:T136" si="1">AVERAGE(E73:S73)</f>
        <v>84.993966817496215</v>
      </c>
    </row>
    <row r="74" spans="1:20" s="71" customFormat="1" ht="16.5" customHeight="1" thickTop="1" thickBot="1">
      <c r="A74" s="68">
        <v>67</v>
      </c>
      <c r="B74" s="62">
        <v>67</v>
      </c>
      <c r="C74" s="62">
        <f>PresensiMIPA!B73</f>
        <v>12498</v>
      </c>
      <c r="D74" s="63" t="str">
        <f>PresensiMIPA!G73</f>
        <v>SITI NUR KOMARIYA</v>
      </c>
      <c r="E74" s="282">
        <v>95</v>
      </c>
      <c r="F74" s="283">
        <v>84.615384615384613</v>
      </c>
      <c r="G74" s="284">
        <v>87</v>
      </c>
      <c r="H74" s="282">
        <v>91</v>
      </c>
      <c r="I74" s="282">
        <v>86</v>
      </c>
      <c r="J74" s="282">
        <v>95</v>
      </c>
      <c r="K74" s="282">
        <v>90</v>
      </c>
      <c r="L74" s="284">
        <v>96</v>
      </c>
      <c r="M74" s="284">
        <v>92</v>
      </c>
      <c r="N74" s="282">
        <v>90.294117647058826</v>
      </c>
      <c r="O74" s="284">
        <v>81</v>
      </c>
      <c r="P74" s="282">
        <v>88</v>
      </c>
      <c r="Q74" s="282">
        <v>89</v>
      </c>
      <c r="R74" s="282">
        <v>85</v>
      </c>
      <c r="S74" s="282">
        <v>86</v>
      </c>
      <c r="T74" s="232">
        <f t="shared" si="1"/>
        <v>89.060633484162892</v>
      </c>
    </row>
    <row r="75" spans="1:20" s="71" customFormat="1" ht="16.5" customHeight="1" thickTop="1" thickBot="1">
      <c r="A75" s="68">
        <v>68</v>
      </c>
      <c r="B75" s="62">
        <v>68</v>
      </c>
      <c r="C75" s="62">
        <f>PresensiMIPA!B74</f>
        <v>12518</v>
      </c>
      <c r="D75" s="63" t="str">
        <f>PresensiMIPA!G74</f>
        <v>TUTIMMUL FAIDAH</v>
      </c>
      <c r="E75" s="282">
        <v>93</v>
      </c>
      <c r="F75" s="283">
        <v>82.307692307692307</v>
      </c>
      <c r="G75" s="284">
        <v>87</v>
      </c>
      <c r="H75" s="282">
        <v>84</v>
      </c>
      <c r="I75" s="282">
        <v>86</v>
      </c>
      <c r="J75" s="282">
        <v>93</v>
      </c>
      <c r="K75" s="282">
        <v>88</v>
      </c>
      <c r="L75" s="284">
        <v>93</v>
      </c>
      <c r="M75" s="284">
        <v>92</v>
      </c>
      <c r="N75" s="282">
        <v>87.64705882352942</v>
      </c>
      <c r="O75" s="284">
        <v>84</v>
      </c>
      <c r="P75" s="282">
        <v>90</v>
      </c>
      <c r="Q75" s="282">
        <v>87</v>
      </c>
      <c r="R75" s="282">
        <v>85</v>
      </c>
      <c r="S75" s="282">
        <v>83</v>
      </c>
      <c r="T75" s="232">
        <f t="shared" si="1"/>
        <v>87.663650075414779</v>
      </c>
    </row>
    <row r="76" spans="1:20" s="71" customFormat="1" ht="16.5" customHeight="1" thickTop="1" thickBot="1">
      <c r="A76" s="68">
        <v>69</v>
      </c>
      <c r="B76" s="62">
        <v>69</v>
      </c>
      <c r="C76" s="62">
        <f>PresensiMIPA!B75</f>
        <v>12126</v>
      </c>
      <c r="D76" s="63" t="str">
        <f>PresensiMIPA!G75</f>
        <v>ABDULLAH HAMMAM FANDI</v>
      </c>
      <c r="E76" s="282">
        <v>93</v>
      </c>
      <c r="F76" s="283">
        <v>85.384615384615387</v>
      </c>
      <c r="G76" s="284">
        <v>89</v>
      </c>
      <c r="H76" s="282">
        <v>88</v>
      </c>
      <c r="I76" s="282">
        <v>92</v>
      </c>
      <c r="J76" s="282">
        <v>91</v>
      </c>
      <c r="K76" s="282">
        <v>93</v>
      </c>
      <c r="L76" s="284">
        <v>91</v>
      </c>
      <c r="M76" s="284">
        <v>89</v>
      </c>
      <c r="N76" s="282">
        <v>89.411764705882348</v>
      </c>
      <c r="O76" s="284">
        <v>91</v>
      </c>
      <c r="P76" s="282">
        <v>84</v>
      </c>
      <c r="Q76" s="282">
        <v>86</v>
      </c>
      <c r="R76" s="282">
        <v>77</v>
      </c>
      <c r="S76" s="282">
        <v>85</v>
      </c>
      <c r="T76" s="232">
        <f t="shared" si="1"/>
        <v>88.253092006033185</v>
      </c>
    </row>
    <row r="77" spans="1:20" s="71" customFormat="1" ht="16.5" customHeight="1" thickTop="1" thickBot="1">
      <c r="A77" s="68">
        <v>70</v>
      </c>
      <c r="B77" s="62">
        <v>70</v>
      </c>
      <c r="C77" s="62">
        <f>PresensiMIPA!B76</f>
        <v>12136</v>
      </c>
      <c r="D77" s="63" t="str">
        <f>PresensiMIPA!G76</f>
        <v>AFAF FITRIATI</v>
      </c>
      <c r="E77" s="282">
        <v>91</v>
      </c>
      <c r="F77" s="283">
        <v>87.692307692307693</v>
      </c>
      <c r="G77" s="284">
        <v>95</v>
      </c>
      <c r="H77" s="282">
        <v>84</v>
      </c>
      <c r="I77" s="282">
        <v>83</v>
      </c>
      <c r="J77" s="282">
        <v>93</v>
      </c>
      <c r="K77" s="282">
        <v>99</v>
      </c>
      <c r="L77" s="284">
        <v>98</v>
      </c>
      <c r="M77" s="284">
        <v>92</v>
      </c>
      <c r="N77" s="282">
        <v>96.470588235294116</v>
      </c>
      <c r="O77" s="284">
        <v>81</v>
      </c>
      <c r="P77" s="282">
        <v>81</v>
      </c>
      <c r="Q77" s="282">
        <v>89</v>
      </c>
      <c r="R77" s="282">
        <v>80</v>
      </c>
      <c r="S77" s="282">
        <v>88</v>
      </c>
      <c r="T77" s="232">
        <f t="shared" si="1"/>
        <v>89.21085972850679</v>
      </c>
    </row>
    <row r="78" spans="1:20" s="71" customFormat="1" ht="16.5" customHeight="1" thickTop="1" thickBot="1">
      <c r="A78" s="68">
        <v>71</v>
      </c>
      <c r="B78" s="62">
        <v>71</v>
      </c>
      <c r="C78" s="62">
        <f>PresensiMIPA!B77</f>
        <v>12140</v>
      </c>
      <c r="D78" s="63" t="str">
        <f>PresensiMIPA!G77</f>
        <v>Ahmad Fauzi Andrian</v>
      </c>
      <c r="E78" s="282">
        <v>95</v>
      </c>
      <c r="F78" s="283">
        <v>88.461538461538467</v>
      </c>
      <c r="G78" s="284">
        <v>91</v>
      </c>
      <c r="H78" s="282">
        <v>89</v>
      </c>
      <c r="I78" s="282">
        <v>83</v>
      </c>
      <c r="J78" s="282">
        <v>93</v>
      </c>
      <c r="K78" s="282">
        <v>84</v>
      </c>
      <c r="L78" s="284">
        <v>97</v>
      </c>
      <c r="M78" s="284">
        <v>90</v>
      </c>
      <c r="N78" s="282">
        <v>90.294117647058826</v>
      </c>
      <c r="O78" s="284">
        <v>78</v>
      </c>
      <c r="P78" s="282">
        <v>73</v>
      </c>
      <c r="Q78" s="282">
        <v>90</v>
      </c>
      <c r="R78" s="282">
        <v>78</v>
      </c>
      <c r="S78" s="282">
        <v>85</v>
      </c>
      <c r="T78" s="232">
        <f t="shared" si="1"/>
        <v>86.983710407239812</v>
      </c>
    </row>
    <row r="79" spans="1:20" s="71" customFormat="1" ht="16.5" customHeight="1" thickTop="1" thickBot="1">
      <c r="A79" s="68">
        <v>72</v>
      </c>
      <c r="B79" s="62">
        <v>72</v>
      </c>
      <c r="C79" s="62">
        <f>PresensiMIPA!B78</f>
        <v>12149</v>
      </c>
      <c r="D79" s="63" t="str">
        <f>PresensiMIPA!G78</f>
        <v>AL HANAFIATUS SAMHA</v>
      </c>
      <c r="E79" s="282">
        <v>94</v>
      </c>
      <c r="F79" s="283">
        <v>86.15384615384616</v>
      </c>
      <c r="G79" s="284">
        <v>95</v>
      </c>
      <c r="H79" s="282">
        <v>84</v>
      </c>
      <c r="I79" s="282">
        <v>86</v>
      </c>
      <c r="J79" s="282">
        <v>98</v>
      </c>
      <c r="K79" s="282">
        <v>93</v>
      </c>
      <c r="L79" s="284">
        <v>96</v>
      </c>
      <c r="M79" s="284">
        <v>94</v>
      </c>
      <c r="N79" s="282">
        <v>95.588235294117652</v>
      </c>
      <c r="O79" s="284">
        <v>75</v>
      </c>
      <c r="P79" s="282">
        <v>75</v>
      </c>
      <c r="Q79" s="282">
        <v>90</v>
      </c>
      <c r="R79" s="282">
        <v>85</v>
      </c>
      <c r="S79" s="282">
        <v>90</v>
      </c>
      <c r="T79" s="232">
        <f t="shared" si="1"/>
        <v>89.116138763197583</v>
      </c>
    </row>
    <row r="80" spans="1:20" s="71" customFormat="1" ht="16.5" customHeight="1" thickTop="1" thickBot="1">
      <c r="A80" s="68">
        <v>73</v>
      </c>
      <c r="B80" s="62">
        <v>73</v>
      </c>
      <c r="C80" s="62">
        <f>PresensiMIPA!B79</f>
        <v>12163</v>
      </c>
      <c r="D80" s="63" t="str">
        <f>PresensiMIPA!G79</f>
        <v>ALVIANTI OKTAVIA SETIYONO</v>
      </c>
      <c r="E80" s="282">
        <v>96</v>
      </c>
      <c r="F80" s="283">
        <v>87.692307692307693</v>
      </c>
      <c r="G80" s="284">
        <v>95</v>
      </c>
      <c r="H80" s="282">
        <v>91</v>
      </c>
      <c r="I80" s="282">
        <v>83</v>
      </c>
      <c r="J80" s="282">
        <v>92</v>
      </c>
      <c r="K80" s="282">
        <v>89</v>
      </c>
      <c r="L80" s="284">
        <v>97</v>
      </c>
      <c r="M80" s="284">
        <v>94</v>
      </c>
      <c r="N80" s="282">
        <v>98.235294117647058</v>
      </c>
      <c r="O80" s="284">
        <v>91</v>
      </c>
      <c r="P80" s="282">
        <v>85</v>
      </c>
      <c r="Q80" s="282">
        <v>92</v>
      </c>
      <c r="R80" s="282">
        <v>86</v>
      </c>
      <c r="S80" s="282">
        <v>89</v>
      </c>
      <c r="T80" s="232">
        <f t="shared" si="1"/>
        <v>91.061840120663646</v>
      </c>
    </row>
    <row r="81" spans="1:20" s="71" customFormat="1" ht="16.5" customHeight="1" thickTop="1" thickBot="1">
      <c r="A81" s="68">
        <v>74</v>
      </c>
      <c r="B81" s="62">
        <v>74</v>
      </c>
      <c r="C81" s="62">
        <f>PresensiMIPA!B80</f>
        <v>12172</v>
      </c>
      <c r="D81" s="63" t="str">
        <f>PresensiMIPA!G80</f>
        <v>ANDRE PRANATA ARYA PUTRA</v>
      </c>
      <c r="E81" s="282">
        <v>99</v>
      </c>
      <c r="F81" s="283">
        <v>87.692307692307693</v>
      </c>
      <c r="G81" s="284">
        <v>92</v>
      </c>
      <c r="H81" s="282">
        <v>89</v>
      </c>
      <c r="I81" s="282">
        <v>86</v>
      </c>
      <c r="J81" s="282">
        <v>93</v>
      </c>
      <c r="K81" s="282">
        <v>96</v>
      </c>
      <c r="L81" s="284">
        <v>98</v>
      </c>
      <c r="M81" s="284">
        <v>91</v>
      </c>
      <c r="N81" s="282">
        <v>94.705882352941174</v>
      </c>
      <c r="O81" s="284">
        <v>81</v>
      </c>
      <c r="P81" s="282">
        <v>81</v>
      </c>
      <c r="Q81" s="282">
        <v>89</v>
      </c>
      <c r="R81" s="282">
        <v>80</v>
      </c>
      <c r="S81" s="282">
        <v>89</v>
      </c>
      <c r="T81" s="232">
        <f t="shared" si="1"/>
        <v>89.759879336349925</v>
      </c>
    </row>
    <row r="82" spans="1:20" s="71" customFormat="1" ht="16.5" customHeight="1" thickTop="1" thickBot="1">
      <c r="A82" s="68">
        <v>75</v>
      </c>
      <c r="B82" s="62">
        <v>75</v>
      </c>
      <c r="C82" s="62">
        <f>PresensiMIPA!B81</f>
        <v>12177</v>
      </c>
      <c r="D82" s="63" t="str">
        <f>PresensiMIPA!G81</f>
        <v>Anisyafaah</v>
      </c>
      <c r="E82" s="282">
        <v>96</v>
      </c>
      <c r="F82" s="283">
        <v>86.92307692307692</v>
      </c>
      <c r="G82" s="284">
        <v>90</v>
      </c>
      <c r="H82" s="282">
        <v>93</v>
      </c>
      <c r="I82" s="282">
        <v>88</v>
      </c>
      <c r="J82" s="282">
        <v>92</v>
      </c>
      <c r="K82" s="282">
        <v>96</v>
      </c>
      <c r="L82" s="284">
        <v>95</v>
      </c>
      <c r="M82" s="284">
        <v>94</v>
      </c>
      <c r="N82" s="282">
        <v>97.35294117647058</v>
      </c>
      <c r="O82" s="284">
        <v>91</v>
      </c>
      <c r="P82" s="282">
        <v>88</v>
      </c>
      <c r="Q82" s="282">
        <v>87</v>
      </c>
      <c r="R82" s="282">
        <v>86</v>
      </c>
      <c r="S82" s="282">
        <v>87</v>
      </c>
      <c r="T82" s="232">
        <f t="shared" si="1"/>
        <v>91.151734539969823</v>
      </c>
    </row>
    <row r="83" spans="1:20" s="71" customFormat="1" ht="16.5" customHeight="1" thickTop="1" thickBot="1">
      <c r="A83" s="68">
        <v>76</v>
      </c>
      <c r="B83" s="62">
        <v>76</v>
      </c>
      <c r="C83" s="62">
        <f>PresensiMIPA!B82</f>
        <v>12196</v>
      </c>
      <c r="D83" s="63" t="str">
        <f>PresensiMIPA!G82</f>
        <v>CATERINA HIDAYATI</v>
      </c>
      <c r="E83" s="282">
        <v>99</v>
      </c>
      <c r="F83" s="283">
        <v>87.692307692307693</v>
      </c>
      <c r="G83" s="284">
        <v>91</v>
      </c>
      <c r="H83" s="282">
        <v>91</v>
      </c>
      <c r="I83" s="282">
        <v>91</v>
      </c>
      <c r="J83" s="282">
        <v>88</v>
      </c>
      <c r="K83" s="282">
        <v>96</v>
      </c>
      <c r="L83" s="284">
        <v>98</v>
      </c>
      <c r="M83" s="284">
        <v>94</v>
      </c>
      <c r="N83" s="282">
        <v>99.117647058823536</v>
      </c>
      <c r="O83" s="284">
        <v>95</v>
      </c>
      <c r="P83" s="282">
        <v>81</v>
      </c>
      <c r="Q83" s="282">
        <v>87</v>
      </c>
      <c r="R83" s="282">
        <v>86</v>
      </c>
      <c r="S83" s="282">
        <v>86</v>
      </c>
      <c r="T83" s="232">
        <f t="shared" si="1"/>
        <v>91.320663650075403</v>
      </c>
    </row>
    <row r="84" spans="1:20" s="71" customFormat="1" ht="16.5" customHeight="1" thickTop="1" thickBot="1">
      <c r="A84" s="68">
        <v>77</v>
      </c>
      <c r="B84" s="62">
        <v>77</v>
      </c>
      <c r="C84" s="62">
        <f>PresensiMIPA!B83</f>
        <v>12213</v>
      </c>
      <c r="D84" s="63" t="str">
        <f>PresensiMIPA!G83</f>
        <v>DIMAS SENA PUTRA</v>
      </c>
      <c r="E84" s="282">
        <v>96</v>
      </c>
      <c r="F84" s="283">
        <v>88.461538461538467</v>
      </c>
      <c r="G84" s="284">
        <v>92</v>
      </c>
      <c r="H84" s="282">
        <v>86</v>
      </c>
      <c r="I84" s="282">
        <v>82</v>
      </c>
      <c r="J84" s="282">
        <v>95</v>
      </c>
      <c r="K84" s="282">
        <v>97</v>
      </c>
      <c r="L84" s="284">
        <v>94</v>
      </c>
      <c r="M84" s="284">
        <v>86</v>
      </c>
      <c r="N84" s="282">
        <v>92.941176470588232</v>
      </c>
      <c r="O84" s="284">
        <v>85</v>
      </c>
      <c r="P84" s="282">
        <v>82</v>
      </c>
      <c r="Q84" s="282">
        <v>87</v>
      </c>
      <c r="R84" s="282">
        <v>79</v>
      </c>
      <c r="S84" s="282">
        <v>89</v>
      </c>
      <c r="T84" s="232">
        <f t="shared" si="1"/>
        <v>88.76018099547511</v>
      </c>
    </row>
    <row r="85" spans="1:20" s="71" customFormat="1" ht="16.5" customHeight="1" thickTop="1" thickBot="1">
      <c r="A85" s="68">
        <v>78</v>
      </c>
      <c r="B85" s="62">
        <v>78</v>
      </c>
      <c r="C85" s="62">
        <f>PresensiMIPA!B84</f>
        <v>12223</v>
      </c>
      <c r="D85" s="63" t="str">
        <f>PresensiMIPA!G84</f>
        <v>ERNA KURNIAWATI BASYIROH</v>
      </c>
      <c r="E85" s="282">
        <v>94</v>
      </c>
      <c r="F85" s="283">
        <v>86.92307692307692</v>
      </c>
      <c r="G85" s="284">
        <v>93</v>
      </c>
      <c r="H85" s="282">
        <v>84</v>
      </c>
      <c r="I85" s="282">
        <v>84</v>
      </c>
      <c r="J85" s="282">
        <v>93</v>
      </c>
      <c r="K85" s="282">
        <v>90</v>
      </c>
      <c r="L85" s="284">
        <v>97</v>
      </c>
      <c r="M85" s="284">
        <v>93</v>
      </c>
      <c r="N85" s="282">
        <v>94.705882352941174</v>
      </c>
      <c r="O85" s="284">
        <v>88</v>
      </c>
      <c r="P85" s="282">
        <v>72</v>
      </c>
      <c r="Q85" s="282">
        <v>90</v>
      </c>
      <c r="R85" s="282">
        <v>83</v>
      </c>
      <c r="S85" s="282">
        <v>88</v>
      </c>
      <c r="T85" s="232">
        <f t="shared" si="1"/>
        <v>88.708597285067881</v>
      </c>
    </row>
    <row r="86" spans="1:20" s="71" customFormat="1" ht="16.5" customHeight="1" thickTop="1" thickBot="1">
      <c r="A86" s="68">
        <v>79</v>
      </c>
      <c r="B86" s="62">
        <v>79</v>
      </c>
      <c r="C86" s="62">
        <f>PresensiMIPA!B85</f>
        <v>12242</v>
      </c>
      <c r="D86" s="63" t="str">
        <f>PresensiMIPA!G85</f>
        <v>Ferdi Firmansyah</v>
      </c>
      <c r="E86" s="282">
        <v>90</v>
      </c>
      <c r="F86" s="283">
        <v>82.307692307692307</v>
      </c>
      <c r="G86" s="284">
        <v>93</v>
      </c>
      <c r="H86" s="282">
        <v>88</v>
      </c>
      <c r="I86" s="282">
        <v>84</v>
      </c>
      <c r="J86" s="282">
        <v>90</v>
      </c>
      <c r="K86" s="282">
        <v>85</v>
      </c>
      <c r="L86" s="284">
        <v>85</v>
      </c>
      <c r="M86" s="284">
        <v>87</v>
      </c>
      <c r="N86" s="282">
        <v>85.882352941176464</v>
      </c>
      <c r="O86" s="284">
        <v>81</v>
      </c>
      <c r="P86" s="282">
        <v>81</v>
      </c>
      <c r="Q86" s="282">
        <v>87</v>
      </c>
      <c r="R86" s="282">
        <v>82</v>
      </c>
      <c r="S86" s="282">
        <v>80</v>
      </c>
      <c r="T86" s="232">
        <f t="shared" si="1"/>
        <v>85.412669683257931</v>
      </c>
    </row>
    <row r="87" spans="1:20" s="71" customFormat="1" ht="16.5" customHeight="1" thickTop="1" thickBot="1">
      <c r="A87" s="68">
        <v>80</v>
      </c>
      <c r="B87" s="62">
        <v>80</v>
      </c>
      <c r="C87" s="62">
        <f>PresensiMIPA!B86</f>
        <v>12252</v>
      </c>
      <c r="D87" s="63" t="str">
        <f>PresensiMIPA!G86</f>
        <v>Fitria Yuliana</v>
      </c>
      <c r="E87" s="282">
        <v>99</v>
      </c>
      <c r="F87" s="283">
        <v>85.384615384615387</v>
      </c>
      <c r="G87" s="284">
        <v>92</v>
      </c>
      <c r="H87" s="282">
        <v>88</v>
      </c>
      <c r="I87" s="282">
        <v>84</v>
      </c>
      <c r="J87" s="282">
        <v>94</v>
      </c>
      <c r="K87" s="282">
        <v>90</v>
      </c>
      <c r="L87" s="284">
        <v>92</v>
      </c>
      <c r="M87" s="284">
        <v>93</v>
      </c>
      <c r="N87" s="282">
        <v>97.35294117647058</v>
      </c>
      <c r="O87" s="284">
        <v>85</v>
      </c>
      <c r="P87" s="282">
        <v>85</v>
      </c>
      <c r="Q87" s="282">
        <v>84</v>
      </c>
      <c r="R87" s="282">
        <v>81</v>
      </c>
      <c r="S87" s="282">
        <v>89</v>
      </c>
      <c r="T87" s="232">
        <f t="shared" si="1"/>
        <v>89.249170437405738</v>
      </c>
    </row>
    <row r="88" spans="1:20" s="71" customFormat="1" ht="16.5" customHeight="1" thickTop="1" thickBot="1">
      <c r="A88" s="68">
        <v>81</v>
      </c>
      <c r="B88" s="62">
        <v>81</v>
      </c>
      <c r="C88" s="62">
        <f>PresensiMIPA!B87</f>
        <v>12266</v>
      </c>
      <c r="D88" s="63" t="str">
        <f>PresensiMIPA!G87</f>
        <v>HAYKAL BESTANUN ARIFIN</v>
      </c>
      <c r="E88" s="282">
        <v>98</v>
      </c>
      <c r="F88" s="283">
        <v>87.692307692307693</v>
      </c>
      <c r="G88" s="284">
        <v>93</v>
      </c>
      <c r="H88" s="282">
        <v>88</v>
      </c>
      <c r="I88" s="282">
        <v>83</v>
      </c>
      <c r="J88" s="282">
        <v>96</v>
      </c>
      <c r="K88" s="282">
        <v>99</v>
      </c>
      <c r="L88" s="284">
        <v>93</v>
      </c>
      <c r="M88" s="284">
        <v>93</v>
      </c>
      <c r="N88" s="282">
        <v>94.705882352941174</v>
      </c>
      <c r="O88" s="284">
        <v>88</v>
      </c>
      <c r="P88" s="282">
        <v>81</v>
      </c>
      <c r="Q88" s="282">
        <v>89</v>
      </c>
      <c r="R88" s="282">
        <v>82</v>
      </c>
      <c r="S88" s="282">
        <v>89</v>
      </c>
      <c r="T88" s="232">
        <f t="shared" si="1"/>
        <v>90.293212669683257</v>
      </c>
    </row>
    <row r="89" spans="1:20" s="71" customFormat="1" ht="16.5" customHeight="1" thickTop="1" thickBot="1">
      <c r="A89" s="68">
        <v>82</v>
      </c>
      <c r="B89" s="62">
        <v>82</v>
      </c>
      <c r="C89" s="62">
        <f>PresensiMIPA!B88</f>
        <v>12269</v>
      </c>
      <c r="D89" s="63" t="str">
        <f>PresensiMIPA!G88</f>
        <v>HERLINA PUTRI KURNIAWAN</v>
      </c>
      <c r="E89" s="282">
        <v>99</v>
      </c>
      <c r="F89" s="283">
        <v>88.461538461538467</v>
      </c>
      <c r="G89" s="284">
        <v>92</v>
      </c>
      <c r="H89" s="282">
        <v>91</v>
      </c>
      <c r="I89" s="282">
        <v>84</v>
      </c>
      <c r="J89" s="282">
        <v>98</v>
      </c>
      <c r="K89" s="282">
        <v>97</v>
      </c>
      <c r="L89" s="284">
        <v>91</v>
      </c>
      <c r="M89" s="284">
        <v>89</v>
      </c>
      <c r="N89" s="282">
        <v>95.588235294117652</v>
      </c>
      <c r="O89" s="284">
        <v>81</v>
      </c>
      <c r="P89" s="282">
        <v>84</v>
      </c>
      <c r="Q89" s="282">
        <v>92</v>
      </c>
      <c r="R89" s="282">
        <v>83</v>
      </c>
      <c r="S89" s="282">
        <v>89</v>
      </c>
      <c r="T89" s="232">
        <f t="shared" si="1"/>
        <v>90.269984917043743</v>
      </c>
    </row>
    <row r="90" spans="1:20" s="71" customFormat="1" ht="16.5" customHeight="1" thickTop="1" thickBot="1">
      <c r="A90" s="68">
        <v>83</v>
      </c>
      <c r="B90" s="62">
        <v>83</v>
      </c>
      <c r="C90" s="62">
        <f>PresensiMIPA!B89</f>
        <v>12289</v>
      </c>
      <c r="D90" s="63" t="str">
        <f>PresensiMIPA!G89</f>
        <v>ISLHA KOMARIYAH MAULIDINA</v>
      </c>
      <c r="E90" s="282">
        <v>100</v>
      </c>
      <c r="F90" s="283">
        <v>88.461538461538467</v>
      </c>
      <c r="G90" s="284">
        <v>91</v>
      </c>
      <c r="H90" s="282">
        <v>91</v>
      </c>
      <c r="I90" s="282">
        <v>82</v>
      </c>
      <c r="J90" s="282">
        <v>96</v>
      </c>
      <c r="K90" s="282">
        <v>99</v>
      </c>
      <c r="L90" s="284">
        <v>96</v>
      </c>
      <c r="M90" s="284">
        <v>94</v>
      </c>
      <c r="N90" s="282">
        <v>96.470588235294116</v>
      </c>
      <c r="O90" s="284">
        <v>85</v>
      </c>
      <c r="P90" s="282">
        <v>84</v>
      </c>
      <c r="Q90" s="282">
        <v>95</v>
      </c>
      <c r="R90" s="282">
        <v>86</v>
      </c>
      <c r="S90" s="282">
        <v>89</v>
      </c>
      <c r="T90" s="232">
        <f t="shared" si="1"/>
        <v>91.528808446455514</v>
      </c>
    </row>
    <row r="91" spans="1:20" s="71" customFormat="1" ht="16.5" customHeight="1" thickTop="1" thickBot="1">
      <c r="A91" s="68">
        <v>84</v>
      </c>
      <c r="B91" s="62">
        <v>84</v>
      </c>
      <c r="C91" s="62">
        <f>PresensiMIPA!B90</f>
        <v>12298</v>
      </c>
      <c r="D91" s="63" t="str">
        <f>PresensiMIPA!G90</f>
        <v>JUNIO FATHIR RESSY</v>
      </c>
      <c r="E91" s="282">
        <v>95</v>
      </c>
      <c r="F91" s="283">
        <v>89.230769230769226</v>
      </c>
      <c r="G91" s="284">
        <v>91</v>
      </c>
      <c r="H91" s="282">
        <v>86</v>
      </c>
      <c r="I91" s="282">
        <v>83</v>
      </c>
      <c r="J91" s="282">
        <v>94</v>
      </c>
      <c r="K91" s="282">
        <v>93</v>
      </c>
      <c r="L91" s="284">
        <v>95</v>
      </c>
      <c r="M91" s="284">
        <v>86</v>
      </c>
      <c r="N91" s="282">
        <v>92.941176470588232</v>
      </c>
      <c r="O91" s="284">
        <v>88</v>
      </c>
      <c r="P91" s="282">
        <v>88</v>
      </c>
      <c r="Q91" s="282">
        <v>92</v>
      </c>
      <c r="R91" s="282">
        <v>84</v>
      </c>
      <c r="S91" s="282">
        <v>88</v>
      </c>
      <c r="T91" s="232">
        <f t="shared" si="1"/>
        <v>89.678129713423843</v>
      </c>
    </row>
    <row r="92" spans="1:20" s="71" customFormat="1" ht="16.5" customHeight="1" thickTop="1" thickBot="1">
      <c r="A92" s="68">
        <v>85</v>
      </c>
      <c r="B92" s="62">
        <v>85</v>
      </c>
      <c r="C92" s="62">
        <f>PresensiMIPA!B91</f>
        <v>12302</v>
      </c>
      <c r="D92" s="63" t="str">
        <f>PresensiMIPA!G91</f>
        <v>KANIA LAURA NUR AIDA</v>
      </c>
      <c r="E92" s="282">
        <v>89</v>
      </c>
      <c r="F92" s="283">
        <v>83.84615384615384</v>
      </c>
      <c r="G92" s="284">
        <v>92</v>
      </c>
      <c r="H92" s="282">
        <v>86</v>
      </c>
      <c r="I92" s="282">
        <v>87</v>
      </c>
      <c r="J92" s="282">
        <v>85</v>
      </c>
      <c r="K92" s="282">
        <v>95</v>
      </c>
      <c r="L92" s="284">
        <v>98</v>
      </c>
      <c r="M92" s="284">
        <v>94</v>
      </c>
      <c r="N92" s="282">
        <v>94.705882352941174</v>
      </c>
      <c r="O92" s="284">
        <v>88</v>
      </c>
      <c r="P92" s="282">
        <v>85</v>
      </c>
      <c r="Q92" s="282">
        <v>87</v>
      </c>
      <c r="R92" s="282">
        <v>84</v>
      </c>
      <c r="S92" s="282">
        <v>88</v>
      </c>
      <c r="T92" s="232">
        <f t="shared" si="1"/>
        <v>89.103469079939671</v>
      </c>
    </row>
    <row r="93" spans="1:20" s="71" customFormat="1" ht="16.5" customHeight="1" thickTop="1" thickBot="1">
      <c r="A93" s="68">
        <v>86</v>
      </c>
      <c r="B93" s="62">
        <v>86</v>
      </c>
      <c r="C93" s="62">
        <f>PresensiMIPA!B92</f>
        <v>12312</v>
      </c>
      <c r="D93" s="63" t="str">
        <f>PresensiMIPA!G92</f>
        <v>LIA HADINI</v>
      </c>
      <c r="E93" s="282">
        <v>96</v>
      </c>
      <c r="F93" s="283">
        <v>86.15384615384616</v>
      </c>
      <c r="G93" s="284">
        <v>93</v>
      </c>
      <c r="H93" s="282">
        <v>91</v>
      </c>
      <c r="I93" s="282">
        <v>84</v>
      </c>
      <c r="J93" s="282">
        <v>91</v>
      </c>
      <c r="K93" s="282">
        <v>95</v>
      </c>
      <c r="L93" s="284">
        <v>94</v>
      </c>
      <c r="M93" s="284">
        <v>93</v>
      </c>
      <c r="N93" s="282">
        <v>94.705882352941174</v>
      </c>
      <c r="O93" s="284">
        <v>81</v>
      </c>
      <c r="P93" s="282">
        <v>84</v>
      </c>
      <c r="Q93" s="282">
        <v>90</v>
      </c>
      <c r="R93" s="282">
        <v>81</v>
      </c>
      <c r="S93" s="282">
        <v>89</v>
      </c>
      <c r="T93" s="232">
        <f t="shared" si="1"/>
        <v>89.523981900452497</v>
      </c>
    </row>
    <row r="94" spans="1:20" s="71" customFormat="1" ht="16.5" customHeight="1" thickTop="1" thickBot="1">
      <c r="A94" s="68">
        <v>87</v>
      </c>
      <c r="B94" s="62">
        <v>87</v>
      </c>
      <c r="C94" s="62">
        <f>PresensiMIPA!B93</f>
        <v>12329</v>
      </c>
      <c r="D94" s="63" t="str">
        <f>PresensiMIPA!G93</f>
        <v>MARTHA ANUGRAH PANCA PUTRA</v>
      </c>
      <c r="E94" s="282">
        <v>93</v>
      </c>
      <c r="F94" s="283">
        <v>87.692307692307693</v>
      </c>
      <c r="G94" s="284">
        <v>87</v>
      </c>
      <c r="H94" s="282">
        <v>88</v>
      </c>
      <c r="I94" s="282">
        <v>86</v>
      </c>
      <c r="J94" s="282">
        <v>95</v>
      </c>
      <c r="K94" s="282">
        <v>99</v>
      </c>
      <c r="L94" s="284">
        <v>91</v>
      </c>
      <c r="M94" s="284">
        <v>85</v>
      </c>
      <c r="N94" s="282">
        <v>92.941176470588232</v>
      </c>
      <c r="O94" s="284">
        <v>88</v>
      </c>
      <c r="P94" s="282">
        <v>87</v>
      </c>
      <c r="Q94" s="282">
        <v>84</v>
      </c>
      <c r="R94" s="282">
        <v>82</v>
      </c>
      <c r="S94" s="282">
        <v>89</v>
      </c>
      <c r="T94" s="232">
        <f t="shared" si="1"/>
        <v>88.975565610859732</v>
      </c>
    </row>
    <row r="95" spans="1:20" s="71" customFormat="1" ht="16.5" customHeight="1" thickTop="1" thickBot="1">
      <c r="A95" s="68">
        <v>88</v>
      </c>
      <c r="B95" s="62">
        <v>88</v>
      </c>
      <c r="C95" s="62">
        <f>PresensiMIPA!B94</f>
        <v>12337</v>
      </c>
      <c r="D95" s="63" t="str">
        <f>PresensiMIPA!G94</f>
        <v>Maulinda Eka Rahmawati</v>
      </c>
      <c r="E95" s="282">
        <v>96</v>
      </c>
      <c r="F95" s="283">
        <v>89.230769230769226</v>
      </c>
      <c r="G95" s="284">
        <v>94</v>
      </c>
      <c r="H95" s="282">
        <v>89</v>
      </c>
      <c r="I95" s="282">
        <v>87</v>
      </c>
      <c r="J95" s="282">
        <v>91</v>
      </c>
      <c r="K95" s="282">
        <v>96</v>
      </c>
      <c r="L95" s="284">
        <v>98</v>
      </c>
      <c r="M95" s="284">
        <v>95</v>
      </c>
      <c r="N95" s="282">
        <v>97.35294117647058</v>
      </c>
      <c r="O95" s="284">
        <v>91</v>
      </c>
      <c r="P95" s="282">
        <v>84</v>
      </c>
      <c r="Q95" s="282">
        <v>90</v>
      </c>
      <c r="R95" s="282">
        <v>85</v>
      </c>
      <c r="S95" s="282">
        <v>86</v>
      </c>
      <c r="T95" s="232">
        <f t="shared" si="1"/>
        <v>91.23891402714932</v>
      </c>
    </row>
    <row r="96" spans="1:20" s="71" customFormat="1" ht="16.5" customHeight="1" thickTop="1" thickBot="1">
      <c r="A96" s="68">
        <v>89</v>
      </c>
      <c r="B96" s="62">
        <v>89</v>
      </c>
      <c r="C96" s="62">
        <f>PresensiMIPA!B95</f>
        <v>12353</v>
      </c>
      <c r="D96" s="63" t="str">
        <f>PresensiMIPA!G95</f>
        <v>MOH. IQBAL FATHONI</v>
      </c>
      <c r="E96" s="282">
        <v>99</v>
      </c>
      <c r="F96" s="283">
        <v>87.692307692307693</v>
      </c>
      <c r="G96" s="284">
        <v>91</v>
      </c>
      <c r="H96" s="282">
        <v>86</v>
      </c>
      <c r="I96" s="282">
        <v>83</v>
      </c>
      <c r="J96" s="282">
        <v>95</v>
      </c>
      <c r="K96" s="282">
        <v>96</v>
      </c>
      <c r="L96" s="284">
        <v>91</v>
      </c>
      <c r="M96" s="284">
        <v>84</v>
      </c>
      <c r="N96" s="282">
        <v>97.35294117647058</v>
      </c>
      <c r="O96" s="284">
        <v>85</v>
      </c>
      <c r="P96" s="282">
        <v>85</v>
      </c>
      <c r="Q96" s="282">
        <v>89</v>
      </c>
      <c r="R96" s="282">
        <v>79</v>
      </c>
      <c r="S96" s="282">
        <v>88</v>
      </c>
      <c r="T96" s="232">
        <f t="shared" si="1"/>
        <v>89.069683257918555</v>
      </c>
    </row>
    <row r="97" spans="1:20" s="71" customFormat="1" ht="16.5" customHeight="1" thickTop="1" thickBot="1">
      <c r="A97" s="68">
        <v>90</v>
      </c>
      <c r="B97" s="62">
        <v>90</v>
      </c>
      <c r="C97" s="62">
        <f>PresensiMIPA!B96</f>
        <v>12369</v>
      </c>
      <c r="D97" s="63" t="str">
        <f>PresensiMIPA!G96</f>
        <v>MOHAMMAD NAUVAL DWI SAPUTRA</v>
      </c>
      <c r="E97" s="282">
        <v>96</v>
      </c>
      <c r="F97" s="283">
        <v>88.461538461538467</v>
      </c>
      <c r="G97" s="284">
        <v>93</v>
      </c>
      <c r="H97" s="282">
        <v>88</v>
      </c>
      <c r="I97" s="282">
        <v>82</v>
      </c>
      <c r="J97" s="282">
        <v>95</v>
      </c>
      <c r="K97" s="282">
        <v>96</v>
      </c>
      <c r="L97" s="284">
        <v>95</v>
      </c>
      <c r="M97" s="284">
        <v>93</v>
      </c>
      <c r="N97" s="282">
        <v>95.588235294117652</v>
      </c>
      <c r="O97" s="284">
        <v>81</v>
      </c>
      <c r="P97" s="282">
        <v>87</v>
      </c>
      <c r="Q97" s="282">
        <v>90</v>
      </c>
      <c r="R97" s="282">
        <v>83</v>
      </c>
      <c r="S97" s="282">
        <v>89</v>
      </c>
      <c r="T97" s="232">
        <f t="shared" si="1"/>
        <v>90.136651583710403</v>
      </c>
    </row>
    <row r="98" spans="1:20" s="71" customFormat="1" ht="16.5" customHeight="1" thickTop="1" thickBot="1">
      <c r="A98" s="68">
        <v>91</v>
      </c>
      <c r="B98" s="62">
        <v>91</v>
      </c>
      <c r="C98" s="62">
        <f>PresensiMIPA!B97</f>
        <v>12379</v>
      </c>
      <c r="D98" s="63" t="str">
        <f>PresensiMIPA!G97</f>
        <v>Muhammad Noval Nur Ramadhani</v>
      </c>
      <c r="E98" s="282">
        <v>89</v>
      </c>
      <c r="F98" s="283">
        <v>86.15384615384616</v>
      </c>
      <c r="G98" s="284">
        <v>83</v>
      </c>
      <c r="H98" s="282">
        <v>84</v>
      </c>
      <c r="I98" s="282">
        <v>84</v>
      </c>
      <c r="J98" s="282">
        <v>84</v>
      </c>
      <c r="K98" s="282">
        <v>92</v>
      </c>
      <c r="L98" s="284">
        <v>92</v>
      </c>
      <c r="M98" s="284">
        <v>81</v>
      </c>
      <c r="N98" s="282">
        <v>94.705882352941174</v>
      </c>
      <c r="O98" s="284">
        <v>85</v>
      </c>
      <c r="P98" s="282">
        <v>84</v>
      </c>
      <c r="Q98" s="282">
        <v>83</v>
      </c>
      <c r="R98" s="282">
        <v>78</v>
      </c>
      <c r="S98" s="282">
        <v>85</v>
      </c>
      <c r="T98" s="232">
        <f t="shared" si="1"/>
        <v>85.657315233785823</v>
      </c>
    </row>
    <row r="99" spans="1:20" s="71" customFormat="1" ht="16.5" customHeight="1" thickTop="1" thickBot="1">
      <c r="A99" s="68">
        <v>92</v>
      </c>
      <c r="B99" s="62">
        <v>92</v>
      </c>
      <c r="C99" s="62">
        <f>PresensiMIPA!B98</f>
        <v>12388</v>
      </c>
      <c r="D99" s="63" t="str">
        <f>PresensiMIPA!G98</f>
        <v>NADAA AVRIA HANUM</v>
      </c>
      <c r="E99" s="282">
        <v>95</v>
      </c>
      <c r="F99" s="283">
        <v>86.15384615384616</v>
      </c>
      <c r="G99" s="284">
        <v>83</v>
      </c>
      <c r="H99" s="282">
        <v>88</v>
      </c>
      <c r="I99" s="282">
        <v>84</v>
      </c>
      <c r="J99" s="282">
        <v>83</v>
      </c>
      <c r="K99" s="282">
        <v>96</v>
      </c>
      <c r="L99" s="284">
        <v>93</v>
      </c>
      <c r="M99" s="284">
        <v>92</v>
      </c>
      <c r="N99" s="282">
        <v>97.35294117647058</v>
      </c>
      <c r="O99" s="284">
        <v>91</v>
      </c>
      <c r="P99" s="282">
        <v>79</v>
      </c>
      <c r="Q99" s="282">
        <v>83</v>
      </c>
      <c r="R99" s="282">
        <v>81</v>
      </c>
      <c r="S99" s="282">
        <v>83</v>
      </c>
      <c r="T99" s="232">
        <f t="shared" si="1"/>
        <v>87.633785822021125</v>
      </c>
    </row>
    <row r="100" spans="1:20" s="4" customFormat="1" ht="16.5" customHeight="1" thickTop="1" thickBot="1">
      <c r="A100" s="61">
        <v>93</v>
      </c>
      <c r="B100" s="62">
        <v>93</v>
      </c>
      <c r="C100" s="62">
        <f>PresensiMIPA!B99</f>
        <v>12414</v>
      </c>
      <c r="D100" s="63" t="str">
        <f>PresensiMIPA!G99</f>
        <v>NURHAYATI CAHYUNI MOFID</v>
      </c>
      <c r="E100" s="282">
        <v>95</v>
      </c>
      <c r="F100" s="283">
        <v>86.15384615384616</v>
      </c>
      <c r="G100" s="284">
        <v>89</v>
      </c>
      <c r="H100" s="282">
        <v>86</v>
      </c>
      <c r="I100" s="282">
        <v>84</v>
      </c>
      <c r="J100" s="282">
        <v>92</v>
      </c>
      <c r="K100" s="282">
        <v>89</v>
      </c>
      <c r="L100" s="284">
        <v>95</v>
      </c>
      <c r="M100" s="284">
        <v>93</v>
      </c>
      <c r="N100" s="282">
        <v>92.941176470588232</v>
      </c>
      <c r="O100" s="284">
        <v>85</v>
      </c>
      <c r="P100" s="282">
        <v>81</v>
      </c>
      <c r="Q100" s="282">
        <v>90</v>
      </c>
      <c r="R100" s="282">
        <v>80</v>
      </c>
      <c r="S100" s="282">
        <v>89</v>
      </c>
      <c r="T100" s="232">
        <f t="shared" si="1"/>
        <v>88.473001508295638</v>
      </c>
    </row>
    <row r="101" spans="1:20" s="4" customFormat="1" ht="16.5" customHeight="1" thickTop="1" thickBot="1">
      <c r="A101" s="61">
        <v>94</v>
      </c>
      <c r="B101" s="62">
        <v>94</v>
      </c>
      <c r="C101" s="62">
        <f>PresensiMIPA!B100</f>
        <v>12426</v>
      </c>
      <c r="D101" s="63" t="str">
        <f>PresensiMIPA!G100</f>
        <v>PUSPA RIAWATI</v>
      </c>
      <c r="E101" s="282">
        <v>98</v>
      </c>
      <c r="F101" s="283">
        <v>87.692307692307693</v>
      </c>
      <c r="G101" s="284">
        <v>93</v>
      </c>
      <c r="H101" s="282">
        <v>86</v>
      </c>
      <c r="I101" s="282">
        <v>86</v>
      </c>
      <c r="J101" s="282">
        <v>93</v>
      </c>
      <c r="K101" s="282">
        <v>97</v>
      </c>
      <c r="L101" s="284">
        <v>96</v>
      </c>
      <c r="M101" s="284">
        <v>93</v>
      </c>
      <c r="N101" s="282">
        <v>91.176470588235304</v>
      </c>
      <c r="O101" s="284">
        <v>88</v>
      </c>
      <c r="P101" s="282">
        <v>84</v>
      </c>
      <c r="Q101" s="282">
        <v>93</v>
      </c>
      <c r="R101" s="282">
        <v>82</v>
      </c>
      <c r="S101" s="282">
        <v>89</v>
      </c>
      <c r="T101" s="232">
        <f t="shared" si="1"/>
        <v>90.457918552036205</v>
      </c>
    </row>
    <row r="102" spans="1:20" s="4" customFormat="1" ht="16.5" customHeight="1" thickTop="1" thickBot="1">
      <c r="A102" s="61">
        <v>95</v>
      </c>
      <c r="B102" s="62">
        <v>95</v>
      </c>
      <c r="C102" s="62">
        <f>PresensiMIPA!B101</f>
        <v>12446</v>
      </c>
      <c r="D102" s="63" t="str">
        <f>PresensiMIPA!G101</f>
        <v>RAHMADINAH DIVA ZHAVIRA</v>
      </c>
      <c r="E102" s="282">
        <v>98</v>
      </c>
      <c r="F102" s="283">
        <v>86.92307692307692</v>
      </c>
      <c r="G102" s="284">
        <v>95</v>
      </c>
      <c r="H102" s="282">
        <v>88</v>
      </c>
      <c r="I102" s="282">
        <v>84</v>
      </c>
      <c r="J102" s="282">
        <v>95</v>
      </c>
      <c r="K102" s="282">
        <v>97</v>
      </c>
      <c r="L102" s="284">
        <v>94</v>
      </c>
      <c r="M102" s="284">
        <v>94</v>
      </c>
      <c r="N102" s="282">
        <v>97.35294117647058</v>
      </c>
      <c r="O102" s="284">
        <v>88</v>
      </c>
      <c r="P102" s="282">
        <v>87</v>
      </c>
      <c r="Q102" s="282">
        <v>87</v>
      </c>
      <c r="R102" s="282">
        <v>79</v>
      </c>
      <c r="S102" s="282">
        <v>89</v>
      </c>
      <c r="T102" s="232">
        <f t="shared" si="1"/>
        <v>90.618401206636491</v>
      </c>
    </row>
    <row r="103" spans="1:20" s="4" customFormat="1" ht="16.5" customHeight="1" thickTop="1" thickBot="1">
      <c r="A103" s="61">
        <v>96</v>
      </c>
      <c r="B103" s="62">
        <v>96</v>
      </c>
      <c r="C103" s="62">
        <f>PresensiMIPA!B102</f>
        <v>12455</v>
      </c>
      <c r="D103" s="63" t="str">
        <f>PresensiMIPA!G102</f>
        <v>RAYVALDI BACHTIAR ARDIANSYAH</v>
      </c>
      <c r="E103" s="282">
        <v>91</v>
      </c>
      <c r="F103" s="283">
        <v>87.692307692307693</v>
      </c>
      <c r="G103" s="284">
        <v>92</v>
      </c>
      <c r="H103" s="282">
        <v>88</v>
      </c>
      <c r="I103" s="282">
        <v>91</v>
      </c>
      <c r="J103" s="282">
        <v>90</v>
      </c>
      <c r="K103" s="282">
        <v>89</v>
      </c>
      <c r="L103" s="284">
        <v>88</v>
      </c>
      <c r="M103" s="284">
        <v>81</v>
      </c>
      <c r="N103" s="282">
        <v>88.529411764705884</v>
      </c>
      <c r="O103" s="284">
        <v>85</v>
      </c>
      <c r="P103" s="282">
        <v>70</v>
      </c>
      <c r="Q103" s="282">
        <v>89</v>
      </c>
      <c r="R103" s="282">
        <v>80</v>
      </c>
      <c r="S103" s="282">
        <v>85</v>
      </c>
      <c r="T103" s="232">
        <f t="shared" si="1"/>
        <v>86.348114630467563</v>
      </c>
    </row>
    <row r="104" spans="1:20" s="4" customFormat="1" ht="16.5" customHeight="1" thickTop="1" thickBot="1">
      <c r="A104" s="61">
        <v>97</v>
      </c>
      <c r="B104" s="62">
        <v>97</v>
      </c>
      <c r="C104" s="62">
        <f>PresensiMIPA!B103</f>
        <v>12468</v>
      </c>
      <c r="D104" s="63" t="str">
        <f>PresensiMIPA!G103</f>
        <v>RIJAL AZKAL RIDHA</v>
      </c>
      <c r="E104" s="282">
        <v>95</v>
      </c>
      <c r="F104" s="283">
        <v>87.692307692307693</v>
      </c>
      <c r="G104" s="284">
        <v>88</v>
      </c>
      <c r="H104" s="282">
        <v>86</v>
      </c>
      <c r="I104" s="282">
        <v>87</v>
      </c>
      <c r="J104" s="282">
        <v>96</v>
      </c>
      <c r="K104" s="282">
        <v>88</v>
      </c>
      <c r="L104" s="284">
        <v>94</v>
      </c>
      <c r="M104" s="284">
        <v>89</v>
      </c>
      <c r="N104" s="282">
        <v>90.294117647058826</v>
      </c>
      <c r="O104" s="284">
        <v>85</v>
      </c>
      <c r="P104" s="282">
        <v>76</v>
      </c>
      <c r="Q104" s="282">
        <v>86</v>
      </c>
      <c r="R104" s="282">
        <v>82</v>
      </c>
      <c r="S104" s="282">
        <v>85</v>
      </c>
      <c r="T104" s="232">
        <f t="shared" si="1"/>
        <v>87.665761689291088</v>
      </c>
    </row>
    <row r="105" spans="1:20" s="4" customFormat="1" ht="16.5" customHeight="1" thickTop="1" thickBot="1">
      <c r="A105" s="61">
        <v>98</v>
      </c>
      <c r="B105" s="62">
        <v>98</v>
      </c>
      <c r="C105" s="62">
        <f>PresensiMIPA!B104</f>
        <v>12470</v>
      </c>
      <c r="D105" s="63" t="str">
        <f>PresensiMIPA!G104</f>
        <v>RISKA AMALIA FIRMANSYAH</v>
      </c>
      <c r="E105" s="282">
        <v>95</v>
      </c>
      <c r="F105" s="283">
        <v>90</v>
      </c>
      <c r="G105" s="284">
        <v>93</v>
      </c>
      <c r="H105" s="282">
        <v>91</v>
      </c>
      <c r="I105" s="282">
        <v>86</v>
      </c>
      <c r="J105" s="282">
        <v>93</v>
      </c>
      <c r="K105" s="282">
        <v>96</v>
      </c>
      <c r="L105" s="284">
        <v>97</v>
      </c>
      <c r="M105" s="284">
        <v>94</v>
      </c>
      <c r="N105" s="282">
        <v>98.235294117647058</v>
      </c>
      <c r="O105" s="284">
        <v>91</v>
      </c>
      <c r="P105" s="282">
        <v>90</v>
      </c>
      <c r="Q105" s="282">
        <v>89</v>
      </c>
      <c r="R105" s="282">
        <v>89</v>
      </c>
      <c r="S105" s="282">
        <v>88</v>
      </c>
      <c r="T105" s="232">
        <f t="shared" si="1"/>
        <v>92.015686274509804</v>
      </c>
    </row>
    <row r="106" spans="1:20" s="4" customFormat="1" ht="16.5" customHeight="1" thickTop="1" thickBot="1">
      <c r="A106" s="61">
        <v>99</v>
      </c>
      <c r="B106" s="62">
        <v>99</v>
      </c>
      <c r="C106" s="62">
        <f>PresensiMIPA!B105</f>
        <v>12491</v>
      </c>
      <c r="D106" s="63" t="str">
        <f>PresensiMIPA!G105</f>
        <v>SILVI FITRIA OKTAVIANI</v>
      </c>
      <c r="E106" s="282">
        <v>100</v>
      </c>
      <c r="F106" s="283">
        <v>90</v>
      </c>
      <c r="G106" s="284">
        <v>94</v>
      </c>
      <c r="H106" s="282">
        <v>88</v>
      </c>
      <c r="I106" s="282">
        <v>84</v>
      </c>
      <c r="J106" s="282">
        <v>95</v>
      </c>
      <c r="K106" s="282">
        <v>99</v>
      </c>
      <c r="L106" s="284">
        <v>96</v>
      </c>
      <c r="M106" s="284">
        <v>93</v>
      </c>
      <c r="N106" s="282">
        <v>97.35294117647058</v>
      </c>
      <c r="O106" s="284">
        <v>88</v>
      </c>
      <c r="P106" s="282">
        <v>84</v>
      </c>
      <c r="Q106" s="282">
        <v>89</v>
      </c>
      <c r="R106" s="282">
        <v>80</v>
      </c>
      <c r="S106" s="282">
        <v>89</v>
      </c>
      <c r="T106" s="232">
        <f t="shared" si="1"/>
        <v>91.090196078431376</v>
      </c>
    </row>
    <row r="107" spans="1:20" s="4" customFormat="1" ht="16.5" customHeight="1" thickTop="1" thickBot="1">
      <c r="A107" s="61">
        <v>100</v>
      </c>
      <c r="B107" s="62">
        <v>100</v>
      </c>
      <c r="C107" s="62">
        <f>PresensiMIPA!B106</f>
        <v>12501</v>
      </c>
      <c r="D107" s="63" t="str">
        <f>PresensiMIPA!G106</f>
        <v>SOFIA MUFARROHAH OKTAVIA</v>
      </c>
      <c r="E107" s="282">
        <v>84</v>
      </c>
      <c r="F107" s="283">
        <v>86.15384615384616</v>
      </c>
      <c r="G107" s="284">
        <v>86</v>
      </c>
      <c r="H107" s="282">
        <v>79</v>
      </c>
      <c r="I107" s="282">
        <v>86</v>
      </c>
      <c r="J107" s="282">
        <v>82</v>
      </c>
      <c r="K107" s="282">
        <v>95</v>
      </c>
      <c r="L107" s="284">
        <v>96</v>
      </c>
      <c r="M107" s="284">
        <v>93</v>
      </c>
      <c r="N107" s="282">
        <v>92.058823529411768</v>
      </c>
      <c r="O107" s="284">
        <v>91</v>
      </c>
      <c r="P107" s="282">
        <v>82</v>
      </c>
      <c r="Q107" s="282">
        <v>93</v>
      </c>
      <c r="R107" s="282">
        <v>80</v>
      </c>
      <c r="S107" s="282">
        <v>88</v>
      </c>
      <c r="T107" s="232">
        <f t="shared" si="1"/>
        <v>87.547511312217196</v>
      </c>
    </row>
    <row r="108" spans="1:20" s="4" customFormat="1" ht="16.5" customHeight="1" thickTop="1" thickBot="1">
      <c r="A108" s="61">
        <v>101</v>
      </c>
      <c r="B108" s="62">
        <v>101</v>
      </c>
      <c r="C108" s="62">
        <f>PresensiMIPA!B107</f>
        <v>12504</v>
      </c>
      <c r="D108" s="63" t="str">
        <f>PresensiMIPA!G107</f>
        <v>Sony Arie Prasetya</v>
      </c>
      <c r="E108" s="282">
        <v>99</v>
      </c>
      <c r="F108" s="283">
        <v>89.230769230769226</v>
      </c>
      <c r="G108" s="284">
        <v>92</v>
      </c>
      <c r="H108" s="282">
        <v>91</v>
      </c>
      <c r="I108" s="282">
        <v>86</v>
      </c>
      <c r="J108" s="282">
        <v>93</v>
      </c>
      <c r="K108" s="282">
        <v>95</v>
      </c>
      <c r="L108" s="284">
        <v>95</v>
      </c>
      <c r="M108" s="284">
        <v>93</v>
      </c>
      <c r="N108" s="282">
        <v>97.35294117647058</v>
      </c>
      <c r="O108" s="284">
        <v>88</v>
      </c>
      <c r="P108" s="282">
        <v>85</v>
      </c>
      <c r="Q108" s="282">
        <v>89</v>
      </c>
      <c r="R108" s="282">
        <v>84</v>
      </c>
      <c r="S108" s="282">
        <v>87</v>
      </c>
      <c r="T108" s="232">
        <f t="shared" si="1"/>
        <v>90.905580693815992</v>
      </c>
    </row>
    <row r="109" spans="1:20" s="4" customFormat="1" ht="16.5" customHeight="1" thickTop="1" thickBot="1">
      <c r="A109" s="61">
        <v>102</v>
      </c>
      <c r="B109" s="62">
        <v>102</v>
      </c>
      <c r="C109" s="62">
        <f>PresensiMIPA!B108</f>
        <v>12519</v>
      </c>
      <c r="D109" s="63" t="str">
        <f>PresensiMIPA!G108</f>
        <v>ULFATUH MAULIDANIA PUTRI</v>
      </c>
      <c r="E109" s="282">
        <v>98</v>
      </c>
      <c r="F109" s="283">
        <v>88.461538461538467</v>
      </c>
      <c r="G109" s="284">
        <v>95</v>
      </c>
      <c r="H109" s="282">
        <v>91</v>
      </c>
      <c r="I109" s="282">
        <v>88</v>
      </c>
      <c r="J109" s="282">
        <v>92</v>
      </c>
      <c r="K109" s="282">
        <v>96</v>
      </c>
      <c r="L109" s="284">
        <v>95</v>
      </c>
      <c r="M109" s="284">
        <v>93</v>
      </c>
      <c r="N109" s="282">
        <v>92.058823529411768</v>
      </c>
      <c r="O109" s="284">
        <v>88</v>
      </c>
      <c r="P109" s="282">
        <v>81</v>
      </c>
      <c r="Q109" s="282">
        <v>90</v>
      </c>
      <c r="R109" s="282">
        <v>86</v>
      </c>
      <c r="S109" s="282">
        <v>88</v>
      </c>
      <c r="T109" s="232">
        <f t="shared" si="1"/>
        <v>90.768024132730019</v>
      </c>
    </row>
    <row r="110" spans="1:20" s="4" customFormat="1" ht="16.5" customHeight="1" thickTop="1" thickBot="1">
      <c r="A110" s="61">
        <v>103</v>
      </c>
      <c r="B110" s="62">
        <v>103</v>
      </c>
      <c r="C110" s="62">
        <f>PresensiMIPA!B109</f>
        <v>12129</v>
      </c>
      <c r="D110" s="63" t="str">
        <f>PresensiMIPA!G109</f>
        <v>ACHMAD FARHAN HASBINULLAH</v>
      </c>
      <c r="E110" s="282">
        <v>91</v>
      </c>
      <c r="F110" s="283">
        <v>86.92307692307692</v>
      </c>
      <c r="G110" s="284">
        <v>91</v>
      </c>
      <c r="H110" s="282">
        <v>86</v>
      </c>
      <c r="I110" s="282">
        <v>88</v>
      </c>
      <c r="J110" s="282">
        <v>91</v>
      </c>
      <c r="K110" s="282">
        <v>82</v>
      </c>
      <c r="L110" s="284">
        <v>94</v>
      </c>
      <c r="M110" s="284">
        <v>90</v>
      </c>
      <c r="N110" s="282">
        <v>92.941176470588232</v>
      </c>
      <c r="O110" s="284">
        <v>82</v>
      </c>
      <c r="P110" s="282">
        <v>78</v>
      </c>
      <c r="Q110" s="282">
        <v>84</v>
      </c>
      <c r="R110" s="282">
        <v>78</v>
      </c>
      <c r="S110" s="282">
        <v>83</v>
      </c>
      <c r="T110" s="232">
        <f t="shared" si="1"/>
        <v>86.524283559577682</v>
      </c>
    </row>
    <row r="111" spans="1:20" s="4" customFormat="1" ht="16.5" customHeight="1" thickTop="1" thickBot="1">
      <c r="A111" s="61">
        <v>104</v>
      </c>
      <c r="B111" s="62">
        <v>104</v>
      </c>
      <c r="C111" s="62">
        <f>PresensiMIPA!B110</f>
        <v>12142</v>
      </c>
      <c r="D111" s="63" t="str">
        <f>PresensiMIPA!G110</f>
        <v>AIDA DEWI ABDULLAH</v>
      </c>
      <c r="E111" s="282">
        <v>99</v>
      </c>
      <c r="F111" s="283">
        <v>86.92307692307692</v>
      </c>
      <c r="G111" s="284">
        <v>94</v>
      </c>
      <c r="H111" s="282">
        <v>91</v>
      </c>
      <c r="I111" s="282">
        <v>87</v>
      </c>
      <c r="J111" s="282">
        <v>91</v>
      </c>
      <c r="K111" s="282">
        <v>95</v>
      </c>
      <c r="L111" s="284">
        <v>98</v>
      </c>
      <c r="M111" s="284">
        <v>95</v>
      </c>
      <c r="N111" s="282">
        <v>94.705882352941174</v>
      </c>
      <c r="O111" s="284">
        <v>90</v>
      </c>
      <c r="P111" s="282">
        <v>85</v>
      </c>
      <c r="Q111" s="282">
        <v>90</v>
      </c>
      <c r="R111" s="282">
        <v>87</v>
      </c>
      <c r="S111" s="282">
        <v>88</v>
      </c>
      <c r="T111" s="232">
        <f t="shared" si="1"/>
        <v>91.441930618401202</v>
      </c>
    </row>
    <row r="112" spans="1:20" s="4" customFormat="1" ht="16.5" customHeight="1" thickTop="1" thickBot="1">
      <c r="A112" s="61">
        <v>105</v>
      </c>
      <c r="B112" s="62">
        <v>105</v>
      </c>
      <c r="C112" s="62">
        <f>PresensiMIPA!B111</f>
        <v>12148</v>
      </c>
      <c r="D112" s="63" t="str">
        <f>PresensiMIPA!G111</f>
        <v>AKMAL NURDIANSYAH</v>
      </c>
      <c r="E112" s="282">
        <v>98</v>
      </c>
      <c r="F112" s="283">
        <v>86.92307692307692</v>
      </c>
      <c r="G112" s="284">
        <v>93</v>
      </c>
      <c r="H112" s="282">
        <v>93</v>
      </c>
      <c r="I112" s="282">
        <v>87</v>
      </c>
      <c r="J112" s="282">
        <v>93</v>
      </c>
      <c r="K112" s="282">
        <v>96</v>
      </c>
      <c r="L112" s="284">
        <v>100</v>
      </c>
      <c r="M112" s="284">
        <v>90</v>
      </c>
      <c r="N112" s="282">
        <v>96.470588235294116</v>
      </c>
      <c r="O112" s="284">
        <v>88</v>
      </c>
      <c r="P112" s="282">
        <v>83</v>
      </c>
      <c r="Q112" s="282">
        <v>92</v>
      </c>
      <c r="R112" s="282">
        <v>86</v>
      </c>
      <c r="S112" s="282">
        <v>86</v>
      </c>
      <c r="T112" s="232">
        <f t="shared" si="1"/>
        <v>91.226244343891409</v>
      </c>
    </row>
    <row r="113" spans="1:20" s="4" customFormat="1" ht="16.5" customHeight="1" thickTop="1" thickBot="1">
      <c r="A113" s="61">
        <v>106</v>
      </c>
      <c r="B113" s="62">
        <v>106</v>
      </c>
      <c r="C113" s="62">
        <f>PresensiMIPA!B112</f>
        <v>12152</v>
      </c>
      <c r="D113" s="63" t="str">
        <f>PresensiMIPA!G112</f>
        <v>ALFIAN NUR EMILIA</v>
      </c>
      <c r="E113" s="282">
        <v>91</v>
      </c>
      <c r="F113" s="283">
        <v>83.07692307692308</v>
      </c>
      <c r="G113" s="284">
        <v>89</v>
      </c>
      <c r="H113" s="282">
        <v>93</v>
      </c>
      <c r="I113" s="282">
        <v>82</v>
      </c>
      <c r="J113" s="282">
        <v>94</v>
      </c>
      <c r="K113" s="282">
        <v>89</v>
      </c>
      <c r="L113" s="284">
        <v>97</v>
      </c>
      <c r="M113" s="284">
        <v>93</v>
      </c>
      <c r="N113" s="282">
        <v>89.411764705882348</v>
      </c>
      <c r="O113" s="284">
        <v>80</v>
      </c>
      <c r="P113" s="282">
        <v>83</v>
      </c>
      <c r="Q113" s="282">
        <v>83</v>
      </c>
      <c r="R113" s="282">
        <v>82</v>
      </c>
      <c r="S113" s="282">
        <v>89</v>
      </c>
      <c r="T113" s="232">
        <f t="shared" si="1"/>
        <v>87.832579185520359</v>
      </c>
    </row>
    <row r="114" spans="1:20" s="4" customFormat="1" ht="16.5" customHeight="1" thickTop="1" thickBot="1">
      <c r="A114" s="61">
        <v>107</v>
      </c>
      <c r="B114" s="62">
        <v>107</v>
      </c>
      <c r="C114" s="62">
        <f>PresensiMIPA!B113</f>
        <v>12164</v>
      </c>
      <c r="D114" s="63" t="str">
        <f>PresensiMIPA!G113</f>
        <v>AMELIA FARAH R</v>
      </c>
      <c r="E114" s="282">
        <v>99</v>
      </c>
      <c r="F114" s="283">
        <v>90</v>
      </c>
      <c r="G114" s="284">
        <v>92</v>
      </c>
      <c r="H114" s="282">
        <v>96</v>
      </c>
      <c r="I114" s="282">
        <v>87</v>
      </c>
      <c r="J114" s="282">
        <v>94</v>
      </c>
      <c r="K114" s="282">
        <v>95</v>
      </c>
      <c r="L114" s="284">
        <v>99</v>
      </c>
      <c r="M114" s="284">
        <v>92</v>
      </c>
      <c r="N114" s="282">
        <v>95.588235294117652</v>
      </c>
      <c r="O114" s="284">
        <v>88</v>
      </c>
      <c r="P114" s="282">
        <v>85</v>
      </c>
      <c r="Q114" s="282">
        <v>90</v>
      </c>
      <c r="R114" s="282">
        <v>89</v>
      </c>
      <c r="S114" s="282">
        <v>89</v>
      </c>
      <c r="T114" s="232">
        <f t="shared" si="1"/>
        <v>92.039215686274503</v>
      </c>
    </row>
    <row r="115" spans="1:20" s="4" customFormat="1" ht="16.5" customHeight="1" thickTop="1" thickBot="1">
      <c r="A115" s="61">
        <v>108</v>
      </c>
      <c r="B115" s="62">
        <v>108</v>
      </c>
      <c r="C115" s="62">
        <f>PresensiMIPA!B114</f>
        <v>12174</v>
      </c>
      <c r="D115" s="63" t="str">
        <f>PresensiMIPA!G114</f>
        <v>ANGGA WAHYUDI</v>
      </c>
      <c r="E115" s="282">
        <v>99</v>
      </c>
      <c r="F115" s="283">
        <v>89.230769230769226</v>
      </c>
      <c r="G115" s="284">
        <v>92</v>
      </c>
      <c r="H115" s="282">
        <v>89</v>
      </c>
      <c r="I115" s="282">
        <v>91</v>
      </c>
      <c r="J115" s="282">
        <v>96</v>
      </c>
      <c r="K115" s="282">
        <v>95</v>
      </c>
      <c r="L115" s="284">
        <v>95</v>
      </c>
      <c r="M115" s="284">
        <v>90</v>
      </c>
      <c r="N115" s="282">
        <v>96.470588235294116</v>
      </c>
      <c r="O115" s="284">
        <v>90</v>
      </c>
      <c r="P115" s="282">
        <v>85</v>
      </c>
      <c r="Q115" s="282">
        <v>87</v>
      </c>
      <c r="R115" s="282">
        <v>87</v>
      </c>
      <c r="S115" s="282">
        <v>88</v>
      </c>
      <c r="T115" s="232">
        <f t="shared" si="1"/>
        <v>91.313423831070892</v>
      </c>
    </row>
    <row r="116" spans="1:20" s="4" customFormat="1" ht="16.5" customHeight="1" thickTop="1" thickBot="1">
      <c r="A116" s="61">
        <v>109</v>
      </c>
      <c r="B116" s="62">
        <v>109</v>
      </c>
      <c r="C116" s="62">
        <f>PresensiMIPA!B115</f>
        <v>12180</v>
      </c>
      <c r="D116" s="63" t="str">
        <f>PresensiMIPA!G115</f>
        <v>APRILIA HALISA ALFIN</v>
      </c>
      <c r="E116" s="282">
        <v>100</v>
      </c>
      <c r="F116" s="283">
        <v>84.615384615384613</v>
      </c>
      <c r="G116" s="284">
        <v>89</v>
      </c>
      <c r="H116" s="282">
        <v>93</v>
      </c>
      <c r="I116" s="282">
        <v>83</v>
      </c>
      <c r="J116" s="282">
        <v>92</v>
      </c>
      <c r="K116" s="282">
        <v>95</v>
      </c>
      <c r="L116" s="284">
        <v>98</v>
      </c>
      <c r="M116" s="284">
        <v>95</v>
      </c>
      <c r="N116" s="282">
        <v>98.235294117647058</v>
      </c>
      <c r="O116" s="284">
        <v>88</v>
      </c>
      <c r="P116" s="282">
        <v>85</v>
      </c>
      <c r="Q116" s="282">
        <v>90</v>
      </c>
      <c r="R116" s="282">
        <v>86</v>
      </c>
      <c r="S116" s="282">
        <v>87</v>
      </c>
      <c r="T116" s="232">
        <f t="shared" si="1"/>
        <v>90.923378582202105</v>
      </c>
    </row>
    <row r="117" spans="1:20" s="4" customFormat="1" ht="16.5" customHeight="1" thickTop="1" thickBot="1">
      <c r="A117" s="61">
        <v>110</v>
      </c>
      <c r="B117" s="62">
        <v>110</v>
      </c>
      <c r="C117" s="62">
        <f>PresensiMIPA!B116</f>
        <v>12201</v>
      </c>
      <c r="D117" s="63" t="str">
        <f>PresensiMIPA!G116</f>
        <v>DESWITA ANGGERAINI</v>
      </c>
      <c r="E117" s="282">
        <v>94</v>
      </c>
      <c r="F117" s="283">
        <v>85.384615384615387</v>
      </c>
      <c r="G117" s="284">
        <v>82</v>
      </c>
      <c r="H117" s="282">
        <v>88</v>
      </c>
      <c r="I117" s="282">
        <v>79</v>
      </c>
      <c r="J117" s="282">
        <v>92</v>
      </c>
      <c r="K117" s="282">
        <v>95</v>
      </c>
      <c r="L117" s="284">
        <v>94</v>
      </c>
      <c r="M117" s="284">
        <v>94</v>
      </c>
      <c r="N117" s="282">
        <v>90.294117647058826</v>
      </c>
      <c r="O117" s="284">
        <v>86</v>
      </c>
      <c r="P117" s="282">
        <v>78</v>
      </c>
      <c r="Q117" s="282">
        <v>84</v>
      </c>
      <c r="R117" s="282">
        <v>85</v>
      </c>
      <c r="S117" s="282">
        <v>85</v>
      </c>
      <c r="T117" s="232">
        <f t="shared" si="1"/>
        <v>87.445248868778279</v>
      </c>
    </row>
    <row r="118" spans="1:20" s="4" customFormat="1" ht="16.5" customHeight="1" thickTop="1" thickBot="1">
      <c r="A118" s="61">
        <v>111</v>
      </c>
      <c r="B118" s="62">
        <v>111</v>
      </c>
      <c r="C118" s="62">
        <f>PresensiMIPA!B117</f>
        <v>12205</v>
      </c>
      <c r="D118" s="63" t="str">
        <f>PresensiMIPA!G117</f>
        <v>DHARMA LAKSANA</v>
      </c>
      <c r="E118" s="282">
        <v>91</v>
      </c>
      <c r="F118" s="283">
        <v>82.307692307692307</v>
      </c>
      <c r="G118" s="284">
        <v>87</v>
      </c>
      <c r="H118" s="282">
        <v>88</v>
      </c>
      <c r="I118" s="282">
        <v>84</v>
      </c>
      <c r="J118" s="282">
        <v>88</v>
      </c>
      <c r="K118" s="282">
        <v>92</v>
      </c>
      <c r="L118" s="284">
        <v>96</v>
      </c>
      <c r="M118" s="284">
        <v>90</v>
      </c>
      <c r="N118" s="282">
        <v>88.529411764705884</v>
      </c>
      <c r="O118" s="284">
        <v>75</v>
      </c>
      <c r="P118" s="282">
        <v>75</v>
      </c>
      <c r="Q118" s="282">
        <v>83</v>
      </c>
      <c r="R118" s="282">
        <v>77</v>
      </c>
      <c r="S118" s="282">
        <v>82</v>
      </c>
      <c r="T118" s="232">
        <f t="shared" si="1"/>
        <v>85.255806938159878</v>
      </c>
    </row>
    <row r="119" spans="1:20" s="4" customFormat="1" ht="16.5" customHeight="1" thickTop="1" thickBot="1">
      <c r="A119" s="61">
        <v>112</v>
      </c>
      <c r="B119" s="62">
        <v>112</v>
      </c>
      <c r="C119" s="62">
        <f>PresensiMIPA!B118</f>
        <v>12214</v>
      </c>
      <c r="D119" s="63" t="str">
        <f>PresensiMIPA!G118</f>
        <v>DINA MUKARROMAH</v>
      </c>
      <c r="E119" s="282">
        <v>98</v>
      </c>
      <c r="F119" s="283">
        <v>85.384615384615387</v>
      </c>
      <c r="G119" s="284">
        <v>93</v>
      </c>
      <c r="H119" s="282">
        <v>91</v>
      </c>
      <c r="I119" s="282">
        <v>86</v>
      </c>
      <c r="J119" s="282">
        <v>93</v>
      </c>
      <c r="K119" s="282">
        <v>96</v>
      </c>
      <c r="L119" s="284">
        <v>99</v>
      </c>
      <c r="M119" s="284">
        <v>91</v>
      </c>
      <c r="N119" s="282">
        <v>94.705882352941174</v>
      </c>
      <c r="O119" s="284">
        <v>88</v>
      </c>
      <c r="P119" s="282">
        <v>85</v>
      </c>
      <c r="Q119" s="282">
        <v>90</v>
      </c>
      <c r="R119" s="282">
        <v>88</v>
      </c>
      <c r="S119" s="282">
        <v>85</v>
      </c>
      <c r="T119" s="232">
        <f t="shared" si="1"/>
        <v>90.872699849170445</v>
      </c>
    </row>
    <row r="120" spans="1:20" s="4" customFormat="1" ht="16.5" customHeight="1" thickTop="1" thickBot="1">
      <c r="A120" s="61">
        <v>113</v>
      </c>
      <c r="B120" s="62">
        <v>113</v>
      </c>
      <c r="C120" s="62">
        <f>PresensiMIPA!B119</f>
        <v>12253</v>
      </c>
      <c r="D120" s="63" t="str">
        <f>PresensiMIPA!G119</f>
        <v>FLORINDA INNA LICHRON NURZANNAH</v>
      </c>
      <c r="E120" s="282">
        <v>98</v>
      </c>
      <c r="F120" s="283">
        <v>86.92307692307692</v>
      </c>
      <c r="G120" s="284">
        <v>97</v>
      </c>
      <c r="H120" s="282">
        <v>91</v>
      </c>
      <c r="I120" s="282">
        <v>83</v>
      </c>
      <c r="J120" s="282">
        <v>96</v>
      </c>
      <c r="K120" s="282">
        <v>95</v>
      </c>
      <c r="L120" s="284">
        <v>99</v>
      </c>
      <c r="M120" s="284">
        <v>95</v>
      </c>
      <c r="N120" s="282">
        <v>95.588235294117652</v>
      </c>
      <c r="O120" s="284">
        <v>84</v>
      </c>
      <c r="P120" s="282">
        <v>85</v>
      </c>
      <c r="Q120" s="282">
        <v>89</v>
      </c>
      <c r="R120" s="282">
        <v>90</v>
      </c>
      <c r="S120" s="282">
        <v>89</v>
      </c>
      <c r="T120" s="232">
        <f t="shared" si="1"/>
        <v>91.567420814479647</v>
      </c>
    </row>
    <row r="121" spans="1:20" s="4" customFormat="1" ht="16.5" customHeight="1" thickTop="1" thickBot="1">
      <c r="A121" s="61">
        <v>114</v>
      </c>
      <c r="B121" s="62">
        <v>114</v>
      </c>
      <c r="C121" s="62">
        <f>PresensiMIPA!B120</f>
        <v>12267</v>
      </c>
      <c r="D121" s="63" t="str">
        <f>PresensiMIPA!G120</f>
        <v>HELMI BAHARI SAPUTRA</v>
      </c>
      <c r="E121" s="282">
        <v>88</v>
      </c>
      <c r="F121" s="283">
        <v>83.07692307692308</v>
      </c>
      <c r="G121" s="284">
        <v>86</v>
      </c>
      <c r="H121" s="282">
        <v>86</v>
      </c>
      <c r="I121" s="282">
        <v>86</v>
      </c>
      <c r="J121" s="282">
        <v>92</v>
      </c>
      <c r="K121" s="282">
        <v>92</v>
      </c>
      <c r="L121" s="284">
        <v>90</v>
      </c>
      <c r="M121" s="284">
        <v>86</v>
      </c>
      <c r="N121" s="282">
        <v>94.705882352941174</v>
      </c>
      <c r="O121" s="284">
        <v>90</v>
      </c>
      <c r="P121" s="282">
        <v>83</v>
      </c>
      <c r="Q121" s="282">
        <v>83</v>
      </c>
      <c r="R121" s="282">
        <v>76</v>
      </c>
      <c r="S121" s="282">
        <v>84</v>
      </c>
      <c r="T121" s="232">
        <f t="shared" si="1"/>
        <v>86.652187028657622</v>
      </c>
    </row>
    <row r="122" spans="1:20" s="4" customFormat="1" ht="16.5" customHeight="1" thickTop="1" thickBot="1">
      <c r="A122" s="61">
        <v>115</v>
      </c>
      <c r="B122" s="62">
        <v>115</v>
      </c>
      <c r="C122" s="62">
        <f>PresensiMIPA!B121</f>
        <v>12276</v>
      </c>
      <c r="D122" s="63" t="str">
        <f>PresensiMIPA!G121</f>
        <v>IKA BELLA ARDITA</v>
      </c>
      <c r="E122" s="282">
        <v>93</v>
      </c>
      <c r="F122" s="283">
        <v>86.15384615384616</v>
      </c>
      <c r="G122" s="284">
        <v>88</v>
      </c>
      <c r="H122" s="282">
        <v>88</v>
      </c>
      <c r="I122" s="282">
        <v>88</v>
      </c>
      <c r="J122" s="282">
        <v>88</v>
      </c>
      <c r="K122" s="282">
        <v>92</v>
      </c>
      <c r="L122" s="284">
        <v>93</v>
      </c>
      <c r="M122" s="284">
        <v>90</v>
      </c>
      <c r="N122" s="282">
        <v>87.64705882352942</v>
      </c>
      <c r="O122" s="284">
        <v>82</v>
      </c>
      <c r="P122" s="282">
        <v>78</v>
      </c>
      <c r="Q122" s="282">
        <v>87</v>
      </c>
      <c r="R122" s="282">
        <v>83</v>
      </c>
      <c r="S122" s="282">
        <v>88</v>
      </c>
      <c r="T122" s="232">
        <f t="shared" si="1"/>
        <v>87.453393665158359</v>
      </c>
    </row>
    <row r="123" spans="1:20" s="4" customFormat="1" ht="16.5" customHeight="1" thickTop="1" thickBot="1">
      <c r="A123" s="61">
        <v>116</v>
      </c>
      <c r="B123" s="62">
        <v>116</v>
      </c>
      <c r="C123" s="62">
        <f>PresensiMIPA!B122</f>
        <v>12290</v>
      </c>
      <c r="D123" s="63" t="str">
        <f>PresensiMIPA!G122</f>
        <v>Isnaini Siyatazya</v>
      </c>
      <c r="E123" s="282">
        <v>86</v>
      </c>
      <c r="F123" s="283">
        <v>83.07692307692308</v>
      </c>
      <c r="G123" s="284">
        <v>90</v>
      </c>
      <c r="H123" s="282">
        <v>89</v>
      </c>
      <c r="I123" s="282">
        <v>83</v>
      </c>
      <c r="J123" s="282">
        <v>89</v>
      </c>
      <c r="K123" s="282">
        <v>95</v>
      </c>
      <c r="L123" s="284">
        <v>93</v>
      </c>
      <c r="M123" s="284">
        <v>95</v>
      </c>
      <c r="N123" s="282">
        <v>88.529411764705884</v>
      </c>
      <c r="O123" s="284">
        <v>84</v>
      </c>
      <c r="P123" s="282">
        <v>80</v>
      </c>
      <c r="Q123" s="282">
        <v>89</v>
      </c>
      <c r="R123" s="282">
        <v>83</v>
      </c>
      <c r="S123" s="282">
        <v>89</v>
      </c>
      <c r="T123" s="232">
        <f t="shared" si="1"/>
        <v>87.773755656108591</v>
      </c>
    </row>
    <row r="124" spans="1:20" s="4" customFormat="1" ht="16.5" customHeight="1" thickTop="1" thickBot="1">
      <c r="A124" s="61">
        <v>117</v>
      </c>
      <c r="B124" s="62">
        <v>117</v>
      </c>
      <c r="C124" s="62">
        <f>PresensiMIPA!B123</f>
        <v>12299</v>
      </c>
      <c r="D124" s="63" t="str">
        <f>PresensiMIPA!G123</f>
        <v>Junius Zufar Sabela</v>
      </c>
      <c r="E124" s="282">
        <v>94</v>
      </c>
      <c r="F124" s="283">
        <v>86.92307692307692</v>
      </c>
      <c r="G124" s="284">
        <v>94</v>
      </c>
      <c r="H124" s="282">
        <v>89</v>
      </c>
      <c r="I124" s="282">
        <v>87</v>
      </c>
      <c r="J124" s="282">
        <v>96</v>
      </c>
      <c r="K124" s="282">
        <v>96</v>
      </c>
      <c r="L124" s="284">
        <v>97</v>
      </c>
      <c r="M124" s="284">
        <v>93</v>
      </c>
      <c r="N124" s="282">
        <v>96.470588235294116</v>
      </c>
      <c r="O124" s="284">
        <v>90</v>
      </c>
      <c r="P124" s="282">
        <v>85</v>
      </c>
      <c r="Q124" s="282">
        <v>90</v>
      </c>
      <c r="R124" s="282">
        <v>86</v>
      </c>
      <c r="S124" s="282">
        <v>89</v>
      </c>
      <c r="T124" s="232">
        <f t="shared" si="1"/>
        <v>91.292911010558072</v>
      </c>
    </row>
    <row r="125" spans="1:20" s="4" customFormat="1" ht="16.5" customHeight="1" thickTop="1" thickBot="1">
      <c r="A125" s="61">
        <v>118</v>
      </c>
      <c r="B125" s="62">
        <v>118</v>
      </c>
      <c r="C125" s="62">
        <f>PresensiMIPA!B124</f>
        <v>12303</v>
      </c>
      <c r="D125" s="63" t="str">
        <f>PresensiMIPA!G124</f>
        <v>KAORI AZZAHRA</v>
      </c>
      <c r="E125" s="282"/>
      <c r="F125" s="283"/>
      <c r="G125" s="284"/>
      <c r="H125" s="282"/>
      <c r="I125" s="282"/>
      <c r="J125" s="282"/>
      <c r="K125" s="282"/>
      <c r="L125" s="284"/>
      <c r="M125" s="284"/>
      <c r="N125" s="282"/>
      <c r="O125" s="284"/>
      <c r="P125" s="282"/>
      <c r="Q125" s="282"/>
      <c r="R125" s="282"/>
      <c r="S125" s="282"/>
      <c r="T125" s="232" t="e">
        <f t="shared" si="1"/>
        <v>#DIV/0!</v>
      </c>
    </row>
    <row r="126" spans="1:20" s="4" customFormat="1" ht="16.5" customHeight="1" thickTop="1" thickBot="1">
      <c r="A126" s="61">
        <v>119</v>
      </c>
      <c r="B126" s="62">
        <v>119</v>
      </c>
      <c r="C126" s="62">
        <f>PresensiMIPA!B125</f>
        <v>12314</v>
      </c>
      <c r="D126" s="63" t="str">
        <f>PresensiMIPA!G125</f>
        <v>Lintang Wulandari</v>
      </c>
      <c r="E126" s="282">
        <v>89</v>
      </c>
      <c r="F126" s="283">
        <v>83.84615384615384</v>
      </c>
      <c r="G126" s="284">
        <v>84</v>
      </c>
      <c r="H126" s="282">
        <v>86</v>
      </c>
      <c r="I126" s="282">
        <v>82</v>
      </c>
      <c r="J126" s="282">
        <v>81</v>
      </c>
      <c r="K126" s="282">
        <v>97</v>
      </c>
      <c r="L126" s="284">
        <v>94</v>
      </c>
      <c r="M126" s="284">
        <v>93</v>
      </c>
      <c r="N126" s="282">
        <v>83.235294117647058</v>
      </c>
      <c r="O126" s="284">
        <v>82</v>
      </c>
      <c r="P126" s="282">
        <v>70</v>
      </c>
      <c r="Q126" s="282">
        <v>83</v>
      </c>
      <c r="R126" s="282">
        <v>74</v>
      </c>
      <c r="S126" s="282">
        <v>80</v>
      </c>
      <c r="T126" s="232">
        <f t="shared" si="1"/>
        <v>84.138763197586727</v>
      </c>
    </row>
    <row r="127" spans="1:20" s="4" customFormat="1" ht="16.5" customHeight="1" thickTop="1" thickBot="1">
      <c r="A127" s="61">
        <v>120</v>
      </c>
      <c r="B127" s="62">
        <v>120</v>
      </c>
      <c r="C127" s="62">
        <f>PresensiMIPA!B126</f>
        <v>12330</v>
      </c>
      <c r="D127" s="63" t="str">
        <f>PresensiMIPA!G126</f>
        <v>MASSYALIKUL AKHYAR</v>
      </c>
      <c r="E127" s="282">
        <v>99</v>
      </c>
      <c r="F127" s="283">
        <v>84.615384615384613</v>
      </c>
      <c r="G127" s="284">
        <v>92</v>
      </c>
      <c r="H127" s="282">
        <v>93</v>
      </c>
      <c r="I127" s="282">
        <v>88</v>
      </c>
      <c r="J127" s="282">
        <v>92</v>
      </c>
      <c r="K127" s="282">
        <v>92</v>
      </c>
      <c r="L127" s="284">
        <v>95</v>
      </c>
      <c r="M127" s="284">
        <v>93</v>
      </c>
      <c r="N127" s="282">
        <v>96.470588235294116</v>
      </c>
      <c r="O127" s="284">
        <v>86</v>
      </c>
      <c r="P127" s="282">
        <v>80</v>
      </c>
      <c r="Q127" s="282">
        <v>87</v>
      </c>
      <c r="R127" s="282">
        <v>83</v>
      </c>
      <c r="S127" s="282">
        <v>89</v>
      </c>
      <c r="T127" s="232">
        <f t="shared" si="1"/>
        <v>90.0057315233786</v>
      </c>
    </row>
    <row r="128" spans="1:20" s="4" customFormat="1" ht="16.5" customHeight="1" thickTop="1" thickBot="1">
      <c r="A128" s="61">
        <v>121</v>
      </c>
      <c r="B128" s="62">
        <v>121</v>
      </c>
      <c r="C128" s="62">
        <f>PresensiMIPA!B127</f>
        <v>12339</v>
      </c>
      <c r="D128" s="63" t="str">
        <f>PresensiMIPA!G127</f>
        <v>MAULUDATUL ISLAMI</v>
      </c>
      <c r="E128" s="282">
        <v>98</v>
      </c>
      <c r="F128" s="283">
        <v>89.230769230769226</v>
      </c>
      <c r="G128" s="284">
        <v>97</v>
      </c>
      <c r="H128" s="282">
        <v>91</v>
      </c>
      <c r="I128" s="282">
        <v>82</v>
      </c>
      <c r="J128" s="282">
        <v>98</v>
      </c>
      <c r="K128" s="282">
        <v>97</v>
      </c>
      <c r="L128" s="284">
        <v>95</v>
      </c>
      <c r="M128" s="284">
        <v>90</v>
      </c>
      <c r="N128" s="282">
        <v>100</v>
      </c>
      <c r="O128" s="284">
        <v>90</v>
      </c>
      <c r="P128" s="282">
        <v>90</v>
      </c>
      <c r="Q128" s="282">
        <v>90</v>
      </c>
      <c r="R128" s="282">
        <v>83</v>
      </c>
      <c r="S128" s="282">
        <v>89</v>
      </c>
      <c r="T128" s="232">
        <f t="shared" si="1"/>
        <v>91.948717948717956</v>
      </c>
    </row>
    <row r="129" spans="1:20" s="4" customFormat="1" ht="16.5" customHeight="1" thickTop="1" thickBot="1">
      <c r="A129" s="61">
        <v>122</v>
      </c>
      <c r="B129" s="62">
        <v>122</v>
      </c>
      <c r="C129" s="62">
        <f>PresensiMIPA!B128</f>
        <v>12355</v>
      </c>
      <c r="D129" s="63" t="str">
        <f>PresensiMIPA!G128</f>
        <v>MOH. MOHTAR</v>
      </c>
      <c r="E129" s="282">
        <v>95</v>
      </c>
      <c r="F129" s="283">
        <v>82.307692307692307</v>
      </c>
      <c r="G129" s="284">
        <v>89</v>
      </c>
      <c r="H129" s="282">
        <v>81</v>
      </c>
      <c r="I129" s="282">
        <v>82</v>
      </c>
      <c r="J129" s="282">
        <v>89</v>
      </c>
      <c r="K129" s="282">
        <v>93</v>
      </c>
      <c r="L129" s="284">
        <v>94</v>
      </c>
      <c r="M129" s="284">
        <v>89</v>
      </c>
      <c r="N129" s="282">
        <v>89.411764705882348</v>
      </c>
      <c r="O129" s="284">
        <v>86</v>
      </c>
      <c r="P129" s="282">
        <v>78</v>
      </c>
      <c r="Q129" s="282">
        <v>92</v>
      </c>
      <c r="R129" s="282">
        <v>77</v>
      </c>
      <c r="S129" s="282">
        <v>88</v>
      </c>
      <c r="T129" s="232">
        <f t="shared" si="1"/>
        <v>86.981297134238318</v>
      </c>
    </row>
    <row r="130" spans="1:20" s="4" customFormat="1" ht="16.5" customHeight="1" thickTop="1" thickBot="1">
      <c r="A130" s="61">
        <v>123</v>
      </c>
      <c r="B130" s="62">
        <v>123</v>
      </c>
      <c r="C130" s="62">
        <f>PresensiMIPA!B129</f>
        <v>12370</v>
      </c>
      <c r="D130" s="63" t="str">
        <f>PresensiMIPA!G129</f>
        <v>MOHAMMAD RAKA AL FAHREZI</v>
      </c>
      <c r="E130" s="282">
        <v>98</v>
      </c>
      <c r="F130" s="283">
        <v>85.384615384615387</v>
      </c>
      <c r="G130" s="284">
        <v>96</v>
      </c>
      <c r="H130" s="282">
        <v>89</v>
      </c>
      <c r="I130" s="282">
        <v>90</v>
      </c>
      <c r="J130" s="282">
        <v>100</v>
      </c>
      <c r="K130" s="282">
        <v>89</v>
      </c>
      <c r="L130" s="284">
        <v>88</v>
      </c>
      <c r="M130" s="284">
        <v>87</v>
      </c>
      <c r="N130" s="282">
        <v>96.470588235294116</v>
      </c>
      <c r="O130" s="284">
        <v>88</v>
      </c>
      <c r="P130" s="282">
        <v>83</v>
      </c>
      <c r="Q130" s="282">
        <v>90</v>
      </c>
      <c r="R130" s="282">
        <v>87</v>
      </c>
      <c r="S130" s="282">
        <v>88</v>
      </c>
      <c r="T130" s="232">
        <f t="shared" si="1"/>
        <v>90.323680241327295</v>
      </c>
    </row>
    <row r="131" spans="1:20" s="4" customFormat="1" ht="16.5" customHeight="1" thickTop="1" thickBot="1">
      <c r="A131" s="61">
        <v>124</v>
      </c>
      <c r="B131" s="62">
        <v>124</v>
      </c>
      <c r="C131" s="62">
        <f>PresensiMIPA!B130</f>
        <v>12380</v>
      </c>
      <c r="D131" s="63" t="str">
        <f>PresensiMIPA!G130</f>
        <v>Muhammad Rafli Bayu Baskara</v>
      </c>
      <c r="E131" s="282">
        <v>90</v>
      </c>
      <c r="F131" s="283">
        <v>84.615384615384613</v>
      </c>
      <c r="G131" s="284">
        <v>88</v>
      </c>
      <c r="H131" s="282">
        <v>86</v>
      </c>
      <c r="I131" s="282">
        <v>87</v>
      </c>
      <c r="J131" s="282">
        <v>93</v>
      </c>
      <c r="K131" s="282">
        <v>96</v>
      </c>
      <c r="L131" s="284">
        <v>89</v>
      </c>
      <c r="M131" s="284">
        <v>85</v>
      </c>
      <c r="N131" s="282">
        <v>94.705882352941174</v>
      </c>
      <c r="O131" s="284">
        <v>88</v>
      </c>
      <c r="P131" s="282">
        <v>80</v>
      </c>
      <c r="Q131" s="282">
        <v>92</v>
      </c>
      <c r="R131" s="282">
        <v>83</v>
      </c>
      <c r="S131" s="282">
        <v>85</v>
      </c>
      <c r="T131" s="232">
        <f t="shared" si="1"/>
        <v>88.088084464555052</v>
      </c>
    </row>
    <row r="132" spans="1:20" s="4" customFormat="1" ht="16.5" customHeight="1" thickTop="1" thickBot="1">
      <c r="A132" s="61">
        <v>125</v>
      </c>
      <c r="B132" s="62">
        <v>125</v>
      </c>
      <c r="C132" s="62">
        <f>PresensiMIPA!B131</f>
        <v>12389</v>
      </c>
      <c r="D132" s="63" t="str">
        <f>PresensiMIPA!G131</f>
        <v>NADHEA PUTRI FATIHA</v>
      </c>
      <c r="E132" s="282">
        <v>98</v>
      </c>
      <c r="F132" s="283">
        <v>88.461538461538467</v>
      </c>
      <c r="G132" s="284">
        <v>87</v>
      </c>
      <c r="H132" s="282">
        <v>88</v>
      </c>
      <c r="I132" s="282">
        <v>82</v>
      </c>
      <c r="J132" s="282">
        <v>93</v>
      </c>
      <c r="K132" s="282">
        <v>95</v>
      </c>
      <c r="L132" s="284">
        <v>94</v>
      </c>
      <c r="M132" s="284">
        <v>94</v>
      </c>
      <c r="N132" s="282">
        <v>94.705882352941174</v>
      </c>
      <c r="O132" s="284">
        <v>90</v>
      </c>
      <c r="P132" s="282">
        <v>85</v>
      </c>
      <c r="Q132" s="282">
        <v>89</v>
      </c>
      <c r="R132" s="282">
        <v>85</v>
      </c>
      <c r="S132" s="282">
        <v>88</v>
      </c>
      <c r="T132" s="232">
        <f t="shared" si="1"/>
        <v>90.077828054298635</v>
      </c>
    </row>
    <row r="133" spans="1:20" s="4" customFormat="1" ht="16.5" customHeight="1" thickTop="1" thickBot="1">
      <c r="A133" s="61">
        <v>126</v>
      </c>
      <c r="B133" s="62">
        <v>126</v>
      </c>
      <c r="C133" s="62">
        <f>PresensiMIPA!B132</f>
        <v>12400</v>
      </c>
      <c r="D133" s="63" t="str">
        <f>PresensiMIPA!G132</f>
        <v>Nisrina Salma Octaviana</v>
      </c>
      <c r="E133" s="282">
        <v>94</v>
      </c>
      <c r="F133" s="283">
        <v>86.15384615384616</v>
      </c>
      <c r="G133" s="284">
        <v>86</v>
      </c>
      <c r="H133" s="282">
        <v>86</v>
      </c>
      <c r="I133" s="282">
        <v>86</v>
      </c>
      <c r="J133" s="282">
        <v>92</v>
      </c>
      <c r="K133" s="282">
        <v>96</v>
      </c>
      <c r="L133" s="284">
        <v>95</v>
      </c>
      <c r="M133" s="284">
        <v>94</v>
      </c>
      <c r="N133" s="282">
        <v>92.941176470588232</v>
      </c>
      <c r="O133" s="284">
        <v>82</v>
      </c>
      <c r="P133" s="282">
        <v>80</v>
      </c>
      <c r="Q133" s="282">
        <v>89</v>
      </c>
      <c r="R133" s="282">
        <v>80</v>
      </c>
      <c r="S133" s="282">
        <v>82</v>
      </c>
      <c r="T133" s="232">
        <f t="shared" si="1"/>
        <v>88.073001508295633</v>
      </c>
    </row>
    <row r="134" spans="1:20" s="4" customFormat="1" ht="16.5" customHeight="1" thickTop="1" thickBot="1">
      <c r="A134" s="61">
        <v>127</v>
      </c>
      <c r="B134" s="62">
        <v>127</v>
      </c>
      <c r="C134" s="62">
        <f>PresensiMIPA!B133</f>
        <v>12427</v>
      </c>
      <c r="D134" s="63" t="str">
        <f>PresensiMIPA!G133</f>
        <v>PUSPITA RESTU MAHALIA</v>
      </c>
      <c r="E134" s="282">
        <v>94</v>
      </c>
      <c r="F134" s="283">
        <v>88.461538461538467</v>
      </c>
      <c r="G134" s="284">
        <v>91</v>
      </c>
      <c r="H134" s="282">
        <v>91</v>
      </c>
      <c r="I134" s="282">
        <v>87</v>
      </c>
      <c r="J134" s="282">
        <v>92</v>
      </c>
      <c r="K134" s="282">
        <v>96</v>
      </c>
      <c r="L134" s="284">
        <v>96</v>
      </c>
      <c r="M134" s="284">
        <v>94</v>
      </c>
      <c r="N134" s="282">
        <v>98.235294117647058</v>
      </c>
      <c r="O134" s="284">
        <v>88</v>
      </c>
      <c r="P134" s="282">
        <v>88</v>
      </c>
      <c r="Q134" s="282">
        <v>83</v>
      </c>
      <c r="R134" s="282">
        <v>86</v>
      </c>
      <c r="S134" s="282">
        <v>86</v>
      </c>
      <c r="T134" s="232">
        <f t="shared" si="1"/>
        <v>90.579788838612359</v>
      </c>
    </row>
    <row r="135" spans="1:20" s="4" customFormat="1" ht="16.5" customHeight="1" thickTop="1" thickBot="1">
      <c r="A135" s="61">
        <v>128</v>
      </c>
      <c r="B135" s="62">
        <v>128</v>
      </c>
      <c r="C135" s="62">
        <f>PresensiMIPA!B134</f>
        <v>12437</v>
      </c>
      <c r="D135" s="63" t="str">
        <f>PresensiMIPA!G134</f>
        <v>R. FIRMAN SAPUTRA</v>
      </c>
      <c r="E135" s="282">
        <v>94</v>
      </c>
      <c r="F135" s="283">
        <v>88.461538461538467</v>
      </c>
      <c r="G135" s="284">
        <v>97</v>
      </c>
      <c r="H135" s="282">
        <v>91</v>
      </c>
      <c r="I135" s="282">
        <v>84</v>
      </c>
      <c r="J135" s="282">
        <v>97</v>
      </c>
      <c r="K135" s="282">
        <v>93</v>
      </c>
      <c r="L135" s="284">
        <v>94</v>
      </c>
      <c r="M135" s="284">
        <v>89</v>
      </c>
      <c r="N135" s="282">
        <v>95.588235294117652</v>
      </c>
      <c r="O135" s="284">
        <v>84</v>
      </c>
      <c r="P135" s="282">
        <v>83</v>
      </c>
      <c r="Q135" s="282">
        <v>86</v>
      </c>
      <c r="R135" s="282">
        <v>80</v>
      </c>
      <c r="S135" s="282">
        <v>89</v>
      </c>
      <c r="T135" s="232">
        <f t="shared" si="1"/>
        <v>89.669984917043749</v>
      </c>
    </row>
    <row r="136" spans="1:20" s="4" customFormat="1" ht="16.5" customHeight="1" thickTop="1" thickBot="1">
      <c r="A136" s="61">
        <v>129</v>
      </c>
      <c r="B136" s="62">
        <v>129</v>
      </c>
      <c r="C136" s="62">
        <f>PresensiMIPA!B135</f>
        <v>12450</v>
      </c>
      <c r="D136" s="63" t="str">
        <f>PresensiMIPA!G135</f>
        <v>RANIYATUL HOTIMAH</v>
      </c>
      <c r="E136" s="282">
        <v>99</v>
      </c>
      <c r="F136" s="283">
        <v>89.230769230769226</v>
      </c>
      <c r="G136" s="284">
        <v>93</v>
      </c>
      <c r="H136" s="282">
        <v>88</v>
      </c>
      <c r="I136" s="282">
        <v>83</v>
      </c>
      <c r="J136" s="282">
        <v>94</v>
      </c>
      <c r="K136" s="282">
        <v>95</v>
      </c>
      <c r="L136" s="284">
        <v>95</v>
      </c>
      <c r="M136" s="284">
        <v>95</v>
      </c>
      <c r="N136" s="282">
        <v>95.588235294117652</v>
      </c>
      <c r="O136" s="284">
        <v>88</v>
      </c>
      <c r="P136" s="282">
        <v>83</v>
      </c>
      <c r="Q136" s="282">
        <v>87</v>
      </c>
      <c r="R136" s="282">
        <v>84</v>
      </c>
      <c r="S136" s="282">
        <v>89</v>
      </c>
      <c r="T136" s="232">
        <f t="shared" si="1"/>
        <v>90.521266968325804</v>
      </c>
    </row>
    <row r="137" spans="1:20" s="4" customFormat="1" ht="16.5" customHeight="1" thickTop="1" thickBot="1">
      <c r="A137" s="61">
        <v>130</v>
      </c>
      <c r="B137" s="62">
        <v>130</v>
      </c>
      <c r="C137" s="62">
        <f>PresensiMIPA!B136</f>
        <v>12476</v>
      </c>
      <c r="D137" s="63" t="str">
        <f>PresensiMIPA!G136</f>
        <v>RIZKI MAULIDIYA</v>
      </c>
      <c r="E137" s="282">
        <v>90</v>
      </c>
      <c r="F137" s="283">
        <v>76.15384615384616</v>
      </c>
      <c r="G137" s="284">
        <v>87</v>
      </c>
      <c r="H137" s="282">
        <v>84</v>
      </c>
      <c r="I137" s="282">
        <v>87</v>
      </c>
      <c r="J137" s="282">
        <v>85</v>
      </c>
      <c r="K137" s="282">
        <v>90</v>
      </c>
      <c r="L137" s="284">
        <v>92</v>
      </c>
      <c r="M137" s="284">
        <v>91</v>
      </c>
      <c r="N137" s="282">
        <v>97.35294117647058</v>
      </c>
      <c r="O137" s="284">
        <v>80</v>
      </c>
      <c r="P137" s="282">
        <v>85</v>
      </c>
      <c r="Q137" s="282">
        <v>87</v>
      </c>
      <c r="R137" s="282">
        <v>73</v>
      </c>
      <c r="S137" s="282">
        <v>78</v>
      </c>
      <c r="T137" s="232">
        <f t="shared" ref="T137:T200" si="2">AVERAGE(E137:S137)</f>
        <v>85.500452488687799</v>
      </c>
    </row>
    <row r="138" spans="1:20" s="4" customFormat="1" ht="16.5" customHeight="1" thickTop="1" thickBot="1">
      <c r="A138" s="61">
        <v>131</v>
      </c>
      <c r="B138" s="62">
        <v>131</v>
      </c>
      <c r="C138" s="62">
        <f>PresensiMIPA!B137</f>
        <v>12492</v>
      </c>
      <c r="D138" s="63" t="str">
        <f>PresensiMIPA!G137</f>
        <v>SISTIFANIE PUTRI HANDAYANI</v>
      </c>
      <c r="E138" s="282">
        <v>96</v>
      </c>
      <c r="F138" s="283">
        <v>87.692307692307693</v>
      </c>
      <c r="G138" s="284">
        <v>91</v>
      </c>
      <c r="H138" s="282">
        <v>91</v>
      </c>
      <c r="I138" s="282">
        <v>82</v>
      </c>
      <c r="J138" s="282">
        <v>93</v>
      </c>
      <c r="K138" s="282">
        <v>90</v>
      </c>
      <c r="L138" s="284">
        <v>95</v>
      </c>
      <c r="M138" s="284">
        <v>95</v>
      </c>
      <c r="N138" s="282">
        <v>94.705882352941174</v>
      </c>
      <c r="O138" s="284">
        <v>88</v>
      </c>
      <c r="P138" s="282">
        <v>80</v>
      </c>
      <c r="Q138" s="282">
        <v>92</v>
      </c>
      <c r="R138" s="282">
        <v>83</v>
      </c>
      <c r="S138" s="282">
        <v>89</v>
      </c>
      <c r="T138" s="232">
        <f t="shared" si="2"/>
        <v>89.826546003016588</v>
      </c>
    </row>
    <row r="139" spans="1:20" s="4" customFormat="1" ht="16.5" customHeight="1" thickTop="1" thickBot="1">
      <c r="A139" s="61">
        <v>132</v>
      </c>
      <c r="B139" s="62">
        <v>132</v>
      </c>
      <c r="C139" s="62">
        <f>PresensiMIPA!B138</f>
        <v>12502</v>
      </c>
      <c r="D139" s="63" t="str">
        <f>PresensiMIPA!G138</f>
        <v>Sonia Anindhiya Putri Kurniawan</v>
      </c>
      <c r="E139" s="282">
        <v>80</v>
      </c>
      <c r="F139" s="283">
        <v>81.538461538461533</v>
      </c>
      <c r="G139" s="284">
        <v>80</v>
      </c>
      <c r="H139" s="282">
        <v>82</v>
      </c>
      <c r="I139" s="282">
        <v>83</v>
      </c>
      <c r="J139" s="282">
        <v>91</v>
      </c>
      <c r="K139" s="282">
        <v>85</v>
      </c>
      <c r="L139" s="284">
        <v>92</v>
      </c>
      <c r="M139" s="284">
        <v>92</v>
      </c>
      <c r="N139" s="282">
        <v>88.529411764705884</v>
      </c>
      <c r="O139" s="284">
        <v>77</v>
      </c>
      <c r="P139" s="282">
        <v>75</v>
      </c>
      <c r="Q139" s="282">
        <v>76</v>
      </c>
      <c r="R139" s="282">
        <v>74</v>
      </c>
      <c r="S139" s="282">
        <v>83</v>
      </c>
      <c r="T139" s="232">
        <f t="shared" si="2"/>
        <v>82.671191553544489</v>
      </c>
    </row>
    <row r="140" spans="1:20" s="4" customFormat="1" ht="16.5" customHeight="1" thickTop="1" thickBot="1">
      <c r="A140" s="61">
        <v>133</v>
      </c>
      <c r="B140" s="62">
        <v>133</v>
      </c>
      <c r="C140" s="62">
        <f>PresensiMIPA!B139</f>
        <v>12532</v>
      </c>
      <c r="D140" s="63" t="str">
        <f>PresensiMIPA!G139</f>
        <v>WANDA CITRA DEWI</v>
      </c>
      <c r="E140" s="282">
        <v>95</v>
      </c>
      <c r="F140" s="283">
        <v>85.384615384615387</v>
      </c>
      <c r="G140" s="284">
        <v>93</v>
      </c>
      <c r="H140" s="282">
        <v>81</v>
      </c>
      <c r="I140" s="282">
        <v>90</v>
      </c>
      <c r="J140" s="282">
        <v>94</v>
      </c>
      <c r="K140" s="282">
        <v>99</v>
      </c>
      <c r="L140" s="284">
        <v>96</v>
      </c>
      <c r="M140" s="284">
        <v>94</v>
      </c>
      <c r="N140" s="282">
        <v>96.470588235294116</v>
      </c>
      <c r="O140" s="284">
        <v>90</v>
      </c>
      <c r="P140" s="282">
        <v>85</v>
      </c>
      <c r="Q140" s="282">
        <v>87</v>
      </c>
      <c r="R140" s="282">
        <v>86</v>
      </c>
      <c r="S140" s="282">
        <v>88</v>
      </c>
      <c r="T140" s="232">
        <f t="shared" si="2"/>
        <v>90.657013574660624</v>
      </c>
    </row>
    <row r="141" spans="1:20" s="4" customFormat="1" ht="16.5" customHeight="1" thickTop="1" thickBot="1">
      <c r="A141" s="61">
        <v>134</v>
      </c>
      <c r="B141" s="62">
        <v>134</v>
      </c>
      <c r="C141" s="62">
        <f>PresensiMIPA!B140</f>
        <v>12538</v>
      </c>
      <c r="D141" s="63" t="str">
        <f>PresensiMIPA!G140</f>
        <v>YANDI ERFAN DIANSYAH</v>
      </c>
      <c r="E141" s="282">
        <v>94</v>
      </c>
      <c r="F141" s="283">
        <v>80.769230769230774</v>
      </c>
      <c r="G141" s="284">
        <v>89</v>
      </c>
      <c r="H141" s="282">
        <v>79</v>
      </c>
      <c r="I141" s="282">
        <v>83</v>
      </c>
      <c r="J141" s="282">
        <v>96</v>
      </c>
      <c r="K141" s="282">
        <v>88</v>
      </c>
      <c r="L141" s="284">
        <v>95</v>
      </c>
      <c r="M141" s="284">
        <v>92</v>
      </c>
      <c r="N141" s="282">
        <v>95.588235294117652</v>
      </c>
      <c r="O141" s="284">
        <v>84</v>
      </c>
      <c r="P141" s="282">
        <v>83</v>
      </c>
      <c r="Q141" s="282">
        <v>87</v>
      </c>
      <c r="R141" s="282">
        <v>82</v>
      </c>
      <c r="S141" s="282">
        <v>86</v>
      </c>
      <c r="T141" s="232">
        <f t="shared" si="2"/>
        <v>87.623831070889906</v>
      </c>
    </row>
    <row r="142" spans="1:20" s="4" customFormat="1" ht="16.5" customHeight="1" thickTop="1" thickBot="1">
      <c r="A142" s="61">
        <v>135</v>
      </c>
      <c r="B142" s="62">
        <v>135</v>
      </c>
      <c r="C142" s="62">
        <f>PresensiMIPA!B141</f>
        <v>12131</v>
      </c>
      <c r="D142" s="63" t="str">
        <f>PresensiMIPA!G141</f>
        <v>ACHMAD SYARIFUL MAULUD</v>
      </c>
      <c r="E142" s="282">
        <v>95</v>
      </c>
      <c r="F142" s="283">
        <v>86.92307692307692</v>
      </c>
      <c r="G142" s="284">
        <v>93</v>
      </c>
      <c r="H142" s="282">
        <v>89</v>
      </c>
      <c r="I142" s="282">
        <v>83</v>
      </c>
      <c r="J142" s="282">
        <v>96</v>
      </c>
      <c r="K142" s="282">
        <v>100</v>
      </c>
      <c r="L142" s="284">
        <v>94</v>
      </c>
      <c r="M142" s="284">
        <v>92</v>
      </c>
      <c r="N142" s="282">
        <v>93.823529411764696</v>
      </c>
      <c r="O142" s="284">
        <v>89</v>
      </c>
      <c r="P142" s="282">
        <v>84</v>
      </c>
      <c r="Q142" s="282">
        <v>87</v>
      </c>
      <c r="R142" s="282">
        <v>86</v>
      </c>
      <c r="S142" s="282">
        <v>88</v>
      </c>
      <c r="T142" s="232">
        <f t="shared" si="2"/>
        <v>90.449773755656096</v>
      </c>
    </row>
    <row r="143" spans="1:20" s="4" customFormat="1" ht="16.5" customHeight="1" thickTop="1" thickBot="1">
      <c r="A143" s="61">
        <v>136</v>
      </c>
      <c r="B143" s="62">
        <v>136</v>
      </c>
      <c r="C143" s="62">
        <f>PresensiMIPA!B142</f>
        <v>12135</v>
      </c>
      <c r="D143" s="63" t="str">
        <f>PresensiMIPA!G142</f>
        <v>AFAF FEBRIANI</v>
      </c>
      <c r="E143" s="282">
        <v>91</v>
      </c>
      <c r="F143" s="283">
        <v>86.92307692307692</v>
      </c>
      <c r="G143" s="284">
        <v>87</v>
      </c>
      <c r="H143" s="282">
        <v>81</v>
      </c>
      <c r="I143" s="282">
        <v>83</v>
      </c>
      <c r="J143" s="282">
        <v>89</v>
      </c>
      <c r="K143" s="282">
        <v>96</v>
      </c>
      <c r="L143" s="284">
        <v>93</v>
      </c>
      <c r="M143" s="284">
        <v>92</v>
      </c>
      <c r="N143" s="282">
        <v>94.705882352941174</v>
      </c>
      <c r="O143" s="284">
        <v>92</v>
      </c>
      <c r="P143" s="282">
        <v>76</v>
      </c>
      <c r="Q143" s="282">
        <v>89</v>
      </c>
      <c r="R143" s="282">
        <v>83</v>
      </c>
      <c r="S143" s="282">
        <v>85</v>
      </c>
      <c r="T143" s="232">
        <f t="shared" si="2"/>
        <v>87.90859728506787</v>
      </c>
    </row>
    <row r="144" spans="1:20" s="4" customFormat="1" ht="16.5" customHeight="1" thickTop="1" thickBot="1">
      <c r="A144" s="61">
        <v>137</v>
      </c>
      <c r="B144" s="62">
        <v>137</v>
      </c>
      <c r="C144" s="62">
        <f>PresensiMIPA!B143</f>
        <v>12143</v>
      </c>
      <c r="D144" s="63" t="str">
        <f>PresensiMIPA!G143</f>
        <v>Ainur Rohma Husni</v>
      </c>
      <c r="E144" s="282">
        <v>86</v>
      </c>
      <c r="F144" s="283">
        <v>84.615384615384613</v>
      </c>
      <c r="G144" s="284">
        <v>85</v>
      </c>
      <c r="H144" s="282">
        <v>86</v>
      </c>
      <c r="I144" s="282">
        <v>87</v>
      </c>
      <c r="J144" s="282">
        <v>93</v>
      </c>
      <c r="K144" s="282">
        <v>99</v>
      </c>
      <c r="L144" s="284">
        <v>93</v>
      </c>
      <c r="M144" s="284">
        <v>94</v>
      </c>
      <c r="N144" s="282">
        <v>92.058823529411768</v>
      </c>
      <c r="O144" s="284">
        <v>95</v>
      </c>
      <c r="P144" s="282">
        <v>73</v>
      </c>
      <c r="Q144" s="282">
        <v>90</v>
      </c>
      <c r="R144" s="282">
        <v>78</v>
      </c>
      <c r="S144" s="282">
        <v>82</v>
      </c>
      <c r="T144" s="232">
        <f t="shared" si="2"/>
        <v>87.8449472096531</v>
      </c>
    </row>
    <row r="145" spans="1:20" s="64" customFormat="1" ht="16.5" customHeight="1" thickTop="1" thickBot="1">
      <c r="A145" s="61">
        <v>138</v>
      </c>
      <c r="B145" s="62">
        <v>138</v>
      </c>
      <c r="C145" s="62">
        <f>PresensiMIPA!B144</f>
        <v>12150</v>
      </c>
      <c r="D145" s="63" t="str">
        <f>PresensiMIPA!G144</f>
        <v>ALDY FEBRIANSYAH</v>
      </c>
      <c r="E145" s="282">
        <v>98</v>
      </c>
      <c r="F145" s="283">
        <v>83.84615384615384</v>
      </c>
      <c r="G145" s="284">
        <v>90</v>
      </c>
      <c r="H145" s="282">
        <v>91</v>
      </c>
      <c r="I145" s="282">
        <v>86</v>
      </c>
      <c r="J145" s="282">
        <v>95</v>
      </c>
      <c r="K145" s="282">
        <v>100</v>
      </c>
      <c r="L145" s="284">
        <v>94</v>
      </c>
      <c r="M145" s="284">
        <v>94</v>
      </c>
      <c r="N145" s="282">
        <v>93.823529411764696</v>
      </c>
      <c r="O145" s="284">
        <v>89</v>
      </c>
      <c r="P145" s="282">
        <v>83</v>
      </c>
      <c r="Q145" s="282">
        <v>84</v>
      </c>
      <c r="R145" s="282">
        <v>86</v>
      </c>
      <c r="S145" s="282">
        <v>88</v>
      </c>
      <c r="T145" s="232">
        <f t="shared" si="2"/>
        <v>90.377978883861232</v>
      </c>
    </row>
    <row r="146" spans="1:20" s="4" customFormat="1" ht="16.5" customHeight="1" thickTop="1" thickBot="1">
      <c r="A146" s="61">
        <v>139</v>
      </c>
      <c r="B146" s="62">
        <v>139</v>
      </c>
      <c r="C146" s="62">
        <f>PresensiMIPA!B145</f>
        <v>12155</v>
      </c>
      <c r="D146" s="63" t="str">
        <f>PresensiMIPA!G145</f>
        <v>ALFITANIA WARDANI</v>
      </c>
      <c r="E146" s="282">
        <v>93</v>
      </c>
      <c r="F146" s="283">
        <v>84.615384615384613</v>
      </c>
      <c r="G146" s="284">
        <v>84</v>
      </c>
      <c r="H146" s="282">
        <v>86</v>
      </c>
      <c r="I146" s="282">
        <v>87</v>
      </c>
      <c r="J146" s="282">
        <v>88</v>
      </c>
      <c r="K146" s="282">
        <v>96</v>
      </c>
      <c r="L146" s="284">
        <v>92</v>
      </c>
      <c r="M146" s="284">
        <v>92</v>
      </c>
      <c r="N146" s="282">
        <v>94.705882352941174</v>
      </c>
      <c r="O146" s="284">
        <v>89</v>
      </c>
      <c r="P146" s="282">
        <v>79</v>
      </c>
      <c r="Q146" s="282">
        <v>89</v>
      </c>
      <c r="R146" s="282">
        <v>79</v>
      </c>
      <c r="S146" s="282">
        <v>84</v>
      </c>
      <c r="T146" s="232">
        <f t="shared" si="2"/>
        <v>87.821417797888387</v>
      </c>
    </row>
    <row r="147" spans="1:20" s="4" customFormat="1" ht="16.5" customHeight="1" thickTop="1" thickBot="1">
      <c r="A147" s="61">
        <v>140</v>
      </c>
      <c r="B147" s="62">
        <v>140</v>
      </c>
      <c r="C147" s="62">
        <f>PresensiMIPA!B146</f>
        <v>12166</v>
      </c>
      <c r="D147" s="63" t="str">
        <f>PresensiMIPA!G146</f>
        <v>ANANDA CHOIRUNISA</v>
      </c>
      <c r="E147" s="282">
        <v>91</v>
      </c>
      <c r="F147" s="283">
        <v>87.692307692307693</v>
      </c>
      <c r="G147" s="284">
        <v>92</v>
      </c>
      <c r="H147" s="282">
        <v>84</v>
      </c>
      <c r="I147" s="282">
        <v>87</v>
      </c>
      <c r="J147" s="282">
        <v>91</v>
      </c>
      <c r="K147" s="282">
        <v>92</v>
      </c>
      <c r="L147" s="284">
        <v>95</v>
      </c>
      <c r="M147" s="284">
        <v>92</v>
      </c>
      <c r="N147" s="282">
        <v>95.588235294117652</v>
      </c>
      <c r="O147" s="284">
        <v>83</v>
      </c>
      <c r="P147" s="282">
        <v>74</v>
      </c>
      <c r="Q147" s="282">
        <v>87</v>
      </c>
      <c r="R147" s="282">
        <v>83</v>
      </c>
      <c r="S147" s="282">
        <v>88</v>
      </c>
      <c r="T147" s="232">
        <f t="shared" si="2"/>
        <v>88.152036199095008</v>
      </c>
    </row>
    <row r="148" spans="1:20" s="4" customFormat="1" ht="16.5" customHeight="1" thickTop="1" thickBot="1">
      <c r="A148" s="61">
        <v>141</v>
      </c>
      <c r="B148" s="62">
        <v>141</v>
      </c>
      <c r="C148" s="62">
        <f>PresensiMIPA!B147</f>
        <v>12181</v>
      </c>
      <c r="D148" s="63" t="str">
        <f>PresensiMIPA!G147</f>
        <v>Arif Junaidi</v>
      </c>
      <c r="E148" s="282">
        <v>94</v>
      </c>
      <c r="F148" s="283">
        <v>87.692307692307693</v>
      </c>
      <c r="G148" s="284">
        <v>91</v>
      </c>
      <c r="H148" s="282">
        <v>86</v>
      </c>
      <c r="I148" s="282">
        <v>86</v>
      </c>
      <c r="J148" s="282">
        <v>93</v>
      </c>
      <c r="K148" s="282">
        <v>96</v>
      </c>
      <c r="L148" s="284">
        <v>97</v>
      </c>
      <c r="M148" s="284">
        <v>91</v>
      </c>
      <c r="N148" s="282">
        <v>96.470588235294116</v>
      </c>
      <c r="O148" s="284">
        <v>86</v>
      </c>
      <c r="P148" s="282">
        <v>83</v>
      </c>
      <c r="Q148" s="282">
        <v>87</v>
      </c>
      <c r="R148" s="282">
        <v>83</v>
      </c>
      <c r="S148" s="282">
        <v>87</v>
      </c>
      <c r="T148" s="232">
        <f t="shared" si="2"/>
        <v>89.610859728506782</v>
      </c>
    </row>
    <row r="149" spans="1:20" s="4" customFormat="1" ht="16.5" customHeight="1" thickTop="1" thickBot="1">
      <c r="A149" s="61">
        <v>142</v>
      </c>
      <c r="B149" s="62">
        <v>142</v>
      </c>
      <c r="C149" s="62">
        <f>PresensiMIPA!B148</f>
        <v>12195</v>
      </c>
      <c r="D149" s="63" t="str">
        <f>PresensiMIPA!G148</f>
        <v>CANDRA SURYA DIRGANTARA</v>
      </c>
      <c r="E149" s="282">
        <v>91</v>
      </c>
      <c r="F149" s="283">
        <v>84.615384615384613</v>
      </c>
      <c r="G149" s="284">
        <v>92</v>
      </c>
      <c r="H149" s="282">
        <v>89</v>
      </c>
      <c r="I149" s="282">
        <v>81</v>
      </c>
      <c r="J149" s="282">
        <v>84</v>
      </c>
      <c r="K149" s="282">
        <v>89</v>
      </c>
      <c r="L149" s="284">
        <v>98</v>
      </c>
      <c r="M149" s="284">
        <v>91</v>
      </c>
      <c r="N149" s="282">
        <v>90.294117647058826</v>
      </c>
      <c r="O149" s="284">
        <v>86</v>
      </c>
      <c r="P149" s="282">
        <v>76</v>
      </c>
      <c r="Q149" s="282">
        <v>84</v>
      </c>
      <c r="R149" s="282">
        <v>70</v>
      </c>
      <c r="S149" s="282">
        <v>82</v>
      </c>
      <c r="T149" s="232">
        <f t="shared" si="2"/>
        <v>85.860633484162889</v>
      </c>
    </row>
    <row r="150" spans="1:20" s="4" customFormat="1" ht="16.5" customHeight="1" thickTop="1" thickBot="1">
      <c r="A150" s="61">
        <v>143</v>
      </c>
      <c r="B150" s="62">
        <v>143</v>
      </c>
      <c r="C150" s="62">
        <f>PresensiMIPA!B149</f>
        <v>12202</v>
      </c>
      <c r="D150" s="63" t="str">
        <f>PresensiMIPA!G149</f>
        <v>DESWITA TRI SUGIARTI</v>
      </c>
      <c r="E150" s="282">
        <v>91</v>
      </c>
      <c r="F150" s="283">
        <v>86.92307692307692</v>
      </c>
      <c r="G150" s="284">
        <v>91</v>
      </c>
      <c r="H150" s="282">
        <v>88</v>
      </c>
      <c r="I150" s="282">
        <v>83</v>
      </c>
      <c r="J150" s="282">
        <v>91</v>
      </c>
      <c r="K150" s="282">
        <v>93</v>
      </c>
      <c r="L150" s="284">
        <v>95</v>
      </c>
      <c r="M150" s="284">
        <v>93</v>
      </c>
      <c r="N150" s="282">
        <v>98.235294117647058</v>
      </c>
      <c r="O150" s="284">
        <v>75</v>
      </c>
      <c r="P150" s="282">
        <v>76</v>
      </c>
      <c r="Q150" s="282">
        <v>83</v>
      </c>
      <c r="R150" s="282">
        <v>81</v>
      </c>
      <c r="S150" s="282">
        <v>88</v>
      </c>
      <c r="T150" s="232">
        <f t="shared" si="2"/>
        <v>87.543891402714934</v>
      </c>
    </row>
    <row r="151" spans="1:20" s="4" customFormat="1" ht="16.5" customHeight="1" thickTop="1" thickBot="1">
      <c r="A151" s="61">
        <v>144</v>
      </c>
      <c r="B151" s="62">
        <v>144</v>
      </c>
      <c r="C151" s="62">
        <f>PresensiMIPA!B150</f>
        <v>12215</v>
      </c>
      <c r="D151" s="63" t="str">
        <f>PresensiMIPA!G150</f>
        <v>Dina Safira</v>
      </c>
      <c r="E151" s="282">
        <v>94</v>
      </c>
      <c r="F151" s="283">
        <v>88.461538461538467</v>
      </c>
      <c r="G151" s="284">
        <v>92</v>
      </c>
      <c r="H151" s="282">
        <v>86</v>
      </c>
      <c r="I151" s="282">
        <v>86</v>
      </c>
      <c r="J151" s="282">
        <v>92</v>
      </c>
      <c r="K151" s="282">
        <v>95</v>
      </c>
      <c r="L151" s="284">
        <v>94</v>
      </c>
      <c r="M151" s="284">
        <v>91</v>
      </c>
      <c r="N151" s="282">
        <v>96.470588235294116</v>
      </c>
      <c r="O151" s="284">
        <v>86</v>
      </c>
      <c r="P151" s="282">
        <v>74</v>
      </c>
      <c r="Q151" s="282">
        <v>87</v>
      </c>
      <c r="R151" s="282">
        <v>83</v>
      </c>
      <c r="S151" s="282">
        <v>84</v>
      </c>
      <c r="T151" s="232">
        <f t="shared" si="2"/>
        <v>88.595475113122177</v>
      </c>
    </row>
    <row r="152" spans="1:20" s="4" customFormat="1" ht="16.5" customHeight="1" thickTop="1" thickBot="1">
      <c r="A152" s="61">
        <v>145</v>
      </c>
      <c r="B152" s="62">
        <v>145</v>
      </c>
      <c r="C152" s="62">
        <f>PresensiMIPA!B151</f>
        <v>12220</v>
      </c>
      <c r="D152" s="63" t="str">
        <f>PresensiMIPA!G151</f>
        <v>ELFIN AL HAIKHAL FEBRIANTO</v>
      </c>
      <c r="E152" s="282">
        <v>94</v>
      </c>
      <c r="F152" s="283">
        <v>88.461538461538467</v>
      </c>
      <c r="G152" s="284">
        <v>92</v>
      </c>
      <c r="H152" s="282">
        <v>91</v>
      </c>
      <c r="I152" s="282">
        <v>86</v>
      </c>
      <c r="J152" s="282">
        <v>92</v>
      </c>
      <c r="K152" s="282">
        <v>97</v>
      </c>
      <c r="L152" s="284">
        <v>92</v>
      </c>
      <c r="M152" s="284">
        <v>90</v>
      </c>
      <c r="N152" s="282">
        <v>92.941176470588232</v>
      </c>
      <c r="O152" s="284">
        <v>86</v>
      </c>
      <c r="P152" s="282">
        <v>87</v>
      </c>
      <c r="Q152" s="282">
        <v>90</v>
      </c>
      <c r="R152" s="282">
        <v>82</v>
      </c>
      <c r="S152" s="282">
        <v>88</v>
      </c>
      <c r="T152" s="232">
        <f t="shared" si="2"/>
        <v>89.893514328808436</v>
      </c>
    </row>
    <row r="153" spans="1:20" s="4" customFormat="1" ht="16.5" customHeight="1" thickTop="1" thickBot="1">
      <c r="A153" s="61">
        <v>146</v>
      </c>
      <c r="B153" s="62">
        <v>146</v>
      </c>
      <c r="C153" s="62">
        <f>PresensiMIPA!B152</f>
        <v>12234</v>
      </c>
      <c r="D153" s="63" t="str">
        <f>PresensiMIPA!G152</f>
        <v>FARADILLA HASAN</v>
      </c>
      <c r="E153" s="282">
        <v>99</v>
      </c>
      <c r="F153" s="283">
        <v>89.230769230769226</v>
      </c>
      <c r="G153" s="284">
        <v>94</v>
      </c>
      <c r="H153" s="282">
        <v>95</v>
      </c>
      <c r="I153" s="282">
        <v>90</v>
      </c>
      <c r="J153" s="282">
        <v>92</v>
      </c>
      <c r="K153" s="282">
        <v>95</v>
      </c>
      <c r="L153" s="284">
        <v>95</v>
      </c>
      <c r="M153" s="284">
        <v>94</v>
      </c>
      <c r="N153" s="282">
        <v>99.117647058823536</v>
      </c>
      <c r="O153" s="284">
        <v>89</v>
      </c>
      <c r="P153" s="282">
        <v>83</v>
      </c>
      <c r="Q153" s="282">
        <v>90</v>
      </c>
      <c r="R153" s="282">
        <v>86</v>
      </c>
      <c r="S153" s="282">
        <v>88</v>
      </c>
      <c r="T153" s="232">
        <f t="shared" si="2"/>
        <v>91.889894419306202</v>
      </c>
    </row>
    <row r="154" spans="1:20" s="4" customFormat="1" ht="16.5" customHeight="1" thickTop="1" thickBot="1">
      <c r="A154" s="61">
        <v>147</v>
      </c>
      <c r="B154" s="62">
        <v>147</v>
      </c>
      <c r="C154" s="62">
        <f>PresensiMIPA!B153</f>
        <v>12270</v>
      </c>
      <c r="D154" s="63" t="str">
        <f>PresensiMIPA!G153</f>
        <v>Hifdho Aby Kholik</v>
      </c>
      <c r="E154" s="282">
        <v>96</v>
      </c>
      <c r="F154" s="283">
        <v>86.15384615384616</v>
      </c>
      <c r="G154" s="284">
        <v>89</v>
      </c>
      <c r="H154" s="282">
        <v>86</v>
      </c>
      <c r="I154" s="282">
        <v>87</v>
      </c>
      <c r="J154" s="282">
        <v>91</v>
      </c>
      <c r="K154" s="282">
        <v>93</v>
      </c>
      <c r="L154" s="284">
        <v>96</v>
      </c>
      <c r="M154" s="284">
        <v>89</v>
      </c>
      <c r="N154" s="282">
        <v>97.35294117647058</v>
      </c>
      <c r="O154" s="284">
        <v>78</v>
      </c>
      <c r="P154" s="282">
        <v>83</v>
      </c>
      <c r="Q154" s="282">
        <v>86</v>
      </c>
      <c r="R154" s="282">
        <v>77</v>
      </c>
      <c r="S154" s="282">
        <v>80</v>
      </c>
      <c r="T154" s="232">
        <f t="shared" si="2"/>
        <v>87.633785822021125</v>
      </c>
    </row>
    <row r="155" spans="1:20" s="4" customFormat="1" ht="16.5" customHeight="1" thickTop="1" thickBot="1">
      <c r="A155" s="61">
        <v>148</v>
      </c>
      <c r="B155" s="62">
        <v>148</v>
      </c>
      <c r="C155" s="62">
        <f>PresensiMIPA!B154</f>
        <v>12280</v>
      </c>
      <c r="D155" s="63" t="str">
        <f>PresensiMIPA!G154</f>
        <v>INAYAH KARSA TRIYANTO</v>
      </c>
      <c r="E155" s="282">
        <v>89</v>
      </c>
      <c r="F155" s="283">
        <v>85.384615384615387</v>
      </c>
      <c r="G155" s="284">
        <v>88</v>
      </c>
      <c r="H155" s="282">
        <v>88</v>
      </c>
      <c r="I155" s="282">
        <v>81</v>
      </c>
      <c r="J155" s="282">
        <v>87</v>
      </c>
      <c r="K155" s="282">
        <v>84</v>
      </c>
      <c r="L155" s="284">
        <v>84</v>
      </c>
      <c r="M155" s="284">
        <v>92</v>
      </c>
      <c r="N155" s="282">
        <v>91.176470588235304</v>
      </c>
      <c r="O155" s="284">
        <v>86</v>
      </c>
      <c r="P155" s="282">
        <v>83</v>
      </c>
      <c r="Q155" s="282">
        <v>83</v>
      </c>
      <c r="R155" s="282">
        <v>79</v>
      </c>
      <c r="S155" s="282">
        <v>84</v>
      </c>
      <c r="T155" s="232">
        <f t="shared" si="2"/>
        <v>85.637405731523373</v>
      </c>
    </row>
    <row r="156" spans="1:20" s="4" customFormat="1" ht="16.5" customHeight="1" thickTop="1" thickBot="1">
      <c r="A156" s="61">
        <v>149</v>
      </c>
      <c r="B156" s="62">
        <v>149</v>
      </c>
      <c r="C156" s="62">
        <f>PresensiMIPA!B155</f>
        <v>12293</v>
      </c>
      <c r="D156" s="63" t="str">
        <f>PresensiMIPA!G155</f>
        <v>JIHAN HASNA</v>
      </c>
      <c r="E156" s="282">
        <v>90</v>
      </c>
      <c r="F156" s="283">
        <v>83.07692307692308</v>
      </c>
      <c r="G156" s="284">
        <v>94</v>
      </c>
      <c r="H156" s="282">
        <v>88</v>
      </c>
      <c r="I156" s="282">
        <v>88</v>
      </c>
      <c r="J156" s="282">
        <v>96</v>
      </c>
      <c r="K156" s="282">
        <v>92</v>
      </c>
      <c r="L156" s="284">
        <v>95</v>
      </c>
      <c r="M156" s="284">
        <v>91</v>
      </c>
      <c r="N156" s="282">
        <v>94.705882352941174</v>
      </c>
      <c r="O156" s="284">
        <v>83</v>
      </c>
      <c r="P156" s="282">
        <v>80</v>
      </c>
      <c r="Q156" s="282">
        <v>87</v>
      </c>
      <c r="R156" s="282">
        <v>82</v>
      </c>
      <c r="S156" s="282">
        <v>88</v>
      </c>
      <c r="T156" s="232">
        <f t="shared" si="2"/>
        <v>88.785520361990947</v>
      </c>
    </row>
    <row r="157" spans="1:20" s="4" customFormat="1" ht="16.5" customHeight="1" thickTop="1" thickBot="1">
      <c r="A157" s="61">
        <v>150</v>
      </c>
      <c r="B157" s="62">
        <v>150</v>
      </c>
      <c r="C157" s="62">
        <f>PresensiMIPA!B156</f>
        <v>12306</v>
      </c>
      <c r="D157" s="63" t="str">
        <f>PresensiMIPA!G156</f>
        <v>Kimia Usa Adeh</v>
      </c>
      <c r="E157" s="282">
        <v>94</v>
      </c>
      <c r="F157" s="283">
        <v>83.07692307692308</v>
      </c>
      <c r="G157" s="284">
        <v>88</v>
      </c>
      <c r="H157" s="282">
        <v>93</v>
      </c>
      <c r="I157" s="282">
        <v>88</v>
      </c>
      <c r="J157" s="282">
        <v>93</v>
      </c>
      <c r="K157" s="282">
        <v>90</v>
      </c>
      <c r="L157" s="284">
        <v>94</v>
      </c>
      <c r="M157" s="284">
        <v>91</v>
      </c>
      <c r="N157" s="282">
        <v>97.35294117647058</v>
      </c>
      <c r="O157" s="284">
        <v>89</v>
      </c>
      <c r="P157" s="282">
        <v>80</v>
      </c>
      <c r="Q157" s="282">
        <v>86</v>
      </c>
      <c r="R157" s="282">
        <v>78</v>
      </c>
      <c r="S157" s="282">
        <v>87</v>
      </c>
      <c r="T157" s="232">
        <f t="shared" si="2"/>
        <v>88.761990950226235</v>
      </c>
    </row>
    <row r="158" spans="1:20" s="4" customFormat="1" ht="16.5" customHeight="1" thickTop="1" thickBot="1">
      <c r="A158" s="61">
        <v>151</v>
      </c>
      <c r="B158" s="62">
        <v>151</v>
      </c>
      <c r="C158" s="62">
        <f>PresensiMIPA!B157</f>
        <v>12316</v>
      </c>
      <c r="D158" s="63" t="str">
        <f>PresensiMIPA!G157</f>
        <v>LULUK FITRIANA</v>
      </c>
      <c r="E158" s="282">
        <v>99</v>
      </c>
      <c r="F158" s="283">
        <v>88.461538461538467</v>
      </c>
      <c r="G158" s="284">
        <v>91</v>
      </c>
      <c r="H158" s="282">
        <v>91</v>
      </c>
      <c r="I158" s="282">
        <v>87</v>
      </c>
      <c r="J158" s="282">
        <v>87</v>
      </c>
      <c r="K158" s="282">
        <v>95</v>
      </c>
      <c r="L158" s="284">
        <v>93</v>
      </c>
      <c r="M158" s="284">
        <v>94</v>
      </c>
      <c r="N158" s="282">
        <v>98.235294117647058</v>
      </c>
      <c r="O158" s="284">
        <v>92</v>
      </c>
      <c r="P158" s="282">
        <v>81</v>
      </c>
      <c r="Q158" s="282">
        <v>81</v>
      </c>
      <c r="R158" s="282">
        <v>81</v>
      </c>
      <c r="S158" s="282">
        <v>86</v>
      </c>
      <c r="T158" s="232">
        <f t="shared" si="2"/>
        <v>89.646455505279022</v>
      </c>
    </row>
    <row r="159" spans="1:20" s="4" customFormat="1" ht="16.5" customHeight="1" thickTop="1" thickBot="1">
      <c r="A159" s="61">
        <v>152</v>
      </c>
      <c r="B159" s="62">
        <v>152</v>
      </c>
      <c r="C159" s="62">
        <f>PresensiMIPA!B158</f>
        <v>12322</v>
      </c>
      <c r="D159" s="63" t="str">
        <f>PresensiMIPA!G158</f>
        <v>M. RIFAT CORY COSESI</v>
      </c>
      <c r="E159" s="282">
        <v>94</v>
      </c>
      <c r="F159" s="283">
        <v>89.230769230769226</v>
      </c>
      <c r="G159" s="284">
        <v>86</v>
      </c>
      <c r="H159" s="282">
        <v>84</v>
      </c>
      <c r="I159" s="282">
        <v>83</v>
      </c>
      <c r="J159" s="282">
        <v>83</v>
      </c>
      <c r="K159" s="282">
        <v>93</v>
      </c>
      <c r="L159" s="284">
        <v>88</v>
      </c>
      <c r="M159" s="284">
        <v>90</v>
      </c>
      <c r="N159" s="282">
        <v>94.705882352941174</v>
      </c>
      <c r="O159" s="284">
        <v>80</v>
      </c>
      <c r="P159" s="282">
        <v>70</v>
      </c>
      <c r="Q159" s="282">
        <v>79</v>
      </c>
      <c r="R159" s="282">
        <v>75</v>
      </c>
      <c r="S159" s="282">
        <v>80</v>
      </c>
      <c r="T159" s="232">
        <f t="shared" si="2"/>
        <v>84.595776772247362</v>
      </c>
    </row>
    <row r="160" spans="1:20" s="4" customFormat="1" ht="16.5" customHeight="1" thickTop="1" thickBot="1">
      <c r="A160" s="61">
        <v>153</v>
      </c>
      <c r="B160" s="62">
        <v>153</v>
      </c>
      <c r="C160" s="62">
        <f>PresensiMIPA!B159</f>
        <v>12341</v>
      </c>
      <c r="D160" s="63" t="str">
        <f>PresensiMIPA!G159</f>
        <v>MEILINA SWASTIKA SAMPURNO</v>
      </c>
      <c r="E160" s="282">
        <v>99</v>
      </c>
      <c r="F160" s="283">
        <v>85.384615384615387</v>
      </c>
      <c r="G160" s="284">
        <v>94</v>
      </c>
      <c r="H160" s="282">
        <v>88</v>
      </c>
      <c r="I160" s="282">
        <v>82</v>
      </c>
      <c r="J160" s="282">
        <v>93</v>
      </c>
      <c r="K160" s="282">
        <v>95</v>
      </c>
      <c r="L160" s="284">
        <v>94</v>
      </c>
      <c r="M160" s="284">
        <v>93</v>
      </c>
      <c r="N160" s="282">
        <v>92.941176470588232</v>
      </c>
      <c r="O160" s="284">
        <v>92</v>
      </c>
      <c r="P160" s="282">
        <v>80</v>
      </c>
      <c r="Q160" s="282">
        <v>86</v>
      </c>
      <c r="R160" s="282">
        <v>83</v>
      </c>
      <c r="S160" s="282">
        <v>88</v>
      </c>
      <c r="T160" s="232">
        <f t="shared" si="2"/>
        <v>89.688386123680232</v>
      </c>
    </row>
    <row r="161" spans="1:20" s="4" customFormat="1" ht="16.5" customHeight="1" thickTop="1" thickBot="1">
      <c r="A161" s="61">
        <v>154</v>
      </c>
      <c r="B161" s="62">
        <v>154</v>
      </c>
      <c r="C161" s="62">
        <f>PresensiMIPA!B160</f>
        <v>12345</v>
      </c>
      <c r="D161" s="63" t="str">
        <f>PresensiMIPA!G160</f>
        <v>MIFTAHUL ARIFIN</v>
      </c>
      <c r="E161" s="282">
        <v>94</v>
      </c>
      <c r="F161" s="283">
        <v>80.769230769230774</v>
      </c>
      <c r="G161" s="284">
        <v>91</v>
      </c>
      <c r="H161" s="282">
        <v>84</v>
      </c>
      <c r="I161" s="282">
        <v>87</v>
      </c>
      <c r="J161" s="282">
        <v>84</v>
      </c>
      <c r="K161" s="282">
        <v>95</v>
      </c>
      <c r="L161" s="284">
        <v>96</v>
      </c>
      <c r="M161" s="284">
        <v>91</v>
      </c>
      <c r="N161" s="282">
        <v>97.35294117647058</v>
      </c>
      <c r="O161" s="284">
        <v>83</v>
      </c>
      <c r="P161" s="282">
        <v>73</v>
      </c>
      <c r="Q161" s="282">
        <v>87</v>
      </c>
      <c r="R161" s="282">
        <v>78</v>
      </c>
      <c r="S161" s="282">
        <v>82</v>
      </c>
      <c r="T161" s="232">
        <f t="shared" si="2"/>
        <v>86.874811463046754</v>
      </c>
    </row>
    <row r="162" spans="1:20" s="4" customFormat="1" ht="16.5" customHeight="1" thickTop="1" thickBot="1">
      <c r="A162" s="61">
        <v>155</v>
      </c>
      <c r="B162" s="62">
        <v>155</v>
      </c>
      <c r="C162" s="62">
        <f>PresensiMIPA!B161</f>
        <v>12356</v>
      </c>
      <c r="D162" s="63" t="str">
        <f>PresensiMIPA!G161</f>
        <v>MOH. MOKAFFI</v>
      </c>
      <c r="E162" s="282">
        <v>95</v>
      </c>
      <c r="F162" s="283">
        <v>86.92307692307692</v>
      </c>
      <c r="G162" s="284">
        <v>92</v>
      </c>
      <c r="H162" s="282">
        <v>91</v>
      </c>
      <c r="I162" s="282">
        <v>88</v>
      </c>
      <c r="J162" s="282">
        <v>94</v>
      </c>
      <c r="K162" s="282">
        <v>96</v>
      </c>
      <c r="L162" s="284">
        <v>93</v>
      </c>
      <c r="M162" s="284">
        <v>87</v>
      </c>
      <c r="N162" s="282">
        <v>93.823529411764696</v>
      </c>
      <c r="O162" s="284">
        <v>78</v>
      </c>
      <c r="P162" s="282">
        <v>83</v>
      </c>
      <c r="Q162" s="282">
        <v>84</v>
      </c>
      <c r="R162" s="282">
        <v>78</v>
      </c>
      <c r="S162" s="282">
        <v>86</v>
      </c>
      <c r="T162" s="232">
        <f t="shared" si="2"/>
        <v>88.383107088989433</v>
      </c>
    </row>
    <row r="163" spans="1:20" s="4" customFormat="1" ht="16.5" customHeight="1" thickTop="1" thickBot="1">
      <c r="A163" s="61">
        <v>156</v>
      </c>
      <c r="B163" s="62">
        <v>156</v>
      </c>
      <c r="C163" s="62">
        <f>PresensiMIPA!B162</f>
        <v>12373</v>
      </c>
      <c r="D163" s="63" t="str">
        <f>PresensiMIPA!G162</f>
        <v>Muhammad Farel Al Fawazi</v>
      </c>
      <c r="E163" s="282">
        <v>96</v>
      </c>
      <c r="F163" s="283">
        <v>86.92307692307692</v>
      </c>
      <c r="G163" s="284">
        <v>85</v>
      </c>
      <c r="H163" s="282">
        <v>82</v>
      </c>
      <c r="I163" s="282">
        <v>86</v>
      </c>
      <c r="J163" s="282">
        <v>87</v>
      </c>
      <c r="K163" s="282">
        <v>90</v>
      </c>
      <c r="L163" s="284">
        <v>94</v>
      </c>
      <c r="M163" s="284">
        <v>87</v>
      </c>
      <c r="N163" s="282">
        <v>93.823529411764696</v>
      </c>
      <c r="O163" s="284">
        <v>78</v>
      </c>
      <c r="P163" s="282">
        <v>86</v>
      </c>
      <c r="Q163" s="282">
        <v>84</v>
      </c>
      <c r="R163" s="282">
        <v>75</v>
      </c>
      <c r="S163" s="282">
        <v>82</v>
      </c>
      <c r="T163" s="232">
        <f t="shared" si="2"/>
        <v>86.183107088989431</v>
      </c>
    </row>
    <row r="164" spans="1:20" s="4" customFormat="1" ht="16.5" customHeight="1" thickTop="1" thickBot="1">
      <c r="A164" s="61">
        <v>157</v>
      </c>
      <c r="B164" s="62">
        <v>157</v>
      </c>
      <c r="C164" s="62">
        <f>PresensiMIPA!B163</f>
        <v>12382</v>
      </c>
      <c r="D164" s="63" t="str">
        <f>PresensiMIPA!G163</f>
        <v>Muhammad Reza Pahlevi</v>
      </c>
      <c r="E164" s="282">
        <v>95</v>
      </c>
      <c r="F164" s="283">
        <v>83.07692307692308</v>
      </c>
      <c r="G164" s="284">
        <v>92</v>
      </c>
      <c r="H164" s="282">
        <v>86</v>
      </c>
      <c r="I164" s="282">
        <v>84</v>
      </c>
      <c r="J164" s="282">
        <v>93</v>
      </c>
      <c r="K164" s="282">
        <v>97</v>
      </c>
      <c r="L164" s="284">
        <v>90</v>
      </c>
      <c r="M164" s="284">
        <v>90</v>
      </c>
      <c r="N164" s="282">
        <v>91.176470588235304</v>
      </c>
      <c r="O164" s="284">
        <v>86</v>
      </c>
      <c r="P164" s="282">
        <v>80</v>
      </c>
      <c r="Q164" s="282">
        <v>87</v>
      </c>
      <c r="R164" s="282">
        <v>86</v>
      </c>
      <c r="S164" s="282">
        <v>88</v>
      </c>
      <c r="T164" s="232">
        <f t="shared" si="2"/>
        <v>88.550226244343904</v>
      </c>
    </row>
    <row r="165" spans="1:20" s="4" customFormat="1" ht="16.5" customHeight="1" thickTop="1" thickBot="1">
      <c r="A165" s="61">
        <v>158</v>
      </c>
      <c r="B165" s="62">
        <v>158</v>
      </c>
      <c r="C165" s="62">
        <f>PresensiMIPA!B164</f>
        <v>12391</v>
      </c>
      <c r="D165" s="63" t="str">
        <f>PresensiMIPA!G164</f>
        <v>Nadia Putri Ramadani</v>
      </c>
      <c r="E165" s="282">
        <v>89</v>
      </c>
      <c r="F165" s="283">
        <v>85.384615384615387</v>
      </c>
      <c r="G165" s="284">
        <v>86</v>
      </c>
      <c r="H165" s="282">
        <v>89</v>
      </c>
      <c r="I165" s="282">
        <v>86</v>
      </c>
      <c r="J165" s="282">
        <v>88</v>
      </c>
      <c r="K165" s="282">
        <v>92</v>
      </c>
      <c r="L165" s="284">
        <v>92</v>
      </c>
      <c r="M165" s="284">
        <v>88</v>
      </c>
      <c r="N165" s="282">
        <v>90.294117647058826</v>
      </c>
      <c r="O165" s="284">
        <v>80</v>
      </c>
      <c r="P165" s="282">
        <v>77</v>
      </c>
      <c r="Q165" s="282">
        <v>87</v>
      </c>
      <c r="R165" s="282">
        <v>77</v>
      </c>
      <c r="S165" s="282">
        <v>83</v>
      </c>
      <c r="T165" s="232">
        <f t="shared" si="2"/>
        <v>85.97858220211161</v>
      </c>
    </row>
    <row r="166" spans="1:20" s="4" customFormat="1" ht="16.5" customHeight="1" thickTop="1" thickBot="1">
      <c r="A166" s="61">
        <v>159</v>
      </c>
      <c r="B166" s="62">
        <v>159</v>
      </c>
      <c r="C166" s="62">
        <f>PresensiMIPA!B165</f>
        <v>12403</v>
      </c>
      <c r="D166" s="63" t="str">
        <f>PresensiMIPA!G165</f>
        <v>NOVIA AYU WARDHANI</v>
      </c>
      <c r="E166" s="282">
        <v>95</v>
      </c>
      <c r="F166" s="283">
        <v>83.07692307692308</v>
      </c>
      <c r="G166" s="284">
        <v>75</v>
      </c>
      <c r="H166" s="282">
        <v>82</v>
      </c>
      <c r="I166" s="282">
        <v>87</v>
      </c>
      <c r="J166" s="282">
        <v>94</v>
      </c>
      <c r="K166" s="282">
        <v>90</v>
      </c>
      <c r="L166" s="284">
        <v>91</v>
      </c>
      <c r="M166" s="284">
        <v>88</v>
      </c>
      <c r="N166" s="282">
        <v>97.35294117647058</v>
      </c>
      <c r="O166" s="284">
        <v>80</v>
      </c>
      <c r="P166" s="282">
        <v>86</v>
      </c>
      <c r="Q166" s="282">
        <v>78</v>
      </c>
      <c r="R166" s="282">
        <v>80</v>
      </c>
      <c r="S166" s="282">
        <v>83</v>
      </c>
      <c r="T166" s="232">
        <f t="shared" si="2"/>
        <v>85.961990950226237</v>
      </c>
    </row>
    <row r="167" spans="1:20" s="4" customFormat="1" ht="16.5" customHeight="1" thickTop="1" thickBot="1">
      <c r="A167" s="61">
        <v>160</v>
      </c>
      <c r="B167" s="62">
        <v>160</v>
      </c>
      <c r="C167" s="62">
        <f>PresensiMIPA!B166</f>
        <v>12416</v>
      </c>
      <c r="D167" s="63" t="str">
        <f>PresensiMIPA!G166</f>
        <v>NURIL FITRIA</v>
      </c>
      <c r="E167" s="282">
        <v>94</v>
      </c>
      <c r="F167" s="283">
        <v>86.92307692307692</v>
      </c>
      <c r="G167" s="284">
        <v>90</v>
      </c>
      <c r="H167" s="282">
        <v>82</v>
      </c>
      <c r="I167" s="282">
        <v>84</v>
      </c>
      <c r="J167" s="282">
        <v>93</v>
      </c>
      <c r="K167" s="282">
        <v>90</v>
      </c>
      <c r="L167" s="284">
        <v>96</v>
      </c>
      <c r="M167" s="284">
        <v>92</v>
      </c>
      <c r="N167" s="282">
        <v>95.588235294117652</v>
      </c>
      <c r="O167" s="284">
        <v>78</v>
      </c>
      <c r="P167" s="282">
        <v>80</v>
      </c>
      <c r="Q167" s="282">
        <v>86</v>
      </c>
      <c r="R167" s="282">
        <v>82</v>
      </c>
      <c r="S167" s="282">
        <v>88</v>
      </c>
      <c r="T167" s="232">
        <f t="shared" si="2"/>
        <v>87.834087481146312</v>
      </c>
    </row>
    <row r="168" spans="1:20" s="4" customFormat="1" ht="16.5" customHeight="1" thickTop="1" thickBot="1">
      <c r="A168" s="61">
        <v>161</v>
      </c>
      <c r="B168" s="62">
        <v>161</v>
      </c>
      <c r="C168" s="62">
        <f>PresensiMIPA!B167</f>
        <v>12438</v>
      </c>
      <c r="D168" s="63" t="str">
        <f>PresensiMIPA!G167</f>
        <v>R. M. HIDAYAHTULLAH HERIYANTO PUTRA</v>
      </c>
      <c r="E168" s="282">
        <v>98</v>
      </c>
      <c r="F168" s="283">
        <v>88.461538461538467</v>
      </c>
      <c r="G168" s="284">
        <v>94</v>
      </c>
      <c r="H168" s="282">
        <v>95</v>
      </c>
      <c r="I168" s="282">
        <v>86</v>
      </c>
      <c r="J168" s="282">
        <v>90</v>
      </c>
      <c r="K168" s="282">
        <v>92</v>
      </c>
      <c r="L168" s="284">
        <v>95</v>
      </c>
      <c r="M168" s="284">
        <v>93</v>
      </c>
      <c r="N168" s="282">
        <v>95.588235294117652</v>
      </c>
      <c r="O168" s="284">
        <v>83</v>
      </c>
      <c r="P168" s="282">
        <v>90</v>
      </c>
      <c r="Q168" s="282">
        <v>83</v>
      </c>
      <c r="R168" s="282">
        <v>78</v>
      </c>
      <c r="S168" s="282">
        <v>85</v>
      </c>
      <c r="T168" s="232">
        <f t="shared" si="2"/>
        <v>89.736651583710412</v>
      </c>
    </row>
    <row r="169" spans="1:20" s="4" customFormat="1" ht="16.5" customHeight="1" thickTop="1" thickBot="1">
      <c r="A169" s="61">
        <v>162</v>
      </c>
      <c r="B169" s="62">
        <v>162</v>
      </c>
      <c r="C169" s="62">
        <f>PresensiMIPA!B168</f>
        <v>12452</v>
      </c>
      <c r="D169" s="63" t="str">
        <f>PresensiMIPA!G168</f>
        <v>Ratri Anugerah</v>
      </c>
      <c r="E169" s="282">
        <v>86</v>
      </c>
      <c r="F169" s="283">
        <v>86.92307692307692</v>
      </c>
      <c r="G169" s="284">
        <v>87</v>
      </c>
      <c r="H169" s="282">
        <v>88</v>
      </c>
      <c r="I169" s="282">
        <v>84</v>
      </c>
      <c r="J169" s="282">
        <v>89</v>
      </c>
      <c r="K169" s="282">
        <v>93</v>
      </c>
      <c r="L169" s="284">
        <v>93</v>
      </c>
      <c r="M169" s="284">
        <v>91</v>
      </c>
      <c r="N169" s="282">
        <v>91.176470588235304</v>
      </c>
      <c r="O169" s="284">
        <v>92</v>
      </c>
      <c r="P169" s="282">
        <v>81</v>
      </c>
      <c r="Q169" s="282">
        <v>92</v>
      </c>
      <c r="R169" s="282">
        <v>77</v>
      </c>
      <c r="S169" s="282">
        <v>84</v>
      </c>
      <c r="T169" s="232">
        <f t="shared" si="2"/>
        <v>87.673303167420812</v>
      </c>
    </row>
    <row r="170" spans="1:20" s="4" customFormat="1" ht="16.5" customHeight="1" thickTop="1" thickBot="1">
      <c r="A170" s="61">
        <v>163</v>
      </c>
      <c r="B170" s="62">
        <v>163</v>
      </c>
      <c r="C170" s="62">
        <f>PresensiMIPA!B169</f>
        <v>12458</v>
      </c>
      <c r="D170" s="63" t="str">
        <f>PresensiMIPA!G169</f>
        <v>REZA MAULANA PUTRA</v>
      </c>
      <c r="E170" s="282">
        <v>94</v>
      </c>
      <c r="F170" s="283">
        <v>87.692307692307693</v>
      </c>
      <c r="G170" s="284">
        <v>88</v>
      </c>
      <c r="H170" s="282">
        <v>88</v>
      </c>
      <c r="I170" s="282">
        <v>86</v>
      </c>
      <c r="J170" s="282">
        <v>90</v>
      </c>
      <c r="K170" s="282">
        <v>96</v>
      </c>
      <c r="L170" s="284">
        <v>93</v>
      </c>
      <c r="M170" s="284">
        <v>83</v>
      </c>
      <c r="N170" s="282">
        <v>94.705882352941174</v>
      </c>
      <c r="O170" s="284">
        <v>83</v>
      </c>
      <c r="P170" s="282">
        <v>84</v>
      </c>
      <c r="Q170" s="282">
        <v>89</v>
      </c>
      <c r="R170" s="282">
        <v>73</v>
      </c>
      <c r="S170" s="282">
        <v>86</v>
      </c>
      <c r="T170" s="232">
        <f t="shared" si="2"/>
        <v>87.693212669683263</v>
      </c>
    </row>
    <row r="171" spans="1:20" s="4" customFormat="1" ht="16.5" customHeight="1" thickTop="1" thickBot="1">
      <c r="A171" s="61">
        <v>164</v>
      </c>
      <c r="B171" s="62">
        <v>164</v>
      </c>
      <c r="C171" s="62">
        <f>PresensiMIPA!B170</f>
        <v>12483</v>
      </c>
      <c r="D171" s="63" t="str">
        <f>PresensiMIPA!G170</f>
        <v>Salsabila Nurhuda</v>
      </c>
      <c r="E171" s="282">
        <v>90</v>
      </c>
      <c r="F171" s="283">
        <v>83.84615384615384</v>
      </c>
      <c r="G171" s="284">
        <v>88</v>
      </c>
      <c r="H171" s="282">
        <v>84</v>
      </c>
      <c r="I171" s="282">
        <v>86</v>
      </c>
      <c r="J171" s="282">
        <v>88</v>
      </c>
      <c r="K171" s="282">
        <v>93</v>
      </c>
      <c r="L171" s="284">
        <v>96</v>
      </c>
      <c r="M171" s="284">
        <v>91</v>
      </c>
      <c r="N171" s="282">
        <v>96.470588235294116</v>
      </c>
      <c r="O171" s="284">
        <v>80</v>
      </c>
      <c r="P171" s="282">
        <v>80</v>
      </c>
      <c r="Q171" s="282">
        <v>90</v>
      </c>
      <c r="R171" s="282">
        <v>84</v>
      </c>
      <c r="S171" s="282">
        <v>86</v>
      </c>
      <c r="T171" s="232">
        <f t="shared" si="2"/>
        <v>87.754449472096525</v>
      </c>
    </row>
    <row r="172" spans="1:20" s="4" customFormat="1" ht="16.5" customHeight="1" thickTop="1" thickBot="1">
      <c r="A172" s="61">
        <v>165</v>
      </c>
      <c r="B172" s="62">
        <v>165</v>
      </c>
      <c r="C172" s="62">
        <f>PresensiMIPA!B171</f>
        <v>12494</v>
      </c>
      <c r="D172" s="63" t="str">
        <f>PresensiMIPA!G171</f>
        <v>SITI ASMA</v>
      </c>
      <c r="E172" s="282">
        <v>94</v>
      </c>
      <c r="F172" s="283">
        <v>86.92307692307692</v>
      </c>
      <c r="G172" s="284">
        <v>92</v>
      </c>
      <c r="H172" s="282">
        <v>91</v>
      </c>
      <c r="I172" s="282">
        <v>90</v>
      </c>
      <c r="J172" s="282">
        <v>93</v>
      </c>
      <c r="K172" s="282">
        <v>95</v>
      </c>
      <c r="L172" s="284">
        <v>97</v>
      </c>
      <c r="M172" s="284">
        <v>94</v>
      </c>
      <c r="N172" s="282">
        <v>97.35294117647058</v>
      </c>
      <c r="O172" s="284">
        <v>83</v>
      </c>
      <c r="P172" s="282">
        <v>77</v>
      </c>
      <c r="Q172" s="282">
        <v>83</v>
      </c>
      <c r="R172" s="282">
        <v>85</v>
      </c>
      <c r="S172" s="282">
        <v>86</v>
      </c>
      <c r="T172" s="232">
        <f t="shared" si="2"/>
        <v>89.618401206636491</v>
      </c>
    </row>
    <row r="173" spans="1:20" s="4" customFormat="1" ht="16.5" customHeight="1" thickTop="1" thickBot="1">
      <c r="A173" s="61">
        <v>166</v>
      </c>
      <c r="B173" s="62">
        <v>166</v>
      </c>
      <c r="C173" s="62">
        <f>PresensiMIPA!B172</f>
        <v>12510</v>
      </c>
      <c r="D173" s="63" t="str">
        <f>PresensiMIPA!G172</f>
        <v>SYIFATHALIA RUSLI</v>
      </c>
      <c r="E173" s="282">
        <v>95</v>
      </c>
      <c r="F173" s="283">
        <v>84.615384615384613</v>
      </c>
      <c r="G173" s="284">
        <v>91</v>
      </c>
      <c r="H173" s="282">
        <v>89</v>
      </c>
      <c r="I173" s="282">
        <v>81</v>
      </c>
      <c r="J173" s="282">
        <v>93</v>
      </c>
      <c r="K173" s="282">
        <v>95</v>
      </c>
      <c r="L173" s="284">
        <v>96</v>
      </c>
      <c r="M173" s="284">
        <v>91</v>
      </c>
      <c r="N173" s="282">
        <v>90.294117647058826</v>
      </c>
      <c r="O173" s="284">
        <v>80</v>
      </c>
      <c r="P173" s="282">
        <v>80</v>
      </c>
      <c r="Q173" s="282">
        <v>87</v>
      </c>
      <c r="R173" s="282">
        <v>86</v>
      </c>
      <c r="S173" s="282">
        <v>87</v>
      </c>
      <c r="T173" s="232">
        <f t="shared" si="2"/>
        <v>88.393966817496221</v>
      </c>
    </row>
    <row r="174" spans="1:20" s="4" customFormat="1" ht="16.5" customHeight="1" thickTop="1" thickBot="1">
      <c r="A174" s="61">
        <v>167</v>
      </c>
      <c r="B174" s="62">
        <v>167</v>
      </c>
      <c r="C174" s="62">
        <f>PresensiMIPA!B173</f>
        <v>12523</v>
      </c>
      <c r="D174" s="63" t="str">
        <f>PresensiMIPA!G173</f>
        <v>Umi Febriyanti Ismain</v>
      </c>
      <c r="E174" s="282">
        <v>94</v>
      </c>
      <c r="F174" s="283">
        <v>84.615384615384613</v>
      </c>
      <c r="G174" s="284">
        <v>91</v>
      </c>
      <c r="H174" s="282">
        <v>81</v>
      </c>
      <c r="I174" s="282">
        <v>83</v>
      </c>
      <c r="J174" s="282">
        <v>94</v>
      </c>
      <c r="K174" s="282">
        <v>92</v>
      </c>
      <c r="L174" s="284">
        <v>97</v>
      </c>
      <c r="M174" s="284">
        <v>92</v>
      </c>
      <c r="N174" s="282">
        <v>92.941176470588232</v>
      </c>
      <c r="O174" s="284">
        <v>80</v>
      </c>
      <c r="P174" s="282">
        <v>73</v>
      </c>
      <c r="Q174" s="282">
        <v>84</v>
      </c>
      <c r="R174" s="282">
        <v>79</v>
      </c>
      <c r="S174" s="282">
        <v>85</v>
      </c>
      <c r="T174" s="232">
        <f t="shared" si="2"/>
        <v>86.837104072398191</v>
      </c>
    </row>
    <row r="175" spans="1:20" s="4" customFormat="1" ht="16.5" customHeight="1" thickTop="1" thickBot="1">
      <c r="A175" s="61">
        <v>168</v>
      </c>
      <c r="B175" s="62">
        <v>168</v>
      </c>
      <c r="C175" s="62">
        <f>PresensiMIPA!B174</f>
        <v>12533</v>
      </c>
      <c r="D175" s="63" t="str">
        <f>PresensiMIPA!G174</f>
        <v>WESIL RIZKY</v>
      </c>
      <c r="E175" s="282">
        <v>90</v>
      </c>
      <c r="F175" s="283">
        <v>85.384615384615387</v>
      </c>
      <c r="G175" s="284">
        <v>96</v>
      </c>
      <c r="H175" s="282">
        <v>79</v>
      </c>
      <c r="I175" s="282">
        <v>88</v>
      </c>
      <c r="J175" s="282">
        <v>86</v>
      </c>
      <c r="K175" s="282">
        <v>97</v>
      </c>
      <c r="L175" s="284">
        <v>92</v>
      </c>
      <c r="M175" s="284">
        <v>92</v>
      </c>
      <c r="N175" s="282">
        <v>92.941176470588232</v>
      </c>
      <c r="O175" s="284">
        <v>83</v>
      </c>
      <c r="P175" s="282">
        <v>79</v>
      </c>
      <c r="Q175" s="282">
        <v>89</v>
      </c>
      <c r="R175" s="282">
        <v>83</v>
      </c>
      <c r="S175" s="282">
        <v>82</v>
      </c>
      <c r="T175" s="232">
        <f t="shared" si="2"/>
        <v>87.621719457013569</v>
      </c>
    </row>
    <row r="176" spans="1:20" s="4" customFormat="1" ht="16.5" customHeight="1" thickTop="1" thickBot="1">
      <c r="A176" s="61">
        <v>169</v>
      </c>
      <c r="B176" s="62">
        <v>169</v>
      </c>
      <c r="C176" s="62">
        <f>PresensiMIPA!B175</f>
        <v>12536</v>
      </c>
      <c r="D176" s="63" t="str">
        <f>PresensiMIPA!G175</f>
        <v>WINA NAJMI ARIF</v>
      </c>
      <c r="E176" s="282">
        <v>94</v>
      </c>
      <c r="F176" s="283">
        <v>86.92307692307692</v>
      </c>
      <c r="G176" s="284">
        <v>90</v>
      </c>
      <c r="H176" s="282">
        <v>88</v>
      </c>
      <c r="I176" s="282">
        <v>83</v>
      </c>
      <c r="J176" s="282">
        <v>95</v>
      </c>
      <c r="K176" s="282">
        <v>97</v>
      </c>
      <c r="L176" s="284">
        <v>95</v>
      </c>
      <c r="M176" s="284">
        <v>95</v>
      </c>
      <c r="N176" s="282">
        <v>91.176470588235304</v>
      </c>
      <c r="O176" s="284">
        <v>95</v>
      </c>
      <c r="P176" s="282">
        <v>83</v>
      </c>
      <c r="Q176" s="282">
        <v>84</v>
      </c>
      <c r="R176" s="282">
        <v>86</v>
      </c>
      <c r="S176" s="282">
        <v>88</v>
      </c>
      <c r="T176" s="232">
        <f t="shared" si="2"/>
        <v>90.073303167420818</v>
      </c>
    </row>
    <row r="177" spans="1:20" s="4" customFormat="1" ht="16.5" customHeight="1" thickTop="1" thickBot="1">
      <c r="A177" s="61">
        <v>170</v>
      </c>
      <c r="B177" s="62">
        <v>170</v>
      </c>
      <c r="C177" s="62">
        <f>PresensiMIPA!B176</f>
        <v>12134</v>
      </c>
      <c r="D177" s="63" t="str">
        <f>PresensiMIPA!G176</f>
        <v>ADITYA NAUFAL IKBAR</v>
      </c>
      <c r="E177" s="282">
        <v>95</v>
      </c>
      <c r="F177" s="283">
        <v>86.92307692307692</v>
      </c>
      <c r="G177" s="284">
        <v>89</v>
      </c>
      <c r="H177" s="282">
        <v>83</v>
      </c>
      <c r="I177" s="282">
        <v>82</v>
      </c>
      <c r="J177" s="282">
        <v>91</v>
      </c>
      <c r="K177" s="282">
        <v>84</v>
      </c>
      <c r="L177" s="284">
        <v>88</v>
      </c>
      <c r="M177" s="284">
        <v>89</v>
      </c>
      <c r="N177" s="282">
        <v>92.941176470588232</v>
      </c>
      <c r="O177" s="284">
        <v>88</v>
      </c>
      <c r="P177" s="282">
        <v>78</v>
      </c>
      <c r="Q177" s="282">
        <v>84</v>
      </c>
      <c r="R177" s="282">
        <v>81</v>
      </c>
      <c r="S177" s="282">
        <v>88</v>
      </c>
      <c r="T177" s="232">
        <f t="shared" si="2"/>
        <v>86.657616892911008</v>
      </c>
    </row>
    <row r="178" spans="1:20" s="4" customFormat="1" ht="16.5" customHeight="1" thickTop="1" thickBot="1">
      <c r="A178" s="61">
        <v>171</v>
      </c>
      <c r="B178" s="62">
        <v>171</v>
      </c>
      <c r="C178" s="62">
        <f>PresensiMIPA!B177</f>
        <v>12144</v>
      </c>
      <c r="D178" s="63" t="str">
        <f>PresensiMIPA!G177</f>
        <v>AINUR ROHMAH</v>
      </c>
      <c r="E178" s="282">
        <v>95</v>
      </c>
      <c r="F178" s="283">
        <v>87.692307692307693</v>
      </c>
      <c r="G178" s="284">
        <v>94</v>
      </c>
      <c r="H178" s="282">
        <v>85</v>
      </c>
      <c r="I178" s="282">
        <v>84</v>
      </c>
      <c r="J178" s="282">
        <v>95</v>
      </c>
      <c r="K178" s="282">
        <v>96</v>
      </c>
      <c r="L178" s="284">
        <v>94</v>
      </c>
      <c r="M178" s="284">
        <v>89</v>
      </c>
      <c r="N178" s="282">
        <v>97.35294117647058</v>
      </c>
      <c r="O178" s="284">
        <v>88</v>
      </c>
      <c r="P178" s="282">
        <v>88</v>
      </c>
      <c r="Q178" s="282">
        <v>90</v>
      </c>
      <c r="R178" s="282">
        <v>83</v>
      </c>
      <c r="S178" s="282">
        <v>89</v>
      </c>
      <c r="T178" s="232">
        <f t="shared" si="2"/>
        <v>90.336349924585221</v>
      </c>
    </row>
    <row r="179" spans="1:20" s="4" customFormat="1" ht="16.5" customHeight="1" thickTop="1" thickBot="1">
      <c r="A179" s="61">
        <v>172</v>
      </c>
      <c r="B179" s="62">
        <v>172</v>
      </c>
      <c r="C179" s="62">
        <f>PresensiMIPA!B178</f>
        <v>12153</v>
      </c>
      <c r="D179" s="63" t="str">
        <f>PresensiMIPA!G178</f>
        <v>ALFIANANDA BAYUANGGA</v>
      </c>
      <c r="E179" s="282">
        <v>91</v>
      </c>
      <c r="F179" s="283">
        <v>84.615384615384613</v>
      </c>
      <c r="G179" s="284">
        <v>89</v>
      </c>
      <c r="H179" s="282">
        <v>84</v>
      </c>
      <c r="I179" s="282">
        <v>83</v>
      </c>
      <c r="J179" s="282">
        <v>84</v>
      </c>
      <c r="K179" s="282">
        <v>93</v>
      </c>
      <c r="L179" s="284">
        <v>96</v>
      </c>
      <c r="M179" s="284">
        <v>86</v>
      </c>
      <c r="N179" s="282">
        <v>95.588235294117652</v>
      </c>
      <c r="O179" s="284">
        <v>85</v>
      </c>
      <c r="P179" s="282">
        <v>84</v>
      </c>
      <c r="Q179" s="282">
        <v>86</v>
      </c>
      <c r="R179" s="282">
        <v>83</v>
      </c>
      <c r="S179" s="282">
        <v>89</v>
      </c>
      <c r="T179" s="232">
        <f t="shared" si="2"/>
        <v>87.546907993966826</v>
      </c>
    </row>
    <row r="180" spans="1:20" s="4" customFormat="1" ht="16.5" customHeight="1" thickTop="1" thickBot="1">
      <c r="A180" s="61">
        <v>173</v>
      </c>
      <c r="B180" s="62">
        <v>173</v>
      </c>
      <c r="C180" s="62">
        <f>PresensiMIPA!B179</f>
        <v>12157</v>
      </c>
      <c r="D180" s="63" t="str">
        <f>PresensiMIPA!G179</f>
        <v>ALICIA FITRIA DEWI</v>
      </c>
      <c r="E180" s="282">
        <v>98</v>
      </c>
      <c r="F180" s="283">
        <v>89.230769230769226</v>
      </c>
      <c r="G180" s="284">
        <v>97</v>
      </c>
      <c r="H180" s="282">
        <v>85</v>
      </c>
      <c r="I180" s="282">
        <v>88</v>
      </c>
      <c r="J180" s="282">
        <v>94</v>
      </c>
      <c r="K180" s="282">
        <v>97</v>
      </c>
      <c r="L180" s="284">
        <v>99</v>
      </c>
      <c r="M180" s="284">
        <v>89</v>
      </c>
      <c r="N180" s="282">
        <v>97.35294117647058</v>
      </c>
      <c r="O180" s="284">
        <v>88</v>
      </c>
      <c r="P180" s="282">
        <v>88</v>
      </c>
      <c r="Q180" s="282">
        <v>92</v>
      </c>
      <c r="R180" s="282">
        <v>87</v>
      </c>
      <c r="S180" s="282">
        <v>90</v>
      </c>
      <c r="T180" s="232">
        <f t="shared" si="2"/>
        <v>91.905580693815992</v>
      </c>
    </row>
    <row r="181" spans="1:20" s="4" customFormat="1" ht="16.5" customHeight="1" thickTop="1" thickBot="1">
      <c r="A181" s="61">
        <v>174</v>
      </c>
      <c r="B181" s="62">
        <v>174</v>
      </c>
      <c r="C181" s="62">
        <f>PresensiMIPA!B180</f>
        <v>12169</v>
      </c>
      <c r="D181" s="63" t="str">
        <f>PresensiMIPA!G180</f>
        <v>ANDINI AISYAH HIDAYATI</v>
      </c>
      <c r="E181" s="282">
        <v>95</v>
      </c>
      <c r="F181" s="283">
        <v>88.461538461538467</v>
      </c>
      <c r="G181" s="284">
        <v>95</v>
      </c>
      <c r="H181" s="282">
        <v>82</v>
      </c>
      <c r="I181" s="282">
        <v>84</v>
      </c>
      <c r="J181" s="282">
        <v>94</v>
      </c>
      <c r="K181" s="282">
        <v>96</v>
      </c>
      <c r="L181" s="284">
        <v>99</v>
      </c>
      <c r="M181" s="284">
        <v>89</v>
      </c>
      <c r="N181" s="282">
        <v>91.176470588235304</v>
      </c>
      <c r="O181" s="284">
        <v>91</v>
      </c>
      <c r="P181" s="282">
        <v>87</v>
      </c>
      <c r="Q181" s="282">
        <v>90</v>
      </c>
      <c r="R181" s="282">
        <v>86</v>
      </c>
      <c r="S181" s="282">
        <v>89</v>
      </c>
      <c r="T181" s="232">
        <f t="shared" si="2"/>
        <v>90.442533936651586</v>
      </c>
    </row>
    <row r="182" spans="1:20" s="4" customFormat="1" ht="16.5" customHeight="1" thickTop="1" thickBot="1">
      <c r="A182" s="61">
        <v>175</v>
      </c>
      <c r="B182" s="62">
        <v>175</v>
      </c>
      <c r="C182" s="62">
        <f>PresensiMIPA!B181</f>
        <v>12182</v>
      </c>
      <c r="D182" s="63" t="str">
        <f>PresensiMIPA!G181</f>
        <v>ARISKI NASRUL MUKMININ</v>
      </c>
      <c r="E182" s="282">
        <v>95</v>
      </c>
      <c r="F182" s="283">
        <v>86.15384615384616</v>
      </c>
      <c r="G182" s="284">
        <v>89</v>
      </c>
      <c r="H182" s="282">
        <v>87</v>
      </c>
      <c r="I182" s="282">
        <v>82</v>
      </c>
      <c r="J182" s="282">
        <v>92</v>
      </c>
      <c r="K182" s="282">
        <v>89</v>
      </c>
      <c r="L182" s="284">
        <v>96</v>
      </c>
      <c r="M182" s="284">
        <v>88</v>
      </c>
      <c r="N182" s="282">
        <v>95.588235294117652</v>
      </c>
      <c r="O182" s="284">
        <v>88</v>
      </c>
      <c r="P182" s="282">
        <v>76</v>
      </c>
      <c r="Q182" s="282">
        <v>86</v>
      </c>
      <c r="R182" s="282">
        <v>83</v>
      </c>
      <c r="S182" s="282">
        <v>88</v>
      </c>
      <c r="T182" s="232">
        <f t="shared" si="2"/>
        <v>88.04947209653092</v>
      </c>
    </row>
    <row r="183" spans="1:20" s="4" customFormat="1" ht="16.5" customHeight="1" thickTop="1" thickBot="1">
      <c r="A183" s="61">
        <v>176</v>
      </c>
      <c r="B183" s="62">
        <v>176</v>
      </c>
      <c r="C183" s="62">
        <f>PresensiMIPA!B182</f>
        <v>12185</v>
      </c>
      <c r="D183" s="63" t="str">
        <f>PresensiMIPA!G182</f>
        <v>ASLIN NURONIYAH</v>
      </c>
      <c r="E183" s="282">
        <v>96</v>
      </c>
      <c r="F183" s="283">
        <v>87.692307692307693</v>
      </c>
      <c r="G183" s="284">
        <v>94</v>
      </c>
      <c r="H183" s="282">
        <v>86</v>
      </c>
      <c r="I183" s="282">
        <v>83</v>
      </c>
      <c r="J183" s="282">
        <v>94</v>
      </c>
      <c r="K183" s="282">
        <v>99</v>
      </c>
      <c r="L183" s="284">
        <v>91</v>
      </c>
      <c r="M183" s="284">
        <v>88</v>
      </c>
      <c r="N183" s="282">
        <v>96.470588235294116</v>
      </c>
      <c r="O183" s="284">
        <v>88</v>
      </c>
      <c r="P183" s="282">
        <v>85</v>
      </c>
      <c r="Q183" s="282">
        <v>87</v>
      </c>
      <c r="R183" s="282">
        <v>82</v>
      </c>
      <c r="S183" s="282">
        <v>90</v>
      </c>
      <c r="T183" s="232">
        <f t="shared" si="2"/>
        <v>89.810859728506784</v>
      </c>
    </row>
    <row r="184" spans="1:20" s="4" customFormat="1" ht="16.5" customHeight="1" thickTop="1" thickBot="1">
      <c r="A184" s="61">
        <v>177</v>
      </c>
      <c r="B184" s="62">
        <v>177</v>
      </c>
      <c r="C184" s="62">
        <f>PresensiMIPA!B183</f>
        <v>12197</v>
      </c>
      <c r="D184" s="63" t="str">
        <f>PresensiMIPA!G183</f>
        <v>CHALAFA NAUFAL CAESAR</v>
      </c>
      <c r="E184" s="282">
        <v>94</v>
      </c>
      <c r="F184" s="283">
        <v>86.92307692307692</v>
      </c>
      <c r="G184" s="284">
        <v>89</v>
      </c>
      <c r="H184" s="282">
        <v>78</v>
      </c>
      <c r="I184" s="282">
        <v>83</v>
      </c>
      <c r="J184" s="282">
        <v>93</v>
      </c>
      <c r="K184" s="282">
        <v>92</v>
      </c>
      <c r="L184" s="284">
        <v>89</v>
      </c>
      <c r="M184" s="284">
        <v>88</v>
      </c>
      <c r="N184" s="282">
        <v>96.470588235294116</v>
      </c>
      <c r="O184" s="284">
        <v>88</v>
      </c>
      <c r="P184" s="282">
        <v>76</v>
      </c>
      <c r="Q184" s="282">
        <v>84</v>
      </c>
      <c r="R184" s="282">
        <v>80</v>
      </c>
      <c r="S184" s="282">
        <v>87</v>
      </c>
      <c r="T184" s="232">
        <f t="shared" si="2"/>
        <v>86.959577677224743</v>
      </c>
    </row>
    <row r="185" spans="1:20" s="4" customFormat="1" ht="16.5" customHeight="1" thickTop="1" thickBot="1">
      <c r="A185" s="61">
        <v>178</v>
      </c>
      <c r="B185" s="62">
        <v>178</v>
      </c>
      <c r="C185" s="62">
        <f>PresensiMIPA!B184</f>
        <v>12207</v>
      </c>
      <c r="D185" s="63" t="str">
        <f>PresensiMIPA!G184</f>
        <v>DIAN KRISNA FIRNANDA</v>
      </c>
      <c r="E185" s="282">
        <v>95</v>
      </c>
      <c r="F185" s="283">
        <v>86.15384615384616</v>
      </c>
      <c r="G185" s="284">
        <v>95</v>
      </c>
      <c r="H185" s="282">
        <v>84</v>
      </c>
      <c r="I185" s="282">
        <v>87</v>
      </c>
      <c r="J185" s="282">
        <v>91</v>
      </c>
      <c r="K185" s="282">
        <v>95</v>
      </c>
      <c r="L185" s="284">
        <v>96</v>
      </c>
      <c r="M185" s="284">
        <v>88</v>
      </c>
      <c r="N185" s="282">
        <v>96.470588235294116</v>
      </c>
      <c r="O185" s="284">
        <v>88</v>
      </c>
      <c r="P185" s="282">
        <v>85</v>
      </c>
      <c r="Q185" s="282">
        <v>86</v>
      </c>
      <c r="R185" s="282">
        <v>81</v>
      </c>
      <c r="S185" s="282">
        <v>89</v>
      </c>
      <c r="T185" s="232">
        <f t="shared" si="2"/>
        <v>89.508295625942694</v>
      </c>
    </row>
    <row r="186" spans="1:20" s="4" customFormat="1" ht="16.5" customHeight="1" thickTop="1" thickBot="1">
      <c r="A186" s="61">
        <v>179</v>
      </c>
      <c r="B186" s="62">
        <v>179</v>
      </c>
      <c r="C186" s="62">
        <f>PresensiMIPA!B185</f>
        <v>12216</v>
      </c>
      <c r="D186" s="63" t="str">
        <f>PresensiMIPA!G185</f>
        <v>DINDA HARIYANI</v>
      </c>
      <c r="E186" s="282">
        <v>98</v>
      </c>
      <c r="F186" s="283">
        <v>85.384615384615387</v>
      </c>
      <c r="G186" s="284">
        <v>97</v>
      </c>
      <c r="H186" s="282">
        <v>85</v>
      </c>
      <c r="I186" s="282">
        <v>86</v>
      </c>
      <c r="J186" s="282">
        <v>94</v>
      </c>
      <c r="K186" s="282">
        <v>97</v>
      </c>
      <c r="L186" s="284">
        <v>98</v>
      </c>
      <c r="M186" s="284">
        <v>89</v>
      </c>
      <c r="N186" s="282">
        <v>96.470588235294116</v>
      </c>
      <c r="O186" s="284">
        <v>91</v>
      </c>
      <c r="P186" s="282">
        <v>87</v>
      </c>
      <c r="Q186" s="282">
        <v>90</v>
      </c>
      <c r="R186" s="282">
        <v>85</v>
      </c>
      <c r="S186" s="282">
        <v>89</v>
      </c>
      <c r="T186" s="232">
        <f t="shared" si="2"/>
        <v>91.190346907993955</v>
      </c>
    </row>
    <row r="187" spans="1:20" s="4" customFormat="1" ht="16.5" customHeight="1" thickTop="1" thickBot="1">
      <c r="A187" s="61">
        <v>180</v>
      </c>
      <c r="B187" s="72">
        <v>180</v>
      </c>
      <c r="C187" s="62">
        <f>PresensiMIPA!B186</f>
        <v>12226</v>
      </c>
      <c r="D187" s="63" t="str">
        <f>PresensiMIPA!G186</f>
        <v>Fahrizal Akbar</v>
      </c>
      <c r="E187" s="282">
        <v>96</v>
      </c>
      <c r="F187" s="283">
        <v>86.15384615384616</v>
      </c>
      <c r="G187" s="284">
        <v>93</v>
      </c>
      <c r="H187" s="282">
        <v>84</v>
      </c>
      <c r="I187" s="282">
        <v>84</v>
      </c>
      <c r="J187" s="282">
        <v>95</v>
      </c>
      <c r="K187" s="282">
        <v>92</v>
      </c>
      <c r="L187" s="284">
        <v>95</v>
      </c>
      <c r="M187" s="284">
        <v>88</v>
      </c>
      <c r="N187" s="282">
        <v>95.588235294117652</v>
      </c>
      <c r="O187" s="284">
        <v>91</v>
      </c>
      <c r="P187" s="282">
        <v>79</v>
      </c>
      <c r="Q187" s="282">
        <v>83</v>
      </c>
      <c r="R187" s="282">
        <v>85</v>
      </c>
      <c r="S187" s="282">
        <v>89</v>
      </c>
      <c r="T187" s="232">
        <f t="shared" si="2"/>
        <v>89.04947209653092</v>
      </c>
    </row>
    <row r="188" spans="1:20" s="4" customFormat="1" ht="16.5" customHeight="1" thickTop="1" thickBot="1">
      <c r="A188" s="61">
        <v>181</v>
      </c>
      <c r="B188" s="62">
        <v>181</v>
      </c>
      <c r="C188" s="62">
        <f>PresensiMIPA!B187</f>
        <v>12232</v>
      </c>
      <c r="D188" s="63" t="str">
        <f>PresensiMIPA!G187</f>
        <v>Fani Kurniyawan</v>
      </c>
      <c r="E188" s="282">
        <v>98</v>
      </c>
      <c r="F188" s="283">
        <v>83.84615384615384</v>
      </c>
      <c r="G188" s="284">
        <v>96</v>
      </c>
      <c r="H188" s="282">
        <v>82</v>
      </c>
      <c r="I188" s="282">
        <v>83</v>
      </c>
      <c r="J188" s="282">
        <v>93</v>
      </c>
      <c r="K188" s="282">
        <v>89</v>
      </c>
      <c r="L188" s="284">
        <v>94</v>
      </c>
      <c r="M188" s="284">
        <v>86</v>
      </c>
      <c r="N188" s="282">
        <v>95.588235294117652</v>
      </c>
      <c r="O188" s="284">
        <v>85</v>
      </c>
      <c r="P188" s="282">
        <v>78</v>
      </c>
      <c r="Q188" s="282">
        <v>90</v>
      </c>
      <c r="R188" s="282">
        <v>85</v>
      </c>
      <c r="S188" s="282">
        <v>86</v>
      </c>
      <c r="T188" s="232">
        <f t="shared" si="2"/>
        <v>88.295625942684765</v>
      </c>
    </row>
    <row r="189" spans="1:20" s="4" customFormat="1" ht="16.5" customHeight="1" thickTop="1" thickBot="1">
      <c r="A189" s="61">
        <v>182</v>
      </c>
      <c r="B189" s="62">
        <v>182</v>
      </c>
      <c r="C189" s="62">
        <f>PresensiMIPA!B188</f>
        <v>12239</v>
      </c>
      <c r="D189" s="63" t="str">
        <f>PresensiMIPA!G188</f>
        <v>Fathiya Faradisa Efendi</v>
      </c>
      <c r="E189" s="282">
        <v>96</v>
      </c>
      <c r="F189" s="283">
        <v>86.15384615384616</v>
      </c>
      <c r="G189" s="284">
        <v>91</v>
      </c>
      <c r="H189" s="282">
        <v>89</v>
      </c>
      <c r="I189" s="282">
        <v>87</v>
      </c>
      <c r="J189" s="282">
        <v>86</v>
      </c>
      <c r="K189" s="282">
        <v>96</v>
      </c>
      <c r="L189" s="284">
        <v>94</v>
      </c>
      <c r="M189" s="284">
        <v>86</v>
      </c>
      <c r="N189" s="282">
        <v>99.117647058823536</v>
      </c>
      <c r="O189" s="284">
        <v>85</v>
      </c>
      <c r="P189" s="282">
        <v>76</v>
      </c>
      <c r="Q189" s="282">
        <v>81</v>
      </c>
      <c r="R189" s="282">
        <v>82</v>
      </c>
      <c r="S189" s="282">
        <v>85</v>
      </c>
      <c r="T189" s="232">
        <f t="shared" si="2"/>
        <v>87.951432880844635</v>
      </c>
    </row>
    <row r="190" spans="1:20" s="4" customFormat="1" ht="16.5" customHeight="1" thickTop="1" thickBot="1">
      <c r="A190" s="61">
        <v>183</v>
      </c>
      <c r="B190" s="62">
        <v>183</v>
      </c>
      <c r="C190" s="62">
        <f>PresensiMIPA!B189</f>
        <v>12248</v>
      </c>
      <c r="D190" s="63" t="str">
        <f>PresensiMIPA!G189</f>
        <v>FIRMAN SYAHRIL</v>
      </c>
      <c r="E190" s="282">
        <v>93</v>
      </c>
      <c r="F190" s="283">
        <v>87.692307692307693</v>
      </c>
      <c r="G190" s="284">
        <v>88</v>
      </c>
      <c r="H190" s="282">
        <v>82</v>
      </c>
      <c r="I190" s="282">
        <v>83</v>
      </c>
      <c r="J190" s="282">
        <v>92</v>
      </c>
      <c r="K190" s="282">
        <v>89</v>
      </c>
      <c r="L190" s="284">
        <v>97</v>
      </c>
      <c r="M190" s="284">
        <v>88</v>
      </c>
      <c r="N190" s="282">
        <v>97.35294117647058</v>
      </c>
      <c r="O190" s="284">
        <v>88</v>
      </c>
      <c r="P190" s="282">
        <v>79</v>
      </c>
      <c r="Q190" s="282">
        <v>84</v>
      </c>
      <c r="R190" s="282">
        <v>85</v>
      </c>
      <c r="S190" s="282">
        <v>89</v>
      </c>
      <c r="T190" s="232">
        <f t="shared" si="2"/>
        <v>88.136349924585218</v>
      </c>
    </row>
    <row r="191" spans="1:20" s="4" customFormat="1" ht="16.5" customHeight="1" thickTop="1" thickBot="1">
      <c r="A191" s="61">
        <v>184</v>
      </c>
      <c r="B191" s="62">
        <v>184</v>
      </c>
      <c r="C191" s="62">
        <f>PresensiMIPA!B190</f>
        <v>12294</v>
      </c>
      <c r="D191" s="63" t="str">
        <f>PresensiMIPA!G190</f>
        <v>JIHAN MUTHIA PUTERI</v>
      </c>
      <c r="E191" s="282">
        <v>96</v>
      </c>
      <c r="F191" s="283">
        <v>86.92307692307692</v>
      </c>
      <c r="G191" s="284">
        <v>93</v>
      </c>
      <c r="H191" s="282">
        <v>87</v>
      </c>
      <c r="I191" s="282">
        <v>84</v>
      </c>
      <c r="J191" s="282">
        <v>94</v>
      </c>
      <c r="K191" s="282">
        <v>93</v>
      </c>
      <c r="L191" s="284">
        <v>91</v>
      </c>
      <c r="M191" s="284">
        <v>88</v>
      </c>
      <c r="N191" s="282">
        <v>94.705882352941174</v>
      </c>
      <c r="O191" s="284">
        <v>88</v>
      </c>
      <c r="P191" s="282">
        <v>88</v>
      </c>
      <c r="Q191" s="282">
        <v>87</v>
      </c>
      <c r="R191" s="282">
        <v>83</v>
      </c>
      <c r="S191" s="282">
        <v>88</v>
      </c>
      <c r="T191" s="232">
        <f t="shared" si="2"/>
        <v>89.441930618401202</v>
      </c>
    </row>
    <row r="192" spans="1:20" s="4" customFormat="1" ht="16.5" customHeight="1" thickTop="1" thickBot="1">
      <c r="A192" s="61">
        <v>185</v>
      </c>
      <c r="B192" s="62">
        <v>185</v>
      </c>
      <c r="C192" s="62">
        <f>PresensiMIPA!B191</f>
        <v>12307</v>
      </c>
      <c r="D192" s="63" t="str">
        <f>PresensiMIPA!G191</f>
        <v>LAILATUL FITRI AMELIA</v>
      </c>
      <c r="E192" s="282">
        <v>98</v>
      </c>
      <c r="F192" s="283">
        <v>87.692307692307693</v>
      </c>
      <c r="G192" s="284">
        <v>95</v>
      </c>
      <c r="H192" s="282">
        <v>82</v>
      </c>
      <c r="I192" s="282">
        <v>88</v>
      </c>
      <c r="J192" s="282">
        <v>93</v>
      </c>
      <c r="K192" s="282">
        <v>96</v>
      </c>
      <c r="L192" s="284">
        <v>95</v>
      </c>
      <c r="M192" s="284">
        <v>88</v>
      </c>
      <c r="N192" s="282">
        <v>96.470588235294116</v>
      </c>
      <c r="O192" s="284">
        <v>91</v>
      </c>
      <c r="P192" s="282">
        <v>90</v>
      </c>
      <c r="Q192" s="282">
        <v>89</v>
      </c>
      <c r="R192" s="282">
        <v>84</v>
      </c>
      <c r="S192" s="282">
        <v>86</v>
      </c>
      <c r="T192" s="232">
        <f t="shared" si="2"/>
        <v>90.610859728506782</v>
      </c>
    </row>
    <row r="193" spans="1:20" s="4" customFormat="1" ht="16.5" customHeight="1" thickTop="1" thickBot="1">
      <c r="A193" s="61">
        <v>186</v>
      </c>
      <c r="B193" s="62">
        <v>186</v>
      </c>
      <c r="C193" s="62">
        <f>PresensiMIPA!B192</f>
        <v>12318</v>
      </c>
      <c r="D193" s="63" t="str">
        <f>PresensiMIPA!G192</f>
        <v>M. AMINULLAH MAULADI</v>
      </c>
      <c r="E193" s="282">
        <v>94</v>
      </c>
      <c r="F193" s="283">
        <v>88.461538461538467</v>
      </c>
      <c r="G193" s="284">
        <v>91</v>
      </c>
      <c r="H193" s="282">
        <v>84</v>
      </c>
      <c r="I193" s="282">
        <v>87</v>
      </c>
      <c r="J193" s="282">
        <v>91</v>
      </c>
      <c r="K193" s="282">
        <v>92</v>
      </c>
      <c r="L193" s="284">
        <v>94</v>
      </c>
      <c r="M193" s="284">
        <v>89</v>
      </c>
      <c r="N193" s="282">
        <v>97.35294117647058</v>
      </c>
      <c r="O193" s="284">
        <v>81</v>
      </c>
      <c r="P193" s="282">
        <v>79</v>
      </c>
      <c r="Q193" s="282">
        <v>87</v>
      </c>
      <c r="R193" s="282">
        <v>83</v>
      </c>
      <c r="S193" s="282">
        <v>88</v>
      </c>
      <c r="T193" s="232">
        <f t="shared" si="2"/>
        <v>88.387631975867265</v>
      </c>
    </row>
    <row r="194" spans="1:20" s="4" customFormat="1" ht="16.5" customHeight="1" thickTop="1" thickBot="1">
      <c r="A194" s="61">
        <v>187</v>
      </c>
      <c r="B194" s="62">
        <v>187</v>
      </c>
      <c r="C194" s="62">
        <f>PresensiMIPA!B193</f>
        <v>12325</v>
      </c>
      <c r="D194" s="63" t="str">
        <f>PresensiMIPA!G193</f>
        <v>Maduri Saskya Maharani</v>
      </c>
      <c r="E194" s="282">
        <v>96</v>
      </c>
      <c r="F194" s="283">
        <v>86.15384615384616</v>
      </c>
      <c r="G194" s="284">
        <v>90</v>
      </c>
      <c r="H194" s="282">
        <v>82</v>
      </c>
      <c r="I194" s="282">
        <v>88</v>
      </c>
      <c r="J194" s="282">
        <v>94</v>
      </c>
      <c r="K194" s="282">
        <v>93</v>
      </c>
      <c r="L194" s="284">
        <v>96</v>
      </c>
      <c r="M194" s="284">
        <v>87</v>
      </c>
      <c r="N194" s="282">
        <v>89.411764705882348</v>
      </c>
      <c r="O194" s="284">
        <v>91</v>
      </c>
      <c r="P194" s="282">
        <v>78</v>
      </c>
      <c r="Q194" s="282">
        <v>83</v>
      </c>
      <c r="R194" s="282">
        <v>88</v>
      </c>
      <c r="S194" s="282">
        <v>89</v>
      </c>
      <c r="T194" s="232">
        <f t="shared" si="2"/>
        <v>88.704374057315235</v>
      </c>
    </row>
    <row r="195" spans="1:20" s="4" customFormat="1" ht="16.5" customHeight="1" thickTop="1" thickBot="1">
      <c r="A195" s="61">
        <v>188</v>
      </c>
      <c r="B195" s="62">
        <v>188</v>
      </c>
      <c r="C195" s="62">
        <f>PresensiMIPA!B194</f>
        <v>12344</v>
      </c>
      <c r="D195" s="63" t="str">
        <f>PresensiMIPA!G194</f>
        <v>MIA ZAHRA VALENTYANA</v>
      </c>
      <c r="E195" s="282">
        <v>94</v>
      </c>
      <c r="F195" s="283">
        <v>85.384615384615387</v>
      </c>
      <c r="G195" s="284">
        <v>89</v>
      </c>
      <c r="H195" s="282">
        <v>85</v>
      </c>
      <c r="I195" s="282">
        <v>83</v>
      </c>
      <c r="J195" s="282">
        <v>93</v>
      </c>
      <c r="K195" s="282">
        <v>89</v>
      </c>
      <c r="L195" s="284">
        <v>95</v>
      </c>
      <c r="M195" s="284">
        <v>89</v>
      </c>
      <c r="N195" s="282">
        <v>94.705882352941174</v>
      </c>
      <c r="O195" s="284">
        <v>88</v>
      </c>
      <c r="P195" s="282">
        <v>75</v>
      </c>
      <c r="Q195" s="282">
        <v>87</v>
      </c>
      <c r="R195" s="282">
        <v>83</v>
      </c>
      <c r="S195" s="282">
        <v>89</v>
      </c>
      <c r="T195" s="232">
        <f t="shared" si="2"/>
        <v>87.939366515837108</v>
      </c>
    </row>
    <row r="196" spans="1:20" s="4" customFormat="1" ht="16.5" customHeight="1" thickTop="1" thickBot="1">
      <c r="A196" s="61">
        <v>189</v>
      </c>
      <c r="B196" s="62">
        <v>189</v>
      </c>
      <c r="C196" s="62">
        <f>PresensiMIPA!B195</f>
        <v>12357</v>
      </c>
      <c r="D196" s="63" t="str">
        <f>PresensiMIPA!G195</f>
        <v>Moh. Muzekki</v>
      </c>
      <c r="E196" s="282">
        <v>84</v>
      </c>
      <c r="F196" s="283">
        <v>82.307692307692307</v>
      </c>
      <c r="G196" s="284">
        <v>91</v>
      </c>
      <c r="H196" s="282">
        <v>82</v>
      </c>
      <c r="I196" s="282">
        <v>78</v>
      </c>
      <c r="J196" s="282">
        <v>85</v>
      </c>
      <c r="K196" s="282">
        <v>93</v>
      </c>
      <c r="L196" s="284">
        <v>91</v>
      </c>
      <c r="M196" s="284">
        <v>86</v>
      </c>
      <c r="N196" s="282">
        <v>87.64705882352942</v>
      </c>
      <c r="O196" s="284">
        <v>85</v>
      </c>
      <c r="P196" s="282">
        <v>72</v>
      </c>
      <c r="Q196" s="282">
        <v>83</v>
      </c>
      <c r="R196" s="282">
        <v>80</v>
      </c>
      <c r="S196" s="282">
        <v>82</v>
      </c>
      <c r="T196" s="232">
        <f t="shared" si="2"/>
        <v>84.130316742081448</v>
      </c>
    </row>
    <row r="197" spans="1:20" s="4" customFormat="1" ht="16.5" customHeight="1" thickTop="1" thickBot="1">
      <c r="A197" s="61">
        <v>190</v>
      </c>
      <c r="B197" s="62">
        <v>190</v>
      </c>
      <c r="C197" s="62">
        <f>PresensiMIPA!B196</f>
        <v>12359</v>
      </c>
      <c r="D197" s="63" t="str">
        <f>PresensiMIPA!G196</f>
        <v>MOH.RIBUT RIADI</v>
      </c>
      <c r="E197" s="282">
        <v>96</v>
      </c>
      <c r="F197" s="283">
        <v>86.92307692307692</v>
      </c>
      <c r="G197" s="284">
        <v>88</v>
      </c>
      <c r="H197" s="282">
        <v>84</v>
      </c>
      <c r="I197" s="282">
        <v>79</v>
      </c>
      <c r="J197" s="282">
        <v>92</v>
      </c>
      <c r="K197" s="282">
        <v>92</v>
      </c>
      <c r="L197" s="284">
        <v>91</v>
      </c>
      <c r="M197" s="284">
        <v>87</v>
      </c>
      <c r="N197" s="282">
        <v>88.529411764705884</v>
      </c>
      <c r="O197" s="284">
        <v>85</v>
      </c>
      <c r="P197" s="282">
        <v>82</v>
      </c>
      <c r="Q197" s="282">
        <v>86</v>
      </c>
      <c r="R197" s="282">
        <v>76</v>
      </c>
      <c r="S197" s="282">
        <v>87</v>
      </c>
      <c r="T197" s="232">
        <f t="shared" si="2"/>
        <v>86.696832579185511</v>
      </c>
    </row>
    <row r="198" spans="1:20" s="4" customFormat="1" ht="16.5" customHeight="1" thickTop="1" thickBot="1">
      <c r="A198" s="61">
        <v>191</v>
      </c>
      <c r="B198" s="62">
        <v>191</v>
      </c>
      <c r="C198" s="62">
        <f>PresensiMIPA!B197</f>
        <v>12374</v>
      </c>
      <c r="D198" s="63" t="str">
        <f>PresensiMIPA!G197</f>
        <v>MUHAMMAD FARHAM</v>
      </c>
      <c r="E198" s="282">
        <v>91</v>
      </c>
      <c r="F198" s="283">
        <v>86.92307692307692</v>
      </c>
      <c r="G198" s="284">
        <v>89</v>
      </c>
      <c r="H198" s="282">
        <v>85</v>
      </c>
      <c r="I198" s="282">
        <v>86</v>
      </c>
      <c r="J198" s="282">
        <v>89</v>
      </c>
      <c r="K198" s="282">
        <v>92</v>
      </c>
      <c r="L198" s="284">
        <v>91</v>
      </c>
      <c r="M198" s="284">
        <v>88</v>
      </c>
      <c r="N198" s="282">
        <v>93.823529411764696</v>
      </c>
      <c r="O198" s="284">
        <v>85</v>
      </c>
      <c r="P198" s="282">
        <v>70</v>
      </c>
      <c r="Q198" s="282">
        <v>89</v>
      </c>
      <c r="R198" s="282">
        <v>80</v>
      </c>
      <c r="S198" s="282">
        <v>88</v>
      </c>
      <c r="T198" s="232">
        <f t="shared" si="2"/>
        <v>86.916440422322765</v>
      </c>
    </row>
    <row r="199" spans="1:20" s="4" customFormat="1" ht="16.5" customHeight="1" thickTop="1" thickBot="1">
      <c r="A199" s="61">
        <v>192</v>
      </c>
      <c r="B199" s="62">
        <v>192</v>
      </c>
      <c r="C199" s="62">
        <f>PresensiMIPA!B198</f>
        <v>12392</v>
      </c>
      <c r="D199" s="63" t="str">
        <f>PresensiMIPA!G198</f>
        <v>NADIA SALSABILA</v>
      </c>
      <c r="E199" s="282">
        <v>96</v>
      </c>
      <c r="F199" s="283">
        <v>86.92307692307692</v>
      </c>
      <c r="G199" s="284">
        <v>92</v>
      </c>
      <c r="H199" s="282">
        <v>82</v>
      </c>
      <c r="I199" s="282">
        <v>84</v>
      </c>
      <c r="J199" s="282">
        <v>94</v>
      </c>
      <c r="K199" s="282">
        <v>96</v>
      </c>
      <c r="L199" s="284">
        <v>95</v>
      </c>
      <c r="M199" s="284">
        <v>86</v>
      </c>
      <c r="N199" s="282">
        <v>94.705882352941174</v>
      </c>
      <c r="O199" s="284">
        <v>88</v>
      </c>
      <c r="P199" s="282">
        <v>84</v>
      </c>
      <c r="Q199" s="282">
        <v>89</v>
      </c>
      <c r="R199" s="282">
        <v>82</v>
      </c>
      <c r="S199" s="282">
        <v>88</v>
      </c>
      <c r="T199" s="232">
        <f t="shared" si="2"/>
        <v>89.175263951734536</v>
      </c>
    </row>
    <row r="200" spans="1:20" s="4" customFormat="1" ht="16.5" customHeight="1" thickTop="1" thickBot="1">
      <c r="A200" s="61">
        <v>193</v>
      </c>
      <c r="B200" s="62">
        <v>193</v>
      </c>
      <c r="C200" s="62">
        <f>PresensiMIPA!B199</f>
        <v>12405</v>
      </c>
      <c r="D200" s="63" t="str">
        <f>PresensiMIPA!G199</f>
        <v>NUR ANI</v>
      </c>
      <c r="E200" s="282">
        <v>94</v>
      </c>
      <c r="F200" s="283">
        <v>86.15384615384616</v>
      </c>
      <c r="G200" s="284">
        <v>89</v>
      </c>
      <c r="H200" s="282">
        <v>84</v>
      </c>
      <c r="I200" s="282">
        <v>83</v>
      </c>
      <c r="J200" s="282">
        <v>91</v>
      </c>
      <c r="K200" s="282">
        <v>85</v>
      </c>
      <c r="L200" s="284">
        <v>91</v>
      </c>
      <c r="M200" s="284">
        <v>88</v>
      </c>
      <c r="N200" s="282">
        <v>96.470588235294116</v>
      </c>
      <c r="O200" s="284">
        <v>88</v>
      </c>
      <c r="P200" s="282">
        <v>75</v>
      </c>
      <c r="Q200" s="282">
        <v>78</v>
      </c>
      <c r="R200" s="282">
        <v>83</v>
      </c>
      <c r="S200" s="282">
        <v>88</v>
      </c>
      <c r="T200" s="232">
        <f t="shared" si="2"/>
        <v>86.641628959276019</v>
      </c>
    </row>
    <row r="201" spans="1:20" s="4" customFormat="1" ht="16.5" customHeight="1" thickTop="1" thickBot="1">
      <c r="A201" s="61">
        <v>194</v>
      </c>
      <c r="B201" s="62">
        <v>194</v>
      </c>
      <c r="C201" s="62">
        <f>PresensiMIPA!B200</f>
        <v>12417</v>
      </c>
      <c r="D201" s="63" t="str">
        <f>PresensiMIPA!G200</f>
        <v>NURUL ANISA FITRIYA</v>
      </c>
      <c r="E201" s="282">
        <v>99</v>
      </c>
      <c r="F201" s="283">
        <v>87.692307692307693</v>
      </c>
      <c r="G201" s="284">
        <v>94</v>
      </c>
      <c r="H201" s="282">
        <v>87</v>
      </c>
      <c r="I201" s="282">
        <v>84</v>
      </c>
      <c r="J201" s="282">
        <v>95</v>
      </c>
      <c r="K201" s="282">
        <v>96</v>
      </c>
      <c r="L201" s="284">
        <v>95</v>
      </c>
      <c r="M201" s="284">
        <v>88</v>
      </c>
      <c r="N201" s="282">
        <v>93.823529411764696</v>
      </c>
      <c r="O201" s="284">
        <v>88</v>
      </c>
      <c r="P201" s="282">
        <v>85</v>
      </c>
      <c r="Q201" s="282">
        <v>93</v>
      </c>
      <c r="R201" s="282">
        <v>85</v>
      </c>
      <c r="S201" s="282">
        <v>89</v>
      </c>
      <c r="T201" s="232">
        <f t="shared" ref="T201:T264" si="3">AVERAGE(E201:S201)</f>
        <v>90.63438914027148</v>
      </c>
    </row>
    <row r="202" spans="1:20" s="4" customFormat="1" ht="16.5" customHeight="1" thickTop="1" thickBot="1">
      <c r="A202" s="61">
        <v>195</v>
      </c>
      <c r="B202" s="62">
        <v>195</v>
      </c>
      <c r="C202" s="62">
        <f>PresensiMIPA!B201</f>
        <v>12429</v>
      </c>
      <c r="D202" s="63" t="str">
        <f>PresensiMIPA!G201</f>
        <v>PUTRI KHAIRUNNISA JUSI AGUSTIN</v>
      </c>
      <c r="E202" s="282">
        <v>96</v>
      </c>
      <c r="F202" s="283">
        <v>83.07692307692308</v>
      </c>
      <c r="G202" s="284">
        <v>91</v>
      </c>
      <c r="H202" s="282">
        <v>80</v>
      </c>
      <c r="I202" s="282">
        <v>79</v>
      </c>
      <c r="J202" s="282">
        <v>95</v>
      </c>
      <c r="K202" s="282">
        <v>92</v>
      </c>
      <c r="L202" s="284">
        <v>95</v>
      </c>
      <c r="M202" s="284">
        <v>86</v>
      </c>
      <c r="N202" s="282">
        <v>94.705882352941174</v>
      </c>
      <c r="O202" s="284">
        <v>85</v>
      </c>
      <c r="P202" s="282">
        <v>76</v>
      </c>
      <c r="Q202" s="282">
        <v>86</v>
      </c>
      <c r="R202" s="282">
        <v>80</v>
      </c>
      <c r="S202" s="282">
        <v>88</v>
      </c>
      <c r="T202" s="232">
        <f t="shared" si="3"/>
        <v>87.11885369532429</v>
      </c>
    </row>
    <row r="203" spans="1:20" s="4" customFormat="1" ht="16.5" customHeight="1" thickTop="1" thickBot="1">
      <c r="A203" s="61">
        <v>196</v>
      </c>
      <c r="B203" s="62">
        <v>196</v>
      </c>
      <c r="C203" s="62">
        <f>PresensiMIPA!B202</f>
        <v>12440</v>
      </c>
      <c r="D203" s="63" t="str">
        <f>PresensiMIPA!G202</f>
        <v>R. MARIO SETIAWAN WIBOWO</v>
      </c>
      <c r="E203" s="282">
        <v>94</v>
      </c>
      <c r="F203" s="283">
        <v>86.15384615384616</v>
      </c>
      <c r="G203" s="284">
        <v>88</v>
      </c>
      <c r="H203" s="282">
        <v>87</v>
      </c>
      <c r="I203" s="282">
        <v>86</v>
      </c>
      <c r="J203" s="282">
        <v>89</v>
      </c>
      <c r="K203" s="282">
        <v>90</v>
      </c>
      <c r="L203" s="284">
        <v>95</v>
      </c>
      <c r="M203" s="284">
        <v>86</v>
      </c>
      <c r="N203" s="282">
        <v>93.823529411764696</v>
      </c>
      <c r="O203" s="284">
        <v>85</v>
      </c>
      <c r="P203" s="282">
        <v>82</v>
      </c>
      <c r="Q203" s="282">
        <v>90</v>
      </c>
      <c r="R203" s="282">
        <v>83</v>
      </c>
      <c r="S203" s="282">
        <v>88</v>
      </c>
      <c r="T203" s="232">
        <f t="shared" si="3"/>
        <v>88.19849170437405</v>
      </c>
    </row>
    <row r="204" spans="1:20" s="4" customFormat="1" ht="16.5" customHeight="1" thickTop="1" thickBot="1">
      <c r="A204" s="61">
        <v>197</v>
      </c>
      <c r="B204" s="62">
        <v>197</v>
      </c>
      <c r="C204" s="62">
        <f>PresensiMIPA!B203</f>
        <v>12462</v>
      </c>
      <c r="D204" s="63" t="str">
        <f>PresensiMIPA!G203</f>
        <v>RIFALDI SYAHRUMIL AINIL LUBI</v>
      </c>
      <c r="E204" s="282">
        <v>96</v>
      </c>
      <c r="F204" s="283">
        <v>87.692307692307693</v>
      </c>
      <c r="G204" s="284">
        <v>92</v>
      </c>
      <c r="H204" s="282">
        <v>85</v>
      </c>
      <c r="I204" s="282">
        <v>82</v>
      </c>
      <c r="J204" s="282">
        <v>93</v>
      </c>
      <c r="K204" s="282">
        <v>89</v>
      </c>
      <c r="L204" s="284">
        <v>97</v>
      </c>
      <c r="M204" s="284">
        <v>88</v>
      </c>
      <c r="N204" s="282">
        <v>89.411764705882348</v>
      </c>
      <c r="O204" s="284">
        <v>85</v>
      </c>
      <c r="P204" s="282">
        <v>82</v>
      </c>
      <c r="Q204" s="282">
        <v>86</v>
      </c>
      <c r="R204" s="282">
        <v>80</v>
      </c>
      <c r="S204" s="282">
        <v>89</v>
      </c>
      <c r="T204" s="232">
        <f t="shared" si="3"/>
        <v>88.073604826546003</v>
      </c>
    </row>
    <row r="205" spans="1:20" s="4" customFormat="1" ht="16.5" customHeight="1" thickTop="1" thickBot="1">
      <c r="A205" s="61">
        <v>198</v>
      </c>
      <c r="B205" s="62">
        <v>198</v>
      </c>
      <c r="C205" s="62">
        <f>PresensiMIPA!B204</f>
        <v>12475</v>
      </c>
      <c r="D205" s="63" t="str">
        <f>PresensiMIPA!G204</f>
        <v>RIZAL GUNAWAN</v>
      </c>
      <c r="E205" s="282">
        <v>93</v>
      </c>
      <c r="F205" s="283">
        <v>87.692307692307693</v>
      </c>
      <c r="G205" s="284">
        <v>90</v>
      </c>
      <c r="H205" s="282">
        <v>86</v>
      </c>
      <c r="I205" s="282">
        <v>86</v>
      </c>
      <c r="J205" s="282">
        <v>91</v>
      </c>
      <c r="K205" s="282">
        <v>95</v>
      </c>
      <c r="L205" s="284">
        <v>96</v>
      </c>
      <c r="M205" s="284">
        <v>84</v>
      </c>
      <c r="N205" s="282">
        <v>94.705882352941174</v>
      </c>
      <c r="O205" s="284">
        <v>91</v>
      </c>
      <c r="P205" s="282">
        <v>76</v>
      </c>
      <c r="Q205" s="282">
        <v>90</v>
      </c>
      <c r="R205" s="282">
        <v>84</v>
      </c>
      <c r="S205" s="282">
        <v>86</v>
      </c>
      <c r="T205" s="232">
        <f t="shared" si="3"/>
        <v>88.693212669683263</v>
      </c>
    </row>
    <row r="206" spans="1:20" s="4" customFormat="1" ht="16.5" customHeight="1" thickTop="1" thickBot="1">
      <c r="A206" s="61">
        <v>199</v>
      </c>
      <c r="B206" s="62">
        <v>199</v>
      </c>
      <c r="C206" s="62">
        <f>PresensiMIPA!B205</f>
        <v>12481</v>
      </c>
      <c r="D206" s="63" t="str">
        <f>PresensiMIPA!G205</f>
        <v>SAFIRA MEISYA SALSA BINA</v>
      </c>
      <c r="E206" s="282">
        <v>93</v>
      </c>
      <c r="F206" s="283">
        <v>87.692307692307693</v>
      </c>
      <c r="G206" s="284">
        <v>92</v>
      </c>
      <c r="H206" s="282">
        <v>88</v>
      </c>
      <c r="I206" s="282">
        <v>84</v>
      </c>
      <c r="J206" s="282">
        <v>90</v>
      </c>
      <c r="K206" s="282">
        <v>97</v>
      </c>
      <c r="L206" s="284">
        <v>98</v>
      </c>
      <c r="M206" s="284">
        <v>90</v>
      </c>
      <c r="N206" s="282">
        <v>95.588235294117652</v>
      </c>
      <c r="O206" s="284">
        <v>75</v>
      </c>
      <c r="P206" s="282">
        <v>79</v>
      </c>
      <c r="Q206" s="282">
        <v>89</v>
      </c>
      <c r="R206" s="282">
        <v>85</v>
      </c>
      <c r="S206" s="282">
        <v>89</v>
      </c>
      <c r="T206" s="232">
        <f t="shared" si="3"/>
        <v>88.818702865761679</v>
      </c>
    </row>
    <row r="207" spans="1:20" s="4" customFormat="1" ht="16.5" customHeight="1" thickTop="1" thickBot="1">
      <c r="A207" s="61">
        <v>200</v>
      </c>
      <c r="B207" s="62">
        <v>200</v>
      </c>
      <c r="C207" s="62">
        <f>PresensiMIPA!B206</f>
        <v>12495</v>
      </c>
      <c r="D207" s="63" t="str">
        <f>PresensiMIPA!G206</f>
        <v>SITI IN MEIDA YASMIN</v>
      </c>
      <c r="E207" s="282">
        <v>95</v>
      </c>
      <c r="F207" s="283">
        <v>86.15384615384616</v>
      </c>
      <c r="G207" s="284">
        <v>94</v>
      </c>
      <c r="H207" s="282">
        <v>82</v>
      </c>
      <c r="I207" s="282">
        <v>84</v>
      </c>
      <c r="J207" s="282">
        <v>93</v>
      </c>
      <c r="K207" s="282">
        <v>97</v>
      </c>
      <c r="L207" s="284">
        <v>99</v>
      </c>
      <c r="M207" s="284">
        <v>89</v>
      </c>
      <c r="N207" s="282">
        <v>97.35294117647058</v>
      </c>
      <c r="O207" s="284">
        <v>91</v>
      </c>
      <c r="P207" s="282">
        <v>88</v>
      </c>
      <c r="Q207" s="282">
        <v>87</v>
      </c>
      <c r="R207" s="282">
        <v>82</v>
      </c>
      <c r="S207" s="282">
        <v>89</v>
      </c>
      <c r="T207" s="232">
        <f t="shared" si="3"/>
        <v>90.233785822021133</v>
      </c>
    </row>
    <row r="208" spans="1:20" s="4" customFormat="1" ht="16.5" customHeight="1" thickTop="1" thickBot="1">
      <c r="A208" s="61">
        <v>201</v>
      </c>
      <c r="B208" s="62">
        <v>201</v>
      </c>
      <c r="C208" s="62">
        <f>PresensiMIPA!B207</f>
        <v>12511</v>
      </c>
      <c r="D208" s="63" t="str">
        <f>PresensiMIPA!G207</f>
        <v>TASYA DWIYANTI</v>
      </c>
      <c r="E208" s="282">
        <v>96</v>
      </c>
      <c r="F208" s="283">
        <v>87.692307692307693</v>
      </c>
      <c r="G208" s="284">
        <v>89</v>
      </c>
      <c r="H208" s="282">
        <v>85</v>
      </c>
      <c r="I208" s="282">
        <v>84</v>
      </c>
      <c r="J208" s="282">
        <v>92</v>
      </c>
      <c r="K208" s="282">
        <v>92</v>
      </c>
      <c r="L208" s="284">
        <v>96</v>
      </c>
      <c r="M208" s="284">
        <v>89</v>
      </c>
      <c r="N208" s="282">
        <v>94.705882352941174</v>
      </c>
      <c r="O208" s="284">
        <v>85</v>
      </c>
      <c r="P208" s="282">
        <v>81</v>
      </c>
      <c r="Q208" s="282">
        <v>81</v>
      </c>
      <c r="R208" s="282">
        <v>85</v>
      </c>
      <c r="S208" s="282">
        <v>88</v>
      </c>
      <c r="T208" s="232">
        <f t="shared" si="3"/>
        <v>88.35987933634992</v>
      </c>
    </row>
    <row r="209" spans="1:20" s="4" customFormat="1" ht="16.5" customHeight="1" thickTop="1" thickBot="1">
      <c r="A209" s="61">
        <v>202</v>
      </c>
      <c r="B209" s="62">
        <v>202</v>
      </c>
      <c r="C209" s="62">
        <f>PresensiMIPA!B208</f>
        <v>12524</v>
      </c>
      <c r="D209" s="63" t="str">
        <f>PresensiMIPA!G208</f>
        <v>Ummi Marliyani</v>
      </c>
      <c r="E209" s="282">
        <v>98</v>
      </c>
      <c r="F209" s="283">
        <v>86.92307692307692</v>
      </c>
      <c r="G209" s="284">
        <v>89</v>
      </c>
      <c r="H209" s="282">
        <v>80</v>
      </c>
      <c r="I209" s="282">
        <v>86</v>
      </c>
      <c r="J209" s="282">
        <v>93</v>
      </c>
      <c r="K209" s="282">
        <v>93</v>
      </c>
      <c r="L209" s="284">
        <v>94</v>
      </c>
      <c r="M209" s="284">
        <v>88</v>
      </c>
      <c r="N209" s="282">
        <v>97.35294117647058</v>
      </c>
      <c r="O209" s="284">
        <v>91</v>
      </c>
      <c r="P209" s="282">
        <v>85</v>
      </c>
      <c r="Q209" s="282">
        <v>84</v>
      </c>
      <c r="R209" s="282">
        <v>79</v>
      </c>
      <c r="S209" s="282">
        <v>88</v>
      </c>
      <c r="T209" s="232">
        <f t="shared" si="3"/>
        <v>88.818401206636494</v>
      </c>
    </row>
    <row r="210" spans="1:20" s="4" customFormat="1" ht="16.5" customHeight="1" thickTop="1" thickBot="1">
      <c r="A210" s="61">
        <v>203</v>
      </c>
      <c r="B210" s="62">
        <v>203</v>
      </c>
      <c r="C210" s="62">
        <f>PresensiMIPA!B209</f>
        <v>12137</v>
      </c>
      <c r="D210" s="63" t="str">
        <f>PresensiMIPA!G209</f>
        <v>AFTONI MILKY BUSTOMI</v>
      </c>
      <c r="E210" s="282">
        <v>94</v>
      </c>
      <c r="F210" s="283">
        <v>87.692307692307693</v>
      </c>
      <c r="G210" s="284">
        <v>94</v>
      </c>
      <c r="H210" s="282">
        <v>87</v>
      </c>
      <c r="I210" s="282">
        <v>83</v>
      </c>
      <c r="J210" s="282">
        <v>91</v>
      </c>
      <c r="K210" s="282">
        <v>93</v>
      </c>
      <c r="L210" s="284">
        <v>93</v>
      </c>
      <c r="M210" s="284">
        <v>86</v>
      </c>
      <c r="N210" s="282">
        <v>93.823529411764696</v>
      </c>
      <c r="O210" s="284">
        <v>85</v>
      </c>
      <c r="P210" s="282">
        <v>82</v>
      </c>
      <c r="Q210" s="282">
        <v>90</v>
      </c>
      <c r="R210" s="282">
        <v>85</v>
      </c>
      <c r="S210" s="282">
        <v>88</v>
      </c>
      <c r="T210" s="232">
        <f t="shared" si="3"/>
        <v>88.834389140271483</v>
      </c>
    </row>
    <row r="211" spans="1:20" s="4" customFormat="1" ht="16.5" customHeight="1" thickTop="1" thickBot="1">
      <c r="A211" s="61">
        <v>204</v>
      </c>
      <c r="B211" s="62">
        <v>204</v>
      </c>
      <c r="C211" s="62">
        <f>PresensiMIPA!B210</f>
        <v>12154</v>
      </c>
      <c r="D211" s="63" t="str">
        <f>PresensiMIPA!G210</f>
        <v>ALFIQI TRI SANDI</v>
      </c>
      <c r="E211" s="282">
        <v>93</v>
      </c>
      <c r="F211" s="283">
        <v>88.461538461538467</v>
      </c>
      <c r="G211" s="284">
        <v>91</v>
      </c>
      <c r="H211" s="282">
        <v>87</v>
      </c>
      <c r="I211" s="282">
        <v>84</v>
      </c>
      <c r="J211" s="282">
        <v>89</v>
      </c>
      <c r="K211" s="282">
        <v>92</v>
      </c>
      <c r="L211" s="284">
        <v>94</v>
      </c>
      <c r="M211" s="284">
        <v>86</v>
      </c>
      <c r="N211" s="282">
        <v>91.176470588235304</v>
      </c>
      <c r="O211" s="284">
        <v>81</v>
      </c>
      <c r="P211" s="282">
        <v>80</v>
      </c>
      <c r="Q211" s="282">
        <v>90</v>
      </c>
      <c r="R211" s="282">
        <v>83</v>
      </c>
      <c r="S211" s="282">
        <v>87</v>
      </c>
      <c r="T211" s="232">
        <f t="shared" si="3"/>
        <v>87.775867269984914</v>
      </c>
    </row>
    <row r="212" spans="1:20" s="4" customFormat="1" ht="16.5" customHeight="1" thickTop="1" thickBot="1">
      <c r="A212" s="61">
        <v>205</v>
      </c>
      <c r="B212" s="62">
        <v>205</v>
      </c>
      <c r="C212" s="62">
        <f>PresensiMIPA!B211</f>
        <v>12159</v>
      </c>
      <c r="D212" s="63" t="str">
        <f>PresensiMIPA!G211</f>
        <v>ALITHA EKA YULYANA PUTRI</v>
      </c>
      <c r="E212" s="282">
        <v>98</v>
      </c>
      <c r="F212" s="283">
        <v>85.384615384615387</v>
      </c>
      <c r="G212" s="284">
        <v>90</v>
      </c>
      <c r="H212" s="282">
        <v>86</v>
      </c>
      <c r="I212" s="282">
        <v>83</v>
      </c>
      <c r="J212" s="282">
        <v>92</v>
      </c>
      <c r="K212" s="282">
        <v>93</v>
      </c>
      <c r="L212" s="284">
        <v>96</v>
      </c>
      <c r="M212" s="284">
        <v>86</v>
      </c>
      <c r="N212" s="282">
        <v>90.294117647058826</v>
      </c>
      <c r="O212" s="284">
        <v>83</v>
      </c>
      <c r="P212" s="282">
        <v>78</v>
      </c>
      <c r="Q212" s="282">
        <v>86</v>
      </c>
      <c r="R212" s="282">
        <v>83</v>
      </c>
      <c r="S212" s="282">
        <v>87</v>
      </c>
      <c r="T212" s="232">
        <f t="shared" si="3"/>
        <v>87.778582202111622</v>
      </c>
    </row>
    <row r="213" spans="1:20" s="4" customFormat="1" ht="16.5" customHeight="1" thickTop="1" thickBot="1">
      <c r="A213" s="61">
        <v>206</v>
      </c>
      <c r="B213" s="62">
        <v>206</v>
      </c>
      <c r="C213" s="62">
        <f>PresensiMIPA!B212</f>
        <v>12171</v>
      </c>
      <c r="D213" s="63" t="str">
        <f>PresensiMIPA!G212</f>
        <v>ANDINI MAULIDININGSIH</v>
      </c>
      <c r="E213" s="282">
        <v>99</v>
      </c>
      <c r="F213" s="283">
        <v>86.92307692307692</v>
      </c>
      <c r="G213" s="284">
        <v>88</v>
      </c>
      <c r="H213" s="282">
        <v>85</v>
      </c>
      <c r="I213" s="282">
        <v>83</v>
      </c>
      <c r="J213" s="282">
        <v>92</v>
      </c>
      <c r="K213" s="282">
        <v>95</v>
      </c>
      <c r="L213" s="284">
        <v>95</v>
      </c>
      <c r="M213" s="284">
        <v>86</v>
      </c>
      <c r="N213" s="282">
        <v>91.176470588235304</v>
      </c>
      <c r="O213" s="284">
        <v>79</v>
      </c>
      <c r="P213" s="282">
        <v>70</v>
      </c>
      <c r="Q213" s="282">
        <v>84</v>
      </c>
      <c r="R213" s="282">
        <v>82</v>
      </c>
      <c r="S213" s="282">
        <v>85</v>
      </c>
      <c r="T213" s="232">
        <f t="shared" si="3"/>
        <v>86.739969834087489</v>
      </c>
    </row>
    <row r="214" spans="1:20" s="4" customFormat="1" ht="16.5" customHeight="1" thickTop="1" thickBot="1">
      <c r="A214" s="61">
        <v>207</v>
      </c>
      <c r="B214" s="62">
        <v>207</v>
      </c>
      <c r="C214" s="62">
        <f>PresensiMIPA!B213</f>
        <v>12184</v>
      </c>
      <c r="D214" s="63" t="str">
        <f>PresensiMIPA!G213</f>
        <v>ARNAS JAKA NURYASIN</v>
      </c>
      <c r="E214" s="282">
        <v>96</v>
      </c>
      <c r="F214" s="283">
        <v>86.15384615384616</v>
      </c>
      <c r="G214" s="284">
        <v>92</v>
      </c>
      <c r="H214" s="282">
        <v>85</v>
      </c>
      <c r="I214" s="282">
        <v>86</v>
      </c>
      <c r="J214" s="282">
        <v>91</v>
      </c>
      <c r="K214" s="282">
        <v>90</v>
      </c>
      <c r="L214" s="284">
        <v>93</v>
      </c>
      <c r="M214" s="284">
        <v>86</v>
      </c>
      <c r="N214" s="282">
        <v>93.823529411764696</v>
      </c>
      <c r="O214" s="284">
        <v>88</v>
      </c>
      <c r="P214" s="282">
        <v>73</v>
      </c>
      <c r="Q214" s="282">
        <v>87</v>
      </c>
      <c r="R214" s="282">
        <v>83</v>
      </c>
      <c r="S214" s="282">
        <v>86</v>
      </c>
      <c r="T214" s="232">
        <f t="shared" si="3"/>
        <v>87.731825037707395</v>
      </c>
    </row>
    <row r="215" spans="1:20" s="4" customFormat="1" ht="16.5" customHeight="1" thickTop="1" thickBot="1">
      <c r="A215" s="61">
        <v>208</v>
      </c>
      <c r="B215" s="62">
        <v>208</v>
      </c>
      <c r="C215" s="62">
        <f>PresensiMIPA!B214</f>
        <v>12186</v>
      </c>
      <c r="D215" s="63" t="str">
        <f>PresensiMIPA!G214</f>
        <v>ASRIYANTI HUSNUL HOTIMAH</v>
      </c>
      <c r="E215" s="282">
        <v>94</v>
      </c>
      <c r="F215" s="283">
        <v>87.692307692307693</v>
      </c>
      <c r="G215" s="284">
        <v>97</v>
      </c>
      <c r="H215" s="282">
        <v>84</v>
      </c>
      <c r="I215" s="282">
        <v>88</v>
      </c>
      <c r="J215" s="282">
        <v>98</v>
      </c>
      <c r="K215" s="282">
        <v>95</v>
      </c>
      <c r="L215" s="284">
        <v>95</v>
      </c>
      <c r="M215" s="284">
        <v>88</v>
      </c>
      <c r="N215" s="282">
        <v>95.588235294117652</v>
      </c>
      <c r="O215" s="284">
        <v>83</v>
      </c>
      <c r="P215" s="282">
        <v>90</v>
      </c>
      <c r="Q215" s="282">
        <v>87</v>
      </c>
      <c r="R215" s="282">
        <v>84</v>
      </c>
      <c r="S215" s="282">
        <v>89</v>
      </c>
      <c r="T215" s="232">
        <f t="shared" si="3"/>
        <v>90.352036199095011</v>
      </c>
    </row>
    <row r="216" spans="1:20" s="4" customFormat="1" ht="16.5" customHeight="1" thickTop="1" thickBot="1">
      <c r="A216" s="61">
        <v>209</v>
      </c>
      <c r="B216" s="62">
        <v>209</v>
      </c>
      <c r="C216" s="62">
        <f>PresensiMIPA!B215</f>
        <v>12198</v>
      </c>
      <c r="D216" s="63" t="str">
        <f>PresensiMIPA!G215</f>
        <v>CIKAL ARYA PRATAMA</v>
      </c>
      <c r="E216" s="282">
        <v>94</v>
      </c>
      <c r="F216" s="283">
        <v>81.538461538461533</v>
      </c>
      <c r="G216" s="284">
        <v>88</v>
      </c>
      <c r="H216" s="282">
        <v>84</v>
      </c>
      <c r="I216" s="282">
        <v>83</v>
      </c>
      <c r="J216" s="282">
        <v>87</v>
      </c>
      <c r="K216" s="282">
        <v>92</v>
      </c>
      <c r="L216" s="284">
        <v>94</v>
      </c>
      <c r="M216" s="284">
        <v>83</v>
      </c>
      <c r="N216" s="282">
        <v>92.941176470588232</v>
      </c>
      <c r="O216" s="284">
        <v>83</v>
      </c>
      <c r="P216" s="282">
        <v>78</v>
      </c>
      <c r="Q216" s="282">
        <v>81</v>
      </c>
      <c r="R216" s="282">
        <v>81</v>
      </c>
      <c r="S216" s="282">
        <v>85</v>
      </c>
      <c r="T216" s="232">
        <f t="shared" si="3"/>
        <v>85.831975867269975</v>
      </c>
    </row>
    <row r="217" spans="1:20" s="4" customFormat="1" ht="16.5" customHeight="1" thickTop="1" thickBot="1">
      <c r="A217" s="61">
        <v>210</v>
      </c>
      <c r="B217" s="62">
        <v>210</v>
      </c>
      <c r="C217" s="62">
        <f>PresensiMIPA!B216</f>
        <v>12208</v>
      </c>
      <c r="D217" s="63" t="str">
        <f>PresensiMIPA!G216</f>
        <v>DIAN NOVITA SARI</v>
      </c>
      <c r="E217" s="282">
        <v>96</v>
      </c>
      <c r="F217" s="283">
        <v>82.307692307692307</v>
      </c>
      <c r="G217" s="284">
        <v>87</v>
      </c>
      <c r="H217" s="282">
        <v>80</v>
      </c>
      <c r="I217" s="282">
        <v>84</v>
      </c>
      <c r="J217" s="282">
        <v>88</v>
      </c>
      <c r="K217" s="282">
        <v>93</v>
      </c>
      <c r="L217" s="284">
        <v>94</v>
      </c>
      <c r="M217" s="284">
        <v>80</v>
      </c>
      <c r="N217" s="282">
        <v>90.294117647058826</v>
      </c>
      <c r="O217" s="284">
        <v>83</v>
      </c>
      <c r="P217" s="282">
        <v>78</v>
      </c>
      <c r="Q217" s="282">
        <v>73</v>
      </c>
      <c r="R217" s="282">
        <v>79</v>
      </c>
      <c r="S217" s="282">
        <v>83</v>
      </c>
      <c r="T217" s="232">
        <f t="shared" si="3"/>
        <v>84.706787330316743</v>
      </c>
    </row>
    <row r="218" spans="1:20" s="4" customFormat="1" ht="16.5" customHeight="1" thickTop="1" thickBot="1">
      <c r="A218" s="61">
        <v>211</v>
      </c>
      <c r="B218" s="62">
        <v>211</v>
      </c>
      <c r="C218" s="62">
        <f>PresensiMIPA!B217</f>
        <v>12218</v>
      </c>
      <c r="D218" s="63" t="str">
        <f>PresensiMIPA!G217</f>
        <v>DWI INDRIYANI HASDININGSIH</v>
      </c>
      <c r="E218" s="282">
        <v>93</v>
      </c>
      <c r="F218" s="283">
        <v>86.15384615384616</v>
      </c>
      <c r="G218" s="284">
        <v>90</v>
      </c>
      <c r="H218" s="282">
        <v>84</v>
      </c>
      <c r="I218" s="282">
        <v>87</v>
      </c>
      <c r="J218" s="282">
        <v>89</v>
      </c>
      <c r="K218" s="282">
        <v>96</v>
      </c>
      <c r="L218" s="284">
        <v>96</v>
      </c>
      <c r="M218" s="284">
        <v>88</v>
      </c>
      <c r="N218" s="282">
        <v>94.705882352941174</v>
      </c>
      <c r="O218" s="284">
        <v>90</v>
      </c>
      <c r="P218" s="282">
        <v>90</v>
      </c>
      <c r="Q218" s="282">
        <v>87</v>
      </c>
      <c r="R218" s="282">
        <v>75</v>
      </c>
      <c r="S218" s="282">
        <v>89</v>
      </c>
      <c r="T218" s="232">
        <f t="shared" si="3"/>
        <v>88.990648567119166</v>
      </c>
    </row>
    <row r="219" spans="1:20" s="4" customFormat="1" ht="16.5" customHeight="1" thickTop="1" thickBot="1">
      <c r="A219" s="61">
        <v>212</v>
      </c>
      <c r="B219" s="62">
        <v>212</v>
      </c>
      <c r="C219" s="62">
        <f>PresensiMIPA!B218</f>
        <v>12227</v>
      </c>
      <c r="D219" s="63" t="str">
        <f>PresensiMIPA!G218</f>
        <v>FAINSANU FARAKA</v>
      </c>
      <c r="E219" s="282">
        <v>93</v>
      </c>
      <c r="F219" s="283">
        <v>85.384615384615387</v>
      </c>
      <c r="G219" s="284">
        <v>95</v>
      </c>
      <c r="H219" s="282">
        <v>84</v>
      </c>
      <c r="I219" s="282">
        <v>86</v>
      </c>
      <c r="J219" s="282">
        <v>88</v>
      </c>
      <c r="K219" s="282">
        <v>90</v>
      </c>
      <c r="L219" s="284">
        <v>94</v>
      </c>
      <c r="M219" s="284">
        <v>85</v>
      </c>
      <c r="N219" s="282">
        <v>94.705882352941174</v>
      </c>
      <c r="O219" s="284">
        <v>85</v>
      </c>
      <c r="P219" s="282">
        <v>83</v>
      </c>
      <c r="Q219" s="282">
        <v>83</v>
      </c>
      <c r="R219" s="282">
        <v>80</v>
      </c>
      <c r="S219" s="282">
        <v>89</v>
      </c>
      <c r="T219" s="232">
        <f t="shared" si="3"/>
        <v>87.672699849170442</v>
      </c>
    </row>
    <row r="220" spans="1:20" s="4" customFormat="1" ht="16.5" customHeight="1" thickTop="1" thickBot="1">
      <c r="A220" s="61">
        <v>213</v>
      </c>
      <c r="B220" s="62">
        <v>213</v>
      </c>
      <c r="C220" s="62">
        <f>PresensiMIPA!B219</f>
        <v>12240</v>
      </c>
      <c r="D220" s="63" t="str">
        <f>PresensiMIPA!G219</f>
        <v>FATIMAH OKTAVIA LAURENS</v>
      </c>
      <c r="E220" s="282">
        <v>95</v>
      </c>
      <c r="F220" s="283">
        <v>87.692307692307693</v>
      </c>
      <c r="G220" s="284">
        <v>94</v>
      </c>
      <c r="H220" s="282">
        <v>82</v>
      </c>
      <c r="I220" s="282">
        <v>86</v>
      </c>
      <c r="J220" s="282">
        <v>92</v>
      </c>
      <c r="K220" s="282">
        <v>95</v>
      </c>
      <c r="L220" s="284">
        <v>95</v>
      </c>
      <c r="M220" s="284">
        <v>86</v>
      </c>
      <c r="N220" s="282">
        <v>94.705882352941174</v>
      </c>
      <c r="O220" s="284">
        <v>88</v>
      </c>
      <c r="P220" s="282">
        <v>90</v>
      </c>
      <c r="Q220" s="282">
        <v>87</v>
      </c>
      <c r="R220" s="282">
        <v>85</v>
      </c>
      <c r="S220" s="282">
        <v>89</v>
      </c>
      <c r="T220" s="232">
        <f t="shared" si="3"/>
        <v>89.759879336349925</v>
      </c>
    </row>
    <row r="221" spans="1:20" s="4" customFormat="1" ht="16.5" customHeight="1" thickTop="1" thickBot="1">
      <c r="A221" s="61">
        <v>214</v>
      </c>
      <c r="B221" s="62">
        <v>214</v>
      </c>
      <c r="C221" s="62">
        <f>PresensiMIPA!B220</f>
        <v>12255</v>
      </c>
      <c r="D221" s="63" t="str">
        <f>PresensiMIPA!G220</f>
        <v>GHEFARI ALBIR FACHRI SUHERMAN</v>
      </c>
      <c r="E221" s="282">
        <v>89</v>
      </c>
      <c r="F221" s="283">
        <v>86.92307692307692</v>
      </c>
      <c r="G221" s="284">
        <v>88</v>
      </c>
      <c r="H221" s="282">
        <v>85</v>
      </c>
      <c r="I221" s="282">
        <v>83</v>
      </c>
      <c r="J221" s="282">
        <v>92</v>
      </c>
      <c r="K221" s="282">
        <v>97</v>
      </c>
      <c r="L221" s="284">
        <v>93</v>
      </c>
      <c r="M221" s="284">
        <v>86</v>
      </c>
      <c r="N221" s="282">
        <v>92.941176470588232</v>
      </c>
      <c r="O221" s="284">
        <v>85</v>
      </c>
      <c r="P221" s="282">
        <v>80</v>
      </c>
      <c r="Q221" s="282">
        <v>89</v>
      </c>
      <c r="R221" s="282">
        <v>82</v>
      </c>
      <c r="S221" s="282">
        <v>86</v>
      </c>
      <c r="T221" s="232">
        <f t="shared" si="3"/>
        <v>87.657616892911008</v>
      </c>
    </row>
    <row r="222" spans="1:20" s="4" customFormat="1" ht="16.5" customHeight="1" thickTop="1" thickBot="1">
      <c r="A222" s="61">
        <v>215</v>
      </c>
      <c r="B222" s="62">
        <v>215</v>
      </c>
      <c r="C222" s="62">
        <f>PresensiMIPA!B221</f>
        <v>12259</v>
      </c>
      <c r="D222" s="63" t="str">
        <f>PresensiMIPA!G221</f>
        <v>Halimatus Sakdiyah</v>
      </c>
      <c r="E222" s="282">
        <v>93</v>
      </c>
      <c r="F222" s="283">
        <v>87.692307692307693</v>
      </c>
      <c r="G222" s="284">
        <v>89</v>
      </c>
      <c r="H222" s="282">
        <v>87</v>
      </c>
      <c r="I222" s="282">
        <v>86</v>
      </c>
      <c r="J222" s="282">
        <v>89</v>
      </c>
      <c r="K222" s="282">
        <v>89</v>
      </c>
      <c r="L222" s="284">
        <v>93</v>
      </c>
      <c r="M222" s="284">
        <v>86</v>
      </c>
      <c r="N222" s="282">
        <v>94.705882352941174</v>
      </c>
      <c r="O222" s="284">
        <v>88</v>
      </c>
      <c r="P222" s="282">
        <v>80</v>
      </c>
      <c r="Q222" s="282">
        <v>89</v>
      </c>
      <c r="R222" s="282">
        <v>86</v>
      </c>
      <c r="S222" s="282">
        <v>87</v>
      </c>
      <c r="T222" s="232">
        <f t="shared" si="3"/>
        <v>88.293212669683257</v>
      </c>
    </row>
    <row r="223" spans="1:20" s="4" customFormat="1" ht="16.5" customHeight="1" thickTop="1" thickBot="1">
      <c r="A223" s="61">
        <v>216</v>
      </c>
      <c r="B223" s="62">
        <v>216</v>
      </c>
      <c r="C223" s="62">
        <f>PresensiMIPA!B222</f>
        <v>12272</v>
      </c>
      <c r="D223" s="63" t="str">
        <f>PresensiMIPA!G222</f>
        <v>HISYAM SAPUTRA</v>
      </c>
      <c r="E223" s="282">
        <v>96</v>
      </c>
      <c r="F223" s="283">
        <v>86.92307692307692</v>
      </c>
      <c r="G223" s="284">
        <v>87</v>
      </c>
      <c r="H223" s="282">
        <v>85</v>
      </c>
      <c r="I223" s="282">
        <v>84</v>
      </c>
      <c r="J223" s="282">
        <v>92</v>
      </c>
      <c r="K223" s="282">
        <v>90</v>
      </c>
      <c r="L223" s="284">
        <v>92</v>
      </c>
      <c r="M223" s="284">
        <v>86</v>
      </c>
      <c r="N223" s="282">
        <v>93.823529411764696</v>
      </c>
      <c r="O223" s="284">
        <v>85</v>
      </c>
      <c r="P223" s="282">
        <v>85</v>
      </c>
      <c r="Q223" s="282">
        <v>86</v>
      </c>
      <c r="R223" s="282">
        <v>83</v>
      </c>
      <c r="S223" s="282">
        <v>87</v>
      </c>
      <c r="T223" s="232">
        <f t="shared" si="3"/>
        <v>87.916440422322765</v>
      </c>
    </row>
    <row r="224" spans="1:20" s="4" customFormat="1" ht="16.5" customHeight="1" thickTop="1" thickBot="1">
      <c r="A224" s="61">
        <v>217</v>
      </c>
      <c r="B224" s="62">
        <v>217</v>
      </c>
      <c r="C224" s="62">
        <f>PresensiMIPA!B223</f>
        <v>12281</v>
      </c>
      <c r="D224" s="63" t="str">
        <f>PresensiMIPA!G223</f>
        <v>INDAH FITRIANI</v>
      </c>
      <c r="E224" s="282">
        <v>93</v>
      </c>
      <c r="F224" s="283">
        <v>88.461538461538467</v>
      </c>
      <c r="G224" s="284">
        <v>96</v>
      </c>
      <c r="H224" s="282">
        <v>87</v>
      </c>
      <c r="I224" s="282">
        <v>83</v>
      </c>
      <c r="J224" s="282">
        <v>98</v>
      </c>
      <c r="K224" s="282">
        <v>97</v>
      </c>
      <c r="L224" s="284">
        <v>93</v>
      </c>
      <c r="M224" s="284">
        <v>86</v>
      </c>
      <c r="N224" s="282">
        <v>95.588235294117652</v>
      </c>
      <c r="O224" s="284">
        <v>85</v>
      </c>
      <c r="P224" s="282">
        <v>85</v>
      </c>
      <c r="Q224" s="282">
        <v>89</v>
      </c>
      <c r="R224" s="282">
        <v>89</v>
      </c>
      <c r="S224" s="282">
        <v>90</v>
      </c>
      <c r="T224" s="232">
        <f t="shared" si="3"/>
        <v>90.336651583710406</v>
      </c>
    </row>
    <row r="225" spans="1:20" s="4" customFormat="1" ht="16.5" customHeight="1" thickTop="1" thickBot="1">
      <c r="A225" s="61">
        <v>218</v>
      </c>
      <c r="B225" s="62">
        <v>218</v>
      </c>
      <c r="C225" s="62">
        <f>PresensiMIPA!B224</f>
        <v>12308</v>
      </c>
      <c r="D225" s="63" t="str">
        <f>PresensiMIPA!G224</f>
        <v>Lailatus Sofi</v>
      </c>
      <c r="E225" s="282">
        <v>98</v>
      </c>
      <c r="F225" s="283">
        <v>82.307692307692307</v>
      </c>
      <c r="G225" s="284">
        <v>85</v>
      </c>
      <c r="H225" s="282">
        <v>77</v>
      </c>
      <c r="I225" s="282">
        <v>82</v>
      </c>
      <c r="J225" s="282">
        <v>89</v>
      </c>
      <c r="K225" s="282">
        <v>100</v>
      </c>
      <c r="L225" s="284">
        <v>88</v>
      </c>
      <c r="M225" s="284">
        <v>82</v>
      </c>
      <c r="N225" s="282">
        <v>90.294117647058826</v>
      </c>
      <c r="O225" s="284">
        <v>83</v>
      </c>
      <c r="P225" s="282">
        <v>72</v>
      </c>
      <c r="Q225" s="282">
        <v>84</v>
      </c>
      <c r="R225" s="282">
        <v>77</v>
      </c>
      <c r="S225" s="282">
        <v>85</v>
      </c>
      <c r="T225" s="232">
        <f t="shared" si="3"/>
        <v>84.973453996983409</v>
      </c>
    </row>
    <row r="226" spans="1:20" s="4" customFormat="1" ht="16.5" customHeight="1" thickTop="1" thickBot="1">
      <c r="A226" s="61">
        <v>219</v>
      </c>
      <c r="B226" s="62">
        <v>219</v>
      </c>
      <c r="C226" s="62">
        <f>PresensiMIPA!B225</f>
        <v>12328</v>
      </c>
      <c r="D226" s="63" t="str">
        <f>PresensiMIPA!G225</f>
        <v>Marisa Sofia</v>
      </c>
      <c r="E226" s="282">
        <v>96</v>
      </c>
      <c r="F226" s="283">
        <v>87.692307692307693</v>
      </c>
      <c r="G226" s="284">
        <v>91</v>
      </c>
      <c r="H226" s="282">
        <v>86</v>
      </c>
      <c r="I226" s="282">
        <v>86</v>
      </c>
      <c r="J226" s="282">
        <v>92</v>
      </c>
      <c r="K226" s="282">
        <v>92</v>
      </c>
      <c r="L226" s="284">
        <v>95</v>
      </c>
      <c r="M226" s="284">
        <v>86</v>
      </c>
      <c r="N226" s="282">
        <v>95.588235294117652</v>
      </c>
      <c r="O226" s="284">
        <v>83</v>
      </c>
      <c r="P226" s="282">
        <v>77</v>
      </c>
      <c r="Q226" s="282">
        <v>86</v>
      </c>
      <c r="R226" s="282">
        <v>82</v>
      </c>
      <c r="S226" s="282">
        <v>86</v>
      </c>
      <c r="T226" s="232">
        <f t="shared" si="3"/>
        <v>88.085369532428345</v>
      </c>
    </row>
    <row r="227" spans="1:20" s="4" customFormat="1" ht="16.5" customHeight="1" thickTop="1" thickBot="1">
      <c r="A227" s="61">
        <v>220</v>
      </c>
      <c r="B227" s="62">
        <v>220</v>
      </c>
      <c r="C227" s="62">
        <f>PresensiMIPA!B226</f>
        <v>12346</v>
      </c>
      <c r="D227" s="63" t="str">
        <f>PresensiMIPA!G226</f>
        <v>Mila Safira</v>
      </c>
      <c r="E227" s="282">
        <v>90</v>
      </c>
      <c r="F227" s="283">
        <v>83.07692307692308</v>
      </c>
      <c r="G227" s="284">
        <v>90</v>
      </c>
      <c r="H227" s="282">
        <v>80</v>
      </c>
      <c r="I227" s="282">
        <v>78</v>
      </c>
      <c r="J227" s="282">
        <v>89</v>
      </c>
      <c r="K227" s="282">
        <v>88</v>
      </c>
      <c r="L227" s="284">
        <v>93</v>
      </c>
      <c r="M227" s="284">
        <v>85</v>
      </c>
      <c r="N227" s="282">
        <v>89.411764705882348</v>
      </c>
      <c r="O227" s="284">
        <v>79</v>
      </c>
      <c r="P227" s="282">
        <v>83</v>
      </c>
      <c r="Q227" s="282">
        <v>79</v>
      </c>
      <c r="R227" s="282">
        <v>77</v>
      </c>
      <c r="S227" s="282">
        <v>86</v>
      </c>
      <c r="T227" s="232">
        <f t="shared" si="3"/>
        <v>84.632579185520356</v>
      </c>
    </row>
    <row r="228" spans="1:20" s="4" customFormat="1" ht="16.5" customHeight="1" thickTop="1" thickBot="1">
      <c r="A228" s="61">
        <v>221</v>
      </c>
      <c r="B228" s="62">
        <v>221</v>
      </c>
      <c r="C228" s="62">
        <f>PresensiMIPA!B227</f>
        <v>12349</v>
      </c>
      <c r="D228" s="63" t="str">
        <f>PresensiMIPA!G227</f>
        <v>MOCHAMMAD AFIF</v>
      </c>
      <c r="E228" s="282">
        <v>100</v>
      </c>
      <c r="F228" s="283">
        <v>86.92307692307692</v>
      </c>
      <c r="G228" s="284">
        <v>94</v>
      </c>
      <c r="H228" s="282">
        <v>87</v>
      </c>
      <c r="I228" s="282">
        <v>83</v>
      </c>
      <c r="J228" s="282">
        <v>92</v>
      </c>
      <c r="K228" s="282">
        <v>97</v>
      </c>
      <c r="L228" s="284">
        <v>94</v>
      </c>
      <c r="M228" s="284">
        <v>86</v>
      </c>
      <c r="N228" s="282">
        <v>92.941176470588232</v>
      </c>
      <c r="O228" s="284">
        <v>83</v>
      </c>
      <c r="P228" s="282">
        <v>77</v>
      </c>
      <c r="Q228" s="282">
        <v>90</v>
      </c>
      <c r="R228" s="282">
        <v>82</v>
      </c>
      <c r="S228" s="282">
        <v>88</v>
      </c>
      <c r="T228" s="232">
        <f t="shared" si="3"/>
        <v>88.857616892911011</v>
      </c>
    </row>
    <row r="229" spans="1:20" s="4" customFormat="1" ht="16.5" customHeight="1" thickTop="1" thickBot="1">
      <c r="A229" s="61">
        <v>222</v>
      </c>
      <c r="B229" s="62">
        <v>222</v>
      </c>
      <c r="C229" s="62">
        <f>PresensiMIPA!B228</f>
        <v>12375</v>
      </c>
      <c r="D229" s="63" t="str">
        <f>PresensiMIPA!G228</f>
        <v>MUHAMMAD GAZWAN GHATFANI</v>
      </c>
      <c r="E229" s="282">
        <v>99</v>
      </c>
      <c r="F229" s="283">
        <v>87.692307692307693</v>
      </c>
      <c r="G229" s="284">
        <v>93</v>
      </c>
      <c r="H229" s="282">
        <v>88</v>
      </c>
      <c r="I229" s="282">
        <v>86</v>
      </c>
      <c r="J229" s="282">
        <v>92</v>
      </c>
      <c r="K229" s="282">
        <v>95</v>
      </c>
      <c r="L229" s="284">
        <v>95</v>
      </c>
      <c r="M229" s="284">
        <v>86</v>
      </c>
      <c r="N229" s="282">
        <v>95.588235294117652</v>
      </c>
      <c r="O229" s="284">
        <v>90</v>
      </c>
      <c r="P229" s="282">
        <v>85</v>
      </c>
      <c r="Q229" s="282">
        <v>90</v>
      </c>
      <c r="R229" s="282">
        <v>86</v>
      </c>
      <c r="S229" s="282">
        <v>87</v>
      </c>
      <c r="T229" s="232">
        <f t="shared" si="3"/>
        <v>90.352036199095011</v>
      </c>
    </row>
    <row r="230" spans="1:20" s="4" customFormat="1" ht="16.5" customHeight="1" thickTop="1" thickBot="1">
      <c r="A230" s="61">
        <v>223</v>
      </c>
      <c r="B230" s="62">
        <v>223</v>
      </c>
      <c r="C230" s="62">
        <f>PresensiMIPA!B229</f>
        <v>12393</v>
      </c>
      <c r="D230" s="63" t="str">
        <f>PresensiMIPA!G229</f>
        <v>NADYA REVANIA ROHMAN</v>
      </c>
      <c r="E230" s="282">
        <v>95</v>
      </c>
      <c r="F230" s="283">
        <v>85.384615384615387</v>
      </c>
      <c r="G230" s="284">
        <v>93</v>
      </c>
      <c r="H230" s="282">
        <v>83</v>
      </c>
      <c r="I230" s="282">
        <v>87</v>
      </c>
      <c r="J230" s="282">
        <v>92</v>
      </c>
      <c r="K230" s="282">
        <v>96</v>
      </c>
      <c r="L230" s="284">
        <v>96</v>
      </c>
      <c r="M230" s="284">
        <v>87</v>
      </c>
      <c r="N230" s="282">
        <v>92.941176470588232</v>
      </c>
      <c r="O230" s="284">
        <v>85</v>
      </c>
      <c r="P230" s="282">
        <v>90</v>
      </c>
      <c r="Q230" s="282">
        <v>87</v>
      </c>
      <c r="R230" s="282">
        <v>80</v>
      </c>
      <c r="S230" s="282">
        <v>89</v>
      </c>
      <c r="T230" s="232">
        <f t="shared" si="3"/>
        <v>89.221719457013563</v>
      </c>
    </row>
    <row r="231" spans="1:20" s="4" customFormat="1" ht="16.5" customHeight="1" thickTop="1" thickBot="1">
      <c r="A231" s="61">
        <v>224</v>
      </c>
      <c r="B231" s="62">
        <v>224</v>
      </c>
      <c r="C231" s="62">
        <f>PresensiMIPA!B230</f>
        <v>12404</v>
      </c>
      <c r="D231" s="63" t="str">
        <f>PresensiMIPA!G230</f>
        <v>NOVIAN WAHYU NUGROHO</v>
      </c>
      <c r="E231" s="282">
        <v>93</v>
      </c>
      <c r="F231" s="283">
        <v>85.384615384615387</v>
      </c>
      <c r="G231" s="284">
        <v>91</v>
      </c>
      <c r="H231" s="282">
        <v>86</v>
      </c>
      <c r="I231" s="282">
        <v>82</v>
      </c>
      <c r="J231" s="282">
        <v>90</v>
      </c>
      <c r="K231" s="282">
        <v>89</v>
      </c>
      <c r="L231" s="284">
        <v>95</v>
      </c>
      <c r="M231" s="284">
        <v>85</v>
      </c>
      <c r="N231" s="282">
        <v>92.941176470588232</v>
      </c>
      <c r="O231" s="284">
        <v>88</v>
      </c>
      <c r="P231" s="282">
        <v>78</v>
      </c>
      <c r="Q231" s="282">
        <v>84</v>
      </c>
      <c r="R231" s="282">
        <v>82</v>
      </c>
      <c r="S231" s="282">
        <v>87</v>
      </c>
      <c r="T231" s="232">
        <f t="shared" si="3"/>
        <v>87.221719457013563</v>
      </c>
    </row>
    <row r="232" spans="1:20" s="4" customFormat="1" ht="16.5" customHeight="1" thickTop="1" thickBot="1">
      <c r="A232" s="61">
        <v>225</v>
      </c>
      <c r="B232" s="62">
        <v>225</v>
      </c>
      <c r="C232" s="62">
        <f>PresensiMIPA!B231</f>
        <v>12406</v>
      </c>
      <c r="D232" s="63" t="str">
        <f>PresensiMIPA!G231</f>
        <v>NUR BUNGA FIRDAUSY</v>
      </c>
      <c r="E232" s="282">
        <v>95</v>
      </c>
      <c r="F232" s="283">
        <v>86.15384615384616</v>
      </c>
      <c r="G232" s="284">
        <v>95</v>
      </c>
      <c r="H232" s="282">
        <v>85</v>
      </c>
      <c r="I232" s="282">
        <v>86</v>
      </c>
      <c r="J232" s="282">
        <v>91</v>
      </c>
      <c r="K232" s="282">
        <v>97</v>
      </c>
      <c r="L232" s="284">
        <v>96</v>
      </c>
      <c r="M232" s="284">
        <v>89</v>
      </c>
      <c r="N232" s="282">
        <v>94.705882352941174</v>
      </c>
      <c r="O232" s="284">
        <v>85</v>
      </c>
      <c r="P232" s="282">
        <v>88</v>
      </c>
      <c r="Q232" s="282">
        <v>87</v>
      </c>
      <c r="R232" s="282">
        <v>84</v>
      </c>
      <c r="S232" s="282">
        <v>87</v>
      </c>
      <c r="T232" s="232">
        <f t="shared" si="3"/>
        <v>89.7239819004525</v>
      </c>
    </row>
    <row r="233" spans="1:20" s="4" customFormat="1" ht="16.5" customHeight="1" thickTop="1" thickBot="1">
      <c r="A233" s="61">
        <v>226</v>
      </c>
      <c r="B233" s="62">
        <v>226</v>
      </c>
      <c r="C233" s="62">
        <f>PresensiMIPA!B232</f>
        <v>12419</v>
      </c>
      <c r="D233" s="63" t="str">
        <f>PresensiMIPA!G232</f>
        <v>Nurul Ilmiyeh</v>
      </c>
      <c r="E233" s="282">
        <v>90</v>
      </c>
      <c r="F233" s="283">
        <v>86.15384615384616</v>
      </c>
      <c r="G233" s="284">
        <v>86</v>
      </c>
      <c r="H233" s="282">
        <v>77</v>
      </c>
      <c r="I233" s="282">
        <v>83</v>
      </c>
      <c r="J233" s="282">
        <v>93</v>
      </c>
      <c r="K233" s="282">
        <v>92</v>
      </c>
      <c r="L233" s="284">
        <v>90</v>
      </c>
      <c r="M233" s="284">
        <v>87</v>
      </c>
      <c r="N233" s="282">
        <v>90.294117647058826</v>
      </c>
      <c r="O233" s="284">
        <v>75</v>
      </c>
      <c r="P233" s="282">
        <v>75</v>
      </c>
      <c r="Q233" s="282">
        <v>81</v>
      </c>
      <c r="R233" s="282">
        <v>79</v>
      </c>
      <c r="S233" s="282">
        <v>87</v>
      </c>
      <c r="T233" s="232">
        <f t="shared" si="3"/>
        <v>84.763197586727003</v>
      </c>
    </row>
    <row r="234" spans="1:20" s="4" customFormat="1" ht="16.5" customHeight="1" thickTop="1" thickBot="1">
      <c r="A234" s="61">
        <v>227</v>
      </c>
      <c r="B234" s="62">
        <v>227</v>
      </c>
      <c r="C234" s="62">
        <f>PresensiMIPA!B233</f>
        <v>12430</v>
      </c>
      <c r="D234" s="63" t="str">
        <f>PresensiMIPA!G233</f>
        <v>PUTRI MAHARANI</v>
      </c>
      <c r="E234" s="282">
        <v>80</v>
      </c>
      <c r="F234" s="283">
        <v>79.230769230769226</v>
      </c>
      <c r="G234" s="284">
        <v>85</v>
      </c>
      <c r="H234" s="282">
        <v>78</v>
      </c>
      <c r="I234" s="282">
        <v>81</v>
      </c>
      <c r="J234" s="282">
        <v>81</v>
      </c>
      <c r="K234" s="282">
        <v>95</v>
      </c>
      <c r="L234" s="284">
        <v>91</v>
      </c>
      <c r="M234" s="284">
        <v>86</v>
      </c>
      <c r="N234" s="282">
        <v>92.058823529411768</v>
      </c>
      <c r="O234" s="284">
        <v>88</v>
      </c>
      <c r="P234" s="282">
        <v>73</v>
      </c>
      <c r="Q234" s="282">
        <v>83</v>
      </c>
      <c r="R234" s="282">
        <v>81</v>
      </c>
      <c r="S234" s="282">
        <v>85</v>
      </c>
      <c r="T234" s="232">
        <f t="shared" si="3"/>
        <v>83.885972850678726</v>
      </c>
    </row>
    <row r="235" spans="1:20" s="4" customFormat="1" ht="16.5" customHeight="1" thickTop="1" thickBot="1">
      <c r="A235" s="61">
        <v>228</v>
      </c>
      <c r="B235" s="62">
        <v>228</v>
      </c>
      <c r="C235" s="62">
        <f>PresensiMIPA!B234</f>
        <v>12445</v>
      </c>
      <c r="D235" s="63" t="str">
        <f>PresensiMIPA!G234</f>
        <v>RAFLY ARDIANSYAH</v>
      </c>
      <c r="E235" s="282">
        <v>95</v>
      </c>
      <c r="F235" s="283">
        <v>86.92307692307692</v>
      </c>
      <c r="G235" s="284">
        <v>91</v>
      </c>
      <c r="H235" s="282">
        <v>84</v>
      </c>
      <c r="I235" s="282">
        <v>82</v>
      </c>
      <c r="J235" s="282">
        <v>91</v>
      </c>
      <c r="K235" s="282">
        <v>95</v>
      </c>
      <c r="L235" s="284">
        <v>93</v>
      </c>
      <c r="M235" s="284">
        <v>86</v>
      </c>
      <c r="N235" s="282">
        <v>92.941176470588232</v>
      </c>
      <c r="O235" s="284">
        <v>85</v>
      </c>
      <c r="P235" s="282">
        <v>82</v>
      </c>
      <c r="Q235" s="282">
        <v>87</v>
      </c>
      <c r="R235" s="282">
        <v>83</v>
      </c>
      <c r="S235" s="282">
        <v>87</v>
      </c>
      <c r="T235" s="232">
        <f t="shared" si="3"/>
        <v>88.057616892911014</v>
      </c>
    </row>
    <row r="236" spans="1:20" s="4" customFormat="1" ht="16.5" customHeight="1" thickTop="1" thickBot="1">
      <c r="A236" s="61">
        <v>229</v>
      </c>
      <c r="B236" s="62">
        <v>229</v>
      </c>
      <c r="C236" s="62">
        <f>PresensiMIPA!B235</f>
        <v>12453</v>
      </c>
      <c r="D236" s="63" t="str">
        <f>PresensiMIPA!G235</f>
        <v>RAYHAN RAMZY</v>
      </c>
      <c r="E236" s="282">
        <v>95</v>
      </c>
      <c r="F236" s="283">
        <v>80</v>
      </c>
      <c r="G236" s="284">
        <v>89</v>
      </c>
      <c r="H236" s="282">
        <v>86</v>
      </c>
      <c r="I236" s="282">
        <v>84</v>
      </c>
      <c r="J236" s="282">
        <v>86</v>
      </c>
      <c r="K236" s="282">
        <v>92</v>
      </c>
      <c r="L236" s="284">
        <v>92</v>
      </c>
      <c r="M236" s="284">
        <v>83</v>
      </c>
      <c r="N236" s="282">
        <v>92.941176470588232</v>
      </c>
      <c r="O236" s="284">
        <v>85</v>
      </c>
      <c r="P236" s="282">
        <v>80</v>
      </c>
      <c r="Q236" s="282">
        <v>90</v>
      </c>
      <c r="R236" s="282">
        <v>81</v>
      </c>
      <c r="S236" s="282">
        <v>87</v>
      </c>
      <c r="T236" s="232">
        <f t="shared" si="3"/>
        <v>86.862745098039213</v>
      </c>
    </row>
    <row r="237" spans="1:20" s="4" customFormat="1" ht="16.5" customHeight="1" thickTop="1" thickBot="1">
      <c r="A237" s="61">
        <v>230</v>
      </c>
      <c r="B237" s="62">
        <v>230</v>
      </c>
      <c r="C237" s="62">
        <f>PresensiMIPA!B236</f>
        <v>12463</v>
      </c>
      <c r="D237" s="63" t="str">
        <f>PresensiMIPA!G236</f>
        <v>RIFKI ANANDA SHALIH</v>
      </c>
      <c r="E237" s="282">
        <v>89</v>
      </c>
      <c r="F237" s="283">
        <v>86.15384615384616</v>
      </c>
      <c r="G237" s="284">
        <v>94</v>
      </c>
      <c r="H237" s="282">
        <v>84</v>
      </c>
      <c r="I237" s="282">
        <v>90</v>
      </c>
      <c r="J237" s="282">
        <v>94</v>
      </c>
      <c r="K237" s="282">
        <v>99</v>
      </c>
      <c r="L237" s="284">
        <v>97</v>
      </c>
      <c r="M237" s="284">
        <v>84</v>
      </c>
      <c r="N237" s="282">
        <v>96.470588235294116</v>
      </c>
      <c r="O237" s="284">
        <v>88</v>
      </c>
      <c r="P237" s="282">
        <v>87</v>
      </c>
      <c r="Q237" s="282">
        <v>89</v>
      </c>
      <c r="R237" s="282">
        <v>81</v>
      </c>
      <c r="S237" s="282">
        <v>88</v>
      </c>
      <c r="T237" s="232">
        <f t="shared" si="3"/>
        <v>89.774962292609359</v>
      </c>
    </row>
    <row r="238" spans="1:20" s="4" customFormat="1" ht="16.5" customHeight="1" thickTop="1" thickBot="1">
      <c r="A238" s="61">
        <v>231</v>
      </c>
      <c r="B238" s="62">
        <v>231</v>
      </c>
      <c r="C238" s="62">
        <f>PresensiMIPA!B237</f>
        <v>12496</v>
      </c>
      <c r="D238" s="63" t="str">
        <f>PresensiMIPA!G237</f>
        <v>SITI MARYAM</v>
      </c>
      <c r="E238" s="282">
        <v>94</v>
      </c>
      <c r="F238" s="283">
        <v>87.692307692307693</v>
      </c>
      <c r="G238" s="284">
        <v>94</v>
      </c>
      <c r="H238" s="282">
        <v>87</v>
      </c>
      <c r="I238" s="282">
        <v>83</v>
      </c>
      <c r="J238" s="282">
        <v>91</v>
      </c>
      <c r="K238" s="282">
        <v>92</v>
      </c>
      <c r="L238" s="284">
        <v>93</v>
      </c>
      <c r="M238" s="284">
        <v>86</v>
      </c>
      <c r="N238" s="282">
        <v>93.823529411764696</v>
      </c>
      <c r="O238" s="284">
        <v>85</v>
      </c>
      <c r="P238" s="282">
        <v>83</v>
      </c>
      <c r="Q238" s="282">
        <v>90</v>
      </c>
      <c r="R238" s="282">
        <v>83</v>
      </c>
      <c r="S238" s="282">
        <v>86</v>
      </c>
      <c r="T238" s="232">
        <f t="shared" si="3"/>
        <v>88.567722473604817</v>
      </c>
    </row>
    <row r="239" spans="1:20" s="4" customFormat="1" ht="16.5" customHeight="1" thickTop="1" thickBot="1">
      <c r="A239" s="61">
        <v>232</v>
      </c>
      <c r="B239" s="62">
        <v>232</v>
      </c>
      <c r="C239" s="62">
        <f>PresensiMIPA!B238</f>
        <v>12514</v>
      </c>
      <c r="D239" s="63" t="str">
        <f>PresensiMIPA!G238</f>
        <v>THIYA MEISYA MS</v>
      </c>
      <c r="E239" s="282">
        <v>98</v>
      </c>
      <c r="F239" s="283">
        <v>87.692307692307693</v>
      </c>
      <c r="G239" s="284">
        <v>93</v>
      </c>
      <c r="H239" s="282">
        <v>87</v>
      </c>
      <c r="I239" s="282">
        <v>81</v>
      </c>
      <c r="J239" s="282">
        <v>90</v>
      </c>
      <c r="K239" s="282">
        <v>95</v>
      </c>
      <c r="L239" s="284">
        <v>98</v>
      </c>
      <c r="M239" s="284">
        <v>85</v>
      </c>
      <c r="N239" s="282">
        <v>92.058823529411768</v>
      </c>
      <c r="O239" s="284">
        <v>83</v>
      </c>
      <c r="P239" s="282">
        <v>75</v>
      </c>
      <c r="Q239" s="282">
        <v>86</v>
      </c>
      <c r="R239" s="282">
        <v>85</v>
      </c>
      <c r="S239" s="282">
        <v>83</v>
      </c>
      <c r="T239" s="232">
        <f t="shared" si="3"/>
        <v>87.91674208144795</v>
      </c>
    </row>
    <row r="240" spans="1:20" s="4" customFormat="1" ht="16.5" customHeight="1" thickTop="1" thickBot="1">
      <c r="A240" s="61">
        <v>233</v>
      </c>
      <c r="B240" s="62">
        <v>233</v>
      </c>
      <c r="C240" s="62">
        <f>PresensiMIPA!B239</f>
        <v>12525</v>
      </c>
      <c r="D240" s="63" t="str">
        <f>PresensiMIPA!G239</f>
        <v>UMMU FADILA ULFA</v>
      </c>
      <c r="E240" s="282">
        <v>99</v>
      </c>
      <c r="F240" s="283">
        <v>87.692307692307693</v>
      </c>
      <c r="G240" s="284">
        <v>93</v>
      </c>
      <c r="H240" s="282">
        <v>87</v>
      </c>
      <c r="I240" s="282">
        <v>83</v>
      </c>
      <c r="J240" s="282">
        <v>92</v>
      </c>
      <c r="K240" s="282">
        <v>93</v>
      </c>
      <c r="L240" s="284">
        <v>93</v>
      </c>
      <c r="M240" s="284">
        <v>86</v>
      </c>
      <c r="N240" s="282">
        <v>96.470588235294116</v>
      </c>
      <c r="O240" s="284">
        <v>90</v>
      </c>
      <c r="P240" s="282">
        <v>83</v>
      </c>
      <c r="Q240" s="282">
        <v>90</v>
      </c>
      <c r="R240" s="282">
        <v>85</v>
      </c>
      <c r="S240" s="282">
        <v>88</v>
      </c>
      <c r="T240" s="232">
        <f t="shared" si="3"/>
        <v>89.744193061840122</v>
      </c>
    </row>
    <row r="241" spans="1:20" s="4" customFormat="1" ht="16.5" customHeight="1" thickTop="1" thickBot="1">
      <c r="A241" s="61">
        <v>234</v>
      </c>
      <c r="B241" s="62">
        <v>234</v>
      </c>
      <c r="C241" s="62">
        <f>PresensiMIPA!B240</f>
        <v>12535</v>
      </c>
      <c r="D241" s="63" t="str">
        <f>PresensiMIPA!G240</f>
        <v>WILLY CHAIRULLAH FAUZI PUTRA</v>
      </c>
      <c r="E241" s="282">
        <v>98</v>
      </c>
      <c r="F241" s="283">
        <v>86.15384615384616</v>
      </c>
      <c r="G241" s="284">
        <v>93</v>
      </c>
      <c r="H241" s="282">
        <v>84</v>
      </c>
      <c r="I241" s="282">
        <v>84</v>
      </c>
      <c r="J241" s="282">
        <v>93</v>
      </c>
      <c r="K241" s="282">
        <v>93</v>
      </c>
      <c r="L241" s="284">
        <v>92</v>
      </c>
      <c r="M241" s="284">
        <v>86</v>
      </c>
      <c r="N241" s="282">
        <v>94.705882352941174</v>
      </c>
      <c r="O241" s="284">
        <v>88</v>
      </c>
      <c r="P241" s="282">
        <v>90</v>
      </c>
      <c r="Q241" s="282">
        <v>86</v>
      </c>
      <c r="R241" s="282">
        <v>85</v>
      </c>
      <c r="S241" s="282">
        <v>85</v>
      </c>
      <c r="T241" s="232">
        <f t="shared" si="3"/>
        <v>89.190648567119155</v>
      </c>
    </row>
    <row r="242" spans="1:20" s="4" customFormat="1" ht="16.5" customHeight="1" thickTop="1" thickBot="1">
      <c r="A242" s="61">
        <v>235</v>
      </c>
      <c r="B242" s="62">
        <v>235</v>
      </c>
      <c r="C242" s="62">
        <f>PresensiMIPA!B241</f>
        <v>12541</v>
      </c>
      <c r="D242" s="63" t="str">
        <f>PresensiMIPA!G241</f>
        <v>ZEINAH</v>
      </c>
      <c r="E242" s="282">
        <v>100</v>
      </c>
      <c r="F242" s="283">
        <v>85.384615384615387</v>
      </c>
      <c r="G242" s="284">
        <v>89</v>
      </c>
      <c r="H242" s="282">
        <v>87</v>
      </c>
      <c r="I242" s="282">
        <v>83</v>
      </c>
      <c r="J242" s="282">
        <v>91</v>
      </c>
      <c r="K242" s="282">
        <v>96</v>
      </c>
      <c r="L242" s="284">
        <v>97</v>
      </c>
      <c r="M242" s="284">
        <v>86</v>
      </c>
      <c r="N242" s="282">
        <v>95.588235294117652</v>
      </c>
      <c r="O242" s="284">
        <v>79</v>
      </c>
      <c r="P242" s="282">
        <v>73</v>
      </c>
      <c r="Q242" s="282">
        <v>86</v>
      </c>
      <c r="R242" s="282">
        <v>82</v>
      </c>
      <c r="S242" s="282">
        <v>85</v>
      </c>
      <c r="T242" s="232">
        <f t="shared" si="3"/>
        <v>87.664856711915533</v>
      </c>
    </row>
    <row r="243" spans="1:20" s="4" customFormat="1" ht="16.5" customHeight="1" thickTop="1" thickBot="1">
      <c r="A243" s="61">
        <v>236</v>
      </c>
      <c r="B243" s="62">
        <v>236</v>
      </c>
      <c r="C243" s="62">
        <f>PresensiMIPA!B242</f>
        <v>12547</v>
      </c>
      <c r="D243" s="63" t="str">
        <f>PresensiMIPA!G242</f>
        <v>JUANITA FAJRINA PRAMESWARI</v>
      </c>
      <c r="E243" s="282">
        <v>98</v>
      </c>
      <c r="F243" s="283">
        <v>87.692307692307693</v>
      </c>
      <c r="G243" s="284">
        <v>96</v>
      </c>
      <c r="H243" s="282">
        <v>83</v>
      </c>
      <c r="I243" s="282">
        <v>83</v>
      </c>
      <c r="J243" s="282">
        <v>99</v>
      </c>
      <c r="K243" s="282">
        <v>96</v>
      </c>
      <c r="L243" s="284">
        <v>97</v>
      </c>
      <c r="M243" s="284">
        <v>86</v>
      </c>
      <c r="N243" s="282">
        <v>97.35294117647058</v>
      </c>
      <c r="O243" s="284">
        <v>85</v>
      </c>
      <c r="P243" s="282">
        <v>78</v>
      </c>
      <c r="Q243" s="282">
        <v>87</v>
      </c>
      <c r="R243" s="282">
        <v>84</v>
      </c>
      <c r="S243" s="282">
        <v>88</v>
      </c>
      <c r="T243" s="232">
        <f t="shared" si="3"/>
        <v>89.66968325791855</v>
      </c>
    </row>
    <row r="244" spans="1:20" s="4" customFormat="1" ht="16.5" customHeight="1" thickTop="1" thickBot="1">
      <c r="A244" s="61">
        <v>237</v>
      </c>
      <c r="B244" s="62">
        <v>237</v>
      </c>
      <c r="C244" s="62">
        <f>PresensiMIPA!B243</f>
        <v>12138</v>
      </c>
      <c r="D244" s="63" t="str">
        <f>PresensiMIPA!G243</f>
        <v>AGIL SETIAWAN PUTRA</v>
      </c>
      <c r="E244" s="282">
        <v>94</v>
      </c>
      <c r="F244" s="283">
        <v>86.92307692307692</v>
      </c>
      <c r="G244" s="284">
        <v>91</v>
      </c>
      <c r="H244" s="282">
        <v>85</v>
      </c>
      <c r="I244" s="282">
        <v>88</v>
      </c>
      <c r="J244" s="282">
        <v>92</v>
      </c>
      <c r="K244" s="282">
        <v>93</v>
      </c>
      <c r="L244" s="284">
        <v>91</v>
      </c>
      <c r="M244" s="284">
        <v>86</v>
      </c>
      <c r="N244" s="282">
        <v>96.470588235294116</v>
      </c>
      <c r="O244" s="284">
        <v>90</v>
      </c>
      <c r="P244" s="282">
        <v>80</v>
      </c>
      <c r="Q244" s="282">
        <v>84</v>
      </c>
      <c r="R244" s="282">
        <v>86</v>
      </c>
      <c r="S244" s="282">
        <v>85</v>
      </c>
      <c r="T244" s="232">
        <f t="shared" si="3"/>
        <v>88.559577677224738</v>
      </c>
    </row>
    <row r="245" spans="1:20" s="4" customFormat="1" ht="15" customHeight="1" thickTop="1" thickBot="1">
      <c r="A245" s="61">
        <v>238</v>
      </c>
      <c r="B245" s="62">
        <v>238</v>
      </c>
      <c r="C245" s="62">
        <f>PresensiMIPA!B244</f>
        <v>12145</v>
      </c>
      <c r="D245" s="63" t="str">
        <f>PresensiMIPA!G244</f>
        <v>AISYAH NOER AULYA</v>
      </c>
      <c r="E245" s="282">
        <v>96</v>
      </c>
      <c r="F245" s="283">
        <v>87.692307692307693</v>
      </c>
      <c r="G245" s="284">
        <v>93</v>
      </c>
      <c r="H245" s="282">
        <v>85</v>
      </c>
      <c r="I245" s="282">
        <v>90</v>
      </c>
      <c r="J245" s="282">
        <v>94</v>
      </c>
      <c r="K245" s="282">
        <v>96</v>
      </c>
      <c r="L245" s="284">
        <v>96</v>
      </c>
      <c r="M245" s="284">
        <v>84</v>
      </c>
      <c r="N245" s="282">
        <v>94.705882352941174</v>
      </c>
      <c r="O245" s="284">
        <v>87</v>
      </c>
      <c r="P245" s="282">
        <v>87</v>
      </c>
      <c r="Q245" s="282">
        <v>86</v>
      </c>
      <c r="R245" s="282">
        <v>80</v>
      </c>
      <c r="S245" s="282">
        <v>89</v>
      </c>
      <c r="T245" s="232">
        <f t="shared" si="3"/>
        <v>89.693212669683263</v>
      </c>
    </row>
    <row r="246" spans="1:20" s="4" customFormat="1" ht="15" customHeight="1" thickTop="1" thickBot="1">
      <c r="A246" s="61">
        <v>239</v>
      </c>
      <c r="B246" s="62">
        <v>239</v>
      </c>
      <c r="C246" s="62">
        <f>PresensiMIPA!B245</f>
        <v>12156</v>
      </c>
      <c r="D246" s="63" t="str">
        <f>PresensiMIPA!G245</f>
        <v>ALI AKBAR NAFIS</v>
      </c>
      <c r="E246" s="282">
        <v>95</v>
      </c>
      <c r="F246" s="283">
        <v>88.461538461538467</v>
      </c>
      <c r="G246" s="284">
        <v>92</v>
      </c>
      <c r="H246" s="282">
        <v>86</v>
      </c>
      <c r="I246" s="282">
        <v>90</v>
      </c>
      <c r="J246" s="282">
        <v>96</v>
      </c>
      <c r="K246" s="282">
        <v>93</v>
      </c>
      <c r="L246" s="284">
        <v>97</v>
      </c>
      <c r="M246" s="284">
        <v>86</v>
      </c>
      <c r="N246" s="282">
        <v>94.705882352941174</v>
      </c>
      <c r="O246" s="284">
        <v>90</v>
      </c>
      <c r="P246" s="282">
        <v>83</v>
      </c>
      <c r="Q246" s="282">
        <v>90</v>
      </c>
      <c r="R246" s="282">
        <v>86</v>
      </c>
      <c r="S246" s="282">
        <v>86</v>
      </c>
      <c r="T246" s="232">
        <f t="shared" si="3"/>
        <v>90.211161387631975</v>
      </c>
    </row>
    <row r="247" spans="1:20" s="4" customFormat="1" ht="15" customHeight="1" thickTop="1" thickBot="1">
      <c r="A247" s="61"/>
      <c r="B247" s="62">
        <v>240</v>
      </c>
      <c r="C247" s="62">
        <f>PresensiMIPA!B246</f>
        <v>12175</v>
      </c>
      <c r="D247" s="63" t="str">
        <f>PresensiMIPA!G246</f>
        <v>ANGGIA FELYSA PUTRI</v>
      </c>
      <c r="E247" s="282">
        <v>90</v>
      </c>
      <c r="F247" s="283">
        <v>87.692307692307693</v>
      </c>
      <c r="G247" s="284">
        <v>86</v>
      </c>
      <c r="H247" s="282">
        <v>86</v>
      </c>
      <c r="I247" s="282">
        <v>86</v>
      </c>
      <c r="J247" s="282">
        <v>95</v>
      </c>
      <c r="K247" s="282">
        <v>96</v>
      </c>
      <c r="L247" s="284">
        <v>93</v>
      </c>
      <c r="M247" s="284">
        <v>85</v>
      </c>
      <c r="N247" s="282">
        <v>100</v>
      </c>
      <c r="O247" s="284">
        <v>90</v>
      </c>
      <c r="P247" s="282">
        <v>90</v>
      </c>
      <c r="Q247" s="282">
        <v>76</v>
      </c>
      <c r="R247" s="282">
        <v>80</v>
      </c>
      <c r="S247" s="282">
        <v>88</v>
      </c>
      <c r="T247" s="232">
        <f t="shared" si="3"/>
        <v>88.579487179487174</v>
      </c>
    </row>
    <row r="248" spans="1:20" s="4" customFormat="1" ht="15" customHeight="1" thickTop="1" thickBot="1">
      <c r="A248" s="61"/>
      <c r="B248" s="62">
        <v>241</v>
      </c>
      <c r="C248" s="62">
        <f>PresensiMIPA!B247</f>
        <v>12187</v>
      </c>
      <c r="D248" s="63" t="str">
        <f>PresensiMIPA!G247</f>
        <v>ASYRAF FARIHANIF</v>
      </c>
      <c r="E248" s="282">
        <v>94</v>
      </c>
      <c r="F248" s="283">
        <v>83.84615384615384</v>
      </c>
      <c r="G248" s="284">
        <v>92</v>
      </c>
      <c r="H248" s="282">
        <v>84</v>
      </c>
      <c r="I248" s="282">
        <v>86</v>
      </c>
      <c r="J248" s="282">
        <v>93</v>
      </c>
      <c r="K248" s="282">
        <v>93</v>
      </c>
      <c r="L248" s="284">
        <v>95</v>
      </c>
      <c r="M248" s="284">
        <v>88</v>
      </c>
      <c r="N248" s="282">
        <v>95.588235294117652</v>
      </c>
      <c r="O248" s="284">
        <v>77</v>
      </c>
      <c r="P248" s="282">
        <v>81</v>
      </c>
      <c r="Q248" s="282">
        <v>86</v>
      </c>
      <c r="R248" s="282">
        <v>80</v>
      </c>
      <c r="S248" s="282">
        <v>86</v>
      </c>
      <c r="T248" s="232">
        <f t="shared" si="3"/>
        <v>87.628959276018094</v>
      </c>
    </row>
    <row r="249" spans="1:20" s="4" customFormat="1" ht="15" customHeight="1" thickTop="1" thickBot="1">
      <c r="A249" s="61"/>
      <c r="B249" s="62">
        <v>242</v>
      </c>
      <c r="C249" s="62">
        <f>PresensiMIPA!B248</f>
        <v>12189</v>
      </c>
      <c r="D249" s="63" t="str">
        <f>PresensiMIPA!G248</f>
        <v>AURORA DWI BALBINA</v>
      </c>
      <c r="E249" s="282">
        <v>95</v>
      </c>
      <c r="F249" s="283">
        <v>87.692307692307693</v>
      </c>
      <c r="G249" s="284">
        <v>96</v>
      </c>
      <c r="H249" s="282">
        <v>84</v>
      </c>
      <c r="I249" s="282">
        <v>84</v>
      </c>
      <c r="J249" s="282">
        <v>99</v>
      </c>
      <c r="K249" s="282">
        <v>97</v>
      </c>
      <c r="L249" s="284">
        <v>99</v>
      </c>
      <c r="M249" s="284">
        <v>86</v>
      </c>
      <c r="N249" s="282">
        <v>95.588235294117652</v>
      </c>
      <c r="O249" s="284">
        <v>90</v>
      </c>
      <c r="P249" s="282">
        <v>83</v>
      </c>
      <c r="Q249" s="282">
        <v>83</v>
      </c>
      <c r="R249" s="282">
        <v>80</v>
      </c>
      <c r="S249" s="282">
        <v>89</v>
      </c>
      <c r="T249" s="232">
        <f t="shared" si="3"/>
        <v>89.885369532428342</v>
      </c>
    </row>
    <row r="250" spans="1:20" s="4" customFormat="1" ht="15" customHeight="1" thickTop="1" thickBot="1">
      <c r="A250" s="61"/>
      <c r="B250" s="62">
        <v>243</v>
      </c>
      <c r="C250" s="62">
        <f>PresensiMIPA!B249</f>
        <v>12204</v>
      </c>
      <c r="D250" s="63" t="str">
        <f>PresensiMIPA!G249</f>
        <v>DHAFAA HUBILLAH</v>
      </c>
      <c r="E250" s="282">
        <v>95</v>
      </c>
      <c r="F250" s="283">
        <v>86.15384615384616</v>
      </c>
      <c r="G250" s="284">
        <v>95</v>
      </c>
      <c r="H250" s="282">
        <v>83</v>
      </c>
      <c r="I250" s="282">
        <v>86</v>
      </c>
      <c r="J250" s="282">
        <v>97</v>
      </c>
      <c r="K250" s="282">
        <v>89</v>
      </c>
      <c r="L250" s="284">
        <v>97</v>
      </c>
      <c r="M250" s="284">
        <v>88</v>
      </c>
      <c r="N250" s="282">
        <v>97.35294117647058</v>
      </c>
      <c r="O250" s="284">
        <v>87</v>
      </c>
      <c r="P250" s="282">
        <v>81</v>
      </c>
      <c r="Q250" s="282">
        <v>89</v>
      </c>
      <c r="R250" s="282">
        <v>80</v>
      </c>
      <c r="S250" s="282">
        <v>89</v>
      </c>
      <c r="T250" s="232">
        <f t="shared" si="3"/>
        <v>89.300452488687796</v>
      </c>
    </row>
    <row r="251" spans="1:20" s="4" customFormat="1" ht="15" customHeight="1" thickTop="1" thickBot="1">
      <c r="A251" s="61"/>
      <c r="B251" s="62">
        <v>244</v>
      </c>
      <c r="C251" s="62">
        <f>PresensiMIPA!B250</f>
        <v>12219</v>
      </c>
      <c r="D251" s="63" t="str">
        <f>PresensiMIPA!G250</f>
        <v>EKA PUTRI CHAIRUNNISA</v>
      </c>
      <c r="E251" s="282">
        <v>71</v>
      </c>
      <c r="F251" s="283">
        <v>84.615384615384613</v>
      </c>
      <c r="G251" s="284">
        <v>87</v>
      </c>
      <c r="H251" s="282">
        <v>84</v>
      </c>
      <c r="I251" s="282">
        <v>86</v>
      </c>
      <c r="J251" s="282">
        <v>81</v>
      </c>
      <c r="K251" s="282">
        <v>97</v>
      </c>
      <c r="L251" s="284">
        <v>91</v>
      </c>
      <c r="M251" s="284">
        <v>80</v>
      </c>
      <c r="N251" s="282">
        <v>88.529411764705884</v>
      </c>
      <c r="O251" s="284">
        <v>82</v>
      </c>
      <c r="P251" s="282">
        <v>86</v>
      </c>
      <c r="Q251" s="282">
        <v>84</v>
      </c>
      <c r="R251" s="282">
        <v>79</v>
      </c>
      <c r="S251" s="282">
        <v>85</v>
      </c>
      <c r="T251" s="232">
        <f t="shared" si="3"/>
        <v>84.409653092006039</v>
      </c>
    </row>
    <row r="252" spans="1:20" s="4" customFormat="1" ht="15" customHeight="1" thickTop="1" thickBot="1">
      <c r="A252" s="61"/>
      <c r="B252" s="62">
        <v>245</v>
      </c>
      <c r="C252" s="62">
        <f>PresensiMIPA!B251</f>
        <v>12228</v>
      </c>
      <c r="D252" s="63" t="str">
        <f>PresensiMIPA!G251</f>
        <v>Faisal</v>
      </c>
      <c r="E252" s="282">
        <v>99</v>
      </c>
      <c r="F252" s="283">
        <v>89.230769230769226</v>
      </c>
      <c r="G252" s="284">
        <v>96</v>
      </c>
      <c r="H252" s="282">
        <v>90</v>
      </c>
      <c r="I252" s="282">
        <v>86</v>
      </c>
      <c r="J252" s="282">
        <v>97</v>
      </c>
      <c r="K252" s="282">
        <v>97</v>
      </c>
      <c r="L252" s="284">
        <v>98</v>
      </c>
      <c r="M252" s="284">
        <v>89</v>
      </c>
      <c r="N252" s="282">
        <v>100</v>
      </c>
      <c r="O252" s="284">
        <v>90</v>
      </c>
      <c r="P252" s="282">
        <v>90</v>
      </c>
      <c r="Q252" s="282">
        <v>93</v>
      </c>
      <c r="R252" s="282">
        <v>90</v>
      </c>
      <c r="S252" s="282">
        <v>89</v>
      </c>
      <c r="T252" s="232">
        <f t="shared" si="3"/>
        <v>92.882051282051279</v>
      </c>
    </row>
    <row r="253" spans="1:20" s="4" customFormat="1" ht="15" customHeight="1" thickTop="1" thickBot="1">
      <c r="A253" s="61"/>
      <c r="B253" s="62">
        <v>246</v>
      </c>
      <c r="C253" s="62">
        <f>PresensiMIPA!B252</f>
        <v>12241</v>
      </c>
      <c r="D253" s="63" t="str">
        <f>PresensiMIPA!G252</f>
        <v>FAUSIYEH</v>
      </c>
      <c r="E253" s="282">
        <v>98</v>
      </c>
      <c r="F253" s="283">
        <v>86.92307692307692</v>
      </c>
      <c r="G253" s="284">
        <v>96</v>
      </c>
      <c r="H253" s="282">
        <v>78</v>
      </c>
      <c r="I253" s="282">
        <v>86</v>
      </c>
      <c r="J253" s="282">
        <v>85</v>
      </c>
      <c r="K253" s="282">
        <v>90</v>
      </c>
      <c r="L253" s="284">
        <v>92</v>
      </c>
      <c r="M253" s="284">
        <v>86</v>
      </c>
      <c r="N253" s="282">
        <v>92.058823529411768</v>
      </c>
      <c r="O253" s="284">
        <v>85</v>
      </c>
      <c r="P253" s="282">
        <v>86</v>
      </c>
      <c r="Q253" s="282">
        <v>73</v>
      </c>
      <c r="R253" s="282">
        <v>74</v>
      </c>
      <c r="S253" s="282">
        <v>80</v>
      </c>
      <c r="T253" s="232">
        <f t="shared" si="3"/>
        <v>85.865460030165906</v>
      </c>
    </row>
    <row r="254" spans="1:20" s="4" customFormat="1" ht="15" customHeight="1" thickTop="1" thickBot="1">
      <c r="A254" s="61"/>
      <c r="B254" s="62">
        <v>247</v>
      </c>
      <c r="C254" s="62">
        <f>PresensiMIPA!B253</f>
        <v>12256</v>
      </c>
      <c r="D254" s="63" t="str">
        <f>PresensiMIPA!G253</f>
        <v>GIBRAN THOIFURY</v>
      </c>
      <c r="E254" s="282">
        <v>95</v>
      </c>
      <c r="F254" s="283">
        <v>86.92307692307692</v>
      </c>
      <c r="G254" s="284">
        <v>93</v>
      </c>
      <c r="H254" s="282">
        <v>89</v>
      </c>
      <c r="I254" s="282">
        <v>83</v>
      </c>
      <c r="J254" s="282">
        <v>95</v>
      </c>
      <c r="K254" s="282">
        <v>90</v>
      </c>
      <c r="L254" s="284">
        <v>95</v>
      </c>
      <c r="M254" s="284">
        <v>85</v>
      </c>
      <c r="N254" s="282">
        <v>98.235294117647058</v>
      </c>
      <c r="O254" s="284">
        <v>85</v>
      </c>
      <c r="P254" s="282">
        <v>79</v>
      </c>
      <c r="Q254" s="282">
        <v>84</v>
      </c>
      <c r="R254" s="282">
        <v>85</v>
      </c>
      <c r="S254" s="282">
        <v>86</v>
      </c>
      <c r="T254" s="232">
        <f t="shared" si="3"/>
        <v>88.610558069381597</v>
      </c>
    </row>
    <row r="255" spans="1:20" s="4" customFormat="1" ht="15" customHeight="1" thickTop="1" thickBot="1">
      <c r="A255" s="61"/>
      <c r="B255" s="62">
        <v>248</v>
      </c>
      <c r="C255" s="62">
        <f>PresensiMIPA!B254</f>
        <v>12261</v>
      </c>
      <c r="D255" s="63" t="str">
        <f>PresensiMIPA!G254</f>
        <v>HANIFIA AFNANI</v>
      </c>
      <c r="E255" s="282">
        <v>99</v>
      </c>
      <c r="F255" s="283">
        <v>88.461538461538467</v>
      </c>
      <c r="G255" s="284">
        <v>92</v>
      </c>
      <c r="H255" s="282">
        <v>83</v>
      </c>
      <c r="I255" s="282">
        <v>92</v>
      </c>
      <c r="J255" s="282">
        <v>90</v>
      </c>
      <c r="K255" s="282">
        <v>93</v>
      </c>
      <c r="L255" s="284">
        <v>96</v>
      </c>
      <c r="M255" s="284">
        <v>86</v>
      </c>
      <c r="N255" s="282">
        <v>97.35294117647058</v>
      </c>
      <c r="O255" s="284">
        <v>85</v>
      </c>
      <c r="P255" s="282">
        <v>84</v>
      </c>
      <c r="Q255" s="282">
        <v>89</v>
      </c>
      <c r="R255" s="282">
        <v>83</v>
      </c>
      <c r="S255" s="282">
        <v>85</v>
      </c>
      <c r="T255" s="232">
        <f t="shared" si="3"/>
        <v>89.520965309200605</v>
      </c>
    </row>
    <row r="256" spans="1:20" s="4" customFormat="1" ht="15" customHeight="1" thickTop="1" thickBot="1">
      <c r="A256" s="61"/>
      <c r="B256" s="62">
        <v>249</v>
      </c>
      <c r="C256" s="62">
        <f>PresensiMIPA!B255</f>
        <v>12275</v>
      </c>
      <c r="D256" s="63" t="str">
        <f>PresensiMIPA!G255</f>
        <v>ICHZA MAHENDRA NURBA</v>
      </c>
      <c r="E256" s="282">
        <v>94</v>
      </c>
      <c r="F256" s="283">
        <v>84.615384615384613</v>
      </c>
      <c r="G256" s="284">
        <v>91</v>
      </c>
      <c r="H256" s="282">
        <v>85</v>
      </c>
      <c r="I256" s="282">
        <v>90</v>
      </c>
      <c r="J256" s="282">
        <v>95</v>
      </c>
      <c r="K256" s="282">
        <v>95</v>
      </c>
      <c r="L256" s="284">
        <v>97</v>
      </c>
      <c r="M256" s="284">
        <v>87</v>
      </c>
      <c r="N256" s="282">
        <v>96.470588235294116</v>
      </c>
      <c r="O256" s="284">
        <v>87</v>
      </c>
      <c r="P256" s="282">
        <v>86</v>
      </c>
      <c r="Q256" s="282">
        <v>86</v>
      </c>
      <c r="R256" s="282">
        <v>84</v>
      </c>
      <c r="S256" s="282">
        <v>88</v>
      </c>
      <c r="T256" s="232">
        <f t="shared" si="3"/>
        <v>89.73906485671192</v>
      </c>
    </row>
    <row r="257" spans="1:22" s="4" customFormat="1" ht="15" customHeight="1" thickTop="1" thickBot="1">
      <c r="A257" s="61"/>
      <c r="B257" s="62">
        <v>250</v>
      </c>
      <c r="C257" s="62">
        <f>PresensiMIPA!B256</f>
        <v>12283</v>
      </c>
      <c r="D257" s="63" t="str">
        <f>PresensiMIPA!G256</f>
        <v>INDAH MARDIANA PUTRI</v>
      </c>
      <c r="E257" s="282">
        <v>94</v>
      </c>
      <c r="F257" s="283">
        <v>83.84615384615384</v>
      </c>
      <c r="G257" s="284">
        <v>93</v>
      </c>
      <c r="H257" s="282">
        <v>81</v>
      </c>
      <c r="I257" s="282">
        <v>84</v>
      </c>
      <c r="J257" s="282">
        <v>88</v>
      </c>
      <c r="K257" s="282">
        <v>95</v>
      </c>
      <c r="L257" s="284">
        <v>97</v>
      </c>
      <c r="M257" s="284">
        <v>85</v>
      </c>
      <c r="N257" s="282">
        <v>92.058823529411768</v>
      </c>
      <c r="O257" s="284">
        <v>87</v>
      </c>
      <c r="P257" s="282">
        <v>86</v>
      </c>
      <c r="Q257" s="282">
        <v>79</v>
      </c>
      <c r="R257" s="282">
        <v>81</v>
      </c>
      <c r="S257" s="282">
        <v>89</v>
      </c>
      <c r="T257" s="232">
        <f t="shared" si="3"/>
        <v>87.660331825037701</v>
      </c>
    </row>
    <row r="258" spans="1:22" s="263" customFormat="1" ht="15" customHeight="1" thickTop="1" thickBot="1">
      <c r="A258" s="262"/>
      <c r="B258" s="264">
        <v>251</v>
      </c>
      <c r="C258" s="264">
        <f>PresensiMIPA!B257</f>
        <v>12295</v>
      </c>
      <c r="D258" s="265" t="str">
        <f>PresensiMIPA!G257</f>
        <v>Jihan Sofaroh</v>
      </c>
      <c r="E258" s="282">
        <v>98</v>
      </c>
      <c r="F258" s="283">
        <v>90</v>
      </c>
      <c r="G258" s="284">
        <v>95</v>
      </c>
      <c r="H258" s="282">
        <v>89</v>
      </c>
      <c r="I258" s="282">
        <v>88</v>
      </c>
      <c r="J258" s="282">
        <v>95</v>
      </c>
      <c r="K258" s="282">
        <v>95</v>
      </c>
      <c r="L258" s="284">
        <v>97</v>
      </c>
      <c r="M258" s="284">
        <v>86</v>
      </c>
      <c r="N258" s="282">
        <v>100</v>
      </c>
      <c r="O258" s="284">
        <v>92</v>
      </c>
      <c r="P258" s="282">
        <v>90</v>
      </c>
      <c r="Q258" s="282">
        <v>92</v>
      </c>
      <c r="R258" s="282">
        <v>89</v>
      </c>
      <c r="S258" s="282">
        <v>89</v>
      </c>
      <c r="T258" s="266">
        <f t="shared" si="3"/>
        <v>92.333333333333329</v>
      </c>
    </row>
    <row r="259" spans="1:22" s="4" customFormat="1" ht="15" customHeight="1" thickTop="1" thickBot="1">
      <c r="A259" s="61"/>
      <c r="B259" s="62">
        <v>252</v>
      </c>
      <c r="C259" s="62">
        <f>PresensiMIPA!B258</f>
        <v>12319</v>
      </c>
      <c r="D259" s="63" t="str">
        <f>PresensiMIPA!G258</f>
        <v>M. CHAIRUL AMINULLAH</v>
      </c>
      <c r="E259" s="282">
        <v>93</v>
      </c>
      <c r="F259" s="283">
        <v>87.692307692307693</v>
      </c>
      <c r="G259" s="284">
        <v>90</v>
      </c>
      <c r="H259" s="282">
        <v>87</v>
      </c>
      <c r="I259" s="282">
        <v>87</v>
      </c>
      <c r="J259" s="282">
        <v>92</v>
      </c>
      <c r="K259" s="282">
        <v>95</v>
      </c>
      <c r="L259" s="284">
        <v>96</v>
      </c>
      <c r="M259" s="284">
        <v>88</v>
      </c>
      <c r="N259" s="282">
        <v>92.941176470588232</v>
      </c>
      <c r="O259" s="284">
        <v>85</v>
      </c>
      <c r="P259" s="282">
        <v>86</v>
      </c>
      <c r="Q259" s="282">
        <v>89</v>
      </c>
      <c r="R259" s="282">
        <v>86</v>
      </c>
      <c r="S259" s="282">
        <v>88</v>
      </c>
      <c r="T259" s="232">
        <f t="shared" si="3"/>
        <v>89.508898944193064</v>
      </c>
    </row>
    <row r="260" spans="1:22" s="4" customFormat="1" ht="15" customHeight="1" thickTop="1" thickBot="1">
      <c r="A260" s="61"/>
      <c r="B260" s="62">
        <v>253</v>
      </c>
      <c r="C260" s="62">
        <f>PresensiMIPA!B259</f>
        <v>12333</v>
      </c>
      <c r="D260" s="63" t="str">
        <f>PresensiMIPA!G259</f>
        <v>MAULIDIA FIANDINI PUTRI</v>
      </c>
      <c r="E260" s="282">
        <v>91</v>
      </c>
      <c r="F260" s="283">
        <v>89.230769230769226</v>
      </c>
      <c r="G260" s="284">
        <v>95</v>
      </c>
      <c r="H260" s="282">
        <v>80</v>
      </c>
      <c r="I260" s="282">
        <v>83</v>
      </c>
      <c r="J260" s="282">
        <v>91</v>
      </c>
      <c r="K260" s="282">
        <v>92</v>
      </c>
      <c r="L260" s="284">
        <v>97</v>
      </c>
      <c r="M260" s="284">
        <v>86</v>
      </c>
      <c r="N260" s="282">
        <v>91.176470588235304</v>
      </c>
      <c r="O260" s="284">
        <v>87</v>
      </c>
      <c r="P260" s="282">
        <v>77</v>
      </c>
      <c r="Q260" s="282">
        <v>89</v>
      </c>
      <c r="R260" s="282">
        <v>80</v>
      </c>
      <c r="S260" s="282">
        <v>88</v>
      </c>
      <c r="T260" s="232">
        <f t="shared" si="3"/>
        <v>87.76048265460031</v>
      </c>
    </row>
    <row r="261" spans="1:22" s="4" customFormat="1" ht="15" customHeight="1" thickTop="1" thickBot="1">
      <c r="A261" s="61"/>
      <c r="B261" s="62">
        <v>254</v>
      </c>
      <c r="C261" s="62">
        <f>PresensiMIPA!B260</f>
        <v>12347</v>
      </c>
      <c r="D261" s="63" t="str">
        <f>PresensiMIPA!G260</f>
        <v>MITA AULIA NUR WAHID</v>
      </c>
      <c r="E261" s="282">
        <v>96</v>
      </c>
      <c r="F261" s="283">
        <v>85.384615384615387</v>
      </c>
      <c r="G261" s="284">
        <v>95</v>
      </c>
      <c r="H261" s="282">
        <v>81</v>
      </c>
      <c r="I261" s="282">
        <v>83</v>
      </c>
      <c r="J261" s="282">
        <v>88</v>
      </c>
      <c r="K261" s="282">
        <v>95</v>
      </c>
      <c r="L261" s="284">
        <v>94</v>
      </c>
      <c r="M261" s="284">
        <v>89</v>
      </c>
      <c r="N261" s="282">
        <v>98.235294117647058</v>
      </c>
      <c r="O261" s="284">
        <v>87</v>
      </c>
      <c r="P261" s="282">
        <v>86</v>
      </c>
      <c r="Q261" s="282">
        <v>84</v>
      </c>
      <c r="R261" s="282">
        <v>83</v>
      </c>
      <c r="S261" s="282">
        <v>85</v>
      </c>
      <c r="T261" s="232">
        <f t="shared" si="3"/>
        <v>88.641327300150834</v>
      </c>
    </row>
    <row r="262" spans="1:22" s="4" customFormat="1" ht="15" customHeight="1" thickTop="1" thickBot="1">
      <c r="A262" s="61"/>
      <c r="B262" s="62">
        <v>255</v>
      </c>
      <c r="C262" s="62">
        <f>PresensiMIPA!B261</f>
        <v>12361</v>
      </c>
      <c r="D262" s="63" t="str">
        <f>PresensiMIPA!G261</f>
        <v>MOH. ROMADHON</v>
      </c>
      <c r="E262" s="282">
        <v>98</v>
      </c>
      <c r="F262" s="283">
        <v>76.15384615384616</v>
      </c>
      <c r="G262" s="284">
        <v>86</v>
      </c>
      <c r="H262" s="282">
        <v>85</v>
      </c>
      <c r="I262" s="282">
        <v>84</v>
      </c>
      <c r="J262" s="282">
        <v>97</v>
      </c>
      <c r="K262" s="282">
        <v>92</v>
      </c>
      <c r="L262" s="284">
        <v>87</v>
      </c>
      <c r="M262" s="284">
        <v>88</v>
      </c>
      <c r="N262" s="282">
        <v>87.64705882352942</v>
      </c>
      <c r="O262" s="284">
        <v>87</v>
      </c>
      <c r="P262" s="282">
        <v>84</v>
      </c>
      <c r="Q262" s="282">
        <v>84</v>
      </c>
      <c r="R262" s="282">
        <v>77</v>
      </c>
      <c r="S262" s="282">
        <v>77</v>
      </c>
      <c r="T262" s="232">
        <f t="shared" si="3"/>
        <v>85.986726998491704</v>
      </c>
    </row>
    <row r="263" spans="1:22" s="4" customFormat="1" ht="15" customHeight="1" thickTop="1" thickBot="1">
      <c r="A263" s="61"/>
      <c r="B263" s="62">
        <v>256</v>
      </c>
      <c r="C263" s="62">
        <f>PresensiMIPA!B262</f>
        <v>12394</v>
      </c>
      <c r="D263" s="63" t="str">
        <f>PresensiMIPA!G262</f>
        <v>NADYA WULANDARI</v>
      </c>
      <c r="E263" s="282">
        <v>98</v>
      </c>
      <c r="F263" s="283">
        <v>87.692307692307693</v>
      </c>
      <c r="G263" s="284">
        <v>92</v>
      </c>
      <c r="H263" s="282">
        <v>88</v>
      </c>
      <c r="I263" s="282">
        <v>88</v>
      </c>
      <c r="J263" s="282">
        <v>92</v>
      </c>
      <c r="K263" s="282">
        <v>96</v>
      </c>
      <c r="L263" s="284">
        <v>96</v>
      </c>
      <c r="M263" s="284">
        <v>87</v>
      </c>
      <c r="N263" s="282">
        <v>95.588235294117652</v>
      </c>
      <c r="O263" s="284">
        <v>92</v>
      </c>
      <c r="P263" s="282">
        <v>90</v>
      </c>
      <c r="Q263" s="282">
        <v>90</v>
      </c>
      <c r="R263" s="282">
        <v>86</v>
      </c>
      <c r="S263" s="282">
        <v>89</v>
      </c>
      <c r="T263" s="232">
        <f t="shared" si="3"/>
        <v>91.152036199095008</v>
      </c>
      <c r="V263" s="231"/>
    </row>
    <row r="264" spans="1:22" s="5" customFormat="1" ht="19.5" customHeight="1" thickTop="1" thickBot="1">
      <c r="A264" s="230"/>
      <c r="B264" s="62">
        <v>257</v>
      </c>
      <c r="C264" s="62">
        <f>PresensiMIPA!B263</f>
        <v>12408</v>
      </c>
      <c r="D264" s="63" t="str">
        <f>PresensiMIPA!G263</f>
        <v>NUR FADILAH</v>
      </c>
      <c r="E264" s="282">
        <v>93</v>
      </c>
      <c r="F264" s="283">
        <v>87.692307692307693</v>
      </c>
      <c r="G264" s="284">
        <v>95</v>
      </c>
      <c r="H264" s="282">
        <v>85</v>
      </c>
      <c r="I264" s="282">
        <v>86</v>
      </c>
      <c r="J264" s="282">
        <v>93</v>
      </c>
      <c r="K264" s="282">
        <v>90</v>
      </c>
      <c r="L264" s="284">
        <v>97</v>
      </c>
      <c r="M264" s="284">
        <v>86</v>
      </c>
      <c r="N264" s="282">
        <v>94.705882352941174</v>
      </c>
      <c r="O264" s="284">
        <v>87</v>
      </c>
      <c r="P264" s="282">
        <v>79</v>
      </c>
      <c r="Q264" s="282">
        <v>89</v>
      </c>
      <c r="R264" s="282">
        <v>79</v>
      </c>
      <c r="S264" s="282">
        <v>87</v>
      </c>
      <c r="T264" s="232">
        <f t="shared" si="3"/>
        <v>88.559879336349923</v>
      </c>
    </row>
    <row r="265" spans="1:22" s="4" customFormat="1" ht="16.5" customHeight="1" thickTop="1" thickBot="1">
      <c r="A265" s="61">
        <v>1</v>
      </c>
      <c r="B265" s="62">
        <v>258</v>
      </c>
      <c r="C265" s="62">
        <f>PresensiMIPA!B264</f>
        <v>12410</v>
      </c>
      <c r="D265" s="63" t="str">
        <f>PresensiMIPA!G264</f>
        <v>Nurfada Marsuki Wahid</v>
      </c>
      <c r="E265" s="282">
        <v>100</v>
      </c>
      <c r="F265" s="283">
        <v>83.84615384615384</v>
      </c>
      <c r="G265" s="284">
        <v>97</v>
      </c>
      <c r="H265" s="282">
        <v>84</v>
      </c>
      <c r="I265" s="282">
        <v>84</v>
      </c>
      <c r="J265" s="282">
        <v>95</v>
      </c>
      <c r="K265" s="282">
        <v>96</v>
      </c>
      <c r="L265" s="284">
        <v>95</v>
      </c>
      <c r="M265" s="284">
        <v>83</v>
      </c>
      <c r="N265" s="282">
        <v>98.235294117647058</v>
      </c>
      <c r="O265" s="284">
        <v>82</v>
      </c>
      <c r="P265" s="282">
        <v>77</v>
      </c>
      <c r="Q265" s="282">
        <v>86</v>
      </c>
      <c r="R265" s="282">
        <v>83</v>
      </c>
      <c r="S265" s="282">
        <v>88</v>
      </c>
      <c r="T265" s="232">
        <f t="shared" ref="T265:T330" si="4">AVERAGE(E265:S265)</f>
        <v>88.805429864253398</v>
      </c>
    </row>
    <row r="266" spans="1:22" s="4" customFormat="1" ht="16.5" customHeight="1" thickTop="1" thickBot="1">
      <c r="A266" s="61">
        <v>2</v>
      </c>
      <c r="B266" s="62">
        <v>259</v>
      </c>
      <c r="C266" s="62">
        <f>PresensiMIPA!B265</f>
        <v>12422</v>
      </c>
      <c r="D266" s="63" t="str">
        <f>PresensiMIPA!G265</f>
        <v>NURUL WIDYA WATI</v>
      </c>
      <c r="E266" s="282">
        <v>95</v>
      </c>
      <c r="F266" s="283">
        <v>86.15384615384616</v>
      </c>
      <c r="G266" s="284">
        <v>97</v>
      </c>
      <c r="H266" s="282">
        <v>88</v>
      </c>
      <c r="I266" s="282">
        <v>88</v>
      </c>
      <c r="J266" s="282">
        <v>91</v>
      </c>
      <c r="K266" s="282">
        <v>93</v>
      </c>
      <c r="L266" s="284">
        <v>98</v>
      </c>
      <c r="M266" s="284">
        <v>87</v>
      </c>
      <c r="N266" s="282">
        <v>96.470588235294116</v>
      </c>
      <c r="O266" s="284">
        <v>87</v>
      </c>
      <c r="P266" s="282">
        <v>77</v>
      </c>
      <c r="Q266" s="282">
        <v>90</v>
      </c>
      <c r="R266" s="282">
        <v>83</v>
      </c>
      <c r="S266" s="282">
        <v>89</v>
      </c>
      <c r="T266" s="232">
        <f t="shared" si="4"/>
        <v>89.708295625942682</v>
      </c>
    </row>
    <row r="267" spans="1:22" s="4" customFormat="1" ht="16.5" customHeight="1" thickTop="1" thickBot="1">
      <c r="A267" s="61">
        <v>3</v>
      </c>
      <c r="B267" s="62">
        <v>260</v>
      </c>
      <c r="C267" s="62">
        <f>PresensiMIPA!B266</f>
        <v>12432</v>
      </c>
      <c r="D267" s="63" t="str">
        <f>PresensiMIPA!G266</f>
        <v>Putri Puspitasari</v>
      </c>
      <c r="E267" s="282">
        <v>91</v>
      </c>
      <c r="F267" s="283">
        <v>84.615384615384613</v>
      </c>
      <c r="G267" s="284">
        <v>94</v>
      </c>
      <c r="H267" s="282">
        <v>82</v>
      </c>
      <c r="I267" s="282">
        <v>84</v>
      </c>
      <c r="J267" s="282">
        <v>89</v>
      </c>
      <c r="K267" s="282">
        <v>97</v>
      </c>
      <c r="L267" s="284">
        <v>93</v>
      </c>
      <c r="M267" s="284">
        <v>86</v>
      </c>
      <c r="N267" s="282">
        <v>97.35294117647058</v>
      </c>
      <c r="O267" s="284">
        <v>90</v>
      </c>
      <c r="P267" s="282">
        <v>81</v>
      </c>
      <c r="Q267" s="282">
        <v>86</v>
      </c>
      <c r="R267" s="282">
        <v>82</v>
      </c>
      <c r="S267" s="282">
        <v>88</v>
      </c>
      <c r="T267" s="232">
        <f t="shared" si="4"/>
        <v>88.33122171945702</v>
      </c>
    </row>
    <row r="268" spans="1:22" s="4" customFormat="1" ht="16.5" customHeight="1" thickTop="1" thickBot="1">
      <c r="A268" s="61">
        <v>4</v>
      </c>
      <c r="B268" s="62">
        <v>261</v>
      </c>
      <c r="C268" s="62">
        <f>PresensiMIPA!B267</f>
        <v>12447</v>
      </c>
      <c r="D268" s="63" t="str">
        <f>PresensiMIPA!G267</f>
        <v>RANDI AZKA ATHAR AMIN</v>
      </c>
      <c r="E268" s="282">
        <v>94</v>
      </c>
      <c r="F268" s="283">
        <v>89.230769230769226</v>
      </c>
      <c r="G268" s="284">
        <v>91</v>
      </c>
      <c r="H268" s="282">
        <v>89</v>
      </c>
      <c r="I268" s="282">
        <v>86</v>
      </c>
      <c r="J268" s="282">
        <v>95</v>
      </c>
      <c r="K268" s="282">
        <v>95</v>
      </c>
      <c r="L268" s="284">
        <v>93</v>
      </c>
      <c r="M268" s="284">
        <v>88</v>
      </c>
      <c r="N268" s="282">
        <v>98.235294117647058</v>
      </c>
      <c r="O268" s="284">
        <v>87</v>
      </c>
      <c r="P268" s="282">
        <v>84</v>
      </c>
      <c r="Q268" s="282">
        <v>93</v>
      </c>
      <c r="R268" s="282">
        <v>84</v>
      </c>
      <c r="S268" s="282">
        <v>89</v>
      </c>
      <c r="T268" s="232">
        <f t="shared" si="4"/>
        <v>90.364404223227751</v>
      </c>
    </row>
    <row r="269" spans="1:22" s="4" customFormat="1" ht="16.5" customHeight="1" thickTop="1" thickBot="1">
      <c r="A269" s="61">
        <v>5</v>
      </c>
      <c r="B269" s="62">
        <v>262</v>
      </c>
      <c r="C269" s="62">
        <f>PresensiMIPA!B268</f>
        <v>12456</v>
      </c>
      <c r="D269" s="63" t="str">
        <f>PresensiMIPA!G268</f>
        <v>RENI WAHYU CAHYA NINGRUM</v>
      </c>
      <c r="E269" s="282">
        <v>90</v>
      </c>
      <c r="F269" s="283">
        <v>86.15384615384616</v>
      </c>
      <c r="G269" s="284">
        <v>97</v>
      </c>
      <c r="H269" s="282">
        <v>82</v>
      </c>
      <c r="I269" s="282">
        <v>88</v>
      </c>
      <c r="J269" s="282">
        <v>99</v>
      </c>
      <c r="K269" s="282">
        <v>93</v>
      </c>
      <c r="L269" s="284">
        <v>98</v>
      </c>
      <c r="M269" s="284">
        <v>85</v>
      </c>
      <c r="N269" s="282">
        <v>95.588235294117652</v>
      </c>
      <c r="O269" s="284">
        <v>80</v>
      </c>
      <c r="P269" s="282">
        <v>77</v>
      </c>
      <c r="Q269" s="282">
        <v>79</v>
      </c>
      <c r="R269" s="282">
        <v>80</v>
      </c>
      <c r="S269" s="282">
        <v>89</v>
      </c>
      <c r="T269" s="232">
        <f t="shared" si="4"/>
        <v>87.91613876319758</v>
      </c>
    </row>
    <row r="270" spans="1:22" s="4" customFormat="1" ht="16.5" customHeight="1" thickTop="1" thickBot="1">
      <c r="A270" s="61">
        <v>6</v>
      </c>
      <c r="B270" s="62">
        <v>263</v>
      </c>
      <c r="C270" s="62">
        <f>PresensiMIPA!B269</f>
        <v>12465</v>
      </c>
      <c r="D270" s="63" t="str">
        <f>PresensiMIPA!G269</f>
        <v>RIFKY HERMAWAN</v>
      </c>
      <c r="E270" s="282">
        <v>90</v>
      </c>
      <c r="F270" s="283">
        <v>87.692307692307693</v>
      </c>
      <c r="G270" s="284">
        <v>96</v>
      </c>
      <c r="H270" s="282">
        <v>87</v>
      </c>
      <c r="I270" s="282">
        <v>88</v>
      </c>
      <c r="J270" s="282">
        <v>97</v>
      </c>
      <c r="K270" s="282">
        <v>95</v>
      </c>
      <c r="L270" s="284">
        <v>95</v>
      </c>
      <c r="M270" s="284">
        <v>83</v>
      </c>
      <c r="N270" s="282">
        <v>92.941176470588232</v>
      </c>
      <c r="O270" s="284">
        <v>90</v>
      </c>
      <c r="P270" s="282">
        <v>87</v>
      </c>
      <c r="Q270" s="282">
        <v>87</v>
      </c>
      <c r="R270" s="282">
        <v>79</v>
      </c>
      <c r="S270" s="282">
        <v>86</v>
      </c>
      <c r="T270" s="232">
        <f t="shared" si="4"/>
        <v>89.375565610859724</v>
      </c>
    </row>
    <row r="271" spans="1:22" s="4" customFormat="1" ht="16.5" customHeight="1" thickTop="1" thickBot="1">
      <c r="A271" s="61">
        <v>7</v>
      </c>
      <c r="B271" s="62">
        <v>264</v>
      </c>
      <c r="C271" s="62">
        <f>PresensiMIPA!B270</f>
        <v>12479</v>
      </c>
      <c r="D271" s="63" t="str">
        <f>PresensiMIPA!G270</f>
        <v>RP. REYHAN ELBAN ABIYYU SETIAWAN</v>
      </c>
      <c r="E271" s="282">
        <v>98</v>
      </c>
      <c r="F271" s="283">
        <v>86.15384615384616</v>
      </c>
      <c r="G271" s="284">
        <v>93</v>
      </c>
      <c r="H271" s="282">
        <v>86</v>
      </c>
      <c r="I271" s="282">
        <v>87</v>
      </c>
      <c r="J271" s="282">
        <v>90</v>
      </c>
      <c r="K271" s="282">
        <v>93</v>
      </c>
      <c r="L271" s="284">
        <v>93</v>
      </c>
      <c r="M271" s="284">
        <v>90</v>
      </c>
      <c r="N271" s="282">
        <v>97.35294117647058</v>
      </c>
      <c r="O271" s="284">
        <v>95</v>
      </c>
      <c r="P271" s="282">
        <v>84</v>
      </c>
      <c r="Q271" s="282">
        <v>87</v>
      </c>
      <c r="R271" s="282">
        <v>80</v>
      </c>
      <c r="S271" s="282">
        <v>86</v>
      </c>
      <c r="T271" s="232">
        <f t="shared" si="4"/>
        <v>89.700452488687787</v>
      </c>
    </row>
    <row r="272" spans="1:22" s="4" customFormat="1" ht="16.5" customHeight="1" thickTop="1" thickBot="1">
      <c r="A272" s="61">
        <v>8</v>
      </c>
      <c r="B272" s="62">
        <v>265</v>
      </c>
      <c r="C272" s="62">
        <f>PresensiMIPA!B271</f>
        <v>12482</v>
      </c>
      <c r="D272" s="63" t="str">
        <f>PresensiMIPA!G271</f>
        <v>SALSABILA FARADISA</v>
      </c>
      <c r="E272" s="282">
        <v>98</v>
      </c>
      <c r="F272" s="283">
        <v>88.461538461538467</v>
      </c>
      <c r="G272" s="284">
        <v>91</v>
      </c>
      <c r="H272" s="282">
        <v>86</v>
      </c>
      <c r="I272" s="282">
        <v>86</v>
      </c>
      <c r="J272" s="282">
        <v>93</v>
      </c>
      <c r="K272" s="282">
        <v>92</v>
      </c>
      <c r="L272" s="284">
        <v>94</v>
      </c>
      <c r="M272" s="284">
        <v>86</v>
      </c>
      <c r="N272" s="282">
        <v>95.588235294117652</v>
      </c>
      <c r="O272" s="284">
        <v>85</v>
      </c>
      <c r="P272" s="282">
        <v>74</v>
      </c>
      <c r="Q272" s="282">
        <v>81</v>
      </c>
      <c r="R272" s="282">
        <v>80</v>
      </c>
      <c r="S272" s="282">
        <v>86</v>
      </c>
      <c r="T272" s="232">
        <f t="shared" si="4"/>
        <v>87.736651583710412</v>
      </c>
    </row>
    <row r="273" spans="1:20" s="4" customFormat="1" ht="16.5" customHeight="1" thickTop="1" thickBot="1">
      <c r="A273" s="61">
        <v>9</v>
      </c>
      <c r="B273" s="62">
        <v>266</v>
      </c>
      <c r="C273" s="62">
        <f>PresensiMIPA!B272</f>
        <v>12516</v>
      </c>
      <c r="D273" s="63" t="str">
        <f>PresensiMIPA!G272</f>
        <v>Tri Ayu Sukma Ningsih</v>
      </c>
      <c r="E273" s="282">
        <v>98</v>
      </c>
      <c r="F273" s="283">
        <v>87.692307692307693</v>
      </c>
      <c r="G273" s="284">
        <v>98</v>
      </c>
      <c r="H273" s="282">
        <v>85</v>
      </c>
      <c r="I273" s="282">
        <v>86</v>
      </c>
      <c r="J273" s="282">
        <v>100</v>
      </c>
      <c r="K273" s="282">
        <v>97</v>
      </c>
      <c r="L273" s="284">
        <v>98</v>
      </c>
      <c r="M273" s="284">
        <v>89</v>
      </c>
      <c r="N273" s="282">
        <v>99.117647058823536</v>
      </c>
      <c r="O273" s="284">
        <v>85</v>
      </c>
      <c r="P273" s="282">
        <v>87</v>
      </c>
      <c r="Q273" s="282">
        <v>89</v>
      </c>
      <c r="R273" s="282">
        <v>83</v>
      </c>
      <c r="S273" s="282">
        <v>89</v>
      </c>
      <c r="T273" s="232">
        <f t="shared" si="4"/>
        <v>91.387330316742066</v>
      </c>
    </row>
    <row r="274" spans="1:20" s="4" customFormat="1" ht="16.5" customHeight="1" thickTop="1" thickBot="1">
      <c r="A274" s="61">
        <v>10</v>
      </c>
      <c r="B274" s="62">
        <v>267</v>
      </c>
      <c r="C274" s="62">
        <f>PresensiMIPA!B273</f>
        <v>12526</v>
      </c>
      <c r="D274" s="63" t="str">
        <f>PresensiMIPA!G273</f>
        <v>Veni Vebriyanti</v>
      </c>
      <c r="E274" s="282">
        <v>94</v>
      </c>
      <c r="F274" s="283">
        <v>88.461538461538467</v>
      </c>
      <c r="G274" s="284">
        <v>88</v>
      </c>
      <c r="H274" s="282">
        <v>85</v>
      </c>
      <c r="I274" s="282">
        <v>86</v>
      </c>
      <c r="J274" s="282">
        <v>94</v>
      </c>
      <c r="K274" s="282">
        <v>95</v>
      </c>
      <c r="L274" s="284">
        <v>96</v>
      </c>
      <c r="M274" s="284">
        <v>83</v>
      </c>
      <c r="N274" s="282">
        <v>95.588235294117652</v>
      </c>
      <c r="O274" s="284">
        <v>90</v>
      </c>
      <c r="P274" s="282">
        <v>79</v>
      </c>
      <c r="Q274" s="282">
        <v>78</v>
      </c>
      <c r="R274" s="282">
        <v>80</v>
      </c>
      <c r="S274" s="282">
        <v>85</v>
      </c>
      <c r="T274" s="232">
        <f t="shared" si="4"/>
        <v>87.803318250377075</v>
      </c>
    </row>
    <row r="275" spans="1:20" s="4" customFormat="1" ht="16.5" customHeight="1" thickTop="1" thickBot="1">
      <c r="A275" s="61">
        <v>11</v>
      </c>
      <c r="B275" s="62">
        <v>268</v>
      </c>
      <c r="C275" s="62">
        <f>PresensiMIPA!B274</f>
        <v>12537</v>
      </c>
      <c r="D275" s="63" t="str">
        <f>PresensiMIPA!G274</f>
        <v>YANDA EKO DIANSYAH</v>
      </c>
      <c r="E275" s="282">
        <v>94</v>
      </c>
      <c r="F275" s="283">
        <v>82.307692307692307</v>
      </c>
      <c r="G275" s="284">
        <v>80</v>
      </c>
      <c r="H275" s="282">
        <v>82</v>
      </c>
      <c r="I275" s="282">
        <v>77</v>
      </c>
      <c r="J275" s="282">
        <v>96</v>
      </c>
      <c r="K275" s="282">
        <v>92</v>
      </c>
      <c r="L275" s="284">
        <v>96</v>
      </c>
      <c r="M275" s="284">
        <v>83</v>
      </c>
      <c r="N275" s="282">
        <v>86.764705882352942</v>
      </c>
      <c r="O275" s="284">
        <v>87</v>
      </c>
      <c r="P275" s="282">
        <v>70</v>
      </c>
      <c r="Q275" s="282">
        <v>87</v>
      </c>
      <c r="R275" s="282">
        <v>73</v>
      </c>
      <c r="S275" s="282">
        <v>88</v>
      </c>
      <c r="T275" s="232">
        <f t="shared" si="4"/>
        <v>84.938159879336354</v>
      </c>
    </row>
    <row r="276" spans="1:20" s="4" customFormat="1" ht="16.5" customHeight="1" thickTop="1" thickBot="1">
      <c r="A276" s="61">
        <v>12</v>
      </c>
      <c r="B276" s="62">
        <v>269</v>
      </c>
      <c r="C276" s="62">
        <f>PresensiMIPA!B275</f>
        <v>12542</v>
      </c>
      <c r="D276" s="63" t="str">
        <f>PresensiMIPA!G275</f>
        <v>Zuhriya Octasya Qudsi</v>
      </c>
      <c r="E276" s="282">
        <v>94</v>
      </c>
      <c r="F276" s="283">
        <v>86.15384615384616</v>
      </c>
      <c r="G276" s="284">
        <v>96</v>
      </c>
      <c r="H276" s="282">
        <v>86</v>
      </c>
      <c r="I276" s="282">
        <v>87</v>
      </c>
      <c r="J276" s="282">
        <v>92</v>
      </c>
      <c r="K276" s="282">
        <v>90</v>
      </c>
      <c r="L276" s="284">
        <v>95</v>
      </c>
      <c r="M276" s="284">
        <v>87</v>
      </c>
      <c r="N276" s="282">
        <v>97.35294117647058</v>
      </c>
      <c r="O276" s="284">
        <v>85</v>
      </c>
      <c r="P276" s="282">
        <v>86</v>
      </c>
      <c r="Q276" s="282">
        <v>93</v>
      </c>
      <c r="R276" s="282">
        <v>82</v>
      </c>
      <c r="S276" s="282">
        <v>89</v>
      </c>
      <c r="T276" s="232">
        <f t="shared" si="4"/>
        <v>89.700452488687787</v>
      </c>
    </row>
    <row r="277" spans="1:20" s="4" customFormat="1" ht="16.5" customHeight="1" thickTop="1" thickBot="1">
      <c r="A277" s="61"/>
      <c r="B277" s="62"/>
      <c r="C277" s="62"/>
      <c r="D277" s="63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232"/>
    </row>
    <row r="278" spans="1:20" s="4" customFormat="1" ht="16.5" customHeight="1" thickTop="1" thickBot="1">
      <c r="A278" s="61"/>
      <c r="B278" s="62"/>
      <c r="C278" s="62"/>
      <c r="D278" s="63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232"/>
    </row>
    <row r="279" spans="1:20" s="4" customFormat="1" ht="16.5" customHeight="1" thickTop="1" thickBot="1">
      <c r="A279" s="61"/>
      <c r="B279" s="62"/>
      <c r="C279" s="62"/>
      <c r="D279" s="63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232"/>
    </row>
    <row r="280" spans="1:20" s="4" customFormat="1" ht="16.5" customHeight="1" thickTop="1" thickBot="1">
      <c r="A280" s="61"/>
      <c r="B280" s="62"/>
      <c r="C280" s="62"/>
      <c r="D280" s="63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232"/>
    </row>
    <row r="281" spans="1:20" s="4" customFormat="1" ht="16.5" customHeight="1" thickTop="1" thickBot="1">
      <c r="A281" s="61"/>
      <c r="B281" s="62"/>
      <c r="C281" s="62"/>
      <c r="D281" s="63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232"/>
    </row>
    <row r="282" spans="1:20" s="4" customFormat="1" ht="16.5" customHeight="1" thickTop="1" thickBot="1">
      <c r="A282" s="61"/>
      <c r="B282" s="62"/>
      <c r="C282" s="62"/>
      <c r="D282" s="63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232"/>
    </row>
    <row r="283" spans="1:20" s="4" customFormat="1" ht="16.5" customHeight="1" thickTop="1" thickBot="1">
      <c r="A283" s="61">
        <v>17</v>
      </c>
      <c r="B283" s="62">
        <v>1</v>
      </c>
      <c r="C283" s="59">
        <f>PresensiIPS!B7</f>
        <v>12124</v>
      </c>
      <c r="D283" s="60" t="str">
        <f>PresensiIPS!G7</f>
        <v>ABDILLAH RAMADHANI</v>
      </c>
      <c r="E283" s="282">
        <v>98</v>
      </c>
      <c r="F283" s="283">
        <v>86.92307692307692</v>
      </c>
      <c r="G283" s="284">
        <v>86</v>
      </c>
      <c r="H283" s="282">
        <v>79</v>
      </c>
      <c r="I283" s="282">
        <v>88</v>
      </c>
      <c r="J283" s="282">
        <v>89</v>
      </c>
      <c r="K283" s="282">
        <v>92</v>
      </c>
      <c r="L283" s="284">
        <v>97</v>
      </c>
      <c r="M283" s="284">
        <v>93</v>
      </c>
      <c r="N283" s="282">
        <v>82.35294117647058</v>
      </c>
      <c r="O283" s="282">
        <v>93</v>
      </c>
      <c r="P283" s="282">
        <v>88</v>
      </c>
      <c r="Q283" s="282">
        <v>84</v>
      </c>
      <c r="R283" s="282">
        <v>78</v>
      </c>
      <c r="S283" s="282">
        <v>85</v>
      </c>
      <c r="T283" s="232">
        <f t="shared" si="4"/>
        <v>87.95173453996982</v>
      </c>
    </row>
    <row r="284" spans="1:20" s="4" customFormat="1" ht="16.5" customHeight="1" thickTop="1" thickBot="1">
      <c r="A284" s="61">
        <v>18</v>
      </c>
      <c r="B284" s="62">
        <v>2</v>
      </c>
      <c r="C284" s="59">
        <f>PresensiIPS!B8</f>
        <v>12160</v>
      </c>
      <c r="D284" s="60" t="str">
        <f>PresensiIPS!G8</f>
        <v>ALIZAH IRMAYANTI</v>
      </c>
      <c r="E284" s="282">
        <v>83</v>
      </c>
      <c r="F284" s="283">
        <v>85.384615384615387</v>
      </c>
      <c r="G284" s="284">
        <v>94</v>
      </c>
      <c r="H284" s="282">
        <v>79</v>
      </c>
      <c r="I284" s="282">
        <v>87</v>
      </c>
      <c r="J284" s="282">
        <v>95</v>
      </c>
      <c r="K284" s="282">
        <v>95</v>
      </c>
      <c r="L284" s="284">
        <v>90</v>
      </c>
      <c r="M284" s="284">
        <v>92</v>
      </c>
      <c r="N284" s="282">
        <v>88.529411764705884</v>
      </c>
      <c r="O284" s="282">
        <v>92</v>
      </c>
      <c r="P284" s="282">
        <v>83</v>
      </c>
      <c r="Q284" s="282">
        <v>81</v>
      </c>
      <c r="R284" s="282">
        <v>80</v>
      </c>
      <c r="S284" s="282">
        <v>88</v>
      </c>
      <c r="T284" s="232">
        <f t="shared" si="4"/>
        <v>87.527601809954746</v>
      </c>
    </row>
    <row r="285" spans="1:20" s="4" customFormat="1" ht="16.5" customHeight="1" thickTop="1" thickBot="1">
      <c r="A285" s="61">
        <v>19</v>
      </c>
      <c r="B285" s="62">
        <v>3</v>
      </c>
      <c r="C285" s="59">
        <f>PresensiIPS!B9</f>
        <v>12168</v>
      </c>
      <c r="D285" s="60" t="str">
        <f>PresensiIPS!G9</f>
        <v>ANDI MUBAROK</v>
      </c>
      <c r="E285" s="282">
        <v>88</v>
      </c>
      <c r="F285" s="283">
        <v>84.615384615384613</v>
      </c>
      <c r="G285" s="284">
        <v>86</v>
      </c>
      <c r="H285" s="282">
        <v>83</v>
      </c>
      <c r="I285" s="282">
        <v>95</v>
      </c>
      <c r="J285" s="282">
        <v>89</v>
      </c>
      <c r="K285" s="282">
        <v>93</v>
      </c>
      <c r="L285" s="284">
        <v>96</v>
      </c>
      <c r="M285" s="284">
        <v>89</v>
      </c>
      <c r="N285" s="282">
        <v>89.411764705882348</v>
      </c>
      <c r="O285" s="282">
        <v>97</v>
      </c>
      <c r="P285" s="282">
        <v>87</v>
      </c>
      <c r="Q285" s="282">
        <v>85</v>
      </c>
      <c r="R285" s="282">
        <v>81</v>
      </c>
      <c r="S285" s="282">
        <v>86</v>
      </c>
      <c r="T285" s="232">
        <f t="shared" si="4"/>
        <v>88.601809954751133</v>
      </c>
    </row>
    <row r="286" spans="1:20" s="4" customFormat="1" ht="16.5" customHeight="1" thickTop="1" thickBot="1">
      <c r="A286" s="61">
        <v>20</v>
      </c>
      <c r="B286" s="62">
        <v>4</v>
      </c>
      <c r="C286" s="59">
        <f>PresensiIPS!B10</f>
        <v>12188</v>
      </c>
      <c r="D286" s="60" t="str">
        <f>PresensiIPS!G10</f>
        <v>ATTHARIQ ALKAUSAR HERDIYANTO</v>
      </c>
      <c r="E286" s="282">
        <v>91</v>
      </c>
      <c r="F286" s="283">
        <v>89.230769230769226</v>
      </c>
      <c r="G286" s="284">
        <v>95</v>
      </c>
      <c r="H286" s="282">
        <v>82</v>
      </c>
      <c r="I286" s="282">
        <v>86</v>
      </c>
      <c r="J286" s="282">
        <v>97</v>
      </c>
      <c r="K286" s="282">
        <v>93</v>
      </c>
      <c r="L286" s="284">
        <v>97</v>
      </c>
      <c r="M286" s="284">
        <v>93</v>
      </c>
      <c r="N286" s="282">
        <v>94.705882352941174</v>
      </c>
      <c r="O286" s="282">
        <v>99</v>
      </c>
      <c r="P286" s="282">
        <v>87</v>
      </c>
      <c r="Q286" s="282">
        <v>87</v>
      </c>
      <c r="R286" s="282">
        <v>77</v>
      </c>
      <c r="S286" s="282">
        <v>90</v>
      </c>
      <c r="T286" s="232">
        <f t="shared" si="4"/>
        <v>90.529110105580699</v>
      </c>
    </row>
    <row r="287" spans="1:20" s="4" customFormat="1" ht="16.5" customHeight="1" thickTop="1" thickBot="1">
      <c r="A287" s="61">
        <v>21</v>
      </c>
      <c r="B287" s="62">
        <v>5</v>
      </c>
      <c r="C287" s="59">
        <f>PresensiIPS!B11</f>
        <v>12200</v>
      </c>
      <c r="D287" s="60" t="str">
        <f>PresensiIPS!G11</f>
        <v>DANU FIRMAN CAHYA SYSNANDA</v>
      </c>
      <c r="E287" s="282">
        <v>93</v>
      </c>
      <c r="F287" s="283">
        <v>87.692307692307693</v>
      </c>
      <c r="G287" s="284">
        <v>96</v>
      </c>
      <c r="H287" s="282">
        <v>85</v>
      </c>
      <c r="I287" s="282">
        <v>90</v>
      </c>
      <c r="J287" s="282">
        <v>98</v>
      </c>
      <c r="K287" s="282">
        <v>93</v>
      </c>
      <c r="L287" s="284">
        <v>98</v>
      </c>
      <c r="M287" s="284">
        <v>94</v>
      </c>
      <c r="N287" s="282">
        <v>95.588235294117652</v>
      </c>
      <c r="O287" s="282">
        <v>97</v>
      </c>
      <c r="P287" s="282">
        <v>87</v>
      </c>
      <c r="Q287" s="282">
        <v>88</v>
      </c>
      <c r="R287" s="282">
        <v>81</v>
      </c>
      <c r="S287" s="282">
        <v>90</v>
      </c>
      <c r="T287" s="232">
        <f t="shared" si="4"/>
        <v>91.552036199095014</v>
      </c>
    </row>
    <row r="288" spans="1:20" s="4" customFormat="1" ht="16.5" customHeight="1" thickTop="1" thickBot="1">
      <c r="A288" s="61">
        <v>22</v>
      </c>
      <c r="B288" s="62">
        <v>6</v>
      </c>
      <c r="C288" s="59">
        <f>PresensiIPS!B12</f>
        <v>12224</v>
      </c>
      <c r="D288" s="60" t="str">
        <f>PresensiIPS!G12</f>
        <v>ERNI KURNIAWATI BASYIROH</v>
      </c>
      <c r="E288" s="282">
        <v>94</v>
      </c>
      <c r="F288" s="283">
        <v>87.692307692307693</v>
      </c>
      <c r="G288" s="284">
        <v>93</v>
      </c>
      <c r="H288" s="282">
        <v>76</v>
      </c>
      <c r="I288" s="282">
        <v>88</v>
      </c>
      <c r="J288" s="282">
        <v>92</v>
      </c>
      <c r="K288" s="282">
        <v>92</v>
      </c>
      <c r="L288" s="284">
        <v>96</v>
      </c>
      <c r="M288" s="284">
        <v>93</v>
      </c>
      <c r="N288" s="282">
        <v>92.058823529411768</v>
      </c>
      <c r="O288" s="282">
        <v>95</v>
      </c>
      <c r="P288" s="282">
        <v>87</v>
      </c>
      <c r="Q288" s="282">
        <v>81</v>
      </c>
      <c r="R288" s="282">
        <v>78</v>
      </c>
      <c r="S288" s="282">
        <v>88</v>
      </c>
      <c r="T288" s="232">
        <f t="shared" si="4"/>
        <v>88.850075414781287</v>
      </c>
    </row>
    <row r="289" spans="1:20" s="4" customFormat="1" ht="16.5" customHeight="1" thickTop="1" thickBot="1">
      <c r="A289" s="61">
        <v>23</v>
      </c>
      <c r="B289" s="62">
        <v>7</v>
      </c>
      <c r="C289" s="59">
        <f>PresensiIPS!B13</f>
        <v>12230</v>
      </c>
      <c r="D289" s="60" t="str">
        <f>PresensiIPS!G13</f>
        <v>FAJRUL FALAH</v>
      </c>
      <c r="E289" s="282">
        <v>95</v>
      </c>
      <c r="F289" s="283">
        <v>89.230769230769226</v>
      </c>
      <c r="G289" s="284">
        <v>94</v>
      </c>
      <c r="H289" s="282">
        <v>86</v>
      </c>
      <c r="I289" s="282">
        <v>88</v>
      </c>
      <c r="J289" s="282">
        <v>96</v>
      </c>
      <c r="K289" s="282">
        <v>92</v>
      </c>
      <c r="L289" s="284">
        <v>97</v>
      </c>
      <c r="M289" s="284">
        <v>90</v>
      </c>
      <c r="N289" s="282">
        <v>95.588235294117652</v>
      </c>
      <c r="O289" s="282">
        <v>99</v>
      </c>
      <c r="P289" s="282">
        <v>87</v>
      </c>
      <c r="Q289" s="282">
        <v>88</v>
      </c>
      <c r="R289" s="282">
        <v>82</v>
      </c>
      <c r="S289" s="282">
        <v>89</v>
      </c>
      <c r="T289" s="232">
        <f t="shared" si="4"/>
        <v>91.187933634992476</v>
      </c>
    </row>
    <row r="290" spans="1:20" s="4" customFormat="1" ht="16.5" customHeight="1" thickTop="1" thickBot="1">
      <c r="A290" s="61">
        <v>24</v>
      </c>
      <c r="B290" s="62">
        <v>8</v>
      </c>
      <c r="C290" s="59">
        <f>PresensiIPS!B14</f>
        <v>12233</v>
      </c>
      <c r="D290" s="60" t="str">
        <f>PresensiIPS!G14</f>
        <v>FANIA WULANDARI</v>
      </c>
      <c r="E290" s="282">
        <v>75</v>
      </c>
      <c r="F290" s="283">
        <v>87.692307692307693</v>
      </c>
      <c r="G290" s="284">
        <v>95</v>
      </c>
      <c r="H290" s="282">
        <v>77</v>
      </c>
      <c r="I290" s="282">
        <v>86</v>
      </c>
      <c r="J290" s="282">
        <v>94</v>
      </c>
      <c r="K290" s="282">
        <v>95</v>
      </c>
      <c r="L290" s="284">
        <v>94</v>
      </c>
      <c r="M290" s="284">
        <v>94</v>
      </c>
      <c r="N290" s="282">
        <v>90.294117647058826</v>
      </c>
      <c r="O290" s="282">
        <v>91</v>
      </c>
      <c r="P290" s="282">
        <v>87</v>
      </c>
      <c r="Q290" s="282">
        <v>85</v>
      </c>
      <c r="R290" s="282">
        <v>82</v>
      </c>
      <c r="S290" s="282">
        <v>88</v>
      </c>
      <c r="T290" s="232">
        <f t="shared" si="4"/>
        <v>88.065761689291094</v>
      </c>
    </row>
    <row r="291" spans="1:20" s="4" customFormat="1" ht="16.5" customHeight="1" thickTop="1" thickBot="1">
      <c r="A291" s="61">
        <v>25</v>
      </c>
      <c r="B291" s="62">
        <v>9</v>
      </c>
      <c r="C291" s="59">
        <f>PresensiIPS!B15</f>
        <v>12251</v>
      </c>
      <c r="D291" s="60" t="str">
        <f>PresensiIPS!G15</f>
        <v>FITRIA PUTRI UTAMI</v>
      </c>
      <c r="E291" s="282">
        <v>86</v>
      </c>
      <c r="F291" s="283">
        <v>83.07692307692308</v>
      </c>
      <c r="G291" s="284">
        <v>95</v>
      </c>
      <c r="H291" s="282">
        <v>76</v>
      </c>
      <c r="I291" s="282">
        <v>86</v>
      </c>
      <c r="J291" s="282">
        <v>95</v>
      </c>
      <c r="K291" s="282">
        <v>95</v>
      </c>
      <c r="L291" s="284">
        <v>96</v>
      </c>
      <c r="M291" s="284">
        <v>90</v>
      </c>
      <c r="N291" s="282">
        <v>93.823529411764696</v>
      </c>
      <c r="O291" s="282">
        <v>97</v>
      </c>
      <c r="P291" s="282">
        <v>87</v>
      </c>
      <c r="Q291" s="282">
        <v>82</v>
      </c>
      <c r="R291" s="282">
        <v>75</v>
      </c>
      <c r="S291" s="282">
        <v>89</v>
      </c>
      <c r="T291" s="232">
        <f t="shared" si="4"/>
        <v>88.393363499245851</v>
      </c>
    </row>
    <row r="292" spans="1:20" s="4" customFormat="1" ht="16.5" customHeight="1" thickTop="1" thickBot="1">
      <c r="A292" s="61">
        <v>26</v>
      </c>
      <c r="B292" s="62">
        <v>10</v>
      </c>
      <c r="C292" s="59">
        <f>PresensiIPS!B16</f>
        <v>12258</v>
      </c>
      <c r="D292" s="60" t="str">
        <f>PresensiIPS!G16</f>
        <v>GUSTI HAITSAM PERKASA</v>
      </c>
      <c r="E292" s="282">
        <v>88</v>
      </c>
      <c r="F292" s="283">
        <v>86.15384615384616</v>
      </c>
      <c r="G292" s="284">
        <v>95</v>
      </c>
      <c r="H292" s="282">
        <v>81</v>
      </c>
      <c r="I292" s="282">
        <v>86</v>
      </c>
      <c r="J292" s="282">
        <v>85</v>
      </c>
      <c r="K292" s="282">
        <v>92</v>
      </c>
      <c r="L292" s="284">
        <v>90</v>
      </c>
      <c r="M292" s="284">
        <v>92</v>
      </c>
      <c r="N292" s="282">
        <v>90.294117647058826</v>
      </c>
      <c r="O292" s="282">
        <v>85</v>
      </c>
      <c r="P292" s="282">
        <v>82</v>
      </c>
      <c r="Q292" s="282">
        <v>78</v>
      </c>
      <c r="R292" s="282">
        <v>78</v>
      </c>
      <c r="S292" s="282">
        <v>83</v>
      </c>
      <c r="T292" s="232">
        <f t="shared" si="4"/>
        <v>86.096530920060331</v>
      </c>
    </row>
    <row r="293" spans="1:20" s="4" customFormat="1" ht="16.5" customHeight="1" thickTop="1" thickBot="1">
      <c r="A293" s="61">
        <v>27</v>
      </c>
      <c r="B293" s="62">
        <v>11</v>
      </c>
      <c r="C293" s="59">
        <f>PresensiIPS!B17</f>
        <v>12273</v>
      </c>
      <c r="D293" s="60" t="str">
        <f>PresensiIPS!G17</f>
        <v>HORISUN ARIEF</v>
      </c>
      <c r="E293" s="282">
        <v>95</v>
      </c>
      <c r="F293" s="283">
        <v>82.307692307692307</v>
      </c>
      <c r="G293" s="284">
        <v>95</v>
      </c>
      <c r="H293" s="282">
        <v>76</v>
      </c>
      <c r="I293" s="282">
        <v>87</v>
      </c>
      <c r="J293" s="282">
        <v>96</v>
      </c>
      <c r="K293" s="282">
        <v>88</v>
      </c>
      <c r="L293" s="284">
        <v>97</v>
      </c>
      <c r="M293" s="284">
        <v>90</v>
      </c>
      <c r="N293" s="282">
        <v>93.823529411764696</v>
      </c>
      <c r="O293" s="282">
        <v>87</v>
      </c>
      <c r="P293" s="282">
        <v>87</v>
      </c>
      <c r="Q293" s="282">
        <v>86</v>
      </c>
      <c r="R293" s="282">
        <v>78</v>
      </c>
      <c r="S293" s="282">
        <v>85</v>
      </c>
      <c r="T293" s="232">
        <f t="shared" si="4"/>
        <v>88.208748114630467</v>
      </c>
    </row>
    <row r="294" spans="1:20" s="4" customFormat="1" ht="16.5" customHeight="1" thickTop="1" thickBot="1">
      <c r="A294" s="61">
        <v>28</v>
      </c>
      <c r="B294" s="62">
        <v>12</v>
      </c>
      <c r="C294" s="59">
        <f>PresensiIPS!B18</f>
        <v>12279</v>
      </c>
      <c r="D294" s="60" t="str">
        <f>PresensiIPS!G18</f>
        <v>IMROATUL MUNAWAROH</v>
      </c>
      <c r="E294" s="282">
        <v>91</v>
      </c>
      <c r="F294" s="283">
        <v>86.92307692307692</v>
      </c>
      <c r="G294" s="284">
        <v>95</v>
      </c>
      <c r="H294" s="282">
        <v>77</v>
      </c>
      <c r="I294" s="282">
        <v>92</v>
      </c>
      <c r="J294" s="282">
        <v>94</v>
      </c>
      <c r="K294" s="282">
        <v>93</v>
      </c>
      <c r="L294" s="284">
        <v>95</v>
      </c>
      <c r="M294" s="284">
        <v>93</v>
      </c>
      <c r="N294" s="282">
        <v>91.176470588235304</v>
      </c>
      <c r="O294" s="282">
        <v>95</v>
      </c>
      <c r="P294" s="282">
        <v>85</v>
      </c>
      <c r="Q294" s="282">
        <v>87</v>
      </c>
      <c r="R294" s="282">
        <v>80</v>
      </c>
      <c r="S294" s="282">
        <v>89</v>
      </c>
      <c r="T294" s="232">
        <f t="shared" si="4"/>
        <v>89.606636500754149</v>
      </c>
    </row>
    <row r="295" spans="1:20" s="4" customFormat="1" ht="16.5" customHeight="1" thickTop="1" thickBot="1">
      <c r="A295" s="61">
        <v>29</v>
      </c>
      <c r="B295" s="62">
        <v>13</v>
      </c>
      <c r="C295" s="59">
        <f>PresensiIPS!B19</f>
        <v>12286</v>
      </c>
      <c r="D295" s="60" t="str">
        <f>PresensiIPS!G19</f>
        <v>Iqbal Syarifullah</v>
      </c>
      <c r="E295" s="282">
        <v>83</v>
      </c>
      <c r="F295" s="283">
        <v>77.692307692307693</v>
      </c>
      <c r="G295" s="284">
        <v>81</v>
      </c>
      <c r="H295" s="282">
        <v>72</v>
      </c>
      <c r="I295" s="282">
        <v>84</v>
      </c>
      <c r="J295" s="282">
        <v>78</v>
      </c>
      <c r="K295" s="282">
        <v>81</v>
      </c>
      <c r="L295" s="284">
        <v>92</v>
      </c>
      <c r="M295" s="284">
        <v>88</v>
      </c>
      <c r="N295" s="282">
        <v>75.294117647058826</v>
      </c>
      <c r="O295" s="282">
        <v>86</v>
      </c>
      <c r="P295" s="282">
        <v>84</v>
      </c>
      <c r="Q295" s="282">
        <v>82</v>
      </c>
      <c r="R295" s="282">
        <v>76</v>
      </c>
      <c r="S295" s="282">
        <v>82</v>
      </c>
      <c r="T295" s="232">
        <f t="shared" si="4"/>
        <v>81.465761689291099</v>
      </c>
    </row>
    <row r="296" spans="1:20" s="4" customFormat="1" ht="16.5" customHeight="1" thickTop="1" thickBot="1">
      <c r="A296" s="61">
        <v>30</v>
      </c>
      <c r="B296" s="62">
        <v>14</v>
      </c>
      <c r="C296" s="59">
        <f>PresensiIPS!B20</f>
        <v>12304</v>
      </c>
      <c r="D296" s="60" t="str">
        <f>PresensiIPS!G20</f>
        <v>KHOIRON NAHDIYIN</v>
      </c>
      <c r="E296" s="282">
        <v>83</v>
      </c>
      <c r="F296" s="283">
        <v>84.615384615384613</v>
      </c>
      <c r="G296" s="284">
        <v>93</v>
      </c>
      <c r="H296" s="282">
        <v>84</v>
      </c>
      <c r="I296" s="282">
        <v>83</v>
      </c>
      <c r="J296" s="282">
        <v>97</v>
      </c>
      <c r="K296" s="282">
        <v>90</v>
      </c>
      <c r="L296" s="284">
        <v>92</v>
      </c>
      <c r="M296" s="284">
        <v>91</v>
      </c>
      <c r="N296" s="282">
        <v>87.64705882352942</v>
      </c>
      <c r="O296" s="282">
        <v>88</v>
      </c>
      <c r="P296" s="282">
        <v>85</v>
      </c>
      <c r="Q296" s="282">
        <v>86</v>
      </c>
      <c r="R296" s="282">
        <v>78</v>
      </c>
      <c r="S296" s="282">
        <v>90</v>
      </c>
      <c r="T296" s="232">
        <f t="shared" si="4"/>
        <v>87.484162895927597</v>
      </c>
    </row>
    <row r="297" spans="1:20" s="4" customFormat="1" ht="16.5" customHeight="1" thickTop="1" thickBot="1">
      <c r="A297" s="61">
        <v>31</v>
      </c>
      <c r="B297" s="62">
        <v>15</v>
      </c>
      <c r="C297" s="59">
        <f>PresensiIPS!B21</f>
        <v>12326</v>
      </c>
      <c r="D297" s="60" t="str">
        <f>PresensiIPS!G21</f>
        <v>MAHARDHIKA AGUNG WICAKSONO</v>
      </c>
      <c r="E297" s="282">
        <v>89</v>
      </c>
      <c r="F297" s="283">
        <v>85.384615384615387</v>
      </c>
      <c r="G297" s="284">
        <v>96</v>
      </c>
      <c r="H297" s="282">
        <v>82</v>
      </c>
      <c r="I297" s="282">
        <v>90</v>
      </c>
      <c r="J297" s="282">
        <v>95</v>
      </c>
      <c r="K297" s="282">
        <v>96</v>
      </c>
      <c r="L297" s="284">
        <v>95</v>
      </c>
      <c r="M297" s="284">
        <v>96</v>
      </c>
      <c r="N297" s="282">
        <v>84.117647058823536</v>
      </c>
      <c r="O297" s="282">
        <v>99</v>
      </c>
      <c r="P297" s="282">
        <v>89</v>
      </c>
      <c r="Q297" s="282">
        <v>86</v>
      </c>
      <c r="R297" s="282">
        <v>83</v>
      </c>
      <c r="S297" s="282">
        <v>90</v>
      </c>
      <c r="T297" s="232">
        <f t="shared" si="4"/>
        <v>90.36681749622926</v>
      </c>
    </row>
    <row r="298" spans="1:20" s="4" customFormat="1" ht="16.5" customHeight="1" thickTop="1" thickBot="1">
      <c r="A298" s="61">
        <v>32</v>
      </c>
      <c r="B298" s="62">
        <v>16</v>
      </c>
      <c r="C298" s="59">
        <f>PresensiIPS!B22</f>
        <v>12336</v>
      </c>
      <c r="D298" s="60" t="str">
        <f>PresensiIPS!G22</f>
        <v>MAULINA ROBIATUN NISA</v>
      </c>
      <c r="E298" s="282">
        <v>94</v>
      </c>
      <c r="F298" s="283">
        <v>83.07692307692308</v>
      </c>
      <c r="G298" s="284">
        <v>98</v>
      </c>
      <c r="H298" s="282">
        <v>76</v>
      </c>
      <c r="I298" s="282">
        <v>92</v>
      </c>
      <c r="J298" s="282">
        <v>97</v>
      </c>
      <c r="K298" s="282">
        <v>93</v>
      </c>
      <c r="L298" s="284">
        <v>96</v>
      </c>
      <c r="M298" s="284">
        <v>95</v>
      </c>
      <c r="N298" s="282">
        <v>95.588235294117652</v>
      </c>
      <c r="O298" s="282">
        <v>95</v>
      </c>
      <c r="P298" s="282">
        <v>85</v>
      </c>
      <c r="Q298" s="282">
        <v>84</v>
      </c>
      <c r="R298" s="282">
        <v>81</v>
      </c>
      <c r="S298" s="282">
        <v>89</v>
      </c>
      <c r="T298" s="232">
        <f t="shared" si="4"/>
        <v>90.244343891402721</v>
      </c>
    </row>
    <row r="299" spans="1:20" s="4" customFormat="1" ht="16.5" customHeight="1" thickTop="1" thickBot="1">
      <c r="A299" s="61">
        <v>33</v>
      </c>
      <c r="B299" s="62">
        <v>17</v>
      </c>
      <c r="C299" s="59">
        <f>PresensiIPS!B23</f>
        <v>12342</v>
      </c>
      <c r="D299" s="60" t="str">
        <f>PresensiIPS!G23</f>
        <v>MELIANA PUSPITA SARI</v>
      </c>
      <c r="E299" s="282">
        <v>86</v>
      </c>
      <c r="F299" s="283">
        <v>83.07692307692308</v>
      </c>
      <c r="G299" s="284">
        <v>95</v>
      </c>
      <c r="H299" s="282">
        <v>79</v>
      </c>
      <c r="I299" s="282">
        <v>84</v>
      </c>
      <c r="J299" s="282">
        <v>94</v>
      </c>
      <c r="K299" s="282">
        <v>95</v>
      </c>
      <c r="L299" s="284">
        <v>94</v>
      </c>
      <c r="M299" s="284">
        <v>91</v>
      </c>
      <c r="N299" s="282">
        <v>89.411764705882348</v>
      </c>
      <c r="O299" s="282">
        <v>94</v>
      </c>
      <c r="P299" s="282">
        <v>87</v>
      </c>
      <c r="Q299" s="282">
        <v>87</v>
      </c>
      <c r="R299" s="282">
        <v>78</v>
      </c>
      <c r="S299" s="282">
        <v>85</v>
      </c>
      <c r="T299" s="232">
        <f t="shared" si="4"/>
        <v>88.099245852187025</v>
      </c>
    </row>
    <row r="300" spans="1:20" s="4" customFormat="1" ht="16.5" customHeight="1" thickTop="1" thickBot="1">
      <c r="A300" s="61">
        <v>34</v>
      </c>
      <c r="B300" s="62">
        <v>18</v>
      </c>
      <c r="C300" s="59">
        <f>PresensiIPS!B24</f>
        <v>12351</v>
      </c>
      <c r="D300" s="60" t="str">
        <f>PresensiIPS!G24</f>
        <v>MOH. ARJUN DANI LUCKYANSYAH</v>
      </c>
      <c r="E300" s="282">
        <v>99</v>
      </c>
      <c r="F300" s="283">
        <v>89.230769230769226</v>
      </c>
      <c r="G300" s="284">
        <v>90</v>
      </c>
      <c r="H300" s="282">
        <v>82</v>
      </c>
      <c r="I300" s="282">
        <v>95</v>
      </c>
      <c r="J300" s="282">
        <v>97</v>
      </c>
      <c r="K300" s="282">
        <v>90</v>
      </c>
      <c r="L300" s="284">
        <v>98</v>
      </c>
      <c r="M300" s="284">
        <v>93</v>
      </c>
      <c r="N300" s="282">
        <v>95.588235294117652</v>
      </c>
      <c r="O300" s="282">
        <v>98</v>
      </c>
      <c r="P300" s="282">
        <v>88</v>
      </c>
      <c r="Q300" s="282">
        <v>85</v>
      </c>
      <c r="R300" s="282">
        <v>82</v>
      </c>
      <c r="S300" s="282">
        <v>88</v>
      </c>
      <c r="T300" s="232">
        <f t="shared" si="4"/>
        <v>91.321266968325801</v>
      </c>
    </row>
    <row r="301" spans="1:20" s="4" customFormat="1" ht="16.5" customHeight="1" thickTop="1" thickBot="1">
      <c r="A301" s="61">
        <v>35</v>
      </c>
      <c r="B301" s="62">
        <v>19</v>
      </c>
      <c r="C301" s="59">
        <f>PresensiIPS!B25</f>
        <v>12360</v>
      </c>
      <c r="D301" s="60" t="str">
        <f>PresensiIPS!G25</f>
        <v>MOH. RIZQIYANTO KURNIAWAN</v>
      </c>
      <c r="E301" s="282">
        <v>83</v>
      </c>
      <c r="F301" s="283">
        <v>76.15384615384616</v>
      </c>
      <c r="G301" s="284">
        <v>81</v>
      </c>
      <c r="H301" s="282">
        <v>78</v>
      </c>
      <c r="I301" s="282">
        <v>82</v>
      </c>
      <c r="J301" s="282">
        <v>97</v>
      </c>
      <c r="K301" s="282">
        <v>85</v>
      </c>
      <c r="L301" s="284">
        <v>91</v>
      </c>
      <c r="M301" s="284">
        <v>92</v>
      </c>
      <c r="N301" s="282">
        <v>77.941176470588232</v>
      </c>
      <c r="O301" s="282">
        <v>94</v>
      </c>
      <c r="P301" s="282">
        <v>84</v>
      </c>
      <c r="Q301" s="282">
        <v>74</v>
      </c>
      <c r="R301" s="282">
        <v>81</v>
      </c>
      <c r="S301" s="282">
        <v>89</v>
      </c>
      <c r="T301" s="232">
        <f t="shared" si="4"/>
        <v>84.339668174962299</v>
      </c>
    </row>
    <row r="302" spans="1:20" s="4" customFormat="1" ht="16.5" customHeight="1" thickTop="1" thickBot="1">
      <c r="A302" s="61">
        <v>36</v>
      </c>
      <c r="B302" s="62">
        <v>20</v>
      </c>
      <c r="C302" s="59">
        <f>PresensiIPS!B26</f>
        <v>12365</v>
      </c>
      <c r="D302" s="60" t="str">
        <f>PresensiIPS!G26</f>
        <v>MOHAMMAD ARIFIN ILHAM</v>
      </c>
      <c r="E302" s="282">
        <v>88</v>
      </c>
      <c r="F302" s="283">
        <v>89.230769230769226</v>
      </c>
      <c r="G302" s="284">
        <v>87</v>
      </c>
      <c r="H302" s="282">
        <v>83</v>
      </c>
      <c r="I302" s="282">
        <v>84</v>
      </c>
      <c r="J302" s="282">
        <v>85</v>
      </c>
      <c r="K302" s="282">
        <v>90</v>
      </c>
      <c r="L302" s="284">
        <v>93</v>
      </c>
      <c r="M302" s="284">
        <v>91</v>
      </c>
      <c r="N302" s="282">
        <v>87.64705882352942</v>
      </c>
      <c r="O302" s="282">
        <v>94</v>
      </c>
      <c r="P302" s="282">
        <v>90</v>
      </c>
      <c r="Q302" s="282">
        <v>84</v>
      </c>
      <c r="R302" s="282">
        <v>78</v>
      </c>
      <c r="S302" s="282">
        <v>80</v>
      </c>
      <c r="T302" s="232">
        <f t="shared" si="4"/>
        <v>86.925188536953257</v>
      </c>
    </row>
    <row r="303" spans="1:20" s="4" customFormat="1" ht="16.5" customHeight="1" thickTop="1" thickBot="1">
      <c r="A303" s="61">
        <v>37</v>
      </c>
      <c r="B303" s="62">
        <v>21</v>
      </c>
      <c r="C303" s="59">
        <f>PresensiIPS!B27</f>
        <v>12381</v>
      </c>
      <c r="D303" s="60" t="str">
        <f>PresensiIPS!G27</f>
        <v>MUHAMMAD REDIAN YULI PRASETYA</v>
      </c>
      <c r="E303" s="282">
        <v>74</v>
      </c>
      <c r="F303" s="283">
        <v>74.615384615384613</v>
      </c>
      <c r="G303" s="284">
        <v>75</v>
      </c>
      <c r="H303" s="282">
        <v>75</v>
      </c>
      <c r="I303" s="282">
        <v>70</v>
      </c>
      <c r="J303" s="282">
        <v>73</v>
      </c>
      <c r="K303" s="282">
        <v>70</v>
      </c>
      <c r="L303" s="284">
        <v>80</v>
      </c>
      <c r="M303" s="284">
        <v>87</v>
      </c>
      <c r="N303" s="282">
        <v>76.17647058823529</v>
      </c>
      <c r="O303" s="282">
        <v>75</v>
      </c>
      <c r="P303" s="282">
        <v>74</v>
      </c>
      <c r="Q303" s="282">
        <v>76</v>
      </c>
      <c r="R303" s="282">
        <v>77</v>
      </c>
      <c r="S303" s="282">
        <v>83</v>
      </c>
      <c r="T303" s="232">
        <f t="shared" si="4"/>
        <v>75.98612368024132</v>
      </c>
    </row>
    <row r="304" spans="1:20" s="4" customFormat="1" ht="16.5" customHeight="1" thickTop="1" thickBot="1">
      <c r="A304" s="61">
        <v>38</v>
      </c>
      <c r="B304" s="62">
        <v>22</v>
      </c>
      <c r="C304" s="59">
        <f>PresensiIPS!B28</f>
        <v>12387</v>
      </c>
      <c r="D304" s="60" t="str">
        <f>PresensiIPS!G28</f>
        <v>NABILA PUTRI KAHANAYA</v>
      </c>
      <c r="E304" s="282">
        <v>91</v>
      </c>
      <c r="F304" s="283">
        <v>79.230769230769226</v>
      </c>
      <c r="G304" s="284">
        <v>89</v>
      </c>
      <c r="H304" s="282">
        <v>75</v>
      </c>
      <c r="I304" s="282">
        <v>87</v>
      </c>
      <c r="J304" s="282">
        <v>93</v>
      </c>
      <c r="K304" s="282">
        <v>82</v>
      </c>
      <c r="L304" s="284">
        <v>89</v>
      </c>
      <c r="M304" s="284">
        <v>90</v>
      </c>
      <c r="N304" s="282">
        <v>78.82352941176471</v>
      </c>
      <c r="O304" s="282">
        <v>90</v>
      </c>
      <c r="P304" s="282">
        <v>83</v>
      </c>
      <c r="Q304" s="282">
        <v>76</v>
      </c>
      <c r="R304" s="282">
        <v>76</v>
      </c>
      <c r="S304" s="282">
        <v>84</v>
      </c>
      <c r="T304" s="232">
        <f t="shared" si="4"/>
        <v>84.203619909502265</v>
      </c>
    </row>
    <row r="305" spans="1:20" s="4" customFormat="1" ht="16.5" customHeight="1" thickTop="1" thickBot="1">
      <c r="A305" s="61">
        <v>39</v>
      </c>
      <c r="B305" s="62">
        <v>23</v>
      </c>
      <c r="C305" s="59">
        <f>PresensiIPS!B29</f>
        <v>12409</v>
      </c>
      <c r="D305" s="60" t="str">
        <f>PresensiIPS!G29</f>
        <v>NUR FATMAWATI</v>
      </c>
      <c r="E305" s="282">
        <v>88</v>
      </c>
      <c r="F305" s="283">
        <v>84.615384615384613</v>
      </c>
      <c r="G305" s="284">
        <v>85</v>
      </c>
      <c r="H305" s="282">
        <v>78</v>
      </c>
      <c r="I305" s="282">
        <v>84</v>
      </c>
      <c r="J305" s="282">
        <v>78</v>
      </c>
      <c r="K305" s="282">
        <v>86</v>
      </c>
      <c r="L305" s="284">
        <v>92</v>
      </c>
      <c r="M305" s="284">
        <v>93</v>
      </c>
      <c r="N305" s="282">
        <v>85.882352941176464</v>
      </c>
      <c r="O305" s="282">
        <v>87</v>
      </c>
      <c r="P305" s="282">
        <v>85</v>
      </c>
      <c r="Q305" s="282">
        <v>82</v>
      </c>
      <c r="R305" s="282">
        <v>79</v>
      </c>
      <c r="S305" s="282">
        <v>87</v>
      </c>
      <c r="T305" s="232">
        <f t="shared" si="4"/>
        <v>84.966515837104069</v>
      </c>
    </row>
    <row r="306" spans="1:20" s="4" customFormat="1" ht="16.5" customHeight="1" thickTop="1" thickBot="1">
      <c r="A306" s="61">
        <v>40</v>
      </c>
      <c r="B306" s="62">
        <v>24</v>
      </c>
      <c r="C306" s="59">
        <f>PresensiIPS!B30</f>
        <v>12428</v>
      </c>
      <c r="D306" s="60" t="str">
        <f>PresensiIPS!G30</f>
        <v>PUTRA TARUNA RAHARJA</v>
      </c>
      <c r="E306" s="282">
        <v>95</v>
      </c>
      <c r="F306" s="283">
        <v>86.92307692307692</v>
      </c>
      <c r="G306" s="283">
        <v>91</v>
      </c>
      <c r="H306" s="282">
        <v>84</v>
      </c>
      <c r="I306" s="282">
        <v>88</v>
      </c>
      <c r="J306" s="282">
        <v>97</v>
      </c>
      <c r="K306" s="282">
        <v>88</v>
      </c>
      <c r="L306" s="284">
        <v>93</v>
      </c>
      <c r="M306" s="284">
        <v>93</v>
      </c>
      <c r="N306" s="282">
        <v>90.294117647058826</v>
      </c>
      <c r="O306" s="282">
        <v>95</v>
      </c>
      <c r="P306" s="282">
        <v>87</v>
      </c>
      <c r="Q306" s="282">
        <v>86</v>
      </c>
      <c r="R306" s="282">
        <v>80</v>
      </c>
      <c r="S306" s="282">
        <v>88</v>
      </c>
      <c r="T306" s="232">
        <f t="shared" si="4"/>
        <v>89.481146304675718</v>
      </c>
    </row>
    <row r="307" spans="1:20" s="4" customFormat="1" ht="16.5" customHeight="1" thickTop="1" thickBot="1">
      <c r="A307" s="61">
        <v>41</v>
      </c>
      <c r="B307" s="62">
        <v>25</v>
      </c>
      <c r="C307" s="59">
        <f>PresensiIPS!B31</f>
        <v>12431</v>
      </c>
      <c r="D307" s="60" t="str">
        <f>PresensiIPS!G31</f>
        <v>PUTRI MAHARANI</v>
      </c>
      <c r="E307" s="282">
        <v>94</v>
      </c>
      <c r="F307" s="283">
        <v>85.384615384615387</v>
      </c>
      <c r="G307" s="284">
        <v>97</v>
      </c>
      <c r="H307" s="282">
        <v>78</v>
      </c>
      <c r="I307" s="282">
        <v>88</v>
      </c>
      <c r="J307" s="282">
        <v>96</v>
      </c>
      <c r="K307" s="282">
        <v>92</v>
      </c>
      <c r="L307" s="284">
        <v>97</v>
      </c>
      <c r="M307" s="284">
        <v>91</v>
      </c>
      <c r="N307" s="282">
        <v>88.529411764705884</v>
      </c>
      <c r="O307" s="282">
        <v>97</v>
      </c>
      <c r="P307" s="282">
        <v>87</v>
      </c>
      <c r="Q307" s="282">
        <v>84</v>
      </c>
      <c r="R307" s="282">
        <v>82</v>
      </c>
      <c r="S307" s="282">
        <v>88</v>
      </c>
      <c r="T307" s="232">
        <f t="shared" si="4"/>
        <v>89.660935143288071</v>
      </c>
    </row>
    <row r="308" spans="1:20" s="4" customFormat="1" ht="16.5" customHeight="1" thickTop="1" thickBot="1">
      <c r="A308" s="61">
        <v>42</v>
      </c>
      <c r="B308" s="62">
        <v>26</v>
      </c>
      <c r="C308" s="59">
        <f>PresensiIPS!B32</f>
        <v>12441</v>
      </c>
      <c r="D308" s="60" t="str">
        <f>PresensiIPS!G32</f>
        <v>R. RISALDY YANUAR RISKY</v>
      </c>
      <c r="E308" s="282">
        <v>95</v>
      </c>
      <c r="F308" s="283">
        <v>84.615384615384613</v>
      </c>
      <c r="G308" s="284">
        <v>84</v>
      </c>
      <c r="H308" s="282">
        <v>83</v>
      </c>
      <c r="I308" s="282">
        <v>90</v>
      </c>
      <c r="J308" s="282">
        <v>92</v>
      </c>
      <c r="K308" s="282">
        <v>92</v>
      </c>
      <c r="L308" s="284">
        <v>93</v>
      </c>
      <c r="M308" s="284">
        <v>91</v>
      </c>
      <c r="N308" s="282">
        <v>91.176470588235304</v>
      </c>
      <c r="O308" s="282">
        <v>91</v>
      </c>
      <c r="P308" s="282">
        <v>85</v>
      </c>
      <c r="Q308" s="282">
        <v>82</v>
      </c>
      <c r="R308" s="282">
        <v>78</v>
      </c>
      <c r="S308" s="282">
        <v>85</v>
      </c>
      <c r="T308" s="232">
        <f t="shared" si="4"/>
        <v>87.786123680241332</v>
      </c>
    </row>
    <row r="309" spans="1:20" s="4" customFormat="1" ht="16.5" customHeight="1" thickTop="1" thickBot="1">
      <c r="A309" s="61">
        <v>43</v>
      </c>
      <c r="B309" s="62">
        <v>27</v>
      </c>
      <c r="C309" s="59">
        <f>PresensiIPS!B33</f>
        <v>12444</v>
      </c>
      <c r="D309" s="60" t="str">
        <f>PresensiIPS!G33</f>
        <v>RADIKA NOVIA RAMADHANI</v>
      </c>
      <c r="E309" s="282">
        <v>96</v>
      </c>
      <c r="F309" s="283">
        <v>85.384615384615387</v>
      </c>
      <c r="G309" s="284">
        <v>84</v>
      </c>
      <c r="H309" s="282">
        <v>75</v>
      </c>
      <c r="I309" s="282">
        <v>84</v>
      </c>
      <c r="J309" s="282">
        <v>78</v>
      </c>
      <c r="K309" s="282">
        <v>88</v>
      </c>
      <c r="L309" s="284">
        <v>92</v>
      </c>
      <c r="M309" s="284">
        <v>89</v>
      </c>
      <c r="N309" s="282">
        <v>86.764705882352942</v>
      </c>
      <c r="O309" s="282">
        <v>87</v>
      </c>
      <c r="P309" s="282">
        <v>84</v>
      </c>
      <c r="Q309" s="282">
        <v>85</v>
      </c>
      <c r="R309" s="282">
        <v>78</v>
      </c>
      <c r="S309" s="282">
        <v>84</v>
      </c>
      <c r="T309" s="232">
        <f t="shared" si="4"/>
        <v>85.076621417797895</v>
      </c>
    </row>
    <row r="310" spans="1:20" s="4" customFormat="1" ht="16.5" customHeight="1" thickTop="1" thickBot="1">
      <c r="A310" s="61">
        <v>44</v>
      </c>
      <c r="B310" s="62">
        <v>28</v>
      </c>
      <c r="C310" s="59">
        <f>PresensiIPS!B34</f>
        <v>12471</v>
      </c>
      <c r="D310" s="60" t="str">
        <f>PresensiIPS!G34</f>
        <v>RISKI RAHMAWATI</v>
      </c>
      <c r="E310" s="282">
        <v>89</v>
      </c>
      <c r="F310" s="283">
        <v>83.07692307692308</v>
      </c>
      <c r="G310" s="284">
        <v>92</v>
      </c>
      <c r="H310" s="282">
        <v>80</v>
      </c>
      <c r="I310" s="282">
        <v>84</v>
      </c>
      <c r="J310" s="282">
        <v>95</v>
      </c>
      <c r="K310" s="282">
        <v>86</v>
      </c>
      <c r="L310" s="284">
        <v>95</v>
      </c>
      <c r="M310" s="284">
        <v>92</v>
      </c>
      <c r="N310" s="282">
        <v>90.294117647058826</v>
      </c>
      <c r="O310" s="282">
        <v>94</v>
      </c>
      <c r="P310" s="282">
        <v>89</v>
      </c>
      <c r="Q310" s="282">
        <v>86</v>
      </c>
      <c r="R310" s="282">
        <v>78</v>
      </c>
      <c r="S310" s="282">
        <v>86</v>
      </c>
      <c r="T310" s="232">
        <f t="shared" si="4"/>
        <v>87.95806938159879</v>
      </c>
    </row>
    <row r="311" spans="1:20" s="4" customFormat="1" ht="16.5" customHeight="1" thickTop="1" thickBot="1">
      <c r="A311" s="61">
        <v>45</v>
      </c>
      <c r="B311" s="62">
        <v>29</v>
      </c>
      <c r="C311" s="59">
        <f>PresensiIPS!B35</f>
        <v>12487</v>
      </c>
      <c r="D311" s="60" t="str">
        <f>PresensiIPS!G35</f>
        <v>SEPTIAN WAHYU HIDAYAT</v>
      </c>
      <c r="E311" s="282">
        <v>75</v>
      </c>
      <c r="F311" s="283">
        <v>73.84615384615384</v>
      </c>
      <c r="G311" s="284">
        <v>92</v>
      </c>
      <c r="H311" s="282">
        <v>73</v>
      </c>
      <c r="I311" s="282">
        <v>86</v>
      </c>
      <c r="J311" s="282">
        <v>93</v>
      </c>
      <c r="K311" s="282">
        <v>85</v>
      </c>
      <c r="L311" s="284">
        <v>94</v>
      </c>
      <c r="M311" s="284">
        <v>90</v>
      </c>
      <c r="N311" s="282">
        <v>78.82352941176471</v>
      </c>
      <c r="O311" s="282">
        <v>85</v>
      </c>
      <c r="P311" s="282">
        <v>85</v>
      </c>
      <c r="Q311" s="282">
        <v>80</v>
      </c>
      <c r="R311" s="282">
        <v>77</v>
      </c>
      <c r="S311" s="282">
        <v>89</v>
      </c>
      <c r="T311" s="232">
        <f t="shared" si="4"/>
        <v>83.777978883861252</v>
      </c>
    </row>
    <row r="312" spans="1:20" s="64" customFormat="1" ht="16.5" customHeight="1" thickTop="1" thickBot="1">
      <c r="A312" s="61">
        <v>46</v>
      </c>
      <c r="B312" s="62">
        <v>30</v>
      </c>
      <c r="C312" s="59">
        <f>PresensiIPS!B36</f>
        <v>12489</v>
      </c>
      <c r="D312" s="60" t="str">
        <f>PresensiIPS!G36</f>
        <v>Serly Nisa Arini</v>
      </c>
      <c r="E312" s="282">
        <v>93</v>
      </c>
      <c r="F312" s="283">
        <v>81.538461538461533</v>
      </c>
      <c r="G312" s="284">
        <v>76</v>
      </c>
      <c r="H312" s="282">
        <v>73</v>
      </c>
      <c r="I312" s="282">
        <v>94</v>
      </c>
      <c r="J312" s="282">
        <v>93</v>
      </c>
      <c r="K312" s="282">
        <v>90</v>
      </c>
      <c r="L312" s="284">
        <v>91</v>
      </c>
      <c r="M312" s="284">
        <v>91</v>
      </c>
      <c r="N312" s="282">
        <v>88.529411764705884</v>
      </c>
      <c r="O312" s="282">
        <v>91</v>
      </c>
      <c r="P312" s="282">
        <v>82</v>
      </c>
      <c r="Q312" s="282">
        <v>80</v>
      </c>
      <c r="R312" s="282">
        <v>75</v>
      </c>
      <c r="S312" s="282">
        <v>88</v>
      </c>
      <c r="T312" s="232">
        <f t="shared" si="4"/>
        <v>85.804524886877815</v>
      </c>
    </row>
    <row r="313" spans="1:20" s="64" customFormat="1" ht="16.5" customHeight="1" thickTop="1" thickBot="1">
      <c r="A313" s="61">
        <v>47</v>
      </c>
      <c r="B313" s="62">
        <v>31</v>
      </c>
      <c r="C313" s="59">
        <f>PresensiIPS!B37</f>
        <v>12512</v>
      </c>
      <c r="D313" s="60" t="str">
        <f>PresensiIPS!G37</f>
        <v>TAURODAD CATUR FIRMANSYAH</v>
      </c>
      <c r="E313" s="282">
        <v>88</v>
      </c>
      <c r="F313" s="283">
        <v>79.230769230769226</v>
      </c>
      <c r="G313" s="284">
        <v>87</v>
      </c>
      <c r="H313" s="282">
        <v>76</v>
      </c>
      <c r="I313" s="282">
        <v>77</v>
      </c>
      <c r="J313" s="282">
        <v>79</v>
      </c>
      <c r="K313" s="282">
        <v>90</v>
      </c>
      <c r="L313" s="284">
        <v>93</v>
      </c>
      <c r="M313" s="284">
        <v>88</v>
      </c>
      <c r="N313" s="282">
        <v>92.058823529411768</v>
      </c>
      <c r="O313" s="282">
        <v>87</v>
      </c>
      <c r="P313" s="282">
        <v>84</v>
      </c>
      <c r="Q313" s="282">
        <v>84</v>
      </c>
      <c r="R313" s="282">
        <v>76</v>
      </c>
      <c r="S313" s="282">
        <v>89</v>
      </c>
      <c r="T313" s="232">
        <f t="shared" si="4"/>
        <v>84.619306184012061</v>
      </c>
    </row>
    <row r="314" spans="1:20" s="4" customFormat="1" ht="16.5" customHeight="1" thickTop="1" thickBot="1">
      <c r="A314" s="61">
        <v>48</v>
      </c>
      <c r="B314" s="62">
        <v>32</v>
      </c>
      <c r="C314" s="59">
        <f>PresensiIPS!B38</f>
        <v>12520</v>
      </c>
      <c r="D314" s="60" t="str">
        <f>PresensiIPS!G38</f>
        <v>ULFATUL LAILAH</v>
      </c>
      <c r="E314" s="282">
        <v>86</v>
      </c>
      <c r="F314" s="283">
        <v>83.07692307692308</v>
      </c>
      <c r="G314" s="284">
        <v>80</v>
      </c>
      <c r="H314" s="282">
        <v>76</v>
      </c>
      <c r="I314" s="282">
        <v>94</v>
      </c>
      <c r="J314" s="282">
        <v>90</v>
      </c>
      <c r="K314" s="282">
        <v>85</v>
      </c>
      <c r="L314" s="284">
        <v>91</v>
      </c>
      <c r="M314" s="284">
        <v>92</v>
      </c>
      <c r="N314" s="282">
        <v>85</v>
      </c>
      <c r="O314" s="282">
        <v>90</v>
      </c>
      <c r="P314" s="282">
        <v>85</v>
      </c>
      <c r="Q314" s="282">
        <v>86</v>
      </c>
      <c r="R314" s="282">
        <v>77</v>
      </c>
      <c r="S314" s="282">
        <v>88</v>
      </c>
      <c r="T314" s="232">
        <f t="shared" si="4"/>
        <v>85.871794871794876</v>
      </c>
    </row>
    <row r="315" spans="1:20" s="4" customFormat="1" ht="16.5" customHeight="1" thickTop="1" thickBot="1">
      <c r="A315" s="61">
        <v>49</v>
      </c>
      <c r="B315" s="62">
        <v>33</v>
      </c>
      <c r="C315" s="59">
        <f>PresensiIPS!B39</f>
        <v>12530</v>
      </c>
      <c r="D315" s="60" t="str">
        <f>PresensiIPS!G39</f>
        <v>WAHYU NOVAN HIDAYAT</v>
      </c>
      <c r="E315" s="282">
        <v>78</v>
      </c>
      <c r="F315" s="283">
        <v>70</v>
      </c>
      <c r="G315" s="284">
        <v>75</v>
      </c>
      <c r="H315" s="282">
        <v>71</v>
      </c>
      <c r="I315" s="282">
        <v>74</v>
      </c>
      <c r="J315" s="282">
        <v>70</v>
      </c>
      <c r="K315" s="282">
        <v>77</v>
      </c>
      <c r="L315" s="284">
        <v>85</v>
      </c>
      <c r="M315" s="284">
        <v>86</v>
      </c>
      <c r="N315" s="282">
        <v>80.588235294117652</v>
      </c>
      <c r="O315" s="282">
        <v>82</v>
      </c>
      <c r="P315" s="282">
        <v>85</v>
      </c>
      <c r="Q315" s="282">
        <v>73</v>
      </c>
      <c r="R315" s="282">
        <v>73</v>
      </c>
      <c r="S315" s="282">
        <v>74</v>
      </c>
      <c r="T315" s="232">
        <f t="shared" si="4"/>
        <v>76.905882352941177</v>
      </c>
    </row>
    <row r="316" spans="1:20" s="4" customFormat="1" ht="16.5" customHeight="1" thickTop="1" thickBot="1">
      <c r="A316" s="61">
        <v>50</v>
      </c>
      <c r="B316" s="62">
        <v>34</v>
      </c>
      <c r="C316" s="59">
        <f>PresensiIPS!B40</f>
        <v>12540</v>
      </c>
      <c r="D316" s="60" t="str">
        <f>PresensiIPS!G40</f>
        <v>ZALFA RIZQIYA SHABRIANANDA</v>
      </c>
      <c r="E316" s="282">
        <v>100</v>
      </c>
      <c r="F316" s="283">
        <v>89.230769230769226</v>
      </c>
      <c r="G316" s="284">
        <v>100</v>
      </c>
      <c r="H316" s="282">
        <v>84</v>
      </c>
      <c r="I316" s="282">
        <v>95</v>
      </c>
      <c r="J316" s="282">
        <v>94</v>
      </c>
      <c r="K316" s="282">
        <v>89</v>
      </c>
      <c r="L316" s="284">
        <v>92</v>
      </c>
      <c r="M316" s="284">
        <v>95</v>
      </c>
      <c r="N316" s="282">
        <v>96.470588235294116</v>
      </c>
      <c r="O316" s="282">
        <v>99</v>
      </c>
      <c r="P316" s="282">
        <v>87</v>
      </c>
      <c r="Q316" s="282">
        <v>87</v>
      </c>
      <c r="R316" s="282">
        <v>80</v>
      </c>
      <c r="S316" s="282">
        <v>87</v>
      </c>
      <c r="T316" s="232">
        <f t="shared" si="4"/>
        <v>91.646757164404235</v>
      </c>
    </row>
    <row r="317" spans="1:20" s="4" customFormat="1" ht="16.5" customHeight="1" thickTop="1" thickBot="1">
      <c r="A317" s="61">
        <v>51</v>
      </c>
      <c r="B317" s="62">
        <v>35</v>
      </c>
      <c r="C317" s="59">
        <f>PresensiIPS!B41</f>
        <v>12127</v>
      </c>
      <c r="D317" s="60" t="str">
        <f>PresensiIPS!G41</f>
        <v>ACHMAD AL FATHONI</v>
      </c>
      <c r="E317" s="282">
        <v>84</v>
      </c>
      <c r="F317" s="283">
        <v>86.15384615384616</v>
      </c>
      <c r="G317" s="284">
        <v>88</v>
      </c>
      <c r="H317" s="282">
        <v>84</v>
      </c>
      <c r="I317" s="282">
        <v>83</v>
      </c>
      <c r="J317" s="282">
        <v>91</v>
      </c>
      <c r="K317" s="282">
        <v>86</v>
      </c>
      <c r="L317" s="284">
        <v>98</v>
      </c>
      <c r="M317" s="284">
        <v>92</v>
      </c>
      <c r="N317" s="282">
        <v>87.64705882352942</v>
      </c>
      <c r="O317" s="282">
        <v>94</v>
      </c>
      <c r="P317" s="282">
        <v>84</v>
      </c>
      <c r="Q317" s="282">
        <v>84</v>
      </c>
      <c r="R317" s="282">
        <v>81</v>
      </c>
      <c r="S317" s="282">
        <v>87</v>
      </c>
      <c r="T317" s="232">
        <f t="shared" si="4"/>
        <v>87.320060331825033</v>
      </c>
    </row>
    <row r="318" spans="1:20" s="4" customFormat="1" ht="16.5" customHeight="1" thickTop="1" thickBot="1">
      <c r="A318" s="61">
        <v>52</v>
      </c>
      <c r="B318" s="62">
        <v>36</v>
      </c>
      <c r="C318" s="59">
        <f>PresensiIPS!B42</f>
        <v>12133</v>
      </c>
      <c r="D318" s="60" t="str">
        <f>PresensiIPS!G42</f>
        <v>Adistira Bima Nanda Syahputra</v>
      </c>
      <c r="E318" s="282">
        <v>73</v>
      </c>
      <c r="F318" s="283">
        <v>80</v>
      </c>
      <c r="G318" s="283">
        <v>84</v>
      </c>
      <c r="H318" s="282">
        <v>82</v>
      </c>
      <c r="I318" s="282">
        <v>77</v>
      </c>
      <c r="J318" s="282">
        <v>87</v>
      </c>
      <c r="K318" s="282">
        <v>82</v>
      </c>
      <c r="L318" s="284">
        <v>92</v>
      </c>
      <c r="M318" s="284">
        <v>88</v>
      </c>
      <c r="N318" s="282">
        <v>70</v>
      </c>
      <c r="O318" s="282">
        <v>94</v>
      </c>
      <c r="P318" s="282">
        <v>75</v>
      </c>
      <c r="Q318" s="282">
        <v>80</v>
      </c>
      <c r="R318" s="282">
        <v>70</v>
      </c>
      <c r="S318" s="282">
        <v>80</v>
      </c>
      <c r="T318" s="232">
        <f t="shared" si="4"/>
        <v>80.933333333333337</v>
      </c>
    </row>
    <row r="319" spans="1:20" s="4" customFormat="1" ht="16.5" customHeight="1" thickTop="1" thickBot="1">
      <c r="A319" s="61">
        <v>53</v>
      </c>
      <c r="B319" s="62">
        <v>37</v>
      </c>
      <c r="C319" s="59">
        <f>PresensiIPS!B43</f>
        <v>12165</v>
      </c>
      <c r="D319" s="60" t="str">
        <f>PresensiIPS!G43</f>
        <v>AMEYLA NADHIRA TSURAYYA</v>
      </c>
      <c r="E319" s="282">
        <v>90</v>
      </c>
      <c r="F319" s="283">
        <v>87.692307692307693</v>
      </c>
      <c r="G319" s="284">
        <v>95</v>
      </c>
      <c r="H319" s="282">
        <v>85</v>
      </c>
      <c r="I319" s="282">
        <v>88</v>
      </c>
      <c r="J319" s="282">
        <v>93</v>
      </c>
      <c r="K319" s="282">
        <v>93</v>
      </c>
      <c r="L319" s="284">
        <v>97</v>
      </c>
      <c r="M319" s="284">
        <v>94</v>
      </c>
      <c r="N319" s="282">
        <v>92.941176470588232</v>
      </c>
      <c r="O319" s="282">
        <v>97</v>
      </c>
      <c r="P319" s="282">
        <v>87</v>
      </c>
      <c r="Q319" s="282">
        <v>84</v>
      </c>
      <c r="R319" s="282">
        <v>80</v>
      </c>
      <c r="S319" s="282">
        <v>89</v>
      </c>
      <c r="T319" s="232">
        <f t="shared" si="4"/>
        <v>90.175565610859721</v>
      </c>
    </row>
    <row r="320" spans="1:20" s="4" customFormat="1" ht="16.5" customHeight="1" thickTop="1" thickBot="1">
      <c r="A320" s="61">
        <v>54</v>
      </c>
      <c r="B320" s="62">
        <v>38</v>
      </c>
      <c r="C320" s="59">
        <f>PresensiIPS!B44</f>
        <v>12178</v>
      </c>
      <c r="D320" s="60" t="str">
        <f>PresensiIPS!G44</f>
        <v>ANNISA MAHARANI</v>
      </c>
      <c r="E320" s="282">
        <v>91</v>
      </c>
      <c r="F320" s="283">
        <v>88.461538461538467</v>
      </c>
      <c r="G320" s="284">
        <v>87</v>
      </c>
      <c r="H320" s="282">
        <v>80</v>
      </c>
      <c r="I320" s="282">
        <v>91</v>
      </c>
      <c r="J320" s="282">
        <v>91</v>
      </c>
      <c r="K320" s="282">
        <v>96</v>
      </c>
      <c r="L320" s="284">
        <v>97</v>
      </c>
      <c r="M320" s="284">
        <v>95</v>
      </c>
      <c r="N320" s="282">
        <v>95.588235294117652</v>
      </c>
      <c r="O320" s="282">
        <v>98</v>
      </c>
      <c r="P320" s="282">
        <v>90</v>
      </c>
      <c r="Q320" s="282">
        <v>84</v>
      </c>
      <c r="R320" s="282">
        <v>85</v>
      </c>
      <c r="S320" s="282">
        <v>84</v>
      </c>
      <c r="T320" s="232">
        <f t="shared" si="4"/>
        <v>90.20331825037708</v>
      </c>
    </row>
    <row r="321" spans="1:20" s="4" customFormat="1" ht="16.5" customHeight="1" thickTop="1" thickBot="1">
      <c r="A321" s="61">
        <v>55</v>
      </c>
      <c r="B321" s="62">
        <v>39</v>
      </c>
      <c r="C321" s="59">
        <f>PresensiIPS!B45</f>
        <v>12194</v>
      </c>
      <c r="D321" s="60" t="str">
        <f>PresensiIPS!G45</f>
        <v>BRYAN DEO RAKAPRIARTA</v>
      </c>
      <c r="E321" s="282">
        <v>83</v>
      </c>
      <c r="F321" s="283">
        <v>80.769230769230774</v>
      </c>
      <c r="G321" s="284">
        <v>85</v>
      </c>
      <c r="H321" s="282">
        <v>80</v>
      </c>
      <c r="I321" s="282">
        <v>77</v>
      </c>
      <c r="J321" s="282">
        <v>86</v>
      </c>
      <c r="K321" s="282">
        <v>84</v>
      </c>
      <c r="L321" s="284">
        <v>94</v>
      </c>
      <c r="M321" s="284">
        <v>78</v>
      </c>
      <c r="N321" s="282">
        <v>77.941176470588232</v>
      </c>
      <c r="O321" s="282">
        <v>85</v>
      </c>
      <c r="P321" s="282">
        <v>77</v>
      </c>
      <c r="Q321" s="282">
        <v>75</v>
      </c>
      <c r="R321" s="282">
        <v>77</v>
      </c>
      <c r="S321" s="282">
        <v>80</v>
      </c>
      <c r="T321" s="232">
        <f t="shared" si="4"/>
        <v>81.314027149321262</v>
      </c>
    </row>
    <row r="322" spans="1:20" s="4" customFormat="1" ht="16.5" customHeight="1" thickTop="1" thickBot="1">
      <c r="A322" s="61">
        <v>56</v>
      </c>
      <c r="B322" s="62">
        <v>40</v>
      </c>
      <c r="C322" s="59">
        <f>PresensiIPS!B46</f>
        <v>12212</v>
      </c>
      <c r="D322" s="60" t="str">
        <f>PresensiIPS!G46</f>
        <v>DIMAS MAHENDRA PUTRA</v>
      </c>
      <c r="E322" s="282">
        <v>95</v>
      </c>
      <c r="F322" s="283">
        <v>86.15384615384616</v>
      </c>
      <c r="G322" s="284">
        <v>87</v>
      </c>
      <c r="H322" s="282">
        <v>84</v>
      </c>
      <c r="I322" s="282">
        <v>86</v>
      </c>
      <c r="J322" s="282">
        <v>91</v>
      </c>
      <c r="K322" s="282">
        <v>88</v>
      </c>
      <c r="L322" s="284">
        <v>92</v>
      </c>
      <c r="M322" s="284">
        <v>91</v>
      </c>
      <c r="N322" s="282">
        <v>90.294117647058826</v>
      </c>
      <c r="O322" s="282">
        <v>95</v>
      </c>
      <c r="P322" s="282">
        <v>85</v>
      </c>
      <c r="Q322" s="282">
        <v>86</v>
      </c>
      <c r="R322" s="282">
        <v>80</v>
      </c>
      <c r="S322" s="282">
        <v>88</v>
      </c>
      <c r="T322" s="232">
        <f t="shared" si="4"/>
        <v>88.296530920060334</v>
      </c>
    </row>
    <row r="323" spans="1:20" s="4" customFormat="1" ht="16.5" customHeight="1" thickTop="1" thickBot="1">
      <c r="A323" s="61">
        <v>57</v>
      </c>
      <c r="B323" s="62">
        <v>41</v>
      </c>
      <c r="C323" s="59">
        <f>PresensiIPS!B47</f>
        <v>12243</v>
      </c>
      <c r="D323" s="60" t="str">
        <f>PresensiIPS!G47</f>
        <v>FERIEL GIBRAN</v>
      </c>
      <c r="E323" s="282">
        <v>84</v>
      </c>
      <c r="F323" s="283">
        <v>85.384615384615387</v>
      </c>
      <c r="G323" s="284">
        <v>94</v>
      </c>
      <c r="H323" s="282">
        <v>85</v>
      </c>
      <c r="I323" s="282">
        <v>84</v>
      </c>
      <c r="J323" s="282">
        <v>93</v>
      </c>
      <c r="K323" s="282">
        <v>86</v>
      </c>
      <c r="L323" s="284">
        <v>96</v>
      </c>
      <c r="M323" s="284">
        <v>87</v>
      </c>
      <c r="N323" s="282">
        <v>88.529411764705884</v>
      </c>
      <c r="O323" s="282">
        <v>100</v>
      </c>
      <c r="P323" s="282">
        <v>86</v>
      </c>
      <c r="Q323" s="282">
        <v>83</v>
      </c>
      <c r="R323" s="282">
        <v>78</v>
      </c>
      <c r="S323" s="282">
        <v>86</v>
      </c>
      <c r="T323" s="232">
        <f t="shared" si="4"/>
        <v>87.727601809954734</v>
      </c>
    </row>
    <row r="324" spans="1:20" s="4" customFormat="1" ht="16.5" customHeight="1" thickTop="1" thickBot="1">
      <c r="A324" s="61">
        <v>58</v>
      </c>
      <c r="B324" s="62">
        <v>42</v>
      </c>
      <c r="C324" s="59">
        <f>PresensiIPS!B48</f>
        <v>12246</v>
      </c>
      <c r="D324" s="60" t="str">
        <f>PresensiIPS!G48</f>
        <v>FIFI ANDRIANI</v>
      </c>
      <c r="E324" s="282">
        <v>90</v>
      </c>
      <c r="F324" s="283">
        <v>85.384615384615387</v>
      </c>
      <c r="G324" s="284">
        <v>84</v>
      </c>
      <c r="H324" s="282">
        <v>83</v>
      </c>
      <c r="I324" s="282">
        <v>81</v>
      </c>
      <c r="J324" s="282">
        <v>93</v>
      </c>
      <c r="K324" s="282">
        <v>88</v>
      </c>
      <c r="L324" s="284">
        <v>95</v>
      </c>
      <c r="M324" s="284">
        <v>94</v>
      </c>
      <c r="N324" s="282">
        <v>86.764705882352942</v>
      </c>
      <c r="O324" s="282">
        <v>95</v>
      </c>
      <c r="P324" s="282">
        <v>86</v>
      </c>
      <c r="Q324" s="282">
        <v>86</v>
      </c>
      <c r="R324" s="282">
        <v>82</v>
      </c>
      <c r="S324" s="282">
        <v>85</v>
      </c>
      <c r="T324" s="232">
        <f t="shared" si="4"/>
        <v>87.609954751131227</v>
      </c>
    </row>
    <row r="325" spans="1:20" s="4" customFormat="1" ht="16.5" customHeight="1" thickTop="1" thickBot="1">
      <c r="A325" s="61">
        <v>59</v>
      </c>
      <c r="B325" s="62">
        <v>43</v>
      </c>
      <c r="C325" s="59">
        <f>PresensiIPS!B49</f>
        <v>11816</v>
      </c>
      <c r="D325" s="60" t="str">
        <f>PresensiIPS!G49</f>
        <v>Fikri Okta Firmasyah Alim</v>
      </c>
      <c r="E325" s="282">
        <v>84</v>
      </c>
      <c r="F325" s="283">
        <v>83.07692307692308</v>
      </c>
      <c r="G325" s="284">
        <v>86</v>
      </c>
      <c r="H325" s="282">
        <v>78</v>
      </c>
      <c r="I325" s="282">
        <v>78</v>
      </c>
      <c r="J325" s="282">
        <v>83</v>
      </c>
      <c r="K325" s="282">
        <v>89</v>
      </c>
      <c r="L325" s="284">
        <v>89</v>
      </c>
      <c r="M325" s="284">
        <v>84</v>
      </c>
      <c r="N325" s="282">
        <v>78.82352941176471</v>
      </c>
      <c r="O325" s="282">
        <v>88</v>
      </c>
      <c r="P325" s="282">
        <v>84</v>
      </c>
      <c r="Q325" s="282">
        <v>80</v>
      </c>
      <c r="R325" s="282">
        <v>71</v>
      </c>
      <c r="S325" s="282">
        <v>83</v>
      </c>
      <c r="T325" s="232">
        <f t="shared" si="4"/>
        <v>82.593363499245854</v>
      </c>
    </row>
    <row r="326" spans="1:20" s="4" customFormat="1" ht="16.5" customHeight="1" thickTop="1" thickBot="1">
      <c r="A326" s="61">
        <v>60</v>
      </c>
      <c r="B326" s="62">
        <v>44</v>
      </c>
      <c r="C326" s="59">
        <f>PresensiIPS!B50</f>
        <v>12271</v>
      </c>
      <c r="D326" s="60" t="str">
        <f>PresensiIPS!G50</f>
        <v>Hijjatul Ikaromah</v>
      </c>
      <c r="E326" s="282">
        <v>93</v>
      </c>
      <c r="F326" s="283">
        <v>87.692307692307693</v>
      </c>
      <c r="G326" s="284">
        <v>87</v>
      </c>
      <c r="H326" s="282">
        <v>80</v>
      </c>
      <c r="I326" s="282">
        <v>87</v>
      </c>
      <c r="J326" s="282">
        <v>90</v>
      </c>
      <c r="K326" s="282">
        <v>85</v>
      </c>
      <c r="L326" s="284">
        <v>96</v>
      </c>
      <c r="M326" s="284">
        <v>92</v>
      </c>
      <c r="N326" s="282">
        <v>91.176470588235304</v>
      </c>
      <c r="O326" s="282">
        <v>97</v>
      </c>
      <c r="P326" s="282">
        <v>90</v>
      </c>
      <c r="Q326" s="282">
        <v>85</v>
      </c>
      <c r="R326" s="282">
        <v>79</v>
      </c>
      <c r="S326" s="282">
        <v>79</v>
      </c>
      <c r="T326" s="232">
        <f t="shared" si="4"/>
        <v>87.924585218702859</v>
      </c>
    </row>
    <row r="327" spans="1:20" s="4" customFormat="1" ht="16.5" customHeight="1" thickTop="1" thickBot="1">
      <c r="A327" s="61">
        <v>61</v>
      </c>
      <c r="B327" s="62">
        <v>45</v>
      </c>
      <c r="C327" s="59">
        <f>PresensiIPS!B51</f>
        <v>12274</v>
      </c>
      <c r="D327" s="60" t="str">
        <f>PresensiIPS!G51</f>
        <v>IBNUL FARID</v>
      </c>
      <c r="E327" s="282">
        <v>88</v>
      </c>
      <c r="F327" s="283">
        <v>83.84615384615384</v>
      </c>
      <c r="G327" s="284">
        <v>75</v>
      </c>
      <c r="H327" s="282">
        <v>83</v>
      </c>
      <c r="I327" s="282">
        <v>90</v>
      </c>
      <c r="J327" s="282">
        <v>79</v>
      </c>
      <c r="K327" s="282">
        <v>86</v>
      </c>
      <c r="L327" s="284">
        <v>81</v>
      </c>
      <c r="M327" s="284">
        <v>86</v>
      </c>
      <c r="N327" s="282">
        <v>85.882352941176464</v>
      </c>
      <c r="O327" s="282">
        <v>95</v>
      </c>
      <c r="P327" s="282">
        <v>80</v>
      </c>
      <c r="Q327" s="282">
        <v>81</v>
      </c>
      <c r="R327" s="282">
        <v>75</v>
      </c>
      <c r="S327" s="282">
        <v>77</v>
      </c>
      <c r="T327" s="232">
        <f t="shared" si="4"/>
        <v>83.048567119155365</v>
      </c>
    </row>
    <row r="328" spans="1:20" s="4" customFormat="1" ht="16.5" customHeight="1" thickTop="1" thickBot="1">
      <c r="A328" s="61">
        <v>62</v>
      </c>
      <c r="B328" s="62">
        <v>46</v>
      </c>
      <c r="C328" s="59">
        <f>PresensiIPS!B52</f>
        <v>12282</v>
      </c>
      <c r="D328" s="60" t="str">
        <f>PresensiIPS!G52</f>
        <v>INDAH GITA DWI CAHYANI EFFENDI</v>
      </c>
      <c r="E328" s="282">
        <v>90</v>
      </c>
      <c r="F328" s="283">
        <v>87.692307692307693</v>
      </c>
      <c r="G328" s="284">
        <v>95</v>
      </c>
      <c r="H328" s="282">
        <v>84</v>
      </c>
      <c r="I328" s="282">
        <v>88</v>
      </c>
      <c r="J328" s="282">
        <v>96</v>
      </c>
      <c r="K328" s="282">
        <v>95</v>
      </c>
      <c r="L328" s="284">
        <v>96</v>
      </c>
      <c r="M328" s="284">
        <v>93</v>
      </c>
      <c r="N328" s="282">
        <v>93.823529411764696</v>
      </c>
      <c r="O328" s="282">
        <v>98</v>
      </c>
      <c r="P328" s="282">
        <v>88</v>
      </c>
      <c r="Q328" s="282">
        <v>84</v>
      </c>
      <c r="R328" s="282">
        <v>78</v>
      </c>
      <c r="S328" s="282">
        <v>89</v>
      </c>
      <c r="T328" s="232">
        <f t="shared" si="4"/>
        <v>90.367722473604815</v>
      </c>
    </row>
    <row r="329" spans="1:20" s="4" customFormat="1" ht="16.5" customHeight="1" thickTop="1" thickBot="1">
      <c r="A329" s="61">
        <v>63</v>
      </c>
      <c r="B329" s="62">
        <v>47</v>
      </c>
      <c r="C329" s="59">
        <f>PresensiIPS!B53</f>
        <v>12305</v>
      </c>
      <c r="D329" s="60" t="str">
        <f>PresensiIPS!G53</f>
        <v>Khoirul Yakin</v>
      </c>
      <c r="E329" s="282">
        <v>80</v>
      </c>
      <c r="F329" s="283">
        <v>79.230769230769226</v>
      </c>
      <c r="G329" s="284">
        <v>81</v>
      </c>
      <c r="H329" s="282">
        <v>78</v>
      </c>
      <c r="I329" s="282">
        <v>77</v>
      </c>
      <c r="J329" s="282">
        <v>73</v>
      </c>
      <c r="K329" s="282">
        <v>82</v>
      </c>
      <c r="L329" s="284">
        <v>90</v>
      </c>
      <c r="M329" s="284">
        <v>83</v>
      </c>
      <c r="N329" s="282">
        <v>70.882352941176464</v>
      </c>
      <c r="O329" s="282">
        <v>87</v>
      </c>
      <c r="P329" s="282">
        <v>80</v>
      </c>
      <c r="Q329" s="282">
        <v>77</v>
      </c>
      <c r="R329" s="282">
        <v>76</v>
      </c>
      <c r="S329" s="282">
        <v>72</v>
      </c>
      <c r="T329" s="232">
        <f t="shared" si="4"/>
        <v>79.074208144796373</v>
      </c>
    </row>
    <row r="330" spans="1:20" s="4" customFormat="1" ht="16.5" customHeight="1" thickTop="1" thickBot="1">
      <c r="A330" s="61">
        <v>64</v>
      </c>
      <c r="B330" s="62">
        <v>48</v>
      </c>
      <c r="C330" s="59">
        <f>PresensiIPS!B54</f>
        <v>12311</v>
      </c>
      <c r="D330" s="60" t="str">
        <f>PresensiIPS!G54</f>
        <v>LENY KARMILA</v>
      </c>
      <c r="E330" s="282">
        <v>95</v>
      </c>
      <c r="F330" s="283">
        <v>85.384615384615387</v>
      </c>
      <c r="G330" s="284">
        <v>85</v>
      </c>
      <c r="H330" s="282">
        <v>84</v>
      </c>
      <c r="I330" s="282">
        <v>82</v>
      </c>
      <c r="J330" s="282">
        <v>93</v>
      </c>
      <c r="K330" s="282">
        <v>88</v>
      </c>
      <c r="L330" s="284">
        <v>85</v>
      </c>
      <c r="M330" s="284">
        <v>93</v>
      </c>
      <c r="N330" s="282">
        <v>86.764705882352942</v>
      </c>
      <c r="O330" s="282">
        <v>98</v>
      </c>
      <c r="P330" s="282">
        <v>82</v>
      </c>
      <c r="Q330" s="282">
        <v>83</v>
      </c>
      <c r="R330" s="282">
        <v>78</v>
      </c>
      <c r="S330" s="282">
        <v>83</v>
      </c>
      <c r="T330" s="232">
        <f t="shared" si="4"/>
        <v>86.743288084464567</v>
      </c>
    </row>
    <row r="331" spans="1:20" s="4" customFormat="1" ht="16.5" customHeight="1" thickTop="1" thickBot="1">
      <c r="A331" s="61">
        <v>65</v>
      </c>
      <c r="B331" s="62">
        <v>49</v>
      </c>
      <c r="C331" s="59">
        <f>PresensiIPS!B55</f>
        <v>12343</v>
      </c>
      <c r="D331" s="60" t="str">
        <f>PresensiIPS!G55</f>
        <v>Merri Sri Kusmiati</v>
      </c>
      <c r="E331" s="282">
        <v>91</v>
      </c>
      <c r="F331" s="283">
        <v>87.692307692307693</v>
      </c>
      <c r="G331" s="284">
        <v>85</v>
      </c>
      <c r="H331" s="282">
        <v>82</v>
      </c>
      <c r="I331" s="282">
        <v>88</v>
      </c>
      <c r="J331" s="282">
        <v>92</v>
      </c>
      <c r="K331" s="282">
        <v>89</v>
      </c>
      <c r="L331" s="284">
        <v>95</v>
      </c>
      <c r="M331" s="284">
        <v>88</v>
      </c>
      <c r="N331" s="282">
        <v>92.941176470588232</v>
      </c>
      <c r="O331" s="282">
        <v>95</v>
      </c>
      <c r="P331" s="282">
        <v>90</v>
      </c>
      <c r="Q331" s="282">
        <v>84</v>
      </c>
      <c r="R331" s="282">
        <v>78</v>
      </c>
      <c r="S331" s="282">
        <v>78</v>
      </c>
      <c r="T331" s="232">
        <f t="shared" ref="T331:T394" si="5">AVERAGE(E331:S331)</f>
        <v>87.708898944193066</v>
      </c>
    </row>
    <row r="332" spans="1:20" s="4" customFormat="1" ht="16.5" customHeight="1" thickTop="1" thickBot="1">
      <c r="A332" s="61">
        <v>66</v>
      </c>
      <c r="B332" s="62">
        <v>50</v>
      </c>
      <c r="C332" s="59">
        <f>PresensiIPS!B56</f>
        <v>12354</v>
      </c>
      <c r="D332" s="60" t="str">
        <f>PresensiIPS!G56</f>
        <v>MOH. MAULUDIN AKBAR</v>
      </c>
      <c r="E332" s="282">
        <v>84</v>
      </c>
      <c r="F332" s="283">
        <v>83.07692307692308</v>
      </c>
      <c r="G332" s="284">
        <v>81</v>
      </c>
      <c r="H332" s="282">
        <v>76</v>
      </c>
      <c r="I332" s="282">
        <v>84</v>
      </c>
      <c r="J332" s="282">
        <v>92</v>
      </c>
      <c r="K332" s="282">
        <v>82</v>
      </c>
      <c r="L332" s="284">
        <v>90</v>
      </c>
      <c r="M332" s="284">
        <v>94</v>
      </c>
      <c r="N332" s="282">
        <v>83.235294117647058</v>
      </c>
      <c r="O332" s="282">
        <v>95</v>
      </c>
      <c r="P332" s="282">
        <v>84</v>
      </c>
      <c r="Q332" s="282">
        <v>79</v>
      </c>
      <c r="R332" s="282">
        <v>81</v>
      </c>
      <c r="S332" s="282">
        <v>89</v>
      </c>
      <c r="T332" s="232">
        <f t="shared" si="5"/>
        <v>85.154147812971345</v>
      </c>
    </row>
    <row r="333" spans="1:20" s="4" customFormat="1" ht="16.5" customHeight="1" thickTop="1" thickBot="1">
      <c r="A333" s="61">
        <v>67</v>
      </c>
      <c r="B333" s="62">
        <v>51</v>
      </c>
      <c r="C333" s="59">
        <f>PresensiIPS!B57</f>
        <v>12362</v>
      </c>
      <c r="D333" s="60" t="str">
        <f>PresensiIPS!G57</f>
        <v>Moh. Sulton Bonang</v>
      </c>
      <c r="E333" s="282">
        <v>91</v>
      </c>
      <c r="F333" s="283">
        <v>89.230769230769226</v>
      </c>
      <c r="G333" s="284">
        <v>89</v>
      </c>
      <c r="H333" s="282">
        <v>82</v>
      </c>
      <c r="I333" s="282">
        <v>91</v>
      </c>
      <c r="J333" s="282">
        <v>94</v>
      </c>
      <c r="K333" s="282">
        <v>95</v>
      </c>
      <c r="L333" s="284">
        <v>97</v>
      </c>
      <c r="M333" s="284">
        <v>91</v>
      </c>
      <c r="N333" s="282">
        <v>93.823529411764696</v>
      </c>
      <c r="O333" s="282">
        <v>93</v>
      </c>
      <c r="P333" s="282">
        <v>89</v>
      </c>
      <c r="Q333" s="282">
        <v>83</v>
      </c>
      <c r="R333" s="282">
        <v>78</v>
      </c>
      <c r="S333" s="282">
        <v>88</v>
      </c>
      <c r="T333" s="232">
        <f t="shared" si="5"/>
        <v>89.603619909502257</v>
      </c>
    </row>
    <row r="334" spans="1:20" s="4" customFormat="1" ht="16.5" customHeight="1" thickTop="1" thickBot="1">
      <c r="A334" s="61">
        <v>68</v>
      </c>
      <c r="B334" s="62">
        <v>52</v>
      </c>
      <c r="C334" s="59">
        <f>PresensiIPS!B58</f>
        <v>12366</v>
      </c>
      <c r="D334" s="60" t="str">
        <f>PresensiIPS!G58</f>
        <v>MOHAMMAD BARIGI IQBAL</v>
      </c>
      <c r="E334" s="282">
        <v>71</v>
      </c>
      <c r="F334" s="283">
        <v>70.769230769230774</v>
      </c>
      <c r="G334" s="284">
        <v>70</v>
      </c>
      <c r="H334" s="282">
        <v>80</v>
      </c>
      <c r="I334" s="282">
        <v>74</v>
      </c>
      <c r="J334" s="282">
        <v>82</v>
      </c>
      <c r="K334" s="282">
        <v>77</v>
      </c>
      <c r="L334" s="284">
        <v>70</v>
      </c>
      <c r="M334" s="284">
        <v>85</v>
      </c>
      <c r="N334" s="282">
        <v>76.17647058823529</v>
      </c>
      <c r="O334" s="282">
        <v>98</v>
      </c>
      <c r="P334" s="282">
        <v>75</v>
      </c>
      <c r="Q334" s="282">
        <v>81</v>
      </c>
      <c r="R334" s="282">
        <v>78</v>
      </c>
      <c r="S334" s="282">
        <v>78</v>
      </c>
      <c r="T334" s="232">
        <f t="shared" si="5"/>
        <v>77.729713423831072</v>
      </c>
    </row>
    <row r="335" spans="1:20" s="4" customFormat="1" ht="16.5" customHeight="1" thickTop="1" thickBot="1">
      <c r="A335" s="61">
        <v>69</v>
      </c>
      <c r="B335" s="62">
        <v>53</v>
      </c>
      <c r="C335" s="59">
        <f>PresensiIPS!B59</f>
        <v>12371</v>
      </c>
      <c r="D335" s="60" t="str">
        <f>PresensiIPS!G59</f>
        <v>MUHAMMAD ALFIN NUR CHOLIS</v>
      </c>
      <c r="E335" s="282">
        <v>95</v>
      </c>
      <c r="F335" s="283">
        <v>85.384615384615387</v>
      </c>
      <c r="G335" s="284">
        <v>92</v>
      </c>
      <c r="H335" s="282">
        <v>79</v>
      </c>
      <c r="I335" s="282">
        <v>90</v>
      </c>
      <c r="J335" s="282">
        <v>95</v>
      </c>
      <c r="K335" s="282">
        <v>95</v>
      </c>
      <c r="L335" s="284">
        <v>94</v>
      </c>
      <c r="M335" s="284">
        <v>95</v>
      </c>
      <c r="N335" s="282">
        <v>90.294117647058826</v>
      </c>
      <c r="O335" s="282">
        <v>97</v>
      </c>
      <c r="P335" s="282">
        <v>87</v>
      </c>
      <c r="Q335" s="282">
        <v>83</v>
      </c>
      <c r="R335" s="282">
        <v>83</v>
      </c>
      <c r="S335" s="282">
        <v>89</v>
      </c>
      <c r="T335" s="232">
        <f t="shared" si="5"/>
        <v>89.97858220211161</v>
      </c>
    </row>
    <row r="336" spans="1:20" s="4" customFormat="1" ht="16.5" customHeight="1" thickTop="1" thickBot="1">
      <c r="A336" s="61">
        <v>70</v>
      </c>
      <c r="B336" s="62">
        <v>54</v>
      </c>
      <c r="C336" s="59">
        <f>PresensiIPS!B60</f>
        <v>12390</v>
      </c>
      <c r="D336" s="60" t="str">
        <f>PresensiIPS!G60</f>
        <v>Nadia Cinta Puri</v>
      </c>
      <c r="E336" s="282">
        <v>81</v>
      </c>
      <c r="F336" s="283">
        <v>83.07692307692308</v>
      </c>
      <c r="G336" s="284">
        <v>86</v>
      </c>
      <c r="H336" s="282">
        <v>76</v>
      </c>
      <c r="I336" s="282">
        <v>92</v>
      </c>
      <c r="J336" s="282">
        <v>91</v>
      </c>
      <c r="K336" s="282">
        <v>88</v>
      </c>
      <c r="L336" s="284">
        <v>94</v>
      </c>
      <c r="M336" s="284">
        <v>95</v>
      </c>
      <c r="N336" s="282">
        <v>90.294117647058826</v>
      </c>
      <c r="O336" s="282">
        <v>93</v>
      </c>
      <c r="P336" s="282">
        <v>88</v>
      </c>
      <c r="Q336" s="282">
        <v>80</v>
      </c>
      <c r="R336" s="282">
        <v>81</v>
      </c>
      <c r="S336" s="282">
        <v>89</v>
      </c>
      <c r="T336" s="232">
        <f t="shared" si="5"/>
        <v>87.158069381598793</v>
      </c>
    </row>
    <row r="337" spans="1:20" s="4" customFormat="1" ht="16.5" customHeight="1" thickTop="1" thickBot="1">
      <c r="A337" s="61">
        <v>71</v>
      </c>
      <c r="B337" s="62">
        <v>55</v>
      </c>
      <c r="C337" s="59">
        <f>PresensiIPS!B61</f>
        <v>12398</v>
      </c>
      <c r="D337" s="60" t="str">
        <f>PresensiIPS!G61</f>
        <v>NAUFAL ROCHMAN</v>
      </c>
      <c r="E337" s="282">
        <v>89</v>
      </c>
      <c r="F337" s="283">
        <v>83.07692307692308</v>
      </c>
      <c r="G337" s="284">
        <v>88</v>
      </c>
      <c r="H337" s="282">
        <v>83</v>
      </c>
      <c r="I337" s="282">
        <v>92</v>
      </c>
      <c r="J337" s="282">
        <v>86</v>
      </c>
      <c r="K337" s="282">
        <v>96</v>
      </c>
      <c r="L337" s="284">
        <v>93</v>
      </c>
      <c r="M337" s="284">
        <v>91</v>
      </c>
      <c r="N337" s="282">
        <v>90.294117647058826</v>
      </c>
      <c r="O337" s="282">
        <v>97</v>
      </c>
      <c r="P337" s="282">
        <v>89</v>
      </c>
      <c r="Q337" s="282">
        <v>85</v>
      </c>
      <c r="R337" s="282">
        <v>78</v>
      </c>
      <c r="S337" s="282">
        <v>86</v>
      </c>
      <c r="T337" s="232">
        <f t="shared" si="5"/>
        <v>88.424736048265459</v>
      </c>
    </row>
    <row r="338" spans="1:20" s="4" customFormat="1" ht="16.5" customHeight="1" thickTop="1" thickBot="1">
      <c r="A338" s="61">
        <v>72</v>
      </c>
      <c r="B338" s="62">
        <v>56</v>
      </c>
      <c r="C338" s="59">
        <f>PresensiIPS!B62</f>
        <v>12413</v>
      </c>
      <c r="D338" s="60" t="str">
        <f>PresensiIPS!G62</f>
        <v>NURHAYATI</v>
      </c>
      <c r="E338" s="282">
        <v>89</v>
      </c>
      <c r="F338" s="283">
        <v>90</v>
      </c>
      <c r="G338" s="284">
        <v>91</v>
      </c>
      <c r="H338" s="282">
        <v>84</v>
      </c>
      <c r="I338" s="282">
        <v>90</v>
      </c>
      <c r="J338" s="282">
        <v>92</v>
      </c>
      <c r="K338" s="282">
        <v>95</v>
      </c>
      <c r="L338" s="284">
        <v>96</v>
      </c>
      <c r="M338" s="284">
        <v>91</v>
      </c>
      <c r="N338" s="282">
        <v>93.823529411764696</v>
      </c>
      <c r="O338" s="282">
        <v>97</v>
      </c>
      <c r="P338" s="282">
        <v>88</v>
      </c>
      <c r="Q338" s="282">
        <v>81</v>
      </c>
      <c r="R338" s="282">
        <v>80</v>
      </c>
      <c r="S338" s="282">
        <v>89</v>
      </c>
      <c r="T338" s="232">
        <f t="shared" si="5"/>
        <v>89.788235294117641</v>
      </c>
    </row>
    <row r="339" spans="1:20" s="4" customFormat="1" ht="16.5" customHeight="1" thickTop="1" thickBot="1">
      <c r="A339" s="61">
        <v>73</v>
      </c>
      <c r="B339" s="62">
        <v>57</v>
      </c>
      <c r="C339" s="59">
        <f>PresensiIPS!B63</f>
        <v>12420</v>
      </c>
      <c r="D339" s="60" t="str">
        <f>PresensiIPS!G63</f>
        <v>NURUL KAMALIA</v>
      </c>
      <c r="E339" s="282">
        <v>91</v>
      </c>
      <c r="F339" s="283">
        <v>84.615384615384613</v>
      </c>
      <c r="G339" s="284">
        <v>89</v>
      </c>
      <c r="H339" s="282">
        <v>76</v>
      </c>
      <c r="I339" s="282">
        <v>82</v>
      </c>
      <c r="J339" s="282">
        <v>92</v>
      </c>
      <c r="K339" s="282">
        <v>88</v>
      </c>
      <c r="L339" s="284">
        <v>91</v>
      </c>
      <c r="M339" s="284">
        <v>83</v>
      </c>
      <c r="N339" s="282">
        <v>92.941176470588232</v>
      </c>
      <c r="O339" s="282">
        <v>99</v>
      </c>
      <c r="P339" s="282">
        <v>83</v>
      </c>
      <c r="Q339" s="282">
        <v>78</v>
      </c>
      <c r="R339" s="282">
        <v>76</v>
      </c>
      <c r="S339" s="282">
        <v>81</v>
      </c>
      <c r="T339" s="232">
        <f t="shared" si="5"/>
        <v>85.770437405731528</v>
      </c>
    </row>
    <row r="340" spans="1:20" s="4" customFormat="1" ht="16.5" customHeight="1" thickTop="1" thickBot="1">
      <c r="A340" s="61">
        <v>74</v>
      </c>
      <c r="B340" s="62">
        <v>58</v>
      </c>
      <c r="C340" s="59">
        <f>PresensiIPS!B64</f>
        <v>12448</v>
      </c>
      <c r="D340" s="60" t="str">
        <f>PresensiIPS!G64</f>
        <v>RANGGA ADITYA RASTRA PRADANA</v>
      </c>
      <c r="E340" s="282">
        <v>90</v>
      </c>
      <c r="F340" s="283">
        <v>89.230769230769226</v>
      </c>
      <c r="G340" s="284">
        <v>95</v>
      </c>
      <c r="H340" s="282">
        <v>83</v>
      </c>
      <c r="I340" s="282">
        <v>88</v>
      </c>
      <c r="J340" s="282">
        <v>86</v>
      </c>
      <c r="K340" s="282">
        <v>95</v>
      </c>
      <c r="L340" s="284">
        <v>95</v>
      </c>
      <c r="M340" s="284">
        <v>92</v>
      </c>
      <c r="N340" s="282">
        <v>85.882352941176464</v>
      </c>
      <c r="O340" s="282">
        <v>97</v>
      </c>
      <c r="P340" s="282">
        <v>88</v>
      </c>
      <c r="Q340" s="282">
        <v>84</v>
      </c>
      <c r="R340" s="282">
        <v>78</v>
      </c>
      <c r="S340" s="282">
        <v>88</v>
      </c>
      <c r="T340" s="232">
        <f t="shared" si="5"/>
        <v>88.940874811463047</v>
      </c>
    </row>
    <row r="341" spans="1:20" s="4" customFormat="1" ht="16.5" customHeight="1" thickTop="1" thickBot="1">
      <c r="A341" s="61">
        <v>75</v>
      </c>
      <c r="B341" s="62">
        <v>59</v>
      </c>
      <c r="C341" s="59">
        <f>PresensiIPS!B65</f>
        <v>12449</v>
      </c>
      <c r="D341" s="60" t="str">
        <f>PresensiIPS!G65</f>
        <v>RANIA SALSABILA</v>
      </c>
      <c r="E341" s="282">
        <v>83</v>
      </c>
      <c r="F341" s="283">
        <v>86.15384615384616</v>
      </c>
      <c r="G341" s="284">
        <v>97</v>
      </c>
      <c r="H341" s="282">
        <v>76</v>
      </c>
      <c r="I341" s="282">
        <v>86</v>
      </c>
      <c r="J341" s="282">
        <v>96</v>
      </c>
      <c r="K341" s="282">
        <v>88</v>
      </c>
      <c r="L341" s="284">
        <v>86</v>
      </c>
      <c r="M341" s="284">
        <v>96</v>
      </c>
      <c r="N341" s="282">
        <v>86.764705882352942</v>
      </c>
      <c r="O341" s="282">
        <v>95</v>
      </c>
      <c r="P341" s="282">
        <v>84</v>
      </c>
      <c r="Q341" s="282">
        <v>84</v>
      </c>
      <c r="R341" s="282">
        <v>80</v>
      </c>
      <c r="S341" s="282">
        <v>88</v>
      </c>
      <c r="T341" s="232">
        <f t="shared" si="5"/>
        <v>87.461236802413268</v>
      </c>
    </row>
    <row r="342" spans="1:20" s="4" customFormat="1" ht="16.5" customHeight="1" thickTop="1" thickBot="1">
      <c r="A342" s="61">
        <v>76</v>
      </c>
      <c r="B342" s="62">
        <v>60</v>
      </c>
      <c r="C342" s="59">
        <f>PresensiIPS!B66</f>
        <v>12464</v>
      </c>
      <c r="D342" s="60" t="str">
        <f>PresensiIPS!G66</f>
        <v>RIFKI ANGGANA OKTO RAMDANI</v>
      </c>
      <c r="E342" s="282">
        <v>86</v>
      </c>
      <c r="F342" s="283">
        <v>88.461538461538467</v>
      </c>
      <c r="G342" s="284">
        <v>95</v>
      </c>
      <c r="H342" s="282">
        <v>84</v>
      </c>
      <c r="I342" s="282">
        <v>88</v>
      </c>
      <c r="J342" s="282">
        <v>93</v>
      </c>
      <c r="K342" s="282">
        <v>89</v>
      </c>
      <c r="L342" s="284">
        <v>91</v>
      </c>
      <c r="M342" s="284">
        <v>89</v>
      </c>
      <c r="N342" s="282">
        <v>88.529411764705884</v>
      </c>
      <c r="O342" s="282">
        <v>97</v>
      </c>
      <c r="P342" s="282">
        <v>88</v>
      </c>
      <c r="Q342" s="282">
        <v>84</v>
      </c>
      <c r="R342" s="282">
        <v>76</v>
      </c>
      <c r="S342" s="282">
        <v>84</v>
      </c>
      <c r="T342" s="232">
        <f t="shared" si="5"/>
        <v>88.066063348416293</v>
      </c>
    </row>
    <row r="343" spans="1:20" s="4" customFormat="1" ht="16.5" customHeight="1" thickTop="1" thickBot="1">
      <c r="A343" s="61">
        <v>77</v>
      </c>
      <c r="B343" s="62">
        <v>61</v>
      </c>
      <c r="C343" s="59">
        <f>PresensiIPS!B67</f>
        <v>12474</v>
      </c>
      <c r="D343" s="60" t="str">
        <f>PresensiIPS!G67</f>
        <v>RIZA UMAM QUR'ANI</v>
      </c>
      <c r="E343" s="282">
        <v>90</v>
      </c>
      <c r="F343" s="283">
        <v>86.92307692307692</v>
      </c>
      <c r="G343" s="284">
        <v>87</v>
      </c>
      <c r="H343" s="282">
        <v>80</v>
      </c>
      <c r="I343" s="282">
        <v>88</v>
      </c>
      <c r="J343" s="282">
        <v>92</v>
      </c>
      <c r="K343" s="282">
        <v>89</v>
      </c>
      <c r="L343" s="284">
        <v>95</v>
      </c>
      <c r="M343" s="284">
        <v>82</v>
      </c>
      <c r="N343" s="282">
        <v>89.411764705882348</v>
      </c>
      <c r="O343" s="282">
        <v>95</v>
      </c>
      <c r="P343" s="282">
        <v>88</v>
      </c>
      <c r="Q343" s="282">
        <v>82</v>
      </c>
      <c r="R343" s="282">
        <v>80</v>
      </c>
      <c r="S343" s="282">
        <v>89</v>
      </c>
      <c r="T343" s="232">
        <f t="shared" si="5"/>
        <v>87.555656108597276</v>
      </c>
    </row>
    <row r="344" spans="1:20" s="4" customFormat="1" ht="16.5" customHeight="1" thickTop="1" thickBot="1">
      <c r="A344" s="61">
        <v>78</v>
      </c>
      <c r="B344" s="62">
        <v>62</v>
      </c>
      <c r="C344" s="59">
        <f>PresensiIPS!B68</f>
        <v>12490</v>
      </c>
      <c r="D344" s="60" t="str">
        <f>PresensiIPS!G68</f>
        <v>SHERLI OKTAFIA DEWI</v>
      </c>
      <c r="E344" s="282">
        <v>86</v>
      </c>
      <c r="F344" s="283">
        <v>83.84615384615384</v>
      </c>
      <c r="G344" s="284">
        <v>87</v>
      </c>
      <c r="H344" s="282">
        <v>77</v>
      </c>
      <c r="I344" s="282">
        <v>83</v>
      </c>
      <c r="J344" s="282">
        <v>85</v>
      </c>
      <c r="K344" s="282">
        <v>90</v>
      </c>
      <c r="L344" s="284">
        <v>93</v>
      </c>
      <c r="M344" s="284">
        <v>95</v>
      </c>
      <c r="N344" s="282">
        <v>90.294117647058826</v>
      </c>
      <c r="O344" s="282">
        <v>98</v>
      </c>
      <c r="P344" s="282">
        <v>88</v>
      </c>
      <c r="Q344" s="282">
        <v>79</v>
      </c>
      <c r="R344" s="282">
        <v>83</v>
      </c>
      <c r="S344" s="282">
        <v>87</v>
      </c>
      <c r="T344" s="232">
        <f t="shared" si="5"/>
        <v>87.009351432880834</v>
      </c>
    </row>
    <row r="345" spans="1:20" s="4" customFormat="1" ht="16.5" customHeight="1" thickTop="1" thickBot="1">
      <c r="A345" s="61">
        <v>79</v>
      </c>
      <c r="B345" s="62">
        <v>63</v>
      </c>
      <c r="C345" s="59">
        <f>PresensiIPS!B69</f>
        <v>12500</v>
      </c>
      <c r="D345" s="60" t="str">
        <f>PresensiIPS!G69</f>
        <v>SITI RAHAYU RAMADHANI</v>
      </c>
      <c r="E345" s="282">
        <v>90</v>
      </c>
      <c r="F345" s="283">
        <v>86.15384615384616</v>
      </c>
      <c r="G345" s="284">
        <v>94</v>
      </c>
      <c r="H345" s="282">
        <v>78</v>
      </c>
      <c r="I345" s="282">
        <v>91</v>
      </c>
      <c r="J345" s="282">
        <v>95</v>
      </c>
      <c r="K345" s="282">
        <v>89</v>
      </c>
      <c r="L345" s="284">
        <v>93</v>
      </c>
      <c r="M345" s="284">
        <v>93</v>
      </c>
      <c r="N345" s="282">
        <v>90.294117647058826</v>
      </c>
      <c r="O345" s="282">
        <v>85</v>
      </c>
      <c r="P345" s="282">
        <v>87</v>
      </c>
      <c r="Q345" s="282">
        <v>80</v>
      </c>
      <c r="R345" s="282">
        <v>81</v>
      </c>
      <c r="S345" s="282">
        <v>88</v>
      </c>
      <c r="T345" s="232">
        <f t="shared" si="5"/>
        <v>88.029864253393669</v>
      </c>
    </row>
    <row r="346" spans="1:20" s="4" customFormat="1" ht="16.5" customHeight="1" thickTop="1" thickBot="1">
      <c r="A346" s="61">
        <v>80</v>
      </c>
      <c r="B346" s="62">
        <v>64</v>
      </c>
      <c r="C346" s="59">
        <f>PresensiIPS!B70</f>
        <v>12515</v>
      </c>
      <c r="D346" s="60" t="str">
        <f>PresensiIPS!G70</f>
        <v>TINO RAMADANI ARIANTO</v>
      </c>
      <c r="E346" s="282">
        <v>86</v>
      </c>
      <c r="F346" s="283">
        <v>87.692307692307693</v>
      </c>
      <c r="G346" s="284">
        <v>95</v>
      </c>
      <c r="H346" s="282">
        <v>81</v>
      </c>
      <c r="I346" s="282">
        <v>88</v>
      </c>
      <c r="J346" s="282">
        <v>90</v>
      </c>
      <c r="K346" s="282">
        <v>88</v>
      </c>
      <c r="L346" s="284">
        <v>96</v>
      </c>
      <c r="M346" s="284">
        <v>92</v>
      </c>
      <c r="N346" s="282">
        <v>91.176470588235304</v>
      </c>
      <c r="O346" s="282">
        <v>95</v>
      </c>
      <c r="P346" s="282">
        <v>86</v>
      </c>
      <c r="Q346" s="282">
        <v>83</v>
      </c>
      <c r="R346" s="282">
        <v>81</v>
      </c>
      <c r="S346" s="282">
        <v>88</v>
      </c>
      <c r="T346" s="232">
        <f t="shared" si="5"/>
        <v>88.524585218702867</v>
      </c>
    </row>
    <row r="347" spans="1:20" s="4" customFormat="1" ht="16.5" customHeight="1" thickTop="1" thickBot="1">
      <c r="A347" s="61">
        <v>81</v>
      </c>
      <c r="B347" s="62">
        <v>65</v>
      </c>
      <c r="C347" s="59">
        <f>PresensiIPS!B71</f>
        <v>12528</v>
      </c>
      <c r="D347" s="60" t="str">
        <f>PresensiIPS!G71</f>
        <v>VINATA AFISYAH PUTRI</v>
      </c>
      <c r="E347" s="282">
        <v>91</v>
      </c>
      <c r="F347" s="283">
        <v>86.15384615384616</v>
      </c>
      <c r="G347" s="284">
        <v>90</v>
      </c>
      <c r="H347" s="282">
        <v>84</v>
      </c>
      <c r="I347" s="282">
        <v>88</v>
      </c>
      <c r="J347" s="282">
        <v>93</v>
      </c>
      <c r="K347" s="282">
        <v>93</v>
      </c>
      <c r="L347" s="284">
        <v>96</v>
      </c>
      <c r="M347" s="284">
        <v>95</v>
      </c>
      <c r="N347" s="282">
        <v>92.941176470588232</v>
      </c>
      <c r="O347" s="282">
        <v>94</v>
      </c>
      <c r="P347" s="282">
        <v>88</v>
      </c>
      <c r="Q347" s="282">
        <v>84</v>
      </c>
      <c r="R347" s="282">
        <v>80</v>
      </c>
      <c r="S347" s="282">
        <v>89</v>
      </c>
      <c r="T347" s="232">
        <f t="shared" si="5"/>
        <v>89.606334841628964</v>
      </c>
    </row>
    <row r="348" spans="1:20" s="4" customFormat="1" ht="16.5" customHeight="1" thickTop="1" thickBot="1">
      <c r="A348" s="61">
        <v>82</v>
      </c>
      <c r="B348" s="62">
        <v>66</v>
      </c>
      <c r="C348" s="59">
        <f>PresensiIPS!B72</f>
        <v>12531</v>
      </c>
      <c r="D348" s="60" t="str">
        <f>PresensiIPS!G72</f>
        <v>WAHYU YUDISTIRA</v>
      </c>
      <c r="E348" s="282">
        <v>79</v>
      </c>
      <c r="F348" s="283">
        <v>79.230769230769226</v>
      </c>
      <c r="G348" s="284">
        <v>76</v>
      </c>
      <c r="H348" s="282">
        <v>82</v>
      </c>
      <c r="I348" s="282">
        <v>78</v>
      </c>
      <c r="J348" s="282">
        <v>92</v>
      </c>
      <c r="K348" s="282">
        <v>74</v>
      </c>
      <c r="L348" s="284">
        <v>97</v>
      </c>
      <c r="M348" s="284">
        <v>86</v>
      </c>
      <c r="N348" s="282">
        <v>91.176470588235304</v>
      </c>
      <c r="O348" s="282">
        <v>99</v>
      </c>
      <c r="P348" s="282">
        <v>81</v>
      </c>
      <c r="Q348" s="282">
        <v>85</v>
      </c>
      <c r="R348" s="282">
        <v>73</v>
      </c>
      <c r="S348" s="282">
        <v>85</v>
      </c>
      <c r="T348" s="232">
        <f t="shared" si="5"/>
        <v>83.827149321266972</v>
      </c>
    </row>
    <row r="349" spans="1:20" s="4" customFormat="1" ht="16.5" customHeight="1" thickTop="1" thickBot="1">
      <c r="A349" s="61">
        <v>83</v>
      </c>
      <c r="B349" s="62">
        <v>67</v>
      </c>
      <c r="C349" s="59">
        <f>PresensiIPS!B73</f>
        <v>12132</v>
      </c>
      <c r="D349" s="60" t="str">
        <f>PresensiIPS!G73</f>
        <v>ADILA RAHMA SALISA</v>
      </c>
      <c r="E349" s="282">
        <v>95</v>
      </c>
      <c r="F349" s="283">
        <v>84.615384615384613</v>
      </c>
      <c r="G349" s="284">
        <v>96</v>
      </c>
      <c r="H349" s="282">
        <v>82</v>
      </c>
      <c r="I349" s="282">
        <v>82</v>
      </c>
      <c r="J349" s="282">
        <v>98</v>
      </c>
      <c r="K349" s="282">
        <v>92</v>
      </c>
      <c r="L349" s="284">
        <v>96</v>
      </c>
      <c r="M349" s="284">
        <v>86</v>
      </c>
      <c r="N349" s="282">
        <v>94.705882352941174</v>
      </c>
      <c r="O349" s="282">
        <v>95</v>
      </c>
      <c r="P349" s="282">
        <v>86</v>
      </c>
      <c r="Q349" s="282">
        <v>88</v>
      </c>
      <c r="R349" s="282">
        <v>82</v>
      </c>
      <c r="S349" s="282">
        <v>89</v>
      </c>
      <c r="T349" s="232">
        <f t="shared" si="5"/>
        <v>89.75475113122171</v>
      </c>
    </row>
    <row r="350" spans="1:20" s="4" customFormat="1" ht="16.5" customHeight="1" thickTop="1" thickBot="1">
      <c r="A350" s="61">
        <v>84</v>
      </c>
      <c r="B350" s="62">
        <v>68</v>
      </c>
      <c r="C350" s="59">
        <f>PresensiIPS!B74</f>
        <v>12141</v>
      </c>
      <c r="D350" s="60" t="str">
        <f>PresensiIPS!G74</f>
        <v>AHMAD ZHARIF HABIBULLAH</v>
      </c>
      <c r="E350" s="282">
        <v>94</v>
      </c>
      <c r="F350" s="283">
        <v>87.692307692307693</v>
      </c>
      <c r="G350" s="284">
        <v>89</v>
      </c>
      <c r="H350" s="282">
        <v>79</v>
      </c>
      <c r="I350" s="282">
        <v>83</v>
      </c>
      <c r="J350" s="282">
        <v>93</v>
      </c>
      <c r="K350" s="282">
        <v>96</v>
      </c>
      <c r="L350" s="284">
        <v>95</v>
      </c>
      <c r="M350" s="284">
        <v>88</v>
      </c>
      <c r="N350" s="282">
        <v>93.823529411764696</v>
      </c>
      <c r="O350" s="282">
        <v>99</v>
      </c>
      <c r="P350" s="282">
        <v>89</v>
      </c>
      <c r="Q350" s="282">
        <v>84</v>
      </c>
      <c r="R350" s="282">
        <v>90</v>
      </c>
      <c r="S350" s="282">
        <v>89</v>
      </c>
      <c r="T350" s="232">
        <f t="shared" si="5"/>
        <v>89.967722473604823</v>
      </c>
    </row>
    <row r="351" spans="1:20" s="4" customFormat="1" ht="16.5" customHeight="1" thickTop="1" thickBot="1">
      <c r="A351" s="61">
        <v>85</v>
      </c>
      <c r="B351" s="62">
        <v>69</v>
      </c>
      <c r="C351" s="59">
        <f>PresensiIPS!B75</f>
        <v>12167</v>
      </c>
      <c r="D351" s="60" t="str">
        <f>PresensiIPS!G75</f>
        <v>ANANDA NOVA JUNIAR</v>
      </c>
      <c r="E351" s="282">
        <v>93</v>
      </c>
      <c r="F351" s="283">
        <v>86.92307692307692</v>
      </c>
      <c r="G351" s="284">
        <v>90</v>
      </c>
      <c r="H351" s="282">
        <v>85</v>
      </c>
      <c r="I351" s="282">
        <v>82</v>
      </c>
      <c r="J351" s="282">
        <v>95</v>
      </c>
      <c r="K351" s="282">
        <v>92</v>
      </c>
      <c r="L351" s="284">
        <v>95</v>
      </c>
      <c r="M351" s="284">
        <v>87</v>
      </c>
      <c r="N351" s="282">
        <v>94.705882352941174</v>
      </c>
      <c r="O351" s="282">
        <v>98</v>
      </c>
      <c r="P351" s="282">
        <v>85</v>
      </c>
      <c r="Q351" s="282">
        <v>86</v>
      </c>
      <c r="R351" s="282">
        <v>82</v>
      </c>
      <c r="S351" s="282">
        <v>90</v>
      </c>
      <c r="T351" s="232">
        <f t="shared" si="5"/>
        <v>89.441930618401202</v>
      </c>
    </row>
    <row r="352" spans="1:20" s="4" customFormat="1" ht="16.5" customHeight="1" thickTop="1" thickBot="1">
      <c r="A352" s="61">
        <v>86</v>
      </c>
      <c r="B352" s="62">
        <v>70</v>
      </c>
      <c r="C352" s="59">
        <f>PresensiIPS!B76</f>
        <v>12173</v>
      </c>
      <c r="D352" s="60" t="str">
        <f>PresensiIPS!G76</f>
        <v>ANDRES FARREL ARDAN</v>
      </c>
      <c r="E352" s="282">
        <v>100</v>
      </c>
      <c r="F352" s="283">
        <v>89.230769230769226</v>
      </c>
      <c r="G352" s="284">
        <v>95</v>
      </c>
      <c r="H352" s="282">
        <v>87</v>
      </c>
      <c r="I352" s="282">
        <v>84</v>
      </c>
      <c r="J352" s="282">
        <v>97</v>
      </c>
      <c r="K352" s="282">
        <v>96</v>
      </c>
      <c r="L352" s="284">
        <v>97</v>
      </c>
      <c r="M352" s="284">
        <v>86</v>
      </c>
      <c r="N352" s="282">
        <v>100</v>
      </c>
      <c r="O352" s="282">
        <v>98</v>
      </c>
      <c r="P352" s="282">
        <v>87</v>
      </c>
      <c r="Q352" s="282">
        <v>87</v>
      </c>
      <c r="R352" s="282">
        <v>83</v>
      </c>
      <c r="S352" s="282">
        <v>90</v>
      </c>
      <c r="T352" s="232">
        <f t="shared" si="5"/>
        <v>91.748717948717953</v>
      </c>
    </row>
    <row r="353" spans="1:20" s="4" customFormat="1" ht="16.5" customHeight="1" thickTop="1" thickBot="1">
      <c r="A353" s="61">
        <v>87</v>
      </c>
      <c r="B353" s="62">
        <v>71</v>
      </c>
      <c r="C353" s="59">
        <f>PresensiIPS!B77</f>
        <v>12203</v>
      </c>
      <c r="D353" s="60" t="str">
        <f>PresensiIPS!G77</f>
        <v>DEWI ROSITA</v>
      </c>
      <c r="E353" s="282">
        <v>93</v>
      </c>
      <c r="F353" s="283">
        <v>86.92307692307692</v>
      </c>
      <c r="G353" s="284">
        <v>96</v>
      </c>
      <c r="H353" s="282">
        <v>82</v>
      </c>
      <c r="I353" s="282">
        <v>84</v>
      </c>
      <c r="J353" s="282">
        <v>98</v>
      </c>
      <c r="K353" s="282">
        <v>90</v>
      </c>
      <c r="L353" s="284">
        <v>96</v>
      </c>
      <c r="M353" s="284">
        <v>86</v>
      </c>
      <c r="N353" s="282">
        <v>93.823529411764696</v>
      </c>
      <c r="O353" s="282">
        <v>98</v>
      </c>
      <c r="P353" s="282">
        <v>86</v>
      </c>
      <c r="Q353" s="282">
        <v>87</v>
      </c>
      <c r="R353" s="282">
        <v>81</v>
      </c>
      <c r="S353" s="282">
        <v>88</v>
      </c>
      <c r="T353" s="232">
        <f t="shared" si="5"/>
        <v>89.716440422322776</v>
      </c>
    </row>
    <row r="354" spans="1:20" s="4" customFormat="1" ht="16.5" customHeight="1" thickTop="1" thickBot="1">
      <c r="A354" s="61">
        <v>88</v>
      </c>
      <c r="B354" s="62">
        <v>72</v>
      </c>
      <c r="C354" s="59">
        <f>PresensiIPS!B78</f>
        <v>12225</v>
      </c>
      <c r="D354" s="60" t="str">
        <f>PresensiIPS!G78</f>
        <v>ERZA NASYWA SALSABILA</v>
      </c>
      <c r="E354" s="282">
        <v>96</v>
      </c>
      <c r="F354" s="283">
        <v>86.92307692307692</v>
      </c>
      <c r="G354" s="284">
        <v>96</v>
      </c>
      <c r="H354" s="282">
        <v>82</v>
      </c>
      <c r="I354" s="282">
        <v>81</v>
      </c>
      <c r="J354" s="282">
        <v>98</v>
      </c>
      <c r="K354" s="282">
        <v>93</v>
      </c>
      <c r="L354" s="284">
        <v>96</v>
      </c>
      <c r="M354" s="284">
        <v>86</v>
      </c>
      <c r="N354" s="282">
        <v>97.35294117647058</v>
      </c>
      <c r="O354" s="282">
        <v>95</v>
      </c>
      <c r="P354" s="282">
        <v>85</v>
      </c>
      <c r="Q354" s="282">
        <v>86</v>
      </c>
      <c r="R354" s="282">
        <v>81</v>
      </c>
      <c r="S354" s="282">
        <v>90</v>
      </c>
      <c r="T354" s="232">
        <f t="shared" si="5"/>
        <v>89.95173453996982</v>
      </c>
    </row>
    <row r="355" spans="1:20" s="4" customFormat="1" ht="16.5" customHeight="1" thickTop="1" thickBot="1">
      <c r="A355" s="61">
        <v>89</v>
      </c>
      <c r="B355" s="62">
        <v>73</v>
      </c>
      <c r="C355" s="59">
        <f>PresensiIPS!B79</f>
        <v>12235</v>
      </c>
      <c r="D355" s="60" t="str">
        <f>PresensiIPS!G79</f>
        <v>FARCHAN HAMDANI</v>
      </c>
      <c r="E355" s="282">
        <v>98</v>
      </c>
      <c r="F355" s="283">
        <v>86.15384615384616</v>
      </c>
      <c r="G355" s="284">
        <v>97</v>
      </c>
      <c r="H355" s="282">
        <v>82</v>
      </c>
      <c r="I355" s="282">
        <v>84</v>
      </c>
      <c r="J355" s="282">
        <v>99</v>
      </c>
      <c r="K355" s="282">
        <v>90</v>
      </c>
      <c r="L355" s="284">
        <v>98</v>
      </c>
      <c r="M355" s="284">
        <v>86</v>
      </c>
      <c r="N355" s="282">
        <v>97.35294117647058</v>
      </c>
      <c r="O355" s="282">
        <v>98</v>
      </c>
      <c r="P355" s="282">
        <v>88</v>
      </c>
      <c r="Q355" s="282">
        <v>86</v>
      </c>
      <c r="R355" s="282">
        <v>85</v>
      </c>
      <c r="S355" s="282">
        <v>89</v>
      </c>
      <c r="T355" s="232">
        <f t="shared" si="5"/>
        <v>90.90045248868779</v>
      </c>
    </row>
    <row r="356" spans="1:20" s="4" customFormat="1" ht="16.5" customHeight="1" thickTop="1" thickBot="1">
      <c r="A356" s="61">
        <v>90</v>
      </c>
      <c r="B356" s="62">
        <v>74</v>
      </c>
      <c r="C356" s="59">
        <f>PresensiIPS!B80</f>
        <v>12247</v>
      </c>
      <c r="D356" s="60" t="str">
        <f>PresensiIPS!G80</f>
        <v>FIRMAN RAHMAT HIDAYAT</v>
      </c>
      <c r="E356" s="282">
        <v>95</v>
      </c>
      <c r="F356" s="283">
        <v>86.92307692307692</v>
      </c>
      <c r="G356" s="284">
        <v>94</v>
      </c>
      <c r="H356" s="282">
        <v>81</v>
      </c>
      <c r="I356" s="282">
        <v>83</v>
      </c>
      <c r="J356" s="282">
        <v>100</v>
      </c>
      <c r="K356" s="282">
        <v>95</v>
      </c>
      <c r="L356" s="284">
        <v>94</v>
      </c>
      <c r="M356" s="284">
        <v>83</v>
      </c>
      <c r="N356" s="282">
        <v>92.941176470588232</v>
      </c>
      <c r="O356" s="282">
        <v>97</v>
      </c>
      <c r="P356" s="282">
        <v>85</v>
      </c>
      <c r="Q356" s="282">
        <v>88</v>
      </c>
      <c r="R356" s="282">
        <v>81</v>
      </c>
      <c r="S356" s="282">
        <v>89</v>
      </c>
      <c r="T356" s="232">
        <f t="shared" si="5"/>
        <v>89.657616892911008</v>
      </c>
    </row>
    <row r="357" spans="1:20" s="4" customFormat="1" ht="16.5" customHeight="1" thickTop="1" thickBot="1">
      <c r="A357" s="61">
        <v>91</v>
      </c>
      <c r="B357" s="62">
        <v>75</v>
      </c>
      <c r="C357" s="59">
        <f>PresensiIPS!B81</f>
        <v>12254</v>
      </c>
      <c r="D357" s="60" t="str">
        <f>PresensiIPS!G81</f>
        <v>FRIZKA KINANTI AYYUZA</v>
      </c>
      <c r="E357" s="282">
        <v>99</v>
      </c>
      <c r="F357" s="283">
        <v>86.15384615384616</v>
      </c>
      <c r="G357" s="284">
        <v>93</v>
      </c>
      <c r="H357" s="282">
        <v>76</v>
      </c>
      <c r="I357" s="282">
        <v>86</v>
      </c>
      <c r="J357" s="282">
        <v>84</v>
      </c>
      <c r="K357" s="282">
        <v>93</v>
      </c>
      <c r="L357" s="284">
        <v>93</v>
      </c>
      <c r="M357" s="284">
        <v>83</v>
      </c>
      <c r="N357" s="282">
        <v>97.35294117647058</v>
      </c>
      <c r="O357" s="282">
        <v>97</v>
      </c>
      <c r="P357" s="282">
        <v>89</v>
      </c>
      <c r="Q357" s="282">
        <v>81</v>
      </c>
      <c r="R357" s="282">
        <v>80</v>
      </c>
      <c r="S357" s="282">
        <v>85</v>
      </c>
      <c r="T357" s="232">
        <f t="shared" si="5"/>
        <v>88.167119155354456</v>
      </c>
    </row>
    <row r="358" spans="1:20" s="4" customFormat="1" ht="16.5" customHeight="1" thickTop="1" thickBot="1">
      <c r="A358" s="61">
        <v>92</v>
      </c>
      <c r="B358" s="62">
        <v>76</v>
      </c>
      <c r="C358" s="59">
        <f>PresensiIPS!B82</f>
        <v>12260</v>
      </c>
      <c r="D358" s="60" t="str">
        <f>PresensiIPS!G82</f>
        <v>HALIQ ALI RAHMODI</v>
      </c>
      <c r="E358" s="282">
        <v>91</v>
      </c>
      <c r="F358" s="283">
        <v>83.07692307692308</v>
      </c>
      <c r="G358" s="284">
        <v>85</v>
      </c>
      <c r="H358" s="282">
        <v>80</v>
      </c>
      <c r="I358" s="282">
        <v>88</v>
      </c>
      <c r="J358" s="282">
        <v>90</v>
      </c>
      <c r="K358" s="282">
        <v>84</v>
      </c>
      <c r="L358" s="284">
        <v>94</v>
      </c>
      <c r="M358" s="284">
        <v>83</v>
      </c>
      <c r="N358" s="282">
        <v>92.941176470588232</v>
      </c>
      <c r="O358" s="282">
        <v>98</v>
      </c>
      <c r="P358" s="282">
        <v>84</v>
      </c>
      <c r="Q358" s="282">
        <v>83</v>
      </c>
      <c r="R358" s="282">
        <v>77</v>
      </c>
      <c r="S358" s="282">
        <v>88</v>
      </c>
      <c r="T358" s="232">
        <f t="shared" si="5"/>
        <v>86.734539969834088</v>
      </c>
    </row>
    <row r="359" spans="1:20" s="4" customFormat="1" ht="16.5" customHeight="1" thickTop="1" thickBot="1">
      <c r="A359" s="61">
        <v>93</v>
      </c>
      <c r="B359" s="62">
        <v>77</v>
      </c>
      <c r="C359" s="59">
        <f>PresensiIPS!B83</f>
        <v>12277</v>
      </c>
      <c r="D359" s="60" t="str">
        <f>PresensiIPS!G83</f>
        <v>IKA NOVIA RAHMAWATI</v>
      </c>
      <c r="E359" s="282">
        <v>94</v>
      </c>
      <c r="F359" s="283">
        <v>87.692307692307693</v>
      </c>
      <c r="G359" s="284">
        <v>93</v>
      </c>
      <c r="H359" s="282">
        <v>76</v>
      </c>
      <c r="I359" s="282">
        <v>81</v>
      </c>
      <c r="J359" s="282">
        <v>97</v>
      </c>
      <c r="K359" s="282">
        <v>93</v>
      </c>
      <c r="L359" s="284">
        <v>97</v>
      </c>
      <c r="M359" s="284">
        <v>86</v>
      </c>
      <c r="N359" s="282">
        <v>93.823529411764696</v>
      </c>
      <c r="O359" s="282">
        <v>100</v>
      </c>
      <c r="P359" s="282">
        <v>85</v>
      </c>
      <c r="Q359" s="282">
        <v>86</v>
      </c>
      <c r="R359" s="282">
        <v>77</v>
      </c>
      <c r="S359" s="282">
        <v>89</v>
      </c>
      <c r="T359" s="232">
        <f t="shared" si="5"/>
        <v>89.034389140271486</v>
      </c>
    </row>
    <row r="360" spans="1:20" s="4" customFormat="1" ht="16.5" customHeight="1" thickTop="1" thickBot="1">
      <c r="A360" s="61">
        <v>94</v>
      </c>
      <c r="B360" s="62">
        <v>78</v>
      </c>
      <c r="C360" s="59">
        <f>PresensiIPS!B84</f>
        <v>12291</v>
      </c>
      <c r="D360" s="60" t="str">
        <f>PresensiIPS!G84</f>
        <v>IVON ROSYARIDHA JATMIKE</v>
      </c>
      <c r="E360" s="282">
        <v>95</v>
      </c>
      <c r="F360" s="283">
        <v>87.692307692307693</v>
      </c>
      <c r="G360" s="284">
        <v>98</v>
      </c>
      <c r="H360" s="282">
        <v>82</v>
      </c>
      <c r="I360" s="282">
        <v>87</v>
      </c>
      <c r="J360" s="282">
        <v>98</v>
      </c>
      <c r="K360" s="282">
        <v>97</v>
      </c>
      <c r="L360" s="284">
        <v>98</v>
      </c>
      <c r="M360" s="284">
        <v>87</v>
      </c>
      <c r="N360" s="282">
        <v>92.941176470588232</v>
      </c>
      <c r="O360" s="282">
        <v>95</v>
      </c>
      <c r="P360" s="282">
        <v>87</v>
      </c>
      <c r="Q360" s="282">
        <v>87</v>
      </c>
      <c r="R360" s="282">
        <v>81</v>
      </c>
      <c r="S360" s="282">
        <v>89</v>
      </c>
      <c r="T360" s="232">
        <f t="shared" si="5"/>
        <v>90.775565610859729</v>
      </c>
    </row>
    <row r="361" spans="1:20" s="4" customFormat="1" ht="16.5" customHeight="1" thickTop="1" thickBot="1">
      <c r="A361" s="61">
        <v>95</v>
      </c>
      <c r="B361" s="62">
        <v>79</v>
      </c>
      <c r="C361" s="59">
        <f>PresensiIPS!B85</f>
        <v>12301</v>
      </c>
      <c r="D361" s="60" t="str">
        <f>PresensiIPS!G85</f>
        <v>KANDIYAS</v>
      </c>
      <c r="E361" s="282">
        <v>94</v>
      </c>
      <c r="F361" s="283">
        <v>83.84615384615384</v>
      </c>
      <c r="G361" s="284">
        <v>91</v>
      </c>
      <c r="H361" s="282">
        <v>82</v>
      </c>
      <c r="I361" s="282">
        <v>88</v>
      </c>
      <c r="J361" s="282">
        <v>93</v>
      </c>
      <c r="K361" s="282">
        <v>92</v>
      </c>
      <c r="L361" s="284">
        <v>95</v>
      </c>
      <c r="M361" s="284">
        <v>86</v>
      </c>
      <c r="N361" s="282">
        <v>87.64705882352942</v>
      </c>
      <c r="O361" s="282">
        <v>99</v>
      </c>
      <c r="P361" s="282">
        <v>86</v>
      </c>
      <c r="Q361" s="282">
        <v>83</v>
      </c>
      <c r="R361" s="282">
        <v>81</v>
      </c>
      <c r="S361" s="282">
        <v>88</v>
      </c>
      <c r="T361" s="232">
        <f t="shared" si="5"/>
        <v>88.632880844645541</v>
      </c>
    </row>
    <row r="362" spans="1:20" s="4" customFormat="1" ht="16.5" customHeight="1" thickTop="1" thickBot="1">
      <c r="A362" s="61">
        <v>96</v>
      </c>
      <c r="B362" s="62">
        <v>80</v>
      </c>
      <c r="C362" s="59">
        <f>PresensiIPS!B86</f>
        <v>12313</v>
      </c>
      <c r="D362" s="60" t="str">
        <f>PresensiIPS!G86</f>
        <v>Lika Adelia</v>
      </c>
      <c r="E362" s="282">
        <v>88</v>
      </c>
      <c r="F362" s="283">
        <v>85.384615384615387</v>
      </c>
      <c r="G362" s="284">
        <v>85</v>
      </c>
      <c r="H362" s="282">
        <v>70</v>
      </c>
      <c r="I362" s="282">
        <v>82</v>
      </c>
      <c r="J362" s="282">
        <v>95</v>
      </c>
      <c r="K362" s="282">
        <v>96</v>
      </c>
      <c r="L362" s="284">
        <v>95</v>
      </c>
      <c r="M362" s="284">
        <v>86</v>
      </c>
      <c r="N362" s="282">
        <v>94.705882352941174</v>
      </c>
      <c r="O362" s="282">
        <v>99</v>
      </c>
      <c r="P362" s="282">
        <v>86</v>
      </c>
      <c r="Q362" s="282">
        <v>82</v>
      </c>
      <c r="R362" s="282">
        <v>83</v>
      </c>
      <c r="S362" s="282">
        <v>85</v>
      </c>
      <c r="T362" s="232">
        <f t="shared" si="5"/>
        <v>87.472699849170439</v>
      </c>
    </row>
    <row r="363" spans="1:20" s="4" customFormat="1" ht="16.5" customHeight="1" thickTop="1" thickBot="1">
      <c r="A363" s="61">
        <v>97</v>
      </c>
      <c r="B363" s="62">
        <v>81</v>
      </c>
      <c r="C363" s="59">
        <f>PresensiIPS!B87</f>
        <v>12317</v>
      </c>
      <c r="D363" s="60" t="str">
        <f>PresensiIPS!G87</f>
        <v>M. ABDULLOH</v>
      </c>
      <c r="E363" s="282">
        <v>93</v>
      </c>
      <c r="F363" s="283">
        <v>85.384615384615387</v>
      </c>
      <c r="G363" s="284">
        <v>91</v>
      </c>
      <c r="H363" s="282">
        <v>78</v>
      </c>
      <c r="I363" s="282">
        <v>82</v>
      </c>
      <c r="J363" s="282">
        <v>94</v>
      </c>
      <c r="K363" s="282">
        <v>96</v>
      </c>
      <c r="L363" s="284">
        <v>90</v>
      </c>
      <c r="M363" s="284">
        <v>83</v>
      </c>
      <c r="N363" s="282">
        <v>94.705882352941174</v>
      </c>
      <c r="O363" s="282">
        <v>97</v>
      </c>
      <c r="P363" s="282">
        <v>87</v>
      </c>
      <c r="Q363" s="282">
        <v>86</v>
      </c>
      <c r="R363" s="282">
        <v>81</v>
      </c>
      <c r="S363" s="282">
        <v>87</v>
      </c>
      <c r="T363" s="232">
        <f t="shared" si="5"/>
        <v>88.339366515837114</v>
      </c>
    </row>
    <row r="364" spans="1:20" s="4" customFormat="1" ht="16.5" customHeight="1" thickTop="1" thickBot="1">
      <c r="A364" s="61">
        <v>98</v>
      </c>
      <c r="B364" s="62">
        <v>82</v>
      </c>
      <c r="C364" s="59">
        <f>PresensiIPS!B88</f>
        <v>12323</v>
      </c>
      <c r="D364" s="60" t="str">
        <f>PresensiIPS!G88</f>
        <v>M.RISKY ADITYA</v>
      </c>
      <c r="E364" s="282">
        <v>91</v>
      </c>
      <c r="F364" s="283">
        <v>77.692307692307693</v>
      </c>
      <c r="G364" s="284">
        <v>84</v>
      </c>
      <c r="H364" s="282">
        <v>78</v>
      </c>
      <c r="I364" s="282">
        <v>82</v>
      </c>
      <c r="J364" s="282">
        <v>98</v>
      </c>
      <c r="K364" s="282">
        <v>88</v>
      </c>
      <c r="L364" s="284">
        <v>90</v>
      </c>
      <c r="M364" s="284">
        <v>81</v>
      </c>
      <c r="N364" s="282">
        <v>88.529411764705884</v>
      </c>
      <c r="O364" s="282">
        <v>94</v>
      </c>
      <c r="P364" s="282">
        <v>84</v>
      </c>
      <c r="Q364" s="282">
        <v>78</v>
      </c>
      <c r="R364" s="282">
        <v>78</v>
      </c>
      <c r="S364" s="282">
        <v>87</v>
      </c>
      <c r="T364" s="232">
        <f t="shared" si="5"/>
        <v>85.2814479638009</v>
      </c>
    </row>
    <row r="365" spans="1:20" s="4" customFormat="1" ht="16.5" customHeight="1" thickTop="1" thickBot="1">
      <c r="A365" s="61">
        <v>99</v>
      </c>
      <c r="B365" s="62">
        <v>83</v>
      </c>
      <c r="C365" s="59">
        <f>PresensiIPS!B89</f>
        <v>12338</v>
      </c>
      <c r="D365" s="60" t="str">
        <f>PresensiIPS!G89</f>
        <v>MAULINDA HASANAH</v>
      </c>
      <c r="E365" s="282">
        <v>93</v>
      </c>
      <c r="F365" s="283">
        <v>85.384615384615387</v>
      </c>
      <c r="G365" s="284">
        <v>90</v>
      </c>
      <c r="H365" s="282">
        <v>83</v>
      </c>
      <c r="I365" s="282">
        <v>88</v>
      </c>
      <c r="J365" s="282">
        <v>100</v>
      </c>
      <c r="K365" s="282">
        <v>93</v>
      </c>
      <c r="L365" s="284">
        <v>97</v>
      </c>
      <c r="M365" s="284">
        <v>86</v>
      </c>
      <c r="N365" s="282">
        <v>90.294117647058826</v>
      </c>
      <c r="O365" s="282">
        <v>99</v>
      </c>
      <c r="P365" s="282">
        <v>89</v>
      </c>
      <c r="Q365" s="282">
        <v>87</v>
      </c>
      <c r="R365" s="282">
        <v>83</v>
      </c>
      <c r="S365" s="282">
        <v>89</v>
      </c>
      <c r="T365" s="232">
        <f t="shared" si="5"/>
        <v>90.178582202111613</v>
      </c>
    </row>
    <row r="366" spans="1:20" s="4" customFormat="1" ht="16.5" customHeight="1" thickTop="1" thickBot="1">
      <c r="A366" s="61">
        <v>100</v>
      </c>
      <c r="B366" s="62">
        <v>84</v>
      </c>
      <c r="C366" s="59">
        <f>PresensiIPS!B90</f>
        <v>12372</v>
      </c>
      <c r="D366" s="60" t="str">
        <f>PresensiIPS!G90</f>
        <v>MUHAMMAD CHAIRIL ARIFIN</v>
      </c>
      <c r="E366" s="282">
        <v>94</v>
      </c>
      <c r="F366" s="283">
        <v>83.84615384615384</v>
      </c>
      <c r="G366" s="284">
        <v>95</v>
      </c>
      <c r="H366" s="282">
        <v>82</v>
      </c>
      <c r="I366" s="282">
        <v>90</v>
      </c>
      <c r="J366" s="282">
        <v>99</v>
      </c>
      <c r="K366" s="282">
        <v>93</v>
      </c>
      <c r="L366" s="284">
        <v>96</v>
      </c>
      <c r="M366" s="284">
        <v>86</v>
      </c>
      <c r="N366" s="282">
        <v>92.941176470588232</v>
      </c>
      <c r="O366" s="282">
        <v>91</v>
      </c>
      <c r="P366" s="282">
        <v>87</v>
      </c>
      <c r="Q366" s="282">
        <v>85</v>
      </c>
      <c r="R366" s="282">
        <v>83</v>
      </c>
      <c r="S366" s="282">
        <v>89</v>
      </c>
      <c r="T366" s="232">
        <f t="shared" si="5"/>
        <v>89.785822021116147</v>
      </c>
    </row>
    <row r="367" spans="1:20" s="4" customFormat="1" ht="16.5" customHeight="1" thickTop="1" thickBot="1">
      <c r="A367" s="61">
        <v>101</v>
      </c>
      <c r="B367" s="62">
        <v>85</v>
      </c>
      <c r="C367" s="59">
        <f>PresensiIPS!B91</f>
        <v>12383</v>
      </c>
      <c r="D367" s="60" t="str">
        <f>PresensiIPS!G91</f>
        <v>MUHAMMAD SUBHAN HADI</v>
      </c>
      <c r="E367" s="282">
        <v>95</v>
      </c>
      <c r="F367" s="283">
        <v>86.15384615384616</v>
      </c>
      <c r="G367" s="284">
        <v>90</v>
      </c>
      <c r="H367" s="282">
        <v>82</v>
      </c>
      <c r="I367" s="282">
        <v>83</v>
      </c>
      <c r="J367" s="282">
        <v>95</v>
      </c>
      <c r="K367" s="282">
        <v>90</v>
      </c>
      <c r="L367" s="284">
        <v>96</v>
      </c>
      <c r="M367" s="284">
        <v>86</v>
      </c>
      <c r="N367" s="282">
        <v>94.705882352941174</v>
      </c>
      <c r="O367" s="282">
        <v>98</v>
      </c>
      <c r="P367" s="282">
        <v>89</v>
      </c>
      <c r="Q367" s="282">
        <v>86</v>
      </c>
      <c r="R367" s="282">
        <v>85</v>
      </c>
      <c r="S367" s="282">
        <v>86</v>
      </c>
      <c r="T367" s="232">
        <f t="shared" si="5"/>
        <v>89.45731523378582</v>
      </c>
    </row>
    <row r="368" spans="1:20" s="4" customFormat="1" ht="16.5" customHeight="1" thickTop="1" thickBot="1">
      <c r="A368" s="61">
        <v>102</v>
      </c>
      <c r="B368" s="62">
        <v>86</v>
      </c>
      <c r="C368" s="59">
        <f>PresensiIPS!B92</f>
        <v>12395</v>
      </c>
      <c r="D368" s="60" t="str">
        <f>PresensiIPS!G92</f>
        <v>NAFIAH MAHARANI</v>
      </c>
      <c r="E368" s="282">
        <v>85</v>
      </c>
      <c r="F368" s="283">
        <v>79.230769230769226</v>
      </c>
      <c r="G368" s="284">
        <v>81</v>
      </c>
      <c r="H368" s="282">
        <v>77</v>
      </c>
      <c r="I368" s="282">
        <v>84</v>
      </c>
      <c r="J368" s="282">
        <v>87</v>
      </c>
      <c r="K368" s="282">
        <v>85</v>
      </c>
      <c r="L368" s="284">
        <v>89</v>
      </c>
      <c r="M368" s="284">
        <v>81</v>
      </c>
      <c r="N368" s="282">
        <v>86.764705882352942</v>
      </c>
      <c r="O368" s="282">
        <v>90</v>
      </c>
      <c r="P368" s="282">
        <v>78</v>
      </c>
      <c r="Q368" s="282">
        <v>76</v>
      </c>
      <c r="R368" s="282">
        <v>73</v>
      </c>
      <c r="S368" s="282">
        <v>77</v>
      </c>
      <c r="T368" s="232">
        <f t="shared" si="5"/>
        <v>81.933031674208152</v>
      </c>
    </row>
    <row r="369" spans="1:20" s="4" customFormat="1" ht="16.5" customHeight="1" thickTop="1" thickBot="1">
      <c r="A369" s="61">
        <v>103</v>
      </c>
      <c r="B369" s="62">
        <v>87</v>
      </c>
      <c r="C369" s="59">
        <f>PresensiIPS!B93</f>
        <v>12412</v>
      </c>
      <c r="D369" s="60" t="str">
        <f>PresensiIPS!G93</f>
        <v>NURHAYATI</v>
      </c>
      <c r="E369" s="282">
        <v>93</v>
      </c>
      <c r="F369" s="283">
        <v>84.615384615384613</v>
      </c>
      <c r="G369" s="284">
        <v>86</v>
      </c>
      <c r="H369" s="282">
        <v>80</v>
      </c>
      <c r="I369" s="282">
        <v>86</v>
      </c>
      <c r="J369" s="282">
        <v>93</v>
      </c>
      <c r="K369" s="282">
        <v>95</v>
      </c>
      <c r="L369" s="284">
        <v>96</v>
      </c>
      <c r="M369" s="284">
        <v>87</v>
      </c>
      <c r="N369" s="282">
        <v>98.235294117647058</v>
      </c>
      <c r="O369" s="282">
        <v>99</v>
      </c>
      <c r="P369" s="282">
        <v>87</v>
      </c>
      <c r="Q369" s="282">
        <v>81</v>
      </c>
      <c r="R369" s="282">
        <v>81</v>
      </c>
      <c r="S369" s="282">
        <v>89</v>
      </c>
      <c r="T369" s="232">
        <f t="shared" si="5"/>
        <v>89.056711915535445</v>
      </c>
    </row>
    <row r="370" spans="1:20" s="4" customFormat="1" ht="16.5" customHeight="1" thickTop="1" thickBot="1">
      <c r="A370" s="61">
        <v>104</v>
      </c>
      <c r="B370" s="62">
        <v>88</v>
      </c>
      <c r="C370" s="59">
        <f>PresensiIPS!B94</f>
        <v>12415</v>
      </c>
      <c r="D370" s="60" t="str">
        <f>PresensiIPS!G94</f>
        <v>NURIL FAHMA WIJAYA</v>
      </c>
      <c r="E370" s="282">
        <v>86</v>
      </c>
      <c r="F370" s="283">
        <v>82.307692307692307</v>
      </c>
      <c r="G370" s="284">
        <v>89</v>
      </c>
      <c r="H370" s="282">
        <v>84</v>
      </c>
      <c r="I370" s="282">
        <v>81</v>
      </c>
      <c r="J370" s="282">
        <v>95</v>
      </c>
      <c r="K370" s="282">
        <v>86</v>
      </c>
      <c r="L370" s="284">
        <v>95</v>
      </c>
      <c r="M370" s="284">
        <v>83</v>
      </c>
      <c r="N370" s="282">
        <v>89.411764705882348</v>
      </c>
      <c r="O370" s="282">
        <v>94</v>
      </c>
      <c r="P370" s="282">
        <v>84</v>
      </c>
      <c r="Q370" s="282">
        <v>83</v>
      </c>
      <c r="R370" s="282">
        <v>74</v>
      </c>
      <c r="S370" s="282">
        <v>89</v>
      </c>
      <c r="T370" s="232">
        <f t="shared" si="5"/>
        <v>86.314630467571661</v>
      </c>
    </row>
    <row r="371" spans="1:20" s="4" customFormat="1" ht="16.5" customHeight="1" thickTop="1" thickBot="1">
      <c r="A371" s="61">
        <v>105</v>
      </c>
      <c r="B371" s="62">
        <v>89</v>
      </c>
      <c r="C371" s="59">
        <f>PresensiIPS!B95</f>
        <v>12421</v>
      </c>
      <c r="D371" s="60" t="str">
        <f>PresensiIPS!G95</f>
        <v>NURUL MAKKIYAH</v>
      </c>
      <c r="E371" s="282">
        <v>95</v>
      </c>
      <c r="F371" s="283">
        <v>86.15384615384616</v>
      </c>
      <c r="G371" s="284">
        <v>95</v>
      </c>
      <c r="H371" s="282">
        <v>85</v>
      </c>
      <c r="I371" s="282">
        <v>88</v>
      </c>
      <c r="J371" s="282">
        <v>97</v>
      </c>
      <c r="K371" s="282">
        <v>89</v>
      </c>
      <c r="L371" s="284">
        <v>94</v>
      </c>
      <c r="M371" s="284">
        <v>87</v>
      </c>
      <c r="N371" s="282">
        <v>92.058823529411768</v>
      </c>
      <c r="O371" s="282">
        <v>99</v>
      </c>
      <c r="P371" s="282">
        <v>90</v>
      </c>
      <c r="Q371" s="282">
        <v>87</v>
      </c>
      <c r="R371" s="282">
        <v>83</v>
      </c>
      <c r="S371" s="282">
        <v>90</v>
      </c>
      <c r="T371" s="232">
        <f t="shared" si="5"/>
        <v>90.480844645550533</v>
      </c>
    </row>
    <row r="372" spans="1:20" s="4" customFormat="1" ht="16.5" customHeight="1" thickTop="1" thickBot="1">
      <c r="A372" s="61">
        <v>106</v>
      </c>
      <c r="B372" s="62">
        <v>90</v>
      </c>
      <c r="C372" s="59">
        <f>PresensiIPS!B96</f>
        <v>12436</v>
      </c>
      <c r="D372" s="60" t="str">
        <f>PresensiIPS!G96</f>
        <v>R. FAHRURROZI NUR ANSORI</v>
      </c>
      <c r="E372" s="282">
        <v>94</v>
      </c>
      <c r="F372" s="283">
        <v>86.15384615384616</v>
      </c>
      <c r="G372" s="284">
        <v>98</v>
      </c>
      <c r="H372" s="282">
        <v>83</v>
      </c>
      <c r="I372" s="282">
        <v>84</v>
      </c>
      <c r="J372" s="282">
        <v>99</v>
      </c>
      <c r="K372" s="282">
        <v>88</v>
      </c>
      <c r="L372" s="284">
        <v>99</v>
      </c>
      <c r="M372" s="284">
        <v>86</v>
      </c>
      <c r="N372" s="282">
        <v>93.823529411764696</v>
      </c>
      <c r="O372" s="282">
        <v>94</v>
      </c>
      <c r="P372" s="282">
        <v>87</v>
      </c>
      <c r="Q372" s="282">
        <v>87</v>
      </c>
      <c r="R372" s="282">
        <v>83</v>
      </c>
      <c r="S372" s="282">
        <v>89</v>
      </c>
      <c r="T372" s="232">
        <f t="shared" si="5"/>
        <v>90.065158371040724</v>
      </c>
    </row>
    <row r="373" spans="1:20" s="4" customFormat="1" ht="16.5" customHeight="1" thickTop="1" thickBot="1">
      <c r="A373" s="61">
        <v>107</v>
      </c>
      <c r="B373" s="62">
        <v>91</v>
      </c>
      <c r="C373" s="59">
        <f>PresensiIPS!B97</f>
        <v>12442</v>
      </c>
      <c r="D373" s="60" t="str">
        <f>PresensiIPS!G97</f>
        <v>R.A. ANGGRAINI DWI PUSPITA</v>
      </c>
      <c r="E373" s="282">
        <v>79</v>
      </c>
      <c r="F373" s="283">
        <v>83.84615384615384</v>
      </c>
      <c r="G373" s="284">
        <v>89</v>
      </c>
      <c r="H373" s="282">
        <v>79</v>
      </c>
      <c r="I373" s="282">
        <v>88</v>
      </c>
      <c r="J373" s="282">
        <v>93</v>
      </c>
      <c r="K373" s="282">
        <v>95</v>
      </c>
      <c r="L373" s="284">
        <v>92</v>
      </c>
      <c r="M373" s="284">
        <v>83</v>
      </c>
      <c r="N373" s="282">
        <v>79.705882352941174</v>
      </c>
      <c r="O373" s="282">
        <v>87</v>
      </c>
      <c r="P373" s="282">
        <v>80</v>
      </c>
      <c r="Q373" s="282">
        <v>79</v>
      </c>
      <c r="R373" s="282">
        <v>77</v>
      </c>
      <c r="S373" s="282">
        <v>86</v>
      </c>
      <c r="T373" s="232">
        <f t="shared" si="5"/>
        <v>84.703469079939666</v>
      </c>
    </row>
    <row r="374" spans="1:20" s="4" customFormat="1" ht="16.5" customHeight="1" thickTop="1" thickBot="1">
      <c r="A374" s="61">
        <v>108</v>
      </c>
      <c r="B374" s="62">
        <v>92</v>
      </c>
      <c r="C374" s="59">
        <f>PresensiIPS!B98</f>
        <v>12002</v>
      </c>
      <c r="D374" s="60" t="str">
        <f>PresensiIPS!G98</f>
        <v>REKY FIRDAUS</v>
      </c>
      <c r="E374" s="282">
        <v>83</v>
      </c>
      <c r="F374" s="283">
        <v>74.615384615384613</v>
      </c>
      <c r="G374" s="284">
        <v>72</v>
      </c>
      <c r="H374" s="282">
        <v>82</v>
      </c>
      <c r="I374" s="282">
        <v>78</v>
      </c>
      <c r="J374" s="282">
        <v>73</v>
      </c>
      <c r="K374" s="282">
        <v>70</v>
      </c>
      <c r="L374" s="284">
        <v>76</v>
      </c>
      <c r="M374" s="284">
        <v>72</v>
      </c>
      <c r="N374" s="282">
        <v>70.882352941176464</v>
      </c>
      <c r="O374" s="282">
        <v>85</v>
      </c>
      <c r="P374" s="282">
        <v>77</v>
      </c>
      <c r="Q374" s="282">
        <v>72</v>
      </c>
      <c r="R374" s="282">
        <v>75</v>
      </c>
      <c r="S374" s="282">
        <v>72</v>
      </c>
      <c r="T374" s="232">
        <f t="shared" si="5"/>
        <v>75.4998491704374</v>
      </c>
    </row>
    <row r="375" spans="1:20" s="4" customFormat="1" ht="16.5" customHeight="1" thickTop="1" thickBot="1">
      <c r="A375" s="61">
        <v>109</v>
      </c>
      <c r="B375" s="62">
        <v>93</v>
      </c>
      <c r="C375" s="59">
        <f>PresensiIPS!B99</f>
        <v>12459</v>
      </c>
      <c r="D375" s="60" t="str">
        <f>PresensiIPS!G99</f>
        <v>REZA PAHLEVI DWI KUSUMA</v>
      </c>
      <c r="E375" s="282">
        <v>94</v>
      </c>
      <c r="F375" s="283">
        <v>86.15384615384616</v>
      </c>
      <c r="G375" s="284">
        <v>96</v>
      </c>
      <c r="H375" s="282">
        <v>82</v>
      </c>
      <c r="I375" s="282">
        <v>92</v>
      </c>
      <c r="J375" s="282">
        <v>95</v>
      </c>
      <c r="K375" s="282">
        <v>93</v>
      </c>
      <c r="L375" s="284">
        <v>97</v>
      </c>
      <c r="M375" s="284">
        <v>86</v>
      </c>
      <c r="N375" s="282">
        <v>94.705882352941174</v>
      </c>
      <c r="O375" s="282">
        <v>94</v>
      </c>
      <c r="P375" s="282">
        <v>89</v>
      </c>
      <c r="Q375" s="282">
        <v>85</v>
      </c>
      <c r="R375" s="282">
        <v>81</v>
      </c>
      <c r="S375" s="282">
        <v>89</v>
      </c>
      <c r="T375" s="232">
        <f t="shared" si="5"/>
        <v>90.257315233785832</v>
      </c>
    </row>
    <row r="376" spans="1:20" s="4" customFormat="1" ht="16.5" customHeight="1" thickTop="1" thickBot="1">
      <c r="A376" s="61"/>
      <c r="B376" s="62">
        <v>94</v>
      </c>
      <c r="C376" s="59">
        <f>PresensiIPS!B100</f>
        <v>12473</v>
      </c>
      <c r="D376" s="60" t="str">
        <f>PresensiIPS!G100</f>
        <v>RIYANTO</v>
      </c>
      <c r="E376" s="282">
        <v>91</v>
      </c>
      <c r="F376" s="283">
        <v>89.230769230769226</v>
      </c>
      <c r="G376" s="284">
        <v>90</v>
      </c>
      <c r="H376" s="282">
        <v>83</v>
      </c>
      <c r="I376" s="282">
        <v>82</v>
      </c>
      <c r="J376" s="282">
        <v>92</v>
      </c>
      <c r="K376" s="282">
        <v>89</v>
      </c>
      <c r="L376" s="284">
        <v>93</v>
      </c>
      <c r="M376" s="284">
        <v>83</v>
      </c>
      <c r="N376" s="282">
        <v>93.823529411764696</v>
      </c>
      <c r="O376" s="282">
        <v>98</v>
      </c>
      <c r="P376" s="282">
        <v>85</v>
      </c>
      <c r="Q376" s="282">
        <v>85</v>
      </c>
      <c r="R376" s="282">
        <v>85</v>
      </c>
      <c r="S376" s="282">
        <v>88</v>
      </c>
      <c r="T376" s="232">
        <f t="shared" si="5"/>
        <v>88.470286576168931</v>
      </c>
    </row>
    <row r="377" spans="1:20" s="4" customFormat="1" ht="16.5" customHeight="1" thickTop="1" thickBot="1">
      <c r="A377" s="61"/>
      <c r="B377" s="62">
        <v>95</v>
      </c>
      <c r="C377" s="59">
        <f>PresensiIPS!B101</f>
        <v>12485</v>
      </c>
      <c r="D377" s="60" t="str">
        <f>PresensiIPS!G101</f>
        <v>SARI APRILIA PUTRI</v>
      </c>
      <c r="E377" s="282">
        <v>93</v>
      </c>
      <c r="F377" s="283">
        <v>83.84615384615384</v>
      </c>
      <c r="G377" s="284">
        <v>90</v>
      </c>
      <c r="H377" s="282">
        <v>82</v>
      </c>
      <c r="I377" s="282">
        <v>82</v>
      </c>
      <c r="J377" s="282">
        <v>84</v>
      </c>
      <c r="K377" s="282">
        <v>90</v>
      </c>
      <c r="L377" s="284">
        <v>94</v>
      </c>
      <c r="M377" s="284">
        <v>84</v>
      </c>
      <c r="N377" s="282">
        <v>77.058823529411768</v>
      </c>
      <c r="O377" s="282">
        <v>94</v>
      </c>
      <c r="P377" s="282">
        <v>87</v>
      </c>
      <c r="Q377" s="282">
        <v>79</v>
      </c>
      <c r="R377" s="282">
        <v>80</v>
      </c>
      <c r="S377" s="282">
        <v>85</v>
      </c>
      <c r="T377" s="232">
        <f t="shared" si="5"/>
        <v>85.660331825037701</v>
      </c>
    </row>
    <row r="378" spans="1:20" s="4" customFormat="1" ht="16.5" customHeight="1" thickTop="1" thickBot="1">
      <c r="A378" s="61"/>
      <c r="B378" s="62">
        <v>96</v>
      </c>
      <c r="C378" s="59">
        <f>PresensiIPS!B102</f>
        <v>12493</v>
      </c>
      <c r="D378" s="60" t="str">
        <f>PresensiIPS!G102</f>
        <v>SITI AMELIA MAHDIN</v>
      </c>
      <c r="E378" s="282">
        <v>94</v>
      </c>
      <c r="F378" s="283">
        <v>87.692307692307693</v>
      </c>
      <c r="G378" s="284">
        <v>92</v>
      </c>
      <c r="H378" s="282">
        <v>85</v>
      </c>
      <c r="I378" s="282">
        <v>83</v>
      </c>
      <c r="J378" s="282">
        <v>96</v>
      </c>
      <c r="K378" s="282">
        <v>90</v>
      </c>
      <c r="L378" s="284">
        <v>96</v>
      </c>
      <c r="M378" s="284">
        <v>87</v>
      </c>
      <c r="N378" s="282">
        <v>93.823529411764696</v>
      </c>
      <c r="O378" s="282">
        <v>95</v>
      </c>
      <c r="P378" s="282">
        <v>89</v>
      </c>
      <c r="Q378" s="282">
        <v>87</v>
      </c>
      <c r="R378" s="282">
        <v>83</v>
      </c>
      <c r="S378" s="282">
        <v>90</v>
      </c>
      <c r="T378" s="232">
        <f t="shared" si="5"/>
        <v>89.901055806938146</v>
      </c>
    </row>
    <row r="379" spans="1:20" s="4" customFormat="1" ht="16.5" customHeight="1" thickTop="1" thickBot="1">
      <c r="A379" s="61"/>
      <c r="B379" s="62">
        <v>97</v>
      </c>
      <c r="C379" s="59">
        <f>PresensiIPS!B103</f>
        <v>12503</v>
      </c>
      <c r="D379" s="60" t="str">
        <f>PresensiIPS!G103</f>
        <v>SONIA ERYANTI IKA PUTRI SHOLIHIN</v>
      </c>
      <c r="E379" s="282">
        <v>94</v>
      </c>
      <c r="F379" s="283">
        <v>85.384615384615387</v>
      </c>
      <c r="G379" s="284">
        <v>94</v>
      </c>
      <c r="H379" s="282">
        <v>85</v>
      </c>
      <c r="I379" s="282">
        <v>87</v>
      </c>
      <c r="J379" s="282">
        <v>97</v>
      </c>
      <c r="K379" s="282">
        <v>93</v>
      </c>
      <c r="L379" s="284">
        <v>94</v>
      </c>
      <c r="M379" s="284">
        <v>87</v>
      </c>
      <c r="N379" s="282">
        <v>94.705882352941174</v>
      </c>
      <c r="O379" s="282">
        <v>99</v>
      </c>
      <c r="P379" s="282">
        <v>90</v>
      </c>
      <c r="Q379" s="282">
        <v>85</v>
      </c>
      <c r="R379" s="282">
        <v>83</v>
      </c>
      <c r="S379" s="282">
        <v>85</v>
      </c>
      <c r="T379" s="232">
        <f t="shared" si="5"/>
        <v>90.206033182503774</v>
      </c>
    </row>
    <row r="380" spans="1:20" s="4" customFormat="1" ht="16.5" customHeight="1" thickTop="1" thickBot="1">
      <c r="A380" s="61"/>
      <c r="B380" s="62">
        <v>98</v>
      </c>
      <c r="C380" s="59">
        <f>PresensiIPS!B104</f>
        <v>12507</v>
      </c>
      <c r="D380" s="60" t="str">
        <f>PresensiIPS!G104</f>
        <v>SUMAR</v>
      </c>
      <c r="E380" s="282">
        <v>90</v>
      </c>
      <c r="F380" s="283">
        <v>73.84615384615384</v>
      </c>
      <c r="G380" s="284">
        <v>84</v>
      </c>
      <c r="H380" s="282">
        <v>78</v>
      </c>
      <c r="I380" s="282">
        <v>86</v>
      </c>
      <c r="J380" s="282">
        <v>95</v>
      </c>
      <c r="K380" s="282">
        <v>84</v>
      </c>
      <c r="L380" s="284">
        <v>88</v>
      </c>
      <c r="M380" s="284">
        <v>81</v>
      </c>
      <c r="N380" s="282">
        <v>85</v>
      </c>
      <c r="O380" s="282">
        <v>87</v>
      </c>
      <c r="P380" s="282">
        <v>79</v>
      </c>
      <c r="Q380" s="282">
        <v>70</v>
      </c>
      <c r="R380" s="282">
        <v>81</v>
      </c>
      <c r="S380" s="282">
        <v>85</v>
      </c>
      <c r="T380" s="232">
        <f t="shared" si="5"/>
        <v>83.123076923076923</v>
      </c>
    </row>
    <row r="381" spans="1:20" s="4" customFormat="1" ht="16.5" thickTop="1" thickBot="1">
      <c r="A381" s="61"/>
      <c r="B381" s="62">
        <v>99</v>
      </c>
      <c r="C381" s="59">
        <f>PresensiIPS!B105</f>
        <v>12508</v>
      </c>
      <c r="D381" s="60" t="str">
        <f>PresensiIPS!G105</f>
        <v>SYAFINA DWI ANGGRAINI</v>
      </c>
      <c r="E381" s="282">
        <v>93</v>
      </c>
      <c r="F381" s="283">
        <v>80.769230769230774</v>
      </c>
      <c r="G381" s="284">
        <v>92</v>
      </c>
      <c r="H381" s="282">
        <v>85</v>
      </c>
      <c r="I381" s="282">
        <v>87</v>
      </c>
      <c r="J381" s="282">
        <v>97</v>
      </c>
      <c r="K381" s="282">
        <v>89</v>
      </c>
      <c r="L381" s="284">
        <v>96</v>
      </c>
      <c r="M381" s="284">
        <v>83</v>
      </c>
      <c r="N381" s="282">
        <v>89.411764705882348</v>
      </c>
      <c r="O381" s="282">
        <v>99</v>
      </c>
      <c r="P381" s="282">
        <v>84</v>
      </c>
      <c r="Q381" s="282">
        <v>83</v>
      </c>
      <c r="R381" s="282">
        <v>83</v>
      </c>
      <c r="S381" s="282">
        <v>90</v>
      </c>
      <c r="T381" s="232">
        <f t="shared" si="5"/>
        <v>88.745399698340862</v>
      </c>
    </row>
    <row r="382" spans="1:20" s="4" customFormat="1" ht="16.5" thickTop="1" thickBot="1">
      <c r="A382" s="61"/>
      <c r="B382" s="62">
        <v>100</v>
      </c>
      <c r="C382" s="59">
        <f>PresensiIPS!B106</f>
        <v>12130</v>
      </c>
      <c r="D382" s="60" t="str">
        <f>PresensiIPS!G106</f>
        <v>ACHMAD MAULANA ABIM SYAHPUTRA</v>
      </c>
      <c r="E382" s="282">
        <v>95</v>
      </c>
      <c r="F382" s="283">
        <v>85.384615384615387</v>
      </c>
      <c r="G382" s="284">
        <v>96</v>
      </c>
      <c r="H382" s="282">
        <v>83</v>
      </c>
      <c r="I382" s="282">
        <v>84</v>
      </c>
      <c r="J382" s="282">
        <v>98</v>
      </c>
      <c r="K382" s="282">
        <v>90</v>
      </c>
      <c r="L382" s="284">
        <v>97</v>
      </c>
      <c r="M382" s="284">
        <v>85</v>
      </c>
      <c r="N382" s="282">
        <v>91.176470588235304</v>
      </c>
      <c r="O382" s="282">
        <v>97</v>
      </c>
      <c r="P382" s="282">
        <v>85</v>
      </c>
      <c r="Q382" s="282">
        <v>87</v>
      </c>
      <c r="R382" s="282">
        <v>83</v>
      </c>
      <c r="S382" s="282">
        <v>88</v>
      </c>
      <c r="T382" s="232">
        <f t="shared" si="5"/>
        <v>89.637405731523373</v>
      </c>
    </row>
    <row r="383" spans="1:20" s="4" customFormat="1" ht="16.5" thickTop="1" thickBot="1">
      <c r="A383" s="61"/>
      <c r="B383" s="62">
        <v>101</v>
      </c>
      <c r="C383" s="59">
        <f>PresensiIPS!B107</f>
        <v>12151</v>
      </c>
      <c r="D383" s="60" t="str">
        <f>PresensiIPS!G107</f>
        <v>ALEK JULIYANTO</v>
      </c>
      <c r="E383" s="282">
        <v>94</v>
      </c>
      <c r="F383" s="283">
        <v>86.92307692307692</v>
      </c>
      <c r="G383" s="284">
        <v>90</v>
      </c>
      <c r="H383" s="282">
        <v>82</v>
      </c>
      <c r="I383" s="282">
        <v>86</v>
      </c>
      <c r="J383" s="282">
        <v>90</v>
      </c>
      <c r="K383" s="282">
        <v>89</v>
      </c>
      <c r="L383" s="284">
        <v>96</v>
      </c>
      <c r="M383" s="284">
        <v>83</v>
      </c>
      <c r="N383" s="282">
        <v>92.941176470588232</v>
      </c>
      <c r="O383" s="282">
        <v>97</v>
      </c>
      <c r="P383" s="282">
        <v>84</v>
      </c>
      <c r="Q383" s="282">
        <v>79</v>
      </c>
      <c r="R383" s="282">
        <v>81</v>
      </c>
      <c r="S383" s="282">
        <v>83</v>
      </c>
      <c r="T383" s="232">
        <f t="shared" si="5"/>
        <v>87.590950226244345</v>
      </c>
    </row>
    <row r="384" spans="1:20" s="4" customFormat="1" ht="16.5" thickTop="1" thickBot="1">
      <c r="A384" s="61"/>
      <c r="B384" s="62">
        <v>102</v>
      </c>
      <c r="C384" s="59">
        <f>PresensiIPS!B108</f>
        <v>12170</v>
      </c>
      <c r="D384" s="60" t="str">
        <f>PresensiIPS!G108</f>
        <v>ANDINI CRISTINA SANTOSO</v>
      </c>
      <c r="E384" s="282">
        <v>89</v>
      </c>
      <c r="F384" s="283">
        <v>86.92307692307692</v>
      </c>
      <c r="G384" s="284">
        <v>91</v>
      </c>
      <c r="H384" s="282">
        <v>82</v>
      </c>
      <c r="I384" s="282">
        <v>87</v>
      </c>
      <c r="J384" s="282">
        <v>92</v>
      </c>
      <c r="K384" s="282">
        <v>96</v>
      </c>
      <c r="L384" s="284">
        <v>95</v>
      </c>
      <c r="M384" s="284">
        <v>85</v>
      </c>
      <c r="N384" s="282">
        <v>92.058823529411768</v>
      </c>
      <c r="O384" s="282">
        <v>95</v>
      </c>
      <c r="P384" s="282">
        <v>88</v>
      </c>
      <c r="Q384" s="282">
        <v>87</v>
      </c>
      <c r="R384" s="282">
        <v>81</v>
      </c>
      <c r="S384" s="282">
        <v>85</v>
      </c>
      <c r="T384" s="232">
        <f t="shared" si="5"/>
        <v>88.798793363499243</v>
      </c>
    </row>
    <row r="385" spans="1:20" s="4" customFormat="1" ht="16.5" thickTop="1" thickBot="1">
      <c r="A385" s="61"/>
      <c r="B385" s="62">
        <v>103</v>
      </c>
      <c r="C385" s="59">
        <f>PresensiIPS!B109</f>
        <v>12179</v>
      </c>
      <c r="D385" s="60" t="str">
        <f>PresensiIPS!G109</f>
        <v>Antoni Ahmad Nufal</v>
      </c>
      <c r="E385" s="282">
        <v>95</v>
      </c>
      <c r="F385" s="283">
        <v>88.461538461538467</v>
      </c>
      <c r="G385" s="284">
        <v>93</v>
      </c>
      <c r="H385" s="282">
        <v>85</v>
      </c>
      <c r="I385" s="282">
        <v>91</v>
      </c>
      <c r="J385" s="282">
        <v>94</v>
      </c>
      <c r="K385" s="282">
        <v>99</v>
      </c>
      <c r="L385" s="284">
        <v>98</v>
      </c>
      <c r="M385" s="284">
        <v>86</v>
      </c>
      <c r="N385" s="282">
        <v>94.705882352941174</v>
      </c>
      <c r="O385" s="282">
        <v>97</v>
      </c>
      <c r="P385" s="282">
        <v>89</v>
      </c>
      <c r="Q385" s="282">
        <v>88</v>
      </c>
      <c r="R385" s="282">
        <v>84</v>
      </c>
      <c r="S385" s="282">
        <v>90</v>
      </c>
      <c r="T385" s="232">
        <f t="shared" si="5"/>
        <v>91.477828054298641</v>
      </c>
    </row>
    <row r="386" spans="1:20" s="4" customFormat="1" ht="16.5" thickTop="1" thickBot="1">
      <c r="A386" s="61"/>
      <c r="B386" s="62">
        <v>104</v>
      </c>
      <c r="C386" s="59">
        <f>PresensiIPS!B110</f>
        <v>12199</v>
      </c>
      <c r="D386" s="60" t="str">
        <f>PresensiIPS!G110</f>
        <v>DANI SYSNANDA CAHYA PUTRA</v>
      </c>
      <c r="E386" s="282">
        <v>93</v>
      </c>
      <c r="F386" s="283">
        <v>87.692307692307693</v>
      </c>
      <c r="G386" s="284">
        <v>94</v>
      </c>
      <c r="H386" s="282">
        <v>85</v>
      </c>
      <c r="I386" s="282">
        <v>87</v>
      </c>
      <c r="J386" s="282">
        <v>96</v>
      </c>
      <c r="K386" s="282">
        <v>99</v>
      </c>
      <c r="L386" s="284">
        <v>98</v>
      </c>
      <c r="M386" s="284">
        <v>86</v>
      </c>
      <c r="N386" s="282">
        <v>96.470588235294116</v>
      </c>
      <c r="O386" s="282">
        <v>98</v>
      </c>
      <c r="P386" s="282">
        <v>88</v>
      </c>
      <c r="Q386" s="282">
        <v>90</v>
      </c>
      <c r="R386" s="282">
        <v>83</v>
      </c>
      <c r="S386" s="282">
        <v>89</v>
      </c>
      <c r="T386" s="232">
        <f t="shared" si="5"/>
        <v>91.344193061840116</v>
      </c>
    </row>
    <row r="387" spans="1:20" s="4" customFormat="1" ht="16.5" thickTop="1" thickBot="1">
      <c r="A387" s="61"/>
      <c r="B387" s="62">
        <v>105</v>
      </c>
      <c r="C387" s="59">
        <f>PresensiIPS!B111</f>
        <v>12231</v>
      </c>
      <c r="D387" s="60" t="str">
        <f>PresensiIPS!G111</f>
        <v>FAMELIA SHOFRIA</v>
      </c>
      <c r="E387" s="282">
        <v>90</v>
      </c>
      <c r="F387" s="283">
        <v>85.384615384615387</v>
      </c>
      <c r="G387" s="284">
        <v>96</v>
      </c>
      <c r="H387" s="282">
        <v>79</v>
      </c>
      <c r="I387" s="282">
        <v>83</v>
      </c>
      <c r="J387" s="282">
        <v>98</v>
      </c>
      <c r="K387" s="282">
        <v>92</v>
      </c>
      <c r="L387" s="284">
        <v>97</v>
      </c>
      <c r="M387" s="284">
        <v>86</v>
      </c>
      <c r="N387" s="282">
        <v>89.411764705882348</v>
      </c>
      <c r="O387" s="282">
        <v>97</v>
      </c>
      <c r="P387" s="282">
        <v>85</v>
      </c>
      <c r="Q387" s="282">
        <v>86</v>
      </c>
      <c r="R387" s="282">
        <v>77</v>
      </c>
      <c r="S387" s="282">
        <v>89</v>
      </c>
      <c r="T387" s="232">
        <f t="shared" si="5"/>
        <v>88.653092006033177</v>
      </c>
    </row>
    <row r="388" spans="1:20" s="4" customFormat="1" ht="16.5" thickTop="1" thickBot="1">
      <c r="A388" s="61"/>
      <c r="B388" s="62">
        <v>106</v>
      </c>
      <c r="C388" s="59">
        <f>PresensiIPS!B112</f>
        <v>12237</v>
      </c>
      <c r="D388" s="60" t="str">
        <f>PresensiIPS!G112</f>
        <v>FARIS MAULANA</v>
      </c>
      <c r="E388" s="282">
        <v>88</v>
      </c>
      <c r="F388" s="283">
        <v>83.07692307692308</v>
      </c>
      <c r="G388" s="284">
        <v>88</v>
      </c>
      <c r="H388" s="282">
        <v>76</v>
      </c>
      <c r="I388" s="282">
        <v>87</v>
      </c>
      <c r="J388" s="282">
        <v>88</v>
      </c>
      <c r="K388" s="282">
        <v>93</v>
      </c>
      <c r="L388" s="284">
        <v>91</v>
      </c>
      <c r="M388" s="284">
        <v>84</v>
      </c>
      <c r="N388" s="282">
        <v>89.411764705882348</v>
      </c>
      <c r="O388" s="282">
        <v>92</v>
      </c>
      <c r="P388" s="282">
        <v>87</v>
      </c>
      <c r="Q388" s="282">
        <v>80</v>
      </c>
      <c r="R388" s="282">
        <v>81</v>
      </c>
      <c r="S388" s="282">
        <v>87</v>
      </c>
      <c r="T388" s="232">
        <f t="shared" si="5"/>
        <v>86.299245852187013</v>
      </c>
    </row>
    <row r="389" spans="1:20" s="4" customFormat="1" ht="16.5" thickTop="1" thickBot="1">
      <c r="A389" s="61"/>
      <c r="B389" s="62">
        <v>107</v>
      </c>
      <c r="C389" s="59">
        <f>PresensiIPS!B113</f>
        <v>12249</v>
      </c>
      <c r="D389" s="60" t="str">
        <f>PresensiIPS!G113</f>
        <v>FITRI DESI ISNAIN</v>
      </c>
      <c r="E389" s="282">
        <v>94</v>
      </c>
      <c r="F389" s="283">
        <v>86.92307692307692</v>
      </c>
      <c r="G389" s="284">
        <v>90</v>
      </c>
      <c r="H389" s="282">
        <v>82</v>
      </c>
      <c r="I389" s="282">
        <v>88</v>
      </c>
      <c r="J389" s="282">
        <v>92</v>
      </c>
      <c r="K389" s="282">
        <v>92</v>
      </c>
      <c r="L389" s="284">
        <v>95</v>
      </c>
      <c r="M389" s="284">
        <v>86</v>
      </c>
      <c r="N389" s="282">
        <v>94.705882352941174</v>
      </c>
      <c r="O389" s="282">
        <v>99</v>
      </c>
      <c r="P389" s="282">
        <v>85</v>
      </c>
      <c r="Q389" s="282">
        <v>87</v>
      </c>
      <c r="R389" s="282">
        <v>84</v>
      </c>
      <c r="S389" s="282">
        <v>87</v>
      </c>
      <c r="T389" s="232">
        <f t="shared" si="5"/>
        <v>89.508597285067879</v>
      </c>
    </row>
    <row r="390" spans="1:20" s="4" customFormat="1" ht="16.5" thickTop="1" thickBot="1">
      <c r="A390" s="61"/>
      <c r="B390" s="62">
        <v>108</v>
      </c>
      <c r="C390" s="59">
        <f>PresensiIPS!B114</f>
        <v>12268</v>
      </c>
      <c r="D390" s="60" t="str">
        <f>PresensiIPS!G114</f>
        <v>HENDY NURIAN EFFENDI</v>
      </c>
      <c r="E390" s="282">
        <v>91</v>
      </c>
      <c r="F390" s="283">
        <v>88.461538461538467</v>
      </c>
      <c r="G390" s="284">
        <v>94</v>
      </c>
      <c r="H390" s="282">
        <v>85</v>
      </c>
      <c r="I390" s="282">
        <v>91</v>
      </c>
      <c r="J390" s="282">
        <v>93</v>
      </c>
      <c r="K390" s="282">
        <v>88</v>
      </c>
      <c r="L390" s="284">
        <v>97</v>
      </c>
      <c r="M390" s="284">
        <v>86</v>
      </c>
      <c r="N390" s="282">
        <v>92.058823529411768</v>
      </c>
      <c r="O390" s="282">
        <v>90</v>
      </c>
      <c r="P390" s="282">
        <v>88</v>
      </c>
      <c r="Q390" s="282">
        <v>86</v>
      </c>
      <c r="R390" s="282">
        <v>83</v>
      </c>
      <c r="S390" s="282">
        <v>88</v>
      </c>
      <c r="T390" s="232">
        <f t="shared" si="5"/>
        <v>89.368024132730014</v>
      </c>
    </row>
    <row r="391" spans="1:20" s="4" customFormat="1" ht="16.5" thickTop="1" thickBot="1">
      <c r="A391" s="61"/>
      <c r="B391" s="62">
        <v>109</v>
      </c>
      <c r="C391" s="59">
        <f>PresensiIPS!B115</f>
        <v>12285</v>
      </c>
      <c r="D391" s="60" t="str">
        <f>PresensiIPS!G115</f>
        <v>Iqbal Amrullah</v>
      </c>
      <c r="E391" s="282">
        <v>93</v>
      </c>
      <c r="F391" s="283">
        <v>89.230769230769226</v>
      </c>
      <c r="G391" s="284">
        <v>91</v>
      </c>
      <c r="H391" s="282">
        <v>82</v>
      </c>
      <c r="I391" s="282">
        <v>84</v>
      </c>
      <c r="J391" s="282">
        <v>95</v>
      </c>
      <c r="K391" s="282">
        <v>89</v>
      </c>
      <c r="L391" s="284">
        <v>93</v>
      </c>
      <c r="M391" s="284">
        <v>83</v>
      </c>
      <c r="N391" s="282">
        <v>92.058823529411768</v>
      </c>
      <c r="O391" s="282">
        <v>92</v>
      </c>
      <c r="P391" s="282">
        <v>88</v>
      </c>
      <c r="Q391" s="282">
        <v>85</v>
      </c>
      <c r="R391" s="282">
        <v>83</v>
      </c>
      <c r="S391" s="282">
        <v>88</v>
      </c>
      <c r="T391" s="232">
        <f t="shared" si="5"/>
        <v>88.485972850678735</v>
      </c>
    </row>
    <row r="392" spans="1:20" ht="16.5" thickTop="1" thickBot="1">
      <c r="B392" s="62">
        <v>110</v>
      </c>
      <c r="C392" s="59">
        <f>PresensiIPS!B116</f>
        <v>12296</v>
      </c>
      <c r="D392" s="60" t="str">
        <f>PresensiIPS!G116</f>
        <v>JUM'ANI FAROHAH</v>
      </c>
      <c r="E392" s="282">
        <v>95</v>
      </c>
      <c r="F392" s="283">
        <v>87.692307692307693</v>
      </c>
      <c r="G392" s="284">
        <v>89</v>
      </c>
      <c r="H392" s="282">
        <v>85</v>
      </c>
      <c r="I392" s="282">
        <v>88</v>
      </c>
      <c r="J392" s="282">
        <v>95</v>
      </c>
      <c r="K392" s="282">
        <v>95</v>
      </c>
      <c r="L392" s="284">
        <v>98</v>
      </c>
      <c r="M392" s="284">
        <v>89</v>
      </c>
      <c r="N392" s="282">
        <v>94.705882352941174</v>
      </c>
      <c r="O392" s="282">
        <v>98</v>
      </c>
      <c r="P392" s="282">
        <v>90</v>
      </c>
      <c r="Q392" s="282">
        <v>84</v>
      </c>
      <c r="R392" s="282">
        <v>83</v>
      </c>
      <c r="S392" s="282">
        <v>87</v>
      </c>
      <c r="T392" s="232">
        <f t="shared" si="5"/>
        <v>90.559879336349923</v>
      </c>
    </row>
    <row r="393" spans="1:20" ht="16.5" thickTop="1" thickBot="1">
      <c r="B393" s="62">
        <v>111</v>
      </c>
      <c r="C393" s="59">
        <f>PresensiIPS!B117</f>
        <v>12320</v>
      </c>
      <c r="D393" s="60" t="str">
        <f>PresensiIPS!G117</f>
        <v>M. INDRA GUNAWAN</v>
      </c>
      <c r="E393" s="282">
        <v>95</v>
      </c>
      <c r="F393" s="283">
        <v>87.692307692307693</v>
      </c>
      <c r="G393" s="284">
        <v>94</v>
      </c>
      <c r="H393" s="282">
        <v>78</v>
      </c>
      <c r="I393" s="282">
        <v>86</v>
      </c>
      <c r="J393" s="282">
        <v>87</v>
      </c>
      <c r="K393" s="282">
        <v>85</v>
      </c>
      <c r="L393" s="284">
        <v>94</v>
      </c>
      <c r="M393" s="284">
        <v>80</v>
      </c>
      <c r="N393" s="282">
        <v>77.941176470588232</v>
      </c>
      <c r="O393" s="282">
        <v>83</v>
      </c>
      <c r="P393" s="282">
        <v>82</v>
      </c>
      <c r="Q393" s="282">
        <v>78</v>
      </c>
      <c r="R393" s="282">
        <v>82</v>
      </c>
      <c r="S393" s="282">
        <v>86</v>
      </c>
      <c r="T393" s="232">
        <f t="shared" si="5"/>
        <v>85.042232277526395</v>
      </c>
    </row>
    <row r="394" spans="1:20" ht="16.5" thickTop="1" thickBot="1">
      <c r="B394" s="62">
        <v>112</v>
      </c>
      <c r="C394" s="59">
        <f>PresensiIPS!B118</f>
        <v>12324</v>
      </c>
      <c r="D394" s="60" t="str">
        <f>PresensiIPS!G118</f>
        <v>M. YUNIAR ABDIANTAMA</v>
      </c>
      <c r="E394" s="282">
        <v>93</v>
      </c>
      <c r="F394" s="283">
        <v>89.230769230769226</v>
      </c>
      <c r="G394" s="284">
        <v>89</v>
      </c>
      <c r="H394" s="282">
        <v>85</v>
      </c>
      <c r="I394" s="282">
        <v>83</v>
      </c>
      <c r="J394" s="282">
        <v>94</v>
      </c>
      <c r="K394" s="282">
        <v>89</v>
      </c>
      <c r="L394" s="284">
        <v>95</v>
      </c>
      <c r="M394" s="284">
        <v>85</v>
      </c>
      <c r="N394" s="282">
        <v>94.705882352941174</v>
      </c>
      <c r="O394" s="282">
        <v>88</v>
      </c>
      <c r="P394" s="282">
        <v>87</v>
      </c>
      <c r="Q394" s="282">
        <v>85</v>
      </c>
      <c r="R394" s="282">
        <v>85</v>
      </c>
      <c r="S394" s="282">
        <v>86</v>
      </c>
      <c r="T394" s="232">
        <f t="shared" si="5"/>
        <v>88.529110105580699</v>
      </c>
    </row>
    <row r="395" spans="1:20" ht="16.5" thickTop="1" thickBot="1">
      <c r="B395" s="62">
        <v>113</v>
      </c>
      <c r="C395" s="59">
        <f>PresensiIPS!B119</f>
        <v>12332</v>
      </c>
      <c r="D395" s="60" t="str">
        <f>PresensiIPS!G119</f>
        <v>MAULANA RIZKY ANDHIRA</v>
      </c>
      <c r="E395" s="282">
        <v>81</v>
      </c>
      <c r="F395" s="283">
        <v>71.538461538461533</v>
      </c>
      <c r="G395" s="284">
        <v>81</v>
      </c>
      <c r="H395" s="282">
        <v>76</v>
      </c>
      <c r="I395" s="282">
        <v>70</v>
      </c>
      <c r="J395" s="282">
        <v>87</v>
      </c>
      <c r="K395" s="282">
        <v>71</v>
      </c>
      <c r="L395" s="284">
        <v>77</v>
      </c>
      <c r="M395" s="284">
        <v>70</v>
      </c>
      <c r="N395" s="282">
        <v>81.470588235294116</v>
      </c>
      <c r="O395" s="282">
        <v>77</v>
      </c>
      <c r="P395" s="282">
        <v>79</v>
      </c>
      <c r="Q395" s="282">
        <v>73</v>
      </c>
      <c r="R395" s="282">
        <v>71</v>
      </c>
      <c r="S395" s="282">
        <v>70</v>
      </c>
      <c r="T395" s="232">
        <f t="shared" ref="T395:T415" si="6">AVERAGE(E395:S395)</f>
        <v>75.733936651583704</v>
      </c>
    </row>
    <row r="396" spans="1:20" ht="16.5" thickTop="1" thickBot="1">
      <c r="B396" s="62">
        <v>114</v>
      </c>
      <c r="C396" s="59">
        <f>PresensiIPS!B120</f>
        <v>12335</v>
      </c>
      <c r="D396" s="60" t="str">
        <f>PresensiIPS!G120</f>
        <v>MAULIDYA APRILIANY</v>
      </c>
      <c r="E396" s="282">
        <v>90</v>
      </c>
      <c r="F396" s="283">
        <v>84.615384615384613</v>
      </c>
      <c r="G396" s="284">
        <v>92</v>
      </c>
      <c r="H396" s="282">
        <v>78</v>
      </c>
      <c r="I396" s="282">
        <v>83</v>
      </c>
      <c r="J396" s="282">
        <v>92</v>
      </c>
      <c r="K396" s="282">
        <v>90</v>
      </c>
      <c r="L396" s="284">
        <v>95</v>
      </c>
      <c r="M396" s="284">
        <v>87</v>
      </c>
      <c r="N396" s="282">
        <v>92.058823529411768</v>
      </c>
      <c r="O396" s="282">
        <v>97</v>
      </c>
      <c r="P396" s="282">
        <v>88</v>
      </c>
      <c r="Q396" s="282">
        <v>81</v>
      </c>
      <c r="R396" s="282">
        <v>79</v>
      </c>
      <c r="S396" s="282">
        <v>89</v>
      </c>
      <c r="T396" s="232">
        <f t="shared" si="6"/>
        <v>87.8449472096531</v>
      </c>
    </row>
    <row r="397" spans="1:20" ht="16.5" thickTop="1" thickBot="1">
      <c r="B397" s="62">
        <v>115</v>
      </c>
      <c r="C397" s="59">
        <f>PresensiIPS!B121</f>
        <v>12340</v>
      </c>
      <c r="D397" s="60" t="str">
        <f>PresensiIPS!G121</f>
        <v>MAULYDA DWY ANGRAYNY SUHERMAN</v>
      </c>
      <c r="E397" s="282">
        <v>93</v>
      </c>
      <c r="F397" s="283">
        <v>85.384615384615387</v>
      </c>
      <c r="G397" s="284">
        <v>95</v>
      </c>
      <c r="H397" s="282">
        <v>85</v>
      </c>
      <c r="I397" s="282">
        <v>86</v>
      </c>
      <c r="J397" s="282">
        <v>93</v>
      </c>
      <c r="K397" s="282">
        <v>93</v>
      </c>
      <c r="L397" s="284">
        <v>94</v>
      </c>
      <c r="M397" s="284">
        <v>83</v>
      </c>
      <c r="N397" s="282">
        <v>90.294117647058826</v>
      </c>
      <c r="O397" s="282">
        <v>92</v>
      </c>
      <c r="P397" s="282">
        <v>85</v>
      </c>
      <c r="Q397" s="282">
        <v>80</v>
      </c>
      <c r="R397" s="282">
        <v>85</v>
      </c>
      <c r="S397" s="282">
        <v>87</v>
      </c>
      <c r="T397" s="232">
        <f t="shared" si="6"/>
        <v>88.445248868778279</v>
      </c>
    </row>
    <row r="398" spans="1:20" ht="16.5" thickTop="1" thickBot="1">
      <c r="B398" s="62">
        <v>116</v>
      </c>
      <c r="C398" s="59">
        <f>PresensiIPS!B122</f>
        <v>12358</v>
      </c>
      <c r="D398" s="60" t="str">
        <f>PresensiIPS!G122</f>
        <v>MOH. PANJI MAGHRIBA</v>
      </c>
      <c r="E398" s="282">
        <v>93</v>
      </c>
      <c r="F398" s="283">
        <v>85.384615384615387</v>
      </c>
      <c r="G398" s="284">
        <v>89</v>
      </c>
      <c r="H398" s="282">
        <v>81</v>
      </c>
      <c r="I398" s="282">
        <v>84</v>
      </c>
      <c r="J398" s="282">
        <v>88</v>
      </c>
      <c r="K398" s="282">
        <v>89</v>
      </c>
      <c r="L398" s="284">
        <v>95</v>
      </c>
      <c r="M398" s="284">
        <v>86</v>
      </c>
      <c r="N398" s="282">
        <v>93.823529411764696</v>
      </c>
      <c r="O398" s="282">
        <v>93</v>
      </c>
      <c r="P398" s="282">
        <v>87</v>
      </c>
      <c r="Q398" s="282">
        <v>84</v>
      </c>
      <c r="R398" s="282">
        <v>81</v>
      </c>
      <c r="S398" s="282">
        <v>86</v>
      </c>
      <c r="T398" s="232">
        <f t="shared" si="6"/>
        <v>87.680542986425337</v>
      </c>
    </row>
    <row r="399" spans="1:20" ht="16.5" thickTop="1" thickBot="1">
      <c r="B399" s="62">
        <v>117</v>
      </c>
      <c r="C399" s="59">
        <f>PresensiIPS!B123</f>
        <v>12368</v>
      </c>
      <c r="D399" s="60" t="str">
        <f>PresensiIPS!G123</f>
        <v>MOHAMMAD ILHAM</v>
      </c>
      <c r="E399" s="282">
        <v>91</v>
      </c>
      <c r="F399" s="283">
        <v>88.461538461538467</v>
      </c>
      <c r="G399" s="284">
        <v>89</v>
      </c>
      <c r="H399" s="282">
        <v>84</v>
      </c>
      <c r="I399" s="282">
        <v>84</v>
      </c>
      <c r="J399" s="282">
        <v>93</v>
      </c>
      <c r="K399" s="282">
        <v>88</v>
      </c>
      <c r="L399" s="284">
        <v>94</v>
      </c>
      <c r="M399" s="284">
        <v>88</v>
      </c>
      <c r="N399" s="282">
        <v>88.529411764705884</v>
      </c>
      <c r="O399" s="282">
        <v>91</v>
      </c>
      <c r="P399" s="282">
        <v>88</v>
      </c>
      <c r="Q399" s="282">
        <v>80</v>
      </c>
      <c r="R399" s="282">
        <v>80</v>
      </c>
      <c r="S399" s="282">
        <v>88</v>
      </c>
      <c r="T399" s="232">
        <f t="shared" si="6"/>
        <v>87.666063348416301</v>
      </c>
    </row>
    <row r="400" spans="1:20" ht="16.5" thickTop="1" thickBot="1">
      <c r="B400" s="62">
        <v>118</v>
      </c>
      <c r="C400" s="59">
        <f>PresensiIPS!B124</f>
        <v>12377</v>
      </c>
      <c r="D400" s="60" t="str">
        <f>PresensiIPS!G124</f>
        <v>MUHAMMAD KANDIAS</v>
      </c>
      <c r="E400" s="282">
        <v>95</v>
      </c>
      <c r="F400" s="283">
        <v>87.692307692307693</v>
      </c>
      <c r="G400" s="284">
        <v>92</v>
      </c>
      <c r="H400" s="282">
        <v>84</v>
      </c>
      <c r="I400" s="282">
        <v>88</v>
      </c>
      <c r="J400" s="282">
        <v>91</v>
      </c>
      <c r="K400" s="282">
        <v>86</v>
      </c>
      <c r="L400" s="284">
        <v>94</v>
      </c>
      <c r="M400" s="284">
        <v>87</v>
      </c>
      <c r="N400" s="282">
        <v>94.705882352941174</v>
      </c>
      <c r="O400" s="282">
        <v>90</v>
      </c>
      <c r="P400" s="282">
        <v>88</v>
      </c>
      <c r="Q400" s="282">
        <v>83</v>
      </c>
      <c r="R400" s="282">
        <v>81</v>
      </c>
      <c r="S400" s="282">
        <v>88</v>
      </c>
      <c r="T400" s="232">
        <f t="shared" si="6"/>
        <v>88.626546003016585</v>
      </c>
    </row>
    <row r="401" spans="2:20" ht="16.5" thickTop="1" thickBot="1">
      <c r="B401" s="62">
        <v>119</v>
      </c>
      <c r="C401" s="59">
        <f>PresensiIPS!B125</f>
        <v>12384</v>
      </c>
      <c r="D401" s="60" t="str">
        <f>PresensiIPS!G125</f>
        <v>MUHAMMAD YUNUS FIRDAUS</v>
      </c>
      <c r="E401" s="282">
        <v>99</v>
      </c>
      <c r="F401" s="283">
        <v>87.692307692307693</v>
      </c>
      <c r="G401" s="284">
        <v>89</v>
      </c>
      <c r="H401" s="282">
        <v>80</v>
      </c>
      <c r="I401" s="282">
        <v>91</v>
      </c>
      <c r="J401" s="282">
        <v>93</v>
      </c>
      <c r="K401" s="282">
        <v>96</v>
      </c>
      <c r="L401" s="284">
        <v>98</v>
      </c>
      <c r="M401" s="284">
        <v>89</v>
      </c>
      <c r="N401" s="282">
        <v>94.705882352941174</v>
      </c>
      <c r="O401" s="282">
        <v>95</v>
      </c>
      <c r="P401" s="282">
        <v>89</v>
      </c>
      <c r="Q401" s="282">
        <v>87</v>
      </c>
      <c r="R401" s="282">
        <v>87</v>
      </c>
      <c r="S401" s="282">
        <v>85</v>
      </c>
      <c r="T401" s="232">
        <f t="shared" si="6"/>
        <v>90.693212669683263</v>
      </c>
    </row>
    <row r="402" spans="2:20" ht="16.5" thickTop="1" thickBot="1">
      <c r="B402" s="62">
        <v>120</v>
      </c>
      <c r="C402" s="59">
        <f>PresensiIPS!B126</f>
        <v>12385</v>
      </c>
      <c r="D402" s="60" t="str">
        <f>PresensiIPS!G126</f>
        <v>MUSEYRIYE TUDDINIH</v>
      </c>
      <c r="E402" s="282">
        <v>93</v>
      </c>
      <c r="F402" s="283">
        <v>83.07692307692308</v>
      </c>
      <c r="G402" s="284">
        <v>84</v>
      </c>
      <c r="H402" s="282">
        <v>78</v>
      </c>
      <c r="I402" s="282">
        <v>88</v>
      </c>
      <c r="J402" s="282">
        <v>93</v>
      </c>
      <c r="K402" s="282">
        <v>85</v>
      </c>
      <c r="L402" s="284">
        <v>93</v>
      </c>
      <c r="M402" s="284">
        <v>86</v>
      </c>
      <c r="N402" s="282">
        <v>87.64705882352942</v>
      </c>
      <c r="O402" s="282">
        <v>93</v>
      </c>
      <c r="P402" s="282">
        <v>82</v>
      </c>
      <c r="Q402" s="282">
        <v>79</v>
      </c>
      <c r="R402" s="282">
        <v>81</v>
      </c>
      <c r="S402" s="282">
        <v>88</v>
      </c>
      <c r="T402" s="232">
        <f t="shared" si="6"/>
        <v>86.248265460030169</v>
      </c>
    </row>
    <row r="403" spans="2:20" ht="16.5" thickTop="1" thickBot="1">
      <c r="B403" s="62">
        <v>121</v>
      </c>
      <c r="C403" s="59">
        <f>PresensiIPS!B127</f>
        <v>12402</v>
      </c>
      <c r="D403" s="60" t="str">
        <f>PresensiIPS!G127</f>
        <v>NOVANGGA TRI WICAKSONO SAPUTRA</v>
      </c>
      <c r="E403" s="282">
        <v>96</v>
      </c>
      <c r="F403" s="283">
        <v>86.15384615384616</v>
      </c>
      <c r="G403" s="284">
        <v>92</v>
      </c>
      <c r="H403" s="282">
        <v>87</v>
      </c>
      <c r="I403" s="282">
        <v>84</v>
      </c>
      <c r="J403" s="282">
        <v>92</v>
      </c>
      <c r="K403" s="282">
        <v>89</v>
      </c>
      <c r="L403" s="284">
        <v>94</v>
      </c>
      <c r="M403" s="284">
        <v>84</v>
      </c>
      <c r="N403" s="282">
        <v>92.058823529411768</v>
      </c>
      <c r="O403" s="282">
        <v>92</v>
      </c>
      <c r="P403" s="282">
        <v>87</v>
      </c>
      <c r="Q403" s="282">
        <v>85</v>
      </c>
      <c r="R403" s="282">
        <v>85</v>
      </c>
      <c r="S403" s="282">
        <v>83</v>
      </c>
      <c r="T403" s="232">
        <f t="shared" si="6"/>
        <v>88.547511312217196</v>
      </c>
    </row>
    <row r="404" spans="2:20" ht="16.5" thickTop="1" thickBot="1">
      <c r="B404" s="62">
        <v>122</v>
      </c>
      <c r="C404" s="59">
        <f>PresensiIPS!B128</f>
        <v>12418</v>
      </c>
      <c r="D404" s="60" t="str">
        <f>PresensiIPS!G128</f>
        <v>NURUL FIRDAUS</v>
      </c>
      <c r="E404" s="282">
        <v>95</v>
      </c>
      <c r="F404" s="283">
        <v>86.15384615384616</v>
      </c>
      <c r="G404" s="284">
        <v>93</v>
      </c>
      <c r="H404" s="282">
        <v>84</v>
      </c>
      <c r="I404" s="282">
        <v>87</v>
      </c>
      <c r="J404" s="282">
        <v>87</v>
      </c>
      <c r="K404" s="282">
        <v>85</v>
      </c>
      <c r="L404" s="284">
        <v>97</v>
      </c>
      <c r="M404" s="284">
        <v>84</v>
      </c>
      <c r="N404" s="282">
        <v>90.294117647058826</v>
      </c>
      <c r="O404" s="282">
        <v>97</v>
      </c>
      <c r="P404" s="282">
        <v>86</v>
      </c>
      <c r="Q404" s="282">
        <v>81</v>
      </c>
      <c r="R404" s="282">
        <v>81</v>
      </c>
      <c r="S404" s="282">
        <v>84</v>
      </c>
      <c r="T404" s="232">
        <f t="shared" si="6"/>
        <v>87.829864253393666</v>
      </c>
    </row>
    <row r="405" spans="2:20" ht="16.5" thickTop="1" thickBot="1">
      <c r="B405" s="62">
        <v>123</v>
      </c>
      <c r="C405" s="59">
        <f>PresensiIPS!B129</f>
        <v>12425</v>
      </c>
      <c r="D405" s="60" t="str">
        <f>PresensiIPS!G129</f>
        <v>PRAMUDITA KURNIASANI</v>
      </c>
      <c r="E405" s="282">
        <v>95</v>
      </c>
      <c r="F405" s="283">
        <v>85.384615384615387</v>
      </c>
      <c r="G405" s="284">
        <v>90</v>
      </c>
      <c r="H405" s="282">
        <v>78</v>
      </c>
      <c r="I405" s="282">
        <v>83</v>
      </c>
      <c r="J405" s="282">
        <v>92</v>
      </c>
      <c r="K405" s="282">
        <v>86</v>
      </c>
      <c r="L405" s="284">
        <v>93</v>
      </c>
      <c r="M405" s="284">
        <v>83</v>
      </c>
      <c r="N405" s="282">
        <v>88.529411764705884</v>
      </c>
      <c r="O405" s="282">
        <v>97</v>
      </c>
      <c r="P405" s="282">
        <v>84</v>
      </c>
      <c r="Q405" s="282">
        <v>87</v>
      </c>
      <c r="R405" s="282">
        <v>81</v>
      </c>
      <c r="S405" s="282">
        <v>85</v>
      </c>
      <c r="T405" s="232">
        <f t="shared" si="6"/>
        <v>87.194268476621403</v>
      </c>
    </row>
    <row r="406" spans="2:20" ht="16.5" thickTop="1" thickBot="1">
      <c r="B406" s="62">
        <v>124</v>
      </c>
      <c r="C406" s="59">
        <f>PresensiIPS!B130</f>
        <v>12443</v>
      </c>
      <c r="D406" s="60" t="str">
        <f>PresensiIPS!G130</f>
        <v>R.A. HADIA ALIMA SYAHIRA</v>
      </c>
      <c r="E406" s="282">
        <v>96</v>
      </c>
      <c r="F406" s="283">
        <v>85.384615384615387</v>
      </c>
      <c r="G406" s="284">
        <v>90</v>
      </c>
      <c r="H406" s="282">
        <v>85</v>
      </c>
      <c r="I406" s="282">
        <v>91</v>
      </c>
      <c r="J406" s="282">
        <v>94</v>
      </c>
      <c r="K406" s="282">
        <v>92</v>
      </c>
      <c r="L406" s="284">
        <v>97</v>
      </c>
      <c r="M406" s="284">
        <v>83</v>
      </c>
      <c r="N406" s="282">
        <v>92.058823529411768</v>
      </c>
      <c r="O406" s="282">
        <v>95</v>
      </c>
      <c r="P406" s="282">
        <v>89</v>
      </c>
      <c r="Q406" s="282">
        <v>87</v>
      </c>
      <c r="R406" s="282">
        <v>86</v>
      </c>
      <c r="S406" s="282">
        <v>89</v>
      </c>
      <c r="T406" s="232">
        <f t="shared" si="6"/>
        <v>90.096229260935146</v>
      </c>
    </row>
    <row r="407" spans="2:20" ht="16.5" thickTop="1" thickBot="1">
      <c r="B407" s="62">
        <v>125</v>
      </c>
      <c r="C407" s="59">
        <f>PresensiIPS!B131</f>
        <v>12460</v>
      </c>
      <c r="D407" s="60" t="str">
        <f>PresensiIPS!G131</f>
        <v>RIAN FIRMANSYAH</v>
      </c>
      <c r="E407" s="282">
        <v>91</v>
      </c>
      <c r="F407" s="283">
        <v>80.769230769230774</v>
      </c>
      <c r="G407" s="284">
        <v>90</v>
      </c>
      <c r="H407" s="282">
        <v>78</v>
      </c>
      <c r="I407" s="282">
        <v>87</v>
      </c>
      <c r="J407" s="282">
        <v>96</v>
      </c>
      <c r="K407" s="282">
        <v>93</v>
      </c>
      <c r="L407" s="284">
        <v>95</v>
      </c>
      <c r="M407" s="284">
        <v>83</v>
      </c>
      <c r="N407" s="282">
        <v>94.705882352941174</v>
      </c>
      <c r="O407" s="282">
        <v>95</v>
      </c>
      <c r="P407" s="282">
        <v>83</v>
      </c>
      <c r="Q407" s="282">
        <v>84</v>
      </c>
      <c r="R407" s="282">
        <v>80</v>
      </c>
      <c r="S407" s="282">
        <v>88</v>
      </c>
      <c r="T407" s="232">
        <f t="shared" si="6"/>
        <v>87.898340874811467</v>
      </c>
    </row>
    <row r="408" spans="2:20" ht="16.5" thickTop="1" thickBot="1">
      <c r="B408" s="62">
        <v>126</v>
      </c>
      <c r="C408" s="59">
        <f>PresensiIPS!B132</f>
        <v>12469</v>
      </c>
      <c r="D408" s="60" t="str">
        <f>PresensiIPS!G132</f>
        <v>RINA AGUSTINA</v>
      </c>
      <c r="E408" s="282">
        <v>93</v>
      </c>
      <c r="F408" s="283">
        <v>79.230769230769226</v>
      </c>
      <c r="G408" s="284">
        <v>91</v>
      </c>
      <c r="H408" s="282">
        <v>73</v>
      </c>
      <c r="I408" s="282">
        <v>87</v>
      </c>
      <c r="J408" s="282">
        <v>87</v>
      </c>
      <c r="K408" s="282">
        <v>92</v>
      </c>
      <c r="L408" s="284">
        <v>94</v>
      </c>
      <c r="M408" s="284">
        <v>85</v>
      </c>
      <c r="N408" s="282">
        <v>90.294117647058826</v>
      </c>
      <c r="O408" s="282">
        <v>88</v>
      </c>
      <c r="P408" s="282">
        <v>88</v>
      </c>
      <c r="Q408" s="282">
        <v>83</v>
      </c>
      <c r="R408" s="282">
        <v>76</v>
      </c>
      <c r="S408" s="282">
        <v>87</v>
      </c>
      <c r="T408" s="232">
        <f t="shared" si="6"/>
        <v>86.234992458521873</v>
      </c>
    </row>
    <row r="409" spans="2:20" ht="16.5" thickTop="1" thickBot="1">
      <c r="B409" s="62">
        <v>127</v>
      </c>
      <c r="C409" s="59">
        <f>PresensiIPS!B133</f>
        <v>12478</v>
      </c>
      <c r="D409" s="60" t="str">
        <f>PresensiIPS!G133</f>
        <v>RIZKY FIRMANSYAH ADI PUTRA</v>
      </c>
      <c r="E409" s="282">
        <v>70</v>
      </c>
      <c r="F409" s="283">
        <v>70</v>
      </c>
      <c r="G409" s="284">
        <v>71</v>
      </c>
      <c r="H409" s="282">
        <v>73</v>
      </c>
      <c r="I409" s="282">
        <v>74</v>
      </c>
      <c r="J409" s="282">
        <v>75</v>
      </c>
      <c r="K409" s="282">
        <v>70</v>
      </c>
      <c r="L409" s="284">
        <v>73</v>
      </c>
      <c r="M409" s="284">
        <v>70</v>
      </c>
      <c r="N409" s="282">
        <v>72.647058823529406</v>
      </c>
      <c r="O409" s="282">
        <v>70</v>
      </c>
      <c r="P409" s="282">
        <v>71</v>
      </c>
      <c r="Q409" s="282">
        <v>73</v>
      </c>
      <c r="R409" s="282">
        <v>78</v>
      </c>
      <c r="S409" s="282">
        <v>73</v>
      </c>
      <c r="T409" s="232">
        <f t="shared" si="6"/>
        <v>72.243137254901953</v>
      </c>
    </row>
    <row r="410" spans="2:20" ht="16.5" thickTop="1" thickBot="1">
      <c r="B410" s="62">
        <v>128</v>
      </c>
      <c r="C410" s="59">
        <f>PresensiIPS!B134</f>
        <v>12499</v>
      </c>
      <c r="D410" s="60" t="str">
        <f>PresensiIPS!G134</f>
        <v>SITI NURFAIZAH</v>
      </c>
      <c r="E410" s="282">
        <v>91</v>
      </c>
      <c r="F410" s="283">
        <v>89.230769230769226</v>
      </c>
      <c r="G410" s="284">
        <v>92</v>
      </c>
      <c r="H410" s="282">
        <v>85</v>
      </c>
      <c r="I410" s="282">
        <v>83</v>
      </c>
      <c r="J410" s="282">
        <v>94</v>
      </c>
      <c r="K410" s="282">
        <v>90</v>
      </c>
      <c r="L410" s="284">
        <v>96</v>
      </c>
      <c r="M410" s="284">
        <v>84</v>
      </c>
      <c r="N410" s="282">
        <v>92.941176470588232</v>
      </c>
      <c r="O410" s="282">
        <v>94</v>
      </c>
      <c r="P410" s="282">
        <v>87</v>
      </c>
      <c r="Q410" s="282">
        <v>84</v>
      </c>
      <c r="R410" s="282">
        <v>84</v>
      </c>
      <c r="S410" s="282">
        <v>85</v>
      </c>
      <c r="T410" s="232">
        <f t="shared" si="6"/>
        <v>88.744796380090506</v>
      </c>
    </row>
    <row r="411" spans="2:20" ht="16.5" thickTop="1" thickBot="1">
      <c r="B411" s="62">
        <v>129</v>
      </c>
      <c r="C411" s="59">
        <f>PresensiIPS!B135</f>
        <v>12505</v>
      </c>
      <c r="D411" s="60" t="str">
        <f>PresensiIPS!G135</f>
        <v>SRI WAHYU NINGSIH</v>
      </c>
      <c r="E411" s="282">
        <v>91</v>
      </c>
      <c r="F411" s="283">
        <v>88.461538461538467</v>
      </c>
      <c r="G411" s="284">
        <v>88</v>
      </c>
      <c r="H411" s="282">
        <v>85</v>
      </c>
      <c r="I411" s="282">
        <v>83</v>
      </c>
      <c r="J411" s="282">
        <v>95</v>
      </c>
      <c r="K411" s="282">
        <v>92</v>
      </c>
      <c r="L411" s="284">
        <v>95</v>
      </c>
      <c r="M411" s="284">
        <v>85</v>
      </c>
      <c r="N411" s="282">
        <v>93.823529411764696</v>
      </c>
      <c r="O411" s="282">
        <v>88</v>
      </c>
      <c r="P411" s="282">
        <v>87</v>
      </c>
      <c r="Q411" s="282">
        <v>84</v>
      </c>
      <c r="R411" s="282">
        <v>85</v>
      </c>
      <c r="S411" s="282">
        <v>86</v>
      </c>
      <c r="T411" s="232">
        <f t="shared" si="6"/>
        <v>88.419004524886887</v>
      </c>
    </row>
    <row r="412" spans="2:20" ht="16.5" thickTop="1" thickBot="1">
      <c r="B412" s="62">
        <v>130</v>
      </c>
      <c r="C412" s="59">
        <f>PresensiIPS!B136</f>
        <v>12509</v>
      </c>
      <c r="D412" s="60" t="str">
        <f>PresensiIPS!G136</f>
        <v>SYAUQIE HABIBILLAH</v>
      </c>
      <c r="E412" s="282">
        <v>89</v>
      </c>
      <c r="F412" s="283">
        <v>86.15384615384616</v>
      </c>
      <c r="G412" s="284">
        <v>92</v>
      </c>
      <c r="H412" s="282">
        <v>86</v>
      </c>
      <c r="I412" s="282">
        <v>88</v>
      </c>
      <c r="J412" s="282">
        <v>93</v>
      </c>
      <c r="K412" s="282">
        <v>88</v>
      </c>
      <c r="L412" s="284">
        <v>97</v>
      </c>
      <c r="M412" s="284">
        <v>83</v>
      </c>
      <c r="N412" s="282">
        <v>92.941176470588232</v>
      </c>
      <c r="O412" s="282">
        <v>94</v>
      </c>
      <c r="P412" s="282">
        <v>86</v>
      </c>
      <c r="Q412" s="282">
        <v>87</v>
      </c>
      <c r="R412" s="282">
        <v>83</v>
      </c>
      <c r="S412" s="282">
        <v>87</v>
      </c>
      <c r="T412" s="232">
        <f t="shared" si="6"/>
        <v>88.806334841628967</v>
      </c>
    </row>
    <row r="413" spans="2:20" ht="16.5" thickTop="1" thickBot="1">
      <c r="B413" s="62">
        <v>131</v>
      </c>
      <c r="C413" s="59">
        <f>PresensiIPS!B137</f>
        <v>12517</v>
      </c>
      <c r="D413" s="60" t="str">
        <f>PresensiIPS!G137</f>
        <v>TRI WAHYU LESTARI</v>
      </c>
      <c r="E413" s="282">
        <v>88</v>
      </c>
      <c r="F413" s="283">
        <v>80</v>
      </c>
      <c r="G413" s="284">
        <v>88</v>
      </c>
      <c r="H413" s="282">
        <v>85</v>
      </c>
      <c r="I413" s="282">
        <v>82</v>
      </c>
      <c r="J413" s="282">
        <v>87</v>
      </c>
      <c r="K413" s="282">
        <v>86</v>
      </c>
      <c r="L413" s="284">
        <v>93</v>
      </c>
      <c r="M413" s="284">
        <v>83</v>
      </c>
      <c r="N413" s="282">
        <v>84.117647058823536</v>
      </c>
      <c r="O413" s="282">
        <v>91</v>
      </c>
      <c r="P413" s="282">
        <v>82</v>
      </c>
      <c r="Q413" s="282">
        <v>85</v>
      </c>
      <c r="R413" s="282">
        <v>75</v>
      </c>
      <c r="S413" s="282">
        <v>85</v>
      </c>
      <c r="T413" s="232">
        <f t="shared" si="6"/>
        <v>84.941176470588232</v>
      </c>
    </row>
    <row r="414" spans="2:20" ht="16.5" thickTop="1" thickBot="1">
      <c r="B414" s="62">
        <v>132</v>
      </c>
      <c r="C414" s="59">
        <f>PresensiIPS!B138</f>
        <v>12522</v>
      </c>
      <c r="D414" s="60" t="str">
        <f>PresensiIPS!G138</f>
        <v>UMAR FAHMI AKBAR</v>
      </c>
      <c r="E414" s="282">
        <v>95</v>
      </c>
      <c r="F414" s="283">
        <v>78.461538461538467</v>
      </c>
      <c r="G414" s="284">
        <v>82</v>
      </c>
      <c r="H414" s="282">
        <v>73</v>
      </c>
      <c r="I414" s="282">
        <v>81</v>
      </c>
      <c r="J414" s="282">
        <v>85</v>
      </c>
      <c r="K414" s="282">
        <v>89</v>
      </c>
      <c r="L414" s="284">
        <v>95</v>
      </c>
      <c r="M414" s="284">
        <v>83</v>
      </c>
      <c r="N414" s="282">
        <v>88.529411764705884</v>
      </c>
      <c r="O414" s="282">
        <v>93</v>
      </c>
      <c r="P414" s="282">
        <v>84</v>
      </c>
      <c r="Q414" s="282">
        <v>77</v>
      </c>
      <c r="R414" s="282">
        <v>83</v>
      </c>
      <c r="S414" s="282">
        <v>85</v>
      </c>
      <c r="T414" s="232">
        <f t="shared" si="6"/>
        <v>84.799396681749627</v>
      </c>
    </row>
    <row r="415" spans="2:20" ht="16.5" thickTop="1" thickBot="1">
      <c r="B415" s="62">
        <v>133</v>
      </c>
      <c r="C415" s="59">
        <f>PresensiIPS!B139</f>
        <v>12534</v>
      </c>
      <c r="D415" s="60" t="str">
        <f>PresensiIPS!G139</f>
        <v>WILDA AL ALUF</v>
      </c>
      <c r="E415" s="285">
        <v>98</v>
      </c>
      <c r="F415" s="286">
        <v>85.384615384615387</v>
      </c>
      <c r="G415" s="287">
        <v>91</v>
      </c>
      <c r="H415" s="285">
        <v>84</v>
      </c>
      <c r="I415" s="285">
        <v>81</v>
      </c>
      <c r="J415" s="285">
        <v>92</v>
      </c>
      <c r="K415" s="285">
        <v>93</v>
      </c>
      <c r="L415" s="287">
        <v>91</v>
      </c>
      <c r="M415" s="287">
        <v>86</v>
      </c>
      <c r="N415" s="285">
        <v>93.823529411764696</v>
      </c>
      <c r="O415" s="285">
        <v>99</v>
      </c>
      <c r="P415" s="285">
        <v>84</v>
      </c>
      <c r="Q415" s="285">
        <v>81</v>
      </c>
      <c r="R415" s="285">
        <v>84</v>
      </c>
      <c r="S415" s="285">
        <v>87</v>
      </c>
      <c r="T415" s="232">
        <f t="shared" si="6"/>
        <v>88.680542986425337</v>
      </c>
    </row>
    <row r="416" spans="2:20" ht="15" customHeight="1" thickTop="1" thickBot="1">
      <c r="B416" s="62"/>
      <c r="C416" s="59"/>
      <c r="D416" s="60"/>
      <c r="T416" s="232"/>
    </row>
    <row r="417" spans="2:20" ht="15" customHeight="1" thickTop="1" thickBot="1">
      <c r="B417" s="62"/>
      <c r="C417" s="59"/>
      <c r="D417" s="60"/>
      <c r="T417" s="232"/>
    </row>
    <row r="418" spans="2:20" ht="15" customHeight="1" thickTop="1" thickBot="1">
      <c r="B418" s="62"/>
      <c r="C418" s="59"/>
      <c r="D418" s="60"/>
      <c r="T418" s="232"/>
    </row>
    <row r="419" spans="2:20" ht="15" customHeight="1" thickTop="1">
      <c r="B419" s="62"/>
      <c r="C419" s="59"/>
      <c r="D419" s="60"/>
      <c r="T419" s="232"/>
    </row>
  </sheetData>
  <mergeCells count="10">
    <mergeCell ref="B1:T1"/>
    <mergeCell ref="B2:T2"/>
    <mergeCell ref="B4:B6"/>
    <mergeCell ref="C4:C6"/>
    <mergeCell ref="D4:D6"/>
    <mergeCell ref="E4:T4"/>
    <mergeCell ref="E5:J5"/>
    <mergeCell ref="K5:N5"/>
    <mergeCell ref="O5:S5"/>
    <mergeCell ref="T5:T6"/>
  </mergeCells>
  <phoneticPr fontId="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AF1233"/>
  <sheetViews>
    <sheetView tabSelected="1" view="pageBreakPreview" topLeftCell="A1201" zoomScale="85" zoomScaleSheetLayoutView="85" workbookViewId="0">
      <selection activeCell="F1219" sqref="F1219"/>
    </sheetView>
  </sheetViews>
  <sheetFormatPr defaultRowHeight="12.75"/>
  <cols>
    <col min="1" max="1" width="5.85546875" style="4" customWidth="1"/>
    <col min="2" max="2" width="21.42578125" style="4" customWidth="1"/>
    <col min="3" max="13" width="8.28515625" style="4" customWidth="1"/>
    <col min="14" max="18" width="8.28515625" style="7" customWidth="1"/>
    <col min="19" max="19" width="10.7109375" style="7" customWidth="1"/>
    <col min="20" max="20" width="8" style="7" customWidth="1"/>
    <col min="21" max="21" width="4.85546875" style="7" customWidth="1"/>
    <col min="22" max="22" width="14.85546875" style="7" customWidth="1"/>
    <col min="23" max="16384" width="9.140625" style="4"/>
  </cols>
  <sheetData>
    <row r="1" spans="1:32" ht="15.95" customHeight="1">
      <c r="A1" s="343" t="s">
        <v>29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</row>
    <row r="2" spans="1:32" ht="15.95" customHeight="1">
      <c r="A2" s="343" t="s">
        <v>1846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  <c r="V2" s="343"/>
    </row>
    <row r="3" spans="1:32" ht="15.95" customHeight="1">
      <c r="A3" s="30"/>
      <c r="B3" s="31" t="s">
        <v>25</v>
      </c>
      <c r="C3" s="30"/>
      <c r="D3" s="30"/>
      <c r="E3" s="30"/>
      <c r="F3" s="30"/>
      <c r="G3" s="30"/>
      <c r="H3" s="30"/>
      <c r="I3" s="30"/>
      <c r="J3" s="30"/>
      <c r="K3" s="30"/>
      <c r="L3" s="31"/>
      <c r="M3" s="31"/>
      <c r="N3" s="30"/>
      <c r="O3" s="30"/>
      <c r="P3" s="30"/>
      <c r="Q3" s="30"/>
      <c r="R3" s="30"/>
      <c r="S3" s="30"/>
      <c r="T3" s="30"/>
      <c r="U3" s="22"/>
      <c r="V3" s="22"/>
    </row>
    <row r="4" spans="1:32" ht="15.95" customHeight="1">
      <c r="A4" s="30"/>
      <c r="B4" s="32" t="s">
        <v>26</v>
      </c>
      <c r="C4" s="30"/>
      <c r="D4" s="30"/>
      <c r="E4" s="30"/>
      <c r="F4" s="30"/>
      <c r="G4" s="30"/>
      <c r="H4" s="30"/>
      <c r="I4" s="30"/>
      <c r="J4" s="30"/>
      <c r="K4" s="30"/>
      <c r="L4" s="31"/>
      <c r="M4" s="31"/>
      <c r="N4" s="30"/>
      <c r="O4" s="30"/>
      <c r="P4" s="30"/>
      <c r="Q4" s="30"/>
      <c r="R4" s="30"/>
      <c r="S4" s="30"/>
      <c r="T4" s="30"/>
      <c r="U4" s="22"/>
      <c r="V4" s="22"/>
    </row>
    <row r="5" spans="1:32" ht="15.95" customHeight="1">
      <c r="A5" s="23"/>
      <c r="B5" s="32" t="s">
        <v>159</v>
      </c>
      <c r="C5" s="22"/>
      <c r="D5" s="33"/>
      <c r="E5" s="33"/>
      <c r="F5" s="33"/>
      <c r="G5" s="33"/>
      <c r="H5" s="33"/>
      <c r="I5" s="33"/>
      <c r="J5" s="33"/>
      <c r="K5" s="33"/>
      <c r="L5" s="31"/>
      <c r="M5" s="31"/>
      <c r="N5" s="22"/>
      <c r="O5" s="22"/>
      <c r="P5" s="22"/>
      <c r="Q5" s="22"/>
      <c r="R5" s="22"/>
      <c r="S5" s="22"/>
      <c r="T5" s="22"/>
      <c r="U5" s="22"/>
      <c r="V5" s="22"/>
    </row>
    <row r="6" spans="1:32" ht="15.95" customHeight="1">
      <c r="A6" s="23"/>
      <c r="B6" s="32"/>
      <c r="C6" s="22"/>
      <c r="D6" s="33"/>
      <c r="E6" s="33"/>
      <c r="F6" s="33"/>
      <c r="G6" s="33"/>
      <c r="H6" s="33"/>
      <c r="I6" s="33"/>
      <c r="J6" s="33"/>
      <c r="K6" s="33"/>
      <c r="L6" s="33"/>
      <c r="M6" s="33"/>
      <c r="N6" s="22"/>
      <c r="O6" s="31"/>
      <c r="P6" s="22"/>
      <c r="Q6" s="22"/>
      <c r="R6" s="22"/>
      <c r="S6" s="22"/>
      <c r="T6" s="259">
        <v>50</v>
      </c>
      <c r="U6" s="24" t="s">
        <v>30</v>
      </c>
      <c r="V6" s="24">
        <f>T6/100</f>
        <v>0.5</v>
      </c>
    </row>
    <row r="7" spans="1:32" ht="15.95" customHeight="1">
      <c r="A7" s="23"/>
      <c r="B7" s="32"/>
      <c r="C7" s="22"/>
      <c r="D7" s="33"/>
      <c r="E7" s="33"/>
      <c r="F7" s="33"/>
      <c r="G7" s="33"/>
      <c r="H7" s="33"/>
      <c r="I7" s="33"/>
      <c r="J7" s="33"/>
      <c r="K7" s="33"/>
      <c r="L7" s="33"/>
      <c r="M7" s="33"/>
      <c r="N7" s="22"/>
      <c r="O7" s="31"/>
      <c r="P7" s="22"/>
      <c r="Q7" s="22"/>
      <c r="R7" s="22"/>
      <c r="S7" s="22"/>
      <c r="T7" s="260">
        <v>50</v>
      </c>
      <c r="U7" s="24" t="s">
        <v>30</v>
      </c>
      <c r="V7" s="24">
        <f>T7/100</f>
        <v>0.5</v>
      </c>
    </row>
    <row r="8" spans="1:32" ht="18" customHeight="1">
      <c r="A8" s="369" t="s">
        <v>18</v>
      </c>
      <c r="B8" s="355" t="s">
        <v>6</v>
      </c>
      <c r="C8" s="357" t="s">
        <v>17</v>
      </c>
      <c r="D8" s="349" t="s">
        <v>39</v>
      </c>
      <c r="E8" s="350"/>
      <c r="F8" s="350"/>
      <c r="G8" s="350"/>
      <c r="H8" s="350"/>
      <c r="I8" s="350"/>
      <c r="J8" s="349" t="s">
        <v>40</v>
      </c>
      <c r="K8" s="350"/>
      <c r="L8" s="350"/>
      <c r="M8" s="351"/>
      <c r="N8" s="349" t="s">
        <v>41</v>
      </c>
      <c r="O8" s="350"/>
      <c r="P8" s="350"/>
      <c r="Q8" s="350"/>
      <c r="R8" s="350"/>
      <c r="S8" s="344" t="s">
        <v>28</v>
      </c>
      <c r="T8" s="344" t="s">
        <v>15</v>
      </c>
      <c r="U8" s="344" t="s">
        <v>31</v>
      </c>
      <c r="V8" s="344" t="s">
        <v>32</v>
      </c>
    </row>
    <row r="9" spans="1:32" ht="24" customHeight="1">
      <c r="A9" s="370"/>
      <c r="B9" s="356"/>
      <c r="C9" s="358"/>
      <c r="D9" s="346" t="s">
        <v>111</v>
      </c>
      <c r="E9" s="360" t="s">
        <v>37</v>
      </c>
      <c r="F9" s="363" t="s">
        <v>19</v>
      </c>
      <c r="G9" s="357" t="s">
        <v>5</v>
      </c>
      <c r="H9" s="366" t="s">
        <v>38</v>
      </c>
      <c r="I9" s="357" t="s">
        <v>20</v>
      </c>
      <c r="J9" s="357" t="s">
        <v>14</v>
      </c>
      <c r="K9" s="357" t="s">
        <v>110</v>
      </c>
      <c r="L9" s="346" t="s">
        <v>102</v>
      </c>
      <c r="M9" s="346" t="s">
        <v>184</v>
      </c>
      <c r="N9" s="346" t="s">
        <v>12</v>
      </c>
      <c r="O9" s="346" t="s">
        <v>13</v>
      </c>
      <c r="P9" s="352" t="s">
        <v>11</v>
      </c>
      <c r="Q9" s="346" t="s">
        <v>10</v>
      </c>
      <c r="R9" s="372" t="s">
        <v>242</v>
      </c>
      <c r="S9" s="344"/>
      <c r="T9" s="344"/>
      <c r="U9" s="344"/>
      <c r="V9" s="344"/>
    </row>
    <row r="10" spans="1:32" ht="22.5" customHeight="1">
      <c r="A10" s="370"/>
      <c r="B10" s="90" t="s">
        <v>16</v>
      </c>
      <c r="C10" s="358"/>
      <c r="D10" s="347"/>
      <c r="E10" s="361"/>
      <c r="F10" s="364"/>
      <c r="G10" s="358"/>
      <c r="H10" s="367"/>
      <c r="I10" s="358"/>
      <c r="J10" s="358"/>
      <c r="K10" s="358"/>
      <c r="L10" s="347"/>
      <c r="M10" s="347"/>
      <c r="N10" s="347"/>
      <c r="O10" s="347"/>
      <c r="P10" s="353"/>
      <c r="Q10" s="347"/>
      <c r="R10" s="373"/>
      <c r="S10" s="344"/>
      <c r="T10" s="344"/>
      <c r="U10" s="344"/>
      <c r="V10" s="344"/>
    </row>
    <row r="11" spans="1:32" ht="22.5" customHeight="1" thickBot="1">
      <c r="A11" s="371"/>
      <c r="B11" s="25" t="s">
        <v>27</v>
      </c>
      <c r="C11" s="359"/>
      <c r="D11" s="348"/>
      <c r="E11" s="362"/>
      <c r="F11" s="365"/>
      <c r="G11" s="359"/>
      <c r="H11" s="368"/>
      <c r="I11" s="359"/>
      <c r="J11" s="359"/>
      <c r="K11" s="359"/>
      <c r="L11" s="348"/>
      <c r="M11" s="348"/>
      <c r="N11" s="348"/>
      <c r="O11" s="348"/>
      <c r="P11" s="354"/>
      <c r="Q11" s="348"/>
      <c r="R11" s="374"/>
      <c r="S11" s="345"/>
      <c r="T11" s="345"/>
      <c r="U11" s="345"/>
      <c r="V11" s="34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s="6" customFormat="1" ht="19.5" customHeight="1" thickTop="1" thickBot="1">
      <c r="A12" s="81">
        <v>1</v>
      </c>
      <c r="B12" s="81">
        <v>2</v>
      </c>
      <c r="C12" s="81">
        <v>3</v>
      </c>
      <c r="D12" s="81">
        <v>4</v>
      </c>
      <c r="E12" s="82">
        <v>5</v>
      </c>
      <c r="F12" s="81">
        <v>6</v>
      </c>
      <c r="G12" s="82">
        <v>7</v>
      </c>
      <c r="H12" s="81">
        <v>8</v>
      </c>
      <c r="I12" s="82">
        <v>9</v>
      </c>
      <c r="J12" s="81">
        <v>10</v>
      </c>
      <c r="K12" s="82">
        <v>11</v>
      </c>
      <c r="L12" s="81">
        <v>12</v>
      </c>
      <c r="M12" s="82">
        <v>13</v>
      </c>
      <c r="N12" s="81">
        <v>14</v>
      </c>
      <c r="O12" s="82">
        <v>15</v>
      </c>
      <c r="P12" s="81">
        <v>16</v>
      </c>
      <c r="Q12" s="82">
        <v>17</v>
      </c>
      <c r="R12" s="81">
        <v>18</v>
      </c>
      <c r="S12" s="82">
        <v>19</v>
      </c>
      <c r="T12" s="81">
        <v>20</v>
      </c>
      <c r="U12" s="82">
        <v>21</v>
      </c>
      <c r="V12" s="81">
        <v>22</v>
      </c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15" customHeight="1" thickTop="1">
      <c r="A13" s="334">
        <v>1</v>
      </c>
      <c r="B13" s="26"/>
      <c r="C13" s="36" t="s">
        <v>34</v>
      </c>
      <c r="D13" s="87">
        <f>VLOOKUP($A$13,Raport1!$B$283:$T$419,4)</f>
        <v>78.5</v>
      </c>
      <c r="E13" s="87">
        <f>VLOOKUP($A$13,Raport1!$B$283:$T$419,5)</f>
        <v>77</v>
      </c>
      <c r="F13" s="87">
        <f>VLOOKUP($A$13,Raport1!$B$283:$T$419,6)</f>
        <v>81</v>
      </c>
      <c r="G13" s="87">
        <f>VLOOKUP($A$13,Raport1!$B$283:$T$419,7)</f>
        <v>76</v>
      </c>
      <c r="H13" s="87">
        <f>VLOOKUP($A$13,Raport1!$B$283:$T$419,8)</f>
        <v>82.5</v>
      </c>
      <c r="I13" s="87">
        <f>VLOOKUP($A$13,Raport1!$B$283:$T$419,9)</f>
        <v>78.5</v>
      </c>
      <c r="J13" s="87">
        <f>VLOOKUP($A$13,Raport1!$B$283:$T$419,10)</f>
        <v>85</v>
      </c>
      <c r="K13" s="87">
        <f>VLOOKUP($A$13,Raport1!$B$283:$T$419,11)</f>
        <v>81</v>
      </c>
      <c r="L13" s="87">
        <f>VLOOKUP($A$13,Raport1!$B$283:$T$419,12)</f>
        <v>80.5</v>
      </c>
      <c r="M13" s="87">
        <f>VLOOKUP($A$13,Raport1!$B$283:$T$419,13)</f>
        <v>78</v>
      </c>
      <c r="N13" s="87">
        <f>VLOOKUP($A$13,Raport1!$B$283:$T$419,14)</f>
        <v>80</v>
      </c>
      <c r="O13" s="87">
        <f>VLOOKUP($A$13,Raport1!$B$283:$T$419,15)</f>
        <v>71</v>
      </c>
      <c r="P13" s="87">
        <f>VLOOKUP($A$13,Raport1!$B$283:$T$419,16)</f>
        <v>79</v>
      </c>
      <c r="Q13" s="87">
        <f>VLOOKUP($A$13,Raport1!$B$283:$T$419,17)</f>
        <v>76.5</v>
      </c>
      <c r="R13" s="87">
        <f>VLOOKUP($A$13,Raport1!$B$283:$T$419,18)</f>
        <v>79</v>
      </c>
      <c r="S13" s="80">
        <f t="shared" ref="S13:S18" si="0">SUM(D13:R13)</f>
        <v>1183.5</v>
      </c>
      <c r="T13" s="80">
        <f t="shared" ref="T13:T21" si="1">ROUND(S13/COUNT(D13:R13),2)</f>
        <v>78.900000000000006</v>
      </c>
      <c r="U13" s="338" t="str">
        <f>'SIKAP IPS'!J8</f>
        <v>SB</v>
      </c>
      <c r="V13" s="340" t="s">
        <v>33</v>
      </c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5" customHeight="1">
      <c r="A14" s="335"/>
      <c r="B14" s="26"/>
      <c r="C14" s="35" t="s">
        <v>35</v>
      </c>
      <c r="D14" s="84">
        <f>VLOOKUP($A$13,Raport2!$B$283:$T$419,4)</f>
        <v>80.5</v>
      </c>
      <c r="E14" s="84">
        <f>VLOOKUP($A$13,Raport2!$B$283:$T$419,5)</f>
        <v>77.5</v>
      </c>
      <c r="F14" s="84">
        <f>VLOOKUP($A$13,Raport2!$B$283:$T$419,6)</f>
        <v>80.5</v>
      </c>
      <c r="G14" s="84">
        <f>VLOOKUP($A$13,Raport2!$B$283:$T$419,7)</f>
        <v>84</v>
      </c>
      <c r="H14" s="84">
        <f>VLOOKUP($A$13,Raport2!$B$283:$T$419,8)</f>
        <v>87</v>
      </c>
      <c r="I14" s="84">
        <f>VLOOKUP($A$13,Raport2!$B$283:$T$419,9)</f>
        <v>79</v>
      </c>
      <c r="J14" s="84">
        <f>VLOOKUP($A$13,Raport2!$B$283:$T$419,10)</f>
        <v>90</v>
      </c>
      <c r="K14" s="84">
        <f>VLOOKUP($A$13,Raport2!$B$283:$T$419,11)</f>
        <v>83</v>
      </c>
      <c r="L14" s="84">
        <f>VLOOKUP($A$13,Raport2!$B$283:$T$419,12)</f>
        <v>84.5</v>
      </c>
      <c r="M14" s="84">
        <f>VLOOKUP($A$13,Raport2!$B$283:$T$419,13)</f>
        <v>80</v>
      </c>
      <c r="N14" s="84">
        <f>VLOOKUP($A$13,Raport2!$B$283:$T$419,14)</f>
        <v>81</v>
      </c>
      <c r="O14" s="84">
        <f>VLOOKUP($A$13,Raport2!$B$283:$T$419,15)</f>
        <v>78</v>
      </c>
      <c r="P14" s="84">
        <f>VLOOKUP($A$13,Raport2!$B$283:$T$419,16)</f>
        <v>80.5</v>
      </c>
      <c r="Q14" s="84">
        <f>VLOOKUP($A$13,Raport2!$B$283:$T$419,17)</f>
        <v>79</v>
      </c>
      <c r="R14" s="84">
        <f>VLOOKUP($A$13,Raport2!$B$283:$T$419,18)</f>
        <v>78.5</v>
      </c>
      <c r="S14" s="38">
        <f t="shared" si="0"/>
        <v>1223</v>
      </c>
      <c r="T14" s="38">
        <f t="shared" si="1"/>
        <v>81.53</v>
      </c>
      <c r="U14" s="338"/>
      <c r="V14" s="340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5" customHeight="1">
      <c r="A15" s="335"/>
      <c r="B15" s="342" t="str">
        <f>VLOOKUP($A$13,PresensiIPS!$A$7:$M$360,7)</f>
        <v>ABDILLAH RAMADHANI</v>
      </c>
      <c r="C15" s="35" t="s">
        <v>22</v>
      </c>
      <c r="D15" s="84">
        <f>VLOOKUP($A$13,Raport3!$B$283:$T$419,4)</f>
        <v>81.5</v>
      </c>
      <c r="E15" s="84">
        <f>VLOOKUP($A$13,Raport3!$B$283:$T$419,5)</f>
        <v>80</v>
      </c>
      <c r="F15" s="84">
        <f>VLOOKUP($A$13,Raport3!$B$283:$T$419,6)</f>
        <v>84</v>
      </c>
      <c r="G15" s="84">
        <f>VLOOKUP($A$13,Raport3!$B$283:$T$419,7)</f>
        <v>85</v>
      </c>
      <c r="H15" s="84">
        <f>VLOOKUP($A$13,Raport3!$B$283:$T$419,8)</f>
        <v>88</v>
      </c>
      <c r="I15" s="84">
        <f>VLOOKUP($A$13,Raport3!$B$283:$T$419,9)</f>
        <v>79</v>
      </c>
      <c r="J15" s="84">
        <f>VLOOKUP($A$13,Raport3!$B$283:$T$419,10)</f>
        <v>91</v>
      </c>
      <c r="K15" s="84">
        <f>VLOOKUP($A$13,Raport3!$B$283:$T$419,11)</f>
        <v>81</v>
      </c>
      <c r="L15" s="84">
        <f>VLOOKUP($A$13,Raport3!$B$283:$T$419,12)</f>
        <v>85</v>
      </c>
      <c r="M15" s="84">
        <f>VLOOKUP($A$13,Raport3!$B$283:$T$419,13)</f>
        <v>84.5</v>
      </c>
      <c r="N15" s="84">
        <f>VLOOKUP($A$13,Raport3!$B$283:$T$419,14)</f>
        <v>85.5</v>
      </c>
      <c r="O15" s="84">
        <f>VLOOKUP($A$13,Raport3!$B$283:$T$419,15)</f>
        <v>83.5</v>
      </c>
      <c r="P15" s="84">
        <f>VLOOKUP($A$13,Raport3!$B$283:$T$419,16)</f>
        <v>82.5</v>
      </c>
      <c r="Q15" s="84">
        <f>VLOOKUP($A$13,Raport3!$B$283:$T$419,17)</f>
        <v>79</v>
      </c>
      <c r="R15" s="84">
        <f>VLOOKUP($A$13,Raport3!$B$283:$T$419,18)</f>
        <v>85</v>
      </c>
      <c r="S15" s="38">
        <f t="shared" si="0"/>
        <v>1254.5</v>
      </c>
      <c r="T15" s="38">
        <f t="shared" si="1"/>
        <v>83.63</v>
      </c>
      <c r="U15" s="338"/>
      <c r="V15" s="340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5" customHeight="1">
      <c r="A16" s="335"/>
      <c r="B16" s="342"/>
      <c r="C16" s="35" t="s">
        <v>23</v>
      </c>
      <c r="D16" s="84">
        <f>VLOOKUP($A$13,Raport4!$B$283:$T$419,4)</f>
        <v>86.5</v>
      </c>
      <c r="E16" s="84">
        <f>VLOOKUP($A$13,Raport4!$B$283:$T$419,5)</f>
        <v>86.5</v>
      </c>
      <c r="F16" s="84">
        <f>VLOOKUP($A$13,Raport4!$B$283:$T$419,6)</f>
        <v>84.5</v>
      </c>
      <c r="G16" s="84">
        <f>VLOOKUP($A$13,Raport4!$B$283:$T$419,7)</f>
        <v>86</v>
      </c>
      <c r="H16" s="84">
        <f>VLOOKUP($A$13,Raport4!$B$283:$T$419,8)</f>
        <v>90</v>
      </c>
      <c r="I16" s="84">
        <f>VLOOKUP($A$13,Raport4!$B$283:$T$419,9)</f>
        <v>80.5</v>
      </c>
      <c r="J16" s="84">
        <f>VLOOKUP($A$13,Raport4!$B$283:$T$419,10)</f>
        <v>92.5</v>
      </c>
      <c r="K16" s="84">
        <f>VLOOKUP($A$13,Raport4!$B$283:$T$419,11)</f>
        <v>86.5</v>
      </c>
      <c r="L16" s="84">
        <f>VLOOKUP($A$13,Raport4!$B$283:$T$419,12)</f>
        <v>86.5</v>
      </c>
      <c r="M16" s="84">
        <f>VLOOKUP($A$13,Raport4!$B$283:$T$419,13)</f>
        <v>80</v>
      </c>
      <c r="N16" s="84">
        <f>VLOOKUP($A$13,Raport4!$B$283:$T$419,14)</f>
        <v>87</v>
      </c>
      <c r="O16" s="84">
        <f>VLOOKUP($A$13,Raport4!$B$283:$T$419,15)</f>
        <v>86.5</v>
      </c>
      <c r="P16" s="84">
        <f>VLOOKUP($A$13,Raport4!$B$283:$T$419,16)</f>
        <v>84</v>
      </c>
      <c r="Q16" s="84">
        <f>VLOOKUP($A$13,Raport4!$B$283:$T$419,17)</f>
        <v>81</v>
      </c>
      <c r="R16" s="84">
        <f>VLOOKUP($A$13,Raport4!$B$283:$T$419,18)</f>
        <v>86</v>
      </c>
      <c r="S16" s="38">
        <f t="shared" si="0"/>
        <v>1284</v>
      </c>
      <c r="T16" s="38">
        <f t="shared" si="1"/>
        <v>85.6</v>
      </c>
      <c r="U16" s="340"/>
      <c r="V16" s="340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5" customHeight="1">
      <c r="A17" s="335"/>
      <c r="B17" s="86" t="str">
        <f>VLOOKUP($A$13,PresensiIPS!$A$7:$M$360,4)</f>
        <v>3573040412030000</v>
      </c>
      <c r="C17" s="36" t="s">
        <v>24</v>
      </c>
      <c r="D17" s="84">
        <f>VLOOKUP($A$13,Raport5!$B$283:$T$419,4)</f>
        <v>85</v>
      </c>
      <c r="E17" s="84">
        <f>VLOOKUP($A$13,Raport5!$B$283:$T$419,5)</f>
        <v>91.5</v>
      </c>
      <c r="F17" s="84">
        <f>VLOOKUP($A$13,Raport5!$B$283:$T$419,6)</f>
        <v>87.5</v>
      </c>
      <c r="G17" s="84">
        <f>VLOOKUP($A$13,Raport5!$B$283:$T$419,7)</f>
        <v>85</v>
      </c>
      <c r="H17" s="84">
        <f>VLOOKUP($A$13,Raport5!$B$283:$T$419,8)</f>
        <v>92.5</v>
      </c>
      <c r="I17" s="84">
        <f>VLOOKUP($A$13,Raport5!$B$283:$T$419,9)</f>
        <v>81</v>
      </c>
      <c r="J17" s="84">
        <f>VLOOKUP($A$13,Raport5!$B$283:$T$419,10)</f>
        <v>94</v>
      </c>
      <c r="K17" s="84">
        <f>VLOOKUP($A$13,Raport5!$B$283:$T$419,11)</f>
        <v>89</v>
      </c>
      <c r="L17" s="84">
        <f>VLOOKUP($A$13,Raport5!$B$283:$T$419,12)</f>
        <v>92</v>
      </c>
      <c r="M17" s="84">
        <f>VLOOKUP($A$13,Raport5!$B$283:$T$419,13)</f>
        <v>83</v>
      </c>
      <c r="N17" s="84">
        <f>VLOOKUP($A$13,Raport5!$B$283:$T$419,14)</f>
        <v>88</v>
      </c>
      <c r="O17" s="84">
        <f>VLOOKUP($A$13,Raport5!$B$283:$T$419,15)</f>
        <v>85.5</v>
      </c>
      <c r="P17" s="84">
        <f>VLOOKUP($A$13,Raport5!$B$283:$T$419,16)</f>
        <v>85.5</v>
      </c>
      <c r="Q17" s="84">
        <f>VLOOKUP($A$13,Raport5!$B$283:$T$419,17)</f>
        <v>85</v>
      </c>
      <c r="R17" s="84">
        <f>VLOOKUP($A$13,Raport5!$B$283:$T$419,18)</f>
        <v>86.5</v>
      </c>
      <c r="S17" s="38">
        <f t="shared" si="0"/>
        <v>1311</v>
      </c>
      <c r="T17" s="38">
        <f t="shared" si="1"/>
        <v>87.4</v>
      </c>
      <c r="U17" s="340"/>
      <c r="V17" s="340"/>
    </row>
    <row r="18" spans="1:32" ht="15" customHeight="1">
      <c r="A18" s="335"/>
      <c r="B18" s="85">
        <f>VLOOKUP($A$13,PresensiIPS!$A$7:$M$360,2)</f>
        <v>12124</v>
      </c>
      <c r="C18" s="36" t="s">
        <v>67</v>
      </c>
      <c r="D18" s="84">
        <f>VLOOKUP($A$13,Raport6!$B$283:$T$419,4)</f>
        <v>87.5</v>
      </c>
      <c r="E18" s="84">
        <f>VLOOKUP($A$13,Raport6!$B$283:$T$419,5)</f>
        <v>93</v>
      </c>
      <c r="F18" s="84">
        <f>VLOOKUP($A$13,Raport6!$B$283:$T$419,6)</f>
        <v>89.5</v>
      </c>
      <c r="G18" s="84">
        <f>VLOOKUP($A$13,Raport6!$B$283:$T$419,7)</f>
        <v>85</v>
      </c>
      <c r="H18" s="84">
        <f>VLOOKUP($A$13,Raport6!$B$283:$T$419,8)</f>
        <v>92.5</v>
      </c>
      <c r="I18" s="84">
        <f>VLOOKUP($A$13,Raport6!$B$283:$T$419,9)</f>
        <v>83</v>
      </c>
      <c r="J18" s="84">
        <f>VLOOKUP($A$13,Raport6!$B$283:$T$419,10)</f>
        <v>96.5</v>
      </c>
      <c r="K18" s="84">
        <f>VLOOKUP($A$13,Raport6!$B$283:$T$419,11)</f>
        <v>94</v>
      </c>
      <c r="L18" s="84">
        <f>VLOOKUP($A$13,Raport6!$B$283:$T$419,12)</f>
        <v>92.5</v>
      </c>
      <c r="M18" s="84">
        <f>VLOOKUP($A$13,Raport6!$B$283:$T$419,13)</f>
        <v>85</v>
      </c>
      <c r="N18" s="84">
        <f>VLOOKUP($A$13,Raport6!$B$283:$T$419,14)</f>
        <v>89.5</v>
      </c>
      <c r="O18" s="84">
        <f>VLOOKUP($A$13,Raport6!$B$283:$T$419,15)</f>
        <v>85.5</v>
      </c>
      <c r="P18" s="84">
        <f>VLOOKUP($A$13,Raport6!$B$283:$T$419,16)</f>
        <v>88</v>
      </c>
      <c r="Q18" s="84">
        <f>VLOOKUP($A$13,Raport6!$B$283:$T$419,17)</f>
        <v>85</v>
      </c>
      <c r="R18" s="84">
        <f>VLOOKUP($A$13,Raport6!$B$283:$T$419,18)</f>
        <v>90</v>
      </c>
      <c r="S18" s="38">
        <f t="shared" si="0"/>
        <v>1336.5</v>
      </c>
      <c r="T18" s="38">
        <f>ROUND(S18/COUNT(D18:R18),2)</f>
        <v>89.1</v>
      </c>
      <c r="U18" s="340"/>
      <c r="V18" s="340"/>
    </row>
    <row r="19" spans="1:32" ht="15" customHeight="1">
      <c r="A19" s="335"/>
      <c r="B19" s="85" t="str">
        <f>VLOOKUP($A$13,PresensiIPS!$A$7:$M$360,3)</f>
        <v>0039787577</v>
      </c>
      <c r="C19" s="27" t="s">
        <v>21</v>
      </c>
      <c r="D19" s="39">
        <f>ROUND(((D13+D14+D15+D16+D17+D18)/6),2)</f>
        <v>83.25</v>
      </c>
      <c r="E19" s="39">
        <f t="shared" ref="E19:T19" si="2">ROUND(((E13+E14+E15+E16+E17+E18)/6),2)</f>
        <v>84.25</v>
      </c>
      <c r="F19" s="39">
        <f t="shared" si="2"/>
        <v>84.5</v>
      </c>
      <c r="G19" s="39">
        <f>ROUND(((G13+G14+G15+G16+G17+G18)/6),2)</f>
        <v>83.5</v>
      </c>
      <c r="H19" s="39">
        <f>ROUND(((H13+H14+H15+H16+H17+H18)/6),2)</f>
        <v>88.75</v>
      </c>
      <c r="I19" s="39">
        <f t="shared" si="2"/>
        <v>80.17</v>
      </c>
      <c r="J19" s="39">
        <f t="shared" si="2"/>
        <v>91.5</v>
      </c>
      <c r="K19" s="39">
        <f t="shared" si="2"/>
        <v>85.75</v>
      </c>
      <c r="L19" s="39">
        <f t="shared" si="2"/>
        <v>86.83</v>
      </c>
      <c r="M19" s="39">
        <f t="shared" ref="M19" si="3">ROUND(((M13+M14+M15+M16+M17+M18)/6),2)</f>
        <v>81.75</v>
      </c>
      <c r="N19" s="39">
        <f t="shared" si="2"/>
        <v>85.17</v>
      </c>
      <c r="O19" s="39">
        <f t="shared" si="2"/>
        <v>81.67</v>
      </c>
      <c r="P19" s="39">
        <f t="shared" si="2"/>
        <v>83.25</v>
      </c>
      <c r="Q19" s="39">
        <f t="shared" si="2"/>
        <v>80.92</v>
      </c>
      <c r="R19" s="39">
        <f t="shared" si="2"/>
        <v>84.17</v>
      </c>
      <c r="S19" s="39">
        <f t="shared" si="2"/>
        <v>1265.42</v>
      </c>
      <c r="T19" s="39">
        <f t="shared" si="2"/>
        <v>84.36</v>
      </c>
      <c r="U19" s="340"/>
      <c r="V19" s="340"/>
    </row>
    <row r="20" spans="1:32" ht="15" customHeight="1">
      <c r="A20" s="335"/>
      <c r="B20" s="78"/>
      <c r="C20" s="28" t="s">
        <v>204</v>
      </c>
      <c r="D20" s="84">
        <f>VLOOKUP($A$13,'Nilai USP'!$B$283:$T$419,4)</f>
        <v>98</v>
      </c>
      <c r="E20" s="84">
        <f>VLOOKUP($A$13,'Nilai USP'!$B$283:$T$419,5)</f>
        <v>86.92307692307692</v>
      </c>
      <c r="F20" s="84">
        <f>VLOOKUP($A$13,'Nilai USP'!$B$283:$T$419,6)</f>
        <v>86</v>
      </c>
      <c r="G20" s="84">
        <f>VLOOKUP($A$13,'Nilai USP'!$B$283:$T$419,7)</f>
        <v>79</v>
      </c>
      <c r="H20" s="84">
        <f>VLOOKUP($A$13,'Nilai USP'!$B$283:$T$419,8)</f>
        <v>88</v>
      </c>
      <c r="I20" s="84">
        <f>VLOOKUP($A$13,'Nilai USP'!$B$283:$T$419,9)</f>
        <v>89</v>
      </c>
      <c r="J20" s="84">
        <f>VLOOKUP($A$13,'Nilai USP'!$B$283:$T$419,10)</f>
        <v>92</v>
      </c>
      <c r="K20" s="84">
        <f>VLOOKUP($A$13,'Nilai USP'!$B$283:$T$419,11)</f>
        <v>97</v>
      </c>
      <c r="L20" s="84">
        <f>VLOOKUP($A$13,'Nilai USP'!$B$283:$T$419,12)</f>
        <v>93</v>
      </c>
      <c r="M20" s="84">
        <f>VLOOKUP($A$13,'Nilai USP'!$B$283:$T$419,13)</f>
        <v>82.35294117647058</v>
      </c>
      <c r="N20" s="84">
        <f>VLOOKUP($A$13,'Nilai USP'!$B$283:$T$419,14)</f>
        <v>93</v>
      </c>
      <c r="O20" s="84">
        <f>VLOOKUP($A$13,'Nilai USP'!$B$283:$T$419,15)</f>
        <v>88</v>
      </c>
      <c r="P20" s="84">
        <f>VLOOKUP($A$13,'Nilai USP'!$B$283:$T$419,16)</f>
        <v>84</v>
      </c>
      <c r="Q20" s="84">
        <f>VLOOKUP($A$13,'Nilai USP'!$B$283:$T$419,17)</f>
        <v>78</v>
      </c>
      <c r="R20" s="84">
        <f>VLOOKUP($A$13,'Nilai USP'!$B$283:$T$419,18)</f>
        <v>85</v>
      </c>
      <c r="S20" s="38">
        <f t="shared" ref="S20:S27" si="4">SUM(D20:R20)</f>
        <v>1319.2760180995474</v>
      </c>
      <c r="T20" s="38">
        <f t="shared" si="1"/>
        <v>87.95</v>
      </c>
      <c r="U20" s="340"/>
      <c r="V20" s="340"/>
    </row>
    <row r="21" spans="1:32" ht="15" customHeight="1" thickBot="1">
      <c r="A21" s="336"/>
      <c r="B21" s="29"/>
      <c r="C21" s="37" t="s">
        <v>205</v>
      </c>
      <c r="D21" s="41">
        <f t="shared" ref="D21:R21" si="5">ROUND((D19*$V$6+D20*$V$7),0)</f>
        <v>91</v>
      </c>
      <c r="E21" s="41">
        <f t="shared" si="5"/>
        <v>86</v>
      </c>
      <c r="F21" s="41">
        <f t="shared" si="5"/>
        <v>85</v>
      </c>
      <c r="G21" s="41">
        <f t="shared" si="5"/>
        <v>81</v>
      </c>
      <c r="H21" s="41">
        <f t="shared" si="5"/>
        <v>88</v>
      </c>
      <c r="I21" s="41">
        <f t="shared" si="5"/>
        <v>85</v>
      </c>
      <c r="J21" s="41">
        <f t="shared" si="5"/>
        <v>92</v>
      </c>
      <c r="K21" s="41">
        <f t="shared" si="5"/>
        <v>91</v>
      </c>
      <c r="L21" s="41">
        <f t="shared" si="5"/>
        <v>90</v>
      </c>
      <c r="M21" s="41">
        <f t="shared" si="5"/>
        <v>82</v>
      </c>
      <c r="N21" s="41">
        <f t="shared" si="5"/>
        <v>89</v>
      </c>
      <c r="O21" s="41">
        <f t="shared" si="5"/>
        <v>85</v>
      </c>
      <c r="P21" s="41">
        <f t="shared" si="5"/>
        <v>84</v>
      </c>
      <c r="Q21" s="41">
        <f t="shared" si="5"/>
        <v>79</v>
      </c>
      <c r="R21" s="41">
        <f t="shared" si="5"/>
        <v>85</v>
      </c>
      <c r="S21" s="41">
        <f t="shared" si="4"/>
        <v>1293</v>
      </c>
      <c r="T21" s="41">
        <f t="shared" si="1"/>
        <v>86.2</v>
      </c>
      <c r="U21" s="341"/>
      <c r="V21" s="341"/>
    </row>
    <row r="22" spans="1:32" ht="15" customHeight="1" thickTop="1">
      <c r="A22" s="334">
        <v>2</v>
      </c>
      <c r="B22" s="26"/>
      <c r="C22" s="36" t="s">
        <v>34</v>
      </c>
      <c r="D22" s="87">
        <f>VLOOKUP($A$22,Raport1!$B$283:$T$419,4)</f>
        <v>75</v>
      </c>
      <c r="E22" s="87">
        <f>VLOOKUP($A$22,Raport1!$B$283:$T$419,5)</f>
        <v>81</v>
      </c>
      <c r="F22" s="87">
        <f>VLOOKUP($A$22,Raport1!$B$283:$T$419,6)</f>
        <v>83.5</v>
      </c>
      <c r="G22" s="87">
        <f>VLOOKUP($A$22,Raport1!$B$283:$T$419,7)</f>
        <v>71.5</v>
      </c>
      <c r="H22" s="87">
        <f>VLOOKUP($A$22,Raport1!$B$283:$T$419,8)</f>
        <v>74.5</v>
      </c>
      <c r="I22" s="87">
        <f>VLOOKUP($A$22,Raport1!$B$283:$T$419,9)</f>
        <v>77</v>
      </c>
      <c r="J22" s="87">
        <f>VLOOKUP($A$22,Raport1!$B$283:$T$419,10)</f>
        <v>84</v>
      </c>
      <c r="K22" s="87">
        <f>VLOOKUP($A$22,Raport1!$B$283:$T$419,11)</f>
        <v>81</v>
      </c>
      <c r="L22" s="87">
        <f>VLOOKUP($A$22,Raport1!$B$283:$T$419,12)</f>
        <v>84</v>
      </c>
      <c r="M22" s="87">
        <f>VLOOKUP($A$22,Raport1!$B$283:$T$419,13)</f>
        <v>79</v>
      </c>
      <c r="N22" s="87">
        <f>VLOOKUP($A$22,Raport1!$B$283:$T$419,14)</f>
        <v>76.5</v>
      </c>
      <c r="O22" s="87">
        <f>VLOOKUP($A$22,Raport1!$B$283:$T$419,15)</f>
        <v>76</v>
      </c>
      <c r="P22" s="87">
        <f>VLOOKUP($A$22,Raport1!$B$283:$T$419,16)</f>
        <v>80.5</v>
      </c>
      <c r="Q22" s="87">
        <f>VLOOKUP($A$22,Raport1!$B$283:$T$419,17)</f>
        <v>79.5</v>
      </c>
      <c r="R22" s="87">
        <f>VLOOKUP($A$22,Raport1!$B$283:$T$419,18)</f>
        <v>78.5</v>
      </c>
      <c r="S22" s="80">
        <f t="shared" si="4"/>
        <v>1181.5</v>
      </c>
      <c r="T22" s="80">
        <f t="shared" ref="T22:T27" si="6">ROUND(S22/COUNT(D22:R22),2)</f>
        <v>78.77</v>
      </c>
      <c r="U22" s="338" t="str">
        <f>'SIKAP IPS'!J9</f>
        <v>SB</v>
      </c>
      <c r="V22" s="340" t="s">
        <v>33</v>
      </c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5" customHeight="1">
      <c r="A23" s="335"/>
      <c r="B23" s="26"/>
      <c r="C23" s="35" t="s">
        <v>35</v>
      </c>
      <c r="D23" s="84">
        <f>VLOOKUP($A$22,Raport2!$B$283:$T$419,4)</f>
        <v>77</v>
      </c>
      <c r="E23" s="84">
        <f>VLOOKUP($A$22,Raport2!$B$283:$T$419,5)</f>
        <v>82</v>
      </c>
      <c r="F23" s="84">
        <f>VLOOKUP($A$22,Raport2!$B$283:$T$419,6)</f>
        <v>85</v>
      </c>
      <c r="G23" s="84">
        <f>VLOOKUP($A$22,Raport2!$B$283:$T$419,7)</f>
        <v>81.5</v>
      </c>
      <c r="H23" s="84">
        <f>VLOOKUP($A$22,Raport2!$B$283:$T$419,8)</f>
        <v>83.5</v>
      </c>
      <c r="I23" s="84">
        <f>VLOOKUP($A$22,Raport2!$B$283:$T$419,9)</f>
        <v>80</v>
      </c>
      <c r="J23" s="84">
        <f>VLOOKUP($A$22,Raport2!$B$283:$T$419,10)</f>
        <v>88</v>
      </c>
      <c r="K23" s="84">
        <f>VLOOKUP($A$22,Raport2!$B$283:$T$419,11)</f>
        <v>83</v>
      </c>
      <c r="L23" s="84">
        <f>VLOOKUP($A$22,Raport2!$B$283:$T$419,12)</f>
        <v>85.5</v>
      </c>
      <c r="M23" s="84">
        <f>VLOOKUP($A$22,Raport2!$B$283:$T$419,13)</f>
        <v>80</v>
      </c>
      <c r="N23" s="84">
        <f>VLOOKUP($A$22,Raport2!$B$283:$T$419,14)</f>
        <v>78</v>
      </c>
      <c r="O23" s="84">
        <f>VLOOKUP($A$22,Raport2!$B$283:$T$419,15)</f>
        <v>82</v>
      </c>
      <c r="P23" s="84">
        <f>VLOOKUP($A$22,Raport2!$B$283:$T$419,16)</f>
        <v>82.5</v>
      </c>
      <c r="Q23" s="84">
        <f>VLOOKUP($A$22,Raport2!$B$283:$T$419,17)</f>
        <v>80</v>
      </c>
      <c r="R23" s="84">
        <f>VLOOKUP($A$22,Raport2!$B$283:$T$419,18)</f>
        <v>84.5</v>
      </c>
      <c r="S23" s="38">
        <f t="shared" si="4"/>
        <v>1232.5</v>
      </c>
      <c r="T23" s="38">
        <f t="shared" si="6"/>
        <v>82.17</v>
      </c>
      <c r="U23" s="338"/>
      <c r="V23" s="340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5" customHeight="1">
      <c r="A24" s="335"/>
      <c r="B24" s="342" t="str">
        <f>VLOOKUP($A$22,PresensiIPS!$A$7:$M$360,7)</f>
        <v>ALIZAH IRMAYANTI</v>
      </c>
      <c r="C24" s="35" t="s">
        <v>22</v>
      </c>
      <c r="D24" s="84">
        <f>VLOOKUP($A$22,Raport3!$B$283:$T$419,4)</f>
        <v>80</v>
      </c>
      <c r="E24" s="84">
        <f>VLOOKUP($A$22,Raport3!$B$283:$T$419,5)</f>
        <v>85</v>
      </c>
      <c r="F24" s="84">
        <f>VLOOKUP($A$22,Raport3!$B$283:$T$419,6)</f>
        <v>86</v>
      </c>
      <c r="G24" s="84">
        <f>VLOOKUP($A$22,Raport3!$B$283:$T$419,7)</f>
        <v>85</v>
      </c>
      <c r="H24" s="84">
        <f>VLOOKUP($A$22,Raport3!$B$283:$T$419,8)</f>
        <v>88</v>
      </c>
      <c r="I24" s="84">
        <f>VLOOKUP($A$22,Raport3!$B$283:$T$419,9)</f>
        <v>82.5</v>
      </c>
      <c r="J24" s="84">
        <f>VLOOKUP($A$22,Raport3!$B$283:$T$419,10)</f>
        <v>87.5</v>
      </c>
      <c r="K24" s="84">
        <f>VLOOKUP($A$22,Raport3!$B$283:$T$419,11)</f>
        <v>81</v>
      </c>
      <c r="L24" s="84">
        <f>VLOOKUP($A$22,Raport3!$B$283:$T$419,12)</f>
        <v>85</v>
      </c>
      <c r="M24" s="84">
        <f>VLOOKUP($A$22,Raport3!$B$283:$T$419,13)</f>
        <v>89.5</v>
      </c>
      <c r="N24" s="84">
        <f>VLOOKUP($A$22,Raport3!$B$283:$T$419,14)</f>
        <v>80.5</v>
      </c>
      <c r="O24" s="84">
        <f>VLOOKUP($A$22,Raport3!$B$283:$T$419,15)</f>
        <v>83.5</v>
      </c>
      <c r="P24" s="84">
        <f>VLOOKUP($A$22,Raport3!$B$283:$T$419,16)</f>
        <v>85.5</v>
      </c>
      <c r="Q24" s="84">
        <f>VLOOKUP($A$22,Raport3!$B$283:$T$419,17)</f>
        <v>85</v>
      </c>
      <c r="R24" s="84">
        <f>VLOOKUP($A$22,Raport3!$B$283:$T$419,18)</f>
        <v>85.5</v>
      </c>
      <c r="S24" s="38">
        <f t="shared" si="4"/>
        <v>1269.5</v>
      </c>
      <c r="T24" s="38">
        <f t="shared" si="6"/>
        <v>84.63</v>
      </c>
      <c r="U24" s="338"/>
      <c r="V24" s="340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15" customHeight="1">
      <c r="A25" s="335"/>
      <c r="B25" s="342"/>
      <c r="C25" s="35" t="s">
        <v>23</v>
      </c>
      <c r="D25" s="84">
        <f>VLOOKUP($A$22,Raport4!$B$283:$T$419,4)</f>
        <v>81.5</v>
      </c>
      <c r="E25" s="84">
        <f>VLOOKUP($A$22,Raport4!$B$283:$T$419,5)</f>
        <v>88</v>
      </c>
      <c r="F25" s="84">
        <f>VLOOKUP($A$22,Raport4!$B$283:$T$419,6)</f>
        <v>86</v>
      </c>
      <c r="G25" s="84">
        <f>VLOOKUP($A$22,Raport4!$B$283:$T$419,7)</f>
        <v>87</v>
      </c>
      <c r="H25" s="84">
        <f>VLOOKUP($A$22,Raport4!$B$283:$T$419,8)</f>
        <v>87</v>
      </c>
      <c r="I25" s="84">
        <f>VLOOKUP($A$22,Raport4!$B$283:$T$419,9)</f>
        <v>85.5</v>
      </c>
      <c r="J25" s="84">
        <f>VLOOKUP($A$22,Raport4!$B$283:$T$419,10)</f>
        <v>91</v>
      </c>
      <c r="K25" s="84">
        <f>VLOOKUP($A$22,Raport4!$B$283:$T$419,11)</f>
        <v>86</v>
      </c>
      <c r="L25" s="84">
        <f>VLOOKUP($A$22,Raport4!$B$283:$T$419,12)</f>
        <v>87</v>
      </c>
      <c r="M25" s="84">
        <f>VLOOKUP($A$22,Raport4!$B$283:$T$419,13)</f>
        <v>87.5</v>
      </c>
      <c r="N25" s="84">
        <f>VLOOKUP($A$22,Raport4!$B$283:$T$419,14)</f>
        <v>81</v>
      </c>
      <c r="O25" s="84">
        <f>VLOOKUP($A$22,Raport4!$B$283:$T$419,15)</f>
        <v>87</v>
      </c>
      <c r="P25" s="84">
        <f>VLOOKUP($A$22,Raport4!$B$283:$T$419,16)</f>
        <v>89.5</v>
      </c>
      <c r="Q25" s="84">
        <f>VLOOKUP($A$22,Raport4!$B$283:$T$419,17)</f>
        <v>87</v>
      </c>
      <c r="R25" s="84">
        <f>VLOOKUP($A$22,Raport4!$B$283:$T$419,18)</f>
        <v>86</v>
      </c>
      <c r="S25" s="38">
        <f t="shared" si="4"/>
        <v>1297</v>
      </c>
      <c r="T25" s="38">
        <f t="shared" si="6"/>
        <v>86.47</v>
      </c>
      <c r="U25" s="340"/>
      <c r="V25" s="340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5" customHeight="1">
      <c r="A26" s="335"/>
      <c r="B26" s="86" t="str">
        <f>VLOOKUP($A$22,PresensiIPS!$A$7:$M$360,4)</f>
        <v>3526015008030003</v>
      </c>
      <c r="C26" s="36" t="s">
        <v>24</v>
      </c>
      <c r="D26" s="84">
        <f>VLOOKUP($A$22,Raport5!$B$283:$T$419,4)</f>
        <v>82.5</v>
      </c>
      <c r="E26" s="84">
        <f>VLOOKUP($A$22,Raport5!$B$283:$T$419,5)</f>
        <v>90.5</v>
      </c>
      <c r="F26" s="84">
        <f>VLOOKUP($A$22,Raport5!$B$283:$T$419,6)</f>
        <v>89.5</v>
      </c>
      <c r="G26" s="84">
        <f>VLOOKUP($A$22,Raport5!$B$283:$T$419,7)</f>
        <v>90</v>
      </c>
      <c r="H26" s="84">
        <f>VLOOKUP($A$22,Raport5!$B$283:$T$419,8)</f>
        <v>94</v>
      </c>
      <c r="I26" s="84">
        <f>VLOOKUP($A$22,Raport5!$B$283:$T$419,9)</f>
        <v>83.5</v>
      </c>
      <c r="J26" s="84">
        <f>VLOOKUP($A$22,Raport5!$B$283:$T$419,10)</f>
        <v>93</v>
      </c>
      <c r="K26" s="84">
        <f>VLOOKUP($A$22,Raport5!$B$283:$T$419,11)</f>
        <v>87</v>
      </c>
      <c r="L26" s="84">
        <f>VLOOKUP($A$22,Raport5!$B$283:$T$419,12)</f>
        <v>89.5</v>
      </c>
      <c r="M26" s="84">
        <f>VLOOKUP($A$22,Raport5!$B$283:$T$419,13)</f>
        <v>93.5</v>
      </c>
      <c r="N26" s="84">
        <f>VLOOKUP($A$22,Raport5!$B$283:$T$419,14)</f>
        <v>84.5</v>
      </c>
      <c r="O26" s="84">
        <f>VLOOKUP($A$22,Raport5!$B$283:$T$419,15)</f>
        <v>88.5</v>
      </c>
      <c r="P26" s="84">
        <f>VLOOKUP($A$22,Raport5!$B$283:$T$419,16)</f>
        <v>90.5</v>
      </c>
      <c r="Q26" s="84">
        <f>VLOOKUP($A$22,Raport5!$B$283:$T$419,17)</f>
        <v>88.5</v>
      </c>
      <c r="R26" s="84">
        <f>VLOOKUP($A$22,Raport5!$B$283:$T$419,18)</f>
        <v>90</v>
      </c>
      <c r="S26" s="38">
        <f t="shared" si="4"/>
        <v>1335</v>
      </c>
      <c r="T26" s="38">
        <f t="shared" si="6"/>
        <v>89</v>
      </c>
      <c r="U26" s="340"/>
      <c r="V26" s="340"/>
    </row>
    <row r="27" spans="1:32" ht="15" customHeight="1">
      <c r="A27" s="335"/>
      <c r="B27" s="85">
        <f>VLOOKUP($A$22,PresensiIPS!$A$7:$M$360,2)</f>
        <v>12160</v>
      </c>
      <c r="C27" s="36" t="s">
        <v>67</v>
      </c>
      <c r="D27" s="84">
        <f>VLOOKUP($A$22,Raport6!$B$283:$T$419,4)</f>
        <v>88.5</v>
      </c>
      <c r="E27" s="84">
        <f>VLOOKUP($A$22,Raport6!$B$283:$T$419,5)</f>
        <v>91.5</v>
      </c>
      <c r="F27" s="84">
        <f>VLOOKUP($A$22,Raport6!$B$283:$T$419,6)</f>
        <v>91.5</v>
      </c>
      <c r="G27" s="84">
        <f>VLOOKUP($A$22,Raport6!$B$283:$T$419,7)</f>
        <v>92.5</v>
      </c>
      <c r="H27" s="84">
        <f>VLOOKUP($A$22,Raport6!$B$283:$T$419,8)</f>
        <v>94</v>
      </c>
      <c r="I27" s="84">
        <f>VLOOKUP($A$22,Raport6!$B$283:$T$419,9)</f>
        <v>88</v>
      </c>
      <c r="J27" s="84">
        <f>VLOOKUP($A$22,Raport6!$B$283:$T$419,10)</f>
        <v>96.5</v>
      </c>
      <c r="K27" s="84">
        <f>VLOOKUP($A$22,Raport6!$B$283:$T$419,11)</f>
        <v>92</v>
      </c>
      <c r="L27" s="84">
        <f>VLOOKUP($A$22,Raport6!$B$283:$T$419,12)</f>
        <v>91.5</v>
      </c>
      <c r="M27" s="84">
        <f>VLOOKUP($A$22,Raport6!$B$283:$T$419,13)</f>
        <v>95.5</v>
      </c>
      <c r="N27" s="84">
        <f>VLOOKUP($A$22,Raport6!$B$283:$T$419,14)</f>
        <v>86.5</v>
      </c>
      <c r="O27" s="84">
        <f>VLOOKUP($A$22,Raport6!$B$283:$T$419,15)</f>
        <v>89</v>
      </c>
      <c r="P27" s="84">
        <f>VLOOKUP($A$22,Raport6!$B$283:$T$419,16)</f>
        <v>91</v>
      </c>
      <c r="Q27" s="84">
        <f>VLOOKUP($A$22,Raport6!$B$283:$T$419,17)</f>
        <v>87.5</v>
      </c>
      <c r="R27" s="84">
        <f>VLOOKUP($A$22,Raport6!$B$283:$T$419,18)</f>
        <v>90</v>
      </c>
      <c r="S27" s="38">
        <f t="shared" si="4"/>
        <v>1365.5</v>
      </c>
      <c r="T27" s="38">
        <f t="shared" si="6"/>
        <v>91.03</v>
      </c>
      <c r="U27" s="340"/>
      <c r="V27" s="340"/>
    </row>
    <row r="28" spans="1:32" ht="15" customHeight="1">
      <c r="A28" s="335"/>
      <c r="B28" s="85" t="str">
        <f>VLOOKUP($A$22,PresensiIPS!$A$7:$M$360,3)</f>
        <v>0031287147</v>
      </c>
      <c r="C28" s="27" t="s">
        <v>21</v>
      </c>
      <c r="D28" s="39">
        <f>ROUND(((D22+D23+D24+D25+D26+D27)/6),2)</f>
        <v>80.75</v>
      </c>
      <c r="E28" s="39">
        <f>ROUND(((E22+E23+E24+E25+E26+E27)/6),2)</f>
        <v>86.33</v>
      </c>
      <c r="F28" s="39">
        <f>ROUND(((F22+F23+F24+F25+F26+F27)/6),2)</f>
        <v>86.92</v>
      </c>
      <c r="G28" s="39">
        <f>ROUND(((G22+G23+G24+G25+G26+G27)/6),2)</f>
        <v>84.58</v>
      </c>
      <c r="H28" s="39">
        <f>ROUND(((H22+H23+H24+H25+H26+H27)/6),2)</f>
        <v>86.83</v>
      </c>
      <c r="I28" s="39">
        <f t="shared" ref="I28:T28" si="7">ROUND(((I22+I23+I24+I25+I26+I27)/6),2)</f>
        <v>82.75</v>
      </c>
      <c r="J28" s="39">
        <f t="shared" si="7"/>
        <v>90</v>
      </c>
      <c r="K28" s="39">
        <f t="shared" si="7"/>
        <v>85</v>
      </c>
      <c r="L28" s="39">
        <f t="shared" si="7"/>
        <v>87.08</v>
      </c>
      <c r="M28" s="39">
        <f t="shared" ref="M28" si="8">ROUND(((M22+M23+M24+M25+M26+M27)/6),2)</f>
        <v>87.5</v>
      </c>
      <c r="N28" s="39">
        <f t="shared" si="7"/>
        <v>81.17</v>
      </c>
      <c r="O28" s="39">
        <f t="shared" si="7"/>
        <v>84.33</v>
      </c>
      <c r="P28" s="39">
        <f t="shared" si="7"/>
        <v>86.58</v>
      </c>
      <c r="Q28" s="39">
        <f t="shared" si="7"/>
        <v>84.58</v>
      </c>
      <c r="R28" s="39">
        <f t="shared" si="7"/>
        <v>85.75</v>
      </c>
      <c r="S28" s="39">
        <f t="shared" si="7"/>
        <v>1280.17</v>
      </c>
      <c r="T28" s="39">
        <f t="shared" si="7"/>
        <v>85.35</v>
      </c>
      <c r="U28" s="340"/>
      <c r="V28" s="340"/>
    </row>
    <row r="29" spans="1:32" ht="15" customHeight="1">
      <c r="A29" s="335"/>
      <c r="B29" s="78"/>
      <c r="C29" s="28" t="s">
        <v>204</v>
      </c>
      <c r="D29" s="84">
        <f>VLOOKUP($A$22,'Nilai USP'!$B$283:$T$419,4)</f>
        <v>83</v>
      </c>
      <c r="E29" s="84">
        <f>VLOOKUP($A$22,'Nilai USP'!$B$283:$T$419,5)</f>
        <v>85.384615384615387</v>
      </c>
      <c r="F29" s="84">
        <f>VLOOKUP($A$22,'Nilai USP'!$B$283:$T$419,6)</f>
        <v>94</v>
      </c>
      <c r="G29" s="84">
        <f>VLOOKUP($A$22,'Nilai USP'!$B$283:$T$419,7)</f>
        <v>79</v>
      </c>
      <c r="H29" s="84">
        <f>VLOOKUP($A$22,'Nilai USP'!$B$283:$T$419,8)</f>
        <v>87</v>
      </c>
      <c r="I29" s="84">
        <f>VLOOKUP($A$22,'Nilai USP'!$B$283:$T$419,9)</f>
        <v>95</v>
      </c>
      <c r="J29" s="84">
        <f>VLOOKUP($A$22,'Nilai USP'!$B$283:$T$419,10)</f>
        <v>95</v>
      </c>
      <c r="K29" s="84">
        <f>VLOOKUP($A$22,'Nilai USP'!$B$283:$T$419,11)</f>
        <v>90</v>
      </c>
      <c r="L29" s="84">
        <f>VLOOKUP($A$22,'Nilai USP'!$B$283:$T$419,12)</f>
        <v>92</v>
      </c>
      <c r="M29" s="84">
        <f>VLOOKUP($A$22,'Nilai USP'!$B$283:$T$419,13)</f>
        <v>88.529411764705884</v>
      </c>
      <c r="N29" s="84">
        <f>VLOOKUP($A$22,'Nilai USP'!$B$283:$T$419,14)</f>
        <v>92</v>
      </c>
      <c r="O29" s="84">
        <f>VLOOKUP($A$22,'Nilai USP'!$B$283:$T$419,15)</f>
        <v>83</v>
      </c>
      <c r="P29" s="84">
        <f>VLOOKUP($A$22,'Nilai USP'!$B$283:$T$419,16)</f>
        <v>81</v>
      </c>
      <c r="Q29" s="84">
        <f>VLOOKUP($A$22,'Nilai USP'!$B$283:$T$419,17)</f>
        <v>80</v>
      </c>
      <c r="R29" s="84">
        <f>VLOOKUP($A$22,'Nilai USP'!$B$283:$T$419,18)</f>
        <v>88</v>
      </c>
      <c r="S29" s="38">
        <f t="shared" ref="S29:S36" si="9">SUM(D29:R29)</f>
        <v>1312.9140271493211</v>
      </c>
      <c r="T29" s="38">
        <f t="shared" ref="T29:T36" si="10">ROUND(S29/COUNT(D29:R29),2)</f>
        <v>87.53</v>
      </c>
      <c r="U29" s="340"/>
      <c r="V29" s="340"/>
    </row>
    <row r="30" spans="1:32" ht="15" customHeight="1" thickBot="1">
      <c r="A30" s="336"/>
      <c r="B30" s="29"/>
      <c r="C30" s="37" t="s">
        <v>205</v>
      </c>
      <c r="D30" s="41">
        <f t="shared" ref="D30:R30" si="11">ROUND((D28*$V$6+D29*$V$7),0)</f>
        <v>82</v>
      </c>
      <c r="E30" s="41">
        <f t="shared" si="11"/>
        <v>86</v>
      </c>
      <c r="F30" s="41">
        <f t="shared" si="11"/>
        <v>90</v>
      </c>
      <c r="G30" s="41">
        <f t="shared" si="11"/>
        <v>82</v>
      </c>
      <c r="H30" s="41">
        <f t="shared" si="11"/>
        <v>87</v>
      </c>
      <c r="I30" s="41">
        <f t="shared" si="11"/>
        <v>89</v>
      </c>
      <c r="J30" s="41">
        <f t="shared" si="11"/>
        <v>93</v>
      </c>
      <c r="K30" s="41">
        <f t="shared" si="11"/>
        <v>88</v>
      </c>
      <c r="L30" s="41">
        <f t="shared" si="11"/>
        <v>90</v>
      </c>
      <c r="M30" s="41">
        <f t="shared" si="11"/>
        <v>88</v>
      </c>
      <c r="N30" s="41">
        <f t="shared" si="11"/>
        <v>87</v>
      </c>
      <c r="O30" s="41">
        <f t="shared" si="11"/>
        <v>84</v>
      </c>
      <c r="P30" s="41">
        <f t="shared" si="11"/>
        <v>84</v>
      </c>
      <c r="Q30" s="41">
        <f t="shared" si="11"/>
        <v>82</v>
      </c>
      <c r="R30" s="41">
        <f t="shared" si="11"/>
        <v>87</v>
      </c>
      <c r="S30" s="41">
        <f t="shared" si="9"/>
        <v>1299</v>
      </c>
      <c r="T30" s="41">
        <f t="shared" si="10"/>
        <v>86.6</v>
      </c>
      <c r="U30" s="341"/>
      <c r="V30" s="341"/>
    </row>
    <row r="31" spans="1:32" ht="15" customHeight="1" thickTop="1">
      <c r="A31" s="334">
        <v>3</v>
      </c>
      <c r="B31" s="26"/>
      <c r="C31" s="36" t="s">
        <v>34</v>
      </c>
      <c r="D31" s="87">
        <f>VLOOKUP($A$31,Raport1!$B$283:$T$419,4)</f>
        <v>76</v>
      </c>
      <c r="E31" s="87">
        <f>VLOOKUP($A$31,Raport1!$B$283:$T$419,5)</f>
        <v>73</v>
      </c>
      <c r="F31" s="87">
        <f>VLOOKUP($A$31,Raport1!$B$283:$T$419,6)</f>
        <v>73.5</v>
      </c>
      <c r="G31" s="87">
        <f>VLOOKUP($A$31,Raport1!$B$283:$T$419,7)</f>
        <v>72</v>
      </c>
      <c r="H31" s="87">
        <f>VLOOKUP($A$31,Raport1!$B$283:$T$419,8)</f>
        <v>70.5</v>
      </c>
      <c r="I31" s="87">
        <f>VLOOKUP($A$31,Raport1!$B$283:$T$419,9)</f>
        <v>76</v>
      </c>
      <c r="J31" s="87">
        <f>VLOOKUP($A$31,Raport1!$B$283:$T$419,10)</f>
        <v>89</v>
      </c>
      <c r="K31" s="87">
        <f>VLOOKUP($A$31,Raport1!$B$283:$T$419,11)</f>
        <v>84</v>
      </c>
      <c r="L31" s="87">
        <f>VLOOKUP($A$31,Raport1!$B$283:$T$419,12)</f>
        <v>78</v>
      </c>
      <c r="M31" s="87">
        <f>VLOOKUP($A$31,Raport1!$B$283:$T$419,13)</f>
        <v>76</v>
      </c>
      <c r="N31" s="87">
        <f>VLOOKUP($A$31,Raport1!$B$283:$T$419,14)</f>
        <v>79</v>
      </c>
      <c r="O31" s="87">
        <f>VLOOKUP($A$31,Raport1!$B$283:$T$419,15)</f>
        <v>70</v>
      </c>
      <c r="P31" s="87">
        <f>VLOOKUP($A$31,Raport1!$B$283:$T$419,16)</f>
        <v>75</v>
      </c>
      <c r="Q31" s="87">
        <f>VLOOKUP($A$31,Raport1!$B$283:$T$419,17)</f>
        <v>76.5</v>
      </c>
      <c r="R31" s="87">
        <f>VLOOKUP($A$31,Raport1!$B$283:$T$419,18)</f>
        <v>77.5</v>
      </c>
      <c r="S31" s="80">
        <f t="shared" si="9"/>
        <v>1146</v>
      </c>
      <c r="T31" s="80">
        <f t="shared" si="10"/>
        <v>76.400000000000006</v>
      </c>
      <c r="U31" s="338" t="str">
        <f>'SIKAP IPS'!J10</f>
        <v>SB</v>
      </c>
      <c r="V31" s="340" t="s">
        <v>33</v>
      </c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 ht="15" customHeight="1">
      <c r="A32" s="335"/>
      <c r="B32" s="26"/>
      <c r="C32" s="35" t="s">
        <v>35</v>
      </c>
      <c r="D32" s="84">
        <f>VLOOKUP($A$31,Raport2!$B$283:$T$419,4)</f>
        <v>76.5</v>
      </c>
      <c r="E32" s="84">
        <f>VLOOKUP($A$31,Raport2!$B$283:$T$419,5)</f>
        <v>76</v>
      </c>
      <c r="F32" s="84">
        <f>VLOOKUP($A$31,Raport2!$B$283:$T$419,6)</f>
        <v>73</v>
      </c>
      <c r="G32" s="84">
        <f>VLOOKUP($A$31,Raport2!$B$283:$T$419,7)</f>
        <v>77.5</v>
      </c>
      <c r="H32" s="84">
        <f>VLOOKUP($A$31,Raport2!$B$283:$T$419,8)</f>
        <v>79.5</v>
      </c>
      <c r="I32" s="84">
        <f>VLOOKUP($A$31,Raport2!$B$283:$T$419,9)</f>
        <v>77.5</v>
      </c>
      <c r="J32" s="84">
        <f>VLOOKUP($A$31,Raport2!$B$283:$T$419,10)</f>
        <v>90</v>
      </c>
      <c r="K32" s="84">
        <f>VLOOKUP($A$31,Raport2!$B$283:$T$419,11)</f>
        <v>84.5</v>
      </c>
      <c r="L32" s="84">
        <f>VLOOKUP($A$31,Raport2!$B$283:$T$419,12)</f>
        <v>83.5</v>
      </c>
      <c r="M32" s="84">
        <f>VLOOKUP($A$31,Raport2!$B$283:$T$419,13)</f>
        <v>75</v>
      </c>
      <c r="N32" s="84">
        <f>VLOOKUP($A$31,Raport2!$B$283:$T$419,14)</f>
        <v>76.5</v>
      </c>
      <c r="O32" s="84">
        <f>VLOOKUP($A$31,Raport2!$B$283:$T$419,15)</f>
        <v>70</v>
      </c>
      <c r="P32" s="84">
        <f>VLOOKUP($A$31,Raport2!$B$283:$T$419,16)</f>
        <v>76.5</v>
      </c>
      <c r="Q32" s="84">
        <f>VLOOKUP($A$31,Raport2!$B$283:$T$419,17)</f>
        <v>77.5</v>
      </c>
      <c r="R32" s="84">
        <f>VLOOKUP($A$31,Raport2!$B$283:$T$419,18)</f>
        <v>75</v>
      </c>
      <c r="S32" s="38">
        <f t="shared" si="9"/>
        <v>1168.5</v>
      </c>
      <c r="T32" s="38">
        <f t="shared" si="10"/>
        <v>77.900000000000006</v>
      </c>
      <c r="U32" s="338"/>
      <c r="V32" s="340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15" customHeight="1">
      <c r="A33" s="335"/>
      <c r="B33" s="342" t="str">
        <f>VLOOKUP($A$31,PresensiIPS!$A$7:$M$360,7)</f>
        <v>ANDI MUBAROK</v>
      </c>
      <c r="C33" s="35" t="s">
        <v>22</v>
      </c>
      <c r="D33" s="84">
        <f>VLOOKUP($A$31,Raport3!$B$283:$T$419,4)</f>
        <v>80.5</v>
      </c>
      <c r="E33" s="84">
        <f>VLOOKUP($A$31,Raport3!$B$283:$T$419,5)</f>
        <v>77</v>
      </c>
      <c r="F33" s="84">
        <f>VLOOKUP($A$31,Raport3!$B$283:$T$419,6)</f>
        <v>73.5</v>
      </c>
      <c r="G33" s="84">
        <f>VLOOKUP($A$31,Raport3!$B$283:$T$419,7)</f>
        <v>78</v>
      </c>
      <c r="H33" s="84">
        <f>VLOOKUP($A$31,Raport3!$B$283:$T$419,8)</f>
        <v>82.5</v>
      </c>
      <c r="I33" s="84">
        <f>VLOOKUP($A$31,Raport3!$B$283:$T$419,9)</f>
        <v>78</v>
      </c>
      <c r="J33" s="84">
        <f>VLOOKUP($A$31,Raport3!$B$283:$T$419,10)</f>
        <v>87.5</v>
      </c>
      <c r="K33" s="84">
        <f>VLOOKUP($A$31,Raport3!$B$283:$T$419,11)</f>
        <v>65</v>
      </c>
      <c r="L33" s="84">
        <f>VLOOKUP($A$31,Raport3!$B$283:$T$419,12)</f>
        <v>79.5</v>
      </c>
      <c r="M33" s="84">
        <f>VLOOKUP($A$31,Raport3!$B$283:$T$419,13)</f>
        <v>79.5</v>
      </c>
      <c r="N33" s="84">
        <f>VLOOKUP($A$31,Raport3!$B$283:$T$419,14)</f>
        <v>77</v>
      </c>
      <c r="O33" s="84">
        <f>VLOOKUP($A$31,Raport3!$B$283:$T$419,15)</f>
        <v>82.5</v>
      </c>
      <c r="P33" s="84">
        <f>VLOOKUP($A$31,Raport3!$B$283:$T$419,16)</f>
        <v>80</v>
      </c>
      <c r="Q33" s="84">
        <f>VLOOKUP($A$31,Raport3!$B$283:$T$419,17)</f>
        <v>79</v>
      </c>
      <c r="R33" s="84">
        <f>VLOOKUP($A$31,Raport3!$B$283:$T$419,18)</f>
        <v>80.5</v>
      </c>
      <c r="S33" s="38">
        <f t="shared" si="9"/>
        <v>1180</v>
      </c>
      <c r="T33" s="38">
        <f t="shared" si="10"/>
        <v>78.67</v>
      </c>
      <c r="U33" s="338"/>
      <c r="V33" s="340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ht="15" customHeight="1">
      <c r="A34" s="335"/>
      <c r="B34" s="342"/>
      <c r="C34" s="35" t="s">
        <v>23</v>
      </c>
      <c r="D34" s="84">
        <f>VLOOKUP($A$31,Raport4!$B$283:$T$419,4)</f>
        <v>79.5</v>
      </c>
      <c r="E34" s="84">
        <f>VLOOKUP($A$31,Raport4!$B$283:$T$419,5)</f>
        <v>78</v>
      </c>
      <c r="F34" s="84">
        <f>VLOOKUP($A$31,Raport4!$B$283:$T$419,6)</f>
        <v>71</v>
      </c>
      <c r="G34" s="84">
        <f>VLOOKUP($A$31,Raport4!$B$283:$T$419,7)</f>
        <v>70</v>
      </c>
      <c r="H34" s="84">
        <f>VLOOKUP($A$31,Raport4!$B$283:$T$419,8)</f>
        <v>82</v>
      </c>
      <c r="I34" s="84">
        <f>VLOOKUP($A$31,Raport4!$B$283:$T$419,9)</f>
        <v>79.5</v>
      </c>
      <c r="J34" s="84">
        <f>VLOOKUP($A$31,Raport4!$B$283:$T$419,10)</f>
        <v>86</v>
      </c>
      <c r="K34" s="84">
        <f>VLOOKUP($A$31,Raport4!$B$283:$T$419,11)</f>
        <v>86</v>
      </c>
      <c r="L34" s="84">
        <f>VLOOKUP($A$31,Raport4!$B$283:$T$419,12)</f>
        <v>80</v>
      </c>
      <c r="M34" s="84">
        <f>VLOOKUP($A$31,Raport4!$B$283:$T$419,13)</f>
        <v>71.5</v>
      </c>
      <c r="N34" s="84">
        <f>VLOOKUP($A$31,Raport4!$B$283:$T$419,14)</f>
        <v>77.5</v>
      </c>
      <c r="O34" s="84">
        <f>VLOOKUP($A$31,Raport4!$B$283:$T$419,15)</f>
        <v>86</v>
      </c>
      <c r="P34" s="84">
        <f>VLOOKUP($A$31,Raport4!$B$283:$T$419,16)</f>
        <v>80.5</v>
      </c>
      <c r="Q34" s="84">
        <f>VLOOKUP($A$31,Raport4!$B$283:$T$419,17)</f>
        <v>81</v>
      </c>
      <c r="R34" s="84">
        <f>VLOOKUP($A$31,Raport4!$B$283:$T$419,18)</f>
        <v>79</v>
      </c>
      <c r="S34" s="38">
        <f t="shared" si="9"/>
        <v>1187.5</v>
      </c>
      <c r="T34" s="38">
        <f t="shared" si="10"/>
        <v>79.17</v>
      </c>
      <c r="U34" s="340"/>
      <c r="V34" s="340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15" customHeight="1">
      <c r="A35" s="335"/>
      <c r="B35" s="86" t="str">
        <f>VLOOKUP($A$31,PresensiIPS!$A$7:$M$360,4)</f>
        <v>3526012703040005</v>
      </c>
      <c r="C35" s="36" t="s">
        <v>24</v>
      </c>
      <c r="D35" s="84">
        <f>VLOOKUP($A$31,Raport5!$B$283:$T$419,4)</f>
        <v>79.5</v>
      </c>
      <c r="E35" s="84">
        <f>VLOOKUP($A$31,Raport5!$B$283:$T$419,5)</f>
        <v>81.5</v>
      </c>
      <c r="F35" s="84">
        <f>VLOOKUP($A$31,Raport5!$B$283:$T$419,6)</f>
        <v>80</v>
      </c>
      <c r="G35" s="84">
        <f>VLOOKUP($A$31,Raport5!$B$283:$T$419,7)</f>
        <v>75.5</v>
      </c>
      <c r="H35" s="84">
        <f>VLOOKUP($A$31,Raport5!$B$283:$T$419,8)</f>
        <v>82</v>
      </c>
      <c r="I35" s="84">
        <f>VLOOKUP($A$31,Raport5!$B$283:$T$419,9)</f>
        <v>79.5</v>
      </c>
      <c r="J35" s="84">
        <f>VLOOKUP($A$31,Raport5!$B$283:$T$419,10)</f>
        <v>89</v>
      </c>
      <c r="K35" s="84">
        <f>VLOOKUP($A$31,Raport5!$B$283:$T$419,11)</f>
        <v>87</v>
      </c>
      <c r="L35" s="84">
        <f>VLOOKUP($A$31,Raport5!$B$283:$T$419,12)</f>
        <v>85.5</v>
      </c>
      <c r="M35" s="84">
        <f>VLOOKUP($A$31,Raport5!$B$283:$T$419,13)</f>
        <v>75.5</v>
      </c>
      <c r="N35" s="84">
        <f>VLOOKUP($A$31,Raport5!$B$283:$T$419,14)</f>
        <v>77</v>
      </c>
      <c r="O35" s="84">
        <f>VLOOKUP($A$31,Raport5!$B$283:$T$419,15)</f>
        <v>80.5</v>
      </c>
      <c r="P35" s="84">
        <f>VLOOKUP($A$31,Raport5!$B$283:$T$419,16)</f>
        <v>75</v>
      </c>
      <c r="Q35" s="84">
        <f>VLOOKUP($A$31,Raport5!$B$283:$T$419,17)</f>
        <v>75</v>
      </c>
      <c r="R35" s="84">
        <f>VLOOKUP($A$31,Raport5!$B$283:$T$419,18)</f>
        <v>81</v>
      </c>
      <c r="S35" s="38">
        <f t="shared" si="9"/>
        <v>1203.5</v>
      </c>
      <c r="T35" s="38">
        <f t="shared" si="10"/>
        <v>80.23</v>
      </c>
      <c r="U35" s="340"/>
      <c r="V35" s="340"/>
    </row>
    <row r="36" spans="1:32" ht="15" customHeight="1">
      <c r="A36" s="335"/>
      <c r="B36" s="85">
        <f>VLOOKUP($A$31,PresensiIPS!$A$7:$M$360,2)</f>
        <v>12168</v>
      </c>
      <c r="C36" s="36" t="s">
        <v>67</v>
      </c>
      <c r="D36" s="84">
        <f>VLOOKUP($A$31,Raport6!$B$283:$T$419,4)</f>
        <v>81.5</v>
      </c>
      <c r="E36" s="84">
        <f>VLOOKUP($A$31,Raport6!$B$283:$T$419,5)</f>
        <v>82</v>
      </c>
      <c r="F36" s="84">
        <f>VLOOKUP($A$31,Raport6!$B$283:$T$419,6)</f>
        <v>85.5</v>
      </c>
      <c r="G36" s="84">
        <f>VLOOKUP($A$31,Raport6!$B$283:$T$419,7)</f>
        <v>80.5</v>
      </c>
      <c r="H36" s="84">
        <f>VLOOKUP($A$31,Raport6!$B$283:$T$419,8)</f>
        <v>82</v>
      </c>
      <c r="I36" s="84">
        <f>VLOOKUP($A$31,Raport6!$B$283:$T$419,9)</f>
        <v>81</v>
      </c>
      <c r="J36" s="84">
        <f>VLOOKUP($A$31,Raport6!$B$283:$T$419,10)</f>
        <v>92.5</v>
      </c>
      <c r="K36" s="84">
        <f>VLOOKUP($A$31,Raport6!$B$283:$T$419,11)</f>
        <v>92</v>
      </c>
      <c r="L36" s="84">
        <f>VLOOKUP($A$31,Raport6!$B$283:$T$419,12)</f>
        <v>88.5</v>
      </c>
      <c r="M36" s="84">
        <f>VLOOKUP($A$31,Raport6!$B$283:$T$419,13)</f>
        <v>80</v>
      </c>
      <c r="N36" s="84">
        <f>VLOOKUP($A$31,Raport6!$B$283:$T$419,14)</f>
        <v>79</v>
      </c>
      <c r="O36" s="84">
        <f>VLOOKUP($A$31,Raport6!$B$283:$T$419,15)</f>
        <v>80.5</v>
      </c>
      <c r="P36" s="84">
        <f>VLOOKUP($A$31,Raport6!$B$283:$T$419,16)</f>
        <v>80</v>
      </c>
      <c r="Q36" s="84">
        <f>VLOOKUP($A$31,Raport6!$B$283:$T$419,17)</f>
        <v>73.5</v>
      </c>
      <c r="R36" s="84">
        <f>VLOOKUP($A$31,Raport6!$B$283:$T$419,18)</f>
        <v>81</v>
      </c>
      <c r="S36" s="38">
        <f t="shared" si="9"/>
        <v>1239.5</v>
      </c>
      <c r="T36" s="38">
        <f t="shared" si="10"/>
        <v>82.63</v>
      </c>
      <c r="U36" s="340"/>
      <c r="V36" s="340"/>
    </row>
    <row r="37" spans="1:32" ht="15" customHeight="1">
      <c r="A37" s="335"/>
      <c r="B37" s="85" t="str">
        <f>VLOOKUP($A$31,PresensiIPS!$A$7:$M$360,3)</f>
        <v>0044889321</v>
      </c>
      <c r="C37" s="27" t="s">
        <v>21</v>
      </c>
      <c r="D37" s="39">
        <f>ROUND(((D31+D32+D33+D34+D35+D36)/6),2)</f>
        <v>78.92</v>
      </c>
      <c r="E37" s="39">
        <f>ROUND(((E31+E32+E33+E34+E35+E36)/6),2)</f>
        <v>77.92</v>
      </c>
      <c r="F37" s="39">
        <f>ROUND(((F31+F32+F33+F34+F35+F36)/6),2)</f>
        <v>76.08</v>
      </c>
      <c r="G37" s="39">
        <f>ROUND(((G31+G32+G33+G34+G35+G36)/6),2)</f>
        <v>75.58</v>
      </c>
      <c r="H37" s="39">
        <f>ROUND(((H31+H32+H33+H34+H35+H36)/6),2)</f>
        <v>79.75</v>
      </c>
      <c r="I37" s="39">
        <f t="shared" ref="I37:T37" si="12">ROUND(((I31+I32+I33+I34+I35+I36)/6),2)</f>
        <v>78.58</v>
      </c>
      <c r="J37" s="39">
        <f t="shared" si="12"/>
        <v>89</v>
      </c>
      <c r="K37" s="39">
        <f t="shared" si="12"/>
        <v>83.08</v>
      </c>
      <c r="L37" s="39">
        <f t="shared" si="12"/>
        <v>82.5</v>
      </c>
      <c r="M37" s="39">
        <f t="shared" ref="M37" si="13">ROUND(((M31+M32+M33+M34+M35+M36)/6),2)</f>
        <v>76.25</v>
      </c>
      <c r="N37" s="39">
        <f t="shared" si="12"/>
        <v>77.67</v>
      </c>
      <c r="O37" s="39">
        <f t="shared" si="12"/>
        <v>78.25</v>
      </c>
      <c r="P37" s="39">
        <f t="shared" si="12"/>
        <v>77.83</v>
      </c>
      <c r="Q37" s="39">
        <f t="shared" si="12"/>
        <v>77.08</v>
      </c>
      <c r="R37" s="39">
        <f t="shared" si="12"/>
        <v>79</v>
      </c>
      <c r="S37" s="39">
        <f t="shared" si="12"/>
        <v>1187.5</v>
      </c>
      <c r="T37" s="39">
        <f t="shared" si="12"/>
        <v>79.17</v>
      </c>
      <c r="U37" s="340"/>
      <c r="V37" s="340"/>
    </row>
    <row r="38" spans="1:32" ht="15" customHeight="1">
      <c r="A38" s="335"/>
      <c r="B38" s="78"/>
      <c r="C38" s="28" t="s">
        <v>204</v>
      </c>
      <c r="D38" s="84">
        <f>VLOOKUP($A$31,'Nilai USP'!$B$283:$T$419,4)</f>
        <v>88</v>
      </c>
      <c r="E38" s="84">
        <f>VLOOKUP($A$31,'Nilai USP'!$B$283:$T$419,5)</f>
        <v>84.615384615384613</v>
      </c>
      <c r="F38" s="84">
        <f>VLOOKUP($A$31,'Nilai USP'!$B$283:$T$419,6)</f>
        <v>86</v>
      </c>
      <c r="G38" s="84">
        <f>VLOOKUP($A$31,'Nilai USP'!$B$283:$T$419,7)</f>
        <v>83</v>
      </c>
      <c r="H38" s="84">
        <f>VLOOKUP($A$31,'Nilai USP'!$B$283:$T$419,8)</f>
        <v>95</v>
      </c>
      <c r="I38" s="84">
        <f>VLOOKUP($A$31,'Nilai USP'!$B$283:$T$419,9)</f>
        <v>89</v>
      </c>
      <c r="J38" s="84">
        <f>VLOOKUP($A$31,'Nilai USP'!$B$283:$T$419,10)</f>
        <v>93</v>
      </c>
      <c r="K38" s="84">
        <f>VLOOKUP($A$31,'Nilai USP'!$B$283:$T$419,11)</f>
        <v>96</v>
      </c>
      <c r="L38" s="84">
        <f>VLOOKUP($A$31,'Nilai USP'!$B$283:$T$419,12)</f>
        <v>89</v>
      </c>
      <c r="M38" s="84">
        <f>VLOOKUP($A$31,'Nilai USP'!$B$283:$T$419,13)</f>
        <v>89.411764705882348</v>
      </c>
      <c r="N38" s="84">
        <f>VLOOKUP($A$31,'Nilai USP'!$B$283:$T$419,14)</f>
        <v>97</v>
      </c>
      <c r="O38" s="84">
        <f>VLOOKUP($A$31,'Nilai USP'!$B$283:$T$419,15)</f>
        <v>87</v>
      </c>
      <c r="P38" s="84">
        <f>VLOOKUP($A$31,'Nilai USP'!$B$283:$T$419,16)</f>
        <v>85</v>
      </c>
      <c r="Q38" s="84">
        <f>VLOOKUP($A$31,'Nilai USP'!$B$283:$T$419,17)</f>
        <v>81</v>
      </c>
      <c r="R38" s="84">
        <f>VLOOKUP($A$31,'Nilai USP'!$B$283:$T$419,18)</f>
        <v>86</v>
      </c>
      <c r="S38" s="38">
        <f t="shared" ref="S38:S45" si="14">SUM(D38:R38)</f>
        <v>1329.027149321267</v>
      </c>
      <c r="T38" s="38">
        <f t="shared" ref="T38:T45" si="15">ROUND(S38/COUNT(D38:R38),2)</f>
        <v>88.6</v>
      </c>
      <c r="U38" s="340"/>
      <c r="V38" s="340"/>
    </row>
    <row r="39" spans="1:32" ht="15" customHeight="1" thickBot="1">
      <c r="A39" s="336"/>
      <c r="B39" s="29"/>
      <c r="C39" s="37" t="s">
        <v>205</v>
      </c>
      <c r="D39" s="41">
        <f t="shared" ref="D39:R39" si="16">ROUND((D37*$V$6+D38*$V$7),0)</f>
        <v>83</v>
      </c>
      <c r="E39" s="41">
        <f t="shared" si="16"/>
        <v>81</v>
      </c>
      <c r="F39" s="41">
        <f t="shared" si="16"/>
        <v>81</v>
      </c>
      <c r="G39" s="41">
        <f t="shared" si="16"/>
        <v>79</v>
      </c>
      <c r="H39" s="41">
        <f t="shared" si="16"/>
        <v>87</v>
      </c>
      <c r="I39" s="41">
        <f t="shared" si="16"/>
        <v>84</v>
      </c>
      <c r="J39" s="41">
        <f t="shared" si="16"/>
        <v>91</v>
      </c>
      <c r="K39" s="41">
        <f t="shared" si="16"/>
        <v>90</v>
      </c>
      <c r="L39" s="41">
        <f t="shared" si="16"/>
        <v>86</v>
      </c>
      <c r="M39" s="41">
        <f t="shared" si="16"/>
        <v>83</v>
      </c>
      <c r="N39" s="41">
        <f t="shared" si="16"/>
        <v>87</v>
      </c>
      <c r="O39" s="41">
        <f t="shared" si="16"/>
        <v>83</v>
      </c>
      <c r="P39" s="41">
        <f t="shared" si="16"/>
        <v>81</v>
      </c>
      <c r="Q39" s="41">
        <f t="shared" si="16"/>
        <v>79</v>
      </c>
      <c r="R39" s="41">
        <f t="shared" si="16"/>
        <v>83</v>
      </c>
      <c r="S39" s="41">
        <f t="shared" si="14"/>
        <v>1258</v>
      </c>
      <c r="T39" s="41">
        <f t="shared" si="15"/>
        <v>83.87</v>
      </c>
      <c r="U39" s="341"/>
      <c r="V39" s="341"/>
    </row>
    <row r="40" spans="1:32" ht="15" customHeight="1" thickTop="1">
      <c r="A40" s="334">
        <v>4</v>
      </c>
      <c r="B40" s="26"/>
      <c r="C40" s="36" t="s">
        <v>34</v>
      </c>
      <c r="D40" s="87">
        <f>VLOOKUP($A$40,Raport1!$B$283:$T$419,4)</f>
        <v>79</v>
      </c>
      <c r="E40" s="87">
        <f>VLOOKUP($A$40,Raport1!$B$283:$T$419,5)</f>
        <v>83.5</v>
      </c>
      <c r="F40" s="87">
        <f>VLOOKUP($A$40,Raport1!$B$283:$T$419,6)</f>
        <v>82.5</v>
      </c>
      <c r="G40" s="87">
        <f>VLOOKUP($A$40,Raport1!$B$283:$T$419,7)</f>
        <v>74</v>
      </c>
      <c r="H40" s="87">
        <f>VLOOKUP($A$40,Raport1!$B$283:$T$419,8)</f>
        <v>78.5</v>
      </c>
      <c r="I40" s="87">
        <f>VLOOKUP($A$40,Raport1!$B$283:$T$419,9)</f>
        <v>80</v>
      </c>
      <c r="J40" s="87">
        <f>VLOOKUP($A$40,Raport1!$B$283:$T$419,10)</f>
        <v>80</v>
      </c>
      <c r="K40" s="87">
        <f>VLOOKUP($A$40,Raport1!$B$283:$T$419,11)</f>
        <v>83</v>
      </c>
      <c r="L40" s="87">
        <f>VLOOKUP($A$40,Raport1!$B$283:$T$419,12)</f>
        <v>83</v>
      </c>
      <c r="M40" s="87">
        <f>VLOOKUP($A$40,Raport1!$B$283:$T$419,13)</f>
        <v>79</v>
      </c>
      <c r="N40" s="87">
        <f>VLOOKUP($A$40,Raport1!$B$283:$T$419,14)</f>
        <v>79</v>
      </c>
      <c r="O40" s="87">
        <f>VLOOKUP($A$40,Raport1!$B$283:$T$419,15)</f>
        <v>75</v>
      </c>
      <c r="P40" s="87">
        <f>VLOOKUP($A$40,Raport1!$B$283:$T$419,16)</f>
        <v>79.5</v>
      </c>
      <c r="Q40" s="87">
        <f>VLOOKUP($A$40,Raport1!$B$283:$T$419,17)</f>
        <v>79</v>
      </c>
      <c r="R40" s="87">
        <f>VLOOKUP($A$40,Raport1!$B$283:$T$419,18)</f>
        <v>79.5</v>
      </c>
      <c r="S40" s="80">
        <f t="shared" si="14"/>
        <v>1194.5</v>
      </c>
      <c r="T40" s="80">
        <f t="shared" si="15"/>
        <v>79.63</v>
      </c>
      <c r="U40" s="338" t="str">
        <f>'SIKAP IPS'!J11</f>
        <v>SB</v>
      </c>
      <c r="V40" s="340" t="s">
        <v>33</v>
      </c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ht="15" customHeight="1">
      <c r="A41" s="335"/>
      <c r="B41" s="26"/>
      <c r="C41" s="35" t="s">
        <v>35</v>
      </c>
      <c r="D41" s="84">
        <f>VLOOKUP($A$40,Raport2!$B$283:$T$419,4)</f>
        <v>81.5</v>
      </c>
      <c r="E41" s="84">
        <f>VLOOKUP($A$40,Raport2!$B$283:$T$419,5)</f>
        <v>84.5</v>
      </c>
      <c r="F41" s="84">
        <f>VLOOKUP($A$40,Raport2!$B$283:$T$419,6)</f>
        <v>85</v>
      </c>
      <c r="G41" s="84">
        <f>VLOOKUP($A$40,Raport2!$B$283:$T$419,7)</f>
        <v>80</v>
      </c>
      <c r="H41" s="84">
        <f>VLOOKUP($A$40,Raport2!$B$283:$T$419,8)</f>
        <v>85</v>
      </c>
      <c r="I41" s="84">
        <f>VLOOKUP($A$40,Raport2!$B$283:$T$419,9)</f>
        <v>83</v>
      </c>
      <c r="J41" s="84">
        <f>VLOOKUP($A$40,Raport2!$B$283:$T$419,10)</f>
        <v>89</v>
      </c>
      <c r="K41" s="84">
        <f>VLOOKUP($A$40,Raport2!$B$283:$T$419,11)</f>
        <v>85</v>
      </c>
      <c r="L41" s="84">
        <f>VLOOKUP($A$40,Raport2!$B$283:$T$419,12)</f>
        <v>86.5</v>
      </c>
      <c r="M41" s="84">
        <f>VLOOKUP($A$40,Raport2!$B$283:$T$419,13)</f>
        <v>82</v>
      </c>
      <c r="N41" s="84">
        <f>VLOOKUP($A$40,Raport2!$B$283:$T$419,14)</f>
        <v>81</v>
      </c>
      <c r="O41" s="84">
        <f>VLOOKUP($A$40,Raport2!$B$283:$T$419,15)</f>
        <v>82</v>
      </c>
      <c r="P41" s="84">
        <f>VLOOKUP($A$40,Raport2!$B$283:$T$419,16)</f>
        <v>81</v>
      </c>
      <c r="Q41" s="84">
        <f>VLOOKUP($A$40,Raport2!$B$283:$T$419,17)</f>
        <v>82</v>
      </c>
      <c r="R41" s="84">
        <f>VLOOKUP($A$40,Raport2!$B$283:$T$419,18)</f>
        <v>85</v>
      </c>
      <c r="S41" s="38">
        <f t="shared" si="14"/>
        <v>1252.5</v>
      </c>
      <c r="T41" s="38">
        <f t="shared" si="15"/>
        <v>83.5</v>
      </c>
      <c r="U41" s="338"/>
      <c r="V41" s="340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ht="15" customHeight="1">
      <c r="A42" s="335"/>
      <c r="B42" s="342" t="str">
        <f>VLOOKUP($A$40,PresensiIPS!$A$7:$M$360,7)</f>
        <v>ATTHARIQ ALKAUSAR HERDIYANTO</v>
      </c>
      <c r="C42" s="35" t="s">
        <v>22</v>
      </c>
      <c r="D42" s="84">
        <f>VLOOKUP($A$40,Raport3!$B$283:$T$419,4)</f>
        <v>87</v>
      </c>
      <c r="E42" s="84">
        <f>VLOOKUP($A$40,Raport3!$B$283:$T$419,5)</f>
        <v>87</v>
      </c>
      <c r="F42" s="84">
        <f>VLOOKUP($A$40,Raport3!$B$283:$T$419,6)</f>
        <v>86</v>
      </c>
      <c r="G42" s="84">
        <f>VLOOKUP($A$40,Raport3!$B$283:$T$419,7)</f>
        <v>85</v>
      </c>
      <c r="H42" s="84">
        <f>VLOOKUP($A$40,Raport3!$B$283:$T$419,8)</f>
        <v>90</v>
      </c>
      <c r="I42" s="84">
        <f>VLOOKUP($A$40,Raport3!$B$283:$T$419,9)</f>
        <v>85</v>
      </c>
      <c r="J42" s="84">
        <f>VLOOKUP($A$40,Raport3!$B$283:$T$419,10)</f>
        <v>90</v>
      </c>
      <c r="K42" s="84">
        <f>VLOOKUP($A$40,Raport3!$B$283:$T$419,11)</f>
        <v>81</v>
      </c>
      <c r="L42" s="84">
        <f>VLOOKUP($A$40,Raport3!$B$283:$T$419,12)</f>
        <v>85.5</v>
      </c>
      <c r="M42" s="84">
        <f>VLOOKUP($A$40,Raport3!$B$283:$T$419,13)</f>
        <v>88</v>
      </c>
      <c r="N42" s="84">
        <f>VLOOKUP($A$40,Raport3!$B$283:$T$419,14)</f>
        <v>84.5</v>
      </c>
      <c r="O42" s="84">
        <f>VLOOKUP($A$40,Raport3!$B$283:$T$419,15)</f>
        <v>86</v>
      </c>
      <c r="P42" s="84">
        <f>VLOOKUP($A$40,Raport3!$B$283:$T$419,16)</f>
        <v>87.5</v>
      </c>
      <c r="Q42" s="84">
        <f>VLOOKUP($A$40,Raport3!$B$283:$T$419,17)</f>
        <v>85</v>
      </c>
      <c r="R42" s="84">
        <f>VLOOKUP($A$40,Raport3!$B$283:$T$419,18)</f>
        <v>85.5</v>
      </c>
      <c r="S42" s="38">
        <f t="shared" si="14"/>
        <v>1293</v>
      </c>
      <c r="T42" s="38">
        <f t="shared" si="15"/>
        <v>86.2</v>
      </c>
      <c r="U42" s="338"/>
      <c r="V42" s="340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ht="15" customHeight="1">
      <c r="A43" s="335"/>
      <c r="B43" s="342"/>
      <c r="C43" s="35" t="s">
        <v>23</v>
      </c>
      <c r="D43" s="84">
        <f>VLOOKUP($A$40,Raport4!$B$283:$T$419,4)</f>
        <v>89</v>
      </c>
      <c r="E43" s="84">
        <f>VLOOKUP($A$40,Raport4!$B$283:$T$419,5)</f>
        <v>90.5</v>
      </c>
      <c r="F43" s="84">
        <f>VLOOKUP($A$40,Raport4!$B$283:$T$419,6)</f>
        <v>86.5</v>
      </c>
      <c r="G43" s="84">
        <f>VLOOKUP($A$40,Raport4!$B$283:$T$419,7)</f>
        <v>85</v>
      </c>
      <c r="H43" s="84">
        <f>VLOOKUP($A$40,Raport4!$B$283:$T$419,8)</f>
        <v>94</v>
      </c>
      <c r="I43" s="84">
        <f>VLOOKUP($A$40,Raport4!$B$283:$T$419,9)</f>
        <v>86</v>
      </c>
      <c r="J43" s="84">
        <f>VLOOKUP($A$40,Raport4!$B$283:$T$419,10)</f>
        <v>92.5</v>
      </c>
      <c r="K43" s="84">
        <f>VLOOKUP($A$40,Raport4!$B$283:$T$419,11)</f>
        <v>88</v>
      </c>
      <c r="L43" s="84">
        <f>VLOOKUP($A$40,Raport4!$B$283:$T$419,12)</f>
        <v>87.5</v>
      </c>
      <c r="M43" s="84">
        <f>VLOOKUP($A$40,Raport4!$B$283:$T$419,13)</f>
        <v>84</v>
      </c>
      <c r="N43" s="84">
        <f>VLOOKUP($A$40,Raport4!$B$283:$T$419,14)</f>
        <v>86</v>
      </c>
      <c r="O43" s="84">
        <f>VLOOKUP($A$40,Raport4!$B$283:$T$419,15)</f>
        <v>89.5</v>
      </c>
      <c r="P43" s="84">
        <f>VLOOKUP($A$40,Raport4!$B$283:$T$419,16)</f>
        <v>88.5</v>
      </c>
      <c r="Q43" s="84">
        <f>VLOOKUP($A$40,Raport4!$B$283:$T$419,17)</f>
        <v>87</v>
      </c>
      <c r="R43" s="84">
        <f>VLOOKUP($A$40,Raport4!$B$283:$T$419,18)</f>
        <v>87</v>
      </c>
      <c r="S43" s="38">
        <f t="shared" si="14"/>
        <v>1321</v>
      </c>
      <c r="T43" s="38">
        <f t="shared" si="15"/>
        <v>88.07</v>
      </c>
      <c r="U43" s="340"/>
      <c r="V43" s="340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ht="15" customHeight="1">
      <c r="A44" s="335"/>
      <c r="B44" s="86" t="str">
        <f>VLOOKUP($A$40,PresensiIPS!$A$7:$M$360,4)</f>
        <v>3526041503040001</v>
      </c>
      <c r="C44" s="36" t="s">
        <v>24</v>
      </c>
      <c r="D44" s="84">
        <f>VLOOKUP($A$40,Raport5!$B$283:$T$419,4)</f>
        <v>84.5</v>
      </c>
      <c r="E44" s="84">
        <f>VLOOKUP($A$40,Raport5!$B$283:$T$419,5)</f>
        <v>93</v>
      </c>
      <c r="F44" s="84">
        <f>VLOOKUP($A$40,Raport5!$B$283:$T$419,6)</f>
        <v>89</v>
      </c>
      <c r="G44" s="84">
        <f>VLOOKUP($A$40,Raport5!$B$283:$T$419,7)</f>
        <v>90</v>
      </c>
      <c r="H44" s="84">
        <f>VLOOKUP($A$40,Raport5!$B$283:$T$419,8)</f>
        <v>95</v>
      </c>
      <c r="I44" s="84">
        <f>VLOOKUP($A$40,Raport5!$B$283:$T$419,9)</f>
        <v>85.5</v>
      </c>
      <c r="J44" s="84">
        <f>VLOOKUP($A$40,Raport5!$B$283:$T$419,10)</f>
        <v>94</v>
      </c>
      <c r="K44" s="84">
        <f>VLOOKUP($A$40,Raport5!$B$283:$T$419,11)</f>
        <v>88.5</v>
      </c>
      <c r="L44" s="84">
        <f>VLOOKUP($A$40,Raport5!$B$283:$T$419,12)</f>
        <v>92.5</v>
      </c>
      <c r="M44" s="84">
        <f>VLOOKUP($A$40,Raport5!$B$283:$T$419,13)</f>
        <v>91.5</v>
      </c>
      <c r="N44" s="84">
        <f>VLOOKUP($A$40,Raport5!$B$283:$T$419,14)</f>
        <v>88</v>
      </c>
      <c r="O44" s="84">
        <f>VLOOKUP($A$40,Raport5!$B$283:$T$419,15)</f>
        <v>90.5</v>
      </c>
      <c r="P44" s="84">
        <f>VLOOKUP($A$40,Raport5!$B$283:$T$419,16)</f>
        <v>91</v>
      </c>
      <c r="Q44" s="84">
        <f>VLOOKUP($A$40,Raport5!$B$283:$T$419,17)</f>
        <v>88</v>
      </c>
      <c r="R44" s="84">
        <f>VLOOKUP($A$40,Raport5!$B$283:$T$419,18)</f>
        <v>90</v>
      </c>
      <c r="S44" s="38">
        <f t="shared" si="14"/>
        <v>1351</v>
      </c>
      <c r="T44" s="38">
        <f t="shared" si="15"/>
        <v>90.07</v>
      </c>
      <c r="U44" s="340"/>
      <c r="V44" s="340"/>
    </row>
    <row r="45" spans="1:32" ht="15" customHeight="1">
      <c r="A45" s="335"/>
      <c r="B45" s="85">
        <f>VLOOKUP($A$40,PresensiIPS!$A$7:$M$360,2)</f>
        <v>12188</v>
      </c>
      <c r="C45" s="36" t="s">
        <v>67</v>
      </c>
      <c r="D45" s="84">
        <f>VLOOKUP($A$40,Raport6!$B$283:$T$419,4)</f>
        <v>91.5</v>
      </c>
      <c r="E45" s="84">
        <f>VLOOKUP($A$40,Raport6!$B$283:$T$419,5)</f>
        <v>94</v>
      </c>
      <c r="F45" s="84">
        <f>VLOOKUP($A$40,Raport6!$B$283:$T$419,6)</f>
        <v>92.5</v>
      </c>
      <c r="G45" s="84">
        <f>VLOOKUP($A$40,Raport6!$B$283:$T$419,7)</f>
        <v>91</v>
      </c>
      <c r="H45" s="84">
        <f>VLOOKUP($A$40,Raport6!$B$283:$T$419,8)</f>
        <v>95</v>
      </c>
      <c r="I45" s="84">
        <f>VLOOKUP($A$40,Raport6!$B$283:$T$419,9)</f>
        <v>88</v>
      </c>
      <c r="J45" s="84">
        <f>VLOOKUP($A$40,Raport6!$B$283:$T$419,10)</f>
        <v>96.5</v>
      </c>
      <c r="K45" s="84">
        <f>VLOOKUP($A$40,Raport6!$B$283:$T$419,11)</f>
        <v>93</v>
      </c>
      <c r="L45" s="84">
        <f>VLOOKUP($A$40,Raport6!$B$283:$T$419,12)</f>
        <v>93</v>
      </c>
      <c r="M45" s="84">
        <f>VLOOKUP($A$40,Raport6!$B$283:$T$419,13)</f>
        <v>94</v>
      </c>
      <c r="N45" s="84">
        <f>VLOOKUP($A$40,Raport6!$B$283:$T$419,14)</f>
        <v>89.5</v>
      </c>
      <c r="O45" s="84">
        <f>VLOOKUP($A$40,Raport6!$B$283:$T$419,15)</f>
        <v>90.5</v>
      </c>
      <c r="P45" s="84">
        <f>VLOOKUP($A$40,Raport6!$B$283:$T$419,16)</f>
        <v>92.5</v>
      </c>
      <c r="Q45" s="84">
        <f>VLOOKUP($A$40,Raport6!$B$283:$T$419,17)</f>
        <v>88.5</v>
      </c>
      <c r="R45" s="84">
        <f>VLOOKUP($A$40,Raport6!$B$283:$T$419,18)</f>
        <v>89.5</v>
      </c>
      <c r="S45" s="38">
        <f t="shared" si="14"/>
        <v>1379</v>
      </c>
      <c r="T45" s="38">
        <f t="shared" si="15"/>
        <v>91.93</v>
      </c>
      <c r="U45" s="340"/>
      <c r="V45" s="340"/>
    </row>
    <row r="46" spans="1:32" ht="15" customHeight="1">
      <c r="A46" s="335"/>
      <c r="B46" s="85" t="str">
        <f>VLOOKUP($A$40,PresensiIPS!$A$7:$M$360,3)</f>
        <v>0043352758</v>
      </c>
      <c r="C46" s="27" t="s">
        <v>21</v>
      </c>
      <c r="D46" s="39">
        <f>ROUND(((D40+D41+D42+D43+D44+D45)/6),2)</f>
        <v>85.42</v>
      </c>
      <c r="E46" s="39">
        <f>ROUND(((E40+E41+E42+E43+E44+E45)/6),2)</f>
        <v>88.75</v>
      </c>
      <c r="F46" s="39">
        <f>ROUND(((F40+F41+F42+F43+F44+F45)/6),2)</f>
        <v>86.92</v>
      </c>
      <c r="G46" s="39">
        <f>ROUND(((G40+G41+G42+G43+G44+G45)/6),2)</f>
        <v>84.17</v>
      </c>
      <c r="H46" s="39">
        <f>ROUND(((H40+H41+H42+H43+H44+H45)/6),2)</f>
        <v>89.58</v>
      </c>
      <c r="I46" s="39">
        <f t="shared" ref="I46:T46" si="17">ROUND(((I40+I41+I42+I43+I44+I45)/6),2)</f>
        <v>84.58</v>
      </c>
      <c r="J46" s="39">
        <f t="shared" si="17"/>
        <v>90.33</v>
      </c>
      <c r="K46" s="39">
        <f t="shared" si="17"/>
        <v>86.42</v>
      </c>
      <c r="L46" s="39">
        <f t="shared" si="17"/>
        <v>88</v>
      </c>
      <c r="M46" s="39">
        <f t="shared" ref="M46" si="18">ROUND(((M40+M41+M42+M43+M44+M45)/6),2)</f>
        <v>86.42</v>
      </c>
      <c r="N46" s="39">
        <f t="shared" si="17"/>
        <v>84.67</v>
      </c>
      <c r="O46" s="39">
        <f t="shared" si="17"/>
        <v>85.58</v>
      </c>
      <c r="P46" s="39">
        <f t="shared" si="17"/>
        <v>86.67</v>
      </c>
      <c r="Q46" s="39">
        <f t="shared" si="17"/>
        <v>84.92</v>
      </c>
      <c r="R46" s="39">
        <f t="shared" si="17"/>
        <v>86.08</v>
      </c>
      <c r="S46" s="39">
        <f t="shared" si="17"/>
        <v>1298.5</v>
      </c>
      <c r="T46" s="39">
        <f t="shared" si="17"/>
        <v>86.57</v>
      </c>
      <c r="U46" s="340"/>
      <c r="V46" s="340"/>
    </row>
    <row r="47" spans="1:32" ht="15" customHeight="1">
      <c r="A47" s="335"/>
      <c r="B47" s="78"/>
      <c r="C47" s="28" t="s">
        <v>204</v>
      </c>
      <c r="D47" s="84">
        <f>VLOOKUP($A$40,'Nilai USP'!$B$283:$T$419,4)</f>
        <v>91</v>
      </c>
      <c r="E47" s="84">
        <f>VLOOKUP($A$40,'Nilai USP'!$B$283:$T$419,5)</f>
        <v>89.230769230769226</v>
      </c>
      <c r="F47" s="84">
        <f>VLOOKUP($A$40,'Nilai USP'!$B$283:$T$419,6)</f>
        <v>95</v>
      </c>
      <c r="G47" s="84">
        <f>VLOOKUP($A$40,'Nilai USP'!$B$283:$T$419,7)</f>
        <v>82</v>
      </c>
      <c r="H47" s="84">
        <f>VLOOKUP($A$40,'Nilai USP'!$B$283:$T$419,8)</f>
        <v>86</v>
      </c>
      <c r="I47" s="84">
        <f>VLOOKUP($A$40,'Nilai USP'!$B$283:$T$419,9)</f>
        <v>97</v>
      </c>
      <c r="J47" s="84">
        <f>VLOOKUP($A$40,'Nilai USP'!$B$283:$T$419,10)</f>
        <v>93</v>
      </c>
      <c r="K47" s="84">
        <f>VLOOKUP($A$40,'Nilai USP'!$B$283:$T$419,11)</f>
        <v>97</v>
      </c>
      <c r="L47" s="84">
        <f>VLOOKUP($A$40,'Nilai USP'!$B$283:$T$419,12)</f>
        <v>93</v>
      </c>
      <c r="M47" s="84">
        <f>VLOOKUP($A$40,'Nilai USP'!$B$283:$T$419,13)</f>
        <v>94.705882352941174</v>
      </c>
      <c r="N47" s="84">
        <f>VLOOKUP($A$40,'Nilai USP'!$B$283:$T$419,14)</f>
        <v>99</v>
      </c>
      <c r="O47" s="84">
        <f>VLOOKUP($A$40,'Nilai USP'!$B$283:$T$419,15)</f>
        <v>87</v>
      </c>
      <c r="P47" s="84">
        <f>VLOOKUP($A$40,'Nilai USP'!$B$283:$T$419,16)</f>
        <v>87</v>
      </c>
      <c r="Q47" s="84">
        <f>VLOOKUP($A$40,'Nilai USP'!$B$283:$T$419,17)</f>
        <v>77</v>
      </c>
      <c r="R47" s="84">
        <f>VLOOKUP($A$40,'Nilai USP'!$B$283:$T$419,18)</f>
        <v>90</v>
      </c>
      <c r="S47" s="38">
        <f t="shared" ref="S47:S54" si="19">SUM(D47:R47)</f>
        <v>1357.9366515837105</v>
      </c>
      <c r="T47" s="38">
        <f t="shared" ref="T47:T54" si="20">ROUND(S47/COUNT(D47:R47),2)</f>
        <v>90.53</v>
      </c>
      <c r="U47" s="340"/>
      <c r="V47" s="340"/>
    </row>
    <row r="48" spans="1:32" ht="15" customHeight="1" thickBot="1">
      <c r="A48" s="336"/>
      <c r="B48" s="29"/>
      <c r="C48" s="37" t="s">
        <v>205</v>
      </c>
      <c r="D48" s="41">
        <f t="shared" ref="D48:R48" si="21">ROUND((D46*$V$6+D47*$V$7),0)</f>
        <v>88</v>
      </c>
      <c r="E48" s="41">
        <f t="shared" si="21"/>
        <v>89</v>
      </c>
      <c r="F48" s="41">
        <f t="shared" si="21"/>
        <v>91</v>
      </c>
      <c r="G48" s="41">
        <f t="shared" si="21"/>
        <v>83</v>
      </c>
      <c r="H48" s="41">
        <f t="shared" si="21"/>
        <v>88</v>
      </c>
      <c r="I48" s="41">
        <f t="shared" si="21"/>
        <v>91</v>
      </c>
      <c r="J48" s="41">
        <f t="shared" si="21"/>
        <v>92</v>
      </c>
      <c r="K48" s="41">
        <f t="shared" si="21"/>
        <v>92</v>
      </c>
      <c r="L48" s="41">
        <f t="shared" si="21"/>
        <v>91</v>
      </c>
      <c r="M48" s="41">
        <f t="shared" si="21"/>
        <v>91</v>
      </c>
      <c r="N48" s="41">
        <f t="shared" si="21"/>
        <v>92</v>
      </c>
      <c r="O48" s="41">
        <f t="shared" si="21"/>
        <v>86</v>
      </c>
      <c r="P48" s="41">
        <f t="shared" si="21"/>
        <v>87</v>
      </c>
      <c r="Q48" s="41">
        <f t="shared" si="21"/>
        <v>81</v>
      </c>
      <c r="R48" s="41">
        <f t="shared" si="21"/>
        <v>88</v>
      </c>
      <c r="S48" s="41">
        <f t="shared" si="19"/>
        <v>1330</v>
      </c>
      <c r="T48" s="41">
        <f t="shared" si="20"/>
        <v>88.67</v>
      </c>
      <c r="U48" s="341"/>
      <c r="V48" s="341"/>
    </row>
    <row r="49" spans="1:32" ht="15" customHeight="1" thickTop="1">
      <c r="A49" s="334">
        <v>5</v>
      </c>
      <c r="B49" s="26"/>
      <c r="C49" s="36" t="s">
        <v>34</v>
      </c>
      <c r="D49" s="87">
        <f>VLOOKUP($A$49,Raport1!$B$283:$T$419,4)</f>
        <v>78</v>
      </c>
      <c r="E49" s="87">
        <f>VLOOKUP($A$49,Raport1!$B$283:$T$419,5)</f>
        <v>82.5</v>
      </c>
      <c r="F49" s="87">
        <f>VLOOKUP($A$49,Raport1!$B$283:$T$419,6)</f>
        <v>83.5</v>
      </c>
      <c r="G49" s="87">
        <f>VLOOKUP($A$49,Raport1!$B$283:$T$419,7)</f>
        <v>74</v>
      </c>
      <c r="H49" s="87">
        <f>VLOOKUP($A$49,Raport1!$B$283:$T$419,8)</f>
        <v>81.5</v>
      </c>
      <c r="I49" s="87">
        <f>VLOOKUP($A$49,Raport1!$B$283:$T$419,9)</f>
        <v>81.5</v>
      </c>
      <c r="J49" s="87">
        <f>VLOOKUP($A$49,Raport1!$B$283:$T$419,10)</f>
        <v>88</v>
      </c>
      <c r="K49" s="87">
        <f>VLOOKUP($A$49,Raport1!$B$283:$T$419,11)</f>
        <v>81</v>
      </c>
      <c r="L49" s="87">
        <f>VLOOKUP($A$49,Raport1!$B$283:$T$419,12)</f>
        <v>80.5</v>
      </c>
      <c r="M49" s="87">
        <f>VLOOKUP($A$49,Raport1!$B$283:$T$419,13)</f>
        <v>84.5</v>
      </c>
      <c r="N49" s="87">
        <f>VLOOKUP($A$49,Raport1!$B$283:$T$419,14)</f>
        <v>80.5</v>
      </c>
      <c r="O49" s="87">
        <f>VLOOKUP($A$49,Raport1!$B$283:$T$419,15)</f>
        <v>75</v>
      </c>
      <c r="P49" s="87">
        <f>VLOOKUP($A$49,Raport1!$B$283:$T$419,16)</f>
        <v>83.5</v>
      </c>
      <c r="Q49" s="87">
        <f>VLOOKUP($A$49,Raport1!$B$283:$T$419,17)</f>
        <v>81.5</v>
      </c>
      <c r="R49" s="87">
        <f>VLOOKUP($A$49,Raport1!$B$283:$T$419,18)</f>
        <v>83</v>
      </c>
      <c r="S49" s="80">
        <f t="shared" si="19"/>
        <v>1218.5</v>
      </c>
      <c r="T49" s="80">
        <f t="shared" si="20"/>
        <v>81.23</v>
      </c>
      <c r="U49" s="338" t="str">
        <f>'SIKAP IPS'!J12</f>
        <v>SB</v>
      </c>
      <c r="V49" s="340" t="s">
        <v>33</v>
      </c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ht="15" customHeight="1">
      <c r="A50" s="335"/>
      <c r="B50" s="26"/>
      <c r="C50" s="35" t="s">
        <v>35</v>
      </c>
      <c r="D50" s="84">
        <f>VLOOKUP($A$49,Raport2!$B$283:$T$419,4)</f>
        <v>80.5</v>
      </c>
      <c r="E50" s="84">
        <f>VLOOKUP($A$49,Raport2!$B$283:$T$419,5)</f>
        <v>83.5</v>
      </c>
      <c r="F50" s="84">
        <f>VLOOKUP($A$49,Raport2!$B$283:$T$419,6)</f>
        <v>85</v>
      </c>
      <c r="G50" s="84">
        <f>VLOOKUP($A$49,Raport2!$B$283:$T$419,7)</f>
        <v>82.5</v>
      </c>
      <c r="H50" s="84">
        <f>VLOOKUP($A$49,Raport2!$B$283:$T$419,8)</f>
        <v>88.5</v>
      </c>
      <c r="I50" s="84">
        <f>VLOOKUP($A$49,Raport2!$B$283:$T$419,9)</f>
        <v>87</v>
      </c>
      <c r="J50" s="84">
        <f>VLOOKUP($A$49,Raport2!$B$283:$T$419,10)</f>
        <v>90</v>
      </c>
      <c r="K50" s="84">
        <f>VLOOKUP($A$49,Raport2!$B$283:$T$419,11)</f>
        <v>83</v>
      </c>
      <c r="L50" s="84">
        <f>VLOOKUP($A$49,Raport2!$B$283:$T$419,12)</f>
        <v>84.5</v>
      </c>
      <c r="M50" s="84">
        <f>VLOOKUP($A$49,Raport2!$B$283:$T$419,13)</f>
        <v>88</v>
      </c>
      <c r="N50" s="84">
        <f>VLOOKUP($A$49,Raport2!$B$283:$T$419,14)</f>
        <v>86.5</v>
      </c>
      <c r="O50" s="84">
        <f>VLOOKUP($A$49,Raport2!$B$283:$T$419,15)</f>
        <v>80</v>
      </c>
      <c r="P50" s="84">
        <f>VLOOKUP($A$49,Raport2!$B$283:$T$419,16)</f>
        <v>86.5</v>
      </c>
      <c r="Q50" s="84">
        <f>VLOOKUP($A$49,Raport2!$B$283:$T$419,17)</f>
        <v>83.5</v>
      </c>
      <c r="R50" s="84">
        <f>VLOOKUP($A$49,Raport2!$B$283:$T$419,18)</f>
        <v>88</v>
      </c>
      <c r="S50" s="38">
        <f t="shared" si="19"/>
        <v>1277</v>
      </c>
      <c r="T50" s="38">
        <f t="shared" si="20"/>
        <v>85.13</v>
      </c>
      <c r="U50" s="338"/>
      <c r="V50" s="340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ht="15" customHeight="1">
      <c r="A51" s="335"/>
      <c r="B51" s="342" t="str">
        <f>VLOOKUP($A$49,PresensiIPS!$A$7:$M$360,7)</f>
        <v>DANU FIRMAN CAHYA SYSNANDA</v>
      </c>
      <c r="C51" s="35" t="s">
        <v>22</v>
      </c>
      <c r="D51" s="84">
        <f>VLOOKUP($A$49,Raport3!$B$283:$T$419,4)</f>
        <v>86.5</v>
      </c>
      <c r="E51" s="84">
        <f>VLOOKUP($A$49,Raport3!$B$283:$T$419,5)</f>
        <v>86</v>
      </c>
      <c r="F51" s="84">
        <f>VLOOKUP($A$49,Raport3!$B$283:$T$419,6)</f>
        <v>88</v>
      </c>
      <c r="G51" s="84">
        <f>VLOOKUP($A$49,Raport3!$B$283:$T$419,7)</f>
        <v>85</v>
      </c>
      <c r="H51" s="84">
        <f>VLOOKUP($A$49,Raport3!$B$283:$T$419,8)</f>
        <v>91</v>
      </c>
      <c r="I51" s="84">
        <f>VLOOKUP($A$49,Raport3!$B$283:$T$419,9)</f>
        <v>88.5</v>
      </c>
      <c r="J51" s="84">
        <f>VLOOKUP($A$49,Raport3!$B$283:$T$419,10)</f>
        <v>91.5</v>
      </c>
      <c r="K51" s="84">
        <f>VLOOKUP($A$49,Raport3!$B$283:$T$419,11)</f>
        <v>81</v>
      </c>
      <c r="L51" s="84">
        <f>VLOOKUP($A$49,Raport3!$B$283:$T$419,12)</f>
        <v>85</v>
      </c>
      <c r="M51" s="84">
        <f>VLOOKUP($A$49,Raport3!$B$283:$T$419,13)</f>
        <v>90</v>
      </c>
      <c r="N51" s="84">
        <f>VLOOKUP($A$49,Raport3!$B$283:$T$419,14)</f>
        <v>88.5</v>
      </c>
      <c r="O51" s="84">
        <f>VLOOKUP($A$49,Raport3!$B$283:$T$419,15)</f>
        <v>90.5</v>
      </c>
      <c r="P51" s="84">
        <f>VLOOKUP($A$49,Raport3!$B$283:$T$419,16)</f>
        <v>89.5</v>
      </c>
      <c r="Q51" s="84">
        <f>VLOOKUP($A$49,Raport3!$B$283:$T$419,17)</f>
        <v>87</v>
      </c>
      <c r="R51" s="84">
        <f>VLOOKUP($A$49,Raport3!$B$283:$T$419,18)</f>
        <v>89.5</v>
      </c>
      <c r="S51" s="38">
        <f t="shared" si="19"/>
        <v>1317.5</v>
      </c>
      <c r="T51" s="38">
        <f t="shared" si="20"/>
        <v>87.83</v>
      </c>
      <c r="U51" s="338"/>
      <c r="V51" s="340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ht="15" customHeight="1">
      <c r="A52" s="335"/>
      <c r="B52" s="342"/>
      <c r="C52" s="35" t="s">
        <v>23</v>
      </c>
      <c r="D52" s="84">
        <f>VLOOKUP($A$49,Raport4!$B$283:$T$419,4)</f>
        <v>87.5</v>
      </c>
      <c r="E52" s="84">
        <f>VLOOKUP($A$49,Raport4!$B$283:$T$419,5)</f>
        <v>90.5</v>
      </c>
      <c r="F52" s="84">
        <f>VLOOKUP($A$49,Raport4!$B$283:$T$419,6)</f>
        <v>90</v>
      </c>
      <c r="G52" s="84">
        <f>VLOOKUP($A$49,Raport4!$B$283:$T$419,7)</f>
        <v>85</v>
      </c>
      <c r="H52" s="84">
        <f>VLOOKUP($A$49,Raport4!$B$283:$T$419,8)</f>
        <v>93</v>
      </c>
      <c r="I52" s="84">
        <f>VLOOKUP($A$49,Raport4!$B$283:$T$419,9)</f>
        <v>90</v>
      </c>
      <c r="J52" s="84">
        <f>VLOOKUP($A$49,Raport4!$B$283:$T$419,10)</f>
        <v>93</v>
      </c>
      <c r="K52" s="84">
        <f>VLOOKUP($A$49,Raport4!$B$283:$T$419,11)</f>
        <v>86.5</v>
      </c>
      <c r="L52" s="84">
        <f>VLOOKUP($A$49,Raport4!$B$283:$T$419,12)</f>
        <v>90</v>
      </c>
      <c r="M52" s="84">
        <f>VLOOKUP($A$49,Raport4!$B$283:$T$419,13)</f>
        <v>86</v>
      </c>
      <c r="N52" s="84">
        <f>VLOOKUP($A$49,Raport4!$B$283:$T$419,14)</f>
        <v>88</v>
      </c>
      <c r="O52" s="84">
        <f>VLOOKUP($A$49,Raport4!$B$283:$T$419,15)</f>
        <v>93</v>
      </c>
      <c r="P52" s="84">
        <f>VLOOKUP($A$49,Raport4!$B$283:$T$419,16)</f>
        <v>90.5</v>
      </c>
      <c r="Q52" s="84">
        <f>VLOOKUP($A$49,Raport4!$B$283:$T$419,17)</f>
        <v>89</v>
      </c>
      <c r="R52" s="84">
        <f>VLOOKUP($A$49,Raport4!$B$283:$T$419,18)</f>
        <v>89.5</v>
      </c>
      <c r="S52" s="38">
        <f t="shared" si="19"/>
        <v>1341.5</v>
      </c>
      <c r="T52" s="38">
        <f t="shared" si="20"/>
        <v>89.43</v>
      </c>
      <c r="U52" s="340"/>
      <c r="V52" s="340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ht="15" customHeight="1">
      <c r="A53" s="335"/>
      <c r="B53" s="86" t="str">
        <f>VLOOKUP($A$49,PresensiIPS!$A$7:$M$360,4)</f>
        <v>3526040512030002</v>
      </c>
      <c r="C53" s="36" t="s">
        <v>24</v>
      </c>
      <c r="D53" s="84">
        <f>VLOOKUP($A$49,Raport5!$B$283:$T$419,4)</f>
        <v>92.5</v>
      </c>
      <c r="E53" s="84">
        <f>VLOOKUP($A$49,Raport5!$B$283:$T$419,5)</f>
        <v>96</v>
      </c>
      <c r="F53" s="84">
        <f>VLOOKUP($A$49,Raport5!$B$283:$T$419,6)</f>
        <v>94.5</v>
      </c>
      <c r="G53" s="84">
        <f>VLOOKUP($A$49,Raport5!$B$283:$T$419,7)</f>
        <v>92.5</v>
      </c>
      <c r="H53" s="84">
        <f>VLOOKUP($A$49,Raport5!$B$283:$T$419,8)</f>
        <v>95.5</v>
      </c>
      <c r="I53" s="84">
        <f>VLOOKUP($A$49,Raport5!$B$283:$T$419,9)</f>
        <v>89</v>
      </c>
      <c r="J53" s="84">
        <f>VLOOKUP($A$49,Raport5!$B$283:$T$419,10)</f>
        <v>95</v>
      </c>
      <c r="K53" s="84">
        <f>VLOOKUP($A$49,Raport5!$B$283:$T$419,11)</f>
        <v>87</v>
      </c>
      <c r="L53" s="84">
        <f>VLOOKUP($A$49,Raport5!$B$283:$T$419,12)</f>
        <v>92.5</v>
      </c>
      <c r="M53" s="84">
        <f>VLOOKUP($A$49,Raport5!$B$283:$T$419,13)</f>
        <v>92</v>
      </c>
      <c r="N53" s="84">
        <f>VLOOKUP($A$49,Raport5!$B$283:$T$419,14)</f>
        <v>90</v>
      </c>
      <c r="O53" s="84">
        <f>VLOOKUP($A$49,Raport5!$B$283:$T$419,15)</f>
        <v>92.5</v>
      </c>
      <c r="P53" s="84">
        <f>VLOOKUP($A$49,Raport5!$B$283:$T$419,16)</f>
        <v>92.5</v>
      </c>
      <c r="Q53" s="84">
        <f>VLOOKUP($A$49,Raport5!$B$283:$T$419,17)</f>
        <v>93</v>
      </c>
      <c r="R53" s="84">
        <f>VLOOKUP($A$49,Raport5!$B$283:$T$419,18)</f>
        <v>92</v>
      </c>
      <c r="S53" s="38">
        <f t="shared" si="19"/>
        <v>1386.5</v>
      </c>
      <c r="T53" s="38">
        <f t="shared" si="20"/>
        <v>92.43</v>
      </c>
      <c r="U53" s="340"/>
      <c r="V53" s="340"/>
    </row>
    <row r="54" spans="1:32" ht="15" customHeight="1">
      <c r="A54" s="335"/>
      <c r="B54" s="85">
        <f>VLOOKUP($A$49,PresensiIPS!$A$7:$M$360,2)</f>
        <v>12200</v>
      </c>
      <c r="C54" s="36" t="s">
        <v>67</v>
      </c>
      <c r="D54" s="84">
        <f>VLOOKUP($A$49,Raport6!$B$283:$T$419,4)</f>
        <v>94</v>
      </c>
      <c r="E54" s="84">
        <f>VLOOKUP($A$49,Raport6!$B$283:$T$419,5)</f>
        <v>98</v>
      </c>
      <c r="F54" s="84">
        <f>VLOOKUP($A$49,Raport6!$B$283:$T$419,6)</f>
        <v>97</v>
      </c>
      <c r="G54" s="84">
        <f>VLOOKUP($A$49,Raport6!$B$283:$T$419,7)</f>
        <v>97</v>
      </c>
      <c r="H54" s="84">
        <f>VLOOKUP($A$49,Raport6!$B$283:$T$419,8)</f>
        <v>95.5</v>
      </c>
      <c r="I54" s="84">
        <f>VLOOKUP($A$49,Raport6!$B$283:$T$419,9)</f>
        <v>90</v>
      </c>
      <c r="J54" s="84">
        <f>VLOOKUP($A$49,Raport6!$B$283:$T$419,10)</f>
        <v>97</v>
      </c>
      <c r="K54" s="84">
        <f>VLOOKUP($A$49,Raport6!$B$283:$T$419,11)</f>
        <v>92</v>
      </c>
      <c r="L54" s="84">
        <f>VLOOKUP($A$49,Raport6!$B$283:$T$419,12)</f>
        <v>94</v>
      </c>
      <c r="M54" s="84">
        <f>VLOOKUP($A$49,Raport6!$B$283:$T$419,13)</f>
        <v>96.5</v>
      </c>
      <c r="N54" s="84">
        <f>VLOOKUP($A$49,Raport6!$B$283:$T$419,14)</f>
        <v>92</v>
      </c>
      <c r="O54" s="84">
        <f>VLOOKUP($A$49,Raport6!$B$283:$T$419,15)</f>
        <v>92.5</v>
      </c>
      <c r="P54" s="84">
        <f>VLOOKUP($A$49,Raport6!$B$283:$T$419,16)</f>
        <v>93.5</v>
      </c>
      <c r="Q54" s="84">
        <f>VLOOKUP($A$49,Raport6!$B$283:$T$419,17)</f>
        <v>94</v>
      </c>
      <c r="R54" s="84">
        <f>VLOOKUP($A$49,Raport6!$B$283:$T$419,18)</f>
        <v>95</v>
      </c>
      <c r="S54" s="38">
        <f t="shared" si="19"/>
        <v>1418</v>
      </c>
      <c r="T54" s="38">
        <f t="shared" si="20"/>
        <v>94.53</v>
      </c>
      <c r="U54" s="340"/>
      <c r="V54" s="340"/>
    </row>
    <row r="55" spans="1:32" ht="15" customHeight="1">
      <c r="A55" s="335"/>
      <c r="B55" s="85" t="str">
        <f>VLOOKUP($A$49,PresensiIPS!$A$7:$M$360,3)</f>
        <v>0036161278</v>
      </c>
      <c r="C55" s="27" t="s">
        <v>21</v>
      </c>
      <c r="D55" s="39">
        <f>ROUND(((D49+D50+D51+D52+D53+D54)/6),2)</f>
        <v>86.5</v>
      </c>
      <c r="E55" s="39">
        <f>ROUND(((E49+E50+E51+E52+E53+E54)/6),2)</f>
        <v>89.42</v>
      </c>
      <c r="F55" s="39">
        <f>ROUND(((F49+F50+F51+F52+F53+F54)/6),2)</f>
        <v>89.67</v>
      </c>
      <c r="G55" s="39">
        <f>ROUND(((G49+G50+G51+G52+G53+G54)/6),2)</f>
        <v>86</v>
      </c>
      <c r="H55" s="39">
        <f>ROUND(((H49+H50+H51+H52+H53+H54)/6),2)</f>
        <v>90.83</v>
      </c>
      <c r="I55" s="39">
        <f t="shared" ref="I55:T55" si="22">ROUND(((I49+I50+I51+I52+I53+I54)/6),2)</f>
        <v>87.67</v>
      </c>
      <c r="J55" s="39">
        <f t="shared" si="22"/>
        <v>92.42</v>
      </c>
      <c r="K55" s="39">
        <f t="shared" si="22"/>
        <v>85.08</v>
      </c>
      <c r="L55" s="39">
        <f t="shared" si="22"/>
        <v>87.75</v>
      </c>
      <c r="M55" s="39">
        <f t="shared" ref="M55" si="23">ROUND(((M49+M50+M51+M52+M53+M54)/6),2)</f>
        <v>89.5</v>
      </c>
      <c r="N55" s="39">
        <f t="shared" si="22"/>
        <v>87.58</v>
      </c>
      <c r="O55" s="39">
        <f t="shared" si="22"/>
        <v>87.25</v>
      </c>
      <c r="P55" s="39">
        <f t="shared" si="22"/>
        <v>89.33</v>
      </c>
      <c r="Q55" s="39">
        <f t="shared" si="22"/>
        <v>88</v>
      </c>
      <c r="R55" s="39">
        <f t="shared" si="22"/>
        <v>89.5</v>
      </c>
      <c r="S55" s="39">
        <f t="shared" si="22"/>
        <v>1326.5</v>
      </c>
      <c r="T55" s="39">
        <f t="shared" si="22"/>
        <v>88.43</v>
      </c>
      <c r="U55" s="340"/>
      <c r="V55" s="340"/>
    </row>
    <row r="56" spans="1:32" ht="15" customHeight="1">
      <c r="A56" s="335"/>
      <c r="B56" s="78"/>
      <c r="C56" s="28" t="s">
        <v>204</v>
      </c>
      <c r="D56" s="84">
        <f>VLOOKUP($A$49,'Nilai USP'!$B$283:$T$419,4)</f>
        <v>93</v>
      </c>
      <c r="E56" s="84">
        <f>VLOOKUP($A$49,'Nilai USP'!$B$283:$T$419,5)</f>
        <v>87.692307692307693</v>
      </c>
      <c r="F56" s="84">
        <f>VLOOKUP($A$49,'Nilai USP'!$B$283:$T$419,6)</f>
        <v>96</v>
      </c>
      <c r="G56" s="84">
        <f>VLOOKUP($A$49,'Nilai USP'!$B$283:$T$419,7)</f>
        <v>85</v>
      </c>
      <c r="H56" s="84">
        <f>VLOOKUP($A$49,'Nilai USP'!$B$283:$T$419,8)</f>
        <v>90</v>
      </c>
      <c r="I56" s="84">
        <f>VLOOKUP($A$49,'Nilai USP'!$B$283:$T$419,9)</f>
        <v>98</v>
      </c>
      <c r="J56" s="84">
        <f>VLOOKUP($A$49,'Nilai USP'!$B$283:$T$419,10)</f>
        <v>93</v>
      </c>
      <c r="K56" s="84">
        <f>VLOOKUP($A$49,'Nilai USP'!$B$283:$T$419,11)</f>
        <v>98</v>
      </c>
      <c r="L56" s="84">
        <f>VLOOKUP($A$49,'Nilai USP'!$B$283:$T$419,12)</f>
        <v>94</v>
      </c>
      <c r="M56" s="84">
        <f>VLOOKUP($A$49,'Nilai USP'!$B$283:$T$419,13)</f>
        <v>95.588235294117652</v>
      </c>
      <c r="N56" s="84">
        <f>VLOOKUP($A$49,'Nilai USP'!$B$283:$T$419,14)</f>
        <v>97</v>
      </c>
      <c r="O56" s="84">
        <f>VLOOKUP($A$49,'Nilai USP'!$B$283:$T$419,15)</f>
        <v>87</v>
      </c>
      <c r="P56" s="84">
        <f>VLOOKUP($A$49,'Nilai USP'!$B$283:$T$419,16)</f>
        <v>88</v>
      </c>
      <c r="Q56" s="84">
        <f>VLOOKUP($A$49,'Nilai USP'!$B$283:$T$419,17)</f>
        <v>81</v>
      </c>
      <c r="R56" s="84">
        <f>VLOOKUP($A$49,'Nilai USP'!$B$283:$T$419,18)</f>
        <v>90</v>
      </c>
      <c r="S56" s="38">
        <f t="shared" ref="S56:S63" si="24">SUM(D56:R56)</f>
        <v>1373.2805429864252</v>
      </c>
      <c r="T56" s="38">
        <f t="shared" ref="T56:T63" si="25">ROUND(S56/COUNT(D56:R56),2)</f>
        <v>91.55</v>
      </c>
      <c r="U56" s="340"/>
      <c r="V56" s="340"/>
    </row>
    <row r="57" spans="1:32" ht="15" customHeight="1" thickBot="1">
      <c r="A57" s="336"/>
      <c r="B57" s="29"/>
      <c r="C57" s="37" t="s">
        <v>205</v>
      </c>
      <c r="D57" s="41">
        <f t="shared" ref="D57:R57" si="26">ROUND((D55*$V$6+D56*$V$7),0)</f>
        <v>90</v>
      </c>
      <c r="E57" s="41">
        <f t="shared" si="26"/>
        <v>89</v>
      </c>
      <c r="F57" s="41">
        <f t="shared" si="26"/>
        <v>93</v>
      </c>
      <c r="G57" s="41">
        <f t="shared" si="26"/>
        <v>86</v>
      </c>
      <c r="H57" s="41">
        <f t="shared" si="26"/>
        <v>90</v>
      </c>
      <c r="I57" s="41">
        <f t="shared" si="26"/>
        <v>93</v>
      </c>
      <c r="J57" s="41">
        <f t="shared" si="26"/>
        <v>93</v>
      </c>
      <c r="K57" s="41">
        <f t="shared" si="26"/>
        <v>92</v>
      </c>
      <c r="L57" s="41">
        <f t="shared" si="26"/>
        <v>91</v>
      </c>
      <c r="M57" s="41">
        <f t="shared" si="26"/>
        <v>93</v>
      </c>
      <c r="N57" s="41">
        <f t="shared" si="26"/>
        <v>92</v>
      </c>
      <c r="O57" s="41">
        <f t="shared" si="26"/>
        <v>87</v>
      </c>
      <c r="P57" s="41">
        <f t="shared" si="26"/>
        <v>89</v>
      </c>
      <c r="Q57" s="41">
        <f t="shared" si="26"/>
        <v>85</v>
      </c>
      <c r="R57" s="41">
        <f t="shared" si="26"/>
        <v>90</v>
      </c>
      <c r="S57" s="41">
        <f t="shared" si="24"/>
        <v>1353</v>
      </c>
      <c r="T57" s="41">
        <f t="shared" si="25"/>
        <v>90.2</v>
      </c>
      <c r="U57" s="341"/>
      <c r="V57" s="341"/>
    </row>
    <row r="58" spans="1:32" ht="15" customHeight="1" thickTop="1">
      <c r="A58" s="334">
        <v>6</v>
      </c>
      <c r="B58" s="26"/>
      <c r="C58" s="36" t="s">
        <v>34</v>
      </c>
      <c r="D58" s="87">
        <f>VLOOKUP($A$58,Raport1!$B$283:$T$419,4)</f>
        <v>78</v>
      </c>
      <c r="E58" s="87">
        <f>VLOOKUP($A$58,Raport1!$B$283:$T$419,5)</f>
        <v>78.5</v>
      </c>
      <c r="F58" s="87">
        <f>VLOOKUP($A$58,Raport1!$B$283:$T$419,6)</f>
        <v>81</v>
      </c>
      <c r="G58" s="87">
        <f>VLOOKUP($A$58,Raport1!$B$283:$T$419,7)</f>
        <v>73</v>
      </c>
      <c r="H58" s="87">
        <f>VLOOKUP($A$58,Raport1!$B$283:$T$419,8)</f>
        <v>70.5</v>
      </c>
      <c r="I58" s="87">
        <f>VLOOKUP($A$58,Raport1!$B$283:$T$419,9)</f>
        <v>78</v>
      </c>
      <c r="J58" s="87">
        <f>VLOOKUP($A$58,Raport1!$B$283:$T$419,10)</f>
        <v>80</v>
      </c>
      <c r="K58" s="87">
        <f>VLOOKUP($A$58,Raport1!$B$283:$T$419,11)</f>
        <v>82</v>
      </c>
      <c r="L58" s="87">
        <f>VLOOKUP($A$58,Raport1!$B$283:$T$419,12)</f>
        <v>82.5</v>
      </c>
      <c r="M58" s="87">
        <f>VLOOKUP($A$58,Raport1!$B$283:$T$419,13)</f>
        <v>78</v>
      </c>
      <c r="N58" s="87">
        <f>VLOOKUP($A$58,Raport1!$B$283:$T$419,14)</f>
        <v>80</v>
      </c>
      <c r="O58" s="87">
        <f>VLOOKUP($A$58,Raport1!$B$283:$T$419,15)</f>
        <v>72</v>
      </c>
      <c r="P58" s="87">
        <f>VLOOKUP($A$58,Raport1!$B$283:$T$419,16)</f>
        <v>78</v>
      </c>
      <c r="Q58" s="87">
        <f>VLOOKUP($A$58,Raport1!$B$283:$T$419,17)</f>
        <v>77</v>
      </c>
      <c r="R58" s="87">
        <f>VLOOKUP($A$58,Raport1!$B$283:$T$419,18)</f>
        <v>77.5</v>
      </c>
      <c r="S58" s="80">
        <f t="shared" si="24"/>
        <v>1166</v>
      </c>
      <c r="T58" s="80">
        <f t="shared" si="25"/>
        <v>77.73</v>
      </c>
      <c r="U58" s="338" t="str">
        <f>'SIKAP IPS'!J13</f>
        <v>SB</v>
      </c>
      <c r="V58" s="340" t="s">
        <v>33</v>
      </c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ht="15" customHeight="1">
      <c r="A59" s="335"/>
      <c r="B59" s="26"/>
      <c r="C59" s="35" t="s">
        <v>35</v>
      </c>
      <c r="D59" s="84">
        <f>VLOOKUP($A$58,Raport2!$B$283:$T$419,4)</f>
        <v>80</v>
      </c>
      <c r="E59" s="84">
        <f>VLOOKUP($A$58,Raport2!$B$283:$T$419,5)</f>
        <v>79.5</v>
      </c>
      <c r="F59" s="84">
        <f>VLOOKUP($A$58,Raport2!$B$283:$T$419,6)</f>
        <v>82.5</v>
      </c>
      <c r="G59" s="84">
        <f>VLOOKUP($A$58,Raport2!$B$283:$T$419,7)</f>
        <v>78.5</v>
      </c>
      <c r="H59" s="84">
        <f>VLOOKUP($A$58,Raport2!$B$283:$T$419,8)</f>
        <v>81</v>
      </c>
      <c r="I59" s="84">
        <f>VLOOKUP($A$58,Raport2!$B$283:$T$419,9)</f>
        <v>80</v>
      </c>
      <c r="J59" s="84">
        <f>VLOOKUP($A$58,Raport2!$B$283:$T$419,10)</f>
        <v>86.5</v>
      </c>
      <c r="K59" s="84">
        <f>VLOOKUP($A$58,Raport2!$B$283:$T$419,11)</f>
        <v>83</v>
      </c>
      <c r="L59" s="84">
        <f>VLOOKUP($A$58,Raport2!$B$283:$T$419,12)</f>
        <v>87</v>
      </c>
      <c r="M59" s="84">
        <f>VLOOKUP($A$58,Raport2!$B$283:$T$419,13)</f>
        <v>84</v>
      </c>
      <c r="N59" s="84">
        <f>VLOOKUP($A$58,Raport2!$B$283:$T$419,14)</f>
        <v>79.5</v>
      </c>
      <c r="O59" s="84">
        <f>VLOOKUP($A$58,Raport2!$B$283:$T$419,15)</f>
        <v>80</v>
      </c>
      <c r="P59" s="84">
        <f>VLOOKUP($A$58,Raport2!$B$283:$T$419,16)</f>
        <v>78.5</v>
      </c>
      <c r="Q59" s="84">
        <f>VLOOKUP($A$58,Raport2!$B$283:$T$419,17)</f>
        <v>79.5</v>
      </c>
      <c r="R59" s="84">
        <f>VLOOKUP($A$58,Raport2!$B$283:$T$419,18)</f>
        <v>78.5</v>
      </c>
      <c r="S59" s="38">
        <f t="shared" si="24"/>
        <v>1218</v>
      </c>
      <c r="T59" s="38">
        <f t="shared" si="25"/>
        <v>81.2</v>
      </c>
      <c r="U59" s="338"/>
      <c r="V59" s="340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ht="15" customHeight="1">
      <c r="A60" s="335"/>
      <c r="B60" s="342" t="str">
        <f>VLOOKUP($A$58,PresensiIPS!$A$7:$M$360,7)</f>
        <v>ERNI KURNIAWATI BASYIROH</v>
      </c>
      <c r="C60" s="35" t="s">
        <v>22</v>
      </c>
      <c r="D60" s="84">
        <f>VLOOKUP($A$58,Raport3!$B$283:$T$419,4)</f>
        <v>83</v>
      </c>
      <c r="E60" s="84">
        <f>VLOOKUP($A$58,Raport3!$B$283:$T$419,5)</f>
        <v>85</v>
      </c>
      <c r="F60" s="84">
        <f>VLOOKUP($A$58,Raport3!$B$283:$T$419,6)</f>
        <v>83</v>
      </c>
      <c r="G60" s="84">
        <f>VLOOKUP($A$58,Raport3!$B$283:$T$419,7)</f>
        <v>82</v>
      </c>
      <c r="H60" s="84">
        <f>VLOOKUP($A$58,Raport3!$B$283:$T$419,8)</f>
        <v>89</v>
      </c>
      <c r="I60" s="84">
        <f>VLOOKUP($A$58,Raport3!$B$283:$T$419,9)</f>
        <v>81</v>
      </c>
      <c r="J60" s="84">
        <f>VLOOKUP($A$58,Raport3!$B$283:$T$419,10)</f>
        <v>86</v>
      </c>
      <c r="K60" s="84">
        <f>VLOOKUP($A$58,Raport3!$B$283:$T$419,11)</f>
        <v>88</v>
      </c>
      <c r="L60" s="84">
        <f>VLOOKUP($A$58,Raport3!$B$283:$T$419,12)</f>
        <v>85</v>
      </c>
      <c r="M60" s="84">
        <f>VLOOKUP($A$58,Raport3!$B$283:$T$419,13)</f>
        <v>90</v>
      </c>
      <c r="N60" s="84">
        <f>VLOOKUP($A$58,Raport3!$B$283:$T$419,14)</f>
        <v>82</v>
      </c>
      <c r="O60" s="84">
        <f>VLOOKUP($A$58,Raport3!$B$283:$T$419,15)</f>
        <v>83.5</v>
      </c>
      <c r="P60" s="84">
        <f>VLOOKUP($A$58,Raport3!$B$283:$T$419,16)</f>
        <v>80.5</v>
      </c>
      <c r="Q60" s="84">
        <f>VLOOKUP($A$58,Raport3!$B$283:$T$419,17)</f>
        <v>80.5</v>
      </c>
      <c r="R60" s="84">
        <f>VLOOKUP($A$58,Raport3!$B$283:$T$419,18)</f>
        <v>80.5</v>
      </c>
      <c r="S60" s="38">
        <f t="shared" si="24"/>
        <v>1259</v>
      </c>
      <c r="T60" s="38">
        <f t="shared" si="25"/>
        <v>83.93</v>
      </c>
      <c r="U60" s="338"/>
      <c r="V60" s="340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ht="15" customHeight="1">
      <c r="A61" s="335"/>
      <c r="B61" s="342"/>
      <c r="C61" s="35" t="s">
        <v>23</v>
      </c>
      <c r="D61" s="84">
        <f>VLOOKUP($A$58,Raport4!$B$283:$T$419,4)</f>
        <v>83</v>
      </c>
      <c r="E61" s="84">
        <f>VLOOKUP($A$58,Raport4!$B$283:$T$419,5)</f>
        <v>86.5</v>
      </c>
      <c r="F61" s="84">
        <f>VLOOKUP($A$58,Raport4!$B$283:$T$419,6)</f>
        <v>84.5</v>
      </c>
      <c r="G61" s="84">
        <f>VLOOKUP($A$58,Raport4!$B$283:$T$419,7)</f>
        <v>80</v>
      </c>
      <c r="H61" s="84">
        <f>VLOOKUP($A$58,Raport4!$B$283:$T$419,8)</f>
        <v>90</v>
      </c>
      <c r="I61" s="84">
        <f>VLOOKUP($A$58,Raport4!$B$283:$T$419,9)</f>
        <v>85</v>
      </c>
      <c r="J61" s="84">
        <f>VLOOKUP($A$58,Raport4!$B$283:$T$419,10)</f>
        <v>91</v>
      </c>
      <c r="K61" s="84">
        <f>VLOOKUP($A$58,Raport4!$B$283:$T$419,11)</f>
        <v>86.5</v>
      </c>
      <c r="L61" s="84">
        <f>VLOOKUP($A$58,Raport4!$B$283:$T$419,12)</f>
        <v>84</v>
      </c>
      <c r="M61" s="84">
        <f>VLOOKUP($A$58,Raport4!$B$283:$T$419,13)</f>
        <v>89</v>
      </c>
      <c r="N61" s="84">
        <f>VLOOKUP($A$58,Raport4!$B$283:$T$419,14)</f>
        <v>81.5</v>
      </c>
      <c r="O61" s="84">
        <f>VLOOKUP($A$58,Raport4!$B$283:$T$419,15)</f>
        <v>87</v>
      </c>
      <c r="P61" s="84">
        <f>VLOOKUP($A$58,Raport4!$B$283:$T$419,16)</f>
        <v>82</v>
      </c>
      <c r="Q61" s="84">
        <f>VLOOKUP($A$58,Raport4!$B$283:$T$419,17)</f>
        <v>82.5</v>
      </c>
      <c r="R61" s="84">
        <f>VLOOKUP($A$58,Raport4!$B$283:$T$419,18)</f>
        <v>80</v>
      </c>
      <c r="S61" s="38">
        <f t="shared" si="24"/>
        <v>1272.5</v>
      </c>
      <c r="T61" s="38">
        <f t="shared" si="25"/>
        <v>84.83</v>
      </c>
      <c r="U61" s="340"/>
      <c r="V61" s="340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ht="15" customHeight="1">
      <c r="A62" s="335"/>
      <c r="B62" s="86" t="str">
        <f>VLOOKUP($A$58,PresensiIPS!$A$7:$M$360,4)</f>
        <v>3526015604030007</v>
      </c>
      <c r="C62" s="36" t="s">
        <v>24</v>
      </c>
      <c r="D62" s="84">
        <f>VLOOKUP($A$58,Raport5!$B$283:$T$419,4)</f>
        <v>92.5</v>
      </c>
      <c r="E62" s="84">
        <f>VLOOKUP($A$58,Raport5!$B$283:$T$419,5)</f>
        <v>89</v>
      </c>
      <c r="F62" s="84">
        <f>VLOOKUP($A$58,Raport5!$B$283:$T$419,6)</f>
        <v>88.5</v>
      </c>
      <c r="G62" s="84">
        <f>VLOOKUP($A$58,Raport5!$B$283:$T$419,7)</f>
        <v>83.5</v>
      </c>
      <c r="H62" s="84">
        <f>VLOOKUP($A$58,Raport5!$B$283:$T$419,8)</f>
        <v>90</v>
      </c>
      <c r="I62" s="84">
        <f>VLOOKUP($A$58,Raport5!$B$283:$T$419,9)</f>
        <v>83.5</v>
      </c>
      <c r="J62" s="84">
        <f>VLOOKUP($A$58,Raport5!$B$283:$T$419,10)</f>
        <v>92</v>
      </c>
      <c r="K62" s="84">
        <f>VLOOKUP($A$58,Raport5!$B$283:$T$419,11)</f>
        <v>89.5</v>
      </c>
      <c r="L62" s="84">
        <f>VLOOKUP($A$58,Raport5!$B$283:$T$419,12)</f>
        <v>91</v>
      </c>
      <c r="M62" s="84">
        <f>VLOOKUP($A$58,Raport5!$B$283:$T$419,13)</f>
        <v>91.5</v>
      </c>
      <c r="N62" s="84">
        <f>VLOOKUP($A$58,Raport5!$B$283:$T$419,14)</f>
        <v>84.5</v>
      </c>
      <c r="O62" s="84">
        <f>VLOOKUP($A$58,Raport5!$B$283:$T$419,15)</f>
        <v>90.5</v>
      </c>
      <c r="P62" s="84">
        <f>VLOOKUP($A$58,Raport5!$B$283:$T$419,16)</f>
        <v>82</v>
      </c>
      <c r="Q62" s="84">
        <f>VLOOKUP($A$58,Raport5!$B$283:$T$419,17)</f>
        <v>80.5</v>
      </c>
      <c r="R62" s="84">
        <f>VLOOKUP($A$58,Raport5!$B$283:$T$419,18)</f>
        <v>82</v>
      </c>
      <c r="S62" s="38">
        <f t="shared" si="24"/>
        <v>1310.5</v>
      </c>
      <c r="T62" s="38">
        <f t="shared" si="25"/>
        <v>87.37</v>
      </c>
      <c r="U62" s="340"/>
      <c r="V62" s="340"/>
    </row>
    <row r="63" spans="1:32" ht="15" customHeight="1">
      <c r="A63" s="335"/>
      <c r="B63" s="85">
        <f>VLOOKUP($A$58,PresensiIPS!$A$7:$M$360,2)</f>
        <v>12224</v>
      </c>
      <c r="C63" s="36" t="s">
        <v>67</v>
      </c>
      <c r="D63" s="84">
        <f>VLOOKUP($A$58,Raport6!$B$283:$T$419,4)</f>
        <v>92.5</v>
      </c>
      <c r="E63" s="84">
        <f>VLOOKUP($A$58,Raport6!$B$283:$T$419,5)</f>
        <v>91</v>
      </c>
      <c r="F63" s="84">
        <f>VLOOKUP($A$58,Raport6!$B$283:$T$419,6)</f>
        <v>91</v>
      </c>
      <c r="G63" s="84">
        <f>VLOOKUP($A$58,Raport6!$B$283:$T$419,7)</f>
        <v>84</v>
      </c>
      <c r="H63" s="84">
        <f>VLOOKUP($A$58,Raport6!$B$283:$T$419,8)</f>
        <v>90</v>
      </c>
      <c r="I63" s="84">
        <f>VLOOKUP($A$58,Raport6!$B$283:$T$419,9)</f>
        <v>84.5</v>
      </c>
      <c r="J63" s="84">
        <f>VLOOKUP($A$58,Raport6!$B$283:$T$419,10)</f>
        <v>95.5</v>
      </c>
      <c r="K63" s="84">
        <f>VLOOKUP($A$58,Raport6!$B$283:$T$419,11)</f>
        <v>89</v>
      </c>
      <c r="L63" s="84">
        <f>VLOOKUP($A$58,Raport6!$B$283:$T$419,12)</f>
        <v>93</v>
      </c>
      <c r="M63" s="84">
        <f>VLOOKUP($A$58,Raport6!$B$283:$T$419,13)</f>
        <v>94</v>
      </c>
      <c r="N63" s="84">
        <f>VLOOKUP($A$58,Raport6!$B$283:$T$419,14)</f>
        <v>86.5</v>
      </c>
      <c r="O63" s="84">
        <f>VLOOKUP($A$58,Raport6!$B$283:$T$419,15)</f>
        <v>90.5</v>
      </c>
      <c r="P63" s="84">
        <f>VLOOKUP($A$58,Raport6!$B$283:$T$419,16)</f>
        <v>83.5</v>
      </c>
      <c r="Q63" s="84">
        <f>VLOOKUP($A$58,Raport6!$B$283:$T$419,17)</f>
        <v>82.5</v>
      </c>
      <c r="R63" s="84">
        <f>VLOOKUP($A$58,Raport6!$B$283:$T$419,18)</f>
        <v>82</v>
      </c>
      <c r="S63" s="38">
        <f t="shared" si="24"/>
        <v>1329.5</v>
      </c>
      <c r="T63" s="38">
        <f t="shared" si="25"/>
        <v>88.63</v>
      </c>
      <c r="U63" s="340"/>
      <c r="V63" s="340"/>
    </row>
    <row r="64" spans="1:32" ht="15" customHeight="1">
      <c r="A64" s="335"/>
      <c r="B64" s="85" t="str">
        <f>VLOOKUP($A$58,PresensiIPS!$A$7:$M$360,3)</f>
        <v>0035424972</v>
      </c>
      <c r="C64" s="27" t="s">
        <v>21</v>
      </c>
      <c r="D64" s="39">
        <f>ROUND(((D58+D59+D60+D61+D62+D63)/6),2)</f>
        <v>84.83</v>
      </c>
      <c r="E64" s="39">
        <f>ROUND(((E58+E59+E60+E61+E62+E63)/6),2)</f>
        <v>84.92</v>
      </c>
      <c r="F64" s="39">
        <f>ROUND(((F58+F59+F60+F61+F62+F63)/6),2)</f>
        <v>85.08</v>
      </c>
      <c r="G64" s="39">
        <f>ROUND(((G58+G59+G60+G61+G62+G63)/6),2)</f>
        <v>80.17</v>
      </c>
      <c r="H64" s="39">
        <f>ROUND(((H58+H59+H60+H61+H62+H63)/6),2)</f>
        <v>85.08</v>
      </c>
      <c r="I64" s="39">
        <f t="shared" ref="I64:T64" si="27">ROUND(((I58+I59+I60+I61+I62+I63)/6),2)</f>
        <v>82</v>
      </c>
      <c r="J64" s="39">
        <f t="shared" si="27"/>
        <v>88.5</v>
      </c>
      <c r="K64" s="39">
        <f t="shared" si="27"/>
        <v>86.33</v>
      </c>
      <c r="L64" s="39">
        <f t="shared" si="27"/>
        <v>87.08</v>
      </c>
      <c r="M64" s="39">
        <f t="shared" ref="M64" si="28">ROUND(((M58+M59+M60+M61+M62+M63)/6),2)</f>
        <v>87.75</v>
      </c>
      <c r="N64" s="39">
        <f t="shared" si="27"/>
        <v>82.33</v>
      </c>
      <c r="O64" s="39">
        <f t="shared" si="27"/>
        <v>83.92</v>
      </c>
      <c r="P64" s="39">
        <f t="shared" si="27"/>
        <v>80.75</v>
      </c>
      <c r="Q64" s="39">
        <f t="shared" si="27"/>
        <v>80.42</v>
      </c>
      <c r="R64" s="39">
        <f t="shared" si="27"/>
        <v>80.08</v>
      </c>
      <c r="S64" s="39">
        <f t="shared" si="27"/>
        <v>1259.25</v>
      </c>
      <c r="T64" s="39">
        <f t="shared" si="27"/>
        <v>83.95</v>
      </c>
      <c r="U64" s="340"/>
      <c r="V64" s="340"/>
    </row>
    <row r="65" spans="1:32" ht="15" customHeight="1">
      <c r="A65" s="335"/>
      <c r="B65" s="78"/>
      <c r="C65" s="28" t="s">
        <v>204</v>
      </c>
      <c r="D65" s="84">
        <f>VLOOKUP($A$58,'Nilai USP'!$B$283:$T$419,4)</f>
        <v>94</v>
      </c>
      <c r="E65" s="84">
        <f>VLOOKUP($A$58,'Nilai USP'!$B$283:$T$419,5)</f>
        <v>87.692307692307693</v>
      </c>
      <c r="F65" s="84">
        <f>VLOOKUP($A$58,'Nilai USP'!$B$283:$T$419,6)</f>
        <v>93</v>
      </c>
      <c r="G65" s="84">
        <f>VLOOKUP($A$58,'Nilai USP'!$B$283:$T$419,7)</f>
        <v>76</v>
      </c>
      <c r="H65" s="84">
        <f>VLOOKUP($A$58,'Nilai USP'!$B$283:$T$419,8)</f>
        <v>88</v>
      </c>
      <c r="I65" s="84">
        <f>VLOOKUP($A$58,'Nilai USP'!$B$283:$T$419,9)</f>
        <v>92</v>
      </c>
      <c r="J65" s="84">
        <f>VLOOKUP($A$58,'Nilai USP'!$B$283:$T$419,10)</f>
        <v>92</v>
      </c>
      <c r="K65" s="84">
        <f>VLOOKUP($A$58,'Nilai USP'!$B$283:$T$419,11)</f>
        <v>96</v>
      </c>
      <c r="L65" s="84">
        <f>VLOOKUP($A$58,'Nilai USP'!$B$283:$T$419,12)</f>
        <v>93</v>
      </c>
      <c r="M65" s="84">
        <f>VLOOKUP($A$58,'Nilai USP'!$B$283:$T$419,13)</f>
        <v>92.058823529411768</v>
      </c>
      <c r="N65" s="84">
        <f>VLOOKUP($A$58,'Nilai USP'!$B$283:$T$419,14)</f>
        <v>95</v>
      </c>
      <c r="O65" s="84">
        <f>VLOOKUP($A$58,'Nilai USP'!$B$283:$T$419,15)</f>
        <v>87</v>
      </c>
      <c r="P65" s="84">
        <f>VLOOKUP($A$58,'Nilai USP'!$B$283:$T$419,16)</f>
        <v>81</v>
      </c>
      <c r="Q65" s="84">
        <f>VLOOKUP($A$58,'Nilai USP'!$B$283:$T$419,17)</f>
        <v>78</v>
      </c>
      <c r="R65" s="84">
        <f>VLOOKUP($A$58,'Nilai USP'!$B$283:$T$419,18)</f>
        <v>88</v>
      </c>
      <c r="S65" s="38">
        <f t="shared" ref="S65:S72" si="29">SUM(D65:R65)</f>
        <v>1332.7511312217193</v>
      </c>
      <c r="T65" s="38">
        <f t="shared" ref="T65:T72" si="30">ROUND(S65/COUNT(D65:R65),2)</f>
        <v>88.85</v>
      </c>
      <c r="U65" s="340"/>
      <c r="V65" s="340"/>
    </row>
    <row r="66" spans="1:32" ht="15" customHeight="1" thickBot="1">
      <c r="A66" s="336"/>
      <c r="B66" s="29"/>
      <c r="C66" s="37" t="s">
        <v>205</v>
      </c>
      <c r="D66" s="41">
        <f t="shared" ref="D66:R66" si="31">ROUND((D64*$V$6+D65*$V$7),0)</f>
        <v>89</v>
      </c>
      <c r="E66" s="41">
        <f t="shared" si="31"/>
        <v>86</v>
      </c>
      <c r="F66" s="41">
        <f t="shared" si="31"/>
        <v>89</v>
      </c>
      <c r="G66" s="41">
        <f t="shared" si="31"/>
        <v>78</v>
      </c>
      <c r="H66" s="41">
        <f t="shared" si="31"/>
        <v>87</v>
      </c>
      <c r="I66" s="41">
        <f t="shared" si="31"/>
        <v>87</v>
      </c>
      <c r="J66" s="41">
        <f t="shared" si="31"/>
        <v>90</v>
      </c>
      <c r="K66" s="41">
        <f t="shared" si="31"/>
        <v>91</v>
      </c>
      <c r="L66" s="41">
        <f t="shared" si="31"/>
        <v>90</v>
      </c>
      <c r="M66" s="41">
        <f t="shared" si="31"/>
        <v>90</v>
      </c>
      <c r="N66" s="41">
        <f t="shared" si="31"/>
        <v>89</v>
      </c>
      <c r="O66" s="41">
        <f t="shared" si="31"/>
        <v>85</v>
      </c>
      <c r="P66" s="41">
        <f t="shared" si="31"/>
        <v>81</v>
      </c>
      <c r="Q66" s="41">
        <f t="shared" si="31"/>
        <v>79</v>
      </c>
      <c r="R66" s="41">
        <f t="shared" si="31"/>
        <v>84</v>
      </c>
      <c r="S66" s="41">
        <f t="shared" si="29"/>
        <v>1295</v>
      </c>
      <c r="T66" s="41">
        <f t="shared" si="30"/>
        <v>86.33</v>
      </c>
      <c r="U66" s="341"/>
      <c r="V66" s="341"/>
    </row>
    <row r="67" spans="1:32" ht="15" customHeight="1" thickTop="1">
      <c r="A67" s="334">
        <v>7</v>
      </c>
      <c r="B67" s="26"/>
      <c r="C67" s="36" t="s">
        <v>34</v>
      </c>
      <c r="D67" s="87">
        <f>VLOOKUP($A$67,Raport1!$B$283:$T$419,4)</f>
        <v>82</v>
      </c>
      <c r="E67" s="87">
        <f>VLOOKUP($A$67,Raport1!$B$283:$T$419,5)</f>
        <v>80</v>
      </c>
      <c r="F67" s="87">
        <f>VLOOKUP($A$67,Raport1!$B$283:$T$419,6)</f>
        <v>81</v>
      </c>
      <c r="G67" s="87">
        <f>VLOOKUP($A$67,Raport1!$B$283:$T$419,7)</f>
        <v>75</v>
      </c>
      <c r="H67" s="87">
        <f>VLOOKUP($A$67,Raport1!$B$283:$T$419,8)</f>
        <v>80</v>
      </c>
      <c r="I67" s="87">
        <f>VLOOKUP($A$67,Raport1!$B$283:$T$419,9)</f>
        <v>81.5</v>
      </c>
      <c r="J67" s="87">
        <f>VLOOKUP($A$67,Raport1!$B$283:$T$419,10)</f>
        <v>73</v>
      </c>
      <c r="K67" s="87">
        <f>VLOOKUP($A$67,Raport1!$B$283:$T$419,11)</f>
        <v>81</v>
      </c>
      <c r="L67" s="87">
        <f>VLOOKUP($A$67,Raport1!$B$283:$T$419,12)</f>
        <v>79</v>
      </c>
      <c r="M67" s="87">
        <f>VLOOKUP($A$67,Raport1!$B$283:$T$419,13)</f>
        <v>77.5</v>
      </c>
      <c r="N67" s="87">
        <f>VLOOKUP($A$67,Raport1!$B$283:$T$419,14)</f>
        <v>82.5</v>
      </c>
      <c r="O67" s="87">
        <f>VLOOKUP($A$67,Raport1!$B$283:$T$419,15)</f>
        <v>70</v>
      </c>
      <c r="P67" s="87">
        <f>VLOOKUP($A$67,Raport1!$B$283:$T$419,16)</f>
        <v>79.5</v>
      </c>
      <c r="Q67" s="87">
        <f>VLOOKUP($A$67,Raport1!$B$283:$T$419,17)</f>
        <v>75</v>
      </c>
      <c r="R67" s="87">
        <f>VLOOKUP($A$67,Raport1!$B$283:$T$419,18)</f>
        <v>85.5</v>
      </c>
      <c r="S67" s="80">
        <f t="shared" si="29"/>
        <v>1182.5</v>
      </c>
      <c r="T67" s="80">
        <f t="shared" si="30"/>
        <v>78.83</v>
      </c>
      <c r="U67" s="338" t="str">
        <f>'SIKAP IPS'!J14</f>
        <v>SB</v>
      </c>
      <c r="V67" s="340" t="s">
        <v>33</v>
      </c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 ht="15" customHeight="1">
      <c r="A68" s="335"/>
      <c r="B68" s="26"/>
      <c r="C68" s="35" t="s">
        <v>35</v>
      </c>
      <c r="D68" s="84">
        <f>VLOOKUP($A$67,Raport2!$B$283:$T$419,4)</f>
        <v>84</v>
      </c>
      <c r="E68" s="84">
        <f>VLOOKUP($A$67,Raport2!$B$283:$T$419,5)</f>
        <v>82.5</v>
      </c>
      <c r="F68" s="84">
        <f>VLOOKUP($A$67,Raport2!$B$283:$T$419,6)</f>
        <v>81</v>
      </c>
      <c r="G68" s="84">
        <f>VLOOKUP($A$67,Raport2!$B$283:$T$419,7)</f>
        <v>81</v>
      </c>
      <c r="H68" s="84">
        <f>VLOOKUP($A$67,Raport2!$B$283:$T$419,8)</f>
        <v>84</v>
      </c>
      <c r="I68" s="84">
        <f>VLOOKUP($A$67,Raport2!$B$283:$T$419,9)</f>
        <v>86</v>
      </c>
      <c r="J68" s="84">
        <f>VLOOKUP($A$67,Raport2!$B$283:$T$419,10)</f>
        <v>81.5</v>
      </c>
      <c r="K68" s="84">
        <f>VLOOKUP($A$67,Raport2!$B$283:$T$419,11)</f>
        <v>83.5</v>
      </c>
      <c r="L68" s="84">
        <f>VLOOKUP($A$67,Raport2!$B$283:$T$419,12)</f>
        <v>82</v>
      </c>
      <c r="M68" s="84">
        <f>VLOOKUP($A$67,Raport2!$B$283:$T$419,13)</f>
        <v>86</v>
      </c>
      <c r="N68" s="84">
        <f>VLOOKUP($A$67,Raport2!$B$283:$T$419,14)</f>
        <v>84.5</v>
      </c>
      <c r="O68" s="84">
        <f>VLOOKUP($A$67,Raport2!$B$283:$T$419,15)</f>
        <v>78</v>
      </c>
      <c r="P68" s="84">
        <f>VLOOKUP($A$67,Raport2!$B$283:$T$419,16)</f>
        <v>83</v>
      </c>
      <c r="Q68" s="84">
        <f>VLOOKUP($A$67,Raport2!$B$283:$T$419,17)</f>
        <v>78.5</v>
      </c>
      <c r="R68" s="84">
        <f>VLOOKUP($A$67,Raport2!$B$283:$T$419,18)</f>
        <v>88</v>
      </c>
      <c r="S68" s="38">
        <f t="shared" si="29"/>
        <v>1243.5</v>
      </c>
      <c r="T68" s="38">
        <f t="shared" si="30"/>
        <v>82.9</v>
      </c>
      <c r="U68" s="338"/>
      <c r="V68" s="340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 ht="15" customHeight="1">
      <c r="A69" s="335"/>
      <c r="B69" s="342" t="str">
        <f>VLOOKUP($A$67,PresensiIPS!$A$7:$M$360,7)</f>
        <v>FAJRUL FALAH</v>
      </c>
      <c r="C69" s="35" t="s">
        <v>22</v>
      </c>
      <c r="D69" s="84">
        <f>VLOOKUP($A$67,Raport3!$B$283:$T$419,4)</f>
        <v>87.5</v>
      </c>
      <c r="E69" s="84">
        <f>VLOOKUP($A$67,Raport3!$B$283:$T$419,5)</f>
        <v>84.5</v>
      </c>
      <c r="F69" s="84">
        <f>VLOOKUP($A$67,Raport3!$B$283:$T$419,6)</f>
        <v>85</v>
      </c>
      <c r="G69" s="84">
        <f>VLOOKUP($A$67,Raport3!$B$283:$T$419,7)</f>
        <v>85</v>
      </c>
      <c r="H69" s="84">
        <f>VLOOKUP($A$67,Raport3!$B$283:$T$419,8)</f>
        <v>88</v>
      </c>
      <c r="I69" s="84">
        <f>VLOOKUP($A$67,Raport3!$B$283:$T$419,9)</f>
        <v>88.5</v>
      </c>
      <c r="J69" s="84">
        <f>VLOOKUP($A$67,Raport3!$B$283:$T$419,10)</f>
        <v>88</v>
      </c>
      <c r="K69" s="84">
        <f>VLOOKUP($A$67,Raport3!$B$283:$T$419,11)</f>
        <v>81</v>
      </c>
      <c r="L69" s="84">
        <f>VLOOKUP($A$67,Raport3!$B$283:$T$419,12)</f>
        <v>80.5</v>
      </c>
      <c r="M69" s="84">
        <f>VLOOKUP($A$67,Raport3!$B$283:$T$419,13)</f>
        <v>90.5</v>
      </c>
      <c r="N69" s="84">
        <f>VLOOKUP($A$67,Raport3!$B$283:$T$419,14)</f>
        <v>86.5</v>
      </c>
      <c r="O69" s="84">
        <f>VLOOKUP($A$67,Raport3!$B$283:$T$419,15)</f>
        <v>83.5</v>
      </c>
      <c r="P69" s="84">
        <f>VLOOKUP($A$67,Raport3!$B$283:$T$419,16)</f>
        <v>86.5</v>
      </c>
      <c r="Q69" s="84">
        <f>VLOOKUP($A$67,Raport3!$B$283:$T$419,17)</f>
        <v>78.5</v>
      </c>
      <c r="R69" s="84">
        <f>VLOOKUP($A$67,Raport3!$B$283:$T$419,18)</f>
        <v>89</v>
      </c>
      <c r="S69" s="38">
        <f t="shared" si="29"/>
        <v>1282.5</v>
      </c>
      <c r="T69" s="38">
        <f t="shared" si="30"/>
        <v>85.5</v>
      </c>
      <c r="U69" s="338"/>
      <c r="V69" s="340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 ht="15" customHeight="1">
      <c r="A70" s="335"/>
      <c r="B70" s="342"/>
      <c r="C70" s="35" t="s">
        <v>23</v>
      </c>
      <c r="D70" s="84">
        <f>VLOOKUP($A$67,Raport4!$B$283:$T$419,4)</f>
        <v>86.5</v>
      </c>
      <c r="E70" s="84">
        <f>VLOOKUP($A$67,Raport4!$B$283:$T$419,5)</f>
        <v>85.5</v>
      </c>
      <c r="F70" s="84">
        <f>VLOOKUP($A$67,Raport4!$B$283:$T$419,6)</f>
        <v>85</v>
      </c>
      <c r="G70" s="84">
        <f>VLOOKUP($A$67,Raport4!$B$283:$T$419,7)</f>
        <v>85</v>
      </c>
      <c r="H70" s="84">
        <f>VLOOKUP($A$67,Raport4!$B$283:$T$419,8)</f>
        <v>88</v>
      </c>
      <c r="I70" s="84">
        <f>VLOOKUP($A$67,Raport4!$B$283:$T$419,9)</f>
        <v>89</v>
      </c>
      <c r="J70" s="84">
        <f>VLOOKUP($A$67,Raport4!$B$283:$T$419,10)</f>
        <v>93.5</v>
      </c>
      <c r="K70" s="84">
        <f>VLOOKUP($A$67,Raport4!$B$283:$T$419,11)</f>
        <v>86</v>
      </c>
      <c r="L70" s="84">
        <f>VLOOKUP($A$67,Raport4!$B$283:$T$419,12)</f>
        <v>86.5</v>
      </c>
      <c r="M70" s="84">
        <f>VLOOKUP($A$67,Raport4!$B$283:$T$419,13)</f>
        <v>85.5</v>
      </c>
      <c r="N70" s="84">
        <f>VLOOKUP($A$67,Raport4!$B$283:$T$419,14)</f>
        <v>87</v>
      </c>
      <c r="O70" s="84">
        <f>VLOOKUP($A$67,Raport4!$B$283:$T$419,15)</f>
        <v>88.5</v>
      </c>
      <c r="P70" s="84">
        <f>VLOOKUP($A$67,Raport4!$B$283:$T$419,16)</f>
        <v>88</v>
      </c>
      <c r="Q70" s="84">
        <f>VLOOKUP($A$67,Raport4!$B$283:$T$419,17)</f>
        <v>80.5</v>
      </c>
      <c r="R70" s="84">
        <f>VLOOKUP($A$67,Raport4!$B$283:$T$419,18)</f>
        <v>89</v>
      </c>
      <c r="S70" s="38">
        <f t="shared" si="29"/>
        <v>1303.5</v>
      </c>
      <c r="T70" s="38">
        <f t="shared" si="30"/>
        <v>86.9</v>
      </c>
      <c r="U70" s="340"/>
      <c r="V70" s="340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ht="15" customHeight="1">
      <c r="A71" s="335"/>
      <c r="B71" s="86" t="str">
        <f>VLOOKUP($A$67,PresensiIPS!$A$7:$M$360,4)</f>
        <v>3526011806030002</v>
      </c>
      <c r="C71" s="36" t="s">
        <v>24</v>
      </c>
      <c r="D71" s="84">
        <f>VLOOKUP($A$67,Raport5!$B$283:$T$419,4)</f>
        <v>86</v>
      </c>
      <c r="E71" s="84">
        <f>VLOOKUP($A$67,Raport5!$B$283:$T$419,5)</f>
        <v>87.5</v>
      </c>
      <c r="F71" s="84">
        <f>VLOOKUP($A$67,Raport5!$B$283:$T$419,6)</f>
        <v>88.5</v>
      </c>
      <c r="G71" s="84">
        <f>VLOOKUP($A$67,Raport5!$B$283:$T$419,7)</f>
        <v>89.5</v>
      </c>
      <c r="H71" s="84">
        <f>VLOOKUP($A$67,Raport5!$B$283:$T$419,8)</f>
        <v>90</v>
      </c>
      <c r="I71" s="84">
        <f>VLOOKUP($A$67,Raport5!$B$283:$T$419,9)</f>
        <v>88.5</v>
      </c>
      <c r="J71" s="84">
        <f>VLOOKUP($A$67,Raport5!$B$283:$T$419,10)</f>
        <v>95</v>
      </c>
      <c r="K71" s="84">
        <f>VLOOKUP($A$67,Raport5!$B$283:$T$419,11)</f>
        <v>87</v>
      </c>
      <c r="L71" s="84">
        <f>VLOOKUP($A$67,Raport5!$B$283:$T$419,12)</f>
        <v>92</v>
      </c>
      <c r="M71" s="84">
        <f>VLOOKUP($A$67,Raport5!$B$283:$T$419,13)</f>
        <v>88.5</v>
      </c>
      <c r="N71" s="84">
        <f>VLOOKUP($A$67,Raport5!$B$283:$T$419,14)</f>
        <v>89.5</v>
      </c>
      <c r="O71" s="84">
        <f>VLOOKUP($A$67,Raport5!$B$283:$T$419,15)</f>
        <v>85.5</v>
      </c>
      <c r="P71" s="84">
        <f>VLOOKUP($A$67,Raport5!$B$283:$T$419,16)</f>
        <v>90</v>
      </c>
      <c r="Q71" s="84">
        <f>VLOOKUP($A$67,Raport5!$B$283:$T$419,17)</f>
        <v>89</v>
      </c>
      <c r="R71" s="84">
        <f>VLOOKUP($A$67,Raport5!$B$283:$T$419,18)</f>
        <v>90</v>
      </c>
      <c r="S71" s="38">
        <f t="shared" si="29"/>
        <v>1336.5</v>
      </c>
      <c r="T71" s="38">
        <f t="shared" si="30"/>
        <v>89.1</v>
      </c>
      <c r="U71" s="340"/>
      <c r="V71" s="340"/>
    </row>
    <row r="72" spans="1:32" ht="15" customHeight="1">
      <c r="A72" s="335"/>
      <c r="B72" s="85">
        <f>VLOOKUP($A$67,PresensiIPS!$A$7:$M$360,2)</f>
        <v>12230</v>
      </c>
      <c r="C72" s="36" t="s">
        <v>67</v>
      </c>
      <c r="D72" s="84">
        <f>VLOOKUP($A$67,Raport6!$B$283:$T$419,4)</f>
        <v>88</v>
      </c>
      <c r="E72" s="84">
        <f>VLOOKUP($A$67,Raport6!$B$283:$T$419,5)</f>
        <v>88.5</v>
      </c>
      <c r="F72" s="84">
        <f>VLOOKUP($A$67,Raport6!$B$283:$T$419,6)</f>
        <v>90.5</v>
      </c>
      <c r="G72" s="84">
        <f>VLOOKUP($A$67,Raport6!$B$283:$T$419,7)</f>
        <v>93</v>
      </c>
      <c r="H72" s="84">
        <f>VLOOKUP($A$67,Raport6!$B$283:$T$419,8)</f>
        <v>90</v>
      </c>
      <c r="I72" s="84">
        <f>VLOOKUP($A$67,Raport6!$B$283:$T$419,9)</f>
        <v>90</v>
      </c>
      <c r="J72" s="84">
        <f>VLOOKUP($A$67,Raport6!$B$283:$T$419,10)</f>
        <v>97.5</v>
      </c>
      <c r="K72" s="84">
        <f>VLOOKUP($A$67,Raport6!$B$283:$T$419,11)</f>
        <v>94</v>
      </c>
      <c r="L72" s="84">
        <f>VLOOKUP($A$67,Raport6!$B$283:$T$419,12)</f>
        <v>91.5</v>
      </c>
      <c r="M72" s="84">
        <f>VLOOKUP($A$67,Raport6!$B$283:$T$419,13)</f>
        <v>90.5</v>
      </c>
      <c r="N72" s="84">
        <f>VLOOKUP($A$67,Raport6!$B$283:$T$419,14)</f>
        <v>91.5</v>
      </c>
      <c r="O72" s="84">
        <f>VLOOKUP($A$67,Raport6!$B$283:$T$419,15)</f>
        <v>85.5</v>
      </c>
      <c r="P72" s="84">
        <f>VLOOKUP($A$67,Raport6!$B$283:$T$419,16)</f>
        <v>91</v>
      </c>
      <c r="Q72" s="84">
        <f>VLOOKUP($A$67,Raport6!$B$283:$T$419,17)</f>
        <v>90.5</v>
      </c>
      <c r="R72" s="84">
        <f>VLOOKUP($A$67,Raport6!$B$283:$T$419,18)</f>
        <v>95</v>
      </c>
      <c r="S72" s="38">
        <f t="shared" si="29"/>
        <v>1367</v>
      </c>
      <c r="T72" s="38">
        <f t="shared" si="30"/>
        <v>91.13</v>
      </c>
      <c r="U72" s="340"/>
      <c r="V72" s="340"/>
    </row>
    <row r="73" spans="1:32" ht="15" customHeight="1">
      <c r="A73" s="335"/>
      <c r="B73" s="85" t="str">
        <f>VLOOKUP($A$67,PresensiIPS!$A$7:$M$360,3)</f>
        <v>0032703988</v>
      </c>
      <c r="C73" s="27" t="s">
        <v>21</v>
      </c>
      <c r="D73" s="39">
        <f>ROUND(((D67+D68+D69+D70+D71+D72)/6),2)</f>
        <v>85.67</v>
      </c>
      <c r="E73" s="39">
        <f>ROUND(((E67+E68+E69+E70+E71+E72)/6),2)</f>
        <v>84.75</v>
      </c>
      <c r="F73" s="39">
        <f>ROUND(((F67+F68+F69+F70+F71+F72)/6),2)</f>
        <v>85.17</v>
      </c>
      <c r="G73" s="39">
        <f>ROUND(((G67+G68+G69+G70+G71+G72)/6),2)</f>
        <v>84.75</v>
      </c>
      <c r="H73" s="39">
        <f>ROUND(((H67+H68+H69+H70+H71+H72)/6),2)</f>
        <v>86.67</v>
      </c>
      <c r="I73" s="39">
        <f t="shared" ref="I73:T73" si="32">ROUND(((I67+I68+I69+I70+I71+I72)/6),2)</f>
        <v>87.25</v>
      </c>
      <c r="J73" s="39">
        <f t="shared" si="32"/>
        <v>88.08</v>
      </c>
      <c r="K73" s="39">
        <f t="shared" si="32"/>
        <v>85.42</v>
      </c>
      <c r="L73" s="39">
        <f t="shared" si="32"/>
        <v>85.25</v>
      </c>
      <c r="M73" s="39">
        <f t="shared" ref="M73" si="33">ROUND(((M67+M68+M69+M70+M71+M72)/6),2)</f>
        <v>86.42</v>
      </c>
      <c r="N73" s="39">
        <f t="shared" si="32"/>
        <v>86.92</v>
      </c>
      <c r="O73" s="39">
        <f t="shared" si="32"/>
        <v>81.83</v>
      </c>
      <c r="P73" s="39">
        <f t="shared" si="32"/>
        <v>86.33</v>
      </c>
      <c r="Q73" s="39">
        <f t="shared" si="32"/>
        <v>82</v>
      </c>
      <c r="R73" s="39">
        <f t="shared" si="32"/>
        <v>89.42</v>
      </c>
      <c r="S73" s="39">
        <f t="shared" si="32"/>
        <v>1285.92</v>
      </c>
      <c r="T73" s="39">
        <f t="shared" si="32"/>
        <v>85.73</v>
      </c>
      <c r="U73" s="340"/>
      <c r="V73" s="340"/>
    </row>
    <row r="74" spans="1:32" ht="15" customHeight="1">
      <c r="A74" s="335"/>
      <c r="B74" s="78"/>
      <c r="C74" s="28" t="s">
        <v>204</v>
      </c>
      <c r="D74" s="84">
        <f>VLOOKUP($A$67,'Nilai USP'!$B$283:$T$419,4)</f>
        <v>95</v>
      </c>
      <c r="E74" s="84">
        <f>VLOOKUP($A$67,'Nilai USP'!$B$283:$T$419,5)</f>
        <v>89.230769230769226</v>
      </c>
      <c r="F74" s="84">
        <f>VLOOKUP($A$67,'Nilai USP'!$B$283:$T$419,6)</f>
        <v>94</v>
      </c>
      <c r="G74" s="84">
        <f>VLOOKUP($A$67,'Nilai USP'!$B$283:$T$419,7)</f>
        <v>86</v>
      </c>
      <c r="H74" s="84">
        <f>VLOOKUP($A$67,'Nilai USP'!$B$283:$T$419,8)</f>
        <v>88</v>
      </c>
      <c r="I74" s="84">
        <f>VLOOKUP($A$67,'Nilai USP'!$B$283:$T$419,9)</f>
        <v>96</v>
      </c>
      <c r="J74" s="84">
        <f>VLOOKUP($A$67,'Nilai USP'!$B$283:$T$419,10)</f>
        <v>92</v>
      </c>
      <c r="K74" s="84">
        <f>VLOOKUP($A$67,'Nilai USP'!$B$283:$T$419,11)</f>
        <v>97</v>
      </c>
      <c r="L74" s="84">
        <f>VLOOKUP($A$67,'Nilai USP'!$B$283:$T$419,12)</f>
        <v>90</v>
      </c>
      <c r="M74" s="84">
        <f>VLOOKUP($A$67,'Nilai USP'!$B$283:$T$419,13)</f>
        <v>95.588235294117652</v>
      </c>
      <c r="N74" s="84">
        <f>VLOOKUP($A$67,'Nilai USP'!$B$283:$T$419,14)</f>
        <v>99</v>
      </c>
      <c r="O74" s="84">
        <f>VLOOKUP($A$67,'Nilai USP'!$B$283:$T$419,15)</f>
        <v>87</v>
      </c>
      <c r="P74" s="84">
        <f>VLOOKUP($A$67,'Nilai USP'!$B$283:$T$419,16)</f>
        <v>88</v>
      </c>
      <c r="Q74" s="84">
        <f>VLOOKUP($A$67,'Nilai USP'!$B$283:$T$419,17)</f>
        <v>82</v>
      </c>
      <c r="R74" s="84">
        <f>VLOOKUP($A$67,'Nilai USP'!$B$283:$T$419,18)</f>
        <v>89</v>
      </c>
      <c r="S74" s="38">
        <f t="shared" ref="S74:S81" si="34">SUM(D74:R74)</f>
        <v>1367.8190045248871</v>
      </c>
      <c r="T74" s="38">
        <f t="shared" ref="T74:T81" si="35">ROUND(S74/COUNT(D74:R74),2)</f>
        <v>91.19</v>
      </c>
      <c r="U74" s="340"/>
      <c r="V74" s="340"/>
    </row>
    <row r="75" spans="1:32" ht="15" customHeight="1" thickBot="1">
      <c r="A75" s="336"/>
      <c r="B75" s="29"/>
      <c r="C75" s="37" t="s">
        <v>205</v>
      </c>
      <c r="D75" s="41">
        <f t="shared" ref="D75:R75" si="36">ROUND((D73*$V$6+D74*$V$7),0)</f>
        <v>90</v>
      </c>
      <c r="E75" s="41">
        <f t="shared" si="36"/>
        <v>87</v>
      </c>
      <c r="F75" s="41">
        <f t="shared" si="36"/>
        <v>90</v>
      </c>
      <c r="G75" s="41">
        <f t="shared" si="36"/>
        <v>85</v>
      </c>
      <c r="H75" s="41">
        <f t="shared" si="36"/>
        <v>87</v>
      </c>
      <c r="I75" s="41">
        <f t="shared" si="36"/>
        <v>92</v>
      </c>
      <c r="J75" s="41">
        <f t="shared" si="36"/>
        <v>90</v>
      </c>
      <c r="K75" s="41">
        <f t="shared" si="36"/>
        <v>91</v>
      </c>
      <c r="L75" s="41">
        <f t="shared" si="36"/>
        <v>88</v>
      </c>
      <c r="M75" s="41">
        <f t="shared" si="36"/>
        <v>91</v>
      </c>
      <c r="N75" s="41">
        <f t="shared" si="36"/>
        <v>93</v>
      </c>
      <c r="O75" s="41">
        <f t="shared" si="36"/>
        <v>84</v>
      </c>
      <c r="P75" s="41">
        <f t="shared" si="36"/>
        <v>87</v>
      </c>
      <c r="Q75" s="41">
        <f t="shared" si="36"/>
        <v>82</v>
      </c>
      <c r="R75" s="41">
        <f t="shared" si="36"/>
        <v>89</v>
      </c>
      <c r="S75" s="41">
        <f t="shared" si="34"/>
        <v>1326</v>
      </c>
      <c r="T75" s="41">
        <f t="shared" si="35"/>
        <v>88.4</v>
      </c>
      <c r="U75" s="341"/>
      <c r="V75" s="341"/>
    </row>
    <row r="76" spans="1:32" ht="15" customHeight="1" thickTop="1">
      <c r="A76" s="334">
        <v>8</v>
      </c>
      <c r="B76" s="26"/>
      <c r="C76" s="36" t="s">
        <v>34</v>
      </c>
      <c r="D76" s="87">
        <f>VLOOKUP($A$76,Raport1!$B$283:$T$419,4)</f>
        <v>78.5</v>
      </c>
      <c r="E76" s="87">
        <f>VLOOKUP($A$76,Raport1!$B$283:$T$419,5)</f>
        <v>77</v>
      </c>
      <c r="F76" s="87">
        <f>VLOOKUP($A$76,Raport1!$B$283:$T$419,6)</f>
        <v>82</v>
      </c>
      <c r="G76" s="87">
        <f>VLOOKUP($A$76,Raport1!$B$283:$T$419,7)</f>
        <v>72</v>
      </c>
      <c r="H76" s="87">
        <f>VLOOKUP($A$76,Raport1!$B$283:$T$419,8)</f>
        <v>71</v>
      </c>
      <c r="I76" s="87">
        <f>VLOOKUP($A$76,Raport1!$B$283:$T$419,9)</f>
        <v>78</v>
      </c>
      <c r="J76" s="87">
        <f>VLOOKUP($A$76,Raport1!$B$283:$T$419,10)</f>
        <v>71.5</v>
      </c>
      <c r="K76" s="87">
        <f>VLOOKUP($A$76,Raport1!$B$283:$T$419,11)</f>
        <v>81</v>
      </c>
      <c r="L76" s="87">
        <f>VLOOKUP($A$76,Raport1!$B$283:$T$419,12)</f>
        <v>78.5</v>
      </c>
      <c r="M76" s="87">
        <f>VLOOKUP($A$76,Raport1!$B$283:$T$419,13)</f>
        <v>79.5</v>
      </c>
      <c r="N76" s="87">
        <f>VLOOKUP($A$76,Raport1!$B$283:$T$419,14)</f>
        <v>78.5</v>
      </c>
      <c r="O76" s="87">
        <f>VLOOKUP($A$76,Raport1!$B$283:$T$419,15)</f>
        <v>75</v>
      </c>
      <c r="P76" s="87">
        <f>VLOOKUP($A$76,Raport1!$B$283:$T$419,16)</f>
        <v>77.5</v>
      </c>
      <c r="Q76" s="87">
        <f>VLOOKUP($A$76,Raport1!$B$283:$T$419,17)</f>
        <v>78.5</v>
      </c>
      <c r="R76" s="87">
        <f>VLOOKUP($A$76,Raport1!$B$283:$T$419,18)</f>
        <v>77.5</v>
      </c>
      <c r="S76" s="80">
        <f t="shared" si="34"/>
        <v>1156</v>
      </c>
      <c r="T76" s="80">
        <f t="shared" si="35"/>
        <v>77.069999999999993</v>
      </c>
      <c r="U76" s="338" t="str">
        <f>'SIKAP IPS'!J15</f>
        <v>SB</v>
      </c>
      <c r="V76" s="340" t="s">
        <v>33</v>
      </c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 ht="15" customHeight="1">
      <c r="A77" s="335"/>
      <c r="B77" s="26"/>
      <c r="C77" s="35" t="s">
        <v>35</v>
      </c>
      <c r="D77" s="84">
        <f>VLOOKUP($A$76,Raport2!$B$283:$T$419,4)</f>
        <v>80</v>
      </c>
      <c r="E77" s="84">
        <f>VLOOKUP($A$76,Raport2!$B$283:$T$419,5)</f>
        <v>80.5</v>
      </c>
      <c r="F77" s="84">
        <f>VLOOKUP($A$76,Raport2!$B$283:$T$419,6)</f>
        <v>83</v>
      </c>
      <c r="G77" s="84">
        <f>VLOOKUP($A$76,Raport2!$B$283:$T$419,7)</f>
        <v>77</v>
      </c>
      <c r="H77" s="84">
        <f>VLOOKUP($A$76,Raport2!$B$283:$T$419,8)</f>
        <v>79</v>
      </c>
      <c r="I77" s="84">
        <f>VLOOKUP($A$76,Raport2!$B$283:$T$419,9)</f>
        <v>80.5</v>
      </c>
      <c r="J77" s="84">
        <f>VLOOKUP($A$76,Raport2!$B$283:$T$419,10)</f>
        <v>80</v>
      </c>
      <c r="K77" s="84">
        <f>VLOOKUP($A$76,Raport2!$B$283:$T$419,11)</f>
        <v>82</v>
      </c>
      <c r="L77" s="84">
        <f>VLOOKUP($A$76,Raport2!$B$283:$T$419,12)</f>
        <v>81</v>
      </c>
      <c r="M77" s="84">
        <f>VLOOKUP($A$76,Raport2!$B$283:$T$419,13)</f>
        <v>82.5</v>
      </c>
      <c r="N77" s="84">
        <f>VLOOKUP($A$76,Raport2!$B$283:$T$419,14)</f>
        <v>78.5</v>
      </c>
      <c r="O77" s="84">
        <f>VLOOKUP($A$76,Raport2!$B$283:$T$419,15)</f>
        <v>80</v>
      </c>
      <c r="P77" s="84">
        <f>VLOOKUP($A$76,Raport2!$B$283:$T$419,16)</f>
        <v>82</v>
      </c>
      <c r="Q77" s="84">
        <f>VLOOKUP($A$76,Raport2!$B$283:$T$419,17)</f>
        <v>80.5</v>
      </c>
      <c r="R77" s="84">
        <f>VLOOKUP($A$76,Raport2!$B$283:$T$419,18)</f>
        <v>80</v>
      </c>
      <c r="S77" s="38">
        <f t="shared" si="34"/>
        <v>1206.5</v>
      </c>
      <c r="T77" s="38">
        <f t="shared" si="35"/>
        <v>80.430000000000007</v>
      </c>
      <c r="U77" s="338"/>
      <c r="V77" s="340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ht="15" customHeight="1">
      <c r="A78" s="335"/>
      <c r="B78" s="342" t="str">
        <f>VLOOKUP($A$76,PresensiIPS!$A$7:$M$360,7)</f>
        <v>FANIA WULANDARI</v>
      </c>
      <c r="C78" s="35" t="s">
        <v>22</v>
      </c>
      <c r="D78" s="84">
        <f>VLOOKUP($A$76,Raport3!$B$283:$T$419,4)</f>
        <v>86</v>
      </c>
      <c r="E78" s="84">
        <f>VLOOKUP($A$76,Raport3!$B$283:$T$419,5)</f>
        <v>85</v>
      </c>
      <c r="F78" s="84">
        <f>VLOOKUP($A$76,Raport3!$B$283:$T$419,6)</f>
        <v>83.5</v>
      </c>
      <c r="G78" s="84">
        <f>VLOOKUP($A$76,Raport3!$B$283:$T$419,7)</f>
        <v>80</v>
      </c>
      <c r="H78" s="84">
        <f>VLOOKUP($A$76,Raport3!$B$283:$T$419,8)</f>
        <v>88</v>
      </c>
      <c r="I78" s="84">
        <f>VLOOKUP($A$76,Raport3!$B$283:$T$419,9)</f>
        <v>85</v>
      </c>
      <c r="J78" s="84">
        <f>VLOOKUP($A$76,Raport3!$B$283:$T$419,10)</f>
        <v>84.5</v>
      </c>
      <c r="K78" s="84">
        <f>VLOOKUP($A$76,Raport3!$B$283:$T$419,11)</f>
        <v>85</v>
      </c>
      <c r="L78" s="84">
        <f>VLOOKUP($A$76,Raport3!$B$283:$T$419,12)</f>
        <v>82.5</v>
      </c>
      <c r="M78" s="84">
        <f>VLOOKUP($A$76,Raport3!$B$283:$T$419,13)</f>
        <v>87</v>
      </c>
      <c r="N78" s="84">
        <f>VLOOKUP($A$76,Raport3!$B$283:$T$419,14)</f>
        <v>81.5</v>
      </c>
      <c r="O78" s="84">
        <f>VLOOKUP($A$76,Raport3!$B$283:$T$419,15)</f>
        <v>83.5</v>
      </c>
      <c r="P78" s="84">
        <f>VLOOKUP($A$76,Raport3!$B$283:$T$419,16)</f>
        <v>83</v>
      </c>
      <c r="Q78" s="84">
        <f>VLOOKUP($A$76,Raport3!$B$283:$T$419,17)</f>
        <v>80.5</v>
      </c>
      <c r="R78" s="84">
        <f>VLOOKUP($A$76,Raport3!$B$283:$T$419,18)</f>
        <v>81</v>
      </c>
      <c r="S78" s="38">
        <f t="shared" si="34"/>
        <v>1256</v>
      </c>
      <c r="T78" s="38">
        <f t="shared" si="35"/>
        <v>83.73</v>
      </c>
      <c r="U78" s="338"/>
      <c r="V78" s="340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 ht="15" customHeight="1">
      <c r="A79" s="335"/>
      <c r="B79" s="342"/>
      <c r="C79" s="35" t="s">
        <v>23</v>
      </c>
      <c r="D79" s="84">
        <f>VLOOKUP($A$76,Raport4!$B$283:$T$419,4)</f>
        <v>87</v>
      </c>
      <c r="E79" s="84">
        <f>VLOOKUP($A$76,Raport4!$B$283:$T$419,5)</f>
        <v>85</v>
      </c>
      <c r="F79" s="84">
        <f>VLOOKUP($A$76,Raport4!$B$283:$T$419,6)</f>
        <v>85</v>
      </c>
      <c r="G79" s="84">
        <f>VLOOKUP($A$76,Raport4!$B$283:$T$419,7)</f>
        <v>81</v>
      </c>
      <c r="H79" s="84">
        <f>VLOOKUP($A$76,Raport4!$B$283:$T$419,8)</f>
        <v>89</v>
      </c>
      <c r="I79" s="84">
        <f>VLOOKUP($A$76,Raport4!$B$283:$T$419,9)</f>
        <v>86.5</v>
      </c>
      <c r="J79" s="84">
        <f>VLOOKUP($A$76,Raport4!$B$283:$T$419,10)</f>
        <v>92.5</v>
      </c>
      <c r="K79" s="84">
        <f>VLOOKUP($A$76,Raport4!$B$283:$T$419,11)</f>
        <v>86</v>
      </c>
      <c r="L79" s="84">
        <f>VLOOKUP($A$76,Raport4!$B$283:$T$419,12)</f>
        <v>82.5</v>
      </c>
      <c r="M79" s="84">
        <f>VLOOKUP($A$76,Raport4!$B$283:$T$419,13)</f>
        <v>82.5</v>
      </c>
      <c r="N79" s="84">
        <f>VLOOKUP($A$76,Raport4!$B$283:$T$419,14)</f>
        <v>80.5</v>
      </c>
      <c r="O79" s="84">
        <f>VLOOKUP($A$76,Raport4!$B$283:$T$419,15)</f>
        <v>86.5</v>
      </c>
      <c r="P79" s="84">
        <f>VLOOKUP($A$76,Raport4!$B$283:$T$419,16)</f>
        <v>84</v>
      </c>
      <c r="Q79" s="84">
        <f>VLOOKUP($A$76,Raport4!$B$283:$T$419,17)</f>
        <v>82.5</v>
      </c>
      <c r="R79" s="84">
        <f>VLOOKUP($A$76,Raport4!$B$283:$T$419,18)</f>
        <v>82.5</v>
      </c>
      <c r="S79" s="38">
        <f t="shared" si="34"/>
        <v>1273</v>
      </c>
      <c r="T79" s="38">
        <f t="shared" si="35"/>
        <v>84.87</v>
      </c>
      <c r="U79" s="340"/>
      <c r="V79" s="340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 ht="15" customHeight="1">
      <c r="A80" s="335"/>
      <c r="B80" s="86" t="str">
        <f>VLOOKUP($A$76,PresensiIPS!$A$7:$M$360,4)</f>
        <v>3526016905040002</v>
      </c>
      <c r="C80" s="36" t="s">
        <v>24</v>
      </c>
      <c r="D80" s="84">
        <f>VLOOKUP($A$76,Raport5!$B$283:$T$419,4)</f>
        <v>88</v>
      </c>
      <c r="E80" s="84">
        <f>VLOOKUP($A$76,Raport5!$B$283:$T$419,5)</f>
        <v>89.5</v>
      </c>
      <c r="F80" s="84">
        <f>VLOOKUP($A$76,Raport5!$B$283:$T$419,6)</f>
        <v>88.5</v>
      </c>
      <c r="G80" s="84">
        <f>VLOOKUP($A$76,Raport5!$B$283:$T$419,7)</f>
        <v>84</v>
      </c>
      <c r="H80" s="84">
        <f>VLOOKUP($A$76,Raport5!$B$283:$T$419,8)</f>
        <v>91</v>
      </c>
      <c r="I80" s="84">
        <f>VLOOKUP($A$76,Raport5!$B$283:$T$419,9)</f>
        <v>85.5</v>
      </c>
      <c r="J80" s="84">
        <f>VLOOKUP($A$76,Raport5!$B$283:$T$419,10)</f>
        <v>94</v>
      </c>
      <c r="K80" s="84">
        <f>VLOOKUP($A$76,Raport5!$B$283:$T$419,11)</f>
        <v>87</v>
      </c>
      <c r="L80" s="84">
        <f>VLOOKUP($A$76,Raport5!$B$283:$T$419,12)</f>
        <v>90.5</v>
      </c>
      <c r="M80" s="84">
        <f>VLOOKUP($A$76,Raport5!$B$283:$T$419,13)</f>
        <v>85.5</v>
      </c>
      <c r="N80" s="84">
        <f>VLOOKUP($A$76,Raport5!$B$283:$T$419,14)</f>
        <v>86</v>
      </c>
      <c r="O80" s="84">
        <f>VLOOKUP($A$76,Raport5!$B$283:$T$419,15)</f>
        <v>90.5</v>
      </c>
      <c r="P80" s="84">
        <f>VLOOKUP($A$76,Raport5!$B$283:$T$419,16)</f>
        <v>84</v>
      </c>
      <c r="Q80" s="84">
        <f>VLOOKUP($A$76,Raport5!$B$283:$T$419,17)</f>
        <v>79</v>
      </c>
      <c r="R80" s="84">
        <f>VLOOKUP($A$76,Raport5!$B$283:$T$419,18)</f>
        <v>85</v>
      </c>
      <c r="S80" s="38">
        <f t="shared" si="34"/>
        <v>1308</v>
      </c>
      <c r="T80" s="38">
        <f t="shared" si="35"/>
        <v>87.2</v>
      </c>
      <c r="U80" s="340"/>
      <c r="V80" s="340"/>
    </row>
    <row r="81" spans="1:32" ht="15" customHeight="1">
      <c r="A81" s="335"/>
      <c r="B81" s="85">
        <f>VLOOKUP($A$76,PresensiIPS!$A$7:$M$360,2)</f>
        <v>12233</v>
      </c>
      <c r="C81" s="36" t="s">
        <v>67</v>
      </c>
      <c r="D81" s="84">
        <f>VLOOKUP($A$76,Raport6!$B$283:$T$419,4)</f>
        <v>89.5</v>
      </c>
      <c r="E81" s="84">
        <f>VLOOKUP($A$76,Raport6!$B$283:$T$419,5)</f>
        <v>91</v>
      </c>
      <c r="F81" s="84">
        <f>VLOOKUP($A$76,Raport6!$B$283:$T$419,6)</f>
        <v>91</v>
      </c>
      <c r="G81" s="84">
        <f>VLOOKUP($A$76,Raport6!$B$283:$T$419,7)</f>
        <v>85</v>
      </c>
      <c r="H81" s="84">
        <f>VLOOKUP($A$76,Raport6!$B$283:$T$419,8)</f>
        <v>91</v>
      </c>
      <c r="I81" s="84">
        <f>VLOOKUP($A$76,Raport6!$B$283:$T$419,9)</f>
        <v>88.5</v>
      </c>
      <c r="J81" s="84">
        <f>VLOOKUP($A$76,Raport6!$B$283:$T$419,10)</f>
        <v>96.5</v>
      </c>
      <c r="K81" s="84">
        <f>VLOOKUP($A$76,Raport6!$B$283:$T$419,11)</f>
        <v>92</v>
      </c>
      <c r="L81" s="84">
        <f>VLOOKUP($A$76,Raport6!$B$283:$T$419,12)</f>
        <v>92.5</v>
      </c>
      <c r="M81" s="84">
        <f>VLOOKUP($A$76,Raport6!$B$283:$T$419,13)</f>
        <v>88</v>
      </c>
      <c r="N81" s="84">
        <f>VLOOKUP($A$76,Raport6!$B$283:$T$419,14)</f>
        <v>88</v>
      </c>
      <c r="O81" s="84">
        <f>VLOOKUP($A$76,Raport6!$B$283:$T$419,15)</f>
        <v>90.5</v>
      </c>
      <c r="P81" s="84">
        <f>VLOOKUP($A$76,Raport6!$B$283:$T$419,16)</f>
        <v>85.5</v>
      </c>
      <c r="Q81" s="84">
        <f>VLOOKUP($A$76,Raport6!$B$283:$T$419,17)</f>
        <v>80</v>
      </c>
      <c r="R81" s="84">
        <f>VLOOKUP($A$76,Raport6!$B$283:$T$419,18)</f>
        <v>84</v>
      </c>
      <c r="S81" s="38">
        <f t="shared" si="34"/>
        <v>1333</v>
      </c>
      <c r="T81" s="38">
        <f t="shared" si="35"/>
        <v>88.87</v>
      </c>
      <c r="U81" s="340"/>
      <c r="V81" s="340"/>
    </row>
    <row r="82" spans="1:32" ht="15" customHeight="1">
      <c r="A82" s="335"/>
      <c r="B82" s="85" t="str">
        <f>VLOOKUP($A$76,PresensiIPS!$A$7:$M$360,3)</f>
        <v>0049205773</v>
      </c>
      <c r="C82" s="27" t="s">
        <v>21</v>
      </c>
      <c r="D82" s="39">
        <f>ROUND(((D76+D77+D78+D79+D80+D81)/6),2)</f>
        <v>84.83</v>
      </c>
      <c r="E82" s="39">
        <f>ROUND(((E76+E77+E78+E79+E80+E81)/6),2)</f>
        <v>84.67</v>
      </c>
      <c r="F82" s="39">
        <f>ROUND(((F76+F77+F78+F79+F80+F81)/6),2)</f>
        <v>85.5</v>
      </c>
      <c r="G82" s="39">
        <f>ROUND(((G76+G77+G78+G79+G80+G81)/6),2)</f>
        <v>79.83</v>
      </c>
      <c r="H82" s="39">
        <f>ROUND(((H76+H77+H78+H79+H80+H81)/6),2)</f>
        <v>84.83</v>
      </c>
      <c r="I82" s="39">
        <f t="shared" ref="I82:T82" si="37">ROUND(((I76+I77+I78+I79+I80+I81)/6),2)</f>
        <v>84</v>
      </c>
      <c r="J82" s="39">
        <f t="shared" si="37"/>
        <v>86.5</v>
      </c>
      <c r="K82" s="39">
        <f t="shared" si="37"/>
        <v>85.5</v>
      </c>
      <c r="L82" s="39">
        <f t="shared" si="37"/>
        <v>84.58</v>
      </c>
      <c r="M82" s="39">
        <f t="shared" ref="M82" si="38">ROUND(((M76+M77+M78+M79+M80+M81)/6),2)</f>
        <v>84.17</v>
      </c>
      <c r="N82" s="39">
        <f t="shared" si="37"/>
        <v>82.17</v>
      </c>
      <c r="O82" s="39">
        <f t="shared" si="37"/>
        <v>84.33</v>
      </c>
      <c r="P82" s="39">
        <f t="shared" si="37"/>
        <v>82.67</v>
      </c>
      <c r="Q82" s="39">
        <f t="shared" si="37"/>
        <v>80.17</v>
      </c>
      <c r="R82" s="39">
        <f t="shared" si="37"/>
        <v>81.67</v>
      </c>
      <c r="S82" s="39">
        <f t="shared" si="37"/>
        <v>1255.42</v>
      </c>
      <c r="T82" s="39">
        <f t="shared" si="37"/>
        <v>83.7</v>
      </c>
      <c r="U82" s="340"/>
      <c r="V82" s="340"/>
    </row>
    <row r="83" spans="1:32" ht="15" customHeight="1">
      <c r="A83" s="335"/>
      <c r="B83" s="78"/>
      <c r="C83" s="28" t="s">
        <v>204</v>
      </c>
      <c r="D83" s="84">
        <f>VLOOKUP($A$76,'Nilai USP'!$B$283:$T$419,4)</f>
        <v>75</v>
      </c>
      <c r="E83" s="84">
        <f>VLOOKUP($A$76,'Nilai USP'!$B$283:$T$419,5)</f>
        <v>87.692307692307693</v>
      </c>
      <c r="F83" s="84">
        <f>VLOOKUP($A$76,'Nilai USP'!$B$283:$T$419,6)</f>
        <v>95</v>
      </c>
      <c r="G83" s="84">
        <f>VLOOKUP($A$76,'Nilai USP'!$B$283:$T$419,7)</f>
        <v>77</v>
      </c>
      <c r="H83" s="84">
        <f>VLOOKUP($A$76,'Nilai USP'!$B$283:$T$419,8)</f>
        <v>86</v>
      </c>
      <c r="I83" s="84">
        <f>VLOOKUP($A$76,'Nilai USP'!$B$283:$T$419,9)</f>
        <v>94</v>
      </c>
      <c r="J83" s="84">
        <f>VLOOKUP($A$76,'Nilai USP'!$B$283:$T$419,10)</f>
        <v>95</v>
      </c>
      <c r="K83" s="84">
        <f>VLOOKUP($A$76,'Nilai USP'!$B$283:$T$419,11)</f>
        <v>94</v>
      </c>
      <c r="L83" s="84">
        <f>VLOOKUP($A$76,'Nilai USP'!$B$283:$T$419,12)</f>
        <v>94</v>
      </c>
      <c r="M83" s="84">
        <f>VLOOKUP($A$76,'Nilai USP'!$B$283:$T$419,13)</f>
        <v>90.294117647058826</v>
      </c>
      <c r="N83" s="84">
        <f>VLOOKUP($A$76,'Nilai USP'!$B$283:$T$419,14)</f>
        <v>91</v>
      </c>
      <c r="O83" s="84">
        <f>VLOOKUP($A$76,'Nilai USP'!$B$283:$T$419,15)</f>
        <v>87</v>
      </c>
      <c r="P83" s="84">
        <f>VLOOKUP($A$76,'Nilai USP'!$B$283:$T$419,16)</f>
        <v>85</v>
      </c>
      <c r="Q83" s="84">
        <f>VLOOKUP($A$76,'Nilai USP'!$B$283:$T$419,17)</f>
        <v>82</v>
      </c>
      <c r="R83" s="84">
        <f>VLOOKUP($A$76,'Nilai USP'!$B$283:$T$419,18)</f>
        <v>88</v>
      </c>
      <c r="S83" s="38">
        <f t="shared" ref="S83:S90" si="39">SUM(D83:R83)</f>
        <v>1320.9864253393664</v>
      </c>
      <c r="T83" s="38">
        <f t="shared" ref="T83:T90" si="40">ROUND(S83/COUNT(D83:R83),2)</f>
        <v>88.07</v>
      </c>
      <c r="U83" s="340"/>
      <c r="V83" s="340"/>
    </row>
    <row r="84" spans="1:32" ht="15" customHeight="1" thickBot="1">
      <c r="A84" s="336"/>
      <c r="B84" s="29"/>
      <c r="C84" s="37" t="s">
        <v>205</v>
      </c>
      <c r="D84" s="41">
        <f t="shared" ref="D84:R84" si="41">ROUND((D82*$V$6+D83*$V$7),0)</f>
        <v>80</v>
      </c>
      <c r="E84" s="41">
        <f t="shared" si="41"/>
        <v>86</v>
      </c>
      <c r="F84" s="41">
        <f t="shared" si="41"/>
        <v>90</v>
      </c>
      <c r="G84" s="41">
        <f t="shared" si="41"/>
        <v>78</v>
      </c>
      <c r="H84" s="41">
        <f t="shared" si="41"/>
        <v>85</v>
      </c>
      <c r="I84" s="41">
        <f t="shared" si="41"/>
        <v>89</v>
      </c>
      <c r="J84" s="41">
        <f t="shared" si="41"/>
        <v>91</v>
      </c>
      <c r="K84" s="41">
        <f t="shared" si="41"/>
        <v>90</v>
      </c>
      <c r="L84" s="41">
        <f t="shared" si="41"/>
        <v>89</v>
      </c>
      <c r="M84" s="41">
        <f t="shared" si="41"/>
        <v>87</v>
      </c>
      <c r="N84" s="41">
        <f t="shared" si="41"/>
        <v>87</v>
      </c>
      <c r="O84" s="41">
        <f t="shared" si="41"/>
        <v>86</v>
      </c>
      <c r="P84" s="41">
        <f t="shared" si="41"/>
        <v>84</v>
      </c>
      <c r="Q84" s="41">
        <f t="shared" si="41"/>
        <v>81</v>
      </c>
      <c r="R84" s="41">
        <f t="shared" si="41"/>
        <v>85</v>
      </c>
      <c r="S84" s="41">
        <f t="shared" si="39"/>
        <v>1288</v>
      </c>
      <c r="T84" s="41">
        <f t="shared" si="40"/>
        <v>85.87</v>
      </c>
      <c r="U84" s="341"/>
      <c r="V84" s="341"/>
    </row>
    <row r="85" spans="1:32" ht="15" customHeight="1" thickTop="1">
      <c r="A85" s="334">
        <v>9</v>
      </c>
      <c r="B85" s="26"/>
      <c r="C85" s="36" t="s">
        <v>34</v>
      </c>
      <c r="D85" s="87">
        <f>VLOOKUP($A$85,Raport1!$B$283:$T$419,4)</f>
        <v>77.5</v>
      </c>
      <c r="E85" s="87">
        <f>VLOOKUP($A$85,Raport1!$B$283:$T$419,5)</f>
        <v>77</v>
      </c>
      <c r="F85" s="87">
        <f>VLOOKUP($A$85,Raport1!$B$283:$T$419,6)</f>
        <v>83.5</v>
      </c>
      <c r="G85" s="87">
        <f>VLOOKUP($A$85,Raport1!$B$283:$T$419,7)</f>
        <v>72</v>
      </c>
      <c r="H85" s="87">
        <f>VLOOKUP($A$85,Raport1!$B$283:$T$419,8)</f>
        <v>80</v>
      </c>
      <c r="I85" s="87">
        <f>VLOOKUP($A$85,Raport1!$B$283:$T$419,9)</f>
        <v>79</v>
      </c>
      <c r="J85" s="87">
        <f>VLOOKUP($A$85,Raport1!$B$283:$T$419,10)</f>
        <v>80</v>
      </c>
      <c r="K85" s="87">
        <f>VLOOKUP($A$85,Raport1!$B$283:$T$419,11)</f>
        <v>81</v>
      </c>
      <c r="L85" s="87">
        <f>VLOOKUP($A$85,Raport1!$B$283:$T$419,12)</f>
        <v>80.5</v>
      </c>
      <c r="M85" s="87">
        <f>VLOOKUP($A$85,Raport1!$B$283:$T$419,13)</f>
        <v>80</v>
      </c>
      <c r="N85" s="87">
        <f>VLOOKUP($A$85,Raport1!$B$283:$T$419,14)</f>
        <v>76.5</v>
      </c>
      <c r="O85" s="87">
        <f>VLOOKUP($A$85,Raport1!$B$283:$T$419,15)</f>
        <v>72.5</v>
      </c>
      <c r="P85" s="87">
        <f>VLOOKUP($A$85,Raport1!$B$283:$T$419,16)</f>
        <v>78</v>
      </c>
      <c r="Q85" s="87">
        <f>VLOOKUP($A$85,Raport1!$B$283:$T$419,17)</f>
        <v>79</v>
      </c>
      <c r="R85" s="87">
        <f>VLOOKUP($A$85,Raport1!$B$283:$T$419,18)</f>
        <v>79</v>
      </c>
      <c r="S85" s="80">
        <f t="shared" si="39"/>
        <v>1175.5</v>
      </c>
      <c r="T85" s="80">
        <f t="shared" si="40"/>
        <v>78.37</v>
      </c>
      <c r="U85" s="338" t="str">
        <f>'SIKAP IPS'!J16</f>
        <v>SB</v>
      </c>
      <c r="V85" s="340" t="s">
        <v>33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 ht="15" customHeight="1">
      <c r="A86" s="335"/>
      <c r="B86" s="26"/>
      <c r="C86" s="35" t="s">
        <v>35</v>
      </c>
      <c r="D86" s="84">
        <f>VLOOKUP($A$85,Raport2!$B$283:$T$419,4)</f>
        <v>79.5</v>
      </c>
      <c r="E86" s="84">
        <f>VLOOKUP($A$85,Raport2!$B$283:$T$419,5)</f>
        <v>79</v>
      </c>
      <c r="F86" s="84">
        <f>VLOOKUP($A$85,Raport2!$B$283:$T$419,6)</f>
        <v>84.5</v>
      </c>
      <c r="G86" s="84">
        <f>VLOOKUP($A$85,Raport2!$B$283:$T$419,7)</f>
        <v>82</v>
      </c>
      <c r="H86" s="84">
        <f>VLOOKUP($A$85,Raport2!$B$283:$T$419,8)</f>
        <v>80.5</v>
      </c>
      <c r="I86" s="84">
        <f>VLOOKUP($A$85,Raport2!$B$283:$T$419,9)</f>
        <v>81.5</v>
      </c>
      <c r="J86" s="84">
        <f>VLOOKUP($A$85,Raport2!$B$283:$T$419,10)</f>
        <v>86.5</v>
      </c>
      <c r="K86" s="84">
        <f>VLOOKUP($A$85,Raport2!$B$283:$T$419,11)</f>
        <v>82.5</v>
      </c>
      <c r="L86" s="84">
        <f>VLOOKUP($A$85,Raport2!$B$283:$T$419,12)</f>
        <v>84</v>
      </c>
      <c r="M86" s="84">
        <f>VLOOKUP($A$85,Raport2!$B$283:$T$419,13)</f>
        <v>85</v>
      </c>
      <c r="N86" s="84">
        <f>VLOOKUP($A$85,Raport2!$B$283:$T$419,14)</f>
        <v>78</v>
      </c>
      <c r="O86" s="84">
        <f>VLOOKUP($A$85,Raport2!$B$283:$T$419,15)</f>
        <v>80</v>
      </c>
      <c r="P86" s="84">
        <f>VLOOKUP($A$85,Raport2!$B$283:$T$419,16)</f>
        <v>83</v>
      </c>
      <c r="Q86" s="84">
        <f>VLOOKUP($A$85,Raport2!$B$283:$T$419,17)</f>
        <v>80.5</v>
      </c>
      <c r="R86" s="84">
        <f>VLOOKUP($A$85,Raport2!$B$283:$T$419,18)</f>
        <v>82.5</v>
      </c>
      <c r="S86" s="38">
        <f t="shared" si="39"/>
        <v>1229</v>
      </c>
      <c r="T86" s="38">
        <f t="shared" si="40"/>
        <v>81.93</v>
      </c>
      <c r="U86" s="338"/>
      <c r="V86" s="340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 ht="15" customHeight="1">
      <c r="A87" s="335"/>
      <c r="B87" s="342" t="str">
        <f>VLOOKUP($A$85,PresensiIPS!$A$7:$M$360,7)</f>
        <v>FITRIA PUTRI UTAMI</v>
      </c>
      <c r="C87" s="35" t="s">
        <v>22</v>
      </c>
      <c r="D87" s="84">
        <f>VLOOKUP($A$85,Raport3!$B$283:$T$419,4)</f>
        <v>85.5</v>
      </c>
      <c r="E87" s="84">
        <f>VLOOKUP($A$85,Raport3!$B$283:$T$419,5)</f>
        <v>85</v>
      </c>
      <c r="F87" s="84">
        <f>VLOOKUP($A$85,Raport3!$B$283:$T$419,6)</f>
        <v>85</v>
      </c>
      <c r="G87" s="84">
        <f>VLOOKUP($A$85,Raport3!$B$283:$T$419,7)</f>
        <v>85</v>
      </c>
      <c r="H87" s="84">
        <f>VLOOKUP($A$85,Raport3!$B$283:$T$419,8)</f>
        <v>88</v>
      </c>
      <c r="I87" s="84">
        <f>VLOOKUP($A$85,Raport3!$B$283:$T$419,9)</f>
        <v>85</v>
      </c>
      <c r="J87" s="84">
        <f>VLOOKUP($A$85,Raport3!$B$283:$T$419,10)</f>
        <v>88.5</v>
      </c>
      <c r="K87" s="84">
        <f>VLOOKUP($A$85,Raport3!$B$283:$T$419,11)</f>
        <v>81</v>
      </c>
      <c r="L87" s="84">
        <f>VLOOKUP($A$85,Raport3!$B$283:$T$419,12)</f>
        <v>85.5</v>
      </c>
      <c r="M87" s="84">
        <f>VLOOKUP($A$85,Raport3!$B$283:$T$419,13)</f>
        <v>88.5</v>
      </c>
      <c r="N87" s="84">
        <f>VLOOKUP($A$85,Raport3!$B$283:$T$419,14)</f>
        <v>81.5</v>
      </c>
      <c r="O87" s="84">
        <f>VLOOKUP($A$85,Raport3!$B$283:$T$419,15)</f>
        <v>83.5</v>
      </c>
      <c r="P87" s="84">
        <f>VLOOKUP($A$85,Raport3!$B$283:$T$419,16)</f>
        <v>85</v>
      </c>
      <c r="Q87" s="84">
        <f>VLOOKUP($A$85,Raport3!$B$283:$T$419,17)</f>
        <v>80.5</v>
      </c>
      <c r="R87" s="84">
        <f>VLOOKUP($A$85,Raport3!$B$283:$T$419,18)</f>
        <v>85.5</v>
      </c>
      <c r="S87" s="38">
        <f t="shared" si="39"/>
        <v>1273</v>
      </c>
      <c r="T87" s="38">
        <f t="shared" si="40"/>
        <v>84.87</v>
      </c>
      <c r="U87" s="338"/>
      <c r="V87" s="340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 ht="15" customHeight="1">
      <c r="A88" s="335"/>
      <c r="B88" s="342"/>
      <c r="C88" s="35" t="s">
        <v>23</v>
      </c>
      <c r="D88" s="84">
        <f>VLOOKUP($A$85,Raport4!$B$283:$T$419,4)</f>
        <v>82.5</v>
      </c>
      <c r="E88" s="84">
        <f>VLOOKUP($A$85,Raport4!$B$283:$T$419,5)</f>
        <v>84</v>
      </c>
      <c r="F88" s="84">
        <f>VLOOKUP($A$85,Raport4!$B$283:$T$419,6)</f>
        <v>86</v>
      </c>
      <c r="G88" s="84">
        <f>VLOOKUP($A$85,Raport4!$B$283:$T$419,7)</f>
        <v>86</v>
      </c>
      <c r="H88" s="84">
        <f>VLOOKUP($A$85,Raport4!$B$283:$T$419,8)</f>
        <v>89</v>
      </c>
      <c r="I88" s="84">
        <f>VLOOKUP($A$85,Raport4!$B$283:$T$419,9)</f>
        <v>86.5</v>
      </c>
      <c r="J88" s="84">
        <f>VLOOKUP($A$85,Raport4!$B$283:$T$419,10)</f>
        <v>91</v>
      </c>
      <c r="K88" s="84">
        <f>VLOOKUP($A$85,Raport4!$B$283:$T$419,11)</f>
        <v>86.5</v>
      </c>
      <c r="L88" s="84">
        <f>VLOOKUP($A$85,Raport4!$B$283:$T$419,12)</f>
        <v>89</v>
      </c>
      <c r="M88" s="84">
        <f>VLOOKUP($A$85,Raport4!$B$283:$T$419,13)</f>
        <v>84</v>
      </c>
      <c r="N88" s="84">
        <f>VLOOKUP($A$85,Raport4!$B$283:$T$419,14)</f>
        <v>82.5</v>
      </c>
      <c r="O88" s="84">
        <f>VLOOKUP($A$85,Raport4!$B$283:$T$419,15)</f>
        <v>87</v>
      </c>
      <c r="P88" s="84">
        <f>VLOOKUP($A$85,Raport4!$B$283:$T$419,16)</f>
        <v>85.5</v>
      </c>
      <c r="Q88" s="84">
        <f>VLOOKUP($A$85,Raport4!$B$283:$T$419,17)</f>
        <v>82.5</v>
      </c>
      <c r="R88" s="84">
        <f>VLOOKUP($A$85,Raport4!$B$283:$T$419,18)</f>
        <v>86.5</v>
      </c>
      <c r="S88" s="38">
        <f t="shared" si="39"/>
        <v>1288.5</v>
      </c>
      <c r="T88" s="38">
        <f t="shared" si="40"/>
        <v>85.9</v>
      </c>
      <c r="U88" s="340"/>
      <c r="V88" s="340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ht="15" customHeight="1">
      <c r="A89" s="335"/>
      <c r="B89" s="86" t="str">
        <f>VLOOKUP($A$85,PresensiIPS!$A$7:$M$360,4)</f>
        <v>3526015401040004</v>
      </c>
      <c r="C89" s="36" t="s">
        <v>24</v>
      </c>
      <c r="D89" s="84">
        <f>VLOOKUP($A$85,Raport5!$B$283:$T$419,4)</f>
        <v>87</v>
      </c>
      <c r="E89" s="84">
        <f>VLOOKUP($A$85,Raport5!$B$283:$T$419,5)</f>
        <v>90.5</v>
      </c>
      <c r="F89" s="84">
        <f>VLOOKUP($A$85,Raport5!$B$283:$T$419,6)</f>
        <v>89</v>
      </c>
      <c r="G89" s="84">
        <f>VLOOKUP($A$85,Raport5!$B$283:$T$419,7)</f>
        <v>89.5</v>
      </c>
      <c r="H89" s="84">
        <f>VLOOKUP($A$85,Raport5!$B$283:$T$419,8)</f>
        <v>90.5</v>
      </c>
      <c r="I89" s="84">
        <f>VLOOKUP($A$85,Raport5!$B$283:$T$419,9)</f>
        <v>86</v>
      </c>
      <c r="J89" s="84">
        <f>VLOOKUP($A$85,Raport5!$B$283:$T$419,10)</f>
        <v>93</v>
      </c>
      <c r="K89" s="84">
        <f>VLOOKUP($A$85,Raport5!$B$283:$T$419,11)</f>
        <v>87</v>
      </c>
      <c r="L89" s="84">
        <f>VLOOKUP($A$85,Raport5!$B$283:$T$419,12)</f>
        <v>90.5</v>
      </c>
      <c r="M89" s="84">
        <f>VLOOKUP($A$85,Raport5!$B$283:$T$419,13)</f>
        <v>88</v>
      </c>
      <c r="N89" s="84">
        <f>VLOOKUP($A$85,Raport5!$B$283:$T$419,14)</f>
        <v>85</v>
      </c>
      <c r="O89" s="84">
        <f>VLOOKUP($A$85,Raport5!$B$283:$T$419,15)</f>
        <v>90.5</v>
      </c>
      <c r="P89" s="84">
        <f>VLOOKUP($A$85,Raport5!$B$283:$T$419,16)</f>
        <v>85</v>
      </c>
      <c r="Q89" s="84">
        <f>VLOOKUP($A$85,Raport5!$B$283:$T$419,17)</f>
        <v>89</v>
      </c>
      <c r="R89" s="84">
        <f>VLOOKUP($A$85,Raport5!$B$283:$T$419,18)</f>
        <v>88</v>
      </c>
      <c r="S89" s="38">
        <f t="shared" si="39"/>
        <v>1328.5</v>
      </c>
      <c r="T89" s="38">
        <f t="shared" si="40"/>
        <v>88.57</v>
      </c>
      <c r="U89" s="340"/>
      <c r="V89" s="340"/>
    </row>
    <row r="90" spans="1:32" ht="15" customHeight="1">
      <c r="A90" s="335"/>
      <c r="B90" s="85">
        <f>VLOOKUP($A$85,PresensiIPS!$A$7:$M$360,2)</f>
        <v>12251</v>
      </c>
      <c r="C90" s="36" t="s">
        <v>67</v>
      </c>
      <c r="D90" s="84">
        <f>VLOOKUP($A$85,Raport6!$B$283:$T$419,4)</f>
        <v>88.5</v>
      </c>
      <c r="E90" s="84">
        <f>VLOOKUP($A$85,Raport6!$B$283:$T$419,5)</f>
        <v>92</v>
      </c>
      <c r="F90" s="84">
        <f>VLOOKUP($A$85,Raport6!$B$283:$T$419,6)</f>
        <v>92</v>
      </c>
      <c r="G90" s="84">
        <f>VLOOKUP($A$85,Raport6!$B$283:$T$419,7)</f>
        <v>89.5</v>
      </c>
      <c r="H90" s="84">
        <f>VLOOKUP($A$85,Raport6!$B$283:$T$419,8)</f>
        <v>90.5</v>
      </c>
      <c r="I90" s="84">
        <f>VLOOKUP($A$85,Raport6!$B$283:$T$419,9)</f>
        <v>88.5</v>
      </c>
      <c r="J90" s="84">
        <f>VLOOKUP($A$85,Raport6!$B$283:$T$419,10)</f>
        <v>95.5</v>
      </c>
      <c r="K90" s="84">
        <f>VLOOKUP($A$85,Raport6!$B$283:$T$419,11)</f>
        <v>94</v>
      </c>
      <c r="L90" s="84">
        <f>VLOOKUP($A$85,Raport6!$B$283:$T$419,12)</f>
        <v>91</v>
      </c>
      <c r="M90" s="84">
        <f>VLOOKUP($A$85,Raport6!$B$283:$T$419,13)</f>
        <v>90</v>
      </c>
      <c r="N90" s="84">
        <f>VLOOKUP($A$85,Raport6!$B$283:$T$419,14)</f>
        <v>87</v>
      </c>
      <c r="O90" s="84">
        <f>VLOOKUP($A$85,Raport6!$B$283:$T$419,15)</f>
        <v>90.5</v>
      </c>
      <c r="P90" s="84">
        <f>VLOOKUP($A$85,Raport6!$B$283:$T$419,16)</f>
        <v>86</v>
      </c>
      <c r="Q90" s="84">
        <f>VLOOKUP($A$85,Raport6!$B$283:$T$419,17)</f>
        <v>89</v>
      </c>
      <c r="R90" s="84">
        <f>VLOOKUP($A$85,Raport6!$B$283:$T$419,18)</f>
        <v>86.5</v>
      </c>
      <c r="S90" s="38">
        <f t="shared" si="39"/>
        <v>1350.5</v>
      </c>
      <c r="T90" s="38">
        <f t="shared" si="40"/>
        <v>90.03</v>
      </c>
      <c r="U90" s="340"/>
      <c r="V90" s="340"/>
    </row>
    <row r="91" spans="1:32" ht="15" customHeight="1">
      <c r="A91" s="335"/>
      <c r="B91" s="85" t="str">
        <f>VLOOKUP($A$85,PresensiIPS!$A$7:$M$360,3)</f>
        <v>0045520858</v>
      </c>
      <c r="C91" s="27" t="s">
        <v>21</v>
      </c>
      <c r="D91" s="39">
        <f>ROUND(((D85+D86+D87+D88+D89+D90)/6),2)</f>
        <v>83.42</v>
      </c>
      <c r="E91" s="39">
        <f>ROUND(((E85+E86+E87+E88+E89+E90)/6),2)</f>
        <v>84.58</v>
      </c>
      <c r="F91" s="39">
        <f>ROUND(((F85+F86+F87+F88+F89+F90)/6),2)</f>
        <v>86.67</v>
      </c>
      <c r="G91" s="39">
        <f>ROUND(((G85+G86+G87+G88+G89+G90)/6),2)</f>
        <v>84</v>
      </c>
      <c r="H91" s="39">
        <f>ROUND(((H85+H86+H87+H88+H89+H90)/6),2)</f>
        <v>86.42</v>
      </c>
      <c r="I91" s="39">
        <f t="shared" ref="I91:T91" si="42">ROUND(((I85+I86+I87+I88+I89+I90)/6),2)</f>
        <v>84.42</v>
      </c>
      <c r="J91" s="39">
        <f t="shared" si="42"/>
        <v>89.08</v>
      </c>
      <c r="K91" s="39">
        <f t="shared" si="42"/>
        <v>85.33</v>
      </c>
      <c r="L91" s="39">
        <f t="shared" si="42"/>
        <v>86.75</v>
      </c>
      <c r="M91" s="39">
        <f t="shared" ref="M91" si="43">ROUND(((M85+M86+M87+M88+M89+M90)/6),2)</f>
        <v>85.92</v>
      </c>
      <c r="N91" s="39">
        <f t="shared" si="42"/>
        <v>81.75</v>
      </c>
      <c r="O91" s="39">
        <f t="shared" si="42"/>
        <v>84</v>
      </c>
      <c r="P91" s="39">
        <f t="shared" si="42"/>
        <v>83.75</v>
      </c>
      <c r="Q91" s="39">
        <f t="shared" si="42"/>
        <v>83.42</v>
      </c>
      <c r="R91" s="39">
        <f t="shared" si="42"/>
        <v>84.67</v>
      </c>
      <c r="S91" s="39">
        <f t="shared" si="42"/>
        <v>1274.17</v>
      </c>
      <c r="T91" s="39">
        <f t="shared" si="42"/>
        <v>84.95</v>
      </c>
      <c r="U91" s="340"/>
      <c r="V91" s="340"/>
    </row>
    <row r="92" spans="1:32" ht="15" customHeight="1">
      <c r="A92" s="335"/>
      <c r="B92" s="78"/>
      <c r="C92" s="28" t="s">
        <v>204</v>
      </c>
      <c r="D92" s="84">
        <f>VLOOKUP($A$85,'Nilai USP'!$B$283:$T$419,4)</f>
        <v>86</v>
      </c>
      <c r="E92" s="84">
        <f>VLOOKUP($A$85,'Nilai USP'!$B$283:$T$419,5)</f>
        <v>83.07692307692308</v>
      </c>
      <c r="F92" s="84">
        <f>VLOOKUP($A$85,'Nilai USP'!$B$283:$T$419,6)</f>
        <v>95</v>
      </c>
      <c r="G92" s="84">
        <f>VLOOKUP($A$85,'Nilai USP'!$B$283:$T$419,7)</f>
        <v>76</v>
      </c>
      <c r="H92" s="84">
        <f>VLOOKUP($A$85,'Nilai USP'!$B$283:$T$419,8)</f>
        <v>86</v>
      </c>
      <c r="I92" s="84">
        <f>VLOOKUP($A$85,'Nilai USP'!$B$283:$T$419,9)</f>
        <v>95</v>
      </c>
      <c r="J92" s="84">
        <f>VLOOKUP($A$85,'Nilai USP'!$B$283:$T$419,10)</f>
        <v>95</v>
      </c>
      <c r="K92" s="84">
        <f>VLOOKUP($A$85,'Nilai USP'!$B$283:$T$419,11)</f>
        <v>96</v>
      </c>
      <c r="L92" s="84">
        <f>VLOOKUP($A$85,'Nilai USP'!$B$283:$T$419,12)</f>
        <v>90</v>
      </c>
      <c r="M92" s="84">
        <f>VLOOKUP($A$85,'Nilai USP'!$B$283:$T$419,13)</f>
        <v>93.823529411764696</v>
      </c>
      <c r="N92" s="84">
        <f>VLOOKUP($A$85,'Nilai USP'!$B$283:$T$419,14)</f>
        <v>97</v>
      </c>
      <c r="O92" s="84">
        <f>VLOOKUP($A$85,'Nilai USP'!$B$283:$T$419,15)</f>
        <v>87</v>
      </c>
      <c r="P92" s="84">
        <f>VLOOKUP($A$85,'Nilai USP'!$B$283:$T$419,16)</f>
        <v>82</v>
      </c>
      <c r="Q92" s="84">
        <f>VLOOKUP($A$85,'Nilai USP'!$B$283:$T$419,17)</f>
        <v>75</v>
      </c>
      <c r="R92" s="84">
        <f>VLOOKUP($A$85,'Nilai USP'!$B$283:$T$419,18)</f>
        <v>89</v>
      </c>
      <c r="S92" s="38">
        <f t="shared" ref="S92:S99" si="44">SUM(D92:R92)</f>
        <v>1325.9004524886877</v>
      </c>
      <c r="T92" s="38">
        <f t="shared" ref="T92:T99" si="45">ROUND(S92/COUNT(D92:R92),2)</f>
        <v>88.39</v>
      </c>
      <c r="U92" s="340"/>
      <c r="V92" s="340"/>
    </row>
    <row r="93" spans="1:32" ht="15" customHeight="1" thickBot="1">
      <c r="A93" s="336"/>
      <c r="B93" s="29"/>
      <c r="C93" s="37" t="s">
        <v>205</v>
      </c>
      <c r="D93" s="41">
        <f t="shared" ref="D93:R93" si="46">ROUND((D91*$V$6+D92*$V$7),0)</f>
        <v>85</v>
      </c>
      <c r="E93" s="41">
        <f t="shared" si="46"/>
        <v>84</v>
      </c>
      <c r="F93" s="41">
        <f t="shared" si="46"/>
        <v>91</v>
      </c>
      <c r="G93" s="41">
        <f t="shared" si="46"/>
        <v>80</v>
      </c>
      <c r="H93" s="41">
        <f t="shared" si="46"/>
        <v>86</v>
      </c>
      <c r="I93" s="41">
        <f t="shared" si="46"/>
        <v>90</v>
      </c>
      <c r="J93" s="41">
        <f t="shared" si="46"/>
        <v>92</v>
      </c>
      <c r="K93" s="41">
        <f t="shared" si="46"/>
        <v>91</v>
      </c>
      <c r="L93" s="41">
        <f t="shared" si="46"/>
        <v>88</v>
      </c>
      <c r="M93" s="41">
        <f t="shared" si="46"/>
        <v>90</v>
      </c>
      <c r="N93" s="41">
        <f t="shared" si="46"/>
        <v>89</v>
      </c>
      <c r="O93" s="41">
        <f t="shared" si="46"/>
        <v>86</v>
      </c>
      <c r="P93" s="41">
        <f t="shared" si="46"/>
        <v>83</v>
      </c>
      <c r="Q93" s="41">
        <f t="shared" si="46"/>
        <v>79</v>
      </c>
      <c r="R93" s="41">
        <f t="shared" si="46"/>
        <v>87</v>
      </c>
      <c r="S93" s="41">
        <f t="shared" si="44"/>
        <v>1301</v>
      </c>
      <c r="T93" s="41">
        <f t="shared" si="45"/>
        <v>86.73</v>
      </c>
      <c r="U93" s="341"/>
      <c r="V93" s="341"/>
    </row>
    <row r="94" spans="1:32" ht="15" customHeight="1" thickTop="1">
      <c r="A94" s="334">
        <v>10</v>
      </c>
      <c r="B94" s="26"/>
      <c r="C94" s="36" t="s">
        <v>34</v>
      </c>
      <c r="D94" s="87">
        <f>VLOOKUP($A$94,Raport1!$B$283:$T$419,4)</f>
        <v>75</v>
      </c>
      <c r="E94" s="87">
        <f>VLOOKUP($A$94,Raport1!$B$283:$T$419,5)</f>
        <v>75</v>
      </c>
      <c r="F94" s="87">
        <f>VLOOKUP($A$94,Raport1!$B$283:$T$419,6)</f>
        <v>80.5</v>
      </c>
      <c r="G94" s="87">
        <f>VLOOKUP($A$94,Raport1!$B$283:$T$419,7)</f>
        <v>70</v>
      </c>
      <c r="H94" s="87">
        <f>VLOOKUP($A$94,Raport1!$B$283:$T$419,8)</f>
        <v>71</v>
      </c>
      <c r="I94" s="87">
        <f>VLOOKUP($A$94,Raport1!$B$283:$T$419,9)</f>
        <v>75.5</v>
      </c>
      <c r="J94" s="87">
        <f>VLOOKUP($A$94,Raport1!$B$283:$T$419,10)</f>
        <v>74</v>
      </c>
      <c r="K94" s="87">
        <f>VLOOKUP($A$94,Raport1!$B$283:$T$419,11)</f>
        <v>81</v>
      </c>
      <c r="L94" s="87">
        <f>VLOOKUP($A$94,Raport1!$B$283:$T$419,12)</f>
        <v>80.5</v>
      </c>
      <c r="M94" s="87">
        <f>VLOOKUP($A$94,Raport1!$B$283:$T$419,13)</f>
        <v>76</v>
      </c>
      <c r="N94" s="87">
        <f>VLOOKUP($A$94,Raport1!$B$283:$T$419,14)</f>
        <v>70</v>
      </c>
      <c r="O94" s="87">
        <f>VLOOKUP($A$94,Raport1!$B$283:$T$419,15)</f>
        <v>70</v>
      </c>
      <c r="P94" s="87">
        <f>VLOOKUP($A$94,Raport1!$B$283:$T$419,16)</f>
        <v>75.5</v>
      </c>
      <c r="Q94" s="87">
        <f>VLOOKUP($A$94,Raport1!$B$283:$T$419,17)</f>
        <v>74.5</v>
      </c>
      <c r="R94" s="87">
        <f>VLOOKUP($A$94,Raport1!$B$283:$T$419,18)</f>
        <v>77</v>
      </c>
      <c r="S94" s="80">
        <f t="shared" si="44"/>
        <v>1125.5</v>
      </c>
      <c r="T94" s="80">
        <f t="shared" si="45"/>
        <v>75.03</v>
      </c>
      <c r="U94" s="337" t="str">
        <f>'SIKAP IPS'!J17</f>
        <v>SB</v>
      </c>
      <c r="V94" s="340" t="s">
        <v>33</v>
      </c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ht="15" customHeight="1">
      <c r="A95" s="335"/>
      <c r="B95" s="26"/>
      <c r="C95" s="35" t="s">
        <v>35</v>
      </c>
      <c r="D95" s="84">
        <f>VLOOKUP($A$94,Raport2!$B$283:$T$419,4)</f>
        <v>77</v>
      </c>
      <c r="E95" s="84">
        <f>VLOOKUP($A$94,Raport2!$B$283:$T$419,5)</f>
        <v>76</v>
      </c>
      <c r="F95" s="84">
        <f>VLOOKUP($A$94,Raport2!$B$283:$T$419,6)</f>
        <v>81</v>
      </c>
      <c r="G95" s="84">
        <f>VLOOKUP($A$94,Raport2!$B$283:$T$419,7)</f>
        <v>75</v>
      </c>
      <c r="H95" s="84">
        <f>VLOOKUP($A$94,Raport2!$B$283:$T$419,8)</f>
        <v>79.5</v>
      </c>
      <c r="I95" s="84">
        <f>VLOOKUP($A$94,Raport2!$B$283:$T$419,9)</f>
        <v>77</v>
      </c>
      <c r="J95" s="84">
        <f>VLOOKUP($A$94,Raport2!$B$283:$T$419,10)</f>
        <v>80</v>
      </c>
      <c r="K95" s="84">
        <f>VLOOKUP($A$94,Raport2!$B$283:$T$419,11)</f>
        <v>83</v>
      </c>
      <c r="L95" s="84">
        <f>VLOOKUP($A$94,Raport2!$B$283:$T$419,12)</f>
        <v>80</v>
      </c>
      <c r="M95" s="84">
        <f>VLOOKUP($A$94,Raport2!$B$283:$T$419,13)</f>
        <v>76</v>
      </c>
      <c r="N95" s="84">
        <f>VLOOKUP($A$94,Raport2!$B$283:$T$419,14)</f>
        <v>73.5</v>
      </c>
      <c r="O95" s="84">
        <f>VLOOKUP($A$94,Raport2!$B$283:$T$419,15)</f>
        <v>70</v>
      </c>
      <c r="P95" s="84">
        <f>VLOOKUP($A$94,Raport2!$B$283:$T$419,16)</f>
        <v>79</v>
      </c>
      <c r="Q95" s="84">
        <f>VLOOKUP($A$94,Raport2!$B$283:$T$419,17)</f>
        <v>77.5</v>
      </c>
      <c r="R95" s="84">
        <f>VLOOKUP($A$94,Raport2!$B$283:$T$419,18)</f>
        <v>77.5</v>
      </c>
      <c r="S95" s="38">
        <f t="shared" si="44"/>
        <v>1162</v>
      </c>
      <c r="T95" s="38">
        <f t="shared" si="45"/>
        <v>77.47</v>
      </c>
      <c r="U95" s="338"/>
      <c r="V95" s="340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 ht="15" customHeight="1">
      <c r="A96" s="335"/>
      <c r="B96" s="342" t="str">
        <f>VLOOKUP($A$94,PresensiIPS!$A$7:$M$360,7)</f>
        <v>GUSTI HAITSAM PERKASA</v>
      </c>
      <c r="C96" s="35" t="s">
        <v>22</v>
      </c>
      <c r="D96" s="84">
        <f>VLOOKUP($A$94,Raport3!$B$283:$T$419,4)</f>
        <v>80</v>
      </c>
      <c r="E96" s="84">
        <f>VLOOKUP($A$94,Raport3!$B$283:$T$419,5)</f>
        <v>77</v>
      </c>
      <c r="F96" s="84">
        <f>VLOOKUP($A$94,Raport3!$B$283:$T$419,6)</f>
        <v>80.5</v>
      </c>
      <c r="G96" s="84">
        <f>VLOOKUP($A$94,Raport3!$B$283:$T$419,7)</f>
        <v>78</v>
      </c>
      <c r="H96" s="84">
        <f>VLOOKUP($A$94,Raport3!$B$283:$T$419,8)</f>
        <v>86</v>
      </c>
      <c r="I96" s="84">
        <f>VLOOKUP($A$94,Raport3!$B$283:$T$419,9)</f>
        <v>78.5</v>
      </c>
      <c r="J96" s="84">
        <f>VLOOKUP($A$94,Raport3!$B$283:$T$419,10)</f>
        <v>85</v>
      </c>
      <c r="K96" s="84">
        <f>VLOOKUP($A$94,Raport3!$B$283:$T$419,11)</f>
        <v>86</v>
      </c>
      <c r="L96" s="84">
        <f>VLOOKUP($A$94,Raport3!$B$283:$T$419,12)</f>
        <v>78.5</v>
      </c>
      <c r="M96" s="84">
        <f>VLOOKUP($A$94,Raport3!$B$283:$T$419,13)</f>
        <v>83.5</v>
      </c>
      <c r="N96" s="84">
        <f>VLOOKUP($A$94,Raport3!$B$283:$T$419,14)</f>
        <v>78</v>
      </c>
      <c r="O96" s="84">
        <f>VLOOKUP($A$94,Raport3!$B$283:$T$419,15)</f>
        <v>82.5</v>
      </c>
      <c r="P96" s="84">
        <f>VLOOKUP($A$94,Raport3!$B$283:$T$419,16)</f>
        <v>80</v>
      </c>
      <c r="Q96" s="84">
        <f>VLOOKUP($A$94,Raport3!$B$283:$T$419,17)</f>
        <v>78.5</v>
      </c>
      <c r="R96" s="84">
        <f>VLOOKUP($A$94,Raport3!$B$283:$T$419,18)</f>
        <v>81</v>
      </c>
      <c r="S96" s="38">
        <f t="shared" si="44"/>
        <v>1213</v>
      </c>
      <c r="T96" s="38">
        <f t="shared" si="45"/>
        <v>80.87</v>
      </c>
      <c r="U96" s="338"/>
      <c r="V96" s="340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 ht="15" customHeight="1">
      <c r="A97" s="335"/>
      <c r="B97" s="342"/>
      <c r="C97" s="35" t="s">
        <v>23</v>
      </c>
      <c r="D97" s="84">
        <f>VLOOKUP($A$94,Raport4!$B$283:$T$419,4)</f>
        <v>87</v>
      </c>
      <c r="E97" s="84">
        <f>VLOOKUP($A$94,Raport4!$B$283:$T$419,5)</f>
        <v>80</v>
      </c>
      <c r="F97" s="84">
        <f>VLOOKUP($A$94,Raport4!$B$283:$T$419,6)</f>
        <v>78.5</v>
      </c>
      <c r="G97" s="84">
        <f>VLOOKUP($A$94,Raport4!$B$283:$T$419,7)</f>
        <v>79</v>
      </c>
      <c r="H97" s="84">
        <f>VLOOKUP($A$94,Raport4!$B$283:$T$419,8)</f>
        <v>89</v>
      </c>
      <c r="I97" s="84">
        <f>VLOOKUP($A$94,Raport4!$B$283:$T$419,9)</f>
        <v>80</v>
      </c>
      <c r="J97" s="84">
        <f>VLOOKUP($A$94,Raport4!$B$283:$T$419,10)</f>
        <v>82.5</v>
      </c>
      <c r="K97" s="84">
        <f>VLOOKUP($A$94,Raport4!$B$283:$T$419,11)</f>
        <v>86.5</v>
      </c>
      <c r="L97" s="84">
        <f>VLOOKUP($A$94,Raport4!$B$283:$T$419,12)</f>
        <v>84.5</v>
      </c>
      <c r="M97" s="84">
        <f>VLOOKUP($A$94,Raport4!$B$283:$T$419,13)</f>
        <v>79.5</v>
      </c>
      <c r="N97" s="84">
        <f>VLOOKUP($A$94,Raport4!$B$283:$T$419,14)</f>
        <v>77.5</v>
      </c>
      <c r="O97" s="84">
        <f>VLOOKUP($A$94,Raport4!$B$283:$T$419,15)</f>
        <v>86</v>
      </c>
      <c r="P97" s="84">
        <f>VLOOKUP($A$94,Raport4!$B$283:$T$419,16)</f>
        <v>81.5</v>
      </c>
      <c r="Q97" s="84">
        <f>VLOOKUP($A$94,Raport4!$B$283:$T$419,17)</f>
        <v>80.5</v>
      </c>
      <c r="R97" s="84">
        <f>VLOOKUP($A$94,Raport4!$B$283:$T$419,18)</f>
        <v>80.5</v>
      </c>
      <c r="S97" s="38">
        <f t="shared" si="44"/>
        <v>1232.5</v>
      </c>
      <c r="T97" s="38">
        <f t="shared" si="45"/>
        <v>82.17</v>
      </c>
      <c r="U97" s="338"/>
      <c r="V97" s="340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2" ht="15" customHeight="1">
      <c r="A98" s="335"/>
      <c r="B98" s="86" t="str">
        <f>VLOOKUP($A$94,PresensiIPS!$A$7:$M$360,4)</f>
        <v>3526012908040002</v>
      </c>
      <c r="C98" s="36" t="s">
        <v>24</v>
      </c>
      <c r="D98" s="84">
        <f>VLOOKUP($A$94,Raport5!$B$283:$T$419,4)</f>
        <v>82</v>
      </c>
      <c r="E98" s="84">
        <f>VLOOKUP($A$94,Raport5!$B$283:$T$419,5)</f>
        <v>85</v>
      </c>
      <c r="F98" s="84">
        <f>VLOOKUP($A$94,Raport5!$B$283:$T$419,6)</f>
        <v>85.5</v>
      </c>
      <c r="G98" s="84">
        <f>VLOOKUP($A$94,Raport5!$B$283:$T$419,7)</f>
        <v>77</v>
      </c>
      <c r="H98" s="84">
        <f>VLOOKUP($A$94,Raport5!$B$283:$T$419,8)</f>
        <v>84</v>
      </c>
      <c r="I98" s="84">
        <f>VLOOKUP($A$94,Raport5!$B$283:$T$419,9)</f>
        <v>79</v>
      </c>
      <c r="J98" s="84">
        <f>VLOOKUP($A$94,Raport5!$B$283:$T$419,10)</f>
        <v>88.5</v>
      </c>
      <c r="K98" s="84">
        <f>VLOOKUP($A$94,Raport5!$B$283:$T$419,11)</f>
        <v>87</v>
      </c>
      <c r="L98" s="84">
        <f>VLOOKUP($A$94,Raport5!$B$283:$T$419,12)</f>
        <v>92.5</v>
      </c>
      <c r="M98" s="84">
        <f>VLOOKUP($A$94,Raport5!$B$283:$T$419,13)</f>
        <v>85</v>
      </c>
      <c r="N98" s="84">
        <f>VLOOKUP($A$94,Raport5!$B$283:$T$419,14)</f>
        <v>80</v>
      </c>
      <c r="O98" s="84">
        <f>VLOOKUP($A$94,Raport5!$B$283:$T$419,15)</f>
        <v>80.5</v>
      </c>
      <c r="P98" s="84">
        <f>VLOOKUP($A$94,Raport5!$B$283:$T$419,16)</f>
        <v>78.5</v>
      </c>
      <c r="Q98" s="84">
        <f>VLOOKUP($A$94,Raport5!$B$283:$T$419,17)</f>
        <v>73</v>
      </c>
      <c r="R98" s="84">
        <f>VLOOKUP($A$94,Raport5!$B$283:$T$419,18)</f>
        <v>84.5</v>
      </c>
      <c r="S98" s="38">
        <f t="shared" si="44"/>
        <v>1242</v>
      </c>
      <c r="T98" s="38">
        <f t="shared" si="45"/>
        <v>82.8</v>
      </c>
      <c r="U98" s="338"/>
      <c r="V98" s="340"/>
    </row>
    <row r="99" spans="1:32" ht="15" customHeight="1">
      <c r="A99" s="335"/>
      <c r="B99" s="85">
        <f>VLOOKUP($A$94,PresensiIPS!$A$7:$M$360,2)</f>
        <v>12258</v>
      </c>
      <c r="C99" s="36" t="s">
        <v>67</v>
      </c>
      <c r="D99" s="84">
        <f>VLOOKUP($A$94,Raport6!$B$283:$T$419,4)</f>
        <v>85</v>
      </c>
      <c r="E99" s="84">
        <f>VLOOKUP($A$94,Raport6!$B$283:$T$419,5)</f>
        <v>87</v>
      </c>
      <c r="F99" s="84">
        <f>VLOOKUP($A$94,Raport6!$B$283:$T$419,6)</f>
        <v>88.5</v>
      </c>
      <c r="G99" s="84">
        <f>VLOOKUP($A$94,Raport6!$B$283:$T$419,7)</f>
        <v>80.5</v>
      </c>
      <c r="H99" s="84">
        <f>VLOOKUP($A$94,Raport6!$B$283:$T$419,8)</f>
        <v>84</v>
      </c>
      <c r="I99" s="84">
        <f>VLOOKUP($A$94,Raport6!$B$283:$T$419,9)</f>
        <v>81</v>
      </c>
      <c r="J99" s="84">
        <f>VLOOKUP($A$94,Raport6!$B$283:$T$419,10)</f>
        <v>92</v>
      </c>
      <c r="K99" s="84">
        <f>VLOOKUP($A$94,Raport6!$B$283:$T$419,11)</f>
        <v>93</v>
      </c>
      <c r="L99" s="84">
        <f>VLOOKUP($A$94,Raport6!$B$283:$T$419,12)</f>
        <v>92</v>
      </c>
      <c r="M99" s="84">
        <f>VLOOKUP($A$94,Raport6!$B$283:$T$419,13)</f>
        <v>88.5</v>
      </c>
      <c r="N99" s="84">
        <f>VLOOKUP($A$94,Raport6!$B$283:$T$419,14)</f>
        <v>82</v>
      </c>
      <c r="O99" s="84">
        <f>VLOOKUP($A$94,Raport6!$B$283:$T$419,15)</f>
        <v>80.5</v>
      </c>
      <c r="P99" s="84">
        <f>VLOOKUP($A$94,Raport6!$B$283:$T$419,16)</f>
        <v>80</v>
      </c>
      <c r="Q99" s="84">
        <f>VLOOKUP($A$94,Raport6!$B$283:$T$419,17)</f>
        <v>73</v>
      </c>
      <c r="R99" s="84">
        <f>VLOOKUP($A$94,Raport6!$B$283:$T$419,18)</f>
        <v>83</v>
      </c>
      <c r="S99" s="38">
        <f t="shared" si="44"/>
        <v>1270</v>
      </c>
      <c r="T99" s="38">
        <f t="shared" si="45"/>
        <v>84.67</v>
      </c>
      <c r="U99" s="338"/>
      <c r="V99" s="340"/>
    </row>
    <row r="100" spans="1:32" ht="15" customHeight="1">
      <c r="A100" s="335"/>
      <c r="B100" s="85" t="str">
        <f>VLOOKUP($A$94,PresensiIPS!$A$7:$M$360,3)</f>
        <v>0049355183</v>
      </c>
      <c r="C100" s="27" t="s">
        <v>21</v>
      </c>
      <c r="D100" s="39">
        <f>ROUND(((D94+D95+D96+D97+D98+D99)/6),2)</f>
        <v>81</v>
      </c>
      <c r="E100" s="39">
        <f>ROUND(((E94+E95+E96+E97+E98+E99)/6),2)</f>
        <v>80</v>
      </c>
      <c r="F100" s="39">
        <f>ROUND(((F94+F95+F96+F97+F98+F99)/6),2)</f>
        <v>82.42</v>
      </c>
      <c r="G100" s="39">
        <f>ROUND(((G94+G95+G96+G97+G98+G99)/6),2)</f>
        <v>76.58</v>
      </c>
      <c r="H100" s="39">
        <f>ROUND(((H94+H95+H96+H97+H98+H99)/6),2)</f>
        <v>82.25</v>
      </c>
      <c r="I100" s="39">
        <f t="shared" ref="I100:T100" si="47">ROUND(((I94+I95+I96+I97+I98+I99)/6),2)</f>
        <v>78.5</v>
      </c>
      <c r="J100" s="39">
        <f t="shared" si="47"/>
        <v>83.67</v>
      </c>
      <c r="K100" s="39">
        <f t="shared" si="47"/>
        <v>86.08</v>
      </c>
      <c r="L100" s="39">
        <f t="shared" si="47"/>
        <v>84.67</v>
      </c>
      <c r="M100" s="39">
        <f t="shared" ref="M100" si="48">ROUND(((M94+M95+M96+M97+M98+M99)/6),2)</f>
        <v>81.42</v>
      </c>
      <c r="N100" s="39">
        <f t="shared" si="47"/>
        <v>76.83</v>
      </c>
      <c r="O100" s="39">
        <f t="shared" si="47"/>
        <v>78.25</v>
      </c>
      <c r="P100" s="39">
        <f t="shared" si="47"/>
        <v>79.08</v>
      </c>
      <c r="Q100" s="39">
        <f t="shared" si="47"/>
        <v>76.17</v>
      </c>
      <c r="R100" s="39">
        <f t="shared" si="47"/>
        <v>80.58</v>
      </c>
      <c r="S100" s="39">
        <f t="shared" si="47"/>
        <v>1207.5</v>
      </c>
      <c r="T100" s="39">
        <f t="shared" si="47"/>
        <v>80.5</v>
      </c>
      <c r="U100" s="338"/>
      <c r="V100" s="340"/>
    </row>
    <row r="101" spans="1:32" ht="15" customHeight="1">
      <c r="A101" s="335"/>
      <c r="B101" s="78"/>
      <c r="C101" s="28" t="s">
        <v>204</v>
      </c>
      <c r="D101" s="84">
        <f>VLOOKUP($A$94,'Nilai USP'!$B$283:$T$419,4)</f>
        <v>88</v>
      </c>
      <c r="E101" s="84">
        <f>VLOOKUP($A$94,'Nilai USP'!$B$283:$T$419,5)</f>
        <v>86.15384615384616</v>
      </c>
      <c r="F101" s="84">
        <f>VLOOKUP($A$94,'Nilai USP'!$B$283:$T$419,6)</f>
        <v>95</v>
      </c>
      <c r="G101" s="84">
        <f>VLOOKUP($A$94,'Nilai USP'!$B$283:$T$419,7)</f>
        <v>81</v>
      </c>
      <c r="H101" s="84">
        <f>VLOOKUP($A$94,'Nilai USP'!$B$283:$T$419,8)</f>
        <v>86</v>
      </c>
      <c r="I101" s="84">
        <f>VLOOKUP($A$94,'Nilai USP'!$B$283:$T$419,9)</f>
        <v>85</v>
      </c>
      <c r="J101" s="84">
        <f>VLOOKUP($A$94,'Nilai USP'!$B$283:$T$419,10)</f>
        <v>92</v>
      </c>
      <c r="K101" s="84">
        <f>VLOOKUP($A$94,'Nilai USP'!$B$283:$T$419,11)</f>
        <v>90</v>
      </c>
      <c r="L101" s="84">
        <f>VLOOKUP($A$94,'Nilai USP'!$B$283:$T$419,12)</f>
        <v>92</v>
      </c>
      <c r="M101" s="84">
        <f>VLOOKUP($A$94,'Nilai USP'!$B$283:$T$419,13)</f>
        <v>90.294117647058826</v>
      </c>
      <c r="N101" s="84">
        <f>VLOOKUP($A$94,'Nilai USP'!$B$283:$T$419,14)</f>
        <v>85</v>
      </c>
      <c r="O101" s="84">
        <f>VLOOKUP($A$94,'Nilai USP'!$B$283:$T$419,15)</f>
        <v>82</v>
      </c>
      <c r="P101" s="84">
        <f>VLOOKUP($A$94,'Nilai USP'!$B$283:$T$419,16)</f>
        <v>78</v>
      </c>
      <c r="Q101" s="84">
        <f>VLOOKUP($A$94,'Nilai USP'!$B$283:$T$419,17)</f>
        <v>78</v>
      </c>
      <c r="R101" s="84">
        <f>VLOOKUP($A$94,'Nilai USP'!$B$283:$T$419,18)</f>
        <v>83</v>
      </c>
      <c r="S101" s="38">
        <f t="shared" ref="S101:S108" si="49">SUM(D101:R101)</f>
        <v>1291.447963800905</v>
      </c>
      <c r="T101" s="38">
        <f t="shared" ref="T101:T108" si="50">ROUND(S101/COUNT(D101:R101),2)</f>
        <v>86.1</v>
      </c>
      <c r="U101" s="338"/>
      <c r="V101" s="340"/>
    </row>
    <row r="102" spans="1:32" ht="15" customHeight="1" thickBot="1">
      <c r="A102" s="336"/>
      <c r="B102" s="29"/>
      <c r="C102" s="37" t="s">
        <v>205</v>
      </c>
      <c r="D102" s="41">
        <f t="shared" ref="D102:R102" si="51">ROUND((D100*$V$6+D101*$V$7),0)</f>
        <v>85</v>
      </c>
      <c r="E102" s="41">
        <f t="shared" si="51"/>
        <v>83</v>
      </c>
      <c r="F102" s="41">
        <f t="shared" si="51"/>
        <v>89</v>
      </c>
      <c r="G102" s="41">
        <f t="shared" si="51"/>
        <v>79</v>
      </c>
      <c r="H102" s="41">
        <f t="shared" si="51"/>
        <v>84</v>
      </c>
      <c r="I102" s="41">
        <f t="shared" si="51"/>
        <v>82</v>
      </c>
      <c r="J102" s="41">
        <f t="shared" si="51"/>
        <v>88</v>
      </c>
      <c r="K102" s="41">
        <f t="shared" si="51"/>
        <v>88</v>
      </c>
      <c r="L102" s="41">
        <f t="shared" si="51"/>
        <v>88</v>
      </c>
      <c r="M102" s="41">
        <f t="shared" si="51"/>
        <v>86</v>
      </c>
      <c r="N102" s="41">
        <f t="shared" si="51"/>
        <v>81</v>
      </c>
      <c r="O102" s="41">
        <f t="shared" si="51"/>
        <v>80</v>
      </c>
      <c r="P102" s="41">
        <f t="shared" si="51"/>
        <v>79</v>
      </c>
      <c r="Q102" s="41">
        <f t="shared" si="51"/>
        <v>77</v>
      </c>
      <c r="R102" s="41">
        <f t="shared" si="51"/>
        <v>82</v>
      </c>
      <c r="S102" s="41">
        <f t="shared" si="49"/>
        <v>1251</v>
      </c>
      <c r="T102" s="41">
        <f t="shared" si="50"/>
        <v>83.4</v>
      </c>
      <c r="U102" s="339"/>
      <c r="V102" s="341"/>
    </row>
    <row r="103" spans="1:32" ht="15" customHeight="1" thickTop="1">
      <c r="A103" s="334">
        <v>11</v>
      </c>
      <c r="B103" s="26"/>
      <c r="C103" s="36" t="s">
        <v>34</v>
      </c>
      <c r="D103" s="87">
        <f>VLOOKUP($A$103,Raport1!$B$283:$T$419,4)</f>
        <v>76</v>
      </c>
      <c r="E103" s="87">
        <f>VLOOKUP($A$103,Raport1!$B$283:$T$419,5)</f>
        <v>76</v>
      </c>
      <c r="F103" s="87">
        <f>VLOOKUP($A$103,Raport1!$B$283:$T$419,6)</f>
        <v>77</v>
      </c>
      <c r="G103" s="87">
        <f>VLOOKUP($A$103,Raport1!$B$283:$T$419,7)</f>
        <v>70</v>
      </c>
      <c r="H103" s="87">
        <f>VLOOKUP($A$103,Raport1!$B$283:$T$419,8)</f>
        <v>70</v>
      </c>
      <c r="I103" s="87">
        <f>VLOOKUP($A$103,Raport1!$B$283:$T$419,9)</f>
        <v>75.5</v>
      </c>
      <c r="J103" s="87">
        <f>VLOOKUP($A$103,Raport1!$B$283:$T$419,10)</f>
        <v>75</v>
      </c>
      <c r="K103" s="87">
        <f>VLOOKUP($A$103,Raport1!$B$283:$T$419,11)</f>
        <v>83</v>
      </c>
      <c r="L103" s="87">
        <f>VLOOKUP($A$103,Raport1!$B$283:$T$419,12)</f>
        <v>79</v>
      </c>
      <c r="M103" s="87">
        <f>VLOOKUP($A$103,Raport1!$B$283:$T$419,13)</f>
        <v>75</v>
      </c>
      <c r="N103" s="87">
        <f>VLOOKUP($A$103,Raport1!$B$283:$T$419,14)</f>
        <v>72</v>
      </c>
      <c r="O103" s="87">
        <f>VLOOKUP($A$103,Raport1!$B$283:$T$419,15)</f>
        <v>70</v>
      </c>
      <c r="P103" s="87">
        <f>VLOOKUP($A$103,Raport1!$B$283:$T$419,16)</f>
        <v>72</v>
      </c>
      <c r="Q103" s="87">
        <f>VLOOKUP($A$103,Raport1!$B$283:$T$419,17)</f>
        <v>76.5</v>
      </c>
      <c r="R103" s="87">
        <f>VLOOKUP($A$103,Raport1!$B$283:$T$419,18)</f>
        <v>75.5</v>
      </c>
      <c r="S103" s="80">
        <f t="shared" si="49"/>
        <v>1122.5</v>
      </c>
      <c r="T103" s="80">
        <f t="shared" si="50"/>
        <v>74.83</v>
      </c>
      <c r="U103" s="337" t="str">
        <f>'SIKAP IPS'!J18</f>
        <v>SB</v>
      </c>
      <c r="V103" s="340" t="s">
        <v>33</v>
      </c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2" ht="15" customHeight="1">
      <c r="A104" s="335"/>
      <c r="B104" s="26"/>
      <c r="C104" s="35" t="s">
        <v>35</v>
      </c>
      <c r="D104" s="84">
        <f>VLOOKUP($A$103,Raport2!$B$283:$T$419,4)</f>
        <v>78</v>
      </c>
      <c r="E104" s="84">
        <f>VLOOKUP($A$103,Raport2!$B$283:$T$419,5)</f>
        <v>77</v>
      </c>
      <c r="F104" s="84">
        <f>VLOOKUP($A$103,Raport2!$B$283:$T$419,6)</f>
        <v>76.5</v>
      </c>
      <c r="G104" s="84">
        <f>VLOOKUP($A$103,Raport2!$B$283:$T$419,7)</f>
        <v>74</v>
      </c>
      <c r="H104" s="84">
        <f>VLOOKUP($A$103,Raport2!$B$283:$T$419,8)</f>
        <v>73</v>
      </c>
      <c r="I104" s="84">
        <f>VLOOKUP($A$103,Raport2!$B$283:$T$419,9)</f>
        <v>76.5</v>
      </c>
      <c r="J104" s="84">
        <f>VLOOKUP($A$103,Raport2!$B$283:$T$419,10)</f>
        <v>79</v>
      </c>
      <c r="K104" s="84">
        <f>VLOOKUP($A$103,Raport2!$B$283:$T$419,11)</f>
        <v>85</v>
      </c>
      <c r="L104" s="84">
        <f>VLOOKUP($A$103,Raport2!$B$283:$T$419,12)</f>
        <v>79</v>
      </c>
      <c r="M104" s="84">
        <f>VLOOKUP($A$103,Raport2!$B$283:$T$419,13)</f>
        <v>76</v>
      </c>
      <c r="N104" s="84">
        <f>VLOOKUP($A$103,Raport2!$B$283:$T$419,14)</f>
        <v>74.5</v>
      </c>
      <c r="O104" s="84">
        <f>VLOOKUP($A$103,Raport2!$B$283:$T$419,15)</f>
        <v>70</v>
      </c>
      <c r="P104" s="84">
        <f>VLOOKUP($A$103,Raport2!$B$283:$T$419,16)</f>
        <v>75</v>
      </c>
      <c r="Q104" s="84">
        <f>VLOOKUP($A$103,Raport2!$B$283:$T$419,17)</f>
        <v>78.5</v>
      </c>
      <c r="R104" s="84">
        <f>VLOOKUP($A$103,Raport2!$B$283:$T$419,18)</f>
        <v>77.5</v>
      </c>
      <c r="S104" s="38">
        <f t="shared" si="49"/>
        <v>1149.5</v>
      </c>
      <c r="T104" s="38">
        <f t="shared" si="50"/>
        <v>76.63</v>
      </c>
      <c r="U104" s="338"/>
      <c r="V104" s="340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2" ht="15" customHeight="1">
      <c r="A105" s="335"/>
      <c r="B105" s="342" t="str">
        <f>VLOOKUP($A$103,PresensiIPS!$A$7:$M$360,7)</f>
        <v>HORISUN ARIEF</v>
      </c>
      <c r="C105" s="35" t="s">
        <v>22</v>
      </c>
      <c r="D105" s="84">
        <f>VLOOKUP($A$103,Raport3!$B$283:$T$419,4)</f>
        <v>79.5</v>
      </c>
      <c r="E105" s="84">
        <f>VLOOKUP($A$103,Raport3!$B$283:$T$419,5)</f>
        <v>79</v>
      </c>
      <c r="F105" s="84">
        <f>VLOOKUP($A$103,Raport3!$B$283:$T$419,6)</f>
        <v>76</v>
      </c>
      <c r="G105" s="84">
        <f>VLOOKUP($A$103,Raport3!$B$283:$T$419,7)</f>
        <v>78</v>
      </c>
      <c r="H105" s="84">
        <f>VLOOKUP($A$103,Raport3!$B$283:$T$419,8)</f>
        <v>80</v>
      </c>
      <c r="I105" s="84">
        <f>VLOOKUP($A$103,Raport3!$B$283:$T$419,9)</f>
        <v>78</v>
      </c>
      <c r="J105" s="84">
        <f>VLOOKUP($A$103,Raport3!$B$283:$T$419,10)</f>
        <v>84</v>
      </c>
      <c r="K105" s="84">
        <f>VLOOKUP($A$103,Raport3!$B$283:$T$419,11)</f>
        <v>81</v>
      </c>
      <c r="L105" s="84">
        <f>VLOOKUP($A$103,Raport3!$B$283:$T$419,12)</f>
        <v>77.5</v>
      </c>
      <c r="M105" s="84">
        <f>VLOOKUP($A$103,Raport3!$B$283:$T$419,13)</f>
        <v>80</v>
      </c>
      <c r="N105" s="84">
        <f>VLOOKUP($A$103,Raport3!$B$283:$T$419,14)</f>
        <v>77.5</v>
      </c>
      <c r="O105" s="84">
        <f>VLOOKUP($A$103,Raport3!$B$283:$T$419,15)</f>
        <v>82.5</v>
      </c>
      <c r="P105" s="84">
        <f>VLOOKUP($A$103,Raport3!$B$283:$T$419,16)</f>
        <v>80</v>
      </c>
      <c r="Q105" s="84">
        <f>VLOOKUP($A$103,Raport3!$B$283:$T$419,17)</f>
        <v>79</v>
      </c>
      <c r="R105" s="84">
        <f>VLOOKUP($A$103,Raport3!$B$283:$T$419,18)</f>
        <v>77.5</v>
      </c>
      <c r="S105" s="38">
        <f t="shared" si="49"/>
        <v>1189.5</v>
      </c>
      <c r="T105" s="38">
        <f t="shared" si="50"/>
        <v>79.3</v>
      </c>
      <c r="U105" s="338"/>
      <c r="V105" s="340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2" ht="15" customHeight="1">
      <c r="A106" s="335"/>
      <c r="B106" s="342"/>
      <c r="C106" s="35" t="s">
        <v>23</v>
      </c>
      <c r="D106" s="84">
        <f>VLOOKUP($A$103,Raport4!$B$283:$T$419,4)</f>
        <v>80.5</v>
      </c>
      <c r="E106" s="84">
        <f>VLOOKUP($A$103,Raport4!$B$283:$T$419,5)</f>
        <v>81</v>
      </c>
      <c r="F106" s="84">
        <f>VLOOKUP($A$103,Raport4!$B$283:$T$419,6)</f>
        <v>77.5</v>
      </c>
      <c r="G106" s="84">
        <f>VLOOKUP($A$103,Raport4!$B$283:$T$419,7)</f>
        <v>78</v>
      </c>
      <c r="H106" s="84">
        <f>VLOOKUP($A$103,Raport4!$B$283:$T$419,8)</f>
        <v>82</v>
      </c>
      <c r="I106" s="84">
        <f>VLOOKUP($A$103,Raport4!$B$283:$T$419,9)</f>
        <v>79.5</v>
      </c>
      <c r="J106" s="84">
        <f>VLOOKUP($A$103,Raport4!$B$283:$T$419,10)</f>
        <v>85.5</v>
      </c>
      <c r="K106" s="84">
        <f>VLOOKUP($A$103,Raport4!$B$283:$T$419,11)</f>
        <v>86</v>
      </c>
      <c r="L106" s="84">
        <f>VLOOKUP($A$103,Raport4!$B$283:$T$419,12)</f>
        <v>79.5</v>
      </c>
      <c r="M106" s="84">
        <f>VLOOKUP($A$103,Raport4!$B$283:$T$419,13)</f>
        <v>76.5</v>
      </c>
      <c r="N106" s="84">
        <f>VLOOKUP($A$103,Raport4!$B$283:$T$419,14)</f>
        <v>74.5</v>
      </c>
      <c r="O106" s="84">
        <f>VLOOKUP($A$103,Raport4!$B$283:$T$419,15)</f>
        <v>86</v>
      </c>
      <c r="P106" s="84">
        <f>VLOOKUP($A$103,Raport4!$B$283:$T$419,16)</f>
        <v>81</v>
      </c>
      <c r="Q106" s="84">
        <f>VLOOKUP($A$103,Raport4!$B$283:$T$419,17)</f>
        <v>81</v>
      </c>
      <c r="R106" s="84">
        <f>VLOOKUP($A$103,Raport4!$B$283:$T$419,18)</f>
        <v>78.5</v>
      </c>
      <c r="S106" s="38">
        <f t="shared" si="49"/>
        <v>1207</v>
      </c>
      <c r="T106" s="38">
        <f t="shared" si="50"/>
        <v>80.47</v>
      </c>
      <c r="U106" s="338"/>
      <c r="V106" s="340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2" ht="15" customHeight="1">
      <c r="A107" s="335"/>
      <c r="B107" s="86" t="str">
        <f>VLOOKUP($A$103,PresensiIPS!$A$7:$M$360,4)</f>
        <v>3525132002040000</v>
      </c>
      <c r="C107" s="36" t="s">
        <v>24</v>
      </c>
      <c r="D107" s="84">
        <f>VLOOKUP($A$103,Raport5!$B$283:$T$419,4)</f>
        <v>81.5</v>
      </c>
      <c r="E107" s="84">
        <f>VLOOKUP($A$103,Raport5!$B$283:$T$419,5)</f>
        <v>81.5</v>
      </c>
      <c r="F107" s="84">
        <f>VLOOKUP($A$103,Raport5!$B$283:$T$419,6)</f>
        <v>83.5</v>
      </c>
      <c r="G107" s="84">
        <f>VLOOKUP($A$103,Raport5!$B$283:$T$419,7)</f>
        <v>81</v>
      </c>
      <c r="H107" s="84">
        <f>VLOOKUP($A$103,Raport5!$B$283:$T$419,8)</f>
        <v>87.5</v>
      </c>
      <c r="I107" s="84">
        <f>VLOOKUP($A$103,Raport5!$B$283:$T$419,9)</f>
        <v>78.5</v>
      </c>
      <c r="J107" s="84">
        <f>VLOOKUP($A$103,Raport5!$B$283:$T$419,10)</f>
        <v>89</v>
      </c>
      <c r="K107" s="84">
        <f>VLOOKUP($A$103,Raport5!$B$283:$T$419,11)</f>
        <v>87</v>
      </c>
      <c r="L107" s="84">
        <f>VLOOKUP($A$103,Raport5!$B$283:$T$419,12)</f>
        <v>89</v>
      </c>
      <c r="M107" s="84">
        <f>VLOOKUP($A$103,Raport5!$B$283:$T$419,13)</f>
        <v>78.5</v>
      </c>
      <c r="N107" s="84">
        <f>VLOOKUP($A$103,Raport5!$B$283:$T$419,14)</f>
        <v>79</v>
      </c>
      <c r="O107" s="84">
        <f>VLOOKUP($A$103,Raport5!$B$283:$T$419,15)</f>
        <v>80.5</v>
      </c>
      <c r="P107" s="84">
        <f>VLOOKUP($A$103,Raport5!$B$283:$T$419,16)</f>
        <v>79</v>
      </c>
      <c r="Q107" s="84">
        <f>VLOOKUP($A$103,Raport5!$B$283:$T$419,17)</f>
        <v>74.5</v>
      </c>
      <c r="R107" s="84">
        <f>VLOOKUP($A$103,Raport5!$B$283:$T$419,18)</f>
        <v>82</v>
      </c>
      <c r="S107" s="38">
        <f t="shared" si="49"/>
        <v>1232</v>
      </c>
      <c r="T107" s="38">
        <f t="shared" si="50"/>
        <v>82.13</v>
      </c>
      <c r="U107" s="338"/>
      <c r="V107" s="340"/>
    </row>
    <row r="108" spans="1:32" ht="15" customHeight="1">
      <c r="A108" s="335"/>
      <c r="B108" s="85">
        <f>VLOOKUP($A$103,PresensiIPS!$A$7:$M$360,2)</f>
        <v>12273</v>
      </c>
      <c r="C108" s="36" t="s">
        <v>67</v>
      </c>
      <c r="D108" s="84">
        <f>VLOOKUP($A$103,Raport6!$B$283:$T$419,4)</f>
        <v>84.5</v>
      </c>
      <c r="E108" s="84">
        <f>VLOOKUP($A$103,Raport6!$B$283:$T$419,5)</f>
        <v>82.5</v>
      </c>
      <c r="F108" s="84">
        <f>VLOOKUP($A$103,Raport6!$B$283:$T$419,6)</f>
        <v>86.5</v>
      </c>
      <c r="G108" s="84">
        <f>VLOOKUP($A$103,Raport6!$B$283:$T$419,7)</f>
        <v>82.5</v>
      </c>
      <c r="H108" s="84">
        <f>VLOOKUP($A$103,Raport6!$B$283:$T$419,8)</f>
        <v>87.5</v>
      </c>
      <c r="I108" s="84">
        <f>VLOOKUP($A$103,Raport6!$B$283:$T$419,9)</f>
        <v>81</v>
      </c>
      <c r="J108" s="84">
        <f>VLOOKUP($A$103,Raport6!$B$283:$T$419,10)</f>
        <v>93</v>
      </c>
      <c r="K108" s="84">
        <f>VLOOKUP($A$103,Raport6!$B$283:$T$419,11)</f>
        <v>95</v>
      </c>
      <c r="L108" s="84">
        <f>VLOOKUP($A$103,Raport6!$B$283:$T$419,12)</f>
        <v>88.5</v>
      </c>
      <c r="M108" s="84">
        <f>VLOOKUP($A$103,Raport6!$B$283:$T$419,13)</f>
        <v>82.5</v>
      </c>
      <c r="N108" s="84">
        <f>VLOOKUP($A$103,Raport6!$B$283:$T$419,14)</f>
        <v>81</v>
      </c>
      <c r="O108" s="84">
        <f>VLOOKUP($A$103,Raport6!$B$283:$T$419,15)</f>
        <v>80.5</v>
      </c>
      <c r="P108" s="84">
        <f>VLOOKUP($A$103,Raport6!$B$283:$T$419,16)</f>
        <v>80.5</v>
      </c>
      <c r="Q108" s="84">
        <f>VLOOKUP($A$103,Raport6!$B$283:$T$419,17)</f>
        <v>76</v>
      </c>
      <c r="R108" s="84">
        <f>VLOOKUP($A$103,Raport6!$B$283:$T$419,18)</f>
        <v>81.5</v>
      </c>
      <c r="S108" s="38">
        <f t="shared" si="49"/>
        <v>1263</v>
      </c>
      <c r="T108" s="38">
        <f t="shared" si="50"/>
        <v>84.2</v>
      </c>
      <c r="U108" s="338"/>
      <c r="V108" s="340"/>
    </row>
    <row r="109" spans="1:32" ht="15" customHeight="1">
      <c r="A109" s="335"/>
      <c r="B109" s="85" t="str">
        <f>VLOOKUP($A$103,PresensiIPS!$A$7:$M$360,3)</f>
        <v>0045708875</v>
      </c>
      <c r="C109" s="27" t="s">
        <v>21</v>
      </c>
      <c r="D109" s="39">
        <f>ROUND(((D103+D104+D105+D106+D107+D108)/6),2)</f>
        <v>80</v>
      </c>
      <c r="E109" s="39">
        <f>ROUND(((E103+E104+E105+E106+E107+E108)/6),2)</f>
        <v>79.5</v>
      </c>
      <c r="F109" s="39">
        <f>ROUND(((F103+F104+F105+F106+F107+F108)/6),2)</f>
        <v>79.5</v>
      </c>
      <c r="G109" s="39">
        <f>ROUND(((G103+G104+G105+G106+G107+G108)/6),2)</f>
        <v>77.25</v>
      </c>
      <c r="H109" s="39">
        <f>ROUND(((H103+H104+H105+H106+H107+H108)/6),2)</f>
        <v>80</v>
      </c>
      <c r="I109" s="39">
        <f t="shared" ref="I109:T109" si="52">ROUND(((I103+I104+I105+I106+I107+I108)/6),2)</f>
        <v>78.17</v>
      </c>
      <c r="J109" s="39">
        <f t="shared" si="52"/>
        <v>84.25</v>
      </c>
      <c r="K109" s="39">
        <f t="shared" si="52"/>
        <v>86.17</v>
      </c>
      <c r="L109" s="39">
        <f t="shared" si="52"/>
        <v>82.08</v>
      </c>
      <c r="M109" s="39">
        <f t="shared" ref="M109" si="53">ROUND(((M103+M104+M105+M106+M107+M108)/6),2)</f>
        <v>78.08</v>
      </c>
      <c r="N109" s="39">
        <f t="shared" si="52"/>
        <v>76.42</v>
      </c>
      <c r="O109" s="39">
        <f t="shared" si="52"/>
        <v>78.25</v>
      </c>
      <c r="P109" s="39">
        <f t="shared" si="52"/>
        <v>77.92</v>
      </c>
      <c r="Q109" s="39">
        <f t="shared" si="52"/>
        <v>77.58</v>
      </c>
      <c r="R109" s="39">
        <f t="shared" si="52"/>
        <v>78.75</v>
      </c>
      <c r="S109" s="39">
        <f t="shared" si="52"/>
        <v>1193.92</v>
      </c>
      <c r="T109" s="39">
        <f t="shared" si="52"/>
        <v>79.59</v>
      </c>
      <c r="U109" s="338"/>
      <c r="V109" s="340"/>
    </row>
    <row r="110" spans="1:32" ht="15" customHeight="1">
      <c r="A110" s="335"/>
      <c r="B110" s="78"/>
      <c r="C110" s="28" t="s">
        <v>204</v>
      </c>
      <c r="D110" s="84">
        <f>VLOOKUP($A$103,'Nilai USP'!$B$283:$T$419,4)</f>
        <v>95</v>
      </c>
      <c r="E110" s="84">
        <f>VLOOKUP($A$103,'Nilai USP'!$B$283:$T$419,5)</f>
        <v>82.307692307692307</v>
      </c>
      <c r="F110" s="84">
        <f>VLOOKUP($A$103,'Nilai USP'!$B$283:$T$419,6)</f>
        <v>95</v>
      </c>
      <c r="G110" s="84">
        <f>VLOOKUP($A$103,'Nilai USP'!$B$283:$T$419,7)</f>
        <v>76</v>
      </c>
      <c r="H110" s="84">
        <f>VLOOKUP($A$103,'Nilai USP'!$B$283:$T$419,8)</f>
        <v>87</v>
      </c>
      <c r="I110" s="84">
        <f>VLOOKUP($A$103,'Nilai USP'!$B$283:$T$419,9)</f>
        <v>96</v>
      </c>
      <c r="J110" s="84">
        <f>VLOOKUP($A$103,'Nilai USP'!$B$283:$T$419,10)</f>
        <v>88</v>
      </c>
      <c r="K110" s="84">
        <f>VLOOKUP($A$103,'Nilai USP'!$B$283:$T$419,11)</f>
        <v>97</v>
      </c>
      <c r="L110" s="84">
        <f>VLOOKUP($A$103,'Nilai USP'!$B$283:$T$419,12)</f>
        <v>90</v>
      </c>
      <c r="M110" s="84">
        <f>VLOOKUP($A$103,'Nilai USP'!$B$283:$T$419,13)</f>
        <v>93.823529411764696</v>
      </c>
      <c r="N110" s="84">
        <f>VLOOKUP($A$103,'Nilai USP'!$B$283:$T$419,14)</f>
        <v>87</v>
      </c>
      <c r="O110" s="84">
        <f>VLOOKUP($A$103,'Nilai USP'!$B$283:$T$419,15)</f>
        <v>87</v>
      </c>
      <c r="P110" s="84">
        <f>VLOOKUP($A$103,'Nilai USP'!$B$283:$T$419,16)</f>
        <v>86</v>
      </c>
      <c r="Q110" s="84">
        <f>VLOOKUP($A$103,'Nilai USP'!$B$283:$T$419,17)</f>
        <v>78</v>
      </c>
      <c r="R110" s="84">
        <f>VLOOKUP($A$103,'Nilai USP'!$B$283:$T$419,18)</f>
        <v>85</v>
      </c>
      <c r="S110" s="38">
        <f t="shared" ref="S110:S117" si="54">SUM(D110:R110)</f>
        <v>1323.131221719457</v>
      </c>
      <c r="T110" s="38">
        <f t="shared" ref="T110:T117" si="55">ROUND(S110/COUNT(D110:R110),2)</f>
        <v>88.21</v>
      </c>
      <c r="U110" s="338"/>
      <c r="V110" s="340"/>
    </row>
    <row r="111" spans="1:32" ht="15" customHeight="1" thickBot="1">
      <c r="A111" s="336"/>
      <c r="B111" s="29"/>
      <c r="C111" s="37" t="s">
        <v>205</v>
      </c>
      <c r="D111" s="41">
        <f t="shared" ref="D111:R111" si="56">ROUND((D109*$V$6+D110*$V$7),0)</f>
        <v>88</v>
      </c>
      <c r="E111" s="41">
        <f t="shared" si="56"/>
        <v>81</v>
      </c>
      <c r="F111" s="41">
        <f t="shared" si="56"/>
        <v>87</v>
      </c>
      <c r="G111" s="41">
        <f t="shared" si="56"/>
        <v>77</v>
      </c>
      <c r="H111" s="41">
        <f t="shared" si="56"/>
        <v>84</v>
      </c>
      <c r="I111" s="41">
        <f t="shared" si="56"/>
        <v>87</v>
      </c>
      <c r="J111" s="41">
        <f t="shared" si="56"/>
        <v>86</v>
      </c>
      <c r="K111" s="41">
        <f t="shared" si="56"/>
        <v>92</v>
      </c>
      <c r="L111" s="41">
        <f t="shared" si="56"/>
        <v>86</v>
      </c>
      <c r="M111" s="41">
        <f t="shared" si="56"/>
        <v>86</v>
      </c>
      <c r="N111" s="41">
        <f t="shared" si="56"/>
        <v>82</v>
      </c>
      <c r="O111" s="41">
        <f t="shared" si="56"/>
        <v>83</v>
      </c>
      <c r="P111" s="41">
        <f t="shared" si="56"/>
        <v>82</v>
      </c>
      <c r="Q111" s="41">
        <f t="shared" si="56"/>
        <v>78</v>
      </c>
      <c r="R111" s="41">
        <f t="shared" si="56"/>
        <v>82</v>
      </c>
      <c r="S111" s="41">
        <f t="shared" si="54"/>
        <v>1261</v>
      </c>
      <c r="T111" s="41">
        <f t="shared" si="55"/>
        <v>84.07</v>
      </c>
      <c r="U111" s="339"/>
      <c r="V111" s="341"/>
    </row>
    <row r="112" spans="1:32" ht="15" customHeight="1" thickTop="1">
      <c r="A112" s="334">
        <v>12</v>
      </c>
      <c r="B112" s="26"/>
      <c r="C112" s="36" t="s">
        <v>34</v>
      </c>
      <c r="D112" s="87">
        <f>VLOOKUP($A$112,Raport1!$B$283:$T$419,4)</f>
        <v>78</v>
      </c>
      <c r="E112" s="87">
        <f>VLOOKUP($A$112,Raport1!$B$283:$T$419,5)</f>
        <v>76.5</v>
      </c>
      <c r="F112" s="87">
        <f>VLOOKUP($A$112,Raport1!$B$283:$T$419,6)</f>
        <v>81</v>
      </c>
      <c r="G112" s="87">
        <f>VLOOKUP($A$112,Raport1!$B$283:$T$419,7)</f>
        <v>72.5</v>
      </c>
      <c r="H112" s="87">
        <f>VLOOKUP($A$112,Raport1!$B$283:$T$419,8)</f>
        <v>70.5</v>
      </c>
      <c r="I112" s="87">
        <f>VLOOKUP($A$112,Raport1!$B$283:$T$419,9)</f>
        <v>77.5</v>
      </c>
      <c r="J112" s="87">
        <f>VLOOKUP($A$112,Raport1!$B$283:$T$419,10)</f>
        <v>80</v>
      </c>
      <c r="K112" s="87">
        <f>VLOOKUP($A$112,Raport1!$B$283:$T$419,11)</f>
        <v>81</v>
      </c>
      <c r="L112" s="87">
        <f>VLOOKUP($A$112,Raport1!$B$283:$T$419,12)</f>
        <v>78.5</v>
      </c>
      <c r="M112" s="87">
        <f>VLOOKUP($A$112,Raport1!$B$283:$T$419,13)</f>
        <v>79.5</v>
      </c>
      <c r="N112" s="87">
        <f>VLOOKUP($A$112,Raport1!$B$283:$T$419,14)</f>
        <v>80</v>
      </c>
      <c r="O112" s="87">
        <f>VLOOKUP($A$112,Raport1!$B$283:$T$419,15)</f>
        <v>75</v>
      </c>
      <c r="P112" s="87">
        <f>VLOOKUP($A$112,Raport1!$B$283:$T$419,16)</f>
        <v>80</v>
      </c>
      <c r="Q112" s="87">
        <f>VLOOKUP($A$112,Raport1!$B$283:$T$419,17)</f>
        <v>76.5</v>
      </c>
      <c r="R112" s="87">
        <f>VLOOKUP($A$112,Raport1!$B$283:$T$419,18)</f>
        <v>76</v>
      </c>
      <c r="S112" s="80">
        <f t="shared" si="54"/>
        <v>1162.5</v>
      </c>
      <c r="T112" s="80">
        <f t="shared" si="55"/>
        <v>77.5</v>
      </c>
      <c r="U112" s="337" t="str">
        <f>'SIKAP IPS'!J19</f>
        <v>SB</v>
      </c>
      <c r="V112" s="340" t="s">
        <v>33</v>
      </c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ht="15" customHeight="1">
      <c r="A113" s="335"/>
      <c r="B113" s="26"/>
      <c r="C113" s="35" t="s">
        <v>35</v>
      </c>
      <c r="D113" s="84">
        <f>VLOOKUP($A$112,Raport2!$B$283:$T$419,4)</f>
        <v>79</v>
      </c>
      <c r="E113" s="84">
        <f>VLOOKUP($A$112,Raport2!$B$283:$T$419,5)</f>
        <v>77</v>
      </c>
      <c r="F113" s="84">
        <f>VLOOKUP($A$112,Raport2!$B$283:$T$419,6)</f>
        <v>82.5</v>
      </c>
      <c r="G113" s="84">
        <f>VLOOKUP($A$112,Raport2!$B$283:$T$419,7)</f>
        <v>77.5</v>
      </c>
      <c r="H113" s="84">
        <f>VLOOKUP($A$112,Raport2!$B$283:$T$419,8)</f>
        <v>76.5</v>
      </c>
      <c r="I113" s="84">
        <f>VLOOKUP($A$112,Raport2!$B$283:$T$419,9)</f>
        <v>80</v>
      </c>
      <c r="J113" s="84">
        <f>VLOOKUP($A$112,Raport2!$B$283:$T$419,10)</f>
        <v>85</v>
      </c>
      <c r="K113" s="84">
        <f>VLOOKUP($A$112,Raport2!$B$283:$T$419,11)</f>
        <v>83</v>
      </c>
      <c r="L113" s="84">
        <f>VLOOKUP($A$112,Raport2!$B$283:$T$419,12)</f>
        <v>82.5</v>
      </c>
      <c r="M113" s="84">
        <f>VLOOKUP($A$112,Raport2!$B$283:$T$419,13)</f>
        <v>85</v>
      </c>
      <c r="N113" s="84">
        <f>VLOOKUP($A$112,Raport2!$B$283:$T$419,14)</f>
        <v>81.5</v>
      </c>
      <c r="O113" s="84">
        <f>VLOOKUP($A$112,Raport2!$B$283:$T$419,15)</f>
        <v>80</v>
      </c>
      <c r="P113" s="84">
        <f>VLOOKUP($A$112,Raport2!$B$283:$T$419,16)</f>
        <v>84</v>
      </c>
      <c r="Q113" s="84">
        <f>VLOOKUP($A$112,Raport2!$B$283:$T$419,17)</f>
        <v>80</v>
      </c>
      <c r="R113" s="84">
        <f>VLOOKUP($A$112,Raport2!$B$283:$T$419,18)</f>
        <v>80</v>
      </c>
      <c r="S113" s="38">
        <f t="shared" si="54"/>
        <v>1213.5</v>
      </c>
      <c r="T113" s="38">
        <f t="shared" si="55"/>
        <v>80.900000000000006</v>
      </c>
      <c r="U113" s="338"/>
      <c r="V113" s="340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ht="15" customHeight="1">
      <c r="A114" s="335"/>
      <c r="B114" s="342" t="str">
        <f>VLOOKUP($A$112,PresensiIPS!$A$7:$M$360,7)</f>
        <v>IMROATUL MUNAWAROH</v>
      </c>
      <c r="C114" s="35" t="s">
        <v>22</v>
      </c>
      <c r="D114" s="84">
        <f>VLOOKUP($A$112,Raport3!$B$283:$T$419,4)</f>
        <v>86.5</v>
      </c>
      <c r="E114" s="84">
        <f>VLOOKUP($A$112,Raport3!$B$283:$T$419,5)</f>
        <v>79</v>
      </c>
      <c r="F114" s="84">
        <f>VLOOKUP($A$112,Raport3!$B$283:$T$419,6)</f>
        <v>83.5</v>
      </c>
      <c r="G114" s="84">
        <f>VLOOKUP($A$112,Raport3!$B$283:$T$419,7)</f>
        <v>82</v>
      </c>
      <c r="H114" s="84">
        <f>VLOOKUP($A$112,Raport3!$B$283:$T$419,8)</f>
        <v>89</v>
      </c>
      <c r="I114" s="84">
        <f>VLOOKUP($A$112,Raport3!$B$283:$T$419,9)</f>
        <v>80.5</v>
      </c>
      <c r="J114" s="84">
        <f>VLOOKUP($A$112,Raport3!$B$283:$T$419,10)</f>
        <v>89</v>
      </c>
      <c r="K114" s="84">
        <f>VLOOKUP($A$112,Raport3!$B$283:$T$419,11)</f>
        <v>85</v>
      </c>
      <c r="L114" s="84">
        <f>VLOOKUP($A$112,Raport3!$B$283:$T$419,12)</f>
        <v>81</v>
      </c>
      <c r="M114" s="84">
        <f>VLOOKUP($A$112,Raport3!$B$283:$T$419,13)</f>
        <v>89</v>
      </c>
      <c r="N114" s="84">
        <f>VLOOKUP($A$112,Raport3!$B$283:$T$419,14)</f>
        <v>83.5</v>
      </c>
      <c r="O114" s="84">
        <f>VLOOKUP($A$112,Raport3!$B$283:$T$419,15)</f>
        <v>82.5</v>
      </c>
      <c r="P114" s="84">
        <f>VLOOKUP($A$112,Raport3!$B$283:$T$419,16)</f>
        <v>86</v>
      </c>
      <c r="Q114" s="84">
        <f>VLOOKUP($A$112,Raport3!$B$283:$T$419,17)</f>
        <v>80.5</v>
      </c>
      <c r="R114" s="84">
        <f>VLOOKUP($A$112,Raport3!$B$283:$T$419,18)</f>
        <v>81.5</v>
      </c>
      <c r="S114" s="38">
        <f t="shared" si="54"/>
        <v>1258.5</v>
      </c>
      <c r="T114" s="38">
        <f t="shared" si="55"/>
        <v>83.9</v>
      </c>
      <c r="U114" s="338"/>
      <c r="V114" s="340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ht="15" customHeight="1">
      <c r="A115" s="335"/>
      <c r="B115" s="342"/>
      <c r="C115" s="35" t="s">
        <v>23</v>
      </c>
      <c r="D115" s="84">
        <f>VLOOKUP($A$112,Raport4!$B$283:$T$419,4)</f>
        <v>87.5</v>
      </c>
      <c r="E115" s="84">
        <f>VLOOKUP($A$112,Raport4!$B$283:$T$419,5)</f>
        <v>82</v>
      </c>
      <c r="F115" s="84">
        <f>VLOOKUP($A$112,Raport4!$B$283:$T$419,6)</f>
        <v>84.5</v>
      </c>
      <c r="G115" s="84">
        <f>VLOOKUP($A$112,Raport4!$B$283:$T$419,7)</f>
        <v>82.5</v>
      </c>
      <c r="H115" s="84">
        <f>VLOOKUP($A$112,Raport4!$B$283:$T$419,8)</f>
        <v>90</v>
      </c>
      <c r="I115" s="84">
        <f>VLOOKUP($A$112,Raport4!$B$283:$T$419,9)</f>
        <v>85.5</v>
      </c>
      <c r="J115" s="84">
        <f>VLOOKUP($A$112,Raport4!$B$283:$T$419,10)</f>
        <v>90.5</v>
      </c>
      <c r="K115" s="84">
        <f>VLOOKUP($A$112,Raport4!$B$283:$T$419,11)</f>
        <v>86.5</v>
      </c>
      <c r="L115" s="84">
        <f>VLOOKUP($A$112,Raport4!$B$283:$T$419,12)</f>
        <v>87.5</v>
      </c>
      <c r="M115" s="84">
        <f>VLOOKUP($A$112,Raport4!$B$283:$T$419,13)</f>
        <v>87.5</v>
      </c>
      <c r="N115" s="84">
        <f>VLOOKUP($A$112,Raport4!$B$283:$T$419,14)</f>
        <v>83</v>
      </c>
      <c r="O115" s="84">
        <f>VLOOKUP($A$112,Raport4!$B$283:$T$419,15)</f>
        <v>87</v>
      </c>
      <c r="P115" s="84">
        <f>VLOOKUP($A$112,Raport4!$B$283:$T$419,16)</f>
        <v>87</v>
      </c>
      <c r="Q115" s="84">
        <f>VLOOKUP($A$112,Raport4!$B$283:$T$419,17)</f>
        <v>82.5</v>
      </c>
      <c r="R115" s="84">
        <f>VLOOKUP($A$112,Raport4!$B$283:$T$419,18)</f>
        <v>84</v>
      </c>
      <c r="S115" s="38">
        <f t="shared" si="54"/>
        <v>1287.5</v>
      </c>
      <c r="T115" s="38">
        <f t="shared" si="55"/>
        <v>85.83</v>
      </c>
      <c r="U115" s="338"/>
      <c r="V115" s="340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ht="15" customHeight="1">
      <c r="A116" s="335"/>
      <c r="B116" s="86" t="str">
        <f>VLOOKUP($A$112,PresensiIPS!$A$7:$M$360,4)</f>
        <v>3526036706040001</v>
      </c>
      <c r="C116" s="36" t="s">
        <v>24</v>
      </c>
      <c r="D116" s="84">
        <f>VLOOKUP($A$112,Raport5!$B$283:$T$419,4)</f>
        <v>91</v>
      </c>
      <c r="E116" s="84">
        <f>VLOOKUP($A$112,Raport5!$B$283:$T$419,5)</f>
        <v>87</v>
      </c>
      <c r="F116" s="84">
        <f>VLOOKUP($A$112,Raport5!$B$283:$T$419,6)</f>
        <v>89.5</v>
      </c>
      <c r="G116" s="84">
        <f>VLOOKUP($A$112,Raport5!$B$283:$T$419,7)</f>
        <v>85.5</v>
      </c>
      <c r="H116" s="84">
        <f>VLOOKUP($A$112,Raport5!$B$283:$T$419,8)</f>
        <v>90</v>
      </c>
      <c r="I116" s="84">
        <f>VLOOKUP($A$112,Raport5!$B$283:$T$419,9)</f>
        <v>83.5</v>
      </c>
      <c r="J116" s="84">
        <f>VLOOKUP($A$112,Raport5!$B$283:$T$419,10)</f>
        <v>93</v>
      </c>
      <c r="K116" s="84">
        <f>VLOOKUP($A$112,Raport5!$B$283:$T$419,11)</f>
        <v>87</v>
      </c>
      <c r="L116" s="84">
        <f>VLOOKUP($A$112,Raport5!$B$283:$T$419,12)</f>
        <v>89.5</v>
      </c>
      <c r="M116" s="84">
        <f>VLOOKUP($A$112,Raport5!$B$283:$T$419,13)</f>
        <v>91</v>
      </c>
      <c r="N116" s="84">
        <f>VLOOKUP($A$112,Raport5!$B$283:$T$419,14)</f>
        <v>85.5</v>
      </c>
      <c r="O116" s="84">
        <f>VLOOKUP($A$112,Raport5!$B$283:$T$419,15)</f>
        <v>90.5</v>
      </c>
      <c r="P116" s="84">
        <f>VLOOKUP($A$112,Raport5!$B$283:$T$419,16)</f>
        <v>88</v>
      </c>
      <c r="Q116" s="84">
        <f>VLOOKUP($A$112,Raport5!$B$283:$T$419,17)</f>
        <v>89</v>
      </c>
      <c r="R116" s="84">
        <f>VLOOKUP($A$112,Raport5!$B$283:$T$419,18)</f>
        <v>86</v>
      </c>
      <c r="S116" s="38">
        <f t="shared" si="54"/>
        <v>1326</v>
      </c>
      <c r="T116" s="38">
        <f t="shared" si="55"/>
        <v>88.4</v>
      </c>
      <c r="U116" s="338"/>
      <c r="V116" s="340"/>
    </row>
    <row r="117" spans="1:32" ht="15" customHeight="1">
      <c r="A117" s="335"/>
      <c r="B117" s="85">
        <f>VLOOKUP($A$112,PresensiIPS!$A$7:$M$360,2)</f>
        <v>12279</v>
      </c>
      <c r="C117" s="36" t="s">
        <v>67</v>
      </c>
      <c r="D117" s="84">
        <f>VLOOKUP($A$112,Raport6!$B$283:$T$419,4)</f>
        <v>91</v>
      </c>
      <c r="E117" s="84">
        <f>VLOOKUP($A$112,Raport6!$B$283:$T$419,5)</f>
        <v>89</v>
      </c>
      <c r="F117" s="84">
        <f>VLOOKUP($A$112,Raport6!$B$283:$T$419,6)</f>
        <v>91.5</v>
      </c>
      <c r="G117" s="84">
        <f>VLOOKUP($A$112,Raport6!$B$283:$T$419,7)</f>
        <v>86</v>
      </c>
      <c r="H117" s="84">
        <f>VLOOKUP($A$112,Raport6!$B$283:$T$419,8)</f>
        <v>90</v>
      </c>
      <c r="I117" s="84">
        <f>VLOOKUP($A$112,Raport6!$B$283:$T$419,9)</f>
        <v>84</v>
      </c>
      <c r="J117" s="84">
        <f>VLOOKUP($A$112,Raport6!$B$283:$T$419,10)</f>
        <v>96.5</v>
      </c>
      <c r="K117" s="84">
        <f>VLOOKUP($A$112,Raport6!$B$283:$T$419,11)</f>
        <v>90</v>
      </c>
      <c r="L117" s="84">
        <f>VLOOKUP($A$112,Raport6!$B$283:$T$419,12)</f>
        <v>92</v>
      </c>
      <c r="M117" s="84">
        <f>VLOOKUP($A$112,Raport6!$B$283:$T$419,13)</f>
        <v>93</v>
      </c>
      <c r="N117" s="84">
        <f>VLOOKUP($A$112,Raport6!$B$283:$T$419,14)</f>
        <v>87.5</v>
      </c>
      <c r="O117" s="84">
        <f>VLOOKUP($A$112,Raport6!$B$283:$T$419,15)</f>
        <v>90.5</v>
      </c>
      <c r="P117" s="84">
        <f>VLOOKUP($A$112,Raport6!$B$283:$T$419,16)</f>
        <v>90</v>
      </c>
      <c r="Q117" s="84">
        <f>VLOOKUP($A$112,Raport6!$B$283:$T$419,17)</f>
        <v>89</v>
      </c>
      <c r="R117" s="84">
        <f>VLOOKUP($A$112,Raport6!$B$283:$T$419,18)</f>
        <v>84.5</v>
      </c>
      <c r="S117" s="38">
        <f t="shared" si="54"/>
        <v>1344.5</v>
      </c>
      <c r="T117" s="38">
        <f t="shared" si="55"/>
        <v>89.63</v>
      </c>
      <c r="U117" s="338"/>
      <c r="V117" s="340"/>
    </row>
    <row r="118" spans="1:32" ht="15" customHeight="1">
      <c r="A118" s="335"/>
      <c r="B118" s="85" t="str">
        <f>VLOOKUP($A$112,PresensiIPS!$A$7:$M$360,3)</f>
        <v>0043604065</v>
      </c>
      <c r="C118" s="27" t="s">
        <v>21</v>
      </c>
      <c r="D118" s="39">
        <f>ROUND(((D112+D113+D114+D115+D116+D117)/6),2)</f>
        <v>85.5</v>
      </c>
      <c r="E118" s="39">
        <f>ROUND(((E112+E113+E114+E115+E116+E117)/6),2)</f>
        <v>81.75</v>
      </c>
      <c r="F118" s="39">
        <f>ROUND(((F112+F113+F114+F115+F116+F117)/6),2)</f>
        <v>85.42</v>
      </c>
      <c r="G118" s="39">
        <f>ROUND(((G112+G113+G114+G115+G116+G117)/6),2)</f>
        <v>81</v>
      </c>
      <c r="H118" s="39">
        <f>ROUND(((H112+H113+H114+H115+H116+H117)/6),2)</f>
        <v>84.33</v>
      </c>
      <c r="I118" s="39">
        <f t="shared" ref="I118:T118" si="57">ROUND(((I112+I113+I114+I115+I116+I117)/6),2)</f>
        <v>81.83</v>
      </c>
      <c r="J118" s="39">
        <f t="shared" si="57"/>
        <v>89</v>
      </c>
      <c r="K118" s="39">
        <f t="shared" si="57"/>
        <v>85.42</v>
      </c>
      <c r="L118" s="39">
        <f t="shared" si="57"/>
        <v>85.17</v>
      </c>
      <c r="M118" s="39">
        <f t="shared" ref="M118" si="58">ROUND(((M112+M113+M114+M115+M116+M117)/6),2)</f>
        <v>87.5</v>
      </c>
      <c r="N118" s="39">
        <f t="shared" si="57"/>
        <v>83.5</v>
      </c>
      <c r="O118" s="39">
        <f t="shared" si="57"/>
        <v>84.25</v>
      </c>
      <c r="P118" s="39">
        <f t="shared" si="57"/>
        <v>85.83</v>
      </c>
      <c r="Q118" s="39">
        <f t="shared" si="57"/>
        <v>82.92</v>
      </c>
      <c r="R118" s="39">
        <f t="shared" si="57"/>
        <v>82</v>
      </c>
      <c r="S118" s="39">
        <f t="shared" si="57"/>
        <v>1265.42</v>
      </c>
      <c r="T118" s="39">
        <f t="shared" si="57"/>
        <v>84.36</v>
      </c>
      <c r="U118" s="338"/>
      <c r="V118" s="340"/>
    </row>
    <row r="119" spans="1:32" ht="15" customHeight="1">
      <c r="A119" s="335"/>
      <c r="B119" s="78"/>
      <c r="C119" s="28" t="s">
        <v>204</v>
      </c>
      <c r="D119" s="84">
        <f>VLOOKUP($A$112,'Nilai USP'!$B$283:$T$419,4)</f>
        <v>91</v>
      </c>
      <c r="E119" s="84">
        <f>VLOOKUP($A$112,'Nilai USP'!$B$283:$T$419,5)</f>
        <v>86.92307692307692</v>
      </c>
      <c r="F119" s="84">
        <f>VLOOKUP($A$112,'Nilai USP'!$B$283:$T$419,6)</f>
        <v>95</v>
      </c>
      <c r="G119" s="84">
        <f>VLOOKUP($A$112,'Nilai USP'!$B$283:$T$419,7)</f>
        <v>77</v>
      </c>
      <c r="H119" s="84">
        <f>VLOOKUP($A$112,'Nilai USP'!$B$283:$T$419,8)</f>
        <v>92</v>
      </c>
      <c r="I119" s="84">
        <f>VLOOKUP($A$112,'Nilai USP'!$B$283:$T$419,9)</f>
        <v>94</v>
      </c>
      <c r="J119" s="84">
        <f>VLOOKUP($A$112,'Nilai USP'!$B$283:$T$419,10)</f>
        <v>93</v>
      </c>
      <c r="K119" s="84">
        <f>VLOOKUP($A$112,'Nilai USP'!$B$283:$T$419,11)</f>
        <v>95</v>
      </c>
      <c r="L119" s="84">
        <f>VLOOKUP($A$112,'Nilai USP'!$B$283:$T$419,12)</f>
        <v>93</v>
      </c>
      <c r="M119" s="84">
        <f>VLOOKUP($A$112,'Nilai USP'!$B$283:$T$419,13)</f>
        <v>91.176470588235304</v>
      </c>
      <c r="N119" s="84">
        <f>VLOOKUP($A$112,'Nilai USP'!$B$283:$T$419,14)</f>
        <v>95</v>
      </c>
      <c r="O119" s="84">
        <f>VLOOKUP($A$112,'Nilai USP'!$B$283:$T$419,15)</f>
        <v>85</v>
      </c>
      <c r="P119" s="84">
        <f>VLOOKUP($A$112,'Nilai USP'!$B$283:$T$419,16)</f>
        <v>87</v>
      </c>
      <c r="Q119" s="84">
        <f>VLOOKUP($A$112,'Nilai USP'!$B$283:$T$419,17)</f>
        <v>80</v>
      </c>
      <c r="R119" s="84">
        <f>VLOOKUP($A$112,'Nilai USP'!$B$283:$T$419,18)</f>
        <v>89</v>
      </c>
      <c r="S119" s="38">
        <f t="shared" ref="S119:S126" si="59">SUM(D119:R119)</f>
        <v>1344.0995475113123</v>
      </c>
      <c r="T119" s="38">
        <f t="shared" ref="T119:T126" si="60">ROUND(S119/COUNT(D119:R119),2)</f>
        <v>89.61</v>
      </c>
      <c r="U119" s="338"/>
      <c r="V119" s="340"/>
    </row>
    <row r="120" spans="1:32" ht="15" customHeight="1" thickBot="1">
      <c r="A120" s="336"/>
      <c r="B120" s="29"/>
      <c r="C120" s="37" t="s">
        <v>205</v>
      </c>
      <c r="D120" s="41">
        <f t="shared" ref="D120:R120" si="61">ROUND((D118*$V$6+D119*$V$7),0)</f>
        <v>88</v>
      </c>
      <c r="E120" s="41">
        <f t="shared" si="61"/>
        <v>84</v>
      </c>
      <c r="F120" s="41">
        <f t="shared" si="61"/>
        <v>90</v>
      </c>
      <c r="G120" s="41">
        <f t="shared" si="61"/>
        <v>79</v>
      </c>
      <c r="H120" s="41">
        <f t="shared" si="61"/>
        <v>88</v>
      </c>
      <c r="I120" s="41">
        <f t="shared" si="61"/>
        <v>88</v>
      </c>
      <c r="J120" s="41">
        <f t="shared" si="61"/>
        <v>91</v>
      </c>
      <c r="K120" s="41">
        <f t="shared" si="61"/>
        <v>90</v>
      </c>
      <c r="L120" s="41">
        <f t="shared" si="61"/>
        <v>89</v>
      </c>
      <c r="M120" s="41">
        <f t="shared" si="61"/>
        <v>89</v>
      </c>
      <c r="N120" s="41">
        <f t="shared" si="61"/>
        <v>89</v>
      </c>
      <c r="O120" s="41">
        <f t="shared" si="61"/>
        <v>85</v>
      </c>
      <c r="P120" s="41">
        <f t="shared" si="61"/>
        <v>86</v>
      </c>
      <c r="Q120" s="41">
        <f t="shared" si="61"/>
        <v>81</v>
      </c>
      <c r="R120" s="41">
        <f t="shared" si="61"/>
        <v>86</v>
      </c>
      <c r="S120" s="41">
        <f t="shared" si="59"/>
        <v>1303</v>
      </c>
      <c r="T120" s="41">
        <f t="shared" si="60"/>
        <v>86.87</v>
      </c>
      <c r="U120" s="339"/>
      <c r="V120" s="341"/>
    </row>
    <row r="121" spans="1:32" ht="15" customHeight="1" thickTop="1">
      <c r="A121" s="334">
        <v>13</v>
      </c>
      <c r="B121" s="26"/>
      <c r="C121" s="36" t="s">
        <v>34</v>
      </c>
      <c r="D121" s="87">
        <f>VLOOKUP($A$121,Raport1!$B$283:$T$419,4)</f>
        <v>76</v>
      </c>
      <c r="E121" s="87">
        <f>VLOOKUP($A$121,Raport1!$B$283:$T$419,5)</f>
        <v>74</v>
      </c>
      <c r="F121" s="87">
        <f>VLOOKUP($A$121,Raport1!$B$283:$T$419,6)</f>
        <v>77.5</v>
      </c>
      <c r="G121" s="87">
        <f>VLOOKUP($A$121,Raport1!$B$283:$T$419,7)</f>
        <v>71.5</v>
      </c>
      <c r="H121" s="87">
        <f>VLOOKUP($A$121,Raport1!$B$283:$T$419,8)</f>
        <v>70</v>
      </c>
      <c r="I121" s="87">
        <f>VLOOKUP($A$121,Raport1!$B$283:$T$419,9)</f>
        <v>77.5</v>
      </c>
      <c r="J121" s="87">
        <f>VLOOKUP($A$121,Raport1!$B$283:$T$419,10)</f>
        <v>84</v>
      </c>
      <c r="K121" s="87">
        <f>VLOOKUP($A$121,Raport1!$B$283:$T$419,11)</f>
        <v>84</v>
      </c>
      <c r="L121" s="87">
        <f>VLOOKUP($A$121,Raport1!$B$283:$T$419,12)</f>
        <v>79.5</v>
      </c>
      <c r="M121" s="87">
        <f>VLOOKUP($A$121,Raport1!$B$283:$T$419,13)</f>
        <v>76</v>
      </c>
      <c r="N121" s="87">
        <f>VLOOKUP($A$121,Raport1!$B$283:$T$419,14)</f>
        <v>76</v>
      </c>
      <c r="O121" s="87">
        <f>VLOOKUP($A$121,Raport1!$B$283:$T$419,15)</f>
        <v>75</v>
      </c>
      <c r="P121" s="87">
        <f>VLOOKUP($A$121,Raport1!$B$283:$T$419,16)</f>
        <v>76.5</v>
      </c>
      <c r="Q121" s="87">
        <f>VLOOKUP($A$121,Raport1!$B$283:$T$419,17)</f>
        <v>75.5</v>
      </c>
      <c r="R121" s="87">
        <f>VLOOKUP($A$121,Raport1!$B$283:$T$419,18)</f>
        <v>78</v>
      </c>
      <c r="S121" s="80">
        <f t="shared" si="59"/>
        <v>1151</v>
      </c>
      <c r="T121" s="80">
        <f t="shared" si="60"/>
        <v>76.73</v>
      </c>
      <c r="U121" s="337" t="str">
        <f>'SIKAP IPS'!J20</f>
        <v>SB</v>
      </c>
      <c r="V121" s="340" t="s">
        <v>33</v>
      </c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1:32" ht="15" customHeight="1">
      <c r="A122" s="335"/>
      <c r="B122" s="26"/>
      <c r="C122" s="35" t="s">
        <v>35</v>
      </c>
      <c r="D122" s="84">
        <f>VLOOKUP($A$121,Raport2!$B$283:$T$419,4)</f>
        <v>77.5</v>
      </c>
      <c r="E122" s="84">
        <f>VLOOKUP($A$121,Raport2!$B$283:$T$419,5)</f>
        <v>74.5</v>
      </c>
      <c r="F122" s="84">
        <f>VLOOKUP($A$121,Raport2!$B$283:$T$419,6)</f>
        <v>77</v>
      </c>
      <c r="G122" s="84">
        <f>VLOOKUP($A$121,Raport2!$B$283:$T$419,7)</f>
        <v>70</v>
      </c>
      <c r="H122" s="84">
        <f>VLOOKUP($A$121,Raport2!$B$283:$T$419,8)</f>
        <v>75</v>
      </c>
      <c r="I122" s="84">
        <f>VLOOKUP($A$121,Raport2!$B$283:$T$419,9)</f>
        <v>79</v>
      </c>
      <c r="J122" s="84">
        <f>VLOOKUP($A$121,Raport2!$B$283:$T$419,10)</f>
        <v>86.5</v>
      </c>
      <c r="K122" s="84">
        <f>VLOOKUP($A$121,Raport2!$B$283:$T$419,11)</f>
        <v>85.5</v>
      </c>
      <c r="L122" s="84">
        <f>VLOOKUP($A$121,Raport2!$B$283:$T$419,12)</f>
        <v>82</v>
      </c>
      <c r="M122" s="84">
        <f>VLOOKUP($A$121,Raport2!$B$283:$T$419,13)</f>
        <v>78</v>
      </c>
      <c r="N122" s="84">
        <f>VLOOKUP($A$121,Raport2!$B$283:$T$419,14)</f>
        <v>75</v>
      </c>
      <c r="O122" s="84">
        <f>VLOOKUP($A$121,Raport2!$B$283:$T$419,15)</f>
        <v>70</v>
      </c>
      <c r="P122" s="84">
        <f>VLOOKUP($A$121,Raport2!$B$283:$T$419,16)</f>
        <v>80</v>
      </c>
      <c r="Q122" s="84">
        <f>VLOOKUP($A$121,Raport2!$B$283:$T$419,17)</f>
        <v>77.5</v>
      </c>
      <c r="R122" s="84">
        <f>VLOOKUP($A$121,Raport2!$B$283:$T$419,18)</f>
        <v>78</v>
      </c>
      <c r="S122" s="38">
        <f t="shared" si="59"/>
        <v>1165.5</v>
      </c>
      <c r="T122" s="38">
        <f t="shared" si="60"/>
        <v>77.7</v>
      </c>
      <c r="U122" s="338"/>
      <c r="V122" s="340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1:32" ht="15" customHeight="1">
      <c r="A123" s="335"/>
      <c r="B123" s="342" t="str">
        <f>VLOOKUP($A$121,PresensiIPS!$A$7:$M$360,7)</f>
        <v>Iqbal Syarifullah</v>
      </c>
      <c r="C123" s="35" t="s">
        <v>22</v>
      </c>
      <c r="D123" s="84">
        <f>VLOOKUP($A$121,Raport3!$B$283:$T$419,4)</f>
        <v>78.5</v>
      </c>
      <c r="E123" s="84">
        <f>VLOOKUP($A$121,Raport3!$B$283:$T$419,5)</f>
        <v>77</v>
      </c>
      <c r="F123" s="84">
        <f>VLOOKUP($A$121,Raport3!$B$283:$T$419,6)</f>
        <v>73.5</v>
      </c>
      <c r="G123" s="84">
        <f>VLOOKUP($A$121,Raport3!$B$283:$T$419,7)</f>
        <v>71</v>
      </c>
      <c r="H123" s="84">
        <f>VLOOKUP($A$121,Raport3!$B$283:$T$419,8)</f>
        <v>80</v>
      </c>
      <c r="I123" s="84">
        <f>VLOOKUP($A$121,Raport3!$B$283:$T$419,9)</f>
        <v>76.5</v>
      </c>
      <c r="J123" s="84">
        <f>VLOOKUP($A$121,Raport3!$B$283:$T$419,10)</f>
        <v>86</v>
      </c>
      <c r="K123" s="84">
        <f>VLOOKUP($A$121,Raport3!$B$283:$T$419,11)</f>
        <v>86</v>
      </c>
      <c r="L123" s="84">
        <f>VLOOKUP($A$121,Raport3!$B$283:$T$419,12)</f>
        <v>80</v>
      </c>
      <c r="M123" s="84">
        <f>VLOOKUP($A$121,Raport3!$B$283:$T$419,13)</f>
        <v>79</v>
      </c>
      <c r="N123" s="84">
        <f>VLOOKUP($A$121,Raport3!$B$283:$T$419,14)</f>
        <v>74</v>
      </c>
      <c r="O123" s="84">
        <f>VLOOKUP($A$121,Raport3!$B$283:$T$419,15)</f>
        <v>82.5</v>
      </c>
      <c r="P123" s="84">
        <f>VLOOKUP($A$121,Raport3!$B$283:$T$419,16)</f>
        <v>80.5</v>
      </c>
      <c r="Q123" s="84">
        <f>VLOOKUP($A$121,Raport3!$B$283:$T$419,17)</f>
        <v>79</v>
      </c>
      <c r="R123" s="84">
        <f>VLOOKUP($A$121,Raport3!$B$283:$T$419,18)</f>
        <v>77</v>
      </c>
      <c r="S123" s="38">
        <f t="shared" si="59"/>
        <v>1180.5</v>
      </c>
      <c r="T123" s="38">
        <f t="shared" si="60"/>
        <v>78.7</v>
      </c>
      <c r="U123" s="338"/>
      <c r="V123" s="340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1:32" ht="15" customHeight="1">
      <c r="A124" s="335"/>
      <c r="B124" s="342"/>
      <c r="C124" s="35" t="s">
        <v>23</v>
      </c>
      <c r="D124" s="84">
        <f>VLOOKUP($A$121,Raport4!$B$283:$T$419,4)</f>
        <v>77</v>
      </c>
      <c r="E124" s="84">
        <f>VLOOKUP($A$121,Raport4!$B$283:$T$419,5)</f>
        <v>78</v>
      </c>
      <c r="F124" s="84">
        <f>VLOOKUP($A$121,Raport4!$B$283:$T$419,6)</f>
        <v>72.5</v>
      </c>
      <c r="G124" s="84">
        <f>VLOOKUP($A$121,Raport4!$B$283:$T$419,7)</f>
        <v>70</v>
      </c>
      <c r="H124" s="84">
        <f>VLOOKUP($A$121,Raport4!$B$283:$T$419,8)</f>
        <v>80</v>
      </c>
      <c r="I124" s="84">
        <f>VLOOKUP($A$121,Raport4!$B$283:$T$419,9)</f>
        <v>79</v>
      </c>
      <c r="J124" s="84">
        <f>VLOOKUP($A$121,Raport4!$B$283:$T$419,10)</f>
        <v>81</v>
      </c>
      <c r="K124" s="84">
        <f>VLOOKUP($A$121,Raport4!$B$283:$T$419,11)</f>
        <v>85.5</v>
      </c>
      <c r="L124" s="84">
        <f>VLOOKUP($A$121,Raport4!$B$283:$T$419,12)</f>
        <v>80</v>
      </c>
      <c r="M124" s="84">
        <f>VLOOKUP($A$121,Raport4!$B$283:$T$419,13)</f>
        <v>76.5</v>
      </c>
      <c r="N124" s="84">
        <f>VLOOKUP($A$121,Raport4!$B$283:$T$419,14)</f>
        <v>74.5</v>
      </c>
      <c r="O124" s="84">
        <f>VLOOKUP($A$121,Raport4!$B$283:$T$419,15)</f>
        <v>86</v>
      </c>
      <c r="P124" s="84">
        <f>VLOOKUP($A$121,Raport4!$B$283:$T$419,16)</f>
        <v>81</v>
      </c>
      <c r="Q124" s="84">
        <f>VLOOKUP($A$121,Raport4!$B$283:$T$419,17)</f>
        <v>81</v>
      </c>
      <c r="R124" s="84">
        <f>VLOOKUP($A$121,Raport4!$B$283:$T$419,18)</f>
        <v>76.5</v>
      </c>
      <c r="S124" s="38">
        <f t="shared" si="59"/>
        <v>1178.5</v>
      </c>
      <c r="T124" s="38">
        <f t="shared" si="60"/>
        <v>78.569999999999993</v>
      </c>
      <c r="U124" s="338"/>
      <c r="V124" s="340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1:32" ht="15" customHeight="1">
      <c r="A125" s="335"/>
      <c r="B125" s="86" t="str">
        <f>VLOOKUP($A$121,PresensiIPS!$A$7:$M$360,4)</f>
        <v>3526031001040002</v>
      </c>
      <c r="C125" s="36" t="s">
        <v>24</v>
      </c>
      <c r="D125" s="84">
        <f>VLOOKUP($A$121,Raport5!$B$283:$T$419,4)</f>
        <v>79.5</v>
      </c>
      <c r="E125" s="84">
        <f>VLOOKUP($A$121,Raport5!$B$283:$T$419,5)</f>
        <v>78.5</v>
      </c>
      <c r="F125" s="84">
        <f>VLOOKUP($A$121,Raport5!$B$283:$T$419,6)</f>
        <v>80</v>
      </c>
      <c r="G125" s="84">
        <f>VLOOKUP($A$121,Raport5!$B$283:$T$419,7)</f>
        <v>73</v>
      </c>
      <c r="H125" s="84">
        <f>VLOOKUP($A$121,Raport5!$B$283:$T$419,8)</f>
        <v>80</v>
      </c>
      <c r="I125" s="84">
        <f>VLOOKUP($A$121,Raport5!$B$283:$T$419,9)</f>
        <v>78</v>
      </c>
      <c r="J125" s="84">
        <f>VLOOKUP($A$121,Raport5!$B$283:$T$419,10)</f>
        <v>88</v>
      </c>
      <c r="K125" s="84">
        <f>VLOOKUP($A$121,Raport5!$B$283:$T$419,11)</f>
        <v>86.5</v>
      </c>
      <c r="L125" s="84">
        <f>VLOOKUP($A$121,Raport5!$B$283:$T$419,12)</f>
        <v>83</v>
      </c>
      <c r="M125" s="84">
        <f>VLOOKUP($A$121,Raport5!$B$283:$T$419,13)</f>
        <v>78</v>
      </c>
      <c r="N125" s="84">
        <f>VLOOKUP($A$121,Raport5!$B$283:$T$419,14)</f>
        <v>70</v>
      </c>
      <c r="O125" s="84">
        <f>VLOOKUP($A$121,Raport5!$B$283:$T$419,15)</f>
        <v>80.5</v>
      </c>
      <c r="P125" s="84">
        <f>VLOOKUP($A$121,Raport5!$B$283:$T$419,16)</f>
        <v>74.5</v>
      </c>
      <c r="Q125" s="84">
        <f>VLOOKUP($A$121,Raport5!$B$283:$T$419,17)</f>
        <v>71.5</v>
      </c>
      <c r="R125" s="84">
        <f>VLOOKUP($A$121,Raport5!$B$283:$T$419,18)</f>
        <v>70</v>
      </c>
      <c r="S125" s="38">
        <f t="shared" si="59"/>
        <v>1171</v>
      </c>
      <c r="T125" s="38">
        <f t="shared" si="60"/>
        <v>78.069999999999993</v>
      </c>
      <c r="U125" s="338"/>
      <c r="V125" s="340"/>
    </row>
    <row r="126" spans="1:32" ht="15" customHeight="1">
      <c r="A126" s="335"/>
      <c r="B126" s="85">
        <f>VLOOKUP($A$121,PresensiIPS!$A$7:$M$360,2)</f>
        <v>12286</v>
      </c>
      <c r="C126" s="36" t="s">
        <v>67</v>
      </c>
      <c r="D126" s="84">
        <f>VLOOKUP($A$121,Raport6!$B$283:$T$419,4)</f>
        <v>83</v>
      </c>
      <c r="E126" s="84">
        <f>VLOOKUP($A$121,Raport6!$B$283:$T$419,5)</f>
        <v>80.5</v>
      </c>
      <c r="F126" s="84">
        <f>VLOOKUP($A$121,Raport6!$B$283:$T$419,6)</f>
        <v>83.5</v>
      </c>
      <c r="G126" s="84">
        <f>VLOOKUP($A$121,Raport6!$B$283:$T$419,7)</f>
        <v>76.5</v>
      </c>
      <c r="H126" s="84">
        <f>VLOOKUP($A$121,Raport6!$B$283:$T$419,8)</f>
        <v>80</v>
      </c>
      <c r="I126" s="84">
        <f>VLOOKUP($A$121,Raport6!$B$283:$T$419,9)</f>
        <v>81</v>
      </c>
      <c r="J126" s="84">
        <f>VLOOKUP($A$121,Raport6!$B$283:$T$419,10)</f>
        <v>92</v>
      </c>
      <c r="K126" s="84">
        <f>VLOOKUP($A$121,Raport6!$B$283:$T$419,11)</f>
        <v>92</v>
      </c>
      <c r="L126" s="84">
        <f>VLOOKUP($A$121,Raport6!$B$283:$T$419,12)</f>
        <v>86.5</v>
      </c>
      <c r="M126" s="84">
        <f>VLOOKUP($A$121,Raport6!$B$283:$T$419,13)</f>
        <v>80</v>
      </c>
      <c r="N126" s="84">
        <f>VLOOKUP($A$121,Raport6!$B$283:$T$419,14)</f>
        <v>73</v>
      </c>
      <c r="O126" s="84">
        <f>VLOOKUP($A$121,Raport6!$B$283:$T$419,15)</f>
        <v>80.5</v>
      </c>
      <c r="P126" s="84">
        <f>VLOOKUP($A$121,Raport6!$B$283:$T$419,16)</f>
        <v>77</v>
      </c>
      <c r="Q126" s="84">
        <f>VLOOKUP($A$121,Raport6!$B$283:$T$419,17)</f>
        <v>69.5</v>
      </c>
      <c r="R126" s="84">
        <f>VLOOKUP($A$121,Raport6!$B$283:$T$419,18)</f>
        <v>75</v>
      </c>
      <c r="S126" s="38">
        <f t="shared" si="59"/>
        <v>1210</v>
      </c>
      <c r="T126" s="38">
        <f t="shared" si="60"/>
        <v>80.67</v>
      </c>
      <c r="U126" s="338"/>
      <c r="V126" s="340"/>
    </row>
    <row r="127" spans="1:32" ht="15" customHeight="1">
      <c r="A127" s="335"/>
      <c r="B127" s="85" t="str">
        <f>VLOOKUP($A$121,PresensiIPS!$A$7:$M$360,3)</f>
        <v>0046021348</v>
      </c>
      <c r="C127" s="27" t="s">
        <v>21</v>
      </c>
      <c r="D127" s="39">
        <f>ROUND(((D121+D122+D123+D124+D125+D126)/6),2)</f>
        <v>78.58</v>
      </c>
      <c r="E127" s="39">
        <f>ROUND(((E121+E122+E123+E124+E125+E126)/6),2)</f>
        <v>77.08</v>
      </c>
      <c r="F127" s="39">
        <f>ROUND(((F121+F122+F123+F124+F125+F126)/6),2)</f>
        <v>77.33</v>
      </c>
      <c r="G127" s="39">
        <f>ROUND(((G121+G122+G123+G124+G125+G126)/6),2)</f>
        <v>72</v>
      </c>
      <c r="H127" s="39">
        <f>ROUND(((H121+H122+H123+H124+H125+H126)/6),2)</f>
        <v>77.5</v>
      </c>
      <c r="I127" s="39">
        <f t="shared" ref="I127:T127" si="62">ROUND(((I121+I122+I123+I124+I125+I126)/6),2)</f>
        <v>78.5</v>
      </c>
      <c r="J127" s="39">
        <f t="shared" si="62"/>
        <v>86.25</v>
      </c>
      <c r="K127" s="39">
        <f t="shared" si="62"/>
        <v>86.58</v>
      </c>
      <c r="L127" s="39">
        <f t="shared" si="62"/>
        <v>81.83</v>
      </c>
      <c r="M127" s="39">
        <f t="shared" ref="M127" si="63">ROUND(((M121+M122+M123+M124+M125+M126)/6),2)</f>
        <v>77.92</v>
      </c>
      <c r="N127" s="39">
        <f t="shared" si="62"/>
        <v>73.75</v>
      </c>
      <c r="O127" s="39">
        <f t="shared" si="62"/>
        <v>79.08</v>
      </c>
      <c r="P127" s="39">
        <f t="shared" si="62"/>
        <v>78.25</v>
      </c>
      <c r="Q127" s="39">
        <f t="shared" si="62"/>
        <v>75.67</v>
      </c>
      <c r="R127" s="39">
        <f t="shared" si="62"/>
        <v>75.75</v>
      </c>
      <c r="S127" s="39">
        <f t="shared" si="62"/>
        <v>1176.08</v>
      </c>
      <c r="T127" s="39">
        <f t="shared" si="62"/>
        <v>78.41</v>
      </c>
      <c r="U127" s="338"/>
      <c r="V127" s="340"/>
    </row>
    <row r="128" spans="1:32" ht="15" customHeight="1">
      <c r="A128" s="335"/>
      <c r="B128" s="78"/>
      <c r="C128" s="28" t="s">
        <v>204</v>
      </c>
      <c r="D128" s="84">
        <f>VLOOKUP($A$121,'Nilai USP'!$B$283:$T$419,4)</f>
        <v>83</v>
      </c>
      <c r="E128" s="84">
        <f>VLOOKUP($A$121,'Nilai USP'!$B$283:$T$419,5)</f>
        <v>77.692307692307693</v>
      </c>
      <c r="F128" s="84">
        <f>VLOOKUP($A$121,'Nilai USP'!$B$283:$T$419,6)</f>
        <v>81</v>
      </c>
      <c r="G128" s="84">
        <f>VLOOKUP($A$121,'Nilai USP'!$B$283:$T$419,7)</f>
        <v>72</v>
      </c>
      <c r="H128" s="84">
        <f>VLOOKUP($A$121,'Nilai USP'!$B$283:$T$419,8)</f>
        <v>84</v>
      </c>
      <c r="I128" s="84">
        <f>VLOOKUP($A$121,'Nilai USP'!$B$283:$T$419,9)</f>
        <v>78</v>
      </c>
      <c r="J128" s="84">
        <f>VLOOKUP($A$121,'Nilai USP'!$B$283:$T$419,10)</f>
        <v>81</v>
      </c>
      <c r="K128" s="84">
        <f>VLOOKUP($A$121,'Nilai USP'!$B$283:$T$419,11)</f>
        <v>92</v>
      </c>
      <c r="L128" s="84">
        <f>VLOOKUP($A$121,'Nilai USP'!$B$283:$T$419,12)</f>
        <v>88</v>
      </c>
      <c r="M128" s="84">
        <f>VLOOKUP($A$121,'Nilai USP'!$B$283:$T$419,13)</f>
        <v>75.294117647058826</v>
      </c>
      <c r="N128" s="84">
        <f>VLOOKUP($A$121,'Nilai USP'!$B$283:$T$419,14)</f>
        <v>86</v>
      </c>
      <c r="O128" s="84">
        <f>VLOOKUP($A$121,'Nilai USP'!$B$283:$T$419,15)</f>
        <v>84</v>
      </c>
      <c r="P128" s="84">
        <f>VLOOKUP($A$121,'Nilai USP'!$B$283:$T$419,16)</f>
        <v>82</v>
      </c>
      <c r="Q128" s="84">
        <f>VLOOKUP($A$121,'Nilai USP'!$B$283:$T$419,17)</f>
        <v>76</v>
      </c>
      <c r="R128" s="84">
        <f>VLOOKUP($A$121,'Nilai USP'!$B$283:$T$419,18)</f>
        <v>82</v>
      </c>
      <c r="S128" s="38">
        <f t="shared" ref="S128:S135" si="64">SUM(D128:R128)</f>
        <v>1221.9864253393664</v>
      </c>
      <c r="T128" s="38">
        <f t="shared" ref="T128:T135" si="65">ROUND(S128/COUNT(D128:R128),2)</f>
        <v>81.47</v>
      </c>
      <c r="U128" s="338"/>
      <c r="V128" s="340"/>
    </row>
    <row r="129" spans="1:32" ht="15" customHeight="1" thickBot="1">
      <c r="A129" s="336"/>
      <c r="B129" s="29"/>
      <c r="C129" s="37" t="s">
        <v>205</v>
      </c>
      <c r="D129" s="41">
        <f t="shared" ref="D129:R129" si="66">ROUND((D127*$V$6+D128*$V$7),0)</f>
        <v>81</v>
      </c>
      <c r="E129" s="41">
        <f t="shared" si="66"/>
        <v>77</v>
      </c>
      <c r="F129" s="41">
        <f t="shared" si="66"/>
        <v>79</v>
      </c>
      <c r="G129" s="41">
        <f t="shared" si="66"/>
        <v>72</v>
      </c>
      <c r="H129" s="41">
        <f t="shared" si="66"/>
        <v>81</v>
      </c>
      <c r="I129" s="41">
        <f t="shared" si="66"/>
        <v>78</v>
      </c>
      <c r="J129" s="41">
        <f t="shared" si="66"/>
        <v>84</v>
      </c>
      <c r="K129" s="41">
        <f t="shared" si="66"/>
        <v>89</v>
      </c>
      <c r="L129" s="41">
        <f t="shared" si="66"/>
        <v>85</v>
      </c>
      <c r="M129" s="41">
        <f t="shared" si="66"/>
        <v>77</v>
      </c>
      <c r="N129" s="41">
        <f t="shared" si="66"/>
        <v>80</v>
      </c>
      <c r="O129" s="41">
        <f t="shared" si="66"/>
        <v>82</v>
      </c>
      <c r="P129" s="41">
        <f t="shared" si="66"/>
        <v>80</v>
      </c>
      <c r="Q129" s="41">
        <f t="shared" si="66"/>
        <v>76</v>
      </c>
      <c r="R129" s="41">
        <f t="shared" si="66"/>
        <v>79</v>
      </c>
      <c r="S129" s="41">
        <f t="shared" si="64"/>
        <v>1200</v>
      </c>
      <c r="T129" s="41">
        <f t="shared" si="65"/>
        <v>80</v>
      </c>
      <c r="U129" s="339"/>
      <c r="V129" s="341"/>
    </row>
    <row r="130" spans="1:32" ht="15" customHeight="1" thickTop="1">
      <c r="A130" s="334">
        <v>14</v>
      </c>
      <c r="B130" s="26"/>
      <c r="C130" s="36" t="s">
        <v>34</v>
      </c>
      <c r="D130" s="87">
        <f>VLOOKUP($A$130,Raport1!$B$283:$T$419,4)</f>
        <v>75</v>
      </c>
      <c r="E130" s="87">
        <f>VLOOKUP($A$130,Raport1!$B$283:$T$419,5)</f>
        <v>74</v>
      </c>
      <c r="F130" s="87">
        <f>VLOOKUP($A$130,Raport1!$B$283:$T$419,6)</f>
        <v>77.5</v>
      </c>
      <c r="G130" s="87">
        <f>VLOOKUP($A$130,Raport1!$B$283:$T$419,7)</f>
        <v>70</v>
      </c>
      <c r="H130" s="87">
        <f>VLOOKUP($A$130,Raport1!$B$283:$T$419,8)</f>
        <v>71</v>
      </c>
      <c r="I130" s="87">
        <f>VLOOKUP($A$130,Raport1!$B$283:$T$419,9)</f>
        <v>75.5</v>
      </c>
      <c r="J130" s="87">
        <f>VLOOKUP($A$130,Raport1!$B$283:$T$419,10)</f>
        <v>78</v>
      </c>
      <c r="K130" s="87">
        <f>VLOOKUP($A$130,Raport1!$B$283:$T$419,11)</f>
        <v>84</v>
      </c>
      <c r="L130" s="87">
        <f>VLOOKUP($A$130,Raport1!$B$283:$T$419,12)</f>
        <v>78</v>
      </c>
      <c r="M130" s="87">
        <f>VLOOKUP($A$130,Raport1!$B$283:$T$419,13)</f>
        <v>76</v>
      </c>
      <c r="N130" s="87">
        <f>VLOOKUP($A$130,Raport1!$B$283:$T$419,14)</f>
        <v>76.5</v>
      </c>
      <c r="O130" s="87">
        <f>VLOOKUP($A$130,Raport1!$B$283:$T$419,15)</f>
        <v>70</v>
      </c>
      <c r="P130" s="87">
        <f>VLOOKUP($A$130,Raport1!$B$283:$T$419,16)</f>
        <v>73.5</v>
      </c>
      <c r="Q130" s="87">
        <f>VLOOKUP($A$130,Raport1!$B$283:$T$419,17)</f>
        <v>76.5</v>
      </c>
      <c r="R130" s="87">
        <f>VLOOKUP($A$130,Raport1!$B$283:$T$419,18)</f>
        <v>77</v>
      </c>
      <c r="S130" s="80">
        <f t="shared" si="64"/>
        <v>1132.5</v>
      </c>
      <c r="T130" s="80">
        <f t="shared" si="65"/>
        <v>75.5</v>
      </c>
      <c r="U130" s="337" t="str">
        <f>'SIKAP IPS'!J21</f>
        <v>SB</v>
      </c>
      <c r="V130" s="340" t="s">
        <v>33</v>
      </c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 ht="15" customHeight="1">
      <c r="A131" s="335"/>
      <c r="B131" s="26"/>
      <c r="C131" s="35" t="s">
        <v>35</v>
      </c>
      <c r="D131" s="84">
        <f>VLOOKUP($A$130,Raport2!$B$283:$T$419,4)</f>
        <v>77.5</v>
      </c>
      <c r="E131" s="84">
        <f>VLOOKUP($A$130,Raport2!$B$283:$T$419,5)</f>
        <v>74.5</v>
      </c>
      <c r="F131" s="84">
        <f>VLOOKUP($A$130,Raport2!$B$283:$T$419,6)</f>
        <v>76.5</v>
      </c>
      <c r="G131" s="84">
        <f>VLOOKUP($A$130,Raport2!$B$283:$T$419,7)</f>
        <v>72.5</v>
      </c>
      <c r="H131" s="84">
        <f>VLOOKUP($A$130,Raport2!$B$283:$T$419,8)</f>
        <v>78</v>
      </c>
      <c r="I131" s="84">
        <f>VLOOKUP($A$130,Raport2!$B$283:$T$419,9)</f>
        <v>77.5</v>
      </c>
      <c r="J131" s="84">
        <f>VLOOKUP($A$130,Raport2!$B$283:$T$419,10)</f>
        <v>83</v>
      </c>
      <c r="K131" s="84">
        <f>VLOOKUP($A$130,Raport2!$B$283:$T$419,11)</f>
        <v>84.5</v>
      </c>
      <c r="L131" s="84">
        <f>VLOOKUP($A$130,Raport2!$B$283:$T$419,12)</f>
        <v>81</v>
      </c>
      <c r="M131" s="84">
        <f>VLOOKUP($A$130,Raport2!$B$283:$T$419,13)</f>
        <v>76</v>
      </c>
      <c r="N131" s="84">
        <f>VLOOKUP($A$130,Raport2!$B$283:$T$419,14)</f>
        <v>76</v>
      </c>
      <c r="O131" s="84">
        <f>VLOOKUP($A$130,Raport2!$B$283:$T$419,15)</f>
        <v>75</v>
      </c>
      <c r="P131" s="84">
        <f>VLOOKUP($A$130,Raport2!$B$283:$T$419,16)</f>
        <v>76</v>
      </c>
      <c r="Q131" s="84">
        <f>VLOOKUP($A$130,Raport2!$B$283:$T$419,17)</f>
        <v>78</v>
      </c>
      <c r="R131" s="84">
        <f>VLOOKUP($A$130,Raport2!$B$283:$T$419,18)</f>
        <v>78.5</v>
      </c>
      <c r="S131" s="38">
        <f t="shared" si="64"/>
        <v>1164.5</v>
      </c>
      <c r="T131" s="38">
        <f t="shared" si="65"/>
        <v>77.63</v>
      </c>
      <c r="U131" s="338"/>
      <c r="V131" s="340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 ht="15" customHeight="1">
      <c r="A132" s="335"/>
      <c r="B132" s="342" t="str">
        <f>VLOOKUP($A$130,PresensiIPS!$A$7:$M$360,7)</f>
        <v>KHOIRON NAHDIYIN</v>
      </c>
      <c r="C132" s="35" t="s">
        <v>22</v>
      </c>
      <c r="D132" s="84">
        <f>VLOOKUP($A$130,Raport3!$B$283:$T$419,4)</f>
        <v>78</v>
      </c>
      <c r="E132" s="84">
        <f>VLOOKUP($A$130,Raport3!$B$283:$T$419,5)</f>
        <v>77</v>
      </c>
      <c r="F132" s="84">
        <f>VLOOKUP($A$130,Raport3!$B$283:$T$419,6)</f>
        <v>74</v>
      </c>
      <c r="G132" s="84">
        <f>VLOOKUP($A$130,Raport3!$B$283:$T$419,7)</f>
        <v>71.5</v>
      </c>
      <c r="H132" s="84">
        <f>VLOOKUP($A$130,Raport3!$B$283:$T$419,8)</f>
        <v>80</v>
      </c>
      <c r="I132" s="84">
        <f>VLOOKUP($A$130,Raport3!$B$283:$T$419,9)</f>
        <v>77.5</v>
      </c>
      <c r="J132" s="84">
        <f>VLOOKUP($A$130,Raport3!$B$283:$T$419,10)</f>
        <v>79</v>
      </c>
      <c r="K132" s="84">
        <f>VLOOKUP($A$130,Raport3!$B$283:$T$419,11)</f>
        <v>65</v>
      </c>
      <c r="L132" s="84">
        <f>VLOOKUP($A$130,Raport3!$B$283:$T$419,12)</f>
        <v>78.5</v>
      </c>
      <c r="M132" s="84">
        <f>VLOOKUP($A$130,Raport3!$B$283:$T$419,13)</f>
        <v>77</v>
      </c>
      <c r="N132" s="84">
        <f>VLOOKUP($A$130,Raport3!$B$283:$T$419,14)</f>
        <v>76</v>
      </c>
      <c r="O132" s="84">
        <f>VLOOKUP($A$130,Raport3!$B$283:$T$419,15)</f>
        <v>82.5</v>
      </c>
      <c r="P132" s="84">
        <f>VLOOKUP($A$130,Raport3!$B$283:$T$419,16)</f>
        <v>79</v>
      </c>
      <c r="Q132" s="84">
        <f>VLOOKUP($A$130,Raport3!$B$283:$T$419,17)</f>
        <v>78.5</v>
      </c>
      <c r="R132" s="84">
        <f>VLOOKUP($A$130,Raport3!$B$283:$T$419,18)</f>
        <v>79</v>
      </c>
      <c r="S132" s="38">
        <f t="shared" si="64"/>
        <v>1152.5</v>
      </c>
      <c r="T132" s="38">
        <f t="shared" si="65"/>
        <v>76.83</v>
      </c>
      <c r="U132" s="338"/>
      <c r="V132" s="340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 ht="15" customHeight="1">
      <c r="A133" s="335"/>
      <c r="B133" s="342"/>
      <c r="C133" s="35" t="s">
        <v>23</v>
      </c>
      <c r="D133" s="84">
        <f>VLOOKUP($A$130,Raport4!$B$283:$T$419,4)</f>
        <v>80</v>
      </c>
      <c r="E133" s="84">
        <f>VLOOKUP($A$130,Raport4!$B$283:$T$419,5)</f>
        <v>79</v>
      </c>
      <c r="F133" s="84">
        <f>VLOOKUP($A$130,Raport4!$B$283:$T$419,6)</f>
        <v>72.5</v>
      </c>
      <c r="G133" s="84">
        <f>VLOOKUP($A$130,Raport4!$B$283:$T$419,7)</f>
        <v>70</v>
      </c>
      <c r="H133" s="84">
        <f>VLOOKUP($A$130,Raport4!$B$283:$T$419,8)</f>
        <v>80</v>
      </c>
      <c r="I133" s="84">
        <f>VLOOKUP($A$130,Raport4!$B$283:$T$419,9)</f>
        <v>79.5</v>
      </c>
      <c r="J133" s="84">
        <f>VLOOKUP($A$130,Raport4!$B$283:$T$419,10)</f>
        <v>83.5</v>
      </c>
      <c r="K133" s="84">
        <f>VLOOKUP($A$130,Raport4!$B$283:$T$419,11)</f>
        <v>86</v>
      </c>
      <c r="L133" s="84">
        <f>VLOOKUP($A$130,Raport4!$B$283:$T$419,12)</f>
        <v>80.5</v>
      </c>
      <c r="M133" s="84">
        <f>VLOOKUP($A$130,Raport4!$B$283:$T$419,13)</f>
        <v>75</v>
      </c>
      <c r="N133" s="84">
        <f>VLOOKUP($A$130,Raport4!$B$283:$T$419,14)</f>
        <v>75</v>
      </c>
      <c r="O133" s="84">
        <f>VLOOKUP($A$130,Raport4!$B$283:$T$419,15)</f>
        <v>86</v>
      </c>
      <c r="P133" s="84">
        <f>VLOOKUP($A$130,Raport4!$B$283:$T$419,16)</f>
        <v>80</v>
      </c>
      <c r="Q133" s="84">
        <f>VLOOKUP($A$130,Raport4!$B$283:$T$419,17)</f>
        <v>80.5</v>
      </c>
      <c r="R133" s="84">
        <f>VLOOKUP($A$130,Raport4!$B$283:$T$419,18)</f>
        <v>79</v>
      </c>
      <c r="S133" s="38">
        <f t="shared" si="64"/>
        <v>1186.5</v>
      </c>
      <c r="T133" s="38">
        <f t="shared" si="65"/>
        <v>79.099999999999994</v>
      </c>
      <c r="U133" s="338"/>
      <c r="V133" s="340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 ht="15" customHeight="1">
      <c r="A134" s="335"/>
      <c r="B134" s="86" t="str">
        <f>VLOOKUP($A$130,PresensiIPS!$A$7:$M$360,4)</f>
        <v>3526010603040006</v>
      </c>
      <c r="C134" s="36" t="s">
        <v>24</v>
      </c>
      <c r="D134" s="84">
        <f>VLOOKUP($A$130,Raport5!$B$283:$T$419,4)</f>
        <v>84</v>
      </c>
      <c r="E134" s="84">
        <f>VLOOKUP($A$130,Raport5!$B$283:$T$419,5)</f>
        <v>81</v>
      </c>
      <c r="F134" s="84">
        <f>VLOOKUP($A$130,Raport5!$B$283:$T$419,6)</f>
        <v>80</v>
      </c>
      <c r="G134" s="84">
        <f>VLOOKUP($A$130,Raport5!$B$283:$T$419,7)</f>
        <v>77</v>
      </c>
      <c r="H134" s="84">
        <f>VLOOKUP($A$130,Raport5!$B$283:$T$419,8)</f>
        <v>82.5</v>
      </c>
      <c r="I134" s="84">
        <f>VLOOKUP($A$130,Raport5!$B$283:$T$419,9)</f>
        <v>79</v>
      </c>
      <c r="J134" s="84">
        <f>VLOOKUP($A$130,Raport5!$B$283:$T$419,10)</f>
        <v>87</v>
      </c>
      <c r="K134" s="84">
        <f>VLOOKUP($A$130,Raport5!$B$283:$T$419,11)</f>
        <v>87</v>
      </c>
      <c r="L134" s="84">
        <f>VLOOKUP($A$130,Raport5!$B$283:$T$419,12)</f>
        <v>88</v>
      </c>
      <c r="M134" s="84">
        <f>VLOOKUP($A$130,Raport5!$B$283:$T$419,13)</f>
        <v>78</v>
      </c>
      <c r="N134" s="84">
        <f>VLOOKUP($A$130,Raport5!$B$283:$T$419,14)</f>
        <v>70</v>
      </c>
      <c r="O134" s="84">
        <f>VLOOKUP($A$130,Raport5!$B$283:$T$419,15)</f>
        <v>78</v>
      </c>
      <c r="P134" s="84">
        <f>VLOOKUP($A$130,Raport5!$B$283:$T$419,16)</f>
        <v>76</v>
      </c>
      <c r="Q134" s="84">
        <f>VLOOKUP($A$130,Raport5!$B$283:$T$419,17)</f>
        <v>71</v>
      </c>
      <c r="R134" s="84">
        <f>VLOOKUP($A$130,Raport5!$B$283:$T$419,18)</f>
        <v>70</v>
      </c>
      <c r="S134" s="38">
        <f t="shared" si="64"/>
        <v>1188.5</v>
      </c>
      <c r="T134" s="38">
        <f t="shared" si="65"/>
        <v>79.23</v>
      </c>
      <c r="U134" s="338"/>
      <c r="V134" s="340"/>
    </row>
    <row r="135" spans="1:32" ht="15" customHeight="1">
      <c r="A135" s="335"/>
      <c r="B135" s="85">
        <f>VLOOKUP($A$130,PresensiIPS!$A$7:$M$360,2)</f>
        <v>12304</v>
      </c>
      <c r="C135" s="36" t="s">
        <v>67</v>
      </c>
      <c r="D135" s="84">
        <f>VLOOKUP($A$130,Raport6!$B$283:$T$419,4)</f>
        <v>85.5</v>
      </c>
      <c r="E135" s="84">
        <f>VLOOKUP($A$130,Raport6!$B$283:$T$419,5)</f>
        <v>84</v>
      </c>
      <c r="F135" s="84">
        <f>VLOOKUP($A$130,Raport6!$B$283:$T$419,6)</f>
        <v>84.5</v>
      </c>
      <c r="G135" s="84">
        <f>VLOOKUP($A$130,Raport6!$B$283:$T$419,7)</f>
        <v>80</v>
      </c>
      <c r="H135" s="84">
        <f>VLOOKUP($A$130,Raport6!$B$283:$T$419,8)</f>
        <v>80</v>
      </c>
      <c r="I135" s="84">
        <f>VLOOKUP($A$130,Raport6!$B$283:$T$419,9)</f>
        <v>81</v>
      </c>
      <c r="J135" s="84">
        <f>VLOOKUP($A$130,Raport6!$B$283:$T$419,10)</f>
        <v>93.5</v>
      </c>
      <c r="K135" s="84">
        <f>VLOOKUP($A$130,Raport6!$B$283:$T$419,11)</f>
        <v>90</v>
      </c>
      <c r="L135" s="84">
        <f>VLOOKUP($A$130,Raport6!$B$283:$T$419,12)</f>
        <v>89.5</v>
      </c>
      <c r="M135" s="84">
        <f>VLOOKUP($A$130,Raport6!$B$283:$T$419,13)</f>
        <v>80</v>
      </c>
      <c r="N135" s="84">
        <f>VLOOKUP($A$130,Raport6!$B$283:$T$419,14)</f>
        <v>73</v>
      </c>
      <c r="O135" s="84">
        <f>VLOOKUP($A$130,Raport6!$B$283:$T$419,15)</f>
        <v>80</v>
      </c>
      <c r="P135" s="84">
        <f>VLOOKUP($A$130,Raport6!$B$283:$T$419,16)</f>
        <v>79</v>
      </c>
      <c r="Q135" s="84">
        <f>VLOOKUP($A$130,Raport6!$B$283:$T$419,17)</f>
        <v>72</v>
      </c>
      <c r="R135" s="84">
        <f>VLOOKUP($A$130,Raport6!$B$283:$T$419,18)</f>
        <v>75</v>
      </c>
      <c r="S135" s="38">
        <f t="shared" si="64"/>
        <v>1227</v>
      </c>
      <c r="T135" s="38">
        <f t="shared" si="65"/>
        <v>81.8</v>
      </c>
      <c r="U135" s="338"/>
      <c r="V135" s="340"/>
    </row>
    <row r="136" spans="1:32" ht="15" customHeight="1">
      <c r="A136" s="335"/>
      <c r="B136" s="85" t="str">
        <f>VLOOKUP($A$130,PresensiIPS!$A$7:$M$360,3)</f>
        <v>0046852716</v>
      </c>
      <c r="C136" s="27" t="s">
        <v>21</v>
      </c>
      <c r="D136" s="39">
        <f>ROUND(((D130+D131+D132+D133+D134+D135)/6),2)</f>
        <v>80</v>
      </c>
      <c r="E136" s="39">
        <f>ROUND(((E130+E131+E132+E133+E134+E135)/6),2)</f>
        <v>78.25</v>
      </c>
      <c r="F136" s="39">
        <f>ROUND(((F130+F131+F132+F133+F134+F135)/6),2)</f>
        <v>77.5</v>
      </c>
      <c r="G136" s="39">
        <f>ROUND(((G130+G131+G132+G133+G134+G135)/6),2)</f>
        <v>73.5</v>
      </c>
      <c r="H136" s="39">
        <f>ROUND(((H130+H131+H132+H133+H134+H135)/6),2)</f>
        <v>78.58</v>
      </c>
      <c r="I136" s="39">
        <f t="shared" ref="I136:T136" si="67">ROUND(((I130+I131+I132+I133+I134+I135)/6),2)</f>
        <v>78.33</v>
      </c>
      <c r="J136" s="39">
        <f t="shared" si="67"/>
        <v>84</v>
      </c>
      <c r="K136" s="39">
        <f t="shared" si="67"/>
        <v>82.75</v>
      </c>
      <c r="L136" s="39">
        <f t="shared" si="67"/>
        <v>82.58</v>
      </c>
      <c r="M136" s="39">
        <f t="shared" ref="M136" si="68">ROUND(((M130+M131+M132+M133+M134+M135)/6),2)</f>
        <v>77</v>
      </c>
      <c r="N136" s="39">
        <f t="shared" si="67"/>
        <v>74.42</v>
      </c>
      <c r="O136" s="39">
        <f t="shared" si="67"/>
        <v>78.58</v>
      </c>
      <c r="P136" s="39">
        <f t="shared" si="67"/>
        <v>77.25</v>
      </c>
      <c r="Q136" s="39">
        <f t="shared" si="67"/>
        <v>76.08</v>
      </c>
      <c r="R136" s="39">
        <f t="shared" si="67"/>
        <v>76.42</v>
      </c>
      <c r="S136" s="39">
        <f t="shared" si="67"/>
        <v>1175.25</v>
      </c>
      <c r="T136" s="39">
        <f t="shared" si="67"/>
        <v>78.349999999999994</v>
      </c>
      <c r="U136" s="338"/>
      <c r="V136" s="340"/>
    </row>
    <row r="137" spans="1:32" ht="15" customHeight="1">
      <c r="A137" s="335"/>
      <c r="B137" s="78"/>
      <c r="C137" s="28" t="s">
        <v>204</v>
      </c>
      <c r="D137" s="84">
        <f>VLOOKUP($A$130,'Nilai USP'!$B$283:$T$419,4)</f>
        <v>83</v>
      </c>
      <c r="E137" s="84">
        <f>VLOOKUP($A$130,'Nilai USP'!$B$283:$T$419,5)</f>
        <v>84.615384615384613</v>
      </c>
      <c r="F137" s="84">
        <f>VLOOKUP($A$130,'Nilai USP'!$B$283:$T$419,6)</f>
        <v>93</v>
      </c>
      <c r="G137" s="84">
        <f>VLOOKUP($A$130,'Nilai USP'!$B$283:$T$419,7)</f>
        <v>84</v>
      </c>
      <c r="H137" s="84">
        <f>VLOOKUP($A$130,'Nilai USP'!$B$283:$T$419,8)</f>
        <v>83</v>
      </c>
      <c r="I137" s="84">
        <f>VLOOKUP($A$130,'Nilai USP'!$B$283:$T$419,9)</f>
        <v>97</v>
      </c>
      <c r="J137" s="84">
        <f>VLOOKUP($A$130,'Nilai USP'!$B$283:$T$419,10)</f>
        <v>90</v>
      </c>
      <c r="K137" s="84">
        <f>VLOOKUP($A$130,'Nilai USP'!$B$283:$T$419,11)</f>
        <v>92</v>
      </c>
      <c r="L137" s="84">
        <f>VLOOKUP($A$130,'Nilai USP'!$B$283:$T$419,12)</f>
        <v>91</v>
      </c>
      <c r="M137" s="84">
        <f>VLOOKUP($A$130,'Nilai USP'!$B$283:$T$419,13)</f>
        <v>87.64705882352942</v>
      </c>
      <c r="N137" s="84">
        <f>VLOOKUP($A$130,'Nilai USP'!$B$283:$T$419,14)</f>
        <v>88</v>
      </c>
      <c r="O137" s="84">
        <f>VLOOKUP($A$130,'Nilai USP'!$B$283:$T$419,15)</f>
        <v>85</v>
      </c>
      <c r="P137" s="84">
        <f>VLOOKUP($A$130,'Nilai USP'!$B$283:$T$419,16)</f>
        <v>86</v>
      </c>
      <c r="Q137" s="84">
        <f>VLOOKUP($A$130,'Nilai USP'!$B$283:$T$419,17)</f>
        <v>78</v>
      </c>
      <c r="R137" s="84">
        <f>VLOOKUP($A$130,'Nilai USP'!$B$283:$T$419,18)</f>
        <v>90</v>
      </c>
      <c r="S137" s="38">
        <f t="shared" ref="S137:S144" si="69">SUM(D137:R137)</f>
        <v>1312.262443438914</v>
      </c>
      <c r="T137" s="38">
        <f t="shared" ref="T137:T144" si="70">ROUND(S137/COUNT(D137:R137),2)</f>
        <v>87.48</v>
      </c>
      <c r="U137" s="338"/>
      <c r="V137" s="340"/>
    </row>
    <row r="138" spans="1:32" ht="15" customHeight="1" thickBot="1">
      <c r="A138" s="336"/>
      <c r="B138" s="29"/>
      <c r="C138" s="37" t="s">
        <v>205</v>
      </c>
      <c r="D138" s="41">
        <f t="shared" ref="D138:R138" si="71">ROUND((D136*$V$6+D137*$V$7),0)</f>
        <v>82</v>
      </c>
      <c r="E138" s="41">
        <f t="shared" si="71"/>
        <v>81</v>
      </c>
      <c r="F138" s="41">
        <f t="shared" si="71"/>
        <v>85</v>
      </c>
      <c r="G138" s="41">
        <f t="shared" si="71"/>
        <v>79</v>
      </c>
      <c r="H138" s="41">
        <f t="shared" si="71"/>
        <v>81</v>
      </c>
      <c r="I138" s="41">
        <f t="shared" si="71"/>
        <v>88</v>
      </c>
      <c r="J138" s="41">
        <f t="shared" si="71"/>
        <v>87</v>
      </c>
      <c r="K138" s="41">
        <f t="shared" si="71"/>
        <v>87</v>
      </c>
      <c r="L138" s="41">
        <f t="shared" si="71"/>
        <v>87</v>
      </c>
      <c r="M138" s="41">
        <f t="shared" si="71"/>
        <v>82</v>
      </c>
      <c r="N138" s="41">
        <f t="shared" si="71"/>
        <v>81</v>
      </c>
      <c r="O138" s="41">
        <f t="shared" si="71"/>
        <v>82</v>
      </c>
      <c r="P138" s="41">
        <f t="shared" si="71"/>
        <v>82</v>
      </c>
      <c r="Q138" s="41">
        <f t="shared" si="71"/>
        <v>77</v>
      </c>
      <c r="R138" s="41">
        <f t="shared" si="71"/>
        <v>83</v>
      </c>
      <c r="S138" s="41">
        <f t="shared" si="69"/>
        <v>1244</v>
      </c>
      <c r="T138" s="41">
        <f t="shared" si="70"/>
        <v>82.93</v>
      </c>
      <c r="U138" s="339"/>
      <c r="V138" s="341"/>
    </row>
    <row r="139" spans="1:32" ht="15" customHeight="1" thickTop="1">
      <c r="A139" s="334">
        <v>15</v>
      </c>
      <c r="B139" s="26"/>
      <c r="C139" s="36" t="s">
        <v>34</v>
      </c>
      <c r="D139" s="87">
        <f>VLOOKUP($A$139,Raport1!$B$283:$T$419,4)</f>
        <v>80.5</v>
      </c>
      <c r="E139" s="87">
        <f>VLOOKUP($A$139,Raport1!$B$283:$T$419,5)</f>
        <v>85</v>
      </c>
      <c r="F139" s="87">
        <f>VLOOKUP($A$139,Raport1!$B$283:$T$419,6)</f>
        <v>83</v>
      </c>
      <c r="G139" s="87">
        <f>VLOOKUP($A$139,Raport1!$B$283:$T$419,7)</f>
        <v>74.5</v>
      </c>
      <c r="H139" s="87">
        <f>VLOOKUP($A$139,Raport1!$B$283:$T$419,8)</f>
        <v>84</v>
      </c>
      <c r="I139" s="87">
        <f>VLOOKUP($A$139,Raport1!$B$283:$T$419,9)</f>
        <v>77.5</v>
      </c>
      <c r="J139" s="87">
        <f>VLOOKUP($A$139,Raport1!$B$283:$T$419,10)</f>
        <v>80</v>
      </c>
      <c r="K139" s="87">
        <f>VLOOKUP($A$139,Raport1!$B$283:$T$419,11)</f>
        <v>81</v>
      </c>
      <c r="L139" s="87">
        <f>VLOOKUP($A$139,Raport1!$B$283:$T$419,12)</f>
        <v>84.5</v>
      </c>
      <c r="M139" s="87">
        <f>VLOOKUP($A$139,Raport1!$B$283:$T$419,13)</f>
        <v>84.5</v>
      </c>
      <c r="N139" s="87">
        <f>VLOOKUP($A$139,Raport1!$B$283:$T$419,14)</f>
        <v>79</v>
      </c>
      <c r="O139" s="87">
        <f>VLOOKUP($A$139,Raport1!$B$283:$T$419,15)</f>
        <v>70</v>
      </c>
      <c r="P139" s="87">
        <f>VLOOKUP($A$139,Raport1!$B$283:$T$419,16)</f>
        <v>83</v>
      </c>
      <c r="Q139" s="87">
        <f>VLOOKUP($A$139,Raport1!$B$283:$T$419,17)</f>
        <v>80.5</v>
      </c>
      <c r="R139" s="87">
        <f>VLOOKUP($A$139,Raport1!$B$283:$T$419,18)</f>
        <v>79.5</v>
      </c>
      <c r="S139" s="80">
        <f t="shared" si="69"/>
        <v>1206.5</v>
      </c>
      <c r="T139" s="80">
        <f t="shared" si="70"/>
        <v>80.430000000000007</v>
      </c>
      <c r="U139" s="337" t="str">
        <f>'SIKAP IPS'!J22</f>
        <v>SB</v>
      </c>
      <c r="V139" s="340" t="s">
        <v>33</v>
      </c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 ht="15" customHeight="1">
      <c r="A140" s="335"/>
      <c r="B140" s="26"/>
      <c r="C140" s="35" t="s">
        <v>35</v>
      </c>
      <c r="D140" s="84">
        <f>VLOOKUP($A$139,Raport2!$B$283:$T$419,4)</f>
        <v>82.5</v>
      </c>
      <c r="E140" s="84">
        <f>VLOOKUP($A$139,Raport2!$B$283:$T$419,5)</f>
        <v>86.5</v>
      </c>
      <c r="F140" s="84">
        <f>VLOOKUP($A$139,Raport2!$B$283:$T$419,6)</f>
        <v>85</v>
      </c>
      <c r="G140" s="84">
        <f>VLOOKUP($A$139,Raport2!$B$283:$T$419,7)</f>
        <v>83</v>
      </c>
      <c r="H140" s="84">
        <f>VLOOKUP($A$139,Raport2!$B$283:$T$419,8)</f>
        <v>88.5</v>
      </c>
      <c r="I140" s="84">
        <f>VLOOKUP($A$139,Raport2!$B$283:$T$419,9)</f>
        <v>82.5</v>
      </c>
      <c r="J140" s="84">
        <f>VLOOKUP($A$139,Raport2!$B$283:$T$419,10)</f>
        <v>86.5</v>
      </c>
      <c r="K140" s="84">
        <f>VLOOKUP($A$139,Raport2!$B$283:$T$419,11)</f>
        <v>84</v>
      </c>
      <c r="L140" s="84">
        <f>VLOOKUP($A$139,Raport2!$B$283:$T$419,12)</f>
        <v>87.5</v>
      </c>
      <c r="M140" s="84">
        <f>VLOOKUP($A$139,Raport2!$B$283:$T$419,13)</f>
        <v>88.5</v>
      </c>
      <c r="N140" s="84">
        <f>VLOOKUP($A$139,Raport2!$B$283:$T$419,14)</f>
        <v>84.5</v>
      </c>
      <c r="O140" s="84">
        <f>VLOOKUP($A$139,Raport2!$B$283:$T$419,15)</f>
        <v>82</v>
      </c>
      <c r="P140" s="84">
        <f>VLOOKUP($A$139,Raport2!$B$283:$T$419,16)</f>
        <v>85.5</v>
      </c>
      <c r="Q140" s="84">
        <f>VLOOKUP($A$139,Raport2!$B$283:$T$419,17)</f>
        <v>83</v>
      </c>
      <c r="R140" s="84">
        <f>VLOOKUP($A$139,Raport2!$B$283:$T$419,18)</f>
        <v>85</v>
      </c>
      <c r="S140" s="38">
        <f t="shared" si="69"/>
        <v>1274.5</v>
      </c>
      <c r="T140" s="38">
        <f t="shared" si="70"/>
        <v>84.97</v>
      </c>
      <c r="U140" s="338"/>
      <c r="V140" s="340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 ht="15" customHeight="1">
      <c r="A141" s="335"/>
      <c r="B141" s="342" t="str">
        <f>VLOOKUP($A$139,PresensiIPS!$A$7:$M$360,7)</f>
        <v>MAHARDHIKA AGUNG WICAKSONO</v>
      </c>
      <c r="C141" s="35" t="s">
        <v>22</v>
      </c>
      <c r="D141" s="84">
        <f>VLOOKUP($A$139,Raport3!$B$283:$T$419,4)</f>
        <v>86.5</v>
      </c>
      <c r="E141" s="84">
        <f>VLOOKUP($A$139,Raport3!$B$283:$T$419,5)</f>
        <v>89</v>
      </c>
      <c r="F141" s="84">
        <f>VLOOKUP($A$139,Raport3!$B$283:$T$419,6)</f>
        <v>87</v>
      </c>
      <c r="G141" s="84">
        <f>VLOOKUP($A$139,Raport3!$B$283:$T$419,7)</f>
        <v>87</v>
      </c>
      <c r="H141" s="84">
        <f>VLOOKUP($A$139,Raport3!$B$283:$T$419,8)</f>
        <v>89</v>
      </c>
      <c r="I141" s="84">
        <f>VLOOKUP($A$139,Raport3!$B$283:$T$419,9)</f>
        <v>85.5</v>
      </c>
      <c r="J141" s="84">
        <f>VLOOKUP($A$139,Raport3!$B$283:$T$419,10)</f>
        <v>90</v>
      </c>
      <c r="K141" s="84">
        <f>VLOOKUP($A$139,Raport3!$B$283:$T$419,11)</f>
        <v>81</v>
      </c>
      <c r="L141" s="84">
        <f>VLOOKUP($A$139,Raport3!$B$283:$T$419,12)</f>
        <v>85</v>
      </c>
      <c r="M141" s="84">
        <f>VLOOKUP($A$139,Raport3!$B$283:$T$419,13)</f>
        <v>92</v>
      </c>
      <c r="N141" s="84">
        <f>VLOOKUP($A$139,Raport3!$B$283:$T$419,14)</f>
        <v>86.5</v>
      </c>
      <c r="O141" s="84">
        <f>VLOOKUP($A$139,Raport3!$B$283:$T$419,15)</f>
        <v>91.5</v>
      </c>
      <c r="P141" s="84">
        <f>VLOOKUP($A$139,Raport3!$B$283:$T$419,16)</f>
        <v>87</v>
      </c>
      <c r="Q141" s="84">
        <f>VLOOKUP($A$139,Raport3!$B$283:$T$419,17)</f>
        <v>86</v>
      </c>
      <c r="R141" s="84">
        <f>VLOOKUP($A$139,Raport3!$B$283:$T$419,18)</f>
        <v>85.5</v>
      </c>
      <c r="S141" s="38">
        <f t="shared" si="69"/>
        <v>1308.5</v>
      </c>
      <c r="T141" s="38">
        <f t="shared" si="70"/>
        <v>87.23</v>
      </c>
      <c r="U141" s="338"/>
      <c r="V141" s="340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:32" ht="15" customHeight="1">
      <c r="A142" s="335"/>
      <c r="B142" s="342"/>
      <c r="C142" s="35" t="s">
        <v>23</v>
      </c>
      <c r="D142" s="84">
        <f>VLOOKUP($A$139,Raport4!$B$283:$T$419,4)</f>
        <v>87</v>
      </c>
      <c r="E142" s="84">
        <f>VLOOKUP($A$139,Raport4!$B$283:$T$419,5)</f>
        <v>96</v>
      </c>
      <c r="F142" s="84">
        <f>VLOOKUP($A$139,Raport4!$B$283:$T$419,6)</f>
        <v>88</v>
      </c>
      <c r="G142" s="84">
        <f>VLOOKUP($A$139,Raport4!$B$283:$T$419,7)</f>
        <v>87.5</v>
      </c>
      <c r="H142" s="84">
        <f>VLOOKUP($A$139,Raport4!$B$283:$T$419,8)</f>
        <v>92</v>
      </c>
      <c r="I142" s="84">
        <f>VLOOKUP($A$139,Raport4!$B$283:$T$419,9)</f>
        <v>87.5</v>
      </c>
      <c r="J142" s="84">
        <f>VLOOKUP($A$139,Raport4!$B$283:$T$419,10)</f>
        <v>91</v>
      </c>
      <c r="K142" s="84">
        <f>VLOOKUP($A$139,Raport4!$B$283:$T$419,11)</f>
        <v>87.5</v>
      </c>
      <c r="L142" s="84">
        <f>VLOOKUP($A$139,Raport4!$B$283:$T$419,12)</f>
        <v>86.5</v>
      </c>
      <c r="M142" s="84">
        <f>VLOOKUP($A$139,Raport4!$B$283:$T$419,13)</f>
        <v>88.5</v>
      </c>
      <c r="N142" s="84">
        <f>VLOOKUP($A$139,Raport4!$B$283:$T$419,14)</f>
        <v>87.5</v>
      </c>
      <c r="O142" s="84">
        <f>VLOOKUP($A$139,Raport4!$B$283:$T$419,15)</f>
        <v>93</v>
      </c>
      <c r="P142" s="84">
        <f>VLOOKUP($A$139,Raport4!$B$283:$T$419,16)</f>
        <v>89.5</v>
      </c>
      <c r="Q142" s="84">
        <f>VLOOKUP($A$139,Raport4!$B$283:$T$419,17)</f>
        <v>88</v>
      </c>
      <c r="R142" s="84">
        <f>VLOOKUP($A$139,Raport4!$B$283:$T$419,18)</f>
        <v>86</v>
      </c>
      <c r="S142" s="38">
        <f t="shared" si="69"/>
        <v>1335.5</v>
      </c>
      <c r="T142" s="38">
        <f t="shared" si="70"/>
        <v>89.03</v>
      </c>
      <c r="U142" s="338"/>
      <c r="V142" s="340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2" ht="15" customHeight="1">
      <c r="A143" s="335"/>
      <c r="B143" s="86" t="str">
        <f>VLOOKUP($A$139,PresensiIPS!$A$7:$M$360,4)</f>
        <v>3526011103030006</v>
      </c>
      <c r="C143" s="36" t="s">
        <v>24</v>
      </c>
      <c r="D143" s="84">
        <f>VLOOKUP($A$139,Raport5!$B$283:$T$419,4)</f>
        <v>92.5</v>
      </c>
      <c r="E143" s="84">
        <f>VLOOKUP($A$139,Raport5!$B$283:$T$419,5)</f>
        <v>97</v>
      </c>
      <c r="F143" s="84">
        <f>VLOOKUP($A$139,Raport5!$B$283:$T$419,6)</f>
        <v>91</v>
      </c>
      <c r="G143" s="84">
        <f>VLOOKUP($A$139,Raport5!$B$283:$T$419,7)</f>
        <v>89.5</v>
      </c>
      <c r="H143" s="84">
        <f>VLOOKUP($A$139,Raport5!$B$283:$T$419,8)</f>
        <v>95.5</v>
      </c>
      <c r="I143" s="84">
        <f>VLOOKUP($A$139,Raport5!$B$283:$T$419,9)</f>
        <v>85.5</v>
      </c>
      <c r="J143" s="84">
        <f>VLOOKUP($A$139,Raport5!$B$283:$T$419,10)</f>
        <v>92.5</v>
      </c>
      <c r="K143" s="84">
        <f>VLOOKUP($A$139,Raport5!$B$283:$T$419,11)</f>
        <v>89</v>
      </c>
      <c r="L143" s="84">
        <f>VLOOKUP($A$139,Raport5!$B$283:$T$419,12)</f>
        <v>89.5</v>
      </c>
      <c r="M143" s="84">
        <f>VLOOKUP($A$139,Raport5!$B$283:$T$419,13)</f>
        <v>91.5</v>
      </c>
      <c r="N143" s="84">
        <f>VLOOKUP($A$139,Raport5!$B$283:$T$419,14)</f>
        <v>89.5</v>
      </c>
      <c r="O143" s="84">
        <f>VLOOKUP($A$139,Raport5!$B$283:$T$419,15)</f>
        <v>88.5</v>
      </c>
      <c r="P143" s="84">
        <f>VLOOKUP($A$139,Raport5!$B$283:$T$419,16)</f>
        <v>92.5</v>
      </c>
      <c r="Q143" s="84">
        <f>VLOOKUP($A$139,Raport5!$B$283:$T$419,17)</f>
        <v>91</v>
      </c>
      <c r="R143" s="84">
        <f>VLOOKUP($A$139,Raport5!$B$283:$T$419,18)</f>
        <v>90</v>
      </c>
      <c r="S143" s="38">
        <f t="shared" si="69"/>
        <v>1365</v>
      </c>
      <c r="T143" s="38">
        <f t="shared" si="70"/>
        <v>91</v>
      </c>
      <c r="U143" s="338"/>
      <c r="V143" s="340"/>
    </row>
    <row r="144" spans="1:32" ht="15" customHeight="1">
      <c r="A144" s="335"/>
      <c r="B144" s="85">
        <f>VLOOKUP($A$139,PresensiIPS!$A$7:$M$360,2)</f>
        <v>12326</v>
      </c>
      <c r="C144" s="36" t="s">
        <v>67</v>
      </c>
      <c r="D144" s="84">
        <f>VLOOKUP($A$139,Raport6!$B$283:$T$419,4)</f>
        <v>93</v>
      </c>
      <c r="E144" s="84">
        <f>VLOOKUP($A$139,Raport6!$B$283:$T$419,5)</f>
        <v>97</v>
      </c>
      <c r="F144" s="84">
        <f>VLOOKUP($A$139,Raport6!$B$283:$T$419,6)</f>
        <v>93</v>
      </c>
      <c r="G144" s="84">
        <f>VLOOKUP($A$139,Raport6!$B$283:$T$419,7)</f>
        <v>90.5</v>
      </c>
      <c r="H144" s="84">
        <f>VLOOKUP($A$139,Raport6!$B$283:$T$419,8)</f>
        <v>95.5</v>
      </c>
      <c r="I144" s="84">
        <f>VLOOKUP($A$139,Raport6!$B$283:$T$419,9)</f>
        <v>88.5</v>
      </c>
      <c r="J144" s="84">
        <f>VLOOKUP($A$139,Raport6!$B$283:$T$419,10)</f>
        <v>96.5</v>
      </c>
      <c r="K144" s="84">
        <f>VLOOKUP($A$139,Raport6!$B$283:$T$419,11)</f>
        <v>92</v>
      </c>
      <c r="L144" s="84">
        <f>VLOOKUP($A$139,Raport6!$B$283:$T$419,12)</f>
        <v>94.5</v>
      </c>
      <c r="M144" s="84">
        <f>VLOOKUP($A$139,Raport6!$B$283:$T$419,13)</f>
        <v>95.5</v>
      </c>
      <c r="N144" s="84">
        <f>VLOOKUP($A$139,Raport6!$B$283:$T$419,14)</f>
        <v>91.5</v>
      </c>
      <c r="O144" s="84">
        <f>VLOOKUP($A$139,Raport6!$B$283:$T$419,15)</f>
        <v>88.5</v>
      </c>
      <c r="P144" s="84">
        <f>VLOOKUP($A$139,Raport6!$B$283:$T$419,16)</f>
        <v>93.5</v>
      </c>
      <c r="Q144" s="84">
        <f>VLOOKUP($A$139,Raport6!$B$283:$T$419,17)</f>
        <v>92</v>
      </c>
      <c r="R144" s="84">
        <f>VLOOKUP($A$139,Raport6!$B$283:$T$419,18)</f>
        <v>90</v>
      </c>
      <c r="S144" s="38">
        <f t="shared" si="69"/>
        <v>1391.5</v>
      </c>
      <c r="T144" s="38">
        <f t="shared" si="70"/>
        <v>92.77</v>
      </c>
      <c r="U144" s="338"/>
      <c r="V144" s="340"/>
    </row>
    <row r="145" spans="1:32" ht="15" customHeight="1">
      <c r="A145" s="335"/>
      <c r="B145" s="85" t="str">
        <f>VLOOKUP($A$139,PresensiIPS!$A$7:$M$360,3)</f>
        <v>0036390638</v>
      </c>
      <c r="C145" s="27" t="s">
        <v>21</v>
      </c>
      <c r="D145" s="39">
        <f>ROUND(((D139+D140+D141+D142+D143+D144)/6),2)</f>
        <v>87</v>
      </c>
      <c r="E145" s="39">
        <f>ROUND(((E139+E140+E141+E142+E143+E144)/6),2)</f>
        <v>91.75</v>
      </c>
      <c r="F145" s="39">
        <f>ROUND(((F139+F140+F141+F142+F143+F144)/6),2)</f>
        <v>87.83</v>
      </c>
      <c r="G145" s="39">
        <f>ROUND(((G139+G140+G141+G142+G143+G144)/6),2)</f>
        <v>85.33</v>
      </c>
      <c r="H145" s="39">
        <f>ROUND(((H139+H140+H141+H142+H143+H144)/6),2)</f>
        <v>90.75</v>
      </c>
      <c r="I145" s="39">
        <f t="shared" ref="I145:T145" si="72">ROUND(((I139+I140+I141+I142+I143+I144)/6),2)</f>
        <v>84.5</v>
      </c>
      <c r="J145" s="39">
        <f t="shared" si="72"/>
        <v>89.42</v>
      </c>
      <c r="K145" s="39">
        <f t="shared" si="72"/>
        <v>85.75</v>
      </c>
      <c r="L145" s="39">
        <f t="shared" si="72"/>
        <v>87.92</v>
      </c>
      <c r="M145" s="39">
        <f t="shared" ref="M145" si="73">ROUND(((M139+M140+M141+M142+M143+M144)/6),2)</f>
        <v>90.08</v>
      </c>
      <c r="N145" s="39">
        <f t="shared" si="72"/>
        <v>86.42</v>
      </c>
      <c r="O145" s="39">
        <f t="shared" si="72"/>
        <v>85.58</v>
      </c>
      <c r="P145" s="39">
        <f t="shared" si="72"/>
        <v>88.5</v>
      </c>
      <c r="Q145" s="39">
        <f t="shared" si="72"/>
        <v>86.75</v>
      </c>
      <c r="R145" s="39">
        <f t="shared" si="72"/>
        <v>86</v>
      </c>
      <c r="S145" s="39">
        <f t="shared" si="72"/>
        <v>1313.58</v>
      </c>
      <c r="T145" s="39">
        <f t="shared" si="72"/>
        <v>87.57</v>
      </c>
      <c r="U145" s="338"/>
      <c r="V145" s="340"/>
    </row>
    <row r="146" spans="1:32" ht="15" customHeight="1">
      <c r="A146" s="335"/>
      <c r="B146" s="78"/>
      <c r="C146" s="28" t="s">
        <v>204</v>
      </c>
      <c r="D146" s="84">
        <f>VLOOKUP($A$139,'Nilai USP'!$B$283:$T$419,4)</f>
        <v>89</v>
      </c>
      <c r="E146" s="84">
        <f>VLOOKUP($A$139,'Nilai USP'!$B$283:$T$419,5)</f>
        <v>85.384615384615387</v>
      </c>
      <c r="F146" s="84">
        <f>VLOOKUP($A$139,'Nilai USP'!$B$283:$T$419,6)</f>
        <v>96</v>
      </c>
      <c r="G146" s="84">
        <f>VLOOKUP($A$139,'Nilai USP'!$B$283:$T$419,7)</f>
        <v>82</v>
      </c>
      <c r="H146" s="84">
        <f>VLOOKUP($A$139,'Nilai USP'!$B$283:$T$419,8)</f>
        <v>90</v>
      </c>
      <c r="I146" s="84">
        <f>VLOOKUP($A$139,'Nilai USP'!$B$283:$T$419,9)</f>
        <v>95</v>
      </c>
      <c r="J146" s="84">
        <f>VLOOKUP($A$139,'Nilai USP'!$B$283:$T$419,10)</f>
        <v>96</v>
      </c>
      <c r="K146" s="84">
        <f>VLOOKUP($A$139,'Nilai USP'!$B$283:$T$419,11)</f>
        <v>95</v>
      </c>
      <c r="L146" s="84">
        <f>VLOOKUP($A$139,'Nilai USP'!$B$283:$T$419,12)</f>
        <v>96</v>
      </c>
      <c r="M146" s="84">
        <f>VLOOKUP($A$139,'Nilai USP'!$B$283:$T$419,13)</f>
        <v>84.117647058823536</v>
      </c>
      <c r="N146" s="84">
        <f>VLOOKUP($A$139,'Nilai USP'!$B$283:$T$419,14)</f>
        <v>99</v>
      </c>
      <c r="O146" s="84">
        <f>VLOOKUP($A$139,'Nilai USP'!$B$283:$T$419,15)</f>
        <v>89</v>
      </c>
      <c r="P146" s="84">
        <f>VLOOKUP($A$139,'Nilai USP'!$B$283:$T$419,16)</f>
        <v>86</v>
      </c>
      <c r="Q146" s="84">
        <f>VLOOKUP($A$139,'Nilai USP'!$B$283:$T$419,17)</f>
        <v>83</v>
      </c>
      <c r="R146" s="84">
        <f>VLOOKUP($A$139,'Nilai USP'!$B$283:$T$419,18)</f>
        <v>90</v>
      </c>
      <c r="S146" s="38">
        <f t="shared" ref="S146:S153" si="74">SUM(D146:R146)</f>
        <v>1355.5022624434389</v>
      </c>
      <c r="T146" s="38">
        <f t="shared" ref="T146:T153" si="75">ROUND(S146/COUNT(D146:R146),2)</f>
        <v>90.37</v>
      </c>
      <c r="U146" s="338"/>
      <c r="V146" s="340"/>
    </row>
    <row r="147" spans="1:32" ht="15" customHeight="1" thickBot="1">
      <c r="A147" s="336"/>
      <c r="B147" s="29"/>
      <c r="C147" s="37" t="s">
        <v>205</v>
      </c>
      <c r="D147" s="41">
        <f t="shared" ref="D147:R147" si="76">ROUND((D145*$V$6+D146*$V$7),0)</f>
        <v>88</v>
      </c>
      <c r="E147" s="41">
        <f t="shared" si="76"/>
        <v>89</v>
      </c>
      <c r="F147" s="41">
        <f t="shared" si="76"/>
        <v>92</v>
      </c>
      <c r="G147" s="41">
        <f t="shared" si="76"/>
        <v>84</v>
      </c>
      <c r="H147" s="41">
        <f t="shared" si="76"/>
        <v>90</v>
      </c>
      <c r="I147" s="41">
        <f t="shared" si="76"/>
        <v>90</v>
      </c>
      <c r="J147" s="41">
        <f t="shared" si="76"/>
        <v>93</v>
      </c>
      <c r="K147" s="41">
        <f t="shared" si="76"/>
        <v>90</v>
      </c>
      <c r="L147" s="41">
        <f t="shared" si="76"/>
        <v>92</v>
      </c>
      <c r="M147" s="41">
        <f t="shared" si="76"/>
        <v>87</v>
      </c>
      <c r="N147" s="41">
        <f t="shared" si="76"/>
        <v>93</v>
      </c>
      <c r="O147" s="41">
        <f t="shared" si="76"/>
        <v>87</v>
      </c>
      <c r="P147" s="41">
        <f t="shared" si="76"/>
        <v>87</v>
      </c>
      <c r="Q147" s="41">
        <f t="shared" si="76"/>
        <v>85</v>
      </c>
      <c r="R147" s="41">
        <f t="shared" si="76"/>
        <v>88</v>
      </c>
      <c r="S147" s="41">
        <f t="shared" si="74"/>
        <v>1335</v>
      </c>
      <c r="T147" s="41">
        <f t="shared" si="75"/>
        <v>89</v>
      </c>
      <c r="U147" s="339"/>
      <c r="V147" s="341"/>
    </row>
    <row r="148" spans="1:32" ht="15" customHeight="1" thickTop="1">
      <c r="A148" s="334">
        <v>16</v>
      </c>
      <c r="B148" s="26"/>
      <c r="C148" s="36" t="s">
        <v>34</v>
      </c>
      <c r="D148" s="87">
        <f>VLOOKUP($A$148,Raport1!$B$283:$T$419,4)</f>
        <v>75.5</v>
      </c>
      <c r="E148" s="87">
        <f>VLOOKUP($A$148,Raport1!$B$283:$T$419,5)</f>
        <v>74</v>
      </c>
      <c r="F148" s="87">
        <f>VLOOKUP($A$148,Raport1!$B$283:$T$419,6)</f>
        <v>81.5</v>
      </c>
      <c r="G148" s="87">
        <f>VLOOKUP($A$148,Raport1!$B$283:$T$419,7)</f>
        <v>72</v>
      </c>
      <c r="H148" s="87">
        <f>VLOOKUP($A$148,Raport1!$B$283:$T$419,8)</f>
        <v>75.5</v>
      </c>
      <c r="I148" s="87">
        <f>VLOOKUP($A$148,Raport1!$B$283:$T$419,9)</f>
        <v>77.5</v>
      </c>
      <c r="J148" s="87">
        <f>VLOOKUP($A$148,Raport1!$B$283:$T$419,10)</f>
        <v>84</v>
      </c>
      <c r="K148" s="87">
        <f>VLOOKUP($A$148,Raport1!$B$283:$T$419,11)</f>
        <v>81</v>
      </c>
      <c r="L148" s="87">
        <f>VLOOKUP($A$148,Raport1!$B$283:$T$419,12)</f>
        <v>78</v>
      </c>
      <c r="M148" s="87">
        <f>VLOOKUP($A$148,Raport1!$B$283:$T$419,13)</f>
        <v>75.5</v>
      </c>
      <c r="N148" s="87">
        <f>VLOOKUP($A$148,Raport1!$B$283:$T$419,14)</f>
        <v>77</v>
      </c>
      <c r="O148" s="87">
        <f>VLOOKUP($A$148,Raport1!$B$283:$T$419,15)</f>
        <v>70</v>
      </c>
      <c r="P148" s="87">
        <f>VLOOKUP($A$148,Raport1!$B$283:$T$419,16)</f>
        <v>75</v>
      </c>
      <c r="Q148" s="87">
        <f>VLOOKUP($A$148,Raport1!$B$283:$T$419,17)</f>
        <v>77.5</v>
      </c>
      <c r="R148" s="87">
        <f>VLOOKUP($A$148,Raport1!$B$283:$T$419,18)</f>
        <v>77</v>
      </c>
      <c r="S148" s="80">
        <f t="shared" si="74"/>
        <v>1151</v>
      </c>
      <c r="T148" s="80">
        <f t="shared" si="75"/>
        <v>76.73</v>
      </c>
      <c r="U148" s="337" t="str">
        <f>'SIKAP IPS'!J23</f>
        <v>SB</v>
      </c>
      <c r="V148" s="340" t="s">
        <v>33</v>
      </c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:32" ht="15" customHeight="1">
      <c r="A149" s="335"/>
      <c r="B149" s="26"/>
      <c r="C149" s="35" t="s">
        <v>35</v>
      </c>
      <c r="D149" s="84">
        <f>VLOOKUP($A$148,Raport2!$B$283:$T$419,4)</f>
        <v>77</v>
      </c>
      <c r="E149" s="84">
        <f>VLOOKUP($A$148,Raport2!$B$283:$T$419,5)</f>
        <v>78.5</v>
      </c>
      <c r="F149" s="84">
        <f>VLOOKUP($A$148,Raport2!$B$283:$T$419,6)</f>
        <v>84</v>
      </c>
      <c r="G149" s="84">
        <f>VLOOKUP($A$148,Raport2!$B$283:$T$419,7)</f>
        <v>82</v>
      </c>
      <c r="H149" s="84">
        <f>VLOOKUP($A$148,Raport2!$B$283:$T$419,8)</f>
        <v>83.5</v>
      </c>
      <c r="I149" s="84">
        <f>VLOOKUP($A$148,Raport2!$B$283:$T$419,9)</f>
        <v>79.5</v>
      </c>
      <c r="J149" s="84">
        <f>VLOOKUP($A$148,Raport2!$B$283:$T$419,10)</f>
        <v>88</v>
      </c>
      <c r="K149" s="84">
        <f>VLOOKUP($A$148,Raport2!$B$283:$T$419,11)</f>
        <v>82.5</v>
      </c>
      <c r="L149" s="84">
        <f>VLOOKUP($A$148,Raport2!$B$283:$T$419,12)</f>
        <v>81</v>
      </c>
      <c r="M149" s="84">
        <f>VLOOKUP($A$148,Raport2!$B$283:$T$419,13)</f>
        <v>78</v>
      </c>
      <c r="N149" s="84">
        <f>VLOOKUP($A$148,Raport2!$B$283:$T$419,14)</f>
        <v>79.5</v>
      </c>
      <c r="O149" s="84">
        <f>VLOOKUP($A$148,Raport2!$B$283:$T$419,15)</f>
        <v>80</v>
      </c>
      <c r="P149" s="84">
        <f>VLOOKUP($A$148,Raport2!$B$283:$T$419,16)</f>
        <v>77</v>
      </c>
      <c r="Q149" s="84">
        <f>VLOOKUP($A$148,Raport2!$B$283:$T$419,17)</f>
        <v>80</v>
      </c>
      <c r="R149" s="84">
        <f>VLOOKUP($A$148,Raport2!$B$283:$T$419,18)</f>
        <v>82.5</v>
      </c>
      <c r="S149" s="38">
        <f t="shared" si="74"/>
        <v>1213</v>
      </c>
      <c r="T149" s="38">
        <f t="shared" si="75"/>
        <v>80.87</v>
      </c>
      <c r="U149" s="338"/>
      <c r="V149" s="340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:32" ht="15" customHeight="1">
      <c r="A150" s="335"/>
      <c r="B150" s="342" t="str">
        <f>VLOOKUP($A$148,PresensiIPS!$A$7:$M$360,7)</f>
        <v>MAULINA ROBIATUN NISA</v>
      </c>
      <c r="C150" s="35" t="s">
        <v>22</v>
      </c>
      <c r="D150" s="84">
        <f>VLOOKUP($A$148,Raport3!$B$283:$T$419,4)</f>
        <v>81</v>
      </c>
      <c r="E150" s="84">
        <f>VLOOKUP($A$148,Raport3!$B$283:$T$419,5)</f>
        <v>79</v>
      </c>
      <c r="F150" s="84">
        <f>VLOOKUP($A$148,Raport3!$B$283:$T$419,6)</f>
        <v>83.5</v>
      </c>
      <c r="G150" s="84">
        <f>VLOOKUP($A$148,Raport3!$B$283:$T$419,7)</f>
        <v>83</v>
      </c>
      <c r="H150" s="84">
        <f>VLOOKUP($A$148,Raport3!$B$283:$T$419,8)</f>
        <v>87</v>
      </c>
      <c r="I150" s="84">
        <f>VLOOKUP($A$148,Raport3!$B$283:$T$419,9)</f>
        <v>83</v>
      </c>
      <c r="J150" s="84">
        <f>VLOOKUP($A$148,Raport3!$B$283:$T$419,10)</f>
        <v>89.5</v>
      </c>
      <c r="K150" s="84">
        <f>VLOOKUP($A$148,Raport3!$B$283:$T$419,11)</f>
        <v>85</v>
      </c>
      <c r="L150" s="84">
        <f>VLOOKUP($A$148,Raport3!$B$283:$T$419,12)</f>
        <v>82</v>
      </c>
      <c r="M150" s="84">
        <f>VLOOKUP($A$148,Raport3!$B$283:$T$419,13)</f>
        <v>88.5</v>
      </c>
      <c r="N150" s="84">
        <f>VLOOKUP($A$148,Raport3!$B$283:$T$419,14)</f>
        <v>84</v>
      </c>
      <c r="O150" s="84">
        <f>VLOOKUP($A$148,Raport3!$B$283:$T$419,15)</f>
        <v>83.5</v>
      </c>
      <c r="P150" s="84">
        <f>VLOOKUP($A$148,Raport3!$B$283:$T$419,16)</f>
        <v>80</v>
      </c>
      <c r="Q150" s="84">
        <f>VLOOKUP($A$148,Raport3!$B$283:$T$419,17)</f>
        <v>80.5</v>
      </c>
      <c r="R150" s="84">
        <f>VLOOKUP($A$148,Raport3!$B$283:$T$419,18)</f>
        <v>82.5</v>
      </c>
      <c r="S150" s="38">
        <f t="shared" si="74"/>
        <v>1252</v>
      </c>
      <c r="T150" s="38">
        <f t="shared" si="75"/>
        <v>83.47</v>
      </c>
      <c r="U150" s="338"/>
      <c r="V150" s="340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 ht="15" customHeight="1">
      <c r="A151" s="335"/>
      <c r="B151" s="342"/>
      <c r="C151" s="35" t="s">
        <v>23</v>
      </c>
      <c r="D151" s="84">
        <f>VLOOKUP($A$148,Raport4!$B$283:$T$419,4)</f>
        <v>86</v>
      </c>
      <c r="E151" s="84">
        <f>VLOOKUP($A$148,Raport4!$B$283:$T$419,5)</f>
        <v>82.5</v>
      </c>
      <c r="F151" s="84">
        <f>VLOOKUP($A$148,Raport4!$B$283:$T$419,6)</f>
        <v>83</v>
      </c>
      <c r="G151" s="84">
        <f>VLOOKUP($A$148,Raport4!$B$283:$T$419,7)</f>
        <v>83.5</v>
      </c>
      <c r="H151" s="84">
        <f>VLOOKUP($A$148,Raport4!$B$283:$T$419,8)</f>
        <v>88</v>
      </c>
      <c r="I151" s="84">
        <f>VLOOKUP($A$148,Raport4!$B$283:$T$419,9)</f>
        <v>85.5</v>
      </c>
      <c r="J151" s="84">
        <f>VLOOKUP($A$148,Raport4!$B$283:$T$419,10)</f>
        <v>90.5</v>
      </c>
      <c r="K151" s="84">
        <f>VLOOKUP($A$148,Raport4!$B$283:$T$419,11)</f>
        <v>86.5</v>
      </c>
      <c r="L151" s="84">
        <f>VLOOKUP($A$148,Raport4!$B$283:$T$419,12)</f>
        <v>84</v>
      </c>
      <c r="M151" s="84">
        <f>VLOOKUP($A$148,Raport4!$B$283:$T$419,13)</f>
        <v>85</v>
      </c>
      <c r="N151" s="84">
        <f>VLOOKUP($A$148,Raport4!$B$283:$T$419,14)</f>
        <v>86</v>
      </c>
      <c r="O151" s="84">
        <f>VLOOKUP($A$148,Raport4!$B$283:$T$419,15)</f>
        <v>86.5</v>
      </c>
      <c r="P151" s="84">
        <f>VLOOKUP($A$148,Raport4!$B$283:$T$419,16)</f>
        <v>82</v>
      </c>
      <c r="Q151" s="84">
        <f>VLOOKUP($A$148,Raport4!$B$283:$T$419,17)</f>
        <v>82.5</v>
      </c>
      <c r="R151" s="84">
        <f>VLOOKUP($A$148,Raport4!$B$283:$T$419,18)</f>
        <v>82</v>
      </c>
      <c r="S151" s="38">
        <f t="shared" si="74"/>
        <v>1273.5</v>
      </c>
      <c r="T151" s="38">
        <f t="shared" si="75"/>
        <v>84.9</v>
      </c>
      <c r="U151" s="338"/>
      <c r="V151" s="340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 ht="15" customHeight="1">
      <c r="A152" s="335"/>
      <c r="B152" s="86" t="str">
        <f>VLOOKUP($A$148,PresensiIPS!$A$7:$M$360,4)</f>
        <v>3526014305040002</v>
      </c>
      <c r="C152" s="36" t="s">
        <v>24</v>
      </c>
      <c r="D152" s="84">
        <f>VLOOKUP($A$148,Raport5!$B$283:$T$419,4)</f>
        <v>89.5</v>
      </c>
      <c r="E152" s="84">
        <f>VLOOKUP($A$148,Raport5!$B$283:$T$419,5)</f>
        <v>87.5</v>
      </c>
      <c r="F152" s="84">
        <f>VLOOKUP($A$148,Raport5!$B$283:$T$419,6)</f>
        <v>87</v>
      </c>
      <c r="G152" s="84">
        <f>VLOOKUP($A$148,Raport5!$B$283:$T$419,7)</f>
        <v>87.5</v>
      </c>
      <c r="H152" s="84">
        <f>VLOOKUP($A$148,Raport5!$B$283:$T$419,8)</f>
        <v>90</v>
      </c>
      <c r="I152" s="84">
        <f>VLOOKUP($A$148,Raport5!$B$283:$T$419,9)</f>
        <v>83</v>
      </c>
      <c r="J152" s="84">
        <f>VLOOKUP($A$148,Raport5!$B$283:$T$419,10)</f>
        <v>92</v>
      </c>
      <c r="K152" s="84">
        <f>VLOOKUP($A$148,Raport5!$B$283:$T$419,11)</f>
        <v>87</v>
      </c>
      <c r="L152" s="84">
        <f>VLOOKUP($A$148,Raport5!$B$283:$T$419,12)</f>
        <v>90.5</v>
      </c>
      <c r="M152" s="84">
        <f>VLOOKUP($A$148,Raport5!$B$283:$T$419,13)</f>
        <v>92</v>
      </c>
      <c r="N152" s="84">
        <f>VLOOKUP($A$148,Raport5!$B$283:$T$419,14)</f>
        <v>88</v>
      </c>
      <c r="O152" s="84">
        <f>VLOOKUP($A$148,Raport5!$B$283:$T$419,15)</f>
        <v>90.5</v>
      </c>
      <c r="P152" s="84">
        <f>VLOOKUP($A$148,Raport5!$B$283:$T$419,16)</f>
        <v>81</v>
      </c>
      <c r="Q152" s="84">
        <f>VLOOKUP($A$148,Raport5!$B$283:$T$419,17)</f>
        <v>84</v>
      </c>
      <c r="R152" s="84">
        <f>VLOOKUP($A$148,Raport5!$B$283:$T$419,18)</f>
        <v>82</v>
      </c>
      <c r="S152" s="38">
        <f t="shared" si="74"/>
        <v>1311.5</v>
      </c>
      <c r="T152" s="38">
        <f t="shared" si="75"/>
        <v>87.43</v>
      </c>
      <c r="U152" s="338"/>
      <c r="V152" s="340"/>
    </row>
    <row r="153" spans="1:32" ht="15" customHeight="1">
      <c r="A153" s="335"/>
      <c r="B153" s="85">
        <f>VLOOKUP($A$148,PresensiIPS!$A$7:$M$360,2)</f>
        <v>12336</v>
      </c>
      <c r="C153" s="36" t="s">
        <v>67</v>
      </c>
      <c r="D153" s="84">
        <f>VLOOKUP($A$148,Raport6!$B$283:$T$419,4)</f>
        <v>89.5</v>
      </c>
      <c r="E153" s="84">
        <f>VLOOKUP($A$148,Raport6!$B$283:$T$419,5)</f>
        <v>90</v>
      </c>
      <c r="F153" s="84">
        <f>VLOOKUP($A$148,Raport6!$B$283:$T$419,6)</f>
        <v>90.5</v>
      </c>
      <c r="G153" s="84">
        <f>VLOOKUP($A$148,Raport6!$B$283:$T$419,7)</f>
        <v>87</v>
      </c>
      <c r="H153" s="84">
        <f>VLOOKUP($A$148,Raport6!$B$283:$T$419,8)</f>
        <v>90</v>
      </c>
      <c r="I153" s="84">
        <f>VLOOKUP($A$148,Raport6!$B$283:$T$419,9)</f>
        <v>84.5</v>
      </c>
      <c r="J153" s="84">
        <f>VLOOKUP($A$148,Raport6!$B$283:$T$419,10)</f>
        <v>96</v>
      </c>
      <c r="K153" s="84">
        <f>VLOOKUP($A$148,Raport6!$B$283:$T$419,11)</f>
        <v>93</v>
      </c>
      <c r="L153" s="84">
        <f>VLOOKUP($A$148,Raport6!$B$283:$T$419,12)</f>
        <v>93.5</v>
      </c>
      <c r="M153" s="84">
        <f>VLOOKUP($A$148,Raport6!$B$283:$T$419,13)</f>
        <v>94</v>
      </c>
      <c r="N153" s="84">
        <f>VLOOKUP($A$148,Raport6!$B$283:$T$419,14)</f>
        <v>89</v>
      </c>
      <c r="O153" s="84">
        <f>VLOOKUP($A$148,Raport6!$B$283:$T$419,15)</f>
        <v>90.5</v>
      </c>
      <c r="P153" s="84">
        <f>VLOOKUP($A$148,Raport6!$B$283:$T$419,16)</f>
        <v>85.5</v>
      </c>
      <c r="Q153" s="84">
        <f>VLOOKUP($A$148,Raport6!$B$283:$T$419,17)</f>
        <v>85</v>
      </c>
      <c r="R153" s="84">
        <f>VLOOKUP($A$148,Raport6!$B$283:$T$419,18)</f>
        <v>81.5</v>
      </c>
      <c r="S153" s="38">
        <f t="shared" si="74"/>
        <v>1339.5</v>
      </c>
      <c r="T153" s="38">
        <f t="shared" si="75"/>
        <v>89.3</v>
      </c>
      <c r="U153" s="338"/>
      <c r="V153" s="340"/>
    </row>
    <row r="154" spans="1:32" ht="15" customHeight="1">
      <c r="A154" s="335"/>
      <c r="B154" s="85" t="str">
        <f>VLOOKUP($A$148,PresensiIPS!$A$7:$M$360,3)</f>
        <v>0047331383</v>
      </c>
      <c r="C154" s="27" t="s">
        <v>21</v>
      </c>
      <c r="D154" s="39">
        <f>ROUND(((D148+D149+D150+D151+D152+D153)/6),2)</f>
        <v>83.08</v>
      </c>
      <c r="E154" s="39">
        <f>ROUND(((E148+E149+E150+E151+E152+E153)/6),2)</f>
        <v>81.92</v>
      </c>
      <c r="F154" s="39">
        <f>ROUND(((F148+F149+F150+F151+F152+F153)/6),2)</f>
        <v>84.92</v>
      </c>
      <c r="G154" s="39">
        <f>ROUND(((G148+G149+G150+G151+G152+G153)/6),2)</f>
        <v>82.5</v>
      </c>
      <c r="H154" s="39">
        <f>ROUND(((H148+H149+H150+H151+H152+H153)/6),2)</f>
        <v>85.67</v>
      </c>
      <c r="I154" s="39">
        <f t="shared" ref="I154:T154" si="77">ROUND(((I148+I149+I150+I151+I152+I153)/6),2)</f>
        <v>82.17</v>
      </c>
      <c r="J154" s="39">
        <f t="shared" si="77"/>
        <v>90</v>
      </c>
      <c r="K154" s="39">
        <f t="shared" si="77"/>
        <v>85.83</v>
      </c>
      <c r="L154" s="39">
        <f t="shared" si="77"/>
        <v>84.83</v>
      </c>
      <c r="M154" s="39">
        <f t="shared" ref="M154" si="78">ROUND(((M148+M149+M150+M151+M152+M153)/6),2)</f>
        <v>85.5</v>
      </c>
      <c r="N154" s="39">
        <f t="shared" si="77"/>
        <v>83.92</v>
      </c>
      <c r="O154" s="39">
        <f t="shared" si="77"/>
        <v>83.5</v>
      </c>
      <c r="P154" s="39">
        <f t="shared" si="77"/>
        <v>80.08</v>
      </c>
      <c r="Q154" s="39">
        <f t="shared" si="77"/>
        <v>81.58</v>
      </c>
      <c r="R154" s="39">
        <f t="shared" si="77"/>
        <v>81.25</v>
      </c>
      <c r="S154" s="39">
        <f t="shared" si="77"/>
        <v>1256.75</v>
      </c>
      <c r="T154" s="39">
        <f t="shared" si="77"/>
        <v>83.78</v>
      </c>
      <c r="U154" s="338"/>
      <c r="V154" s="340"/>
    </row>
    <row r="155" spans="1:32" ht="15" customHeight="1">
      <c r="A155" s="335"/>
      <c r="B155" s="78"/>
      <c r="C155" s="28" t="s">
        <v>204</v>
      </c>
      <c r="D155" s="84">
        <f>VLOOKUP($A$148,'Nilai USP'!$B$283:$T$419,4)</f>
        <v>94</v>
      </c>
      <c r="E155" s="84">
        <f>VLOOKUP($A$148,'Nilai USP'!$B$283:$T$419,5)</f>
        <v>83.07692307692308</v>
      </c>
      <c r="F155" s="84">
        <f>VLOOKUP($A$148,'Nilai USP'!$B$283:$T$419,6)</f>
        <v>98</v>
      </c>
      <c r="G155" s="84">
        <f>VLOOKUP($A$148,'Nilai USP'!$B$283:$T$419,7)</f>
        <v>76</v>
      </c>
      <c r="H155" s="84">
        <f>VLOOKUP($A$148,'Nilai USP'!$B$283:$T$419,8)</f>
        <v>92</v>
      </c>
      <c r="I155" s="84">
        <f>VLOOKUP($A$148,'Nilai USP'!$B$283:$T$419,9)</f>
        <v>97</v>
      </c>
      <c r="J155" s="84">
        <f>VLOOKUP($A$148,'Nilai USP'!$B$283:$T$419,10)</f>
        <v>93</v>
      </c>
      <c r="K155" s="84">
        <f>VLOOKUP($A$148,'Nilai USP'!$B$283:$T$419,11)</f>
        <v>96</v>
      </c>
      <c r="L155" s="84">
        <f>VLOOKUP($A$148,'Nilai USP'!$B$283:$T$419,12)</f>
        <v>95</v>
      </c>
      <c r="M155" s="84">
        <f>VLOOKUP($A$148,'Nilai USP'!$B$283:$T$419,13)</f>
        <v>95.588235294117652</v>
      </c>
      <c r="N155" s="84">
        <f>VLOOKUP($A$148,'Nilai USP'!$B$283:$T$419,14)</f>
        <v>95</v>
      </c>
      <c r="O155" s="84">
        <f>VLOOKUP($A$148,'Nilai USP'!$B$283:$T$419,15)</f>
        <v>85</v>
      </c>
      <c r="P155" s="84">
        <f>VLOOKUP($A$148,'Nilai USP'!$B$283:$T$419,16)</f>
        <v>84</v>
      </c>
      <c r="Q155" s="84">
        <f>VLOOKUP($A$148,'Nilai USP'!$B$283:$T$419,17)</f>
        <v>81</v>
      </c>
      <c r="R155" s="84">
        <f>VLOOKUP($A$148,'Nilai USP'!$B$283:$T$419,18)</f>
        <v>89</v>
      </c>
      <c r="S155" s="38">
        <f t="shared" ref="S155:S162" si="79">SUM(D155:R155)</f>
        <v>1353.6651583710409</v>
      </c>
      <c r="T155" s="38">
        <f t="shared" ref="T155:T162" si="80">ROUND(S155/COUNT(D155:R155),2)</f>
        <v>90.24</v>
      </c>
      <c r="U155" s="338"/>
      <c r="V155" s="340"/>
    </row>
    <row r="156" spans="1:32" ht="15" customHeight="1" thickBot="1">
      <c r="A156" s="336"/>
      <c r="B156" s="29"/>
      <c r="C156" s="37" t="s">
        <v>205</v>
      </c>
      <c r="D156" s="41">
        <f t="shared" ref="D156:R156" si="81">ROUND((D154*$V$6+D155*$V$7),0)</f>
        <v>89</v>
      </c>
      <c r="E156" s="41">
        <f t="shared" si="81"/>
        <v>82</v>
      </c>
      <c r="F156" s="41">
        <f t="shared" si="81"/>
        <v>91</v>
      </c>
      <c r="G156" s="41">
        <f t="shared" si="81"/>
        <v>79</v>
      </c>
      <c r="H156" s="41">
        <f t="shared" si="81"/>
        <v>89</v>
      </c>
      <c r="I156" s="41">
        <f t="shared" si="81"/>
        <v>90</v>
      </c>
      <c r="J156" s="41">
        <f t="shared" si="81"/>
        <v>92</v>
      </c>
      <c r="K156" s="41">
        <f t="shared" si="81"/>
        <v>91</v>
      </c>
      <c r="L156" s="41">
        <f t="shared" si="81"/>
        <v>90</v>
      </c>
      <c r="M156" s="41">
        <f t="shared" si="81"/>
        <v>91</v>
      </c>
      <c r="N156" s="41">
        <f t="shared" si="81"/>
        <v>89</v>
      </c>
      <c r="O156" s="41">
        <f t="shared" si="81"/>
        <v>84</v>
      </c>
      <c r="P156" s="41">
        <f t="shared" si="81"/>
        <v>82</v>
      </c>
      <c r="Q156" s="41">
        <f t="shared" si="81"/>
        <v>81</v>
      </c>
      <c r="R156" s="41">
        <f t="shared" si="81"/>
        <v>85</v>
      </c>
      <c r="S156" s="41">
        <f t="shared" si="79"/>
        <v>1305</v>
      </c>
      <c r="T156" s="41">
        <f t="shared" si="80"/>
        <v>87</v>
      </c>
      <c r="U156" s="339"/>
      <c r="V156" s="341"/>
    </row>
    <row r="157" spans="1:32" ht="15" customHeight="1" thickTop="1">
      <c r="A157" s="334">
        <v>17</v>
      </c>
      <c r="B157" s="26"/>
      <c r="C157" s="36" t="s">
        <v>34</v>
      </c>
      <c r="D157" s="87">
        <f>VLOOKUP($A$157,Raport1!$B$283:$T$419,4)</f>
        <v>77.5</v>
      </c>
      <c r="E157" s="87">
        <f>VLOOKUP($A$157,Raport1!$B$283:$T$419,5)</f>
        <v>79</v>
      </c>
      <c r="F157" s="87">
        <f>VLOOKUP($A$157,Raport1!$B$283:$T$419,6)</f>
        <v>81.5</v>
      </c>
      <c r="G157" s="87">
        <f>VLOOKUP($A$157,Raport1!$B$283:$T$419,7)</f>
        <v>72</v>
      </c>
      <c r="H157" s="87">
        <f>VLOOKUP($A$157,Raport1!$B$283:$T$419,8)</f>
        <v>80</v>
      </c>
      <c r="I157" s="87">
        <f>VLOOKUP($A$157,Raport1!$B$283:$T$419,9)</f>
        <v>79</v>
      </c>
      <c r="J157" s="87">
        <f>VLOOKUP($A$157,Raport1!$B$283:$T$419,10)</f>
        <v>87</v>
      </c>
      <c r="K157" s="87">
        <f>VLOOKUP($A$157,Raport1!$B$283:$T$419,11)</f>
        <v>81</v>
      </c>
      <c r="L157" s="87">
        <f>VLOOKUP($A$157,Raport1!$B$283:$T$419,12)</f>
        <v>82</v>
      </c>
      <c r="M157" s="87">
        <f>VLOOKUP($A$157,Raport1!$B$283:$T$419,13)</f>
        <v>81</v>
      </c>
      <c r="N157" s="87">
        <f>VLOOKUP($A$157,Raport1!$B$283:$T$419,14)</f>
        <v>81</v>
      </c>
      <c r="O157" s="87">
        <f>VLOOKUP($A$157,Raport1!$B$283:$T$419,15)</f>
        <v>75</v>
      </c>
      <c r="P157" s="87">
        <f>VLOOKUP($A$157,Raport1!$B$283:$T$419,16)</f>
        <v>76</v>
      </c>
      <c r="Q157" s="87">
        <f>VLOOKUP($A$157,Raport1!$B$283:$T$419,17)</f>
        <v>78</v>
      </c>
      <c r="R157" s="87">
        <f>VLOOKUP($A$157,Raport1!$B$283:$T$419,18)</f>
        <v>79</v>
      </c>
      <c r="S157" s="80">
        <f t="shared" si="79"/>
        <v>1189</v>
      </c>
      <c r="T157" s="80">
        <f t="shared" si="80"/>
        <v>79.27</v>
      </c>
      <c r="U157" s="337" t="str">
        <f>'SIKAP IPS'!J24</f>
        <v>SB</v>
      </c>
      <c r="V157" s="340" t="s">
        <v>33</v>
      </c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 ht="15" customHeight="1">
      <c r="A158" s="335"/>
      <c r="B158" s="26"/>
      <c r="C158" s="35" t="s">
        <v>35</v>
      </c>
      <c r="D158" s="84">
        <f>VLOOKUP($A$157,Raport2!$B$283:$T$419,4)</f>
        <v>81</v>
      </c>
      <c r="E158" s="84">
        <f>VLOOKUP($A$157,Raport2!$B$283:$T$419,5)</f>
        <v>81</v>
      </c>
      <c r="F158" s="84">
        <f>VLOOKUP($A$157,Raport2!$B$283:$T$419,6)</f>
        <v>83</v>
      </c>
      <c r="G158" s="84">
        <f>VLOOKUP($A$157,Raport2!$B$283:$T$419,7)</f>
        <v>80</v>
      </c>
      <c r="H158" s="84">
        <f>VLOOKUP($A$157,Raport2!$B$283:$T$419,8)</f>
        <v>83.5</v>
      </c>
      <c r="I158" s="84">
        <f>VLOOKUP($A$157,Raport2!$B$283:$T$419,9)</f>
        <v>81.5</v>
      </c>
      <c r="J158" s="84">
        <f>VLOOKUP($A$157,Raport2!$B$283:$T$419,10)</f>
        <v>89</v>
      </c>
      <c r="K158" s="84">
        <f>VLOOKUP($A$157,Raport2!$B$283:$T$419,11)</f>
        <v>83</v>
      </c>
      <c r="L158" s="84">
        <f>VLOOKUP($A$157,Raport2!$B$283:$T$419,12)</f>
        <v>86.5</v>
      </c>
      <c r="M158" s="84">
        <f>VLOOKUP($A$157,Raport2!$B$283:$T$419,13)</f>
        <v>86</v>
      </c>
      <c r="N158" s="84">
        <f>VLOOKUP($A$157,Raport2!$B$283:$T$419,14)</f>
        <v>79.5</v>
      </c>
      <c r="O158" s="84">
        <f>VLOOKUP($A$157,Raport2!$B$283:$T$419,15)</f>
        <v>80</v>
      </c>
      <c r="P158" s="84">
        <f>VLOOKUP($A$157,Raport2!$B$283:$T$419,16)</f>
        <v>79</v>
      </c>
      <c r="Q158" s="84">
        <f>VLOOKUP($A$157,Raport2!$B$283:$T$419,17)</f>
        <v>80</v>
      </c>
      <c r="R158" s="84">
        <f>VLOOKUP($A$157,Raport2!$B$283:$T$419,18)</f>
        <v>79</v>
      </c>
      <c r="S158" s="38">
        <f t="shared" si="79"/>
        <v>1232</v>
      </c>
      <c r="T158" s="38">
        <f t="shared" si="80"/>
        <v>82.13</v>
      </c>
      <c r="U158" s="338"/>
      <c r="V158" s="340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 ht="15" customHeight="1">
      <c r="A159" s="335"/>
      <c r="B159" s="342" t="str">
        <f>VLOOKUP($A$157,PresensiIPS!$A$7:$M$360,7)</f>
        <v>MELIANA PUSPITA SARI</v>
      </c>
      <c r="C159" s="35" t="s">
        <v>22</v>
      </c>
      <c r="D159" s="84">
        <f>VLOOKUP($A$157,Raport3!$B$283:$T$419,4)</f>
        <v>82</v>
      </c>
      <c r="E159" s="84">
        <f>VLOOKUP($A$157,Raport3!$B$283:$T$419,5)</f>
        <v>82.5</v>
      </c>
      <c r="F159" s="84">
        <f>VLOOKUP($A$157,Raport3!$B$283:$T$419,6)</f>
        <v>85</v>
      </c>
      <c r="G159" s="84">
        <f>VLOOKUP($A$157,Raport3!$B$283:$T$419,7)</f>
        <v>85</v>
      </c>
      <c r="H159" s="84">
        <f>VLOOKUP($A$157,Raport3!$B$283:$T$419,8)</f>
        <v>82</v>
      </c>
      <c r="I159" s="84">
        <f>VLOOKUP($A$157,Raport3!$B$283:$T$419,9)</f>
        <v>85</v>
      </c>
      <c r="J159" s="84">
        <f>VLOOKUP($A$157,Raport3!$B$283:$T$419,10)</f>
        <v>89.5</v>
      </c>
      <c r="K159" s="84">
        <f>VLOOKUP($A$157,Raport3!$B$283:$T$419,11)</f>
        <v>85</v>
      </c>
      <c r="L159" s="84">
        <f>VLOOKUP($A$157,Raport3!$B$283:$T$419,12)</f>
        <v>85</v>
      </c>
      <c r="M159" s="84">
        <f>VLOOKUP($A$157,Raport3!$B$283:$T$419,13)</f>
        <v>91</v>
      </c>
      <c r="N159" s="84">
        <f>VLOOKUP($A$157,Raport3!$B$283:$T$419,14)</f>
        <v>80</v>
      </c>
      <c r="O159" s="84">
        <f>VLOOKUP($A$157,Raport3!$B$283:$T$419,15)</f>
        <v>83.5</v>
      </c>
      <c r="P159" s="84">
        <f>VLOOKUP($A$157,Raport3!$B$283:$T$419,16)</f>
        <v>85</v>
      </c>
      <c r="Q159" s="84">
        <f>VLOOKUP($A$157,Raport3!$B$283:$T$419,17)</f>
        <v>85</v>
      </c>
      <c r="R159" s="84">
        <f>VLOOKUP($A$157,Raport3!$B$283:$T$419,18)</f>
        <v>83</v>
      </c>
      <c r="S159" s="38">
        <f t="shared" si="79"/>
        <v>1268.5</v>
      </c>
      <c r="T159" s="38">
        <f t="shared" si="80"/>
        <v>84.57</v>
      </c>
      <c r="U159" s="338"/>
      <c r="V159" s="340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 ht="15" customHeight="1">
      <c r="A160" s="335"/>
      <c r="B160" s="342"/>
      <c r="C160" s="35" t="s">
        <v>23</v>
      </c>
      <c r="D160" s="84">
        <f>VLOOKUP($A$157,Raport4!$B$283:$T$419,4)</f>
        <v>88</v>
      </c>
      <c r="E160" s="84">
        <f>VLOOKUP($A$157,Raport4!$B$283:$T$419,5)</f>
        <v>86.5</v>
      </c>
      <c r="F160" s="84">
        <f>VLOOKUP($A$157,Raport4!$B$283:$T$419,6)</f>
        <v>84.5</v>
      </c>
      <c r="G160" s="84">
        <f>VLOOKUP($A$157,Raport4!$B$283:$T$419,7)</f>
        <v>87</v>
      </c>
      <c r="H160" s="84">
        <f>VLOOKUP($A$157,Raport4!$B$283:$T$419,8)</f>
        <v>86</v>
      </c>
      <c r="I160" s="84">
        <f>VLOOKUP($A$157,Raport4!$B$283:$T$419,9)</f>
        <v>85.5</v>
      </c>
      <c r="J160" s="84">
        <f>VLOOKUP($A$157,Raport4!$B$283:$T$419,10)</f>
        <v>92</v>
      </c>
      <c r="K160" s="84">
        <f>VLOOKUP($A$157,Raport4!$B$283:$T$419,11)</f>
        <v>86</v>
      </c>
      <c r="L160" s="84">
        <f>VLOOKUP($A$157,Raport4!$B$283:$T$419,12)</f>
        <v>86</v>
      </c>
      <c r="M160" s="84">
        <f>VLOOKUP($A$157,Raport4!$B$283:$T$419,13)</f>
        <v>90.5</v>
      </c>
      <c r="N160" s="84">
        <f>VLOOKUP($A$157,Raport4!$B$283:$T$419,14)</f>
        <v>81</v>
      </c>
      <c r="O160" s="84">
        <f>VLOOKUP($A$157,Raport4!$B$283:$T$419,15)</f>
        <v>87</v>
      </c>
      <c r="P160" s="84">
        <f>VLOOKUP($A$157,Raport4!$B$283:$T$419,16)</f>
        <v>86.5</v>
      </c>
      <c r="Q160" s="84">
        <f>VLOOKUP($A$157,Raport4!$B$283:$T$419,17)</f>
        <v>87</v>
      </c>
      <c r="R160" s="84">
        <f>VLOOKUP($A$157,Raport4!$B$283:$T$419,18)</f>
        <v>85</v>
      </c>
      <c r="S160" s="38">
        <f t="shared" si="79"/>
        <v>1298.5</v>
      </c>
      <c r="T160" s="38">
        <f t="shared" si="80"/>
        <v>86.57</v>
      </c>
      <c r="U160" s="338"/>
      <c r="V160" s="340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 ht="15" customHeight="1">
      <c r="A161" s="335"/>
      <c r="B161" s="86" t="str">
        <f>VLOOKUP($A$157,PresensiIPS!$A$7:$M$360,4)</f>
        <v>3526035501040001</v>
      </c>
      <c r="C161" s="36" t="s">
        <v>24</v>
      </c>
      <c r="D161" s="84">
        <f>VLOOKUP($A$157,Raport5!$B$283:$T$419,4)</f>
        <v>87.5</v>
      </c>
      <c r="E161" s="84">
        <f>VLOOKUP($A$157,Raport5!$B$283:$T$419,5)</f>
        <v>89.5</v>
      </c>
      <c r="F161" s="84">
        <f>VLOOKUP($A$157,Raport5!$B$283:$T$419,6)</f>
        <v>88</v>
      </c>
      <c r="G161" s="84">
        <f>VLOOKUP($A$157,Raport5!$B$283:$T$419,7)</f>
        <v>88.5</v>
      </c>
      <c r="H161" s="84">
        <f>VLOOKUP($A$157,Raport5!$B$283:$T$419,8)</f>
        <v>92</v>
      </c>
      <c r="I161" s="84">
        <f>VLOOKUP($A$157,Raport5!$B$283:$T$419,9)</f>
        <v>83.5</v>
      </c>
      <c r="J161" s="84">
        <f>VLOOKUP($A$157,Raport5!$B$283:$T$419,10)</f>
        <v>94</v>
      </c>
      <c r="K161" s="84">
        <f>VLOOKUP($A$157,Raport5!$B$283:$T$419,11)</f>
        <v>87</v>
      </c>
      <c r="L161" s="84">
        <f>VLOOKUP($A$157,Raport5!$B$283:$T$419,12)</f>
        <v>89.5</v>
      </c>
      <c r="M161" s="84">
        <f>VLOOKUP($A$157,Raport5!$B$283:$T$419,13)</f>
        <v>93.5</v>
      </c>
      <c r="N161" s="84">
        <f>VLOOKUP($A$157,Raport5!$B$283:$T$419,14)</f>
        <v>84</v>
      </c>
      <c r="O161" s="84">
        <f>VLOOKUP($A$157,Raport5!$B$283:$T$419,15)</f>
        <v>92.5</v>
      </c>
      <c r="P161" s="84">
        <f>VLOOKUP($A$157,Raport5!$B$283:$T$419,16)</f>
        <v>85.5</v>
      </c>
      <c r="Q161" s="84">
        <f>VLOOKUP($A$157,Raport5!$B$283:$T$419,17)</f>
        <v>87.5</v>
      </c>
      <c r="R161" s="84">
        <f>VLOOKUP($A$157,Raport5!$B$283:$T$419,18)</f>
        <v>90</v>
      </c>
      <c r="S161" s="38">
        <f t="shared" si="79"/>
        <v>1332.5</v>
      </c>
      <c r="T161" s="38">
        <f t="shared" si="80"/>
        <v>88.83</v>
      </c>
      <c r="U161" s="338"/>
      <c r="V161" s="340"/>
    </row>
    <row r="162" spans="1:32" ht="15" customHeight="1">
      <c r="A162" s="335"/>
      <c r="B162" s="85">
        <f>VLOOKUP($A$157,PresensiIPS!$A$7:$M$360,2)</f>
        <v>12342</v>
      </c>
      <c r="C162" s="36" t="s">
        <v>67</v>
      </c>
      <c r="D162" s="84">
        <f>VLOOKUP($A$157,Raport6!$B$283:$T$419,4)</f>
        <v>89</v>
      </c>
      <c r="E162" s="84">
        <f>VLOOKUP($A$157,Raport6!$B$283:$T$419,5)</f>
        <v>90</v>
      </c>
      <c r="F162" s="84">
        <f>VLOOKUP($A$157,Raport6!$B$283:$T$419,6)</f>
        <v>91</v>
      </c>
      <c r="G162" s="84">
        <f>VLOOKUP($A$157,Raport6!$B$283:$T$419,7)</f>
        <v>89</v>
      </c>
      <c r="H162" s="84">
        <f>VLOOKUP($A$157,Raport6!$B$283:$T$419,8)</f>
        <v>92</v>
      </c>
      <c r="I162" s="84">
        <f>VLOOKUP($A$157,Raport6!$B$283:$T$419,9)</f>
        <v>85</v>
      </c>
      <c r="J162" s="84">
        <f>VLOOKUP($A$157,Raport6!$B$283:$T$419,10)</f>
        <v>96.5</v>
      </c>
      <c r="K162" s="84">
        <f>VLOOKUP($A$157,Raport6!$B$283:$T$419,11)</f>
        <v>92</v>
      </c>
      <c r="L162" s="84">
        <f>VLOOKUP($A$157,Raport6!$B$283:$T$419,12)</f>
        <v>91</v>
      </c>
      <c r="M162" s="84">
        <f>VLOOKUP($A$157,Raport6!$B$283:$T$419,13)</f>
        <v>95.5</v>
      </c>
      <c r="N162" s="84">
        <f>VLOOKUP($A$157,Raport6!$B$283:$T$419,14)</f>
        <v>86</v>
      </c>
      <c r="O162" s="84">
        <f>VLOOKUP($A$157,Raport6!$B$283:$T$419,15)</f>
        <v>92.5</v>
      </c>
      <c r="P162" s="84">
        <f>VLOOKUP($A$157,Raport6!$B$283:$T$419,16)</f>
        <v>87</v>
      </c>
      <c r="Q162" s="84">
        <f>VLOOKUP($A$157,Raport6!$B$283:$T$419,17)</f>
        <v>87</v>
      </c>
      <c r="R162" s="84">
        <f>VLOOKUP($A$157,Raport6!$B$283:$T$419,18)</f>
        <v>87.5</v>
      </c>
      <c r="S162" s="38">
        <f t="shared" si="79"/>
        <v>1351</v>
      </c>
      <c r="T162" s="38">
        <f t="shared" si="80"/>
        <v>90.07</v>
      </c>
      <c r="U162" s="338"/>
      <c r="V162" s="340"/>
    </row>
    <row r="163" spans="1:32" ht="15" customHeight="1">
      <c r="A163" s="335"/>
      <c r="B163" s="85" t="str">
        <f>VLOOKUP($A$157,PresensiIPS!$A$7:$M$360,3)</f>
        <v>0045219936</v>
      </c>
      <c r="C163" s="27" t="s">
        <v>21</v>
      </c>
      <c r="D163" s="39">
        <f>ROUND(((D157+D158+D159+D160+D161+D162)/6),2)</f>
        <v>84.17</v>
      </c>
      <c r="E163" s="39">
        <f>ROUND(((E157+E158+E159+E160+E161+E162)/6),2)</f>
        <v>84.75</v>
      </c>
      <c r="F163" s="39">
        <f>ROUND(((F157+F158+F159+F160+F161+F162)/6),2)</f>
        <v>85.5</v>
      </c>
      <c r="G163" s="39">
        <f>ROUND(((G157+G158+G159+G160+G161+G162)/6),2)</f>
        <v>83.58</v>
      </c>
      <c r="H163" s="39">
        <f>ROUND(((H157+H158+H159+H160+H161+H162)/6),2)</f>
        <v>85.92</v>
      </c>
      <c r="I163" s="39">
        <f t="shared" ref="I163:T163" si="82">ROUND(((I157+I158+I159+I160+I161+I162)/6),2)</f>
        <v>83.25</v>
      </c>
      <c r="J163" s="39">
        <f t="shared" si="82"/>
        <v>91.33</v>
      </c>
      <c r="K163" s="39">
        <f t="shared" si="82"/>
        <v>85.67</v>
      </c>
      <c r="L163" s="39">
        <f t="shared" si="82"/>
        <v>86.67</v>
      </c>
      <c r="M163" s="39">
        <f t="shared" ref="M163" si="83">ROUND(((M157+M158+M159+M160+M161+M162)/6),2)</f>
        <v>89.58</v>
      </c>
      <c r="N163" s="39">
        <f t="shared" si="82"/>
        <v>81.92</v>
      </c>
      <c r="O163" s="39">
        <f t="shared" si="82"/>
        <v>85.08</v>
      </c>
      <c r="P163" s="39">
        <f t="shared" si="82"/>
        <v>83.17</v>
      </c>
      <c r="Q163" s="39">
        <f t="shared" si="82"/>
        <v>84.08</v>
      </c>
      <c r="R163" s="39">
        <f t="shared" si="82"/>
        <v>83.92</v>
      </c>
      <c r="S163" s="39">
        <f t="shared" si="82"/>
        <v>1278.58</v>
      </c>
      <c r="T163" s="39">
        <f t="shared" si="82"/>
        <v>85.24</v>
      </c>
      <c r="U163" s="338"/>
      <c r="V163" s="340"/>
    </row>
    <row r="164" spans="1:32" ht="15" customHeight="1">
      <c r="A164" s="335"/>
      <c r="B164" s="78"/>
      <c r="C164" s="28" t="s">
        <v>204</v>
      </c>
      <c r="D164" s="84">
        <f>VLOOKUP($A$157,'Nilai USP'!$B$283:$T$419,4)</f>
        <v>86</v>
      </c>
      <c r="E164" s="84">
        <f>VLOOKUP($A$157,'Nilai USP'!$B$283:$T$419,5)</f>
        <v>83.07692307692308</v>
      </c>
      <c r="F164" s="84">
        <f>VLOOKUP($A$157,'Nilai USP'!$B$283:$T$419,6)</f>
        <v>95</v>
      </c>
      <c r="G164" s="84">
        <f>VLOOKUP($A$157,'Nilai USP'!$B$283:$T$419,7)</f>
        <v>79</v>
      </c>
      <c r="H164" s="84">
        <f>VLOOKUP($A$157,'Nilai USP'!$B$283:$T$419,8)</f>
        <v>84</v>
      </c>
      <c r="I164" s="84">
        <f>VLOOKUP($A$157,'Nilai USP'!$B$283:$T$419,9)</f>
        <v>94</v>
      </c>
      <c r="J164" s="84">
        <f>VLOOKUP($A$157,'Nilai USP'!$B$283:$T$419,10)</f>
        <v>95</v>
      </c>
      <c r="K164" s="84">
        <f>VLOOKUP($A$157,'Nilai USP'!$B$283:$T$419,11)</f>
        <v>94</v>
      </c>
      <c r="L164" s="84">
        <f>VLOOKUP($A$157,'Nilai USP'!$B$283:$T$419,12)</f>
        <v>91</v>
      </c>
      <c r="M164" s="84">
        <f>VLOOKUP($A$157,'Nilai USP'!$B$283:$T$419,13)</f>
        <v>89.411764705882348</v>
      </c>
      <c r="N164" s="84">
        <f>VLOOKUP($A$157,'Nilai USP'!$B$283:$T$419,14)</f>
        <v>94</v>
      </c>
      <c r="O164" s="84">
        <f>VLOOKUP($A$157,'Nilai USP'!$B$283:$T$419,15)</f>
        <v>87</v>
      </c>
      <c r="P164" s="84">
        <f>VLOOKUP($A$157,'Nilai USP'!$B$283:$T$419,16)</f>
        <v>87</v>
      </c>
      <c r="Q164" s="84">
        <f>VLOOKUP($A$157,'Nilai USP'!$B$283:$T$419,17)</f>
        <v>78</v>
      </c>
      <c r="R164" s="84">
        <f>VLOOKUP($A$157,'Nilai USP'!$B$283:$T$419,18)</f>
        <v>85</v>
      </c>
      <c r="S164" s="38">
        <f t="shared" ref="S164:S171" si="84">SUM(D164:R164)</f>
        <v>1321.4886877828053</v>
      </c>
      <c r="T164" s="38">
        <f t="shared" ref="T164:T171" si="85">ROUND(S164/COUNT(D164:R164),2)</f>
        <v>88.1</v>
      </c>
      <c r="U164" s="338"/>
      <c r="V164" s="340"/>
    </row>
    <row r="165" spans="1:32" ht="15" customHeight="1" thickBot="1">
      <c r="A165" s="336"/>
      <c r="B165" s="29"/>
      <c r="C165" s="37" t="s">
        <v>205</v>
      </c>
      <c r="D165" s="41">
        <f t="shared" ref="D165:R165" si="86">ROUND((D163*$V$6+D164*$V$7),0)</f>
        <v>85</v>
      </c>
      <c r="E165" s="41">
        <f t="shared" si="86"/>
        <v>84</v>
      </c>
      <c r="F165" s="41">
        <f t="shared" si="86"/>
        <v>90</v>
      </c>
      <c r="G165" s="41">
        <f t="shared" si="86"/>
        <v>81</v>
      </c>
      <c r="H165" s="41">
        <f t="shared" si="86"/>
        <v>85</v>
      </c>
      <c r="I165" s="41">
        <f t="shared" si="86"/>
        <v>89</v>
      </c>
      <c r="J165" s="41">
        <f t="shared" si="86"/>
        <v>93</v>
      </c>
      <c r="K165" s="41">
        <f t="shared" si="86"/>
        <v>90</v>
      </c>
      <c r="L165" s="41">
        <f t="shared" si="86"/>
        <v>89</v>
      </c>
      <c r="M165" s="41">
        <f t="shared" si="86"/>
        <v>89</v>
      </c>
      <c r="N165" s="41">
        <f t="shared" si="86"/>
        <v>88</v>
      </c>
      <c r="O165" s="41">
        <f t="shared" si="86"/>
        <v>86</v>
      </c>
      <c r="P165" s="41">
        <f t="shared" si="86"/>
        <v>85</v>
      </c>
      <c r="Q165" s="41">
        <f t="shared" si="86"/>
        <v>81</v>
      </c>
      <c r="R165" s="41">
        <f t="shared" si="86"/>
        <v>84</v>
      </c>
      <c r="S165" s="41">
        <f t="shared" si="84"/>
        <v>1299</v>
      </c>
      <c r="T165" s="41">
        <f t="shared" si="85"/>
        <v>86.6</v>
      </c>
      <c r="U165" s="339"/>
      <c r="V165" s="341"/>
    </row>
    <row r="166" spans="1:32" ht="15" customHeight="1" thickTop="1">
      <c r="A166" s="334">
        <v>18</v>
      </c>
      <c r="B166" s="26"/>
      <c r="C166" s="36" t="s">
        <v>34</v>
      </c>
      <c r="D166" s="87">
        <f>VLOOKUP($A$166,Raport1!$B$283:$T$419,4)</f>
        <v>77.5</v>
      </c>
      <c r="E166" s="87">
        <f>VLOOKUP($A$166,Raport1!$B$283:$T$419,5)</f>
        <v>80</v>
      </c>
      <c r="F166" s="87">
        <f>VLOOKUP($A$166,Raport1!$B$283:$T$419,6)</f>
        <v>81.5</v>
      </c>
      <c r="G166" s="87">
        <f>VLOOKUP($A$166,Raport1!$B$283:$T$419,7)</f>
        <v>72.5</v>
      </c>
      <c r="H166" s="87">
        <f>VLOOKUP($A$166,Raport1!$B$283:$T$419,8)</f>
        <v>77.5</v>
      </c>
      <c r="I166" s="87">
        <f>VLOOKUP($A$166,Raport1!$B$283:$T$419,9)</f>
        <v>80</v>
      </c>
      <c r="J166" s="87">
        <f>VLOOKUP($A$166,Raport1!$B$283:$T$419,10)</f>
        <v>85</v>
      </c>
      <c r="K166" s="87">
        <f>VLOOKUP($A$166,Raport1!$B$283:$T$419,11)</f>
        <v>81</v>
      </c>
      <c r="L166" s="87">
        <f>VLOOKUP($A$166,Raport1!$B$283:$T$419,12)</f>
        <v>81</v>
      </c>
      <c r="M166" s="87">
        <f>VLOOKUP($A$166,Raport1!$B$283:$T$419,13)</f>
        <v>75.5</v>
      </c>
      <c r="N166" s="87">
        <f>VLOOKUP($A$166,Raport1!$B$283:$T$419,14)</f>
        <v>81.5</v>
      </c>
      <c r="O166" s="87">
        <f>VLOOKUP($A$166,Raport1!$B$283:$T$419,15)</f>
        <v>70</v>
      </c>
      <c r="P166" s="87">
        <f>VLOOKUP($A$166,Raport1!$B$283:$T$419,16)</f>
        <v>79</v>
      </c>
      <c r="Q166" s="87">
        <f>VLOOKUP($A$166,Raport1!$B$283:$T$419,17)</f>
        <v>76.5</v>
      </c>
      <c r="R166" s="87">
        <f>VLOOKUP($A$166,Raport1!$B$283:$T$419,18)</f>
        <v>83</v>
      </c>
      <c r="S166" s="80">
        <f t="shared" si="84"/>
        <v>1181.5</v>
      </c>
      <c r="T166" s="80">
        <f t="shared" si="85"/>
        <v>78.77</v>
      </c>
      <c r="U166" s="337" t="str">
        <f>'SIKAP IPS'!J25</f>
        <v>SB</v>
      </c>
      <c r="V166" s="340" t="s">
        <v>33</v>
      </c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 ht="15" customHeight="1">
      <c r="A167" s="335"/>
      <c r="B167" s="26"/>
      <c r="C167" s="35" t="s">
        <v>35</v>
      </c>
      <c r="D167" s="84">
        <f>VLOOKUP($A$166,Raport2!$B$283:$T$419,4)</f>
        <v>80</v>
      </c>
      <c r="E167" s="84">
        <f>VLOOKUP($A$166,Raport2!$B$283:$T$419,5)</f>
        <v>81</v>
      </c>
      <c r="F167" s="84">
        <f>VLOOKUP($A$166,Raport2!$B$283:$T$419,6)</f>
        <v>83.5</v>
      </c>
      <c r="G167" s="84">
        <f>VLOOKUP($A$166,Raport2!$B$283:$T$419,7)</f>
        <v>80</v>
      </c>
      <c r="H167" s="84">
        <f>VLOOKUP($A$166,Raport2!$B$283:$T$419,8)</f>
        <v>83.5</v>
      </c>
      <c r="I167" s="84">
        <f>VLOOKUP($A$166,Raport2!$B$283:$T$419,9)</f>
        <v>82</v>
      </c>
      <c r="J167" s="84">
        <f>VLOOKUP($A$166,Raport2!$B$283:$T$419,10)</f>
        <v>88</v>
      </c>
      <c r="K167" s="84">
        <f>VLOOKUP($A$166,Raport2!$B$283:$T$419,11)</f>
        <v>83</v>
      </c>
      <c r="L167" s="84">
        <f>VLOOKUP($A$166,Raport2!$B$283:$T$419,12)</f>
        <v>82</v>
      </c>
      <c r="M167" s="84">
        <f>VLOOKUP($A$166,Raport2!$B$283:$T$419,13)</f>
        <v>80</v>
      </c>
      <c r="N167" s="84">
        <f>VLOOKUP($A$166,Raport2!$B$283:$T$419,14)</f>
        <v>82</v>
      </c>
      <c r="O167" s="84">
        <f>VLOOKUP($A$166,Raport2!$B$283:$T$419,15)</f>
        <v>80</v>
      </c>
      <c r="P167" s="84">
        <f>VLOOKUP($A$166,Raport2!$B$283:$T$419,16)</f>
        <v>82</v>
      </c>
      <c r="Q167" s="84">
        <f>VLOOKUP($A$166,Raport2!$B$283:$T$419,17)</f>
        <v>80</v>
      </c>
      <c r="R167" s="84">
        <f>VLOOKUP($A$166,Raport2!$B$283:$T$419,18)</f>
        <v>87</v>
      </c>
      <c r="S167" s="38">
        <f t="shared" si="84"/>
        <v>1234</v>
      </c>
      <c r="T167" s="38">
        <f t="shared" si="85"/>
        <v>82.27</v>
      </c>
      <c r="U167" s="338"/>
      <c r="V167" s="340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 ht="15" customHeight="1">
      <c r="A168" s="335"/>
      <c r="B168" s="342" t="str">
        <f>VLOOKUP($A$166,PresensiIPS!$A$7:$M$360,7)</f>
        <v>MOH. ARJUN DANI LUCKYANSYAH</v>
      </c>
      <c r="C168" s="35" t="s">
        <v>22</v>
      </c>
      <c r="D168" s="84">
        <f>VLOOKUP($A$166,Raport3!$B$283:$T$419,4)</f>
        <v>80.5</v>
      </c>
      <c r="E168" s="84">
        <f>VLOOKUP($A$166,Raport3!$B$283:$T$419,5)</f>
        <v>85</v>
      </c>
      <c r="F168" s="84">
        <f>VLOOKUP($A$166,Raport3!$B$283:$T$419,6)</f>
        <v>85</v>
      </c>
      <c r="G168" s="84">
        <f>VLOOKUP($A$166,Raport3!$B$283:$T$419,7)</f>
        <v>87</v>
      </c>
      <c r="H168" s="84">
        <f>VLOOKUP($A$166,Raport3!$B$283:$T$419,8)</f>
        <v>88</v>
      </c>
      <c r="I168" s="84">
        <f>VLOOKUP($A$166,Raport3!$B$283:$T$419,9)</f>
        <v>85</v>
      </c>
      <c r="J168" s="84">
        <f>VLOOKUP($A$166,Raport3!$B$283:$T$419,10)</f>
        <v>87.5</v>
      </c>
      <c r="K168" s="84">
        <f>VLOOKUP($A$166,Raport3!$B$283:$T$419,11)</f>
        <v>81</v>
      </c>
      <c r="L168" s="84">
        <f>VLOOKUP($A$166,Raport3!$B$283:$T$419,12)</f>
        <v>85</v>
      </c>
      <c r="M168" s="84">
        <f>VLOOKUP($A$166,Raport3!$B$283:$T$419,13)</f>
        <v>84.5</v>
      </c>
      <c r="N168" s="84">
        <f>VLOOKUP($A$166,Raport3!$B$283:$T$419,14)</f>
        <v>85.5</v>
      </c>
      <c r="O168" s="84">
        <f>VLOOKUP($A$166,Raport3!$B$283:$T$419,15)</f>
        <v>85.5</v>
      </c>
      <c r="P168" s="84">
        <f>VLOOKUP($A$166,Raport3!$B$283:$T$419,16)</f>
        <v>86.5</v>
      </c>
      <c r="Q168" s="84">
        <f>VLOOKUP($A$166,Raport3!$B$283:$T$419,17)</f>
        <v>85</v>
      </c>
      <c r="R168" s="84">
        <f>VLOOKUP($A$166,Raport3!$B$283:$T$419,18)</f>
        <v>88</v>
      </c>
      <c r="S168" s="38">
        <f t="shared" si="84"/>
        <v>1279</v>
      </c>
      <c r="T168" s="38">
        <f t="shared" si="85"/>
        <v>85.27</v>
      </c>
      <c r="U168" s="338"/>
      <c r="V168" s="340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 ht="15" customHeight="1">
      <c r="A169" s="335"/>
      <c r="B169" s="342"/>
      <c r="C169" s="35" t="s">
        <v>23</v>
      </c>
      <c r="D169" s="84">
        <f>VLOOKUP($A$166,Raport4!$B$283:$T$419,4)</f>
        <v>83.5</v>
      </c>
      <c r="E169" s="84">
        <f>VLOOKUP($A$166,Raport4!$B$283:$T$419,5)</f>
        <v>86</v>
      </c>
      <c r="F169" s="84">
        <f>VLOOKUP($A$166,Raport4!$B$283:$T$419,6)</f>
        <v>85</v>
      </c>
      <c r="G169" s="84">
        <f>VLOOKUP($A$166,Raport4!$B$283:$T$419,7)</f>
        <v>86.5</v>
      </c>
      <c r="H169" s="84">
        <f>VLOOKUP($A$166,Raport4!$B$283:$T$419,8)</f>
        <v>89</v>
      </c>
      <c r="I169" s="84">
        <f>VLOOKUP($A$166,Raport4!$B$283:$T$419,9)</f>
        <v>85</v>
      </c>
      <c r="J169" s="84">
        <f>VLOOKUP($A$166,Raport4!$B$283:$T$419,10)</f>
        <v>90.5</v>
      </c>
      <c r="K169" s="84">
        <f>VLOOKUP($A$166,Raport4!$B$283:$T$419,11)</f>
        <v>88</v>
      </c>
      <c r="L169" s="84">
        <f>VLOOKUP($A$166,Raport4!$B$283:$T$419,12)</f>
        <v>86</v>
      </c>
      <c r="M169" s="84">
        <f>VLOOKUP($A$166,Raport4!$B$283:$T$419,13)</f>
        <v>85</v>
      </c>
      <c r="N169" s="84">
        <f>VLOOKUP($A$166,Raport4!$B$283:$T$419,14)</f>
        <v>86</v>
      </c>
      <c r="O169" s="84">
        <f>VLOOKUP($A$166,Raport4!$B$283:$T$419,15)</f>
        <v>89.5</v>
      </c>
      <c r="P169" s="84">
        <f>VLOOKUP($A$166,Raport4!$B$283:$T$419,16)</f>
        <v>89.5</v>
      </c>
      <c r="Q169" s="84">
        <f>VLOOKUP($A$166,Raport4!$B$283:$T$419,17)</f>
        <v>87</v>
      </c>
      <c r="R169" s="84">
        <f>VLOOKUP($A$166,Raport4!$B$283:$T$419,18)</f>
        <v>88.5</v>
      </c>
      <c r="S169" s="38">
        <f t="shared" si="84"/>
        <v>1305</v>
      </c>
      <c r="T169" s="38">
        <f t="shared" si="85"/>
        <v>87</v>
      </c>
      <c r="U169" s="338"/>
      <c r="V169" s="340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 ht="15" customHeight="1">
      <c r="A170" s="335"/>
      <c r="B170" s="86" t="str">
        <f>VLOOKUP($A$166,PresensiIPS!$A$7:$M$360,4)</f>
        <v>3526011208030006</v>
      </c>
      <c r="C170" s="36" t="s">
        <v>24</v>
      </c>
      <c r="D170" s="84">
        <f>VLOOKUP($A$166,Raport5!$B$283:$T$419,4)</f>
        <v>92</v>
      </c>
      <c r="E170" s="84">
        <f>VLOOKUP($A$166,Raport5!$B$283:$T$419,5)</f>
        <v>86.5</v>
      </c>
      <c r="F170" s="84">
        <f>VLOOKUP($A$166,Raport5!$B$283:$T$419,6)</f>
        <v>88</v>
      </c>
      <c r="G170" s="84">
        <f>VLOOKUP($A$166,Raport5!$B$283:$T$419,7)</f>
        <v>89</v>
      </c>
      <c r="H170" s="84">
        <f>VLOOKUP($A$166,Raport5!$B$283:$T$419,8)</f>
        <v>89</v>
      </c>
      <c r="I170" s="84">
        <f>VLOOKUP($A$166,Raport5!$B$283:$T$419,9)</f>
        <v>84.5</v>
      </c>
      <c r="J170" s="84">
        <f>VLOOKUP($A$166,Raport5!$B$283:$T$419,10)</f>
        <v>93</v>
      </c>
      <c r="K170" s="84">
        <f>VLOOKUP($A$166,Raport5!$B$283:$T$419,11)</f>
        <v>89</v>
      </c>
      <c r="L170" s="84">
        <f>VLOOKUP($A$166,Raport5!$B$283:$T$419,12)</f>
        <v>89</v>
      </c>
      <c r="M170" s="84">
        <f>VLOOKUP($A$166,Raport5!$B$283:$T$419,13)</f>
        <v>88</v>
      </c>
      <c r="N170" s="84">
        <f>VLOOKUP($A$166,Raport5!$B$283:$T$419,14)</f>
        <v>88</v>
      </c>
      <c r="O170" s="84">
        <f>VLOOKUP($A$166,Raport5!$B$283:$T$419,15)</f>
        <v>85.5</v>
      </c>
      <c r="P170" s="84">
        <f>VLOOKUP($A$166,Raport5!$B$283:$T$419,16)</f>
        <v>90</v>
      </c>
      <c r="Q170" s="84">
        <f>VLOOKUP($A$166,Raport5!$B$283:$T$419,17)</f>
        <v>88</v>
      </c>
      <c r="R170" s="84">
        <f>VLOOKUP($A$166,Raport5!$B$283:$T$419,18)</f>
        <v>90</v>
      </c>
      <c r="S170" s="38">
        <f t="shared" si="84"/>
        <v>1329.5</v>
      </c>
      <c r="T170" s="38">
        <f t="shared" si="85"/>
        <v>88.63</v>
      </c>
      <c r="U170" s="338"/>
      <c r="V170" s="340"/>
    </row>
    <row r="171" spans="1:32" ht="15" customHeight="1">
      <c r="A171" s="335"/>
      <c r="B171" s="85">
        <f>VLOOKUP($A$166,PresensiIPS!$A$7:$M$360,2)</f>
        <v>12351</v>
      </c>
      <c r="C171" s="36" t="s">
        <v>67</v>
      </c>
      <c r="D171" s="84">
        <f>VLOOKUP($A$166,Raport6!$B$283:$T$419,4)</f>
        <v>92.5</v>
      </c>
      <c r="E171" s="84">
        <f>VLOOKUP($A$166,Raport6!$B$283:$T$419,5)</f>
        <v>89.5</v>
      </c>
      <c r="F171" s="84">
        <f>VLOOKUP($A$166,Raport6!$B$283:$T$419,6)</f>
        <v>91.5</v>
      </c>
      <c r="G171" s="84">
        <f>VLOOKUP($A$166,Raport6!$B$283:$T$419,7)</f>
        <v>89.5</v>
      </c>
      <c r="H171" s="84">
        <f>VLOOKUP($A$166,Raport6!$B$283:$T$419,8)</f>
        <v>89</v>
      </c>
      <c r="I171" s="84">
        <f>VLOOKUP($A$166,Raport6!$B$283:$T$419,9)</f>
        <v>86.5</v>
      </c>
      <c r="J171" s="84">
        <f>VLOOKUP($A$166,Raport6!$B$283:$T$419,10)</f>
        <v>96</v>
      </c>
      <c r="K171" s="84">
        <f>VLOOKUP($A$166,Raport6!$B$283:$T$419,11)</f>
        <v>89</v>
      </c>
      <c r="L171" s="84">
        <f>VLOOKUP($A$166,Raport6!$B$283:$T$419,12)</f>
        <v>92.5</v>
      </c>
      <c r="M171" s="84">
        <f>VLOOKUP($A$166,Raport6!$B$283:$T$419,13)</f>
        <v>90</v>
      </c>
      <c r="N171" s="84">
        <f>VLOOKUP($A$166,Raport6!$B$283:$T$419,14)</f>
        <v>90</v>
      </c>
      <c r="O171" s="84">
        <f>VLOOKUP($A$166,Raport6!$B$283:$T$419,15)</f>
        <v>85.5</v>
      </c>
      <c r="P171" s="84">
        <f>VLOOKUP($A$166,Raport6!$B$283:$T$419,16)</f>
        <v>91</v>
      </c>
      <c r="Q171" s="84">
        <f>VLOOKUP($A$166,Raport6!$B$283:$T$419,17)</f>
        <v>89</v>
      </c>
      <c r="R171" s="84">
        <f>VLOOKUP($A$166,Raport6!$B$283:$T$419,18)</f>
        <v>88</v>
      </c>
      <c r="S171" s="38">
        <f t="shared" si="84"/>
        <v>1349.5</v>
      </c>
      <c r="T171" s="38">
        <f t="shared" si="85"/>
        <v>89.97</v>
      </c>
      <c r="U171" s="338"/>
      <c r="V171" s="340"/>
    </row>
    <row r="172" spans="1:32" ht="15" customHeight="1">
      <c r="A172" s="335"/>
      <c r="B172" s="85" t="str">
        <f>VLOOKUP($A$166,PresensiIPS!$A$7:$M$360,3)</f>
        <v>0034020906</v>
      </c>
      <c r="C172" s="27" t="s">
        <v>21</v>
      </c>
      <c r="D172" s="39">
        <f>ROUND(((D166+D167+D168+D169+D170+D171)/6),2)</f>
        <v>84.33</v>
      </c>
      <c r="E172" s="39">
        <f>ROUND(((E166+E167+E168+E169+E170+E171)/6),2)</f>
        <v>84.67</v>
      </c>
      <c r="F172" s="39">
        <f>ROUND(((F166+F167+F168+F169+F170+F171)/6),2)</f>
        <v>85.75</v>
      </c>
      <c r="G172" s="39">
        <f>ROUND(((G166+G167+G168+G169+G170+G171)/6),2)</f>
        <v>84.08</v>
      </c>
      <c r="H172" s="39">
        <f>ROUND(((H166+H167+H168+H169+H170+H171)/6),2)</f>
        <v>86</v>
      </c>
      <c r="I172" s="39">
        <f t="shared" ref="I172:T172" si="87">ROUND(((I166+I167+I168+I169+I170+I171)/6),2)</f>
        <v>83.83</v>
      </c>
      <c r="J172" s="39">
        <f t="shared" si="87"/>
        <v>90</v>
      </c>
      <c r="K172" s="39">
        <f t="shared" si="87"/>
        <v>85.17</v>
      </c>
      <c r="L172" s="39">
        <f t="shared" si="87"/>
        <v>85.92</v>
      </c>
      <c r="M172" s="39">
        <f t="shared" ref="M172" si="88">ROUND(((M166+M167+M168+M169+M170+M171)/6),2)</f>
        <v>83.83</v>
      </c>
      <c r="N172" s="39">
        <f t="shared" si="87"/>
        <v>85.5</v>
      </c>
      <c r="O172" s="39">
        <f t="shared" si="87"/>
        <v>82.67</v>
      </c>
      <c r="P172" s="39">
        <f t="shared" si="87"/>
        <v>86.33</v>
      </c>
      <c r="Q172" s="39">
        <f t="shared" si="87"/>
        <v>84.25</v>
      </c>
      <c r="R172" s="39">
        <f t="shared" si="87"/>
        <v>87.42</v>
      </c>
      <c r="S172" s="39">
        <f t="shared" si="87"/>
        <v>1279.75</v>
      </c>
      <c r="T172" s="39">
        <f t="shared" si="87"/>
        <v>85.32</v>
      </c>
      <c r="U172" s="338"/>
      <c r="V172" s="340"/>
    </row>
    <row r="173" spans="1:32" ht="15" customHeight="1">
      <c r="A173" s="335"/>
      <c r="B173" s="78"/>
      <c r="C173" s="28" t="s">
        <v>204</v>
      </c>
      <c r="D173" s="84">
        <f>VLOOKUP($A$166,'Nilai USP'!$B$283:$T$419,4)</f>
        <v>99</v>
      </c>
      <c r="E173" s="84">
        <f>VLOOKUP($A$166,'Nilai USP'!$B$283:$T$419,5)</f>
        <v>89.230769230769226</v>
      </c>
      <c r="F173" s="84">
        <f>VLOOKUP($A$166,'Nilai USP'!$B$283:$T$419,6)</f>
        <v>90</v>
      </c>
      <c r="G173" s="84">
        <f>VLOOKUP($A$166,'Nilai USP'!$B$283:$T$419,7)</f>
        <v>82</v>
      </c>
      <c r="H173" s="84">
        <f>VLOOKUP($A$166,'Nilai USP'!$B$283:$T$419,8)</f>
        <v>95</v>
      </c>
      <c r="I173" s="84">
        <f>VLOOKUP($A$166,'Nilai USP'!$B$283:$T$419,9)</f>
        <v>97</v>
      </c>
      <c r="J173" s="84">
        <f>VLOOKUP($A$166,'Nilai USP'!$B$283:$T$419,10)</f>
        <v>90</v>
      </c>
      <c r="K173" s="84">
        <f>VLOOKUP($A$166,'Nilai USP'!$B$283:$T$419,11)</f>
        <v>98</v>
      </c>
      <c r="L173" s="84">
        <f>VLOOKUP($A$166,'Nilai USP'!$B$283:$T$419,12)</f>
        <v>93</v>
      </c>
      <c r="M173" s="84">
        <f>VLOOKUP($A$166,'Nilai USP'!$B$283:$T$419,13)</f>
        <v>95.588235294117652</v>
      </c>
      <c r="N173" s="84">
        <f>VLOOKUP($A$166,'Nilai USP'!$B$283:$T$419,14)</f>
        <v>98</v>
      </c>
      <c r="O173" s="84">
        <f>VLOOKUP($A$166,'Nilai USP'!$B$283:$T$419,15)</f>
        <v>88</v>
      </c>
      <c r="P173" s="84">
        <f>VLOOKUP($A$166,'Nilai USP'!$B$283:$T$419,16)</f>
        <v>85</v>
      </c>
      <c r="Q173" s="84">
        <f>VLOOKUP($A$166,'Nilai USP'!$B$283:$T$419,17)</f>
        <v>82</v>
      </c>
      <c r="R173" s="84">
        <f>VLOOKUP($A$166,'Nilai USP'!$B$283:$T$419,18)</f>
        <v>88</v>
      </c>
      <c r="S173" s="38">
        <f t="shared" ref="S173:S180" si="89">SUM(D173:R173)</f>
        <v>1369.8190045248871</v>
      </c>
      <c r="T173" s="38">
        <f t="shared" ref="T173:T180" si="90">ROUND(S173/COUNT(D173:R173),2)</f>
        <v>91.32</v>
      </c>
      <c r="U173" s="338"/>
      <c r="V173" s="340"/>
    </row>
    <row r="174" spans="1:32" ht="15" customHeight="1" thickBot="1">
      <c r="A174" s="336"/>
      <c r="B174" s="29"/>
      <c r="C174" s="37" t="s">
        <v>205</v>
      </c>
      <c r="D174" s="41">
        <f t="shared" ref="D174:R174" si="91">ROUND((D172*$V$6+D173*$V$7),0)</f>
        <v>92</v>
      </c>
      <c r="E174" s="41">
        <f t="shared" si="91"/>
        <v>87</v>
      </c>
      <c r="F174" s="41">
        <f t="shared" si="91"/>
        <v>88</v>
      </c>
      <c r="G174" s="41">
        <f t="shared" si="91"/>
        <v>83</v>
      </c>
      <c r="H174" s="41">
        <f t="shared" si="91"/>
        <v>91</v>
      </c>
      <c r="I174" s="41">
        <f t="shared" si="91"/>
        <v>90</v>
      </c>
      <c r="J174" s="41">
        <f t="shared" si="91"/>
        <v>90</v>
      </c>
      <c r="K174" s="41">
        <f t="shared" si="91"/>
        <v>92</v>
      </c>
      <c r="L174" s="41">
        <f t="shared" si="91"/>
        <v>89</v>
      </c>
      <c r="M174" s="41">
        <f t="shared" si="91"/>
        <v>90</v>
      </c>
      <c r="N174" s="41">
        <f t="shared" si="91"/>
        <v>92</v>
      </c>
      <c r="O174" s="41">
        <f t="shared" si="91"/>
        <v>85</v>
      </c>
      <c r="P174" s="41">
        <f t="shared" si="91"/>
        <v>86</v>
      </c>
      <c r="Q174" s="41">
        <f t="shared" si="91"/>
        <v>83</v>
      </c>
      <c r="R174" s="41">
        <f t="shared" si="91"/>
        <v>88</v>
      </c>
      <c r="S174" s="41">
        <f t="shared" si="89"/>
        <v>1326</v>
      </c>
      <c r="T174" s="41">
        <f t="shared" si="90"/>
        <v>88.4</v>
      </c>
      <c r="U174" s="339"/>
      <c r="V174" s="341"/>
    </row>
    <row r="175" spans="1:32" ht="15" customHeight="1" thickTop="1">
      <c r="A175" s="334">
        <v>19</v>
      </c>
      <c r="B175" s="26"/>
      <c r="C175" s="36" t="s">
        <v>34</v>
      </c>
      <c r="D175" s="87">
        <f>VLOOKUP($A$175,Raport1!$B$283:$T$419,4)</f>
        <v>76</v>
      </c>
      <c r="E175" s="87">
        <f>VLOOKUP($A$175,Raport1!$B$283:$T$419,5)</f>
        <v>76.5</v>
      </c>
      <c r="F175" s="87">
        <f>VLOOKUP($A$175,Raport1!$B$283:$T$419,6)</f>
        <v>81</v>
      </c>
      <c r="G175" s="87">
        <f>VLOOKUP($A$175,Raport1!$B$283:$T$419,7)</f>
        <v>72</v>
      </c>
      <c r="H175" s="87">
        <f>VLOOKUP($A$175,Raport1!$B$283:$T$419,8)</f>
        <v>75</v>
      </c>
      <c r="I175" s="87">
        <f>VLOOKUP($A$175,Raport1!$B$283:$T$419,9)</f>
        <v>78</v>
      </c>
      <c r="J175" s="87">
        <f>VLOOKUP($A$175,Raport1!$B$283:$T$419,10)</f>
        <v>87</v>
      </c>
      <c r="K175" s="87">
        <f>VLOOKUP($A$175,Raport1!$B$283:$T$419,11)</f>
        <v>81</v>
      </c>
      <c r="L175" s="87">
        <f>VLOOKUP($A$175,Raport1!$B$283:$T$419,12)</f>
        <v>79</v>
      </c>
      <c r="M175" s="87">
        <f>VLOOKUP($A$175,Raport1!$B$283:$T$419,13)</f>
        <v>77.5</v>
      </c>
      <c r="N175" s="87">
        <f>VLOOKUP($A$175,Raport1!$B$283:$T$419,14)</f>
        <v>74.5</v>
      </c>
      <c r="O175" s="87">
        <f>VLOOKUP($A$175,Raport1!$B$283:$T$419,15)</f>
        <v>72.5</v>
      </c>
      <c r="P175" s="87">
        <f>VLOOKUP($A$175,Raport1!$B$283:$T$419,16)</f>
        <v>74.5</v>
      </c>
      <c r="Q175" s="87">
        <f>VLOOKUP($A$175,Raport1!$B$283:$T$419,17)</f>
        <v>75.5</v>
      </c>
      <c r="R175" s="87">
        <f>VLOOKUP($A$175,Raport1!$B$283:$T$419,18)</f>
        <v>78.5</v>
      </c>
      <c r="S175" s="80">
        <f t="shared" si="89"/>
        <v>1158.5</v>
      </c>
      <c r="T175" s="80">
        <f t="shared" si="90"/>
        <v>77.23</v>
      </c>
      <c r="U175" s="337" t="str">
        <f>'SIKAP IPS'!J26</f>
        <v>SB</v>
      </c>
      <c r="V175" s="340" t="s">
        <v>33</v>
      </c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 ht="15" customHeight="1">
      <c r="A176" s="335"/>
      <c r="B176" s="26"/>
      <c r="C176" s="35" t="s">
        <v>35</v>
      </c>
      <c r="D176" s="84">
        <f>VLOOKUP($A$175,Raport2!$B$283:$T$419,4)</f>
        <v>77.5</v>
      </c>
      <c r="E176" s="84">
        <f>VLOOKUP($A$175,Raport2!$B$283:$T$419,5)</f>
        <v>77.5</v>
      </c>
      <c r="F176" s="84">
        <f>VLOOKUP($A$175,Raport2!$B$283:$T$419,6)</f>
        <v>82.5</v>
      </c>
      <c r="G176" s="84">
        <f>VLOOKUP($A$175,Raport2!$B$283:$T$419,7)</f>
        <v>80</v>
      </c>
      <c r="H176" s="84">
        <f>VLOOKUP($A$175,Raport2!$B$283:$T$419,8)</f>
        <v>78</v>
      </c>
      <c r="I176" s="84">
        <f>VLOOKUP($A$175,Raport2!$B$283:$T$419,9)</f>
        <v>80</v>
      </c>
      <c r="J176" s="84">
        <f>VLOOKUP($A$175,Raport2!$B$283:$T$419,10)</f>
        <v>88</v>
      </c>
      <c r="K176" s="84">
        <f>VLOOKUP($A$175,Raport2!$B$283:$T$419,11)</f>
        <v>83</v>
      </c>
      <c r="L176" s="84">
        <f>VLOOKUP($A$175,Raport2!$B$283:$T$419,12)</f>
        <v>79.5</v>
      </c>
      <c r="M176" s="84">
        <f>VLOOKUP($A$175,Raport2!$B$283:$T$419,13)</f>
        <v>76</v>
      </c>
      <c r="N176" s="84">
        <f>VLOOKUP($A$175,Raport2!$B$283:$T$419,14)</f>
        <v>75.5</v>
      </c>
      <c r="O176" s="84">
        <f>VLOOKUP($A$175,Raport2!$B$283:$T$419,15)</f>
        <v>78</v>
      </c>
      <c r="P176" s="84">
        <f>VLOOKUP($A$175,Raport2!$B$283:$T$419,16)</f>
        <v>77.5</v>
      </c>
      <c r="Q176" s="84">
        <f>VLOOKUP($A$175,Raport2!$B$283:$T$419,17)</f>
        <v>79</v>
      </c>
      <c r="R176" s="84">
        <f>VLOOKUP($A$175,Raport2!$B$283:$T$419,18)</f>
        <v>81.5</v>
      </c>
      <c r="S176" s="38">
        <f t="shared" si="89"/>
        <v>1193.5</v>
      </c>
      <c r="T176" s="38">
        <f t="shared" si="90"/>
        <v>79.569999999999993</v>
      </c>
      <c r="U176" s="338"/>
      <c r="V176" s="340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spans="1:32" ht="15" customHeight="1">
      <c r="A177" s="335"/>
      <c r="B177" s="342" t="str">
        <f>VLOOKUP($A$175,PresensiIPS!$A$7:$M$360,7)</f>
        <v>MOH. RIZQIYANTO KURNIAWAN</v>
      </c>
      <c r="C177" s="35" t="s">
        <v>22</v>
      </c>
      <c r="D177" s="84">
        <f>VLOOKUP($A$175,Raport3!$B$283:$T$419,4)</f>
        <v>86</v>
      </c>
      <c r="E177" s="84">
        <f>VLOOKUP($A$175,Raport3!$B$283:$T$419,5)</f>
        <v>80</v>
      </c>
      <c r="F177" s="84">
        <f>VLOOKUP($A$175,Raport3!$B$283:$T$419,6)</f>
        <v>84</v>
      </c>
      <c r="G177" s="84">
        <f>VLOOKUP($A$175,Raport3!$B$283:$T$419,7)</f>
        <v>85</v>
      </c>
      <c r="H177" s="84">
        <f>VLOOKUP($A$175,Raport3!$B$283:$T$419,8)</f>
        <v>88</v>
      </c>
      <c r="I177" s="84">
        <f>VLOOKUP($A$175,Raport3!$B$283:$T$419,9)</f>
        <v>80</v>
      </c>
      <c r="J177" s="84">
        <f>VLOOKUP($A$175,Raport3!$B$283:$T$419,10)</f>
        <v>90.5</v>
      </c>
      <c r="K177" s="84">
        <f>VLOOKUP($A$175,Raport3!$B$283:$T$419,11)</f>
        <v>86</v>
      </c>
      <c r="L177" s="84">
        <f>VLOOKUP($A$175,Raport3!$B$283:$T$419,12)</f>
        <v>84</v>
      </c>
      <c r="M177" s="84">
        <f>VLOOKUP($A$175,Raport3!$B$283:$T$419,13)</f>
        <v>81</v>
      </c>
      <c r="N177" s="84">
        <f>VLOOKUP($A$175,Raport3!$B$283:$T$419,14)</f>
        <v>80</v>
      </c>
      <c r="O177" s="84">
        <f>VLOOKUP($A$175,Raport3!$B$283:$T$419,15)</f>
        <v>85.5</v>
      </c>
      <c r="P177" s="84">
        <f>VLOOKUP($A$175,Raport3!$B$283:$T$419,16)</f>
        <v>81</v>
      </c>
      <c r="Q177" s="84">
        <f>VLOOKUP($A$175,Raport3!$B$283:$T$419,17)</f>
        <v>79</v>
      </c>
      <c r="R177" s="84">
        <f>VLOOKUP($A$175,Raport3!$B$283:$T$419,18)</f>
        <v>81.5</v>
      </c>
      <c r="S177" s="38">
        <f t="shared" si="89"/>
        <v>1251.5</v>
      </c>
      <c r="T177" s="38">
        <f t="shared" si="90"/>
        <v>83.43</v>
      </c>
      <c r="U177" s="338"/>
      <c r="V177" s="340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:32" ht="15" customHeight="1">
      <c r="A178" s="335"/>
      <c r="B178" s="342"/>
      <c r="C178" s="35" t="s">
        <v>23</v>
      </c>
      <c r="D178" s="84">
        <f>VLOOKUP($A$175,Raport4!$B$283:$T$419,4)</f>
        <v>85</v>
      </c>
      <c r="E178" s="84">
        <f>VLOOKUP($A$175,Raport4!$B$283:$T$419,5)</f>
        <v>83.5</v>
      </c>
      <c r="F178" s="84">
        <f>VLOOKUP($A$175,Raport4!$B$283:$T$419,6)</f>
        <v>84.5</v>
      </c>
      <c r="G178" s="84">
        <f>VLOOKUP($A$175,Raport4!$B$283:$T$419,7)</f>
        <v>85.5</v>
      </c>
      <c r="H178" s="84">
        <f>VLOOKUP($A$175,Raport4!$B$283:$T$419,8)</f>
        <v>88</v>
      </c>
      <c r="I178" s="84">
        <f>VLOOKUP($A$175,Raport4!$B$283:$T$419,9)</f>
        <v>83</v>
      </c>
      <c r="J178" s="84">
        <f>VLOOKUP($A$175,Raport4!$B$283:$T$419,10)</f>
        <v>94</v>
      </c>
      <c r="K178" s="84">
        <f>VLOOKUP($A$175,Raport4!$B$283:$T$419,11)</f>
        <v>86.5</v>
      </c>
      <c r="L178" s="84">
        <f>VLOOKUP($A$175,Raport4!$B$283:$T$419,12)</f>
        <v>84.5</v>
      </c>
      <c r="M178" s="84">
        <f>VLOOKUP($A$175,Raport4!$B$283:$T$419,13)</f>
        <v>78.5</v>
      </c>
      <c r="N178" s="84">
        <f>VLOOKUP($A$175,Raport4!$B$283:$T$419,14)</f>
        <v>80</v>
      </c>
      <c r="O178" s="84">
        <f>VLOOKUP($A$175,Raport4!$B$283:$T$419,15)</f>
        <v>87</v>
      </c>
      <c r="P178" s="84">
        <f>VLOOKUP($A$175,Raport4!$B$283:$T$419,16)</f>
        <v>85.5</v>
      </c>
      <c r="Q178" s="84">
        <f>VLOOKUP($A$175,Raport4!$B$283:$T$419,17)</f>
        <v>81</v>
      </c>
      <c r="R178" s="84">
        <f>VLOOKUP($A$175,Raport4!$B$283:$T$419,18)</f>
        <v>82.5</v>
      </c>
      <c r="S178" s="38">
        <f t="shared" si="89"/>
        <v>1269</v>
      </c>
      <c r="T178" s="38">
        <f t="shared" si="90"/>
        <v>84.6</v>
      </c>
      <c r="U178" s="338"/>
      <c r="V178" s="340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spans="1:32" ht="15" customHeight="1">
      <c r="A179" s="335"/>
      <c r="B179" s="86" t="str">
        <f>VLOOKUP($A$175,PresensiIPS!$A$7:$M$360,4)</f>
        <v>3526010107030000</v>
      </c>
      <c r="C179" s="36" t="s">
        <v>24</v>
      </c>
      <c r="D179" s="84">
        <f>VLOOKUP($A$175,Raport5!$B$283:$T$419,4)</f>
        <v>84</v>
      </c>
      <c r="E179" s="84">
        <f>VLOOKUP($A$175,Raport5!$B$283:$T$419,5)</f>
        <v>87</v>
      </c>
      <c r="F179" s="84">
        <f>VLOOKUP($A$175,Raport5!$B$283:$T$419,6)</f>
        <v>87</v>
      </c>
      <c r="G179" s="84">
        <f>VLOOKUP($A$175,Raport5!$B$283:$T$419,7)</f>
        <v>89</v>
      </c>
      <c r="H179" s="84">
        <f>VLOOKUP($A$175,Raport5!$B$283:$T$419,8)</f>
        <v>94</v>
      </c>
      <c r="I179" s="84">
        <f>VLOOKUP($A$175,Raport5!$B$283:$T$419,9)</f>
        <v>80.5</v>
      </c>
      <c r="J179" s="84">
        <f>VLOOKUP($A$175,Raport5!$B$283:$T$419,10)</f>
        <v>95.5</v>
      </c>
      <c r="K179" s="84">
        <f>VLOOKUP($A$175,Raport5!$B$283:$T$419,11)</f>
        <v>87</v>
      </c>
      <c r="L179" s="84">
        <f>VLOOKUP($A$175,Raport5!$B$283:$T$419,12)</f>
        <v>90.5</v>
      </c>
      <c r="M179" s="84">
        <f>VLOOKUP($A$175,Raport5!$B$283:$T$419,13)</f>
        <v>81.5</v>
      </c>
      <c r="N179" s="84">
        <f>VLOOKUP($A$175,Raport5!$B$283:$T$419,14)</f>
        <v>83.5</v>
      </c>
      <c r="O179" s="84">
        <f>VLOOKUP($A$175,Raport5!$B$283:$T$419,15)</f>
        <v>84.5</v>
      </c>
      <c r="P179" s="84">
        <f>VLOOKUP($A$175,Raport5!$B$283:$T$419,16)</f>
        <v>85.5</v>
      </c>
      <c r="Q179" s="84">
        <f>VLOOKUP($A$175,Raport5!$B$283:$T$419,17)</f>
        <v>83.5</v>
      </c>
      <c r="R179" s="84">
        <f>VLOOKUP($A$175,Raport5!$B$283:$T$419,18)</f>
        <v>85</v>
      </c>
      <c r="S179" s="38">
        <f t="shared" si="89"/>
        <v>1298</v>
      </c>
      <c r="T179" s="38">
        <f t="shared" si="90"/>
        <v>86.53</v>
      </c>
      <c r="U179" s="338"/>
      <c r="V179" s="340"/>
    </row>
    <row r="180" spans="1:32" ht="15" customHeight="1">
      <c r="A180" s="335"/>
      <c r="B180" s="85">
        <f>VLOOKUP($A$175,PresensiIPS!$A$7:$M$360,2)</f>
        <v>12360</v>
      </c>
      <c r="C180" s="36" t="s">
        <v>67</v>
      </c>
      <c r="D180" s="84">
        <f>VLOOKUP($A$175,Raport6!$B$283:$T$419,4)</f>
        <v>87</v>
      </c>
      <c r="E180" s="84">
        <f>VLOOKUP($A$175,Raport6!$B$283:$T$419,5)</f>
        <v>87</v>
      </c>
      <c r="F180" s="84">
        <f>VLOOKUP($A$175,Raport6!$B$283:$T$419,6)</f>
        <v>89.5</v>
      </c>
      <c r="G180" s="84">
        <f>VLOOKUP($A$175,Raport6!$B$283:$T$419,7)</f>
        <v>90</v>
      </c>
      <c r="H180" s="84">
        <f>VLOOKUP($A$175,Raport6!$B$283:$T$419,8)</f>
        <v>94</v>
      </c>
      <c r="I180" s="84">
        <f>VLOOKUP($A$175,Raport6!$B$283:$T$419,9)</f>
        <v>81.5</v>
      </c>
      <c r="J180" s="84">
        <f>VLOOKUP($A$175,Raport6!$B$283:$T$419,10)</f>
        <v>98</v>
      </c>
      <c r="K180" s="84">
        <f>VLOOKUP($A$175,Raport6!$B$283:$T$419,11)</f>
        <v>94</v>
      </c>
      <c r="L180" s="84">
        <f>VLOOKUP($A$175,Raport6!$B$283:$T$419,12)</f>
        <v>91.5</v>
      </c>
      <c r="M180" s="84">
        <f>VLOOKUP($A$175,Raport6!$B$283:$T$419,13)</f>
        <v>86</v>
      </c>
      <c r="N180" s="84">
        <f>VLOOKUP($A$175,Raport6!$B$283:$T$419,14)</f>
        <v>85.5</v>
      </c>
      <c r="O180" s="84">
        <f>VLOOKUP($A$175,Raport6!$B$283:$T$419,15)</f>
        <v>85</v>
      </c>
      <c r="P180" s="84">
        <f>VLOOKUP($A$175,Raport6!$B$283:$T$419,16)</f>
        <v>88</v>
      </c>
      <c r="Q180" s="84">
        <f>VLOOKUP($A$175,Raport6!$B$283:$T$419,17)</f>
        <v>84.5</v>
      </c>
      <c r="R180" s="84">
        <f>VLOOKUP($A$175,Raport6!$B$283:$T$419,18)</f>
        <v>84.5</v>
      </c>
      <c r="S180" s="38">
        <f t="shared" si="89"/>
        <v>1326</v>
      </c>
      <c r="T180" s="38">
        <f t="shared" si="90"/>
        <v>88.4</v>
      </c>
      <c r="U180" s="338"/>
      <c r="V180" s="340"/>
    </row>
    <row r="181" spans="1:32" ht="15" customHeight="1">
      <c r="A181" s="335"/>
      <c r="B181" s="85" t="str">
        <f>VLOOKUP($A$175,PresensiIPS!$A$7:$M$360,3)</f>
        <v>0031025038</v>
      </c>
      <c r="C181" s="27" t="s">
        <v>21</v>
      </c>
      <c r="D181" s="39">
        <f>ROUND(((D175+D176+D177+D178+D179+D180)/6),2)</f>
        <v>82.58</v>
      </c>
      <c r="E181" s="39">
        <f>ROUND(((E175+E176+E177+E178+E179+E180)/6),2)</f>
        <v>81.92</v>
      </c>
      <c r="F181" s="39">
        <f>ROUND(((F175+F176+F177+F178+F179+F180)/6),2)</f>
        <v>84.75</v>
      </c>
      <c r="G181" s="39">
        <f>ROUND(((G175+G176+G177+G178+G179+G180)/6),2)</f>
        <v>83.58</v>
      </c>
      <c r="H181" s="39">
        <f>ROUND(((H175+H176+H177+H178+H179+H180)/6),2)</f>
        <v>86.17</v>
      </c>
      <c r="I181" s="39">
        <f t="shared" ref="I181:T181" si="92">ROUND(((I175+I176+I177+I178+I179+I180)/6),2)</f>
        <v>80.5</v>
      </c>
      <c r="J181" s="39">
        <f t="shared" si="92"/>
        <v>92.17</v>
      </c>
      <c r="K181" s="39">
        <f t="shared" si="92"/>
        <v>86.25</v>
      </c>
      <c r="L181" s="39">
        <f t="shared" si="92"/>
        <v>84.83</v>
      </c>
      <c r="M181" s="39">
        <f t="shared" ref="M181" si="93">ROUND(((M175+M176+M177+M178+M179+M180)/6),2)</f>
        <v>80.08</v>
      </c>
      <c r="N181" s="39">
        <f t="shared" si="92"/>
        <v>79.83</v>
      </c>
      <c r="O181" s="39">
        <f t="shared" si="92"/>
        <v>82.08</v>
      </c>
      <c r="P181" s="39">
        <f t="shared" si="92"/>
        <v>82</v>
      </c>
      <c r="Q181" s="39">
        <f t="shared" si="92"/>
        <v>80.42</v>
      </c>
      <c r="R181" s="39">
        <f t="shared" si="92"/>
        <v>82.25</v>
      </c>
      <c r="S181" s="39">
        <f t="shared" si="92"/>
        <v>1249.42</v>
      </c>
      <c r="T181" s="39">
        <f t="shared" si="92"/>
        <v>83.29</v>
      </c>
      <c r="U181" s="338"/>
      <c r="V181" s="340"/>
    </row>
    <row r="182" spans="1:32" ht="15" customHeight="1">
      <c r="A182" s="335"/>
      <c r="B182" s="78"/>
      <c r="C182" s="28" t="s">
        <v>204</v>
      </c>
      <c r="D182" s="84">
        <f>VLOOKUP($A$175,'Nilai USP'!$B$283:$T$419,4)</f>
        <v>83</v>
      </c>
      <c r="E182" s="84">
        <f>VLOOKUP($A$175,'Nilai USP'!$B$283:$T$419,5)</f>
        <v>76.15384615384616</v>
      </c>
      <c r="F182" s="84">
        <f>VLOOKUP($A$175,'Nilai USP'!$B$283:$T$419,6)</f>
        <v>81</v>
      </c>
      <c r="G182" s="84">
        <f>VLOOKUP($A$175,'Nilai USP'!$B$283:$T$419,7)</f>
        <v>78</v>
      </c>
      <c r="H182" s="84">
        <f>VLOOKUP($A$175,'Nilai USP'!$B$283:$T$419,8)</f>
        <v>82</v>
      </c>
      <c r="I182" s="84">
        <f>VLOOKUP($A$175,'Nilai USP'!$B$283:$T$419,9)</f>
        <v>97</v>
      </c>
      <c r="J182" s="84">
        <f>VLOOKUP($A$175,'Nilai USP'!$B$283:$T$419,10)</f>
        <v>85</v>
      </c>
      <c r="K182" s="84">
        <f>VLOOKUP($A$175,'Nilai USP'!$B$283:$T$419,11)</f>
        <v>91</v>
      </c>
      <c r="L182" s="84">
        <f>VLOOKUP($A$175,'Nilai USP'!$B$283:$T$419,12)</f>
        <v>92</v>
      </c>
      <c r="M182" s="84">
        <f>VLOOKUP($A$175,'Nilai USP'!$B$283:$T$419,13)</f>
        <v>77.941176470588232</v>
      </c>
      <c r="N182" s="84">
        <f>VLOOKUP($A$175,'Nilai USP'!$B$283:$T$419,14)</f>
        <v>94</v>
      </c>
      <c r="O182" s="84">
        <f>VLOOKUP($A$175,'Nilai USP'!$B$283:$T$419,15)</f>
        <v>84</v>
      </c>
      <c r="P182" s="84">
        <f>VLOOKUP($A$175,'Nilai USP'!$B$283:$T$419,16)</f>
        <v>74</v>
      </c>
      <c r="Q182" s="84">
        <f>VLOOKUP($A$175,'Nilai USP'!$B$283:$T$419,17)</f>
        <v>81</v>
      </c>
      <c r="R182" s="84">
        <f>VLOOKUP($A$175,'Nilai USP'!$B$283:$T$419,18)</f>
        <v>89</v>
      </c>
      <c r="S182" s="38">
        <f t="shared" ref="S182:S189" si="94">SUM(D182:R182)</f>
        <v>1265.0950226244345</v>
      </c>
      <c r="T182" s="38">
        <f t="shared" ref="T182:T189" si="95">ROUND(S182/COUNT(D182:R182),2)</f>
        <v>84.34</v>
      </c>
      <c r="U182" s="338"/>
      <c r="V182" s="340"/>
    </row>
    <row r="183" spans="1:32" ht="15" customHeight="1" thickBot="1">
      <c r="A183" s="336"/>
      <c r="B183" s="29"/>
      <c r="C183" s="37" t="s">
        <v>205</v>
      </c>
      <c r="D183" s="41">
        <f t="shared" ref="D183:R183" si="96">ROUND((D181*$V$6+D182*$V$7),0)</f>
        <v>83</v>
      </c>
      <c r="E183" s="41">
        <f t="shared" si="96"/>
        <v>79</v>
      </c>
      <c r="F183" s="41">
        <f t="shared" si="96"/>
        <v>83</v>
      </c>
      <c r="G183" s="41">
        <f t="shared" si="96"/>
        <v>81</v>
      </c>
      <c r="H183" s="41">
        <f t="shared" si="96"/>
        <v>84</v>
      </c>
      <c r="I183" s="41">
        <f t="shared" si="96"/>
        <v>89</v>
      </c>
      <c r="J183" s="41">
        <f t="shared" si="96"/>
        <v>89</v>
      </c>
      <c r="K183" s="41">
        <f t="shared" si="96"/>
        <v>89</v>
      </c>
      <c r="L183" s="41">
        <f t="shared" si="96"/>
        <v>88</v>
      </c>
      <c r="M183" s="41">
        <f t="shared" si="96"/>
        <v>79</v>
      </c>
      <c r="N183" s="41">
        <f t="shared" si="96"/>
        <v>87</v>
      </c>
      <c r="O183" s="41">
        <f t="shared" si="96"/>
        <v>83</v>
      </c>
      <c r="P183" s="41">
        <f t="shared" si="96"/>
        <v>78</v>
      </c>
      <c r="Q183" s="41">
        <f t="shared" si="96"/>
        <v>81</v>
      </c>
      <c r="R183" s="41">
        <f t="shared" si="96"/>
        <v>86</v>
      </c>
      <c r="S183" s="41">
        <f t="shared" si="94"/>
        <v>1259</v>
      </c>
      <c r="T183" s="41">
        <f t="shared" si="95"/>
        <v>83.93</v>
      </c>
      <c r="U183" s="339"/>
      <c r="V183" s="341"/>
    </row>
    <row r="184" spans="1:32" ht="15" customHeight="1" thickTop="1">
      <c r="A184" s="334">
        <v>20</v>
      </c>
      <c r="B184" s="26"/>
      <c r="C184" s="36" t="s">
        <v>34</v>
      </c>
      <c r="D184" s="87">
        <f>VLOOKUP($A$184,Raport1!$B$283:$T$419,4)</f>
        <v>78.5</v>
      </c>
      <c r="E184" s="87">
        <f>VLOOKUP($A$184,Raport1!$B$283:$T$419,5)</f>
        <v>83</v>
      </c>
      <c r="F184" s="87">
        <f>VLOOKUP($A$184,Raport1!$B$283:$T$419,6)</f>
        <v>81</v>
      </c>
      <c r="G184" s="87">
        <f>VLOOKUP($A$184,Raport1!$B$283:$T$419,7)</f>
        <v>72</v>
      </c>
      <c r="H184" s="87">
        <f>VLOOKUP($A$184,Raport1!$B$283:$T$419,8)</f>
        <v>78.5</v>
      </c>
      <c r="I184" s="87">
        <f>VLOOKUP($A$184,Raport1!$B$283:$T$419,9)</f>
        <v>77</v>
      </c>
      <c r="J184" s="87">
        <f>VLOOKUP($A$184,Raport1!$B$283:$T$419,10)</f>
        <v>78</v>
      </c>
      <c r="K184" s="87">
        <f>VLOOKUP($A$184,Raport1!$B$283:$T$419,11)</f>
        <v>81</v>
      </c>
      <c r="L184" s="87">
        <f>VLOOKUP($A$184,Raport1!$B$283:$T$419,12)</f>
        <v>82</v>
      </c>
      <c r="M184" s="87">
        <f>VLOOKUP($A$184,Raport1!$B$283:$T$419,13)</f>
        <v>76.5</v>
      </c>
      <c r="N184" s="87">
        <f>VLOOKUP($A$184,Raport1!$B$283:$T$419,14)</f>
        <v>79</v>
      </c>
      <c r="O184" s="87">
        <f>VLOOKUP($A$184,Raport1!$B$283:$T$419,15)</f>
        <v>74.5</v>
      </c>
      <c r="P184" s="87">
        <f>VLOOKUP($A$184,Raport1!$B$283:$T$419,16)</f>
        <v>79</v>
      </c>
      <c r="Q184" s="87">
        <f>VLOOKUP($A$184,Raport1!$B$283:$T$419,17)</f>
        <v>75.5</v>
      </c>
      <c r="R184" s="87">
        <f>VLOOKUP($A$184,Raport1!$B$283:$T$419,18)</f>
        <v>77.5</v>
      </c>
      <c r="S184" s="80">
        <f t="shared" si="94"/>
        <v>1173</v>
      </c>
      <c r="T184" s="80">
        <f t="shared" si="95"/>
        <v>78.2</v>
      </c>
      <c r="U184" s="337" t="str">
        <f>'SIKAP IPS'!J27</f>
        <v>SB</v>
      </c>
      <c r="V184" s="340" t="s">
        <v>33</v>
      </c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:32" ht="15" customHeight="1">
      <c r="A185" s="335"/>
      <c r="B185" s="26"/>
      <c r="C185" s="35" t="s">
        <v>35</v>
      </c>
      <c r="D185" s="84">
        <f>VLOOKUP($A$184,Raport2!$B$283:$T$419,4)</f>
        <v>80.5</v>
      </c>
      <c r="E185" s="84">
        <f>VLOOKUP($A$184,Raport2!$B$283:$T$419,5)</f>
        <v>86.5</v>
      </c>
      <c r="F185" s="84">
        <f>VLOOKUP($A$184,Raport2!$B$283:$T$419,6)</f>
        <v>80.5</v>
      </c>
      <c r="G185" s="84">
        <f>VLOOKUP($A$184,Raport2!$B$283:$T$419,7)</f>
        <v>77</v>
      </c>
      <c r="H185" s="84">
        <f>VLOOKUP($A$184,Raport2!$B$283:$T$419,8)</f>
        <v>81.5</v>
      </c>
      <c r="I185" s="84">
        <f>VLOOKUP($A$184,Raport2!$B$283:$T$419,9)</f>
        <v>79</v>
      </c>
      <c r="J185" s="84">
        <f>VLOOKUP($A$184,Raport2!$B$283:$T$419,10)</f>
        <v>80</v>
      </c>
      <c r="K185" s="84">
        <f>VLOOKUP($A$184,Raport2!$B$283:$T$419,11)</f>
        <v>82.5</v>
      </c>
      <c r="L185" s="84">
        <f>VLOOKUP($A$184,Raport2!$B$283:$T$419,12)</f>
        <v>82.5</v>
      </c>
      <c r="M185" s="84">
        <f>VLOOKUP($A$184,Raport2!$B$283:$T$419,13)</f>
        <v>77.5</v>
      </c>
      <c r="N185" s="84">
        <f>VLOOKUP($A$184,Raport2!$B$283:$T$419,14)</f>
        <v>77.5</v>
      </c>
      <c r="O185" s="84">
        <f>VLOOKUP($A$184,Raport2!$B$283:$T$419,15)</f>
        <v>78</v>
      </c>
      <c r="P185" s="84">
        <f>VLOOKUP($A$184,Raport2!$B$283:$T$419,16)</f>
        <v>81.5</v>
      </c>
      <c r="Q185" s="84">
        <f>VLOOKUP($A$184,Raport2!$B$283:$T$419,17)</f>
        <v>79</v>
      </c>
      <c r="R185" s="84">
        <f>VLOOKUP($A$184,Raport2!$B$283:$T$419,18)</f>
        <v>82.5</v>
      </c>
      <c r="S185" s="38">
        <f t="shared" si="94"/>
        <v>1206</v>
      </c>
      <c r="T185" s="38">
        <f t="shared" si="95"/>
        <v>80.400000000000006</v>
      </c>
      <c r="U185" s="338"/>
      <c r="V185" s="340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 ht="15" customHeight="1">
      <c r="A186" s="335"/>
      <c r="B186" s="342" t="str">
        <f>VLOOKUP($A$184,PresensiIPS!$A$7:$M$360,7)</f>
        <v>MOHAMMAD ARIFIN ILHAM</v>
      </c>
      <c r="C186" s="35" t="s">
        <v>22</v>
      </c>
      <c r="D186" s="84">
        <f>VLOOKUP($A$184,Raport3!$B$283:$T$419,4)</f>
        <v>86</v>
      </c>
      <c r="E186" s="84">
        <f>VLOOKUP($A$184,Raport3!$B$283:$T$419,5)</f>
        <v>88</v>
      </c>
      <c r="F186" s="84">
        <f>VLOOKUP($A$184,Raport3!$B$283:$T$419,6)</f>
        <v>82</v>
      </c>
      <c r="G186" s="84">
        <f>VLOOKUP($A$184,Raport3!$B$283:$T$419,7)</f>
        <v>81</v>
      </c>
      <c r="H186" s="84">
        <f>VLOOKUP($A$184,Raport3!$B$283:$T$419,8)</f>
        <v>87</v>
      </c>
      <c r="I186" s="84">
        <f>VLOOKUP($A$184,Raport3!$B$283:$T$419,9)</f>
        <v>79.5</v>
      </c>
      <c r="J186" s="84">
        <f>VLOOKUP($A$184,Raport3!$B$283:$T$419,10)</f>
        <v>86</v>
      </c>
      <c r="K186" s="84">
        <f>VLOOKUP($A$184,Raport3!$B$283:$T$419,11)</f>
        <v>81</v>
      </c>
      <c r="L186" s="84">
        <f>VLOOKUP($A$184,Raport3!$B$283:$T$419,12)</f>
        <v>82</v>
      </c>
      <c r="M186" s="84">
        <f>VLOOKUP($A$184,Raport3!$B$283:$T$419,13)</f>
        <v>81.5</v>
      </c>
      <c r="N186" s="84">
        <f>VLOOKUP($A$184,Raport3!$B$283:$T$419,14)</f>
        <v>81.5</v>
      </c>
      <c r="O186" s="84">
        <f>VLOOKUP($A$184,Raport3!$B$283:$T$419,15)</f>
        <v>86</v>
      </c>
      <c r="P186" s="84">
        <f>VLOOKUP($A$184,Raport3!$B$283:$T$419,16)</f>
        <v>83.5</v>
      </c>
      <c r="Q186" s="84">
        <f>VLOOKUP($A$184,Raport3!$B$283:$T$419,17)</f>
        <v>85</v>
      </c>
      <c r="R186" s="84">
        <f>VLOOKUP($A$184,Raport3!$B$283:$T$419,18)</f>
        <v>85</v>
      </c>
      <c r="S186" s="38">
        <f t="shared" si="94"/>
        <v>1255</v>
      </c>
      <c r="T186" s="38">
        <f t="shared" si="95"/>
        <v>83.67</v>
      </c>
      <c r="U186" s="338"/>
      <c r="V186" s="340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 ht="15" customHeight="1">
      <c r="A187" s="335"/>
      <c r="B187" s="342"/>
      <c r="C187" s="35" t="s">
        <v>23</v>
      </c>
      <c r="D187" s="84">
        <f>VLOOKUP($A$184,Raport4!$B$283:$T$419,4)</f>
        <v>83.5</v>
      </c>
      <c r="E187" s="84">
        <f>VLOOKUP($A$184,Raport4!$B$283:$T$419,5)</f>
        <v>90</v>
      </c>
      <c r="F187" s="84">
        <f>VLOOKUP($A$184,Raport4!$B$283:$T$419,6)</f>
        <v>83</v>
      </c>
      <c r="G187" s="84">
        <f>VLOOKUP($A$184,Raport4!$B$283:$T$419,7)</f>
        <v>81.5</v>
      </c>
      <c r="H187" s="84">
        <f>VLOOKUP($A$184,Raport4!$B$283:$T$419,8)</f>
        <v>88</v>
      </c>
      <c r="I187" s="84">
        <f>VLOOKUP($A$184,Raport4!$B$283:$T$419,9)</f>
        <v>81</v>
      </c>
      <c r="J187" s="84">
        <f>VLOOKUP($A$184,Raport4!$B$283:$T$419,10)</f>
        <v>79</v>
      </c>
      <c r="K187" s="84">
        <f>VLOOKUP($A$184,Raport4!$B$283:$T$419,11)</f>
        <v>86</v>
      </c>
      <c r="L187" s="84">
        <f>VLOOKUP($A$184,Raport4!$B$283:$T$419,12)</f>
        <v>86.5</v>
      </c>
      <c r="M187" s="84">
        <f>VLOOKUP($A$184,Raport4!$B$283:$T$419,13)</f>
        <v>77</v>
      </c>
      <c r="N187" s="84">
        <f>VLOOKUP($A$184,Raport4!$B$283:$T$419,14)</f>
        <v>81.5</v>
      </c>
      <c r="O187" s="84">
        <f>VLOOKUP($A$184,Raport4!$B$283:$T$419,15)</f>
        <v>87.5</v>
      </c>
      <c r="P187" s="84">
        <f>VLOOKUP($A$184,Raport4!$B$283:$T$419,16)</f>
        <v>85.5</v>
      </c>
      <c r="Q187" s="84">
        <f>VLOOKUP($A$184,Raport4!$B$283:$T$419,17)</f>
        <v>87</v>
      </c>
      <c r="R187" s="84">
        <f>VLOOKUP($A$184,Raport4!$B$283:$T$419,18)</f>
        <v>84</v>
      </c>
      <c r="S187" s="38">
        <f t="shared" si="94"/>
        <v>1261</v>
      </c>
      <c r="T187" s="38">
        <f t="shared" si="95"/>
        <v>84.07</v>
      </c>
      <c r="U187" s="338"/>
      <c r="V187" s="340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 ht="15" customHeight="1">
      <c r="A188" s="335"/>
      <c r="B188" s="86" t="str">
        <f>VLOOKUP($A$184,PresensiIPS!$A$7:$M$360,4)</f>
        <v>3526012211030001</v>
      </c>
      <c r="C188" s="36" t="s">
        <v>24</v>
      </c>
      <c r="D188" s="84">
        <f>VLOOKUP($A$184,Raport5!$B$283:$T$419,4)</f>
        <v>85.5</v>
      </c>
      <c r="E188" s="84">
        <f>VLOOKUP($A$184,Raport5!$B$283:$T$419,5)</f>
        <v>91</v>
      </c>
      <c r="F188" s="84">
        <f>VLOOKUP($A$184,Raport5!$B$283:$T$419,6)</f>
        <v>83.5</v>
      </c>
      <c r="G188" s="84">
        <f>VLOOKUP($A$184,Raport5!$B$283:$T$419,7)</f>
        <v>86</v>
      </c>
      <c r="H188" s="84">
        <f>VLOOKUP($A$184,Raport5!$B$283:$T$419,8)</f>
        <v>91</v>
      </c>
      <c r="I188" s="84">
        <f>VLOOKUP($A$184,Raport5!$B$283:$T$419,9)</f>
        <v>80</v>
      </c>
      <c r="J188" s="84">
        <f>VLOOKUP($A$184,Raport5!$B$283:$T$419,10)</f>
        <v>90</v>
      </c>
      <c r="K188" s="84">
        <f>VLOOKUP($A$184,Raport5!$B$283:$T$419,11)</f>
        <v>89</v>
      </c>
      <c r="L188" s="84">
        <f>VLOOKUP($A$184,Raport5!$B$283:$T$419,12)</f>
        <v>90.5</v>
      </c>
      <c r="M188" s="84">
        <f>VLOOKUP($A$184,Raport5!$B$283:$T$419,13)</f>
        <v>79</v>
      </c>
      <c r="N188" s="84">
        <f>VLOOKUP($A$184,Raport5!$B$283:$T$419,14)</f>
        <v>83.5</v>
      </c>
      <c r="O188" s="84">
        <f>VLOOKUP($A$184,Raport5!$B$283:$T$419,15)</f>
        <v>85.5</v>
      </c>
      <c r="P188" s="84">
        <f>VLOOKUP($A$184,Raport5!$B$283:$T$419,16)</f>
        <v>85</v>
      </c>
      <c r="Q188" s="84">
        <f>VLOOKUP($A$184,Raport5!$B$283:$T$419,17)</f>
        <v>73.5</v>
      </c>
      <c r="R188" s="84">
        <f>VLOOKUP($A$184,Raport5!$B$283:$T$419,18)</f>
        <v>85</v>
      </c>
      <c r="S188" s="38">
        <f t="shared" si="94"/>
        <v>1278</v>
      </c>
      <c r="T188" s="38">
        <f t="shared" si="95"/>
        <v>85.2</v>
      </c>
      <c r="U188" s="338"/>
      <c r="V188" s="340"/>
    </row>
    <row r="189" spans="1:32" ht="15" customHeight="1">
      <c r="A189" s="335"/>
      <c r="B189" s="85">
        <f>VLOOKUP($A$184,PresensiIPS!$A$7:$M$360,2)</f>
        <v>12365</v>
      </c>
      <c r="C189" s="36" t="s">
        <v>67</v>
      </c>
      <c r="D189" s="84">
        <f>VLOOKUP($A$184,Raport6!$B$283:$T$419,4)</f>
        <v>88</v>
      </c>
      <c r="E189" s="84">
        <f>VLOOKUP($A$184,Raport6!$B$283:$T$419,5)</f>
        <v>92</v>
      </c>
      <c r="F189" s="84">
        <f>VLOOKUP($A$184,Raport6!$B$283:$T$419,6)</f>
        <v>88.5</v>
      </c>
      <c r="G189" s="84">
        <f>VLOOKUP($A$184,Raport6!$B$283:$T$419,7)</f>
        <v>87</v>
      </c>
      <c r="H189" s="84">
        <f>VLOOKUP($A$184,Raport6!$B$283:$T$419,8)</f>
        <v>91</v>
      </c>
      <c r="I189" s="84">
        <f>VLOOKUP($A$184,Raport6!$B$283:$T$419,9)</f>
        <v>81</v>
      </c>
      <c r="J189" s="84">
        <f>VLOOKUP($A$184,Raport6!$B$283:$T$419,10)</f>
        <v>90.5</v>
      </c>
      <c r="K189" s="84">
        <f>VLOOKUP($A$184,Raport6!$B$283:$T$419,11)</f>
        <v>90</v>
      </c>
      <c r="L189" s="84">
        <f>VLOOKUP($A$184,Raport6!$B$283:$T$419,12)</f>
        <v>91.5</v>
      </c>
      <c r="M189" s="84">
        <f>VLOOKUP($A$184,Raport6!$B$283:$T$419,13)</f>
        <v>83.5</v>
      </c>
      <c r="N189" s="84">
        <f>VLOOKUP($A$184,Raport6!$B$283:$T$419,14)</f>
        <v>85.5</v>
      </c>
      <c r="O189" s="84">
        <f>VLOOKUP($A$184,Raport6!$B$283:$T$419,15)</f>
        <v>85.5</v>
      </c>
      <c r="P189" s="84">
        <f>VLOOKUP($A$184,Raport6!$B$283:$T$419,16)</f>
        <v>89</v>
      </c>
      <c r="Q189" s="84">
        <f>VLOOKUP($A$184,Raport6!$B$283:$T$419,17)</f>
        <v>73</v>
      </c>
      <c r="R189" s="84">
        <f>VLOOKUP($A$184,Raport6!$B$283:$T$419,18)</f>
        <v>84.5</v>
      </c>
      <c r="S189" s="38">
        <f t="shared" si="94"/>
        <v>1300.5</v>
      </c>
      <c r="T189" s="38">
        <f t="shared" si="95"/>
        <v>86.7</v>
      </c>
      <c r="U189" s="338"/>
      <c r="V189" s="340"/>
    </row>
    <row r="190" spans="1:32" ht="15" customHeight="1">
      <c r="A190" s="335"/>
      <c r="B190" s="85" t="str">
        <f>VLOOKUP($A$184,PresensiIPS!$A$7:$M$360,3)</f>
        <v>0038549925</v>
      </c>
      <c r="C190" s="27" t="s">
        <v>21</v>
      </c>
      <c r="D190" s="39">
        <f>ROUND(((D184+D185+D186+D187+D188+D189)/6),2)</f>
        <v>83.67</v>
      </c>
      <c r="E190" s="39">
        <f>ROUND(((E184+E185+E186+E187+E188+E189)/6),2)</f>
        <v>88.42</v>
      </c>
      <c r="F190" s="39">
        <f>ROUND(((F184+F185+F186+F187+F188+F189)/6),2)</f>
        <v>83.08</v>
      </c>
      <c r="G190" s="39">
        <f>ROUND(((G184+G185+G186+G187+G188+G189)/6),2)</f>
        <v>80.75</v>
      </c>
      <c r="H190" s="39">
        <f>ROUND(((H184+H185+H186+H187+H188+H189)/6),2)</f>
        <v>86.17</v>
      </c>
      <c r="I190" s="39">
        <f t="shared" ref="I190:T190" si="97">ROUND(((I184+I185+I186+I187+I188+I189)/6),2)</f>
        <v>79.58</v>
      </c>
      <c r="J190" s="39">
        <f t="shared" si="97"/>
        <v>83.92</v>
      </c>
      <c r="K190" s="39">
        <f t="shared" si="97"/>
        <v>84.92</v>
      </c>
      <c r="L190" s="39">
        <f t="shared" si="97"/>
        <v>85.83</v>
      </c>
      <c r="M190" s="39">
        <f t="shared" ref="M190" si="98">ROUND(((M184+M185+M186+M187+M188+M189)/6),2)</f>
        <v>79.17</v>
      </c>
      <c r="N190" s="39">
        <f t="shared" si="97"/>
        <v>81.42</v>
      </c>
      <c r="O190" s="39">
        <f t="shared" si="97"/>
        <v>82.83</v>
      </c>
      <c r="P190" s="39">
        <f t="shared" si="97"/>
        <v>83.92</v>
      </c>
      <c r="Q190" s="39">
        <f t="shared" si="97"/>
        <v>78.83</v>
      </c>
      <c r="R190" s="39">
        <f t="shared" si="97"/>
        <v>83.08</v>
      </c>
      <c r="S190" s="39">
        <f t="shared" si="97"/>
        <v>1245.58</v>
      </c>
      <c r="T190" s="39">
        <f t="shared" si="97"/>
        <v>83.04</v>
      </c>
      <c r="U190" s="338"/>
      <c r="V190" s="340"/>
    </row>
    <row r="191" spans="1:32" ht="15" customHeight="1">
      <c r="A191" s="335"/>
      <c r="B191" s="78"/>
      <c r="C191" s="28" t="s">
        <v>204</v>
      </c>
      <c r="D191" s="84">
        <f>VLOOKUP($A$184,'Nilai USP'!$B$283:$T$419,4)</f>
        <v>88</v>
      </c>
      <c r="E191" s="84">
        <f>VLOOKUP($A$184,'Nilai USP'!$B$283:$T$419,5)</f>
        <v>89.230769230769226</v>
      </c>
      <c r="F191" s="84">
        <f>VLOOKUP($A$184,'Nilai USP'!$B$283:$T$419,6)</f>
        <v>87</v>
      </c>
      <c r="G191" s="84">
        <f>VLOOKUP($A$184,'Nilai USP'!$B$283:$T$419,7)</f>
        <v>83</v>
      </c>
      <c r="H191" s="84">
        <f>VLOOKUP($A$184,'Nilai USP'!$B$283:$T$419,8)</f>
        <v>84</v>
      </c>
      <c r="I191" s="84">
        <f>VLOOKUP($A$184,'Nilai USP'!$B$283:$T$419,9)</f>
        <v>85</v>
      </c>
      <c r="J191" s="84">
        <f>VLOOKUP($A$184,'Nilai USP'!$B$283:$T$419,10)</f>
        <v>90</v>
      </c>
      <c r="K191" s="84">
        <f>VLOOKUP($A$184,'Nilai USP'!$B$283:$T$419,11)</f>
        <v>93</v>
      </c>
      <c r="L191" s="84">
        <f>VLOOKUP($A$184,'Nilai USP'!$B$283:$T$419,12)</f>
        <v>91</v>
      </c>
      <c r="M191" s="84">
        <f>VLOOKUP($A$184,'Nilai USP'!$B$283:$T$419,13)</f>
        <v>87.64705882352942</v>
      </c>
      <c r="N191" s="84">
        <f>VLOOKUP($A$184,'Nilai USP'!$B$283:$T$419,14)</f>
        <v>94</v>
      </c>
      <c r="O191" s="84">
        <f>VLOOKUP($A$184,'Nilai USP'!$B$283:$T$419,15)</f>
        <v>90</v>
      </c>
      <c r="P191" s="84">
        <f>VLOOKUP($A$184,'Nilai USP'!$B$283:$T$419,16)</f>
        <v>84</v>
      </c>
      <c r="Q191" s="84">
        <f>VLOOKUP($A$184,'Nilai USP'!$B$283:$T$419,17)</f>
        <v>78</v>
      </c>
      <c r="R191" s="84">
        <f>VLOOKUP($A$184,'Nilai USP'!$B$283:$T$419,18)</f>
        <v>80</v>
      </c>
      <c r="S191" s="38">
        <f t="shared" ref="S191:S198" si="99">SUM(D191:R191)</f>
        <v>1303.8778280542988</v>
      </c>
      <c r="T191" s="38">
        <f t="shared" ref="T191:T198" si="100">ROUND(S191/COUNT(D191:R191),2)</f>
        <v>86.93</v>
      </c>
      <c r="U191" s="338"/>
      <c r="V191" s="340"/>
    </row>
    <row r="192" spans="1:32" ht="15" customHeight="1" thickBot="1">
      <c r="A192" s="336"/>
      <c r="B192" s="29"/>
      <c r="C192" s="37" t="s">
        <v>205</v>
      </c>
      <c r="D192" s="41">
        <f t="shared" ref="D192:R192" si="101">ROUND((D190*$V$6+D191*$V$7),0)</f>
        <v>86</v>
      </c>
      <c r="E192" s="41">
        <f t="shared" si="101"/>
        <v>89</v>
      </c>
      <c r="F192" s="41">
        <f t="shared" si="101"/>
        <v>85</v>
      </c>
      <c r="G192" s="41">
        <f t="shared" si="101"/>
        <v>82</v>
      </c>
      <c r="H192" s="41">
        <f t="shared" si="101"/>
        <v>85</v>
      </c>
      <c r="I192" s="41">
        <f t="shared" si="101"/>
        <v>82</v>
      </c>
      <c r="J192" s="41">
        <f t="shared" si="101"/>
        <v>87</v>
      </c>
      <c r="K192" s="41">
        <f t="shared" si="101"/>
        <v>89</v>
      </c>
      <c r="L192" s="41">
        <f t="shared" si="101"/>
        <v>88</v>
      </c>
      <c r="M192" s="41">
        <f t="shared" si="101"/>
        <v>83</v>
      </c>
      <c r="N192" s="41">
        <f t="shared" si="101"/>
        <v>88</v>
      </c>
      <c r="O192" s="41">
        <f t="shared" si="101"/>
        <v>86</v>
      </c>
      <c r="P192" s="41">
        <f t="shared" si="101"/>
        <v>84</v>
      </c>
      <c r="Q192" s="41">
        <f t="shared" si="101"/>
        <v>78</v>
      </c>
      <c r="R192" s="41">
        <f t="shared" si="101"/>
        <v>82</v>
      </c>
      <c r="S192" s="41">
        <f t="shared" si="99"/>
        <v>1274</v>
      </c>
      <c r="T192" s="41">
        <f t="shared" si="100"/>
        <v>84.93</v>
      </c>
      <c r="U192" s="339"/>
      <c r="V192" s="341"/>
    </row>
    <row r="193" spans="1:32" ht="15" customHeight="1" thickTop="1">
      <c r="A193" s="334">
        <v>21</v>
      </c>
      <c r="B193" s="26"/>
      <c r="C193" s="36" t="s">
        <v>34</v>
      </c>
      <c r="D193" s="87">
        <f>VLOOKUP($A$193,Raport1!$B$283:$T$419,4)</f>
        <v>75</v>
      </c>
      <c r="E193" s="87">
        <f>VLOOKUP($A$193,Raport1!$B$283:$T$419,5)</f>
        <v>73.5</v>
      </c>
      <c r="F193" s="87">
        <f>VLOOKUP($A$193,Raport1!$B$283:$T$419,6)</f>
        <v>71.5</v>
      </c>
      <c r="G193" s="87">
        <f>VLOOKUP($A$193,Raport1!$B$283:$T$419,7)</f>
        <v>70</v>
      </c>
      <c r="H193" s="87">
        <f>VLOOKUP($A$193,Raport1!$B$283:$T$419,8)</f>
        <v>70</v>
      </c>
      <c r="I193" s="87">
        <f>VLOOKUP($A$193,Raport1!$B$283:$T$419,9)</f>
        <v>71</v>
      </c>
      <c r="J193" s="87">
        <f>VLOOKUP($A$193,Raport1!$B$283:$T$419,10)</f>
        <v>70</v>
      </c>
      <c r="K193" s="87">
        <f>VLOOKUP($A$193,Raport1!$B$283:$T$419,11)</f>
        <v>84</v>
      </c>
      <c r="L193" s="87">
        <f>VLOOKUP($A$193,Raport1!$B$283:$T$419,12)</f>
        <v>76.5</v>
      </c>
      <c r="M193" s="87">
        <f>VLOOKUP($A$193,Raport1!$B$283:$T$419,13)</f>
        <v>76.5</v>
      </c>
      <c r="N193" s="87">
        <f>VLOOKUP($A$193,Raport1!$B$283:$T$419,14)</f>
        <v>66.5</v>
      </c>
      <c r="O193" s="87">
        <f>VLOOKUP($A$193,Raport1!$B$283:$T$419,15)</f>
        <v>70</v>
      </c>
      <c r="P193" s="87">
        <f>VLOOKUP($A$193,Raport1!$B$283:$T$419,16)</f>
        <v>71.5</v>
      </c>
      <c r="Q193" s="87">
        <f>VLOOKUP($A$193,Raport1!$B$283:$T$419,17)</f>
        <v>74</v>
      </c>
      <c r="R193" s="87">
        <f>VLOOKUP($A$193,Raport1!$B$283:$T$419,18)</f>
        <v>75.5</v>
      </c>
      <c r="S193" s="80">
        <f t="shared" si="99"/>
        <v>1095.5</v>
      </c>
      <c r="T193" s="80">
        <f t="shared" si="100"/>
        <v>73.03</v>
      </c>
      <c r="U193" s="337" t="str">
        <f>'SIKAP IPS'!J28</f>
        <v>SB</v>
      </c>
      <c r="V193" s="340" t="s">
        <v>33</v>
      </c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 ht="15" customHeight="1">
      <c r="A194" s="335"/>
      <c r="B194" s="26"/>
      <c r="C194" s="35" t="s">
        <v>35</v>
      </c>
      <c r="D194" s="84">
        <f>VLOOKUP($A$193,Raport2!$B$283:$T$419,4)</f>
        <v>77</v>
      </c>
      <c r="E194" s="84">
        <f>VLOOKUP($A$193,Raport2!$B$283:$T$419,5)</f>
        <v>75</v>
      </c>
      <c r="F194" s="84">
        <f>VLOOKUP($A$193,Raport2!$B$283:$T$419,6)</f>
        <v>72</v>
      </c>
      <c r="G194" s="84">
        <f>VLOOKUP($A$193,Raport2!$B$283:$T$419,7)</f>
        <v>73</v>
      </c>
      <c r="H194" s="84">
        <f>VLOOKUP($A$193,Raport2!$B$283:$T$419,8)</f>
        <v>75</v>
      </c>
      <c r="I194" s="84">
        <f>VLOOKUP($A$193,Raport2!$B$283:$T$419,9)</f>
        <v>76.5</v>
      </c>
      <c r="J194" s="84">
        <f>VLOOKUP($A$193,Raport2!$B$283:$T$419,10)</f>
        <v>76.5</v>
      </c>
      <c r="K194" s="84">
        <f>VLOOKUP($A$193,Raport2!$B$283:$T$419,11)</f>
        <v>84.5</v>
      </c>
      <c r="L194" s="84">
        <f>VLOOKUP($A$193,Raport2!$B$283:$T$419,12)</f>
        <v>82</v>
      </c>
      <c r="M194" s="84">
        <f>VLOOKUP($A$193,Raport2!$B$283:$T$419,13)</f>
        <v>77.5</v>
      </c>
      <c r="N194" s="84">
        <f>VLOOKUP($A$193,Raport2!$B$283:$T$419,14)</f>
        <v>76</v>
      </c>
      <c r="O194" s="84">
        <f>VLOOKUP($A$193,Raport2!$B$283:$T$419,15)</f>
        <v>70</v>
      </c>
      <c r="P194" s="84">
        <f>VLOOKUP($A$193,Raport2!$B$283:$T$419,16)</f>
        <v>76</v>
      </c>
      <c r="Q194" s="84">
        <f>VLOOKUP($A$193,Raport2!$B$283:$T$419,17)</f>
        <v>77.5</v>
      </c>
      <c r="R194" s="84">
        <f>VLOOKUP($A$193,Raport2!$B$283:$T$419,18)</f>
        <v>75.5</v>
      </c>
      <c r="S194" s="38">
        <f t="shared" si="99"/>
        <v>1144</v>
      </c>
      <c r="T194" s="38">
        <f t="shared" si="100"/>
        <v>76.27</v>
      </c>
      <c r="U194" s="338"/>
      <c r="V194" s="340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 ht="15" customHeight="1">
      <c r="A195" s="335"/>
      <c r="B195" s="342" t="str">
        <f>VLOOKUP($A$193,PresensiIPS!$A$7:$M$360,7)</f>
        <v>MUHAMMAD REDIAN YULI PRASETYA</v>
      </c>
      <c r="C195" s="35" t="s">
        <v>22</v>
      </c>
      <c r="D195" s="84">
        <f>VLOOKUP($A$193,Raport3!$B$283:$T$419,4)</f>
        <v>78.5</v>
      </c>
      <c r="E195" s="84">
        <f>VLOOKUP($A$193,Raport3!$B$283:$T$419,5)</f>
        <v>77</v>
      </c>
      <c r="F195" s="84">
        <f>VLOOKUP($A$193,Raport3!$B$283:$T$419,6)</f>
        <v>73</v>
      </c>
      <c r="G195" s="84">
        <f>VLOOKUP($A$193,Raport3!$B$283:$T$419,7)</f>
        <v>72.5</v>
      </c>
      <c r="H195" s="84">
        <f>VLOOKUP($A$193,Raport3!$B$283:$T$419,8)</f>
        <v>84.5</v>
      </c>
      <c r="I195" s="84">
        <f>VLOOKUP($A$193,Raport3!$B$283:$T$419,9)</f>
        <v>77</v>
      </c>
      <c r="J195" s="84">
        <f>VLOOKUP($A$193,Raport3!$B$283:$T$419,10)</f>
        <v>81</v>
      </c>
      <c r="K195" s="84">
        <f>VLOOKUP($A$193,Raport3!$B$283:$T$419,11)</f>
        <v>86</v>
      </c>
      <c r="L195" s="84">
        <f>VLOOKUP($A$193,Raport3!$B$283:$T$419,12)</f>
        <v>82.5</v>
      </c>
      <c r="M195" s="84">
        <f>VLOOKUP($A$193,Raport3!$B$283:$T$419,13)</f>
        <v>75.5</v>
      </c>
      <c r="N195" s="84">
        <f>VLOOKUP($A$193,Raport3!$B$283:$T$419,14)</f>
        <v>75.5</v>
      </c>
      <c r="O195" s="84">
        <f>VLOOKUP($A$193,Raport3!$B$283:$T$419,15)</f>
        <v>81</v>
      </c>
      <c r="P195" s="84">
        <f>VLOOKUP($A$193,Raport3!$B$283:$T$419,16)</f>
        <v>80</v>
      </c>
      <c r="Q195" s="84">
        <f>VLOOKUP($A$193,Raport3!$B$283:$T$419,17)</f>
        <v>77.5</v>
      </c>
      <c r="R195" s="84">
        <f>VLOOKUP($A$193,Raport3!$B$283:$T$419,18)</f>
        <v>76</v>
      </c>
      <c r="S195" s="38">
        <f t="shared" si="99"/>
        <v>1177.5</v>
      </c>
      <c r="T195" s="38">
        <f t="shared" si="100"/>
        <v>78.5</v>
      </c>
      <c r="U195" s="338"/>
      <c r="V195" s="340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 ht="15" customHeight="1">
      <c r="A196" s="335"/>
      <c r="B196" s="342"/>
      <c r="C196" s="35" t="s">
        <v>23</v>
      </c>
      <c r="D196" s="84">
        <f>VLOOKUP($A$193,Raport4!$B$283:$T$419,4)</f>
        <v>79</v>
      </c>
      <c r="E196" s="84">
        <f>VLOOKUP($A$193,Raport4!$B$283:$T$419,5)</f>
        <v>79</v>
      </c>
      <c r="F196" s="84">
        <f>VLOOKUP($A$193,Raport4!$B$283:$T$419,6)</f>
        <v>73</v>
      </c>
      <c r="G196" s="84">
        <f>VLOOKUP($A$193,Raport4!$B$283:$T$419,7)</f>
        <v>70</v>
      </c>
      <c r="H196" s="84">
        <f>VLOOKUP($A$193,Raport4!$B$283:$T$419,8)</f>
        <v>86</v>
      </c>
      <c r="I196" s="84">
        <f>VLOOKUP($A$193,Raport4!$B$283:$T$419,9)</f>
        <v>79</v>
      </c>
      <c r="J196" s="84">
        <f>VLOOKUP($A$193,Raport4!$B$283:$T$419,10)</f>
        <v>80</v>
      </c>
      <c r="K196" s="84">
        <f>VLOOKUP($A$193,Raport4!$B$283:$T$419,11)</f>
        <v>85.5</v>
      </c>
      <c r="L196" s="84">
        <f>VLOOKUP($A$193,Raport4!$B$283:$T$419,12)</f>
        <v>84</v>
      </c>
      <c r="M196" s="84">
        <f>VLOOKUP($A$193,Raport4!$B$283:$T$419,13)</f>
        <v>75.5</v>
      </c>
      <c r="N196" s="84">
        <f>VLOOKUP($A$193,Raport4!$B$283:$T$419,14)</f>
        <v>75.5</v>
      </c>
      <c r="O196" s="84">
        <f>VLOOKUP($A$193,Raport4!$B$283:$T$419,15)</f>
        <v>84</v>
      </c>
      <c r="P196" s="84">
        <f>VLOOKUP($A$193,Raport4!$B$283:$T$419,16)</f>
        <v>80</v>
      </c>
      <c r="Q196" s="84">
        <f>VLOOKUP($A$193,Raport4!$B$283:$T$419,17)</f>
        <v>79.5</v>
      </c>
      <c r="R196" s="84">
        <f>VLOOKUP($A$193,Raport4!$B$283:$T$419,18)</f>
        <v>78.5</v>
      </c>
      <c r="S196" s="38">
        <f t="shared" si="99"/>
        <v>1188.5</v>
      </c>
      <c r="T196" s="38">
        <f t="shared" si="100"/>
        <v>79.23</v>
      </c>
      <c r="U196" s="338"/>
      <c r="V196" s="340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spans="1:32" ht="15" customHeight="1">
      <c r="A197" s="335"/>
      <c r="B197" s="86" t="str">
        <f>VLOOKUP($A$193,PresensiIPS!$A$7:$M$360,4)</f>
        <v>3526012407040001</v>
      </c>
      <c r="C197" s="36" t="s">
        <v>24</v>
      </c>
      <c r="D197" s="84">
        <f>VLOOKUP($A$193,Raport5!$B$283:$T$419,4)</f>
        <v>80.5</v>
      </c>
      <c r="E197" s="84">
        <f>VLOOKUP($A$193,Raport5!$B$283:$T$419,5)</f>
        <v>80</v>
      </c>
      <c r="F197" s="84">
        <f>VLOOKUP($A$193,Raport5!$B$283:$T$419,6)</f>
        <v>80.5</v>
      </c>
      <c r="G197" s="84">
        <f>VLOOKUP($A$193,Raport5!$B$283:$T$419,7)</f>
        <v>70.5</v>
      </c>
      <c r="H197" s="84">
        <f>VLOOKUP($A$193,Raport5!$B$283:$T$419,8)</f>
        <v>86</v>
      </c>
      <c r="I197" s="84">
        <f>VLOOKUP($A$193,Raport5!$B$283:$T$419,9)</f>
        <v>78</v>
      </c>
      <c r="J197" s="84">
        <f>VLOOKUP($A$193,Raport5!$B$283:$T$419,10)</f>
        <v>89.5</v>
      </c>
      <c r="K197" s="84">
        <f>VLOOKUP($A$193,Raport5!$B$283:$T$419,11)</f>
        <v>86.5</v>
      </c>
      <c r="L197" s="84">
        <f>VLOOKUP($A$193,Raport5!$B$283:$T$419,12)</f>
        <v>82</v>
      </c>
      <c r="M197" s="84">
        <f>VLOOKUP($A$193,Raport5!$B$283:$T$419,13)</f>
        <v>78.5</v>
      </c>
      <c r="N197" s="84">
        <f>VLOOKUP($A$193,Raport5!$B$283:$T$419,14)</f>
        <v>75</v>
      </c>
      <c r="O197" s="84">
        <f>VLOOKUP($A$193,Raport5!$B$283:$T$419,15)</f>
        <v>80.5</v>
      </c>
      <c r="P197" s="84">
        <f>VLOOKUP($A$193,Raport5!$B$283:$T$419,16)</f>
        <v>78</v>
      </c>
      <c r="Q197" s="84">
        <f>VLOOKUP($A$193,Raport5!$B$283:$T$419,17)</f>
        <v>70.5</v>
      </c>
      <c r="R197" s="84">
        <f>VLOOKUP($A$193,Raport5!$B$283:$T$419,18)</f>
        <v>81</v>
      </c>
      <c r="S197" s="38">
        <f t="shared" si="99"/>
        <v>1197</v>
      </c>
      <c r="T197" s="38">
        <f t="shared" si="100"/>
        <v>79.8</v>
      </c>
      <c r="U197" s="338"/>
      <c r="V197" s="340"/>
    </row>
    <row r="198" spans="1:32" ht="15" customHeight="1">
      <c r="A198" s="335"/>
      <c r="B198" s="85">
        <f>VLOOKUP($A$193,PresensiIPS!$A$7:$M$360,2)</f>
        <v>12381</v>
      </c>
      <c r="C198" s="36" t="s">
        <v>67</v>
      </c>
      <c r="D198" s="84">
        <f>VLOOKUP($A$193,Raport6!$B$283:$T$419,4)</f>
        <v>83.5</v>
      </c>
      <c r="E198" s="84">
        <f>VLOOKUP($A$193,Raport6!$B$283:$T$419,5)</f>
        <v>80.5</v>
      </c>
      <c r="F198" s="84">
        <f>VLOOKUP($A$193,Raport6!$B$283:$T$419,6)</f>
        <v>85.5</v>
      </c>
      <c r="G198" s="84">
        <f>VLOOKUP($A$193,Raport6!$B$283:$T$419,7)</f>
        <v>76</v>
      </c>
      <c r="H198" s="84">
        <f>VLOOKUP($A$193,Raport6!$B$283:$T$419,8)</f>
        <v>86</v>
      </c>
      <c r="I198" s="84">
        <f>VLOOKUP($A$193,Raport6!$B$283:$T$419,9)</f>
        <v>81</v>
      </c>
      <c r="J198" s="84">
        <f>VLOOKUP($A$193,Raport6!$B$283:$T$419,10)</f>
        <v>91.5</v>
      </c>
      <c r="K198" s="84">
        <f>VLOOKUP($A$193,Raport6!$B$283:$T$419,11)</f>
        <v>94</v>
      </c>
      <c r="L198" s="84">
        <f>VLOOKUP($A$193,Raport6!$B$283:$T$419,12)</f>
        <v>85.5</v>
      </c>
      <c r="M198" s="84">
        <f>VLOOKUP($A$193,Raport6!$B$283:$T$419,13)</f>
        <v>81</v>
      </c>
      <c r="N198" s="84">
        <f>VLOOKUP($A$193,Raport6!$B$283:$T$419,14)</f>
        <v>77</v>
      </c>
      <c r="O198" s="84">
        <f>VLOOKUP($A$193,Raport6!$B$283:$T$419,15)</f>
        <v>80.5</v>
      </c>
      <c r="P198" s="84">
        <f>VLOOKUP($A$193,Raport6!$B$283:$T$419,16)</f>
        <v>78</v>
      </c>
      <c r="Q198" s="84">
        <f>VLOOKUP($A$193,Raport6!$B$283:$T$419,17)</f>
        <v>71</v>
      </c>
      <c r="R198" s="84">
        <f>VLOOKUP($A$193,Raport6!$B$283:$T$419,18)</f>
        <v>80.5</v>
      </c>
      <c r="S198" s="38">
        <f t="shared" si="99"/>
        <v>1231.5</v>
      </c>
      <c r="T198" s="38">
        <f t="shared" si="100"/>
        <v>82.1</v>
      </c>
      <c r="U198" s="338"/>
      <c r="V198" s="340"/>
    </row>
    <row r="199" spans="1:32" ht="15" customHeight="1">
      <c r="A199" s="335"/>
      <c r="B199" s="85" t="str">
        <f>VLOOKUP($A$193,PresensiIPS!$A$7:$M$360,3)</f>
        <v>0049051315</v>
      </c>
      <c r="C199" s="27" t="s">
        <v>21</v>
      </c>
      <c r="D199" s="39">
        <f>ROUND(((D193+D194+D195+D196+D197+D198)/6),2)</f>
        <v>78.92</v>
      </c>
      <c r="E199" s="39">
        <f>ROUND(((E193+E194+E195+E196+E197+E198)/6),2)</f>
        <v>77.5</v>
      </c>
      <c r="F199" s="39">
        <f>ROUND(((F193+F194+F195+F196+F197+F198)/6),2)</f>
        <v>75.92</v>
      </c>
      <c r="G199" s="39">
        <f>ROUND(((G193+G194+G195+G196+G197+G198)/6),2)</f>
        <v>72</v>
      </c>
      <c r="H199" s="39">
        <f>ROUND(((H193+H194+H195+H196+H197+H198)/6),2)</f>
        <v>81.25</v>
      </c>
      <c r="I199" s="39">
        <f t="shared" ref="I199:T199" si="102">ROUND(((I193+I194+I195+I196+I197+I198)/6),2)</f>
        <v>77.08</v>
      </c>
      <c r="J199" s="39">
        <f t="shared" si="102"/>
        <v>81.42</v>
      </c>
      <c r="K199" s="39">
        <f t="shared" si="102"/>
        <v>86.75</v>
      </c>
      <c r="L199" s="39">
        <f t="shared" si="102"/>
        <v>82.08</v>
      </c>
      <c r="M199" s="39">
        <f t="shared" ref="M199" si="103">ROUND(((M193+M194+M195+M196+M197+M198)/6),2)</f>
        <v>77.42</v>
      </c>
      <c r="N199" s="39">
        <f t="shared" si="102"/>
        <v>74.25</v>
      </c>
      <c r="O199" s="39">
        <f t="shared" si="102"/>
        <v>77.67</v>
      </c>
      <c r="P199" s="39">
        <f t="shared" si="102"/>
        <v>77.25</v>
      </c>
      <c r="Q199" s="39">
        <f t="shared" si="102"/>
        <v>75</v>
      </c>
      <c r="R199" s="39">
        <f t="shared" si="102"/>
        <v>77.83</v>
      </c>
      <c r="S199" s="39">
        <f t="shared" si="102"/>
        <v>1172.33</v>
      </c>
      <c r="T199" s="39">
        <f t="shared" si="102"/>
        <v>78.16</v>
      </c>
      <c r="U199" s="338"/>
      <c r="V199" s="340"/>
    </row>
    <row r="200" spans="1:32" ht="15" customHeight="1">
      <c r="A200" s="335"/>
      <c r="B200" s="78"/>
      <c r="C200" s="28" t="s">
        <v>204</v>
      </c>
      <c r="D200" s="84">
        <f>VLOOKUP($A$193,'Nilai USP'!$B$283:$T$419,4)</f>
        <v>74</v>
      </c>
      <c r="E200" s="84">
        <f>VLOOKUP($A$193,'Nilai USP'!$B$283:$T$419,5)</f>
        <v>74.615384615384613</v>
      </c>
      <c r="F200" s="84">
        <f>VLOOKUP($A$193,'Nilai USP'!$B$283:$T$419,6)</f>
        <v>75</v>
      </c>
      <c r="G200" s="84">
        <f>VLOOKUP($A$193,'Nilai USP'!$B$283:$T$419,7)</f>
        <v>75</v>
      </c>
      <c r="H200" s="84">
        <f>VLOOKUP($A$193,'Nilai USP'!$B$283:$T$419,8)</f>
        <v>70</v>
      </c>
      <c r="I200" s="84">
        <f>VLOOKUP($A$193,'Nilai USP'!$B$283:$T$419,9)</f>
        <v>73</v>
      </c>
      <c r="J200" s="84">
        <f>VLOOKUP($A$193,'Nilai USP'!$B$283:$T$419,10)</f>
        <v>70</v>
      </c>
      <c r="K200" s="84">
        <f>VLOOKUP($A$193,'Nilai USP'!$B$283:$T$419,11)</f>
        <v>80</v>
      </c>
      <c r="L200" s="84">
        <f>VLOOKUP($A$193,'Nilai USP'!$B$283:$T$419,12)</f>
        <v>87</v>
      </c>
      <c r="M200" s="84">
        <f>VLOOKUP($A$193,'Nilai USP'!$B$283:$T$419,13)</f>
        <v>76.17647058823529</v>
      </c>
      <c r="N200" s="84">
        <f>VLOOKUP($A$193,'Nilai USP'!$B$283:$T$419,14)</f>
        <v>75</v>
      </c>
      <c r="O200" s="84">
        <f>VLOOKUP($A$193,'Nilai USP'!$B$283:$T$419,15)</f>
        <v>74</v>
      </c>
      <c r="P200" s="84">
        <f>VLOOKUP($A$193,'Nilai USP'!$B$283:$T$419,16)</f>
        <v>76</v>
      </c>
      <c r="Q200" s="84">
        <f>VLOOKUP($A$193,'Nilai USP'!$B$283:$T$419,17)</f>
        <v>77</v>
      </c>
      <c r="R200" s="84">
        <f>VLOOKUP($A$193,'Nilai USP'!$B$283:$T$419,18)</f>
        <v>83</v>
      </c>
      <c r="S200" s="38">
        <f t="shared" ref="S200:S207" si="104">SUM(D200:R200)</f>
        <v>1139.7918552036199</v>
      </c>
      <c r="T200" s="38">
        <f t="shared" ref="T200:T207" si="105">ROUND(S200/COUNT(D200:R200),2)</f>
        <v>75.989999999999995</v>
      </c>
      <c r="U200" s="338"/>
      <c r="V200" s="340"/>
    </row>
    <row r="201" spans="1:32" ht="15" customHeight="1" thickBot="1">
      <c r="A201" s="336"/>
      <c r="B201" s="29"/>
      <c r="C201" s="37" t="s">
        <v>205</v>
      </c>
      <c r="D201" s="41">
        <f t="shared" ref="D201:R201" si="106">ROUND((D199*$V$6+D200*$V$7),0)</f>
        <v>76</v>
      </c>
      <c r="E201" s="41">
        <f t="shared" si="106"/>
        <v>76</v>
      </c>
      <c r="F201" s="41">
        <f t="shared" si="106"/>
        <v>75</v>
      </c>
      <c r="G201" s="41">
        <f t="shared" si="106"/>
        <v>74</v>
      </c>
      <c r="H201" s="41">
        <f t="shared" si="106"/>
        <v>76</v>
      </c>
      <c r="I201" s="41">
        <f t="shared" si="106"/>
        <v>75</v>
      </c>
      <c r="J201" s="41">
        <f t="shared" si="106"/>
        <v>76</v>
      </c>
      <c r="K201" s="41">
        <f t="shared" si="106"/>
        <v>83</v>
      </c>
      <c r="L201" s="41">
        <f t="shared" si="106"/>
        <v>85</v>
      </c>
      <c r="M201" s="41">
        <f t="shared" si="106"/>
        <v>77</v>
      </c>
      <c r="N201" s="41">
        <f t="shared" si="106"/>
        <v>75</v>
      </c>
      <c r="O201" s="41">
        <f t="shared" si="106"/>
        <v>76</v>
      </c>
      <c r="P201" s="41">
        <f t="shared" si="106"/>
        <v>77</v>
      </c>
      <c r="Q201" s="41">
        <f t="shared" si="106"/>
        <v>76</v>
      </c>
      <c r="R201" s="41">
        <f t="shared" si="106"/>
        <v>80</v>
      </c>
      <c r="S201" s="41">
        <f t="shared" si="104"/>
        <v>1157</v>
      </c>
      <c r="T201" s="41">
        <f t="shared" si="105"/>
        <v>77.13</v>
      </c>
      <c r="U201" s="339"/>
      <c r="V201" s="341"/>
    </row>
    <row r="202" spans="1:32" ht="15" customHeight="1" thickTop="1">
      <c r="A202" s="334">
        <v>22</v>
      </c>
      <c r="B202" s="26"/>
      <c r="C202" s="36" t="s">
        <v>34</v>
      </c>
      <c r="D202" s="87">
        <f>VLOOKUP($A$202,Raport1!$B$283:$T$419,4)</f>
        <v>75.5</v>
      </c>
      <c r="E202" s="87">
        <f>VLOOKUP($A$202,Raport1!$B$283:$T$419,5)</f>
        <v>75.5</v>
      </c>
      <c r="F202" s="87">
        <f>VLOOKUP($A$202,Raport1!$B$283:$T$419,6)</f>
        <v>82.5</v>
      </c>
      <c r="G202" s="87">
        <f>VLOOKUP($A$202,Raport1!$B$283:$T$419,7)</f>
        <v>71.5</v>
      </c>
      <c r="H202" s="87">
        <f>VLOOKUP($A$202,Raport1!$B$283:$T$419,8)</f>
        <v>71.5</v>
      </c>
      <c r="I202" s="87">
        <f>VLOOKUP($A$202,Raport1!$B$283:$T$419,9)</f>
        <v>76.5</v>
      </c>
      <c r="J202" s="87">
        <f>VLOOKUP($A$202,Raport1!$B$283:$T$419,10)</f>
        <v>80</v>
      </c>
      <c r="K202" s="87">
        <f>VLOOKUP($A$202,Raport1!$B$283:$T$419,11)</f>
        <v>81</v>
      </c>
      <c r="L202" s="87">
        <f>VLOOKUP($A$202,Raport1!$B$283:$T$419,12)</f>
        <v>78.5</v>
      </c>
      <c r="M202" s="87">
        <f>VLOOKUP($A$202,Raport1!$B$283:$T$419,13)</f>
        <v>74.5</v>
      </c>
      <c r="N202" s="87">
        <f>VLOOKUP($A$202,Raport1!$B$283:$T$419,14)</f>
        <v>75</v>
      </c>
      <c r="O202" s="87">
        <f>VLOOKUP($A$202,Raport1!$B$283:$T$419,15)</f>
        <v>72.5</v>
      </c>
      <c r="P202" s="87">
        <f>VLOOKUP($A$202,Raport1!$B$283:$T$419,16)</f>
        <v>75.5</v>
      </c>
      <c r="Q202" s="87">
        <f>VLOOKUP($A$202,Raport1!$B$283:$T$419,17)</f>
        <v>78</v>
      </c>
      <c r="R202" s="87">
        <f>VLOOKUP($A$202,Raport1!$B$283:$T$419,18)</f>
        <v>76.5</v>
      </c>
      <c r="S202" s="80">
        <f t="shared" si="104"/>
        <v>1144.5</v>
      </c>
      <c r="T202" s="80">
        <f t="shared" si="105"/>
        <v>76.3</v>
      </c>
      <c r="U202" s="337" t="str">
        <f>'SIKAP IPS'!J29</f>
        <v>SB</v>
      </c>
      <c r="V202" s="340" t="s">
        <v>33</v>
      </c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spans="1:32" ht="15" customHeight="1">
      <c r="A203" s="335"/>
      <c r="B203" s="26"/>
      <c r="C203" s="35" t="s">
        <v>35</v>
      </c>
      <c r="D203" s="84">
        <f>VLOOKUP($A$202,Raport2!$B$283:$T$419,4)</f>
        <v>77</v>
      </c>
      <c r="E203" s="84">
        <f>VLOOKUP($A$202,Raport2!$B$283:$T$419,5)</f>
        <v>80</v>
      </c>
      <c r="F203" s="84">
        <f>VLOOKUP($A$202,Raport2!$B$283:$T$419,6)</f>
        <v>84</v>
      </c>
      <c r="G203" s="84">
        <f>VLOOKUP($A$202,Raport2!$B$283:$T$419,7)</f>
        <v>77</v>
      </c>
      <c r="H203" s="84">
        <f>VLOOKUP($A$202,Raport2!$B$283:$T$419,8)</f>
        <v>81.5</v>
      </c>
      <c r="I203" s="84">
        <f>VLOOKUP($A$202,Raport2!$B$283:$T$419,9)</f>
        <v>79.5</v>
      </c>
      <c r="J203" s="84">
        <f>VLOOKUP($A$202,Raport2!$B$283:$T$419,10)</f>
        <v>83</v>
      </c>
      <c r="K203" s="84">
        <f>VLOOKUP($A$202,Raport2!$B$283:$T$419,11)</f>
        <v>83</v>
      </c>
      <c r="L203" s="84">
        <f>VLOOKUP($A$202,Raport2!$B$283:$T$419,12)</f>
        <v>82</v>
      </c>
      <c r="M203" s="84">
        <f>VLOOKUP($A$202,Raport2!$B$283:$T$419,13)</f>
        <v>78</v>
      </c>
      <c r="N203" s="84">
        <f>VLOOKUP($A$202,Raport2!$B$283:$T$419,14)</f>
        <v>77</v>
      </c>
      <c r="O203" s="84">
        <f>VLOOKUP($A$202,Raport2!$B$283:$T$419,15)</f>
        <v>80</v>
      </c>
      <c r="P203" s="84">
        <f>VLOOKUP($A$202,Raport2!$B$283:$T$419,16)</f>
        <v>80.5</v>
      </c>
      <c r="Q203" s="84">
        <f>VLOOKUP($A$202,Raport2!$B$283:$T$419,17)</f>
        <v>80</v>
      </c>
      <c r="R203" s="84">
        <f>VLOOKUP($A$202,Raport2!$B$283:$T$419,18)</f>
        <v>79.5</v>
      </c>
      <c r="S203" s="38">
        <f t="shared" si="104"/>
        <v>1202</v>
      </c>
      <c r="T203" s="38">
        <f t="shared" si="105"/>
        <v>80.13</v>
      </c>
      <c r="U203" s="338"/>
      <c r="V203" s="340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spans="1:32" ht="15" customHeight="1">
      <c r="A204" s="335"/>
      <c r="B204" s="342" t="str">
        <f>VLOOKUP($A$202,PresensiIPS!$A$7:$M$360,7)</f>
        <v>NABILA PUTRI KAHANAYA</v>
      </c>
      <c r="C204" s="35" t="s">
        <v>22</v>
      </c>
      <c r="D204" s="84">
        <f>VLOOKUP($A$202,Raport3!$B$283:$T$419,4)</f>
        <v>78.5</v>
      </c>
      <c r="E204" s="84">
        <f>VLOOKUP($A$202,Raport3!$B$283:$T$419,5)</f>
        <v>82.5</v>
      </c>
      <c r="F204" s="84">
        <f>VLOOKUP($A$202,Raport3!$B$283:$T$419,6)</f>
        <v>81</v>
      </c>
      <c r="G204" s="84">
        <f>VLOOKUP($A$202,Raport3!$B$283:$T$419,7)</f>
        <v>80</v>
      </c>
      <c r="H204" s="84">
        <f>VLOOKUP($A$202,Raport3!$B$283:$T$419,8)</f>
        <v>87</v>
      </c>
      <c r="I204" s="84">
        <f>VLOOKUP($A$202,Raport3!$B$283:$T$419,9)</f>
        <v>85</v>
      </c>
      <c r="J204" s="84">
        <f>VLOOKUP($A$202,Raport3!$B$283:$T$419,10)</f>
        <v>85</v>
      </c>
      <c r="K204" s="84">
        <f>VLOOKUP($A$202,Raport3!$B$283:$T$419,11)</f>
        <v>81</v>
      </c>
      <c r="L204" s="84">
        <f>VLOOKUP($A$202,Raport3!$B$283:$T$419,12)</f>
        <v>79</v>
      </c>
      <c r="M204" s="84">
        <f>VLOOKUP($A$202,Raport3!$B$283:$T$419,13)</f>
        <v>83</v>
      </c>
      <c r="N204" s="84">
        <f>VLOOKUP($A$202,Raport3!$B$283:$T$419,14)</f>
        <v>78.5</v>
      </c>
      <c r="O204" s="84">
        <f>VLOOKUP($A$202,Raport3!$B$283:$T$419,15)</f>
        <v>85.5</v>
      </c>
      <c r="P204" s="84">
        <f>VLOOKUP($A$202,Raport3!$B$283:$T$419,16)</f>
        <v>86</v>
      </c>
      <c r="Q204" s="84">
        <f>VLOOKUP($A$202,Raport3!$B$283:$T$419,17)</f>
        <v>80.5</v>
      </c>
      <c r="R204" s="84">
        <f>VLOOKUP($A$202,Raport3!$B$283:$T$419,18)</f>
        <v>79.5</v>
      </c>
      <c r="S204" s="38">
        <f t="shared" si="104"/>
        <v>1232</v>
      </c>
      <c r="T204" s="38">
        <f t="shared" si="105"/>
        <v>82.13</v>
      </c>
      <c r="U204" s="338"/>
      <c r="V204" s="340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spans="1:32" ht="15" customHeight="1">
      <c r="A205" s="335"/>
      <c r="B205" s="342"/>
      <c r="C205" s="35" t="s">
        <v>23</v>
      </c>
      <c r="D205" s="84">
        <f>VLOOKUP($A$202,Raport4!$B$283:$T$419,4)</f>
        <v>76</v>
      </c>
      <c r="E205" s="84">
        <f>VLOOKUP($A$202,Raport4!$B$283:$T$419,5)</f>
        <v>86</v>
      </c>
      <c r="F205" s="84">
        <f>VLOOKUP($A$202,Raport4!$B$283:$T$419,6)</f>
        <v>79</v>
      </c>
      <c r="G205" s="84">
        <f>VLOOKUP($A$202,Raport4!$B$283:$T$419,7)</f>
        <v>80</v>
      </c>
      <c r="H205" s="84">
        <f>VLOOKUP($A$202,Raport4!$B$283:$T$419,8)</f>
        <v>88</v>
      </c>
      <c r="I205" s="84">
        <f>VLOOKUP($A$202,Raport4!$B$283:$T$419,9)</f>
        <v>85.5</v>
      </c>
      <c r="J205" s="84">
        <f>VLOOKUP($A$202,Raport4!$B$283:$T$419,10)</f>
        <v>90.5</v>
      </c>
      <c r="K205" s="84">
        <f>VLOOKUP($A$202,Raport4!$B$283:$T$419,11)</f>
        <v>85.5</v>
      </c>
      <c r="L205" s="84">
        <f>VLOOKUP($A$202,Raport4!$B$283:$T$419,12)</f>
        <v>81.5</v>
      </c>
      <c r="M205" s="84">
        <f>VLOOKUP($A$202,Raport4!$B$283:$T$419,13)</f>
        <v>78.5</v>
      </c>
      <c r="N205" s="84">
        <f>VLOOKUP($A$202,Raport4!$B$283:$T$419,14)</f>
        <v>77</v>
      </c>
      <c r="O205" s="84">
        <f>VLOOKUP($A$202,Raport4!$B$283:$T$419,15)</f>
        <v>87</v>
      </c>
      <c r="P205" s="84">
        <f>VLOOKUP($A$202,Raport4!$B$283:$T$419,16)</f>
        <v>88</v>
      </c>
      <c r="Q205" s="84">
        <f>VLOOKUP($A$202,Raport4!$B$283:$T$419,17)</f>
        <v>82.5</v>
      </c>
      <c r="R205" s="84">
        <f>VLOOKUP($A$202,Raport4!$B$283:$T$419,18)</f>
        <v>78.5</v>
      </c>
      <c r="S205" s="38">
        <f t="shared" si="104"/>
        <v>1243.5</v>
      </c>
      <c r="T205" s="38">
        <f t="shared" si="105"/>
        <v>82.9</v>
      </c>
      <c r="U205" s="338"/>
      <c r="V205" s="340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spans="1:32" ht="15" customHeight="1">
      <c r="A206" s="335"/>
      <c r="B206" s="86" t="str">
        <f>VLOOKUP($A$202,PresensiIPS!$A$7:$M$360,4)</f>
        <v>3526014612030004</v>
      </c>
      <c r="C206" s="36" t="s">
        <v>24</v>
      </c>
      <c r="D206" s="84">
        <f>VLOOKUP($A$202,Raport5!$B$283:$T$419,4)</f>
        <v>79</v>
      </c>
      <c r="E206" s="84">
        <f>VLOOKUP($A$202,Raport5!$B$283:$T$419,5)</f>
        <v>87.5</v>
      </c>
      <c r="F206" s="84">
        <f>VLOOKUP($A$202,Raport5!$B$283:$T$419,6)</f>
        <v>84.5</v>
      </c>
      <c r="G206" s="84">
        <f>VLOOKUP($A$202,Raport5!$B$283:$T$419,7)</f>
        <v>84.5</v>
      </c>
      <c r="H206" s="84">
        <f>VLOOKUP($A$202,Raport5!$B$283:$T$419,8)</f>
        <v>92</v>
      </c>
      <c r="I206" s="84">
        <f>VLOOKUP($A$202,Raport5!$B$283:$T$419,9)</f>
        <v>85.5</v>
      </c>
      <c r="J206" s="84">
        <f>VLOOKUP($A$202,Raport5!$B$283:$T$419,10)</f>
        <v>92</v>
      </c>
      <c r="K206" s="84">
        <f>VLOOKUP($A$202,Raport5!$B$283:$T$419,11)</f>
        <v>86.5</v>
      </c>
      <c r="L206" s="84">
        <f>VLOOKUP($A$202,Raport5!$B$283:$T$419,12)</f>
        <v>88</v>
      </c>
      <c r="M206" s="84">
        <f>VLOOKUP($A$202,Raport5!$B$283:$T$419,13)</f>
        <v>81.5</v>
      </c>
      <c r="N206" s="84">
        <f>VLOOKUP($A$202,Raport5!$B$283:$T$419,14)</f>
        <v>77</v>
      </c>
      <c r="O206" s="84">
        <f>VLOOKUP($A$202,Raport5!$B$283:$T$419,15)</f>
        <v>88.5</v>
      </c>
      <c r="P206" s="84">
        <f>VLOOKUP($A$202,Raport5!$B$283:$T$419,16)</f>
        <v>81</v>
      </c>
      <c r="Q206" s="84">
        <f>VLOOKUP($A$202,Raport5!$B$283:$T$419,17)</f>
        <v>75.5</v>
      </c>
      <c r="R206" s="84">
        <f>VLOOKUP($A$202,Raport5!$B$283:$T$419,18)</f>
        <v>82</v>
      </c>
      <c r="S206" s="38">
        <f t="shared" si="104"/>
        <v>1265</v>
      </c>
      <c r="T206" s="38">
        <f t="shared" si="105"/>
        <v>84.33</v>
      </c>
      <c r="U206" s="338"/>
      <c r="V206" s="340"/>
    </row>
    <row r="207" spans="1:32" ht="15" customHeight="1">
      <c r="A207" s="335"/>
      <c r="B207" s="85">
        <f>VLOOKUP($A$202,PresensiIPS!$A$7:$M$360,2)</f>
        <v>12387</v>
      </c>
      <c r="C207" s="36" t="s">
        <v>67</v>
      </c>
      <c r="D207" s="84">
        <f>VLOOKUP($A$202,Raport6!$B$283:$T$419,4)</f>
        <v>78.5</v>
      </c>
      <c r="E207" s="84">
        <f>VLOOKUP($A$202,Raport6!$B$283:$T$419,5)</f>
        <v>88</v>
      </c>
      <c r="F207" s="84">
        <f>VLOOKUP($A$202,Raport6!$B$283:$T$419,6)</f>
        <v>88.5</v>
      </c>
      <c r="G207" s="84">
        <f>VLOOKUP($A$202,Raport6!$B$283:$T$419,7)</f>
        <v>85</v>
      </c>
      <c r="H207" s="84">
        <f>VLOOKUP($A$202,Raport6!$B$283:$T$419,8)</f>
        <v>92</v>
      </c>
      <c r="I207" s="84">
        <f>VLOOKUP($A$202,Raport6!$B$283:$T$419,9)</f>
        <v>89.5</v>
      </c>
      <c r="J207" s="84">
        <f>VLOOKUP($A$202,Raport6!$B$283:$T$419,10)</f>
        <v>94.5</v>
      </c>
      <c r="K207" s="84">
        <f>VLOOKUP($A$202,Raport6!$B$283:$T$419,11)</f>
        <v>92</v>
      </c>
      <c r="L207" s="84">
        <f>VLOOKUP($A$202,Raport6!$B$283:$T$419,12)</f>
        <v>90.5</v>
      </c>
      <c r="M207" s="84">
        <f>VLOOKUP($A$202,Raport6!$B$283:$T$419,13)</f>
        <v>84.5</v>
      </c>
      <c r="N207" s="84">
        <f>VLOOKUP($A$202,Raport6!$B$283:$T$419,14)</f>
        <v>79</v>
      </c>
      <c r="O207" s="84">
        <f>VLOOKUP($A$202,Raport6!$B$283:$T$419,15)</f>
        <v>88.5</v>
      </c>
      <c r="P207" s="84">
        <f>VLOOKUP($A$202,Raport6!$B$283:$T$419,16)</f>
        <v>82.5</v>
      </c>
      <c r="Q207" s="84">
        <f>VLOOKUP($A$202,Raport6!$B$283:$T$419,17)</f>
        <v>76.5</v>
      </c>
      <c r="R207" s="84">
        <f>VLOOKUP($A$202,Raport6!$B$283:$T$419,18)</f>
        <v>81.5</v>
      </c>
      <c r="S207" s="38">
        <f t="shared" si="104"/>
        <v>1291</v>
      </c>
      <c r="T207" s="38">
        <f t="shared" si="105"/>
        <v>86.07</v>
      </c>
      <c r="U207" s="338"/>
      <c r="V207" s="340"/>
    </row>
    <row r="208" spans="1:32" ht="15" customHeight="1">
      <c r="A208" s="335"/>
      <c r="B208" s="85" t="str">
        <f>VLOOKUP($A$202,PresensiIPS!$A$7:$M$360,3)</f>
        <v>0034229152</v>
      </c>
      <c r="C208" s="27" t="s">
        <v>21</v>
      </c>
      <c r="D208" s="39">
        <f>ROUND(((D202+D203+D204+D205+D206+D207)/6),2)</f>
        <v>77.42</v>
      </c>
      <c r="E208" s="39">
        <f>ROUND(((E202+E203+E204+E205+E206+E207)/6),2)</f>
        <v>83.25</v>
      </c>
      <c r="F208" s="39">
        <f>ROUND(((F202+F203+F204+F205+F206+F207)/6),2)</f>
        <v>83.25</v>
      </c>
      <c r="G208" s="39">
        <f>ROUND(((G202+G203+G204+G205+G206+G207)/6),2)</f>
        <v>79.67</v>
      </c>
      <c r="H208" s="39">
        <f>ROUND(((H202+H203+H204+H205+H206+H207)/6),2)</f>
        <v>85.33</v>
      </c>
      <c r="I208" s="39">
        <f t="shared" ref="I208:T208" si="107">ROUND(((I202+I203+I204+I205+I206+I207)/6),2)</f>
        <v>83.58</v>
      </c>
      <c r="J208" s="39">
        <f t="shared" si="107"/>
        <v>87.5</v>
      </c>
      <c r="K208" s="39">
        <f t="shared" si="107"/>
        <v>84.83</v>
      </c>
      <c r="L208" s="39">
        <f t="shared" si="107"/>
        <v>83.25</v>
      </c>
      <c r="M208" s="39">
        <f t="shared" ref="M208" si="108">ROUND(((M202+M203+M204+M205+M206+M207)/6),2)</f>
        <v>80</v>
      </c>
      <c r="N208" s="39">
        <f t="shared" si="107"/>
        <v>77.25</v>
      </c>
      <c r="O208" s="39">
        <f t="shared" si="107"/>
        <v>83.67</v>
      </c>
      <c r="P208" s="39">
        <f t="shared" si="107"/>
        <v>82.25</v>
      </c>
      <c r="Q208" s="39">
        <f t="shared" si="107"/>
        <v>78.83</v>
      </c>
      <c r="R208" s="39">
        <f t="shared" si="107"/>
        <v>79.58</v>
      </c>
      <c r="S208" s="39">
        <f t="shared" si="107"/>
        <v>1229.67</v>
      </c>
      <c r="T208" s="39">
        <f t="shared" si="107"/>
        <v>81.98</v>
      </c>
      <c r="U208" s="338"/>
      <c r="V208" s="340"/>
    </row>
    <row r="209" spans="1:32" ht="15" customHeight="1">
      <c r="A209" s="335"/>
      <c r="B209" s="78"/>
      <c r="C209" s="28" t="s">
        <v>204</v>
      </c>
      <c r="D209" s="84">
        <f>VLOOKUP($A$202,'Nilai USP'!$B$283:$T$419,4)</f>
        <v>91</v>
      </c>
      <c r="E209" s="84">
        <f>VLOOKUP($A$202,'Nilai USP'!$B$283:$T$419,5)</f>
        <v>79.230769230769226</v>
      </c>
      <c r="F209" s="84">
        <f>VLOOKUP($A$202,'Nilai USP'!$B$283:$T$419,6)</f>
        <v>89</v>
      </c>
      <c r="G209" s="84">
        <f>VLOOKUP($A$202,'Nilai USP'!$B$283:$T$419,7)</f>
        <v>75</v>
      </c>
      <c r="H209" s="84">
        <f>VLOOKUP($A$202,'Nilai USP'!$B$283:$T$419,8)</f>
        <v>87</v>
      </c>
      <c r="I209" s="84">
        <f>VLOOKUP($A$202,'Nilai USP'!$B$283:$T$419,9)</f>
        <v>93</v>
      </c>
      <c r="J209" s="84">
        <f>VLOOKUP($A$202,'Nilai USP'!$B$283:$T$419,10)</f>
        <v>82</v>
      </c>
      <c r="K209" s="84">
        <f>VLOOKUP($A$202,'Nilai USP'!$B$283:$T$419,11)</f>
        <v>89</v>
      </c>
      <c r="L209" s="84">
        <f>VLOOKUP($A$202,'Nilai USP'!$B$283:$T$419,12)</f>
        <v>90</v>
      </c>
      <c r="M209" s="84">
        <f>VLOOKUP($A$202,'Nilai USP'!$B$283:$T$419,13)</f>
        <v>78.82352941176471</v>
      </c>
      <c r="N209" s="84">
        <f>VLOOKUP($A$202,'Nilai USP'!$B$283:$T$419,14)</f>
        <v>90</v>
      </c>
      <c r="O209" s="84">
        <f>VLOOKUP($A$202,'Nilai USP'!$B$283:$T$419,15)</f>
        <v>83</v>
      </c>
      <c r="P209" s="84">
        <f>VLOOKUP($A$202,'Nilai USP'!$B$283:$T$419,16)</f>
        <v>76</v>
      </c>
      <c r="Q209" s="84">
        <f>VLOOKUP($A$202,'Nilai USP'!$B$283:$T$419,17)</f>
        <v>76</v>
      </c>
      <c r="R209" s="84">
        <f>VLOOKUP($A$202,'Nilai USP'!$B$283:$T$419,18)</f>
        <v>84</v>
      </c>
      <c r="S209" s="38">
        <f t="shared" ref="S209:S216" si="109">SUM(D209:R209)</f>
        <v>1263.0542986425339</v>
      </c>
      <c r="T209" s="38">
        <f t="shared" ref="T209:T216" si="110">ROUND(S209/COUNT(D209:R209),2)</f>
        <v>84.2</v>
      </c>
      <c r="U209" s="338"/>
      <c r="V209" s="340"/>
    </row>
    <row r="210" spans="1:32" ht="15" customHeight="1" thickBot="1">
      <c r="A210" s="336"/>
      <c r="B210" s="29"/>
      <c r="C210" s="37" t="s">
        <v>205</v>
      </c>
      <c r="D210" s="41">
        <f t="shared" ref="D210:R210" si="111">ROUND((D208*$V$6+D209*$V$7),0)</f>
        <v>84</v>
      </c>
      <c r="E210" s="41">
        <f t="shared" si="111"/>
        <v>81</v>
      </c>
      <c r="F210" s="41">
        <f t="shared" si="111"/>
        <v>86</v>
      </c>
      <c r="G210" s="41">
        <f t="shared" si="111"/>
        <v>77</v>
      </c>
      <c r="H210" s="41">
        <f t="shared" si="111"/>
        <v>86</v>
      </c>
      <c r="I210" s="41">
        <f t="shared" si="111"/>
        <v>88</v>
      </c>
      <c r="J210" s="41">
        <f t="shared" si="111"/>
        <v>85</v>
      </c>
      <c r="K210" s="41">
        <f t="shared" si="111"/>
        <v>87</v>
      </c>
      <c r="L210" s="41">
        <f t="shared" si="111"/>
        <v>87</v>
      </c>
      <c r="M210" s="41">
        <f t="shared" si="111"/>
        <v>79</v>
      </c>
      <c r="N210" s="41">
        <f t="shared" si="111"/>
        <v>84</v>
      </c>
      <c r="O210" s="41">
        <f t="shared" si="111"/>
        <v>83</v>
      </c>
      <c r="P210" s="41">
        <f t="shared" si="111"/>
        <v>79</v>
      </c>
      <c r="Q210" s="41">
        <f t="shared" si="111"/>
        <v>77</v>
      </c>
      <c r="R210" s="41">
        <f t="shared" si="111"/>
        <v>82</v>
      </c>
      <c r="S210" s="41">
        <f t="shared" si="109"/>
        <v>1245</v>
      </c>
      <c r="T210" s="41">
        <f t="shared" si="110"/>
        <v>83</v>
      </c>
      <c r="U210" s="339"/>
      <c r="V210" s="341"/>
    </row>
    <row r="211" spans="1:32" ht="15" customHeight="1" thickTop="1">
      <c r="A211" s="334">
        <v>23</v>
      </c>
      <c r="B211" s="26"/>
      <c r="C211" s="36" t="s">
        <v>34</v>
      </c>
      <c r="D211" s="87">
        <f>VLOOKUP($A$211,Raport1!$B$283:$T$419,4)</f>
        <v>75.5</v>
      </c>
      <c r="E211" s="87">
        <f>VLOOKUP($A$211,Raport1!$B$283:$T$419,5)</f>
        <v>75.5</v>
      </c>
      <c r="F211" s="87">
        <f>VLOOKUP($A$211,Raport1!$B$283:$T$419,6)</f>
        <v>75.5</v>
      </c>
      <c r="G211" s="87">
        <f>VLOOKUP($A$211,Raport1!$B$283:$T$419,7)</f>
        <v>72.5</v>
      </c>
      <c r="H211" s="87">
        <f>VLOOKUP($A$211,Raport1!$B$283:$T$419,8)</f>
        <v>71</v>
      </c>
      <c r="I211" s="87">
        <f>VLOOKUP($A$211,Raport1!$B$283:$T$419,9)</f>
        <v>76</v>
      </c>
      <c r="J211" s="87">
        <f>VLOOKUP($A$211,Raport1!$B$283:$T$419,10)</f>
        <v>79</v>
      </c>
      <c r="K211" s="87">
        <f>VLOOKUP($A$211,Raport1!$B$283:$T$419,11)</f>
        <v>81</v>
      </c>
      <c r="L211" s="87">
        <f>VLOOKUP($A$211,Raport1!$B$283:$T$419,12)</f>
        <v>77.5</v>
      </c>
      <c r="M211" s="87">
        <f>VLOOKUP($A$211,Raport1!$B$283:$T$419,13)</f>
        <v>80</v>
      </c>
      <c r="N211" s="87">
        <f>VLOOKUP($A$211,Raport1!$B$283:$T$419,14)</f>
        <v>75</v>
      </c>
      <c r="O211" s="87">
        <f>VLOOKUP($A$211,Raport1!$B$283:$T$419,15)</f>
        <v>75</v>
      </c>
      <c r="P211" s="87">
        <f>VLOOKUP($A$211,Raport1!$B$283:$T$419,16)</f>
        <v>76</v>
      </c>
      <c r="Q211" s="87">
        <f>VLOOKUP($A$211,Raport1!$B$283:$T$419,17)</f>
        <v>78</v>
      </c>
      <c r="R211" s="87">
        <f>VLOOKUP($A$211,Raport1!$B$283:$T$419,18)</f>
        <v>76</v>
      </c>
      <c r="S211" s="80">
        <f t="shared" si="109"/>
        <v>1143.5</v>
      </c>
      <c r="T211" s="80">
        <f t="shared" si="110"/>
        <v>76.23</v>
      </c>
      <c r="U211" s="337" t="str">
        <f>'SIKAP IPS'!J30</f>
        <v>SB</v>
      </c>
      <c r="V211" s="340" t="s">
        <v>33</v>
      </c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spans="1:32" ht="15" customHeight="1">
      <c r="A212" s="335"/>
      <c r="B212" s="26"/>
      <c r="C212" s="35" t="s">
        <v>35</v>
      </c>
      <c r="D212" s="84">
        <f>VLOOKUP($A$211,Raport2!$B$283:$T$419,4)</f>
        <v>77.5</v>
      </c>
      <c r="E212" s="84">
        <f>VLOOKUP($A$211,Raport2!$B$283:$T$419,5)</f>
        <v>77</v>
      </c>
      <c r="F212" s="84">
        <f>VLOOKUP($A$211,Raport2!$B$283:$T$419,6)</f>
        <v>75.5</v>
      </c>
      <c r="G212" s="84">
        <f>VLOOKUP($A$211,Raport2!$B$283:$T$419,7)</f>
        <v>70</v>
      </c>
      <c r="H212" s="84">
        <f>VLOOKUP($A$211,Raport2!$B$283:$T$419,8)</f>
        <v>77</v>
      </c>
      <c r="I212" s="84">
        <f>VLOOKUP($A$211,Raport2!$B$283:$T$419,9)</f>
        <v>78.5</v>
      </c>
      <c r="J212" s="84">
        <f>VLOOKUP($A$211,Raport2!$B$283:$T$419,10)</f>
        <v>81.5</v>
      </c>
      <c r="K212" s="84">
        <f>VLOOKUP($A$211,Raport2!$B$283:$T$419,11)</f>
        <v>82.5</v>
      </c>
      <c r="L212" s="84">
        <f>VLOOKUP($A$211,Raport2!$B$283:$T$419,12)</f>
        <v>80.5</v>
      </c>
      <c r="M212" s="84">
        <f>VLOOKUP($A$211,Raport2!$B$283:$T$419,13)</f>
        <v>78</v>
      </c>
      <c r="N212" s="84">
        <f>VLOOKUP($A$211,Raport2!$B$283:$T$419,14)</f>
        <v>76</v>
      </c>
      <c r="O212" s="84">
        <f>VLOOKUP($A$211,Raport2!$B$283:$T$419,15)</f>
        <v>78</v>
      </c>
      <c r="P212" s="84">
        <f>VLOOKUP($A$211,Raport2!$B$283:$T$419,16)</f>
        <v>78.5</v>
      </c>
      <c r="Q212" s="84">
        <f>VLOOKUP($A$211,Raport2!$B$283:$T$419,17)</f>
        <v>80</v>
      </c>
      <c r="R212" s="84">
        <f>VLOOKUP($A$211,Raport2!$B$283:$T$419,18)</f>
        <v>79.5</v>
      </c>
      <c r="S212" s="38">
        <f t="shared" si="109"/>
        <v>1170</v>
      </c>
      <c r="T212" s="38">
        <f t="shared" si="110"/>
        <v>78</v>
      </c>
      <c r="U212" s="338"/>
      <c r="V212" s="340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spans="1:32" ht="15" customHeight="1">
      <c r="A213" s="335"/>
      <c r="B213" s="342" t="str">
        <f>VLOOKUP($A$211,PresensiIPS!$A$7:$M$360,7)</f>
        <v>NUR FATMAWATI</v>
      </c>
      <c r="C213" s="35" t="s">
        <v>22</v>
      </c>
      <c r="D213" s="84">
        <f>VLOOKUP($A$211,Raport3!$B$283:$T$419,4)</f>
        <v>79.5</v>
      </c>
      <c r="E213" s="84">
        <f>VLOOKUP($A$211,Raport3!$B$283:$T$419,5)</f>
        <v>79</v>
      </c>
      <c r="F213" s="84">
        <f>VLOOKUP($A$211,Raport3!$B$283:$T$419,6)</f>
        <v>80.5</v>
      </c>
      <c r="G213" s="84">
        <f>VLOOKUP($A$211,Raport3!$B$283:$T$419,7)</f>
        <v>80</v>
      </c>
      <c r="H213" s="84">
        <f>VLOOKUP($A$211,Raport3!$B$283:$T$419,8)</f>
        <v>86.5</v>
      </c>
      <c r="I213" s="84">
        <f>VLOOKUP($A$211,Raport3!$B$283:$T$419,9)</f>
        <v>80</v>
      </c>
      <c r="J213" s="84">
        <f>VLOOKUP($A$211,Raport3!$B$283:$T$419,10)</f>
        <v>85.5</v>
      </c>
      <c r="K213" s="84">
        <f>VLOOKUP($A$211,Raport3!$B$283:$T$419,11)</f>
        <v>81</v>
      </c>
      <c r="L213" s="84">
        <f>VLOOKUP($A$211,Raport3!$B$283:$T$419,12)</f>
        <v>82</v>
      </c>
      <c r="M213" s="84">
        <f>VLOOKUP($A$211,Raport3!$B$283:$T$419,13)</f>
        <v>82</v>
      </c>
      <c r="N213" s="84">
        <f>VLOOKUP($A$211,Raport3!$B$283:$T$419,14)</f>
        <v>78.5</v>
      </c>
      <c r="O213" s="84">
        <f>VLOOKUP($A$211,Raport3!$B$283:$T$419,15)</f>
        <v>83.5</v>
      </c>
      <c r="P213" s="84">
        <f>VLOOKUP($A$211,Raport3!$B$283:$T$419,16)</f>
        <v>81.5</v>
      </c>
      <c r="Q213" s="84">
        <f>VLOOKUP($A$211,Raport3!$B$283:$T$419,17)</f>
        <v>80.5</v>
      </c>
      <c r="R213" s="84">
        <f>VLOOKUP($A$211,Raport3!$B$283:$T$419,18)</f>
        <v>80</v>
      </c>
      <c r="S213" s="38">
        <f t="shared" si="109"/>
        <v>1220</v>
      </c>
      <c r="T213" s="38">
        <f t="shared" si="110"/>
        <v>81.33</v>
      </c>
      <c r="U213" s="338"/>
      <c r="V213" s="340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spans="1:32" ht="15" customHeight="1">
      <c r="A214" s="335"/>
      <c r="B214" s="342"/>
      <c r="C214" s="35" t="s">
        <v>23</v>
      </c>
      <c r="D214" s="84">
        <f>VLOOKUP($A$211,Raport4!$B$283:$T$419,4)</f>
        <v>83</v>
      </c>
      <c r="E214" s="84">
        <f>VLOOKUP($A$211,Raport4!$B$283:$T$419,5)</f>
        <v>82</v>
      </c>
      <c r="F214" s="84">
        <f>VLOOKUP($A$211,Raport4!$B$283:$T$419,6)</f>
        <v>80.5</v>
      </c>
      <c r="G214" s="84">
        <f>VLOOKUP($A$211,Raport4!$B$283:$T$419,7)</f>
        <v>80.5</v>
      </c>
      <c r="H214" s="84">
        <f>VLOOKUP($A$211,Raport4!$B$283:$T$419,8)</f>
        <v>88</v>
      </c>
      <c r="I214" s="84">
        <f>VLOOKUP($A$211,Raport4!$B$283:$T$419,9)</f>
        <v>83.5</v>
      </c>
      <c r="J214" s="84">
        <f>VLOOKUP($A$211,Raport4!$B$283:$T$419,10)</f>
        <v>91</v>
      </c>
      <c r="K214" s="84">
        <f>VLOOKUP($A$211,Raport4!$B$283:$T$419,11)</f>
        <v>86</v>
      </c>
      <c r="L214" s="84">
        <f>VLOOKUP($A$211,Raport4!$B$283:$T$419,12)</f>
        <v>82</v>
      </c>
      <c r="M214" s="84">
        <f>VLOOKUP($A$211,Raport4!$B$283:$T$419,13)</f>
        <v>77.5</v>
      </c>
      <c r="N214" s="84">
        <f>VLOOKUP($A$211,Raport4!$B$283:$T$419,14)</f>
        <v>85.5</v>
      </c>
      <c r="O214" s="84">
        <f>VLOOKUP($A$211,Raport4!$B$283:$T$419,15)</f>
        <v>85</v>
      </c>
      <c r="P214" s="84">
        <f>VLOOKUP($A$211,Raport4!$B$283:$T$419,16)</f>
        <v>82.5</v>
      </c>
      <c r="Q214" s="84">
        <f>VLOOKUP($A$211,Raport4!$B$283:$T$419,17)</f>
        <v>82.5</v>
      </c>
      <c r="R214" s="84">
        <f>VLOOKUP($A$211,Raport4!$B$283:$T$419,18)</f>
        <v>81</v>
      </c>
      <c r="S214" s="38">
        <f t="shared" si="109"/>
        <v>1250.5</v>
      </c>
      <c r="T214" s="38">
        <f t="shared" si="110"/>
        <v>83.37</v>
      </c>
      <c r="U214" s="338"/>
      <c r="V214" s="340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spans="1:32" ht="15" customHeight="1">
      <c r="A215" s="335"/>
      <c r="B215" s="86" t="str">
        <f>VLOOKUP($A$211,PresensiIPS!$A$7:$M$360,4)</f>
        <v>3526014204040007</v>
      </c>
      <c r="C215" s="36" t="s">
        <v>24</v>
      </c>
      <c r="D215" s="84">
        <f>VLOOKUP($A$211,Raport5!$B$283:$T$419,4)</f>
        <v>89</v>
      </c>
      <c r="E215" s="84">
        <f>VLOOKUP($A$211,Raport5!$B$283:$T$419,5)</f>
        <v>85</v>
      </c>
      <c r="F215" s="84">
        <f>VLOOKUP($A$211,Raport5!$B$283:$T$419,6)</f>
        <v>86.5</v>
      </c>
      <c r="G215" s="84">
        <f>VLOOKUP($A$211,Raport5!$B$283:$T$419,7)</f>
        <v>83</v>
      </c>
      <c r="H215" s="84">
        <f>VLOOKUP($A$211,Raport5!$B$283:$T$419,8)</f>
        <v>88.5</v>
      </c>
      <c r="I215" s="84">
        <f>VLOOKUP($A$211,Raport5!$B$283:$T$419,9)</f>
        <v>81</v>
      </c>
      <c r="J215" s="84">
        <f>VLOOKUP($A$211,Raport5!$B$283:$T$419,10)</f>
        <v>93</v>
      </c>
      <c r="K215" s="84">
        <f>VLOOKUP($A$211,Raport5!$B$283:$T$419,11)</f>
        <v>87</v>
      </c>
      <c r="L215" s="84">
        <f>VLOOKUP($A$211,Raport5!$B$283:$T$419,12)</f>
        <v>88.5</v>
      </c>
      <c r="M215" s="84">
        <f>VLOOKUP($A$211,Raport5!$B$283:$T$419,13)</f>
        <v>80.5</v>
      </c>
      <c r="N215" s="84">
        <f>VLOOKUP($A$211,Raport5!$B$283:$T$419,14)</f>
        <v>86</v>
      </c>
      <c r="O215" s="84">
        <f>VLOOKUP($A$211,Raport5!$B$283:$T$419,15)</f>
        <v>88.5</v>
      </c>
      <c r="P215" s="84">
        <f>VLOOKUP($A$211,Raport5!$B$283:$T$419,16)</f>
        <v>81</v>
      </c>
      <c r="Q215" s="84">
        <f>VLOOKUP($A$211,Raport5!$B$283:$T$419,17)</f>
        <v>74</v>
      </c>
      <c r="R215" s="84">
        <f>VLOOKUP($A$211,Raport5!$B$283:$T$419,18)</f>
        <v>82</v>
      </c>
      <c r="S215" s="38">
        <f t="shared" si="109"/>
        <v>1273.5</v>
      </c>
      <c r="T215" s="38">
        <f t="shared" si="110"/>
        <v>84.9</v>
      </c>
      <c r="U215" s="338"/>
      <c r="V215" s="340"/>
    </row>
    <row r="216" spans="1:32" ht="15" customHeight="1">
      <c r="A216" s="335"/>
      <c r="B216" s="85">
        <f>VLOOKUP($A$211,PresensiIPS!$A$7:$M$360,2)</f>
        <v>12409</v>
      </c>
      <c r="C216" s="36" t="s">
        <v>67</v>
      </c>
      <c r="D216" s="84">
        <f>VLOOKUP($A$211,Raport6!$B$283:$T$419,4)</f>
        <v>89.5</v>
      </c>
      <c r="E216" s="84">
        <f>VLOOKUP($A$211,Raport6!$B$283:$T$419,5)</f>
        <v>89</v>
      </c>
      <c r="F216" s="84">
        <f>VLOOKUP($A$211,Raport6!$B$283:$T$419,6)</f>
        <v>88.5</v>
      </c>
      <c r="G216" s="84">
        <f>VLOOKUP($A$211,Raport6!$B$283:$T$419,7)</f>
        <v>85</v>
      </c>
      <c r="H216" s="84">
        <f>VLOOKUP($A$211,Raport6!$B$283:$T$419,8)</f>
        <v>88.5</v>
      </c>
      <c r="I216" s="84">
        <f>VLOOKUP($A$211,Raport6!$B$283:$T$419,9)</f>
        <v>82.5</v>
      </c>
      <c r="J216" s="84">
        <f>VLOOKUP($A$211,Raport6!$B$283:$T$419,10)</f>
        <v>94.5</v>
      </c>
      <c r="K216" s="84">
        <f>VLOOKUP($A$211,Raport6!$B$283:$T$419,11)</f>
        <v>92</v>
      </c>
      <c r="L216" s="84">
        <f>VLOOKUP($A$211,Raport6!$B$283:$T$419,12)</f>
        <v>92</v>
      </c>
      <c r="M216" s="84">
        <f>VLOOKUP($A$211,Raport6!$B$283:$T$419,13)</f>
        <v>88</v>
      </c>
      <c r="N216" s="84">
        <f>VLOOKUP($A$211,Raport6!$B$283:$T$419,14)</f>
        <v>88</v>
      </c>
      <c r="O216" s="84">
        <f>VLOOKUP($A$211,Raport6!$B$283:$T$419,15)</f>
        <v>88.5</v>
      </c>
      <c r="P216" s="84">
        <f>VLOOKUP($A$211,Raport6!$B$283:$T$419,16)</f>
        <v>84</v>
      </c>
      <c r="Q216" s="84">
        <f>VLOOKUP($A$211,Raport6!$B$283:$T$419,17)</f>
        <v>77</v>
      </c>
      <c r="R216" s="84">
        <f>VLOOKUP($A$211,Raport6!$B$283:$T$419,18)</f>
        <v>82</v>
      </c>
      <c r="S216" s="38">
        <f t="shared" si="109"/>
        <v>1309</v>
      </c>
      <c r="T216" s="38">
        <f t="shared" si="110"/>
        <v>87.27</v>
      </c>
      <c r="U216" s="338"/>
      <c r="V216" s="340"/>
    </row>
    <row r="217" spans="1:32" ht="15" customHeight="1">
      <c r="A217" s="335"/>
      <c r="B217" s="85" t="str">
        <f>VLOOKUP($A$211,PresensiIPS!$A$7:$M$360,3)</f>
        <v>0046448567</v>
      </c>
      <c r="C217" s="27" t="s">
        <v>21</v>
      </c>
      <c r="D217" s="39">
        <f>ROUND(((D211+D212+D213+D214+D215+D216)/6),2)</f>
        <v>82.33</v>
      </c>
      <c r="E217" s="39">
        <f>ROUND(((E211+E212+E213+E214+E215+E216)/6),2)</f>
        <v>81.25</v>
      </c>
      <c r="F217" s="39">
        <f>ROUND(((F211+F212+F213+F214+F215+F216)/6),2)</f>
        <v>81.17</v>
      </c>
      <c r="G217" s="39">
        <f>ROUND(((G211+G212+G213+G214+G215+G216)/6),2)</f>
        <v>78.5</v>
      </c>
      <c r="H217" s="39">
        <f>ROUND(((H211+H212+H213+H214+H215+H216)/6),2)</f>
        <v>83.25</v>
      </c>
      <c r="I217" s="39">
        <f t="shared" ref="I217:T217" si="112">ROUND(((I211+I212+I213+I214+I215+I216)/6),2)</f>
        <v>80.25</v>
      </c>
      <c r="J217" s="39">
        <f t="shared" si="112"/>
        <v>87.42</v>
      </c>
      <c r="K217" s="39">
        <f t="shared" si="112"/>
        <v>84.92</v>
      </c>
      <c r="L217" s="39">
        <f t="shared" si="112"/>
        <v>83.75</v>
      </c>
      <c r="M217" s="39">
        <f t="shared" ref="M217" si="113">ROUND(((M211+M212+M213+M214+M215+M216)/6),2)</f>
        <v>81</v>
      </c>
      <c r="N217" s="39">
        <f t="shared" si="112"/>
        <v>81.5</v>
      </c>
      <c r="O217" s="39">
        <f t="shared" si="112"/>
        <v>83.08</v>
      </c>
      <c r="P217" s="39">
        <f t="shared" si="112"/>
        <v>80.58</v>
      </c>
      <c r="Q217" s="39">
        <f t="shared" si="112"/>
        <v>78.67</v>
      </c>
      <c r="R217" s="39">
        <f t="shared" si="112"/>
        <v>80.08</v>
      </c>
      <c r="S217" s="39">
        <f t="shared" si="112"/>
        <v>1227.75</v>
      </c>
      <c r="T217" s="39">
        <f t="shared" si="112"/>
        <v>81.849999999999994</v>
      </c>
      <c r="U217" s="338"/>
      <c r="V217" s="340"/>
    </row>
    <row r="218" spans="1:32" ht="15" customHeight="1">
      <c r="A218" s="335"/>
      <c r="B218" s="78"/>
      <c r="C218" s="28" t="s">
        <v>204</v>
      </c>
      <c r="D218" s="84">
        <f>VLOOKUP($A$211,'Nilai USP'!$B$283:$T$419,4)</f>
        <v>88</v>
      </c>
      <c r="E218" s="84">
        <f>VLOOKUP($A$211,'Nilai USP'!$B$283:$T$419,5)</f>
        <v>84.615384615384613</v>
      </c>
      <c r="F218" s="84">
        <f>VLOOKUP($A$211,'Nilai USP'!$B$283:$T$419,6)</f>
        <v>85</v>
      </c>
      <c r="G218" s="84">
        <f>VLOOKUP($A$211,'Nilai USP'!$B$283:$T$419,7)</f>
        <v>78</v>
      </c>
      <c r="H218" s="84">
        <f>VLOOKUP($A$211,'Nilai USP'!$B$283:$T$419,8)</f>
        <v>84</v>
      </c>
      <c r="I218" s="84">
        <f>VLOOKUP($A$211,'Nilai USP'!$B$283:$T$419,9)</f>
        <v>78</v>
      </c>
      <c r="J218" s="84">
        <f>VLOOKUP($A$211,'Nilai USP'!$B$283:$T$419,10)</f>
        <v>86</v>
      </c>
      <c r="K218" s="84">
        <f>VLOOKUP($A$211,'Nilai USP'!$B$283:$T$419,11)</f>
        <v>92</v>
      </c>
      <c r="L218" s="84">
        <f>VLOOKUP($A$211,'Nilai USP'!$B$283:$T$419,12)</f>
        <v>93</v>
      </c>
      <c r="M218" s="84">
        <f>VLOOKUP($A$211,'Nilai USP'!$B$283:$T$419,13)</f>
        <v>85.882352941176464</v>
      </c>
      <c r="N218" s="84">
        <f>VLOOKUP($A$211,'Nilai USP'!$B$283:$T$419,14)</f>
        <v>87</v>
      </c>
      <c r="O218" s="84">
        <f>VLOOKUP($A$211,'Nilai USP'!$B$283:$T$419,15)</f>
        <v>85</v>
      </c>
      <c r="P218" s="84">
        <f>VLOOKUP($A$211,'Nilai USP'!$B$283:$T$419,16)</f>
        <v>82</v>
      </c>
      <c r="Q218" s="84">
        <f>VLOOKUP($A$211,'Nilai USP'!$B$283:$T$419,17)</f>
        <v>79</v>
      </c>
      <c r="R218" s="84">
        <f>VLOOKUP($A$211,'Nilai USP'!$B$283:$T$419,18)</f>
        <v>87</v>
      </c>
      <c r="S218" s="38">
        <f t="shared" ref="S218:S225" si="114">SUM(D218:R218)</f>
        <v>1274.4977375565611</v>
      </c>
      <c r="T218" s="38">
        <f t="shared" ref="T218:T225" si="115">ROUND(S218/COUNT(D218:R218),2)</f>
        <v>84.97</v>
      </c>
      <c r="U218" s="338"/>
      <c r="V218" s="340"/>
    </row>
    <row r="219" spans="1:32" ht="15" customHeight="1" thickBot="1">
      <c r="A219" s="336"/>
      <c r="B219" s="29"/>
      <c r="C219" s="37" t="s">
        <v>205</v>
      </c>
      <c r="D219" s="41">
        <f t="shared" ref="D219:R219" si="116">ROUND((D217*$V$6+D218*$V$7),0)</f>
        <v>85</v>
      </c>
      <c r="E219" s="41">
        <f t="shared" si="116"/>
        <v>83</v>
      </c>
      <c r="F219" s="41">
        <f t="shared" si="116"/>
        <v>83</v>
      </c>
      <c r="G219" s="41">
        <f t="shared" si="116"/>
        <v>78</v>
      </c>
      <c r="H219" s="41">
        <f t="shared" si="116"/>
        <v>84</v>
      </c>
      <c r="I219" s="41">
        <f t="shared" si="116"/>
        <v>79</v>
      </c>
      <c r="J219" s="41">
        <f t="shared" si="116"/>
        <v>87</v>
      </c>
      <c r="K219" s="41">
        <f t="shared" si="116"/>
        <v>88</v>
      </c>
      <c r="L219" s="41">
        <f t="shared" si="116"/>
        <v>88</v>
      </c>
      <c r="M219" s="41">
        <f t="shared" si="116"/>
        <v>83</v>
      </c>
      <c r="N219" s="41">
        <f t="shared" si="116"/>
        <v>84</v>
      </c>
      <c r="O219" s="41">
        <f t="shared" si="116"/>
        <v>84</v>
      </c>
      <c r="P219" s="41">
        <f t="shared" si="116"/>
        <v>81</v>
      </c>
      <c r="Q219" s="41">
        <f t="shared" si="116"/>
        <v>79</v>
      </c>
      <c r="R219" s="41">
        <f t="shared" si="116"/>
        <v>84</v>
      </c>
      <c r="S219" s="41">
        <f t="shared" si="114"/>
        <v>1250</v>
      </c>
      <c r="T219" s="41">
        <f t="shared" si="115"/>
        <v>83.33</v>
      </c>
      <c r="U219" s="339"/>
      <c r="V219" s="341"/>
    </row>
    <row r="220" spans="1:32" ht="15" customHeight="1" thickTop="1">
      <c r="A220" s="334">
        <v>24</v>
      </c>
      <c r="B220" s="26"/>
      <c r="C220" s="36" t="s">
        <v>34</v>
      </c>
      <c r="D220" s="87">
        <f>VLOOKUP($A$220,Raport1!$B$283:$T$419,4)</f>
        <v>76.5</v>
      </c>
      <c r="E220" s="87">
        <f>VLOOKUP($A$220,Raport1!$B$283:$T$419,5)</f>
        <v>79.5</v>
      </c>
      <c r="F220" s="87">
        <f>VLOOKUP($A$220,Raport1!$B$283:$T$419,6)</f>
        <v>81</v>
      </c>
      <c r="G220" s="87">
        <f>VLOOKUP($A$220,Raport1!$B$283:$T$419,7)</f>
        <v>71.5</v>
      </c>
      <c r="H220" s="87">
        <f>VLOOKUP($A$220,Raport1!$B$283:$T$419,8)</f>
        <v>76.5</v>
      </c>
      <c r="I220" s="87">
        <f>VLOOKUP($A$220,Raport1!$B$283:$T$419,9)</f>
        <v>78.5</v>
      </c>
      <c r="J220" s="87">
        <f>VLOOKUP($A$220,Raport1!$B$283:$T$419,10)</f>
        <v>85</v>
      </c>
      <c r="K220" s="87">
        <f>VLOOKUP($A$220,Raport1!$B$283:$T$419,11)</f>
        <v>83</v>
      </c>
      <c r="L220" s="87">
        <f>VLOOKUP($A$220,Raport1!$B$283:$T$419,12)</f>
        <v>79</v>
      </c>
      <c r="M220" s="87">
        <f>VLOOKUP($A$220,Raport1!$B$283:$T$419,13)</f>
        <v>80</v>
      </c>
      <c r="N220" s="87">
        <f>VLOOKUP($A$220,Raport1!$B$283:$T$419,14)</f>
        <v>76.5</v>
      </c>
      <c r="O220" s="87">
        <f>VLOOKUP($A$220,Raport1!$B$283:$T$419,15)</f>
        <v>70</v>
      </c>
      <c r="P220" s="87">
        <f>VLOOKUP($A$220,Raport1!$B$283:$T$419,16)</f>
        <v>80.5</v>
      </c>
      <c r="Q220" s="87">
        <f>VLOOKUP($A$220,Raport1!$B$283:$T$419,17)</f>
        <v>78</v>
      </c>
      <c r="R220" s="87">
        <f>VLOOKUP($A$220,Raport1!$B$283:$T$419,18)</f>
        <v>80.5</v>
      </c>
      <c r="S220" s="80">
        <f t="shared" si="114"/>
        <v>1176</v>
      </c>
      <c r="T220" s="80">
        <f t="shared" si="115"/>
        <v>78.400000000000006</v>
      </c>
      <c r="U220" s="337" t="str">
        <f>'SIKAP IPS'!J31</f>
        <v>SB</v>
      </c>
      <c r="V220" s="340" t="s">
        <v>33</v>
      </c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 spans="1:32" ht="15" customHeight="1">
      <c r="A221" s="335"/>
      <c r="B221" s="26"/>
      <c r="C221" s="35" t="s">
        <v>35</v>
      </c>
      <c r="D221" s="84">
        <f>VLOOKUP($A$220,Raport2!$B$283:$T$419,4)</f>
        <v>78</v>
      </c>
      <c r="E221" s="84">
        <f>VLOOKUP($A$220,Raport2!$B$283:$T$419,5)</f>
        <v>80.5</v>
      </c>
      <c r="F221" s="84">
        <f>VLOOKUP($A$220,Raport2!$B$283:$T$419,6)</f>
        <v>82.5</v>
      </c>
      <c r="G221" s="84">
        <f>VLOOKUP($A$220,Raport2!$B$283:$T$419,7)</f>
        <v>78</v>
      </c>
      <c r="H221" s="84">
        <f>VLOOKUP($A$220,Raport2!$B$283:$T$419,8)</f>
        <v>85.5</v>
      </c>
      <c r="I221" s="84">
        <f>VLOOKUP($A$220,Raport2!$B$283:$T$419,9)</f>
        <v>82.5</v>
      </c>
      <c r="J221" s="84">
        <f>VLOOKUP($A$220,Raport2!$B$283:$T$419,10)</f>
        <v>88</v>
      </c>
      <c r="K221" s="84">
        <f>VLOOKUP($A$220,Raport2!$B$283:$T$419,11)</f>
        <v>84</v>
      </c>
      <c r="L221" s="84">
        <f>VLOOKUP($A$220,Raport2!$B$283:$T$419,12)</f>
        <v>83.5</v>
      </c>
      <c r="M221" s="84">
        <f>VLOOKUP($A$220,Raport2!$B$283:$T$419,13)</f>
        <v>80</v>
      </c>
      <c r="N221" s="84">
        <f>VLOOKUP($A$220,Raport2!$B$283:$T$419,14)</f>
        <v>78</v>
      </c>
      <c r="O221" s="84">
        <f>VLOOKUP($A$220,Raport2!$B$283:$T$419,15)</f>
        <v>80</v>
      </c>
      <c r="P221" s="84">
        <f>VLOOKUP($A$220,Raport2!$B$283:$T$419,16)</f>
        <v>83.5</v>
      </c>
      <c r="Q221" s="84">
        <f>VLOOKUP($A$220,Raport2!$B$283:$T$419,17)</f>
        <v>79.5</v>
      </c>
      <c r="R221" s="84">
        <f>VLOOKUP($A$220,Raport2!$B$283:$T$419,18)</f>
        <v>83</v>
      </c>
      <c r="S221" s="38">
        <f t="shared" si="114"/>
        <v>1226.5</v>
      </c>
      <c r="T221" s="38">
        <f t="shared" si="115"/>
        <v>81.77</v>
      </c>
      <c r="U221" s="338"/>
      <c r="V221" s="340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 spans="1:32" ht="15" customHeight="1">
      <c r="A222" s="335"/>
      <c r="B222" s="342" t="str">
        <f>VLOOKUP($A$220,PresensiIPS!$A$7:$M$360,7)</f>
        <v>PUTRA TARUNA RAHARJA</v>
      </c>
      <c r="C222" s="35" t="s">
        <v>22</v>
      </c>
      <c r="D222" s="84">
        <f>VLOOKUP($A$220,Raport3!$B$283:$T$419,4)</f>
        <v>80.5</v>
      </c>
      <c r="E222" s="84">
        <f>VLOOKUP($A$220,Raport3!$B$283:$T$419,5)</f>
        <v>82</v>
      </c>
      <c r="F222" s="84">
        <f>VLOOKUP($A$220,Raport3!$B$283:$T$419,6)</f>
        <v>85</v>
      </c>
      <c r="G222" s="84">
        <f>VLOOKUP($A$220,Raport3!$B$283:$T$419,7)</f>
        <v>83</v>
      </c>
      <c r="H222" s="84">
        <f>VLOOKUP($A$220,Raport3!$B$283:$T$419,8)</f>
        <v>88</v>
      </c>
      <c r="I222" s="84">
        <f>VLOOKUP($A$220,Raport3!$B$283:$T$419,9)</f>
        <v>83.5</v>
      </c>
      <c r="J222" s="84">
        <f>VLOOKUP($A$220,Raport3!$B$283:$T$419,10)</f>
        <v>88.5</v>
      </c>
      <c r="K222" s="84">
        <f>VLOOKUP($A$220,Raport3!$B$283:$T$419,11)</f>
        <v>81</v>
      </c>
      <c r="L222" s="84">
        <f>VLOOKUP($A$220,Raport3!$B$283:$T$419,12)</f>
        <v>82.5</v>
      </c>
      <c r="M222" s="84">
        <f>VLOOKUP($A$220,Raport3!$B$283:$T$419,13)</f>
        <v>84.5</v>
      </c>
      <c r="N222" s="84">
        <f>VLOOKUP($A$220,Raport3!$B$283:$T$419,14)</f>
        <v>85</v>
      </c>
      <c r="O222" s="84">
        <f>VLOOKUP($A$220,Raport3!$B$283:$T$419,15)</f>
        <v>85.5</v>
      </c>
      <c r="P222" s="84">
        <f>VLOOKUP($A$220,Raport3!$B$283:$T$419,16)</f>
        <v>85.5</v>
      </c>
      <c r="Q222" s="84">
        <f>VLOOKUP($A$220,Raport3!$B$283:$T$419,17)</f>
        <v>81</v>
      </c>
      <c r="R222" s="84">
        <f>VLOOKUP($A$220,Raport3!$B$283:$T$419,18)</f>
        <v>83</v>
      </c>
      <c r="S222" s="38">
        <f t="shared" si="114"/>
        <v>1258.5</v>
      </c>
      <c r="T222" s="38">
        <f t="shared" si="115"/>
        <v>83.9</v>
      </c>
      <c r="U222" s="338"/>
      <c r="V222" s="340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spans="1:32" ht="15" customHeight="1">
      <c r="A223" s="335"/>
      <c r="B223" s="342"/>
      <c r="C223" s="35" t="s">
        <v>23</v>
      </c>
      <c r="D223" s="84">
        <f>VLOOKUP($A$220,Raport4!$B$283:$T$419,4)</f>
        <v>77.5</v>
      </c>
      <c r="E223" s="84">
        <f>VLOOKUP($A$220,Raport4!$B$283:$T$419,5)</f>
        <v>84.5</v>
      </c>
      <c r="F223" s="84">
        <f>VLOOKUP($A$220,Raport4!$B$283:$T$419,6)</f>
        <v>83.5</v>
      </c>
      <c r="G223" s="84">
        <f>VLOOKUP($A$220,Raport4!$B$283:$T$419,7)</f>
        <v>83.5</v>
      </c>
      <c r="H223" s="84">
        <f>VLOOKUP($A$220,Raport4!$B$283:$T$419,8)</f>
        <v>89</v>
      </c>
      <c r="I223" s="84">
        <f>VLOOKUP($A$220,Raport4!$B$283:$T$419,9)</f>
        <v>85.5</v>
      </c>
      <c r="J223" s="84">
        <f>VLOOKUP($A$220,Raport4!$B$283:$T$419,10)</f>
        <v>91</v>
      </c>
      <c r="K223" s="84">
        <f>VLOOKUP($A$220,Raport4!$B$283:$T$419,11)</f>
        <v>86</v>
      </c>
      <c r="L223" s="84">
        <f>VLOOKUP($A$220,Raport4!$B$283:$T$419,12)</f>
        <v>86.5</v>
      </c>
      <c r="M223" s="84">
        <f>VLOOKUP($A$220,Raport4!$B$283:$T$419,13)</f>
        <v>80.5</v>
      </c>
      <c r="N223" s="84">
        <f>VLOOKUP($A$220,Raport4!$B$283:$T$419,14)</f>
        <v>84</v>
      </c>
      <c r="O223" s="84">
        <f>VLOOKUP($A$220,Raport4!$B$283:$T$419,15)</f>
        <v>87</v>
      </c>
      <c r="P223" s="84">
        <f>VLOOKUP($A$220,Raport4!$B$283:$T$419,16)</f>
        <v>86</v>
      </c>
      <c r="Q223" s="84">
        <f>VLOOKUP($A$220,Raport4!$B$283:$T$419,17)</f>
        <v>83</v>
      </c>
      <c r="R223" s="84">
        <f>VLOOKUP($A$220,Raport4!$B$283:$T$419,18)</f>
        <v>83.5</v>
      </c>
      <c r="S223" s="38">
        <f t="shared" si="114"/>
        <v>1271</v>
      </c>
      <c r="T223" s="38">
        <f t="shared" si="115"/>
        <v>84.73</v>
      </c>
      <c r="U223" s="338"/>
      <c r="V223" s="340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 spans="1:32" ht="15" customHeight="1">
      <c r="A224" s="335"/>
      <c r="B224" s="86" t="str">
        <f>VLOOKUP($A$220,PresensiIPS!$A$7:$M$360,4)</f>
        <v>3526042306040003</v>
      </c>
      <c r="C224" s="36" t="s">
        <v>24</v>
      </c>
      <c r="D224" s="84">
        <f>VLOOKUP($A$220,Raport5!$B$283:$T$419,4)</f>
        <v>83</v>
      </c>
      <c r="E224" s="84">
        <f>VLOOKUP($A$220,Raport5!$B$283:$T$419,5)</f>
        <v>87.5</v>
      </c>
      <c r="F224" s="84">
        <f>VLOOKUP($A$220,Raport5!$B$283:$T$419,6)</f>
        <v>87</v>
      </c>
      <c r="G224" s="84">
        <f>VLOOKUP($A$220,Raport5!$B$283:$T$419,7)</f>
        <v>86</v>
      </c>
      <c r="H224" s="84">
        <f>VLOOKUP($A$220,Raport5!$B$283:$T$419,8)</f>
        <v>91</v>
      </c>
      <c r="I224" s="84">
        <f>VLOOKUP($A$220,Raport5!$B$283:$T$419,9)</f>
        <v>85.5</v>
      </c>
      <c r="J224" s="84">
        <f>VLOOKUP($A$220,Raport5!$B$283:$T$419,10)</f>
        <v>92.5</v>
      </c>
      <c r="K224" s="84">
        <f>VLOOKUP($A$220,Raport5!$B$283:$T$419,11)</f>
        <v>86.5</v>
      </c>
      <c r="L224" s="84">
        <f>VLOOKUP($A$220,Raport5!$B$283:$T$419,12)</f>
        <v>91</v>
      </c>
      <c r="M224" s="84">
        <f>VLOOKUP($A$220,Raport5!$B$283:$T$419,13)</f>
        <v>83.5</v>
      </c>
      <c r="N224" s="84">
        <f>VLOOKUP($A$220,Raport5!$B$283:$T$419,14)</f>
        <v>85</v>
      </c>
      <c r="O224" s="84">
        <f>VLOOKUP($A$220,Raport5!$B$283:$T$419,15)</f>
        <v>87.5</v>
      </c>
      <c r="P224" s="84">
        <f>VLOOKUP($A$220,Raport5!$B$283:$T$419,16)</f>
        <v>88</v>
      </c>
      <c r="Q224" s="84">
        <f>VLOOKUP($A$220,Raport5!$B$283:$T$419,17)</f>
        <v>83</v>
      </c>
      <c r="R224" s="84">
        <f>VLOOKUP($A$220,Raport5!$B$283:$T$419,18)</f>
        <v>81</v>
      </c>
      <c r="S224" s="38">
        <f t="shared" si="114"/>
        <v>1298</v>
      </c>
      <c r="T224" s="38">
        <f t="shared" si="115"/>
        <v>86.53</v>
      </c>
      <c r="U224" s="338"/>
      <c r="V224" s="340"/>
    </row>
    <row r="225" spans="1:32" ht="15" customHeight="1">
      <c r="A225" s="335"/>
      <c r="B225" s="85">
        <f>VLOOKUP($A$220,PresensiIPS!$A$7:$M$360,2)</f>
        <v>12428</v>
      </c>
      <c r="C225" s="36" t="s">
        <v>67</v>
      </c>
      <c r="D225" s="84">
        <f>VLOOKUP($A$220,Raport6!$B$283:$T$419,4)</f>
        <v>88.5</v>
      </c>
      <c r="E225" s="84">
        <f>VLOOKUP($A$220,Raport6!$B$283:$T$419,5)</f>
        <v>90.5</v>
      </c>
      <c r="F225" s="84">
        <f>VLOOKUP($A$220,Raport6!$B$283:$T$419,6)</f>
        <v>91</v>
      </c>
      <c r="G225" s="84">
        <f>VLOOKUP($A$220,Raport6!$B$283:$T$419,7)</f>
        <v>87.5</v>
      </c>
      <c r="H225" s="84">
        <f>VLOOKUP($A$220,Raport6!$B$283:$T$419,8)</f>
        <v>91</v>
      </c>
      <c r="I225" s="84">
        <f>VLOOKUP($A$220,Raport6!$B$283:$T$419,9)</f>
        <v>89.5</v>
      </c>
      <c r="J225" s="84">
        <f>VLOOKUP($A$220,Raport6!$B$283:$T$419,10)</f>
        <v>95</v>
      </c>
      <c r="K225" s="84">
        <f>VLOOKUP($A$220,Raport6!$B$283:$T$419,11)</f>
        <v>93</v>
      </c>
      <c r="L225" s="84">
        <f>VLOOKUP($A$220,Raport6!$B$283:$T$419,12)</f>
        <v>92</v>
      </c>
      <c r="M225" s="84">
        <f>VLOOKUP($A$220,Raport6!$B$283:$T$419,13)</f>
        <v>85.5</v>
      </c>
      <c r="N225" s="84">
        <f>VLOOKUP($A$220,Raport6!$B$283:$T$419,14)</f>
        <v>87</v>
      </c>
      <c r="O225" s="84">
        <f>VLOOKUP($A$220,Raport6!$B$283:$T$419,15)</f>
        <v>87.5</v>
      </c>
      <c r="P225" s="84">
        <f>VLOOKUP($A$220,Raport6!$B$283:$T$419,16)</f>
        <v>89.5</v>
      </c>
      <c r="Q225" s="84">
        <f>VLOOKUP($A$220,Raport6!$B$283:$T$419,17)</f>
        <v>83</v>
      </c>
      <c r="R225" s="84">
        <f>VLOOKUP($A$220,Raport6!$B$283:$T$419,18)</f>
        <v>81</v>
      </c>
      <c r="S225" s="38">
        <f t="shared" si="114"/>
        <v>1331.5</v>
      </c>
      <c r="T225" s="38">
        <f t="shared" si="115"/>
        <v>88.77</v>
      </c>
      <c r="U225" s="338"/>
      <c r="V225" s="340"/>
    </row>
    <row r="226" spans="1:32" ht="15" customHeight="1">
      <c r="A226" s="335"/>
      <c r="B226" s="85" t="str">
        <f>VLOOKUP($A$220,PresensiIPS!$A$7:$M$360,3)</f>
        <v>0043455562</v>
      </c>
      <c r="C226" s="27" t="s">
        <v>21</v>
      </c>
      <c r="D226" s="39">
        <f>ROUND(((D220+D221+D222+D223+D224+D225)/6),2)</f>
        <v>80.67</v>
      </c>
      <c r="E226" s="39">
        <f>ROUND(((E220+E221+E222+E223+E224+E225)/6),2)</f>
        <v>84.08</v>
      </c>
      <c r="F226" s="39">
        <f>ROUND(((F220+F221+F222+F223+F224+F225)/6),2)</f>
        <v>85</v>
      </c>
      <c r="G226" s="39">
        <f>ROUND(((G220+G221+G222+G223+G224+G225)/6),2)</f>
        <v>81.58</v>
      </c>
      <c r="H226" s="39">
        <f>ROUND(((H220+H221+H222+H223+H224+H225)/6),2)</f>
        <v>86.83</v>
      </c>
      <c r="I226" s="39">
        <f t="shared" ref="I226:T226" si="117">ROUND(((I220+I221+I222+I223+I224+I225)/6),2)</f>
        <v>84.17</v>
      </c>
      <c r="J226" s="39">
        <f t="shared" si="117"/>
        <v>90</v>
      </c>
      <c r="K226" s="39">
        <f t="shared" si="117"/>
        <v>85.58</v>
      </c>
      <c r="L226" s="39">
        <f t="shared" si="117"/>
        <v>85.75</v>
      </c>
      <c r="M226" s="39">
        <f t="shared" ref="M226" si="118">ROUND(((M220+M221+M222+M223+M224+M225)/6),2)</f>
        <v>82.33</v>
      </c>
      <c r="N226" s="39">
        <f t="shared" si="117"/>
        <v>82.58</v>
      </c>
      <c r="O226" s="39">
        <f t="shared" si="117"/>
        <v>82.92</v>
      </c>
      <c r="P226" s="39">
        <f t="shared" si="117"/>
        <v>85.5</v>
      </c>
      <c r="Q226" s="39">
        <f t="shared" si="117"/>
        <v>81.25</v>
      </c>
      <c r="R226" s="39">
        <f t="shared" si="117"/>
        <v>82</v>
      </c>
      <c r="S226" s="39">
        <f t="shared" si="117"/>
        <v>1260.25</v>
      </c>
      <c r="T226" s="39">
        <f t="shared" si="117"/>
        <v>84.02</v>
      </c>
      <c r="U226" s="338"/>
      <c r="V226" s="340"/>
    </row>
    <row r="227" spans="1:32" ht="15" customHeight="1">
      <c r="A227" s="335"/>
      <c r="B227" s="78"/>
      <c r="C227" s="28" t="s">
        <v>204</v>
      </c>
      <c r="D227" s="84">
        <f>VLOOKUP($A$220,'Nilai USP'!$B$283:$T$419,4)</f>
        <v>95</v>
      </c>
      <c r="E227" s="84">
        <f>VLOOKUP($A$220,'Nilai USP'!$B$283:$T$419,5)</f>
        <v>86.92307692307692</v>
      </c>
      <c r="F227" s="84">
        <f>VLOOKUP($A$220,'Nilai USP'!$B$283:$T$419,6)</f>
        <v>91</v>
      </c>
      <c r="G227" s="84">
        <f>VLOOKUP($A$220,'Nilai USP'!$B$283:$T$419,7)</f>
        <v>84</v>
      </c>
      <c r="H227" s="84">
        <f>VLOOKUP($A$220,'Nilai USP'!$B$283:$T$419,8)</f>
        <v>88</v>
      </c>
      <c r="I227" s="84">
        <f>VLOOKUP($A$220,'Nilai USP'!$B$283:$T$419,9)</f>
        <v>97</v>
      </c>
      <c r="J227" s="84">
        <f>VLOOKUP($A$220,'Nilai USP'!$B$283:$T$419,10)</f>
        <v>88</v>
      </c>
      <c r="K227" s="84">
        <f>VLOOKUP($A$220,'Nilai USP'!$B$283:$T$419,11)</f>
        <v>93</v>
      </c>
      <c r="L227" s="84">
        <f>VLOOKUP($A$220,'Nilai USP'!$B$283:$T$419,12)</f>
        <v>93</v>
      </c>
      <c r="M227" s="84">
        <f>VLOOKUP($A$220,'Nilai USP'!$B$283:$T$419,13)</f>
        <v>90.294117647058826</v>
      </c>
      <c r="N227" s="84">
        <f>VLOOKUP($A$220,'Nilai USP'!$B$283:$T$419,14)</f>
        <v>95</v>
      </c>
      <c r="O227" s="84">
        <f>VLOOKUP($A$220,'Nilai USP'!$B$283:$T$419,15)</f>
        <v>87</v>
      </c>
      <c r="P227" s="84">
        <f>VLOOKUP($A$220,'Nilai USP'!$B$283:$T$419,16)</f>
        <v>86</v>
      </c>
      <c r="Q227" s="84">
        <f>VLOOKUP($A$220,'Nilai USP'!$B$283:$T$419,17)</f>
        <v>80</v>
      </c>
      <c r="R227" s="84">
        <f>VLOOKUP($A$220,'Nilai USP'!$B$283:$T$419,18)</f>
        <v>88</v>
      </c>
      <c r="S227" s="38">
        <f t="shared" ref="S227:S234" si="119">SUM(D227:R227)</f>
        <v>1342.2171945701357</v>
      </c>
      <c r="T227" s="38">
        <f t="shared" ref="T227:T234" si="120">ROUND(S227/COUNT(D227:R227),2)</f>
        <v>89.48</v>
      </c>
      <c r="U227" s="338"/>
      <c r="V227" s="340"/>
    </row>
    <row r="228" spans="1:32" ht="15" customHeight="1" thickBot="1">
      <c r="A228" s="336"/>
      <c r="B228" s="29"/>
      <c r="C228" s="37" t="s">
        <v>205</v>
      </c>
      <c r="D228" s="41">
        <f t="shared" ref="D228:R228" si="121">ROUND((D226*$V$6+D227*$V$7),0)</f>
        <v>88</v>
      </c>
      <c r="E228" s="41">
        <f t="shared" si="121"/>
        <v>86</v>
      </c>
      <c r="F228" s="41">
        <f t="shared" si="121"/>
        <v>88</v>
      </c>
      <c r="G228" s="41">
        <f t="shared" si="121"/>
        <v>83</v>
      </c>
      <c r="H228" s="41">
        <f t="shared" si="121"/>
        <v>87</v>
      </c>
      <c r="I228" s="41">
        <f t="shared" si="121"/>
        <v>91</v>
      </c>
      <c r="J228" s="41">
        <f t="shared" si="121"/>
        <v>89</v>
      </c>
      <c r="K228" s="41">
        <f t="shared" si="121"/>
        <v>89</v>
      </c>
      <c r="L228" s="41">
        <f t="shared" si="121"/>
        <v>89</v>
      </c>
      <c r="M228" s="41">
        <f t="shared" si="121"/>
        <v>86</v>
      </c>
      <c r="N228" s="41">
        <f t="shared" si="121"/>
        <v>89</v>
      </c>
      <c r="O228" s="41">
        <f t="shared" si="121"/>
        <v>85</v>
      </c>
      <c r="P228" s="41">
        <f t="shared" si="121"/>
        <v>86</v>
      </c>
      <c r="Q228" s="41">
        <f t="shared" si="121"/>
        <v>81</v>
      </c>
      <c r="R228" s="41">
        <f t="shared" si="121"/>
        <v>85</v>
      </c>
      <c r="S228" s="41">
        <f t="shared" si="119"/>
        <v>1302</v>
      </c>
      <c r="T228" s="41">
        <f t="shared" si="120"/>
        <v>86.8</v>
      </c>
      <c r="U228" s="339"/>
      <c r="V228" s="341"/>
    </row>
    <row r="229" spans="1:32" ht="15" customHeight="1" thickTop="1">
      <c r="A229" s="334">
        <v>25</v>
      </c>
      <c r="B229" s="26"/>
      <c r="C229" s="36" t="s">
        <v>34</v>
      </c>
      <c r="D229" s="87">
        <f>VLOOKUP($A$229,Raport1!$B$283:$T$419,4)</f>
        <v>77.5</v>
      </c>
      <c r="E229" s="87">
        <f>VLOOKUP($A$229,Raport1!$B$283:$T$419,5)</f>
        <v>78</v>
      </c>
      <c r="F229" s="87">
        <f>VLOOKUP($A$229,Raport1!$B$283:$T$419,6)</f>
        <v>82</v>
      </c>
      <c r="G229" s="87">
        <f>VLOOKUP($A$229,Raport1!$B$283:$T$419,7)</f>
        <v>71.5</v>
      </c>
      <c r="H229" s="87">
        <f>VLOOKUP($A$229,Raport1!$B$283:$T$419,8)</f>
        <v>79</v>
      </c>
      <c r="I229" s="87">
        <f>VLOOKUP($A$229,Raport1!$B$283:$T$419,9)</f>
        <v>75.5</v>
      </c>
      <c r="J229" s="87">
        <f>VLOOKUP($A$229,Raport1!$B$283:$T$419,10)</f>
        <v>84</v>
      </c>
      <c r="K229" s="87">
        <f>VLOOKUP($A$229,Raport1!$B$283:$T$419,11)</f>
        <v>81</v>
      </c>
      <c r="L229" s="87">
        <f>VLOOKUP($A$229,Raport1!$B$283:$T$419,12)</f>
        <v>80.5</v>
      </c>
      <c r="M229" s="87">
        <f>VLOOKUP($A$229,Raport1!$B$283:$T$419,13)</f>
        <v>77</v>
      </c>
      <c r="N229" s="87">
        <f>VLOOKUP($A$229,Raport1!$B$283:$T$419,14)</f>
        <v>79.5</v>
      </c>
      <c r="O229" s="87">
        <f>VLOOKUP($A$229,Raport1!$B$283:$T$419,15)</f>
        <v>70</v>
      </c>
      <c r="P229" s="87">
        <f>VLOOKUP($A$229,Raport1!$B$283:$T$419,16)</f>
        <v>81.5</v>
      </c>
      <c r="Q229" s="87">
        <f>VLOOKUP($A$229,Raport1!$B$283:$T$419,17)</f>
        <v>80.5</v>
      </c>
      <c r="R229" s="87">
        <f>VLOOKUP($A$229,Raport1!$B$283:$T$419,18)</f>
        <v>78.5</v>
      </c>
      <c r="S229" s="80">
        <f t="shared" si="119"/>
        <v>1176</v>
      </c>
      <c r="T229" s="80">
        <f t="shared" si="120"/>
        <v>78.400000000000006</v>
      </c>
      <c r="U229" s="337" t="str">
        <f>'SIKAP IPS'!J32</f>
        <v>SB</v>
      </c>
      <c r="V229" s="340" t="s">
        <v>33</v>
      </c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spans="1:32" ht="15" customHeight="1">
      <c r="A230" s="335"/>
      <c r="B230" s="26"/>
      <c r="C230" s="35" t="s">
        <v>35</v>
      </c>
      <c r="D230" s="84">
        <f>VLOOKUP($A$229,Raport2!$B$283:$T$419,4)</f>
        <v>80</v>
      </c>
      <c r="E230" s="84">
        <f>VLOOKUP($A$229,Raport2!$B$283:$T$419,5)</f>
        <v>80</v>
      </c>
      <c r="F230" s="84">
        <f>VLOOKUP($A$229,Raport2!$B$283:$T$419,6)</f>
        <v>80.5</v>
      </c>
      <c r="G230" s="84">
        <f>VLOOKUP($A$229,Raport2!$B$283:$T$419,7)</f>
        <v>79</v>
      </c>
      <c r="H230" s="84">
        <f>VLOOKUP($A$229,Raport2!$B$283:$T$419,8)</f>
        <v>78</v>
      </c>
      <c r="I230" s="84">
        <f>VLOOKUP($A$229,Raport2!$B$283:$T$419,9)</f>
        <v>79</v>
      </c>
      <c r="J230" s="84">
        <f>VLOOKUP($A$229,Raport2!$B$283:$T$419,10)</f>
        <v>87</v>
      </c>
      <c r="K230" s="84">
        <f>VLOOKUP($A$229,Raport2!$B$283:$T$419,11)</f>
        <v>83.5</v>
      </c>
      <c r="L230" s="84">
        <f>VLOOKUP($A$229,Raport2!$B$283:$T$419,12)</f>
        <v>83</v>
      </c>
      <c r="M230" s="84">
        <f>VLOOKUP($A$229,Raport2!$B$283:$T$419,13)</f>
        <v>79</v>
      </c>
      <c r="N230" s="84">
        <f>VLOOKUP($A$229,Raport2!$B$283:$T$419,14)</f>
        <v>81</v>
      </c>
      <c r="O230" s="84">
        <f>VLOOKUP($A$229,Raport2!$B$283:$T$419,15)</f>
        <v>80</v>
      </c>
      <c r="P230" s="84">
        <f>VLOOKUP($A$229,Raport2!$B$283:$T$419,16)</f>
        <v>84.5</v>
      </c>
      <c r="Q230" s="84">
        <f>VLOOKUP($A$229,Raport2!$B$283:$T$419,17)</f>
        <v>81</v>
      </c>
      <c r="R230" s="84">
        <f>VLOOKUP($A$229,Raport2!$B$283:$T$419,18)</f>
        <v>80.5</v>
      </c>
      <c r="S230" s="38">
        <f t="shared" si="119"/>
        <v>1216</v>
      </c>
      <c r="T230" s="38">
        <f t="shared" si="120"/>
        <v>81.069999999999993</v>
      </c>
      <c r="U230" s="338"/>
      <c r="V230" s="340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spans="1:32" ht="15" customHeight="1">
      <c r="A231" s="335"/>
      <c r="B231" s="342" t="str">
        <f>VLOOKUP($A$229,PresensiIPS!$A$7:$M$360,7)</f>
        <v>PUTRI MAHARANI</v>
      </c>
      <c r="C231" s="35" t="s">
        <v>22</v>
      </c>
      <c r="D231" s="84">
        <f>VLOOKUP($A$229,Raport3!$B$283:$T$419,4)</f>
        <v>81</v>
      </c>
      <c r="E231" s="84">
        <f>VLOOKUP($A$229,Raport3!$B$283:$T$419,5)</f>
        <v>81</v>
      </c>
      <c r="F231" s="84">
        <f>VLOOKUP($A$229,Raport3!$B$283:$T$419,6)</f>
        <v>81</v>
      </c>
      <c r="G231" s="84">
        <f>VLOOKUP($A$229,Raport3!$B$283:$T$419,7)</f>
        <v>81</v>
      </c>
      <c r="H231" s="84">
        <f>VLOOKUP($A$229,Raport3!$B$283:$T$419,8)</f>
        <v>88</v>
      </c>
      <c r="I231" s="84">
        <f>VLOOKUP($A$229,Raport3!$B$283:$T$419,9)</f>
        <v>80.5</v>
      </c>
      <c r="J231" s="84">
        <f>VLOOKUP($A$229,Raport3!$B$283:$T$419,10)</f>
        <v>87.5</v>
      </c>
      <c r="K231" s="84">
        <f>VLOOKUP($A$229,Raport3!$B$283:$T$419,11)</f>
        <v>81</v>
      </c>
      <c r="L231" s="84">
        <f>VLOOKUP($A$229,Raport3!$B$283:$T$419,12)</f>
        <v>85</v>
      </c>
      <c r="M231" s="84">
        <f>VLOOKUP($A$229,Raport3!$B$283:$T$419,13)</f>
        <v>83.5</v>
      </c>
      <c r="N231" s="84">
        <f>VLOOKUP($A$229,Raport3!$B$283:$T$419,14)</f>
        <v>86</v>
      </c>
      <c r="O231" s="84">
        <f>VLOOKUP($A$229,Raport3!$B$283:$T$419,15)</f>
        <v>82.5</v>
      </c>
      <c r="P231" s="84">
        <f>VLOOKUP($A$229,Raport3!$B$283:$T$419,16)</f>
        <v>85.5</v>
      </c>
      <c r="Q231" s="84">
        <f>VLOOKUP($A$229,Raport3!$B$283:$T$419,17)</f>
        <v>85</v>
      </c>
      <c r="R231" s="84">
        <f>VLOOKUP($A$229,Raport3!$B$283:$T$419,18)</f>
        <v>80.5</v>
      </c>
      <c r="S231" s="38">
        <f t="shared" si="119"/>
        <v>1249</v>
      </c>
      <c r="T231" s="38">
        <f t="shared" si="120"/>
        <v>83.27</v>
      </c>
      <c r="U231" s="338"/>
      <c r="V231" s="340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spans="1:32" ht="15" customHeight="1">
      <c r="A232" s="335"/>
      <c r="B232" s="342"/>
      <c r="C232" s="35" t="s">
        <v>23</v>
      </c>
      <c r="D232" s="84">
        <f>VLOOKUP($A$229,Raport4!$B$283:$T$419,4)</f>
        <v>83</v>
      </c>
      <c r="E232" s="84">
        <f>VLOOKUP($A$229,Raport4!$B$283:$T$419,5)</f>
        <v>84.5</v>
      </c>
      <c r="F232" s="84">
        <f>VLOOKUP($A$229,Raport4!$B$283:$T$419,6)</f>
        <v>80.5</v>
      </c>
      <c r="G232" s="84">
        <f>VLOOKUP($A$229,Raport4!$B$283:$T$419,7)</f>
        <v>81</v>
      </c>
      <c r="H232" s="84">
        <f>VLOOKUP($A$229,Raport4!$B$283:$T$419,8)</f>
        <v>89</v>
      </c>
      <c r="I232" s="84">
        <f>VLOOKUP($A$229,Raport4!$B$283:$T$419,9)</f>
        <v>83</v>
      </c>
      <c r="J232" s="84">
        <f>VLOOKUP($A$229,Raport4!$B$283:$T$419,10)</f>
        <v>93</v>
      </c>
      <c r="K232" s="84">
        <f>VLOOKUP($A$229,Raport4!$B$283:$T$419,11)</f>
        <v>86.5</v>
      </c>
      <c r="L232" s="84">
        <f>VLOOKUP($A$229,Raport4!$B$283:$T$419,12)</f>
        <v>84.5</v>
      </c>
      <c r="M232" s="84">
        <f>VLOOKUP($A$229,Raport4!$B$283:$T$419,13)</f>
        <v>79.5</v>
      </c>
      <c r="N232" s="84">
        <f>VLOOKUP($A$229,Raport4!$B$283:$T$419,14)</f>
        <v>84</v>
      </c>
      <c r="O232" s="84">
        <f>VLOOKUP($A$229,Raport4!$B$283:$T$419,15)</f>
        <v>86</v>
      </c>
      <c r="P232" s="84">
        <f>VLOOKUP($A$229,Raport4!$B$283:$T$419,16)</f>
        <v>85</v>
      </c>
      <c r="Q232" s="84">
        <f>VLOOKUP($A$229,Raport4!$B$283:$T$419,17)</f>
        <v>87</v>
      </c>
      <c r="R232" s="84">
        <f>VLOOKUP($A$229,Raport4!$B$283:$T$419,18)</f>
        <v>80</v>
      </c>
      <c r="S232" s="38">
        <f t="shared" si="119"/>
        <v>1266.5</v>
      </c>
      <c r="T232" s="38">
        <f t="shared" si="120"/>
        <v>84.43</v>
      </c>
      <c r="U232" s="338"/>
      <c r="V232" s="340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spans="1:32" ht="15" customHeight="1">
      <c r="A233" s="335"/>
      <c r="B233" s="86" t="str">
        <f>VLOOKUP($A$229,PresensiIPS!$A$7:$M$360,4)</f>
        <v>3526014103040002</v>
      </c>
      <c r="C233" s="36" t="s">
        <v>24</v>
      </c>
      <c r="D233" s="84">
        <f>VLOOKUP($A$229,Raport5!$B$283:$T$419,4)</f>
        <v>89.5</v>
      </c>
      <c r="E233" s="84">
        <f>VLOOKUP($A$229,Raport5!$B$283:$T$419,5)</f>
        <v>89.5</v>
      </c>
      <c r="F233" s="84">
        <f>VLOOKUP($A$229,Raport5!$B$283:$T$419,6)</f>
        <v>85</v>
      </c>
      <c r="G233" s="84">
        <f>VLOOKUP($A$229,Raport5!$B$283:$T$419,7)</f>
        <v>83.5</v>
      </c>
      <c r="H233" s="84">
        <f>VLOOKUP($A$229,Raport5!$B$283:$T$419,8)</f>
        <v>91</v>
      </c>
      <c r="I233" s="84">
        <f>VLOOKUP($A$229,Raport5!$B$283:$T$419,9)</f>
        <v>81</v>
      </c>
      <c r="J233" s="84">
        <f>VLOOKUP($A$229,Raport5!$B$283:$T$419,10)</f>
        <v>94.5</v>
      </c>
      <c r="K233" s="84">
        <f>VLOOKUP($A$229,Raport5!$B$283:$T$419,11)</f>
        <v>87</v>
      </c>
      <c r="L233" s="84">
        <f>VLOOKUP($A$229,Raport5!$B$283:$T$419,12)</f>
        <v>89.5</v>
      </c>
      <c r="M233" s="84">
        <f>VLOOKUP($A$229,Raport5!$B$283:$T$419,13)</f>
        <v>82.5</v>
      </c>
      <c r="N233" s="84">
        <f>VLOOKUP($A$229,Raport5!$B$283:$T$419,14)</f>
        <v>85.5</v>
      </c>
      <c r="O233" s="84">
        <f>VLOOKUP($A$229,Raport5!$B$283:$T$419,15)</f>
        <v>90.5</v>
      </c>
      <c r="P233" s="84">
        <f>VLOOKUP($A$229,Raport5!$B$283:$T$419,16)</f>
        <v>83</v>
      </c>
      <c r="Q233" s="84">
        <f>VLOOKUP($A$229,Raport5!$B$283:$T$419,17)</f>
        <v>85</v>
      </c>
      <c r="R233" s="84">
        <f>VLOOKUP($A$229,Raport5!$B$283:$T$419,18)</f>
        <v>80</v>
      </c>
      <c r="S233" s="38">
        <f t="shared" si="119"/>
        <v>1297</v>
      </c>
      <c r="T233" s="38">
        <f t="shared" si="120"/>
        <v>86.47</v>
      </c>
      <c r="U233" s="338"/>
      <c r="V233" s="340"/>
    </row>
    <row r="234" spans="1:32" ht="15" customHeight="1">
      <c r="A234" s="335"/>
      <c r="B234" s="85">
        <f>VLOOKUP($A$229,PresensiIPS!$A$7:$M$360,2)</f>
        <v>12431</v>
      </c>
      <c r="C234" s="36" t="s">
        <v>67</v>
      </c>
      <c r="D234" s="84">
        <f>VLOOKUP($A$229,Raport6!$B$283:$T$419,4)</f>
        <v>89.5</v>
      </c>
      <c r="E234" s="84">
        <f>VLOOKUP($A$229,Raport6!$B$283:$T$419,5)</f>
        <v>90.5</v>
      </c>
      <c r="F234" s="84">
        <f>VLOOKUP($A$229,Raport6!$B$283:$T$419,6)</f>
        <v>90</v>
      </c>
      <c r="G234" s="84">
        <f>VLOOKUP($A$229,Raport6!$B$283:$T$419,7)</f>
        <v>86</v>
      </c>
      <c r="H234" s="84">
        <f>VLOOKUP($A$229,Raport6!$B$283:$T$419,8)</f>
        <v>91</v>
      </c>
      <c r="I234" s="84">
        <f>VLOOKUP($A$229,Raport6!$B$283:$T$419,9)</f>
        <v>82</v>
      </c>
      <c r="J234" s="84">
        <f>VLOOKUP($A$229,Raport6!$B$283:$T$419,10)</f>
        <v>96</v>
      </c>
      <c r="K234" s="84">
        <f>VLOOKUP($A$229,Raport6!$B$283:$T$419,11)</f>
        <v>93</v>
      </c>
      <c r="L234" s="84">
        <f>VLOOKUP($A$229,Raport6!$B$283:$T$419,12)</f>
        <v>90.5</v>
      </c>
      <c r="M234" s="84">
        <f>VLOOKUP($A$229,Raport6!$B$283:$T$419,13)</f>
        <v>84.5</v>
      </c>
      <c r="N234" s="84">
        <f>VLOOKUP($A$229,Raport6!$B$283:$T$419,14)</f>
        <v>87.5</v>
      </c>
      <c r="O234" s="84">
        <f>VLOOKUP($A$229,Raport6!$B$283:$T$419,15)</f>
        <v>90.5</v>
      </c>
      <c r="P234" s="84">
        <f>VLOOKUP($A$229,Raport6!$B$283:$T$419,16)</f>
        <v>85.5</v>
      </c>
      <c r="Q234" s="84">
        <f>VLOOKUP($A$229,Raport6!$B$283:$T$419,17)</f>
        <v>85.5</v>
      </c>
      <c r="R234" s="84">
        <f>VLOOKUP($A$229,Raport6!$B$283:$T$419,18)</f>
        <v>80</v>
      </c>
      <c r="S234" s="38">
        <f t="shared" si="119"/>
        <v>1322</v>
      </c>
      <c r="T234" s="38">
        <f t="shared" si="120"/>
        <v>88.13</v>
      </c>
      <c r="U234" s="338"/>
      <c r="V234" s="340"/>
    </row>
    <row r="235" spans="1:32" ht="15" customHeight="1">
      <c r="A235" s="335"/>
      <c r="B235" s="85" t="str">
        <f>VLOOKUP($A$229,PresensiIPS!$A$7:$M$360,3)</f>
        <v>0046303465</v>
      </c>
      <c r="C235" s="27" t="s">
        <v>21</v>
      </c>
      <c r="D235" s="39">
        <f>ROUND(((D229+D230+D231+D232+D233+D234)/6),2)</f>
        <v>83.42</v>
      </c>
      <c r="E235" s="39">
        <f>ROUND(((E229+E230+E231+E232+E233+E234)/6),2)</f>
        <v>83.92</v>
      </c>
      <c r="F235" s="39">
        <f>ROUND(((F229+F230+F231+F232+F233+F234)/6),2)</f>
        <v>83.17</v>
      </c>
      <c r="G235" s="39">
        <f>ROUND(((G229+G230+G231+G232+G233+G234)/6),2)</f>
        <v>80.33</v>
      </c>
      <c r="H235" s="39">
        <f>ROUND(((H229+H230+H231+H232+H233+H234)/6),2)</f>
        <v>86</v>
      </c>
      <c r="I235" s="39">
        <f t="shared" ref="I235:T235" si="122">ROUND(((I229+I230+I231+I232+I233+I234)/6),2)</f>
        <v>80.17</v>
      </c>
      <c r="J235" s="39">
        <f t="shared" si="122"/>
        <v>90.33</v>
      </c>
      <c r="K235" s="39">
        <f t="shared" si="122"/>
        <v>85.33</v>
      </c>
      <c r="L235" s="39">
        <f t="shared" si="122"/>
        <v>85.5</v>
      </c>
      <c r="M235" s="39">
        <f t="shared" ref="M235" si="123">ROUND(((M229+M230+M231+M232+M233+M234)/6),2)</f>
        <v>81</v>
      </c>
      <c r="N235" s="39">
        <f t="shared" si="122"/>
        <v>83.92</v>
      </c>
      <c r="O235" s="39">
        <f t="shared" si="122"/>
        <v>83.25</v>
      </c>
      <c r="P235" s="39">
        <f t="shared" si="122"/>
        <v>84.17</v>
      </c>
      <c r="Q235" s="39">
        <f t="shared" si="122"/>
        <v>84</v>
      </c>
      <c r="R235" s="39">
        <f t="shared" si="122"/>
        <v>79.92</v>
      </c>
      <c r="S235" s="39">
        <f t="shared" si="122"/>
        <v>1254.42</v>
      </c>
      <c r="T235" s="39">
        <f t="shared" si="122"/>
        <v>83.63</v>
      </c>
      <c r="U235" s="338"/>
      <c r="V235" s="340"/>
    </row>
    <row r="236" spans="1:32" ht="15" customHeight="1">
      <c r="A236" s="335"/>
      <c r="B236" s="78"/>
      <c r="C236" s="28" t="s">
        <v>204</v>
      </c>
      <c r="D236" s="84">
        <f>VLOOKUP($A$229,'Nilai USP'!$B$283:$T$419,4)</f>
        <v>94</v>
      </c>
      <c r="E236" s="84">
        <f>VLOOKUP($A$229,'Nilai USP'!$B$283:$T$419,5)</f>
        <v>85.384615384615387</v>
      </c>
      <c r="F236" s="84">
        <f>VLOOKUP($A$229,'Nilai USP'!$B$283:$T$419,6)</f>
        <v>97</v>
      </c>
      <c r="G236" s="84">
        <f>VLOOKUP($A$229,'Nilai USP'!$B$283:$T$419,7)</f>
        <v>78</v>
      </c>
      <c r="H236" s="84">
        <f>VLOOKUP($A$229,'Nilai USP'!$B$283:$T$419,8)</f>
        <v>88</v>
      </c>
      <c r="I236" s="84">
        <f>VLOOKUP($A$229,'Nilai USP'!$B$283:$T$419,9)</f>
        <v>96</v>
      </c>
      <c r="J236" s="84">
        <f>VLOOKUP($A$229,'Nilai USP'!$B$283:$T$419,10)</f>
        <v>92</v>
      </c>
      <c r="K236" s="84">
        <f>VLOOKUP($A$229,'Nilai USP'!$B$283:$T$419,11)</f>
        <v>97</v>
      </c>
      <c r="L236" s="84">
        <f>VLOOKUP($A$229,'Nilai USP'!$B$283:$T$419,12)</f>
        <v>91</v>
      </c>
      <c r="M236" s="84">
        <f>VLOOKUP($A$229,'Nilai USP'!$B$283:$T$419,13)</f>
        <v>88.529411764705884</v>
      </c>
      <c r="N236" s="84">
        <f>VLOOKUP($A$229,'Nilai USP'!$B$283:$T$419,14)</f>
        <v>97</v>
      </c>
      <c r="O236" s="84">
        <f>VLOOKUP($A$229,'Nilai USP'!$B$283:$T$419,15)</f>
        <v>87</v>
      </c>
      <c r="P236" s="84">
        <f>VLOOKUP($A$229,'Nilai USP'!$B$283:$T$419,16)</f>
        <v>84</v>
      </c>
      <c r="Q236" s="84">
        <f>VLOOKUP($A$229,'Nilai USP'!$B$283:$T$419,17)</f>
        <v>82</v>
      </c>
      <c r="R236" s="84">
        <f>VLOOKUP($A$229,'Nilai USP'!$B$283:$T$419,18)</f>
        <v>88</v>
      </c>
      <c r="S236" s="38">
        <f t="shared" ref="S236:S243" si="124">SUM(D236:R236)</f>
        <v>1344.9140271493211</v>
      </c>
      <c r="T236" s="38">
        <f t="shared" ref="T236:T243" si="125">ROUND(S236/COUNT(D236:R236),2)</f>
        <v>89.66</v>
      </c>
      <c r="U236" s="338"/>
      <c r="V236" s="340"/>
    </row>
    <row r="237" spans="1:32" ht="15" customHeight="1" thickBot="1">
      <c r="A237" s="336"/>
      <c r="B237" s="29"/>
      <c r="C237" s="37" t="s">
        <v>205</v>
      </c>
      <c r="D237" s="41">
        <f t="shared" ref="D237:R237" si="126">ROUND((D235*$V$6+D236*$V$7),0)</f>
        <v>89</v>
      </c>
      <c r="E237" s="41">
        <f t="shared" si="126"/>
        <v>85</v>
      </c>
      <c r="F237" s="41">
        <f t="shared" si="126"/>
        <v>90</v>
      </c>
      <c r="G237" s="41">
        <f t="shared" si="126"/>
        <v>79</v>
      </c>
      <c r="H237" s="41">
        <f t="shared" si="126"/>
        <v>87</v>
      </c>
      <c r="I237" s="41">
        <f t="shared" si="126"/>
        <v>88</v>
      </c>
      <c r="J237" s="41">
        <f t="shared" si="126"/>
        <v>91</v>
      </c>
      <c r="K237" s="41">
        <f t="shared" si="126"/>
        <v>91</v>
      </c>
      <c r="L237" s="41">
        <f t="shared" si="126"/>
        <v>88</v>
      </c>
      <c r="M237" s="41">
        <f t="shared" si="126"/>
        <v>85</v>
      </c>
      <c r="N237" s="41">
        <f t="shared" si="126"/>
        <v>90</v>
      </c>
      <c r="O237" s="41">
        <f t="shared" si="126"/>
        <v>85</v>
      </c>
      <c r="P237" s="41">
        <f t="shared" si="126"/>
        <v>84</v>
      </c>
      <c r="Q237" s="41">
        <f t="shared" si="126"/>
        <v>83</v>
      </c>
      <c r="R237" s="41">
        <f t="shared" si="126"/>
        <v>84</v>
      </c>
      <c r="S237" s="41">
        <f t="shared" si="124"/>
        <v>1299</v>
      </c>
      <c r="T237" s="41">
        <f t="shared" si="125"/>
        <v>86.6</v>
      </c>
      <c r="U237" s="339"/>
      <c r="V237" s="341"/>
    </row>
    <row r="238" spans="1:32" ht="15" customHeight="1" thickTop="1">
      <c r="A238" s="334">
        <v>26</v>
      </c>
      <c r="B238" s="26"/>
      <c r="C238" s="36" t="s">
        <v>34</v>
      </c>
      <c r="D238" s="87">
        <f>VLOOKUP($A$238,Raport1!$B$283:$T$419,4)</f>
        <v>77.5</v>
      </c>
      <c r="E238" s="87">
        <f>VLOOKUP($A$238,Raport1!$B$283:$T$419,5)</f>
        <v>74.5</v>
      </c>
      <c r="F238" s="87">
        <f>VLOOKUP($A$238,Raport1!$B$283:$T$419,6)</f>
        <v>81</v>
      </c>
      <c r="G238" s="87">
        <f>VLOOKUP($A$238,Raport1!$B$283:$T$419,7)</f>
        <v>72</v>
      </c>
      <c r="H238" s="87">
        <f>VLOOKUP($A$238,Raport1!$B$283:$T$419,8)</f>
        <v>73.5</v>
      </c>
      <c r="I238" s="87">
        <f>VLOOKUP($A$238,Raport1!$B$283:$T$419,9)</f>
        <v>76.5</v>
      </c>
      <c r="J238" s="87">
        <f>VLOOKUP($A$238,Raport1!$B$283:$T$419,10)</f>
        <v>87</v>
      </c>
      <c r="K238" s="87">
        <f>VLOOKUP($A$238,Raport1!$B$283:$T$419,11)</f>
        <v>81</v>
      </c>
      <c r="L238" s="87">
        <f>VLOOKUP($A$238,Raport1!$B$283:$T$419,12)</f>
        <v>77</v>
      </c>
      <c r="M238" s="87">
        <f>VLOOKUP($A$238,Raport1!$B$283:$T$419,13)</f>
        <v>75.5</v>
      </c>
      <c r="N238" s="87">
        <f>VLOOKUP($A$238,Raport1!$B$283:$T$419,14)</f>
        <v>74.5</v>
      </c>
      <c r="O238" s="87">
        <f>VLOOKUP($A$238,Raport1!$B$283:$T$419,15)</f>
        <v>70</v>
      </c>
      <c r="P238" s="87">
        <f>VLOOKUP($A$238,Raport1!$B$283:$T$419,16)</f>
        <v>76</v>
      </c>
      <c r="Q238" s="87">
        <f>VLOOKUP($A$238,Raport1!$B$283:$T$419,17)</f>
        <v>73.5</v>
      </c>
      <c r="R238" s="87">
        <f>VLOOKUP($A$238,Raport1!$B$283:$T$419,18)</f>
        <v>77</v>
      </c>
      <c r="S238" s="80">
        <f t="shared" si="124"/>
        <v>1146.5</v>
      </c>
      <c r="T238" s="80">
        <f t="shared" si="125"/>
        <v>76.430000000000007</v>
      </c>
      <c r="U238" s="337" t="str">
        <f>'SIKAP IPS'!J33</f>
        <v>SB</v>
      </c>
      <c r="V238" s="340" t="s">
        <v>33</v>
      </c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 spans="1:32" ht="15" customHeight="1">
      <c r="A239" s="335"/>
      <c r="B239" s="26"/>
      <c r="C239" s="35" t="s">
        <v>35</v>
      </c>
      <c r="D239" s="84">
        <f>VLOOKUP($A$238,Raport2!$B$283:$T$419,4)</f>
        <v>79.5</v>
      </c>
      <c r="E239" s="84">
        <f>VLOOKUP($A$238,Raport2!$B$283:$T$419,5)</f>
        <v>76</v>
      </c>
      <c r="F239" s="84">
        <f>VLOOKUP($A$238,Raport2!$B$283:$T$419,6)</f>
        <v>81.5</v>
      </c>
      <c r="G239" s="84">
        <f>VLOOKUP($A$238,Raport2!$B$283:$T$419,7)</f>
        <v>76</v>
      </c>
      <c r="H239" s="84">
        <f>VLOOKUP($A$238,Raport2!$B$283:$T$419,8)</f>
        <v>81</v>
      </c>
      <c r="I239" s="84">
        <f>VLOOKUP($A$238,Raport2!$B$283:$T$419,9)</f>
        <v>78.5</v>
      </c>
      <c r="J239" s="84">
        <f>VLOOKUP($A$238,Raport2!$B$283:$T$419,10)</f>
        <v>89</v>
      </c>
      <c r="K239" s="84">
        <f>VLOOKUP($A$238,Raport2!$B$283:$T$419,11)</f>
        <v>83</v>
      </c>
      <c r="L239" s="84">
        <f>VLOOKUP($A$238,Raport2!$B$283:$T$419,12)</f>
        <v>83</v>
      </c>
      <c r="M239" s="84">
        <f>VLOOKUP($A$238,Raport2!$B$283:$T$419,13)</f>
        <v>79</v>
      </c>
      <c r="N239" s="84">
        <f>VLOOKUP($A$238,Raport2!$B$283:$T$419,14)</f>
        <v>75</v>
      </c>
      <c r="O239" s="84">
        <f>VLOOKUP($A$238,Raport2!$B$283:$T$419,15)</f>
        <v>78</v>
      </c>
      <c r="P239" s="84">
        <f>VLOOKUP($A$238,Raport2!$B$283:$T$419,16)</f>
        <v>77</v>
      </c>
      <c r="Q239" s="84">
        <f>VLOOKUP($A$238,Raport2!$B$283:$T$419,17)</f>
        <v>77</v>
      </c>
      <c r="R239" s="84">
        <f>VLOOKUP($A$238,Raport2!$B$283:$T$419,18)</f>
        <v>76.5</v>
      </c>
      <c r="S239" s="38">
        <f t="shared" si="124"/>
        <v>1190</v>
      </c>
      <c r="T239" s="38">
        <f t="shared" si="125"/>
        <v>79.33</v>
      </c>
      <c r="U239" s="338"/>
      <c r="V239" s="340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 spans="1:32" ht="15" customHeight="1">
      <c r="A240" s="335"/>
      <c r="B240" s="342" t="str">
        <f>VLOOKUP($A$238,PresensiIPS!$A$7:$M$360,7)</f>
        <v>R. RISALDY YANUAR RISKY</v>
      </c>
      <c r="C240" s="35" t="s">
        <v>22</v>
      </c>
      <c r="D240" s="84">
        <f>VLOOKUP($A$238,Raport3!$B$283:$T$419,4)</f>
        <v>80.5</v>
      </c>
      <c r="E240" s="84">
        <f>VLOOKUP($A$238,Raport3!$B$283:$T$419,5)</f>
        <v>78</v>
      </c>
      <c r="F240" s="84">
        <f>VLOOKUP($A$238,Raport3!$B$283:$T$419,6)</f>
        <v>82</v>
      </c>
      <c r="G240" s="84">
        <f>VLOOKUP($A$238,Raport3!$B$283:$T$419,7)</f>
        <v>80</v>
      </c>
      <c r="H240" s="84">
        <f>VLOOKUP($A$238,Raport3!$B$283:$T$419,8)</f>
        <v>87</v>
      </c>
      <c r="I240" s="84">
        <f>VLOOKUP($A$238,Raport3!$B$283:$T$419,9)</f>
        <v>79</v>
      </c>
      <c r="J240" s="84">
        <f>VLOOKUP($A$238,Raport3!$B$283:$T$419,10)</f>
        <v>88</v>
      </c>
      <c r="K240" s="84">
        <f>VLOOKUP($A$238,Raport3!$B$283:$T$419,11)</f>
        <v>85</v>
      </c>
      <c r="L240" s="84">
        <f>VLOOKUP($A$238,Raport3!$B$283:$T$419,12)</f>
        <v>81.5</v>
      </c>
      <c r="M240" s="84">
        <f>VLOOKUP($A$238,Raport3!$B$283:$T$419,13)</f>
        <v>83.5</v>
      </c>
      <c r="N240" s="84">
        <f>VLOOKUP($A$238,Raport3!$B$283:$T$419,14)</f>
        <v>78.5</v>
      </c>
      <c r="O240" s="84">
        <f>VLOOKUP($A$238,Raport3!$B$283:$T$419,15)</f>
        <v>82.5</v>
      </c>
      <c r="P240" s="84">
        <f>VLOOKUP($A$238,Raport3!$B$283:$T$419,16)</f>
        <v>80</v>
      </c>
      <c r="Q240" s="84">
        <f>VLOOKUP($A$238,Raport3!$B$283:$T$419,17)</f>
        <v>79</v>
      </c>
      <c r="R240" s="84">
        <f>VLOOKUP($A$238,Raport3!$B$283:$T$419,18)</f>
        <v>78</v>
      </c>
      <c r="S240" s="38">
        <f t="shared" si="124"/>
        <v>1222.5</v>
      </c>
      <c r="T240" s="38">
        <f t="shared" si="125"/>
        <v>81.5</v>
      </c>
      <c r="U240" s="338"/>
      <c r="V240" s="340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 spans="1:32" ht="15" customHeight="1">
      <c r="A241" s="335"/>
      <c r="B241" s="342"/>
      <c r="C241" s="35" t="s">
        <v>23</v>
      </c>
      <c r="D241" s="84">
        <f>VLOOKUP($A$238,Raport4!$B$283:$T$419,4)</f>
        <v>82</v>
      </c>
      <c r="E241" s="84">
        <f>VLOOKUP($A$238,Raport4!$B$283:$T$419,5)</f>
        <v>79</v>
      </c>
      <c r="F241" s="84">
        <f>VLOOKUP($A$238,Raport4!$B$283:$T$419,6)</f>
        <v>82</v>
      </c>
      <c r="G241" s="84">
        <f>VLOOKUP($A$238,Raport4!$B$283:$T$419,7)</f>
        <v>81</v>
      </c>
      <c r="H241" s="84">
        <f>VLOOKUP($A$238,Raport4!$B$283:$T$419,8)</f>
        <v>88</v>
      </c>
      <c r="I241" s="84">
        <f>VLOOKUP($A$238,Raport4!$B$283:$T$419,9)</f>
        <v>81</v>
      </c>
      <c r="J241" s="84">
        <f>VLOOKUP($A$238,Raport4!$B$283:$T$419,10)</f>
        <v>92</v>
      </c>
      <c r="K241" s="84">
        <f>VLOOKUP($A$238,Raport4!$B$283:$T$419,11)</f>
        <v>86</v>
      </c>
      <c r="L241" s="84">
        <f>VLOOKUP($A$238,Raport4!$B$283:$T$419,12)</f>
        <v>86</v>
      </c>
      <c r="M241" s="84">
        <f>VLOOKUP($A$238,Raport4!$B$283:$T$419,13)</f>
        <v>79</v>
      </c>
      <c r="N241" s="84">
        <f>VLOOKUP($A$238,Raport4!$B$283:$T$419,14)</f>
        <v>79</v>
      </c>
      <c r="O241" s="84">
        <f>VLOOKUP($A$238,Raport4!$B$283:$T$419,15)</f>
        <v>86</v>
      </c>
      <c r="P241" s="84">
        <f>VLOOKUP($A$238,Raport4!$B$283:$T$419,16)</f>
        <v>80</v>
      </c>
      <c r="Q241" s="84">
        <f>VLOOKUP($A$238,Raport4!$B$283:$T$419,17)</f>
        <v>81</v>
      </c>
      <c r="R241" s="84">
        <f>VLOOKUP($A$238,Raport4!$B$283:$T$419,18)</f>
        <v>80</v>
      </c>
      <c r="S241" s="38">
        <f t="shared" si="124"/>
        <v>1242</v>
      </c>
      <c r="T241" s="38">
        <f t="shared" si="125"/>
        <v>82.8</v>
      </c>
      <c r="U241" s="338"/>
      <c r="V241" s="340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 spans="1:32" ht="15" customHeight="1">
      <c r="A242" s="335"/>
      <c r="B242" s="86" t="str">
        <f>VLOOKUP($A$238,PresensiIPS!$A$7:$M$360,4)</f>
        <v>3526032105040002</v>
      </c>
      <c r="C242" s="36" t="s">
        <v>24</v>
      </c>
      <c r="D242" s="84">
        <f>VLOOKUP($A$238,Raport5!$B$283:$T$419,4)</f>
        <v>83</v>
      </c>
      <c r="E242" s="84">
        <f>VLOOKUP($A$238,Raport5!$B$283:$T$419,5)</f>
        <v>87</v>
      </c>
      <c r="F242" s="84">
        <f>VLOOKUP($A$238,Raport5!$B$283:$T$419,6)</f>
        <v>84.5</v>
      </c>
      <c r="G242" s="84">
        <f>VLOOKUP($A$238,Raport5!$B$283:$T$419,7)</f>
        <v>84</v>
      </c>
      <c r="H242" s="84">
        <f>VLOOKUP($A$238,Raport5!$B$283:$T$419,8)</f>
        <v>90</v>
      </c>
      <c r="I242" s="84">
        <f>VLOOKUP($A$238,Raport5!$B$283:$T$419,9)</f>
        <v>80.5</v>
      </c>
      <c r="J242" s="84">
        <f>VLOOKUP($A$238,Raport5!$B$283:$T$419,10)</f>
        <v>93.5</v>
      </c>
      <c r="K242" s="84">
        <f>VLOOKUP($A$238,Raport5!$B$283:$T$419,11)</f>
        <v>89</v>
      </c>
      <c r="L242" s="84">
        <f>VLOOKUP($A$238,Raport5!$B$283:$T$419,12)</f>
        <v>91</v>
      </c>
      <c r="M242" s="84">
        <f>VLOOKUP($A$238,Raport5!$B$283:$T$419,13)</f>
        <v>87</v>
      </c>
      <c r="N242" s="84">
        <f>VLOOKUP($A$238,Raport5!$B$283:$T$419,14)</f>
        <v>80</v>
      </c>
      <c r="O242" s="84">
        <f>VLOOKUP($A$238,Raport5!$B$283:$T$419,15)</f>
        <v>90.5</v>
      </c>
      <c r="P242" s="84">
        <f>VLOOKUP($A$238,Raport5!$B$283:$T$419,16)</f>
        <v>82</v>
      </c>
      <c r="Q242" s="84">
        <f>VLOOKUP($A$238,Raport5!$B$283:$T$419,17)</f>
        <v>77.5</v>
      </c>
      <c r="R242" s="84">
        <f>VLOOKUP($A$238,Raport5!$B$283:$T$419,18)</f>
        <v>82</v>
      </c>
      <c r="S242" s="38">
        <f t="shared" si="124"/>
        <v>1281.5</v>
      </c>
      <c r="T242" s="38">
        <f t="shared" si="125"/>
        <v>85.43</v>
      </c>
      <c r="U242" s="338"/>
      <c r="V242" s="340"/>
    </row>
    <row r="243" spans="1:32" ht="15" customHeight="1">
      <c r="A243" s="335"/>
      <c r="B243" s="85">
        <f>VLOOKUP($A$238,PresensiIPS!$A$7:$M$360,2)</f>
        <v>12441</v>
      </c>
      <c r="C243" s="36" t="s">
        <v>67</v>
      </c>
      <c r="D243" s="84">
        <f>VLOOKUP($A$238,Raport6!$B$283:$T$419,4)</f>
        <v>84.5</v>
      </c>
      <c r="E243" s="84">
        <f>VLOOKUP($A$238,Raport6!$B$283:$T$419,5)</f>
        <v>87</v>
      </c>
      <c r="F243" s="84">
        <f>VLOOKUP($A$238,Raport6!$B$283:$T$419,6)</f>
        <v>87</v>
      </c>
      <c r="G243" s="84">
        <f>VLOOKUP($A$238,Raport6!$B$283:$T$419,7)</f>
        <v>85.5</v>
      </c>
      <c r="H243" s="84">
        <f>VLOOKUP($A$238,Raport6!$B$283:$T$419,8)</f>
        <v>90</v>
      </c>
      <c r="I243" s="84">
        <f>VLOOKUP($A$238,Raport6!$B$283:$T$419,9)</f>
        <v>81.5</v>
      </c>
      <c r="J243" s="84">
        <f>VLOOKUP($A$238,Raport6!$B$283:$T$419,10)</f>
        <v>95.5</v>
      </c>
      <c r="K243" s="84">
        <f>VLOOKUP($A$238,Raport6!$B$283:$T$419,11)</f>
        <v>92</v>
      </c>
      <c r="L243" s="84">
        <f>VLOOKUP($A$238,Raport6!$B$283:$T$419,12)</f>
        <v>91</v>
      </c>
      <c r="M243" s="84">
        <f>VLOOKUP($A$238,Raport6!$B$283:$T$419,13)</f>
        <v>90.5</v>
      </c>
      <c r="N243" s="84">
        <f>VLOOKUP($A$238,Raport6!$B$283:$T$419,14)</f>
        <v>82</v>
      </c>
      <c r="O243" s="84">
        <f>VLOOKUP($A$238,Raport6!$B$283:$T$419,15)</f>
        <v>90.5</v>
      </c>
      <c r="P243" s="84">
        <f>VLOOKUP($A$238,Raport6!$B$283:$T$419,16)</f>
        <v>83.5</v>
      </c>
      <c r="Q243" s="84">
        <f>VLOOKUP($A$238,Raport6!$B$283:$T$419,17)</f>
        <v>78</v>
      </c>
      <c r="R243" s="84">
        <f>VLOOKUP($A$238,Raport6!$B$283:$T$419,18)</f>
        <v>82</v>
      </c>
      <c r="S243" s="38">
        <f t="shared" si="124"/>
        <v>1300.5</v>
      </c>
      <c r="T243" s="38">
        <f t="shared" si="125"/>
        <v>86.7</v>
      </c>
      <c r="U243" s="338"/>
      <c r="V243" s="340"/>
    </row>
    <row r="244" spans="1:32" ht="15" customHeight="1">
      <c r="A244" s="335"/>
      <c r="B244" s="85" t="str">
        <f>VLOOKUP($A$238,PresensiIPS!$A$7:$M$360,3)</f>
        <v>0046012109</v>
      </c>
      <c r="C244" s="27" t="s">
        <v>21</v>
      </c>
      <c r="D244" s="39">
        <f>ROUND(((D238+D239+D240+D241+D242+D243)/6),2)</f>
        <v>81.17</v>
      </c>
      <c r="E244" s="39">
        <f>ROUND(((E238+E239+E240+E241+E242+E243)/6),2)</f>
        <v>80.25</v>
      </c>
      <c r="F244" s="39">
        <f>ROUND(((F238+F239+F240+F241+F242+F243)/6),2)</f>
        <v>83</v>
      </c>
      <c r="G244" s="39">
        <f>ROUND(((G238+G239+G240+G241+G242+G243)/6),2)</f>
        <v>79.75</v>
      </c>
      <c r="H244" s="39">
        <f>ROUND(((H238+H239+H240+H241+H242+H243)/6),2)</f>
        <v>84.92</v>
      </c>
      <c r="I244" s="39">
        <f t="shared" ref="I244:T244" si="127">ROUND(((I238+I239+I240+I241+I242+I243)/6),2)</f>
        <v>79.5</v>
      </c>
      <c r="J244" s="39">
        <f t="shared" si="127"/>
        <v>90.83</v>
      </c>
      <c r="K244" s="39">
        <f t="shared" si="127"/>
        <v>86</v>
      </c>
      <c r="L244" s="39">
        <f t="shared" si="127"/>
        <v>84.92</v>
      </c>
      <c r="M244" s="39">
        <f t="shared" ref="M244" si="128">ROUND(((M238+M239+M240+M241+M242+M243)/6),2)</f>
        <v>82.42</v>
      </c>
      <c r="N244" s="39">
        <f t="shared" si="127"/>
        <v>78.17</v>
      </c>
      <c r="O244" s="39">
        <f t="shared" si="127"/>
        <v>82.92</v>
      </c>
      <c r="P244" s="39">
        <f t="shared" si="127"/>
        <v>79.75</v>
      </c>
      <c r="Q244" s="39">
        <f t="shared" si="127"/>
        <v>77.67</v>
      </c>
      <c r="R244" s="39">
        <f t="shared" si="127"/>
        <v>79.25</v>
      </c>
      <c r="S244" s="39">
        <f t="shared" si="127"/>
        <v>1230.5</v>
      </c>
      <c r="T244" s="39">
        <f t="shared" si="127"/>
        <v>82.03</v>
      </c>
      <c r="U244" s="338"/>
      <c r="V244" s="340"/>
    </row>
    <row r="245" spans="1:32" ht="15" customHeight="1">
      <c r="A245" s="335"/>
      <c r="B245" s="78"/>
      <c r="C245" s="28" t="s">
        <v>204</v>
      </c>
      <c r="D245" s="84">
        <f>VLOOKUP($A$238,'Nilai USP'!$B$283:$T$419,4)</f>
        <v>95</v>
      </c>
      <c r="E245" s="84">
        <f>VLOOKUP($A$238,'Nilai USP'!$B$283:$T$419,5)</f>
        <v>84.615384615384613</v>
      </c>
      <c r="F245" s="84">
        <f>VLOOKUP($A$238,'Nilai USP'!$B$283:$T$419,6)</f>
        <v>84</v>
      </c>
      <c r="G245" s="84">
        <f>VLOOKUP($A$238,'Nilai USP'!$B$283:$T$419,7)</f>
        <v>83</v>
      </c>
      <c r="H245" s="84">
        <f>VLOOKUP($A$238,'Nilai USP'!$B$283:$T$419,8)</f>
        <v>90</v>
      </c>
      <c r="I245" s="84">
        <f>VLOOKUP($A$238,'Nilai USP'!$B$283:$T$419,9)</f>
        <v>92</v>
      </c>
      <c r="J245" s="84">
        <f>VLOOKUP($A$238,'Nilai USP'!$B$283:$T$419,10)</f>
        <v>92</v>
      </c>
      <c r="K245" s="84">
        <f>VLOOKUP($A$238,'Nilai USP'!$B$283:$T$419,11)</f>
        <v>93</v>
      </c>
      <c r="L245" s="84">
        <f>VLOOKUP($A$238,'Nilai USP'!$B$283:$T$419,12)</f>
        <v>91</v>
      </c>
      <c r="M245" s="84">
        <f>VLOOKUP($A$238,'Nilai USP'!$B$283:$T$419,13)</f>
        <v>91.176470588235304</v>
      </c>
      <c r="N245" s="84">
        <f>VLOOKUP($A$238,'Nilai USP'!$B$283:$T$419,14)</f>
        <v>91</v>
      </c>
      <c r="O245" s="84">
        <f>VLOOKUP($A$238,'Nilai USP'!$B$283:$T$419,15)</f>
        <v>85</v>
      </c>
      <c r="P245" s="84">
        <f>VLOOKUP($A$238,'Nilai USP'!$B$283:$T$419,16)</f>
        <v>82</v>
      </c>
      <c r="Q245" s="84">
        <f>VLOOKUP($A$238,'Nilai USP'!$B$283:$T$419,17)</f>
        <v>78</v>
      </c>
      <c r="R245" s="84">
        <f>VLOOKUP($A$238,'Nilai USP'!$B$283:$T$419,18)</f>
        <v>85</v>
      </c>
      <c r="S245" s="38">
        <f t="shared" ref="S245:S252" si="129">SUM(D245:R245)</f>
        <v>1316.7918552036199</v>
      </c>
      <c r="T245" s="38">
        <f t="shared" ref="T245:T252" si="130">ROUND(S245/COUNT(D245:R245),2)</f>
        <v>87.79</v>
      </c>
      <c r="U245" s="338"/>
      <c r="V245" s="340"/>
    </row>
    <row r="246" spans="1:32" ht="15" customHeight="1" thickBot="1">
      <c r="A246" s="336"/>
      <c r="B246" s="29"/>
      <c r="C246" s="37" t="s">
        <v>205</v>
      </c>
      <c r="D246" s="41">
        <f t="shared" ref="D246:R246" si="131">ROUND((D244*$V$6+D245*$V$7),0)</f>
        <v>88</v>
      </c>
      <c r="E246" s="41">
        <f t="shared" si="131"/>
        <v>82</v>
      </c>
      <c r="F246" s="41">
        <f t="shared" si="131"/>
        <v>84</v>
      </c>
      <c r="G246" s="41">
        <f t="shared" si="131"/>
        <v>81</v>
      </c>
      <c r="H246" s="41">
        <f t="shared" si="131"/>
        <v>87</v>
      </c>
      <c r="I246" s="41">
        <f t="shared" si="131"/>
        <v>86</v>
      </c>
      <c r="J246" s="41">
        <f t="shared" si="131"/>
        <v>91</v>
      </c>
      <c r="K246" s="41">
        <f t="shared" si="131"/>
        <v>90</v>
      </c>
      <c r="L246" s="41">
        <f t="shared" si="131"/>
        <v>88</v>
      </c>
      <c r="M246" s="41">
        <f t="shared" si="131"/>
        <v>87</v>
      </c>
      <c r="N246" s="41">
        <f t="shared" si="131"/>
        <v>85</v>
      </c>
      <c r="O246" s="41">
        <f t="shared" si="131"/>
        <v>84</v>
      </c>
      <c r="P246" s="41">
        <f t="shared" si="131"/>
        <v>81</v>
      </c>
      <c r="Q246" s="41">
        <f t="shared" si="131"/>
        <v>78</v>
      </c>
      <c r="R246" s="41">
        <f t="shared" si="131"/>
        <v>82</v>
      </c>
      <c r="S246" s="41">
        <f t="shared" si="129"/>
        <v>1274</v>
      </c>
      <c r="T246" s="41">
        <f t="shared" si="130"/>
        <v>84.93</v>
      </c>
      <c r="U246" s="339"/>
      <c r="V246" s="341"/>
    </row>
    <row r="247" spans="1:32" ht="15" customHeight="1" thickTop="1">
      <c r="A247" s="334">
        <v>27</v>
      </c>
      <c r="B247" s="26"/>
      <c r="C247" s="36" t="s">
        <v>34</v>
      </c>
      <c r="D247" s="87">
        <f>VLOOKUP($A$247,Raport1!$B$283:$T$419,4)</f>
        <v>76</v>
      </c>
      <c r="E247" s="87">
        <f>VLOOKUP($A$247,Raport1!$B$283:$T$419,5)</f>
        <v>77</v>
      </c>
      <c r="F247" s="87">
        <f>VLOOKUP($A$247,Raport1!$B$283:$T$419,6)</f>
        <v>78</v>
      </c>
      <c r="G247" s="87">
        <f>VLOOKUP($A$247,Raport1!$B$283:$T$419,7)</f>
        <v>72</v>
      </c>
      <c r="H247" s="87">
        <f>VLOOKUP($A$247,Raport1!$B$283:$T$419,8)</f>
        <v>73.5</v>
      </c>
      <c r="I247" s="87">
        <f>VLOOKUP($A$247,Raport1!$B$283:$T$419,9)</f>
        <v>77.5</v>
      </c>
      <c r="J247" s="87">
        <f>VLOOKUP($A$247,Raport1!$B$283:$T$419,10)</f>
        <v>84</v>
      </c>
      <c r="K247" s="87">
        <f>VLOOKUP($A$247,Raport1!$B$283:$T$419,11)</f>
        <v>81</v>
      </c>
      <c r="L247" s="87">
        <f>VLOOKUP($A$247,Raport1!$B$283:$T$419,12)</f>
        <v>79.5</v>
      </c>
      <c r="M247" s="87">
        <f>VLOOKUP($A$247,Raport1!$B$283:$T$419,13)</f>
        <v>79</v>
      </c>
      <c r="N247" s="87">
        <f>VLOOKUP($A$247,Raport1!$B$283:$T$419,14)</f>
        <v>75</v>
      </c>
      <c r="O247" s="87">
        <f>VLOOKUP($A$247,Raport1!$B$283:$T$419,15)</f>
        <v>70</v>
      </c>
      <c r="P247" s="87">
        <f>VLOOKUP($A$247,Raport1!$B$283:$T$419,16)</f>
        <v>77</v>
      </c>
      <c r="Q247" s="87">
        <f>VLOOKUP($A$247,Raport1!$B$283:$T$419,17)</f>
        <v>76</v>
      </c>
      <c r="R247" s="87">
        <f>VLOOKUP($A$247,Raport1!$B$283:$T$419,18)</f>
        <v>76.5</v>
      </c>
      <c r="S247" s="80">
        <f t="shared" si="129"/>
        <v>1152</v>
      </c>
      <c r="T247" s="80">
        <f t="shared" si="130"/>
        <v>76.8</v>
      </c>
      <c r="U247" s="337" t="str">
        <f>'SIKAP IPS'!J34</f>
        <v>SB</v>
      </c>
      <c r="V247" s="340" t="s">
        <v>33</v>
      </c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spans="1:32" ht="15" customHeight="1">
      <c r="A248" s="335"/>
      <c r="B248" s="26"/>
      <c r="C248" s="35" t="s">
        <v>35</v>
      </c>
      <c r="D248" s="84">
        <f>VLOOKUP($A$247,Raport2!$B$283:$T$419,4)</f>
        <v>78</v>
      </c>
      <c r="E248" s="84">
        <f>VLOOKUP($A$247,Raport2!$B$283:$T$419,5)</f>
        <v>79</v>
      </c>
      <c r="F248" s="84">
        <f>VLOOKUP($A$247,Raport2!$B$283:$T$419,6)</f>
        <v>80.5</v>
      </c>
      <c r="G248" s="84">
        <f>VLOOKUP($A$247,Raport2!$B$283:$T$419,7)</f>
        <v>70</v>
      </c>
      <c r="H248" s="84">
        <f>VLOOKUP($A$247,Raport2!$B$283:$T$419,8)</f>
        <v>73.5</v>
      </c>
      <c r="I248" s="84">
        <f>VLOOKUP($A$247,Raport2!$B$283:$T$419,9)</f>
        <v>78.5</v>
      </c>
      <c r="J248" s="84">
        <f>VLOOKUP($A$247,Raport2!$B$283:$T$419,10)</f>
        <v>86.5</v>
      </c>
      <c r="K248" s="84">
        <f>VLOOKUP($A$247,Raport2!$B$283:$T$419,11)</f>
        <v>83</v>
      </c>
      <c r="L248" s="84">
        <f>VLOOKUP($A$247,Raport2!$B$283:$T$419,12)</f>
        <v>82.5</v>
      </c>
      <c r="M248" s="84">
        <f>VLOOKUP($A$247,Raport2!$B$283:$T$419,13)</f>
        <v>82</v>
      </c>
      <c r="N248" s="84">
        <f>VLOOKUP($A$247,Raport2!$B$283:$T$419,14)</f>
        <v>76.5</v>
      </c>
      <c r="O248" s="84">
        <f>VLOOKUP($A$247,Raport2!$B$283:$T$419,15)</f>
        <v>80</v>
      </c>
      <c r="P248" s="84">
        <f>VLOOKUP($A$247,Raport2!$B$283:$T$419,16)</f>
        <v>77.5</v>
      </c>
      <c r="Q248" s="84">
        <f>VLOOKUP($A$247,Raport2!$B$283:$T$419,17)</f>
        <v>79.5</v>
      </c>
      <c r="R248" s="84">
        <f>VLOOKUP($A$247,Raport2!$B$283:$T$419,18)</f>
        <v>76.5</v>
      </c>
      <c r="S248" s="38">
        <f t="shared" si="129"/>
        <v>1183.5</v>
      </c>
      <c r="T248" s="38">
        <f t="shared" si="130"/>
        <v>78.900000000000006</v>
      </c>
      <c r="U248" s="338"/>
      <c r="V248" s="340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spans="1:32" ht="15" customHeight="1">
      <c r="A249" s="335"/>
      <c r="B249" s="342" t="str">
        <f>VLOOKUP($A$247,PresensiIPS!$A$7:$M$360,7)</f>
        <v>RADIKA NOVIA RAMADHANI</v>
      </c>
      <c r="C249" s="35" t="s">
        <v>22</v>
      </c>
      <c r="D249" s="84">
        <f>VLOOKUP($A$247,Raport3!$B$283:$T$419,4)</f>
        <v>81</v>
      </c>
      <c r="E249" s="84">
        <f>VLOOKUP($A$247,Raport3!$B$283:$T$419,5)</f>
        <v>80</v>
      </c>
      <c r="F249" s="84">
        <f>VLOOKUP($A$247,Raport3!$B$283:$T$419,6)</f>
        <v>81</v>
      </c>
      <c r="G249" s="84">
        <f>VLOOKUP($A$247,Raport3!$B$283:$T$419,7)</f>
        <v>85</v>
      </c>
      <c r="H249" s="84">
        <f>VLOOKUP($A$247,Raport3!$B$283:$T$419,8)</f>
        <v>87</v>
      </c>
      <c r="I249" s="84">
        <f>VLOOKUP($A$247,Raport3!$B$283:$T$419,9)</f>
        <v>80</v>
      </c>
      <c r="J249" s="84">
        <f>VLOOKUP($A$247,Raport3!$B$283:$T$419,10)</f>
        <v>86.5</v>
      </c>
      <c r="K249" s="84">
        <f>VLOOKUP($A$247,Raport3!$B$283:$T$419,11)</f>
        <v>81</v>
      </c>
      <c r="L249" s="84">
        <f>VLOOKUP($A$247,Raport3!$B$283:$T$419,12)</f>
        <v>82</v>
      </c>
      <c r="M249" s="84">
        <f>VLOOKUP($A$247,Raport3!$B$283:$T$419,13)</f>
        <v>87.5</v>
      </c>
      <c r="N249" s="84">
        <f>VLOOKUP($A$247,Raport3!$B$283:$T$419,14)</f>
        <v>80</v>
      </c>
      <c r="O249" s="84">
        <f>VLOOKUP($A$247,Raport3!$B$283:$T$419,15)</f>
        <v>79.5</v>
      </c>
      <c r="P249" s="84">
        <f>VLOOKUP($A$247,Raport3!$B$283:$T$419,16)</f>
        <v>80.5</v>
      </c>
      <c r="Q249" s="84">
        <f>VLOOKUP($A$247,Raport3!$B$283:$T$419,17)</f>
        <v>80</v>
      </c>
      <c r="R249" s="84">
        <f>VLOOKUP($A$247,Raport3!$B$283:$T$419,18)</f>
        <v>80.5</v>
      </c>
      <c r="S249" s="38">
        <f t="shared" si="129"/>
        <v>1231.5</v>
      </c>
      <c r="T249" s="38">
        <f t="shared" si="130"/>
        <v>82.1</v>
      </c>
      <c r="U249" s="338"/>
      <c r="V249" s="340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spans="1:32" ht="15" customHeight="1">
      <c r="A250" s="335"/>
      <c r="B250" s="342"/>
      <c r="C250" s="35" t="s">
        <v>23</v>
      </c>
      <c r="D250" s="84">
        <f>VLOOKUP($A$247,Raport4!$B$283:$T$419,4)</f>
        <v>87</v>
      </c>
      <c r="E250" s="84">
        <f>VLOOKUP($A$247,Raport4!$B$283:$T$419,5)</f>
        <v>82.5</v>
      </c>
      <c r="F250" s="84">
        <f>VLOOKUP($A$247,Raport4!$B$283:$T$419,6)</f>
        <v>81</v>
      </c>
      <c r="G250" s="84">
        <f>VLOOKUP($A$247,Raport4!$B$283:$T$419,7)</f>
        <v>85</v>
      </c>
      <c r="H250" s="84">
        <f>VLOOKUP($A$247,Raport4!$B$283:$T$419,8)</f>
        <v>88</v>
      </c>
      <c r="I250" s="84">
        <f>VLOOKUP($A$247,Raport4!$B$283:$T$419,9)</f>
        <v>81.5</v>
      </c>
      <c r="J250" s="84">
        <f>VLOOKUP($A$247,Raport4!$B$283:$T$419,10)</f>
        <v>90</v>
      </c>
      <c r="K250" s="84">
        <f>VLOOKUP($A$247,Raport4!$B$283:$T$419,11)</f>
        <v>85.5</v>
      </c>
      <c r="L250" s="84">
        <f>VLOOKUP($A$247,Raport4!$B$283:$T$419,12)</f>
        <v>83.5</v>
      </c>
      <c r="M250" s="84">
        <f>VLOOKUP($A$247,Raport4!$B$283:$T$419,13)</f>
        <v>83</v>
      </c>
      <c r="N250" s="84">
        <f>VLOOKUP($A$247,Raport4!$B$283:$T$419,14)</f>
        <v>80.5</v>
      </c>
      <c r="O250" s="84">
        <f>VLOOKUP($A$247,Raport4!$B$283:$T$419,15)</f>
        <v>85</v>
      </c>
      <c r="P250" s="84">
        <f>VLOOKUP($A$247,Raport4!$B$283:$T$419,16)</f>
        <v>82</v>
      </c>
      <c r="Q250" s="84">
        <f>VLOOKUP($A$247,Raport4!$B$283:$T$419,17)</f>
        <v>82</v>
      </c>
      <c r="R250" s="84">
        <f>VLOOKUP($A$247,Raport4!$B$283:$T$419,18)</f>
        <v>80</v>
      </c>
      <c r="S250" s="38">
        <f t="shared" si="129"/>
        <v>1256.5</v>
      </c>
      <c r="T250" s="38">
        <f t="shared" si="130"/>
        <v>83.77</v>
      </c>
      <c r="U250" s="338"/>
      <c r="V250" s="340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spans="1:32" ht="15" customHeight="1">
      <c r="A251" s="335"/>
      <c r="B251" s="86" t="str">
        <f>VLOOKUP($A$247,PresensiIPS!$A$7:$M$360,4)</f>
        <v>3526015011030005</v>
      </c>
      <c r="C251" s="36" t="s">
        <v>24</v>
      </c>
      <c r="D251" s="84">
        <f>VLOOKUP($A$247,Raport5!$B$283:$T$419,4)</f>
        <v>82</v>
      </c>
      <c r="E251" s="84">
        <f>VLOOKUP($A$247,Raport5!$B$283:$T$419,5)</f>
        <v>83.5</v>
      </c>
      <c r="F251" s="84">
        <f>VLOOKUP($A$247,Raport5!$B$283:$T$419,6)</f>
        <v>88</v>
      </c>
      <c r="G251" s="84">
        <f>VLOOKUP($A$247,Raport5!$B$283:$T$419,7)</f>
        <v>87.5</v>
      </c>
      <c r="H251" s="84">
        <f>VLOOKUP($A$247,Raport5!$B$283:$T$419,8)</f>
        <v>88</v>
      </c>
      <c r="I251" s="84">
        <f>VLOOKUP($A$247,Raport5!$B$283:$T$419,9)</f>
        <v>81</v>
      </c>
      <c r="J251" s="84">
        <f>VLOOKUP($A$247,Raport5!$B$283:$T$419,10)</f>
        <v>92</v>
      </c>
      <c r="K251" s="84">
        <f>VLOOKUP($A$247,Raport5!$B$283:$T$419,11)</f>
        <v>87</v>
      </c>
      <c r="L251" s="84">
        <f>VLOOKUP($A$247,Raport5!$B$283:$T$419,12)</f>
        <v>88.5</v>
      </c>
      <c r="M251" s="84">
        <f>VLOOKUP($A$247,Raport5!$B$283:$T$419,13)</f>
        <v>86</v>
      </c>
      <c r="N251" s="84">
        <f>VLOOKUP($A$247,Raport5!$B$283:$T$419,14)</f>
        <v>80</v>
      </c>
      <c r="O251" s="84">
        <f>VLOOKUP($A$247,Raport5!$B$283:$T$419,15)</f>
        <v>90.5</v>
      </c>
      <c r="P251" s="84">
        <f>VLOOKUP($A$247,Raport5!$B$283:$T$419,16)</f>
        <v>82</v>
      </c>
      <c r="Q251" s="84">
        <f>VLOOKUP($A$247,Raport5!$B$283:$T$419,17)</f>
        <v>72</v>
      </c>
      <c r="R251" s="84">
        <f>VLOOKUP($A$247,Raport5!$B$283:$T$419,18)</f>
        <v>85</v>
      </c>
      <c r="S251" s="38">
        <f t="shared" si="129"/>
        <v>1273</v>
      </c>
      <c r="T251" s="38">
        <f t="shared" si="130"/>
        <v>84.87</v>
      </c>
      <c r="U251" s="338"/>
      <c r="V251" s="340"/>
    </row>
    <row r="252" spans="1:32" ht="15" customHeight="1">
      <c r="A252" s="335"/>
      <c r="B252" s="85">
        <f>VLOOKUP($A$247,PresensiIPS!$A$7:$M$360,2)</f>
        <v>12444</v>
      </c>
      <c r="C252" s="36" t="s">
        <v>67</v>
      </c>
      <c r="D252" s="84">
        <f>VLOOKUP($A$247,Raport6!$B$283:$T$419,4)</f>
        <v>86.5</v>
      </c>
      <c r="E252" s="84">
        <f>VLOOKUP($A$247,Raport6!$B$283:$T$419,5)</f>
        <v>86</v>
      </c>
      <c r="F252" s="84">
        <f>VLOOKUP($A$247,Raport6!$B$283:$T$419,6)</f>
        <v>90</v>
      </c>
      <c r="G252" s="84">
        <f>VLOOKUP($A$247,Raport6!$B$283:$T$419,7)</f>
        <v>87</v>
      </c>
      <c r="H252" s="84">
        <f>VLOOKUP($A$247,Raport6!$B$283:$T$419,8)</f>
        <v>88</v>
      </c>
      <c r="I252" s="84">
        <f>VLOOKUP($A$247,Raport6!$B$283:$T$419,9)</f>
        <v>82</v>
      </c>
      <c r="J252" s="84">
        <f>VLOOKUP($A$247,Raport6!$B$283:$T$419,10)</f>
        <v>95</v>
      </c>
      <c r="K252" s="84">
        <f>VLOOKUP($A$247,Raport6!$B$283:$T$419,11)</f>
        <v>93</v>
      </c>
      <c r="L252" s="84">
        <f>VLOOKUP($A$247,Raport6!$B$283:$T$419,12)</f>
        <v>90.5</v>
      </c>
      <c r="M252" s="84">
        <f>VLOOKUP($A$247,Raport6!$B$283:$T$419,13)</f>
        <v>88.5</v>
      </c>
      <c r="N252" s="84">
        <f>VLOOKUP($A$247,Raport6!$B$283:$T$419,14)</f>
        <v>82</v>
      </c>
      <c r="O252" s="84">
        <f>VLOOKUP($A$247,Raport6!$B$283:$T$419,15)</f>
        <v>90.5</v>
      </c>
      <c r="P252" s="84">
        <f>VLOOKUP($A$247,Raport6!$B$283:$T$419,16)</f>
        <v>85.5</v>
      </c>
      <c r="Q252" s="84">
        <f>VLOOKUP($A$247,Raport6!$B$283:$T$419,17)</f>
        <v>74.5</v>
      </c>
      <c r="R252" s="84">
        <f>VLOOKUP($A$247,Raport6!$B$283:$T$419,18)</f>
        <v>84</v>
      </c>
      <c r="S252" s="38">
        <f t="shared" si="129"/>
        <v>1303</v>
      </c>
      <c r="T252" s="38">
        <f t="shared" si="130"/>
        <v>86.87</v>
      </c>
      <c r="U252" s="338"/>
      <c r="V252" s="340"/>
    </row>
    <row r="253" spans="1:32" ht="15" customHeight="1">
      <c r="A253" s="335"/>
      <c r="B253" s="85" t="str">
        <f>VLOOKUP($A$247,PresensiIPS!$A$7:$M$360,3)</f>
        <v>0031168747</v>
      </c>
      <c r="C253" s="27" t="s">
        <v>21</v>
      </c>
      <c r="D253" s="39">
        <f>ROUND(((D247+D248+D249+D250+D251+D252)/6),2)</f>
        <v>81.75</v>
      </c>
      <c r="E253" s="39">
        <f>ROUND(((E247+E248+E249+E250+E251+E252)/6),2)</f>
        <v>81.33</v>
      </c>
      <c r="F253" s="39">
        <f>ROUND(((F247+F248+F249+F250+F251+F252)/6),2)</f>
        <v>83.08</v>
      </c>
      <c r="G253" s="39">
        <f>ROUND(((G247+G248+G249+G250+G251+G252)/6),2)</f>
        <v>81.08</v>
      </c>
      <c r="H253" s="39">
        <f>ROUND(((H247+H248+H249+H250+H251+H252)/6),2)</f>
        <v>83</v>
      </c>
      <c r="I253" s="39">
        <f t="shared" ref="I253:T253" si="132">ROUND(((I247+I248+I249+I250+I251+I252)/6),2)</f>
        <v>80.08</v>
      </c>
      <c r="J253" s="39">
        <f t="shared" si="132"/>
        <v>89</v>
      </c>
      <c r="K253" s="39">
        <f t="shared" si="132"/>
        <v>85.08</v>
      </c>
      <c r="L253" s="39">
        <f t="shared" si="132"/>
        <v>84.42</v>
      </c>
      <c r="M253" s="39">
        <f t="shared" ref="M253" si="133">ROUND(((M247+M248+M249+M250+M251+M252)/6),2)</f>
        <v>84.33</v>
      </c>
      <c r="N253" s="39">
        <f t="shared" si="132"/>
        <v>79</v>
      </c>
      <c r="O253" s="39">
        <f t="shared" si="132"/>
        <v>82.58</v>
      </c>
      <c r="P253" s="39">
        <f t="shared" si="132"/>
        <v>80.75</v>
      </c>
      <c r="Q253" s="39">
        <f t="shared" si="132"/>
        <v>77.33</v>
      </c>
      <c r="R253" s="39">
        <f t="shared" si="132"/>
        <v>80.42</v>
      </c>
      <c r="S253" s="39">
        <f t="shared" si="132"/>
        <v>1233.25</v>
      </c>
      <c r="T253" s="39">
        <f t="shared" si="132"/>
        <v>82.22</v>
      </c>
      <c r="U253" s="338"/>
      <c r="V253" s="340"/>
    </row>
    <row r="254" spans="1:32" ht="15" customHeight="1">
      <c r="A254" s="335"/>
      <c r="B254" s="78"/>
      <c r="C254" s="28" t="s">
        <v>204</v>
      </c>
      <c r="D254" s="84">
        <f>VLOOKUP($A$247,'Nilai USP'!$B$283:$T$419,4)</f>
        <v>96</v>
      </c>
      <c r="E254" s="84">
        <f>VLOOKUP($A$247,'Nilai USP'!$B$283:$T$419,5)</f>
        <v>85.384615384615387</v>
      </c>
      <c r="F254" s="84">
        <f>VLOOKUP($A$247,'Nilai USP'!$B$283:$T$419,6)</f>
        <v>84</v>
      </c>
      <c r="G254" s="84">
        <f>VLOOKUP($A$247,'Nilai USP'!$B$283:$T$419,7)</f>
        <v>75</v>
      </c>
      <c r="H254" s="84">
        <f>VLOOKUP($A$247,'Nilai USP'!$B$283:$T$419,8)</f>
        <v>84</v>
      </c>
      <c r="I254" s="84">
        <f>VLOOKUP($A$247,'Nilai USP'!$B$283:$T$419,9)</f>
        <v>78</v>
      </c>
      <c r="J254" s="84">
        <f>VLOOKUP($A$247,'Nilai USP'!$B$283:$T$419,10)</f>
        <v>88</v>
      </c>
      <c r="K254" s="84">
        <f>VLOOKUP($A$247,'Nilai USP'!$B$283:$T$419,11)</f>
        <v>92</v>
      </c>
      <c r="L254" s="84">
        <f>VLOOKUP($A$247,'Nilai USP'!$B$283:$T$419,12)</f>
        <v>89</v>
      </c>
      <c r="M254" s="84">
        <f>VLOOKUP($A$247,'Nilai USP'!$B$283:$T$419,13)</f>
        <v>86.764705882352942</v>
      </c>
      <c r="N254" s="84">
        <f>VLOOKUP($A$247,'Nilai USP'!$B$283:$T$419,14)</f>
        <v>87</v>
      </c>
      <c r="O254" s="84">
        <f>VLOOKUP($A$247,'Nilai USP'!$B$283:$T$419,15)</f>
        <v>84</v>
      </c>
      <c r="P254" s="84">
        <f>VLOOKUP($A$247,'Nilai USP'!$B$283:$T$419,16)</f>
        <v>85</v>
      </c>
      <c r="Q254" s="84">
        <f>VLOOKUP($A$247,'Nilai USP'!$B$283:$T$419,17)</f>
        <v>78</v>
      </c>
      <c r="R254" s="84">
        <f>VLOOKUP($A$247,'Nilai USP'!$B$283:$T$419,18)</f>
        <v>84</v>
      </c>
      <c r="S254" s="38">
        <f t="shared" ref="S254:S261" si="134">SUM(D254:R254)</f>
        <v>1276.1493212669684</v>
      </c>
      <c r="T254" s="38">
        <f t="shared" ref="T254:T261" si="135">ROUND(S254/COUNT(D254:R254),2)</f>
        <v>85.08</v>
      </c>
      <c r="U254" s="338"/>
      <c r="V254" s="340"/>
    </row>
    <row r="255" spans="1:32" ht="15" customHeight="1" thickBot="1">
      <c r="A255" s="336"/>
      <c r="B255" s="29"/>
      <c r="C255" s="37" t="s">
        <v>205</v>
      </c>
      <c r="D255" s="41">
        <f t="shared" ref="D255:R255" si="136">ROUND((D253*$V$6+D254*$V$7),0)</f>
        <v>89</v>
      </c>
      <c r="E255" s="41">
        <f t="shared" si="136"/>
        <v>83</v>
      </c>
      <c r="F255" s="41">
        <f t="shared" si="136"/>
        <v>84</v>
      </c>
      <c r="G255" s="41">
        <f t="shared" si="136"/>
        <v>78</v>
      </c>
      <c r="H255" s="41">
        <f t="shared" si="136"/>
        <v>84</v>
      </c>
      <c r="I255" s="41">
        <f t="shared" si="136"/>
        <v>79</v>
      </c>
      <c r="J255" s="41">
        <f t="shared" si="136"/>
        <v>89</v>
      </c>
      <c r="K255" s="41">
        <f t="shared" si="136"/>
        <v>89</v>
      </c>
      <c r="L255" s="41">
        <f t="shared" si="136"/>
        <v>87</v>
      </c>
      <c r="M255" s="41">
        <f t="shared" si="136"/>
        <v>86</v>
      </c>
      <c r="N255" s="41">
        <f t="shared" si="136"/>
        <v>83</v>
      </c>
      <c r="O255" s="41">
        <f t="shared" si="136"/>
        <v>83</v>
      </c>
      <c r="P255" s="41">
        <f t="shared" si="136"/>
        <v>83</v>
      </c>
      <c r="Q255" s="41">
        <f t="shared" si="136"/>
        <v>78</v>
      </c>
      <c r="R255" s="41">
        <f t="shared" si="136"/>
        <v>82</v>
      </c>
      <c r="S255" s="41">
        <f t="shared" si="134"/>
        <v>1257</v>
      </c>
      <c r="T255" s="41">
        <f t="shared" si="135"/>
        <v>83.8</v>
      </c>
      <c r="U255" s="339"/>
      <c r="V255" s="341"/>
    </row>
    <row r="256" spans="1:32" ht="15" customHeight="1" thickTop="1">
      <c r="A256" s="334">
        <v>28</v>
      </c>
      <c r="B256" s="26"/>
      <c r="C256" s="36" t="s">
        <v>34</v>
      </c>
      <c r="D256" s="87">
        <f>VLOOKUP($A$256,Raport1!$B$283:$T$419,4)</f>
        <v>79.5</v>
      </c>
      <c r="E256" s="87">
        <f>VLOOKUP($A$256,Raport1!$B$283:$T$419,5)</f>
        <v>78</v>
      </c>
      <c r="F256" s="87">
        <f>VLOOKUP($A$256,Raport1!$B$283:$T$419,6)</f>
        <v>81.5</v>
      </c>
      <c r="G256" s="87">
        <f>VLOOKUP($A$256,Raport1!$B$283:$T$419,7)</f>
        <v>76</v>
      </c>
      <c r="H256" s="87">
        <f>VLOOKUP($A$256,Raport1!$B$283:$T$419,8)</f>
        <v>71</v>
      </c>
      <c r="I256" s="87">
        <f>VLOOKUP($A$256,Raport1!$B$283:$T$419,9)</f>
        <v>77</v>
      </c>
      <c r="J256" s="87">
        <f>VLOOKUP($A$256,Raport1!$B$283:$T$419,10)</f>
        <v>84</v>
      </c>
      <c r="K256" s="87">
        <f>VLOOKUP($A$256,Raport1!$B$283:$T$419,11)</f>
        <v>81</v>
      </c>
      <c r="L256" s="87">
        <f>VLOOKUP($A$256,Raport1!$B$283:$T$419,12)</f>
        <v>81.5</v>
      </c>
      <c r="M256" s="87">
        <f>VLOOKUP($A$256,Raport1!$B$283:$T$419,13)</f>
        <v>80</v>
      </c>
      <c r="N256" s="87">
        <f>VLOOKUP($A$256,Raport1!$B$283:$T$419,14)</f>
        <v>80</v>
      </c>
      <c r="O256" s="87">
        <f>VLOOKUP($A$256,Raport1!$B$283:$T$419,15)</f>
        <v>75</v>
      </c>
      <c r="P256" s="87">
        <f>VLOOKUP($A$256,Raport1!$B$283:$T$419,16)</f>
        <v>79.5</v>
      </c>
      <c r="Q256" s="87">
        <f>VLOOKUP($A$256,Raport1!$B$283:$T$419,17)</f>
        <v>80</v>
      </c>
      <c r="R256" s="87">
        <f>VLOOKUP($A$256,Raport1!$B$283:$T$419,18)</f>
        <v>76.5</v>
      </c>
      <c r="S256" s="80">
        <f t="shared" si="134"/>
        <v>1180.5</v>
      </c>
      <c r="T256" s="80">
        <f t="shared" si="135"/>
        <v>78.7</v>
      </c>
      <c r="U256" s="337" t="str">
        <f>'SIKAP IPS'!J35</f>
        <v>SB</v>
      </c>
      <c r="V256" s="340" t="s">
        <v>33</v>
      </c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 spans="1:32" ht="15" customHeight="1">
      <c r="A257" s="335"/>
      <c r="B257" s="26"/>
      <c r="C257" s="35" t="s">
        <v>35</v>
      </c>
      <c r="D257" s="84">
        <f>VLOOKUP($A$256,Raport2!$B$283:$T$419,4)</f>
        <v>81</v>
      </c>
      <c r="E257" s="84">
        <f>VLOOKUP($A$256,Raport2!$B$283:$T$419,5)</f>
        <v>80</v>
      </c>
      <c r="F257" s="84">
        <f>VLOOKUP($A$256,Raport2!$B$283:$T$419,6)</f>
        <v>83</v>
      </c>
      <c r="G257" s="84">
        <f>VLOOKUP($A$256,Raport2!$B$283:$T$419,7)</f>
        <v>83</v>
      </c>
      <c r="H257" s="84">
        <f>VLOOKUP($A$256,Raport2!$B$283:$T$419,8)</f>
        <v>81</v>
      </c>
      <c r="I257" s="84">
        <f>VLOOKUP($A$256,Raport2!$B$283:$T$419,9)</f>
        <v>80</v>
      </c>
      <c r="J257" s="84">
        <f>VLOOKUP($A$256,Raport2!$B$283:$T$419,10)</f>
        <v>85.5</v>
      </c>
      <c r="K257" s="84">
        <f>VLOOKUP($A$256,Raport2!$B$283:$T$419,11)</f>
        <v>83</v>
      </c>
      <c r="L257" s="84">
        <f>VLOOKUP($A$256,Raport2!$B$283:$T$419,12)</f>
        <v>84</v>
      </c>
      <c r="M257" s="84">
        <f>VLOOKUP($A$256,Raport2!$B$283:$T$419,13)</f>
        <v>85.5</v>
      </c>
      <c r="N257" s="84">
        <f>VLOOKUP($A$256,Raport2!$B$283:$T$419,14)</f>
        <v>81</v>
      </c>
      <c r="O257" s="84">
        <f>VLOOKUP($A$256,Raport2!$B$283:$T$419,15)</f>
        <v>80</v>
      </c>
      <c r="P257" s="84">
        <f>VLOOKUP($A$256,Raport2!$B$283:$T$419,16)</f>
        <v>83</v>
      </c>
      <c r="Q257" s="84">
        <f>VLOOKUP($A$256,Raport2!$B$283:$T$419,17)</f>
        <v>77.5</v>
      </c>
      <c r="R257" s="84">
        <f>VLOOKUP($A$256,Raport2!$B$283:$T$419,18)</f>
        <v>81</v>
      </c>
      <c r="S257" s="38">
        <f t="shared" si="134"/>
        <v>1228.5</v>
      </c>
      <c r="T257" s="38">
        <f t="shared" si="135"/>
        <v>81.900000000000006</v>
      </c>
      <c r="U257" s="338"/>
      <c r="V257" s="340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 spans="1:32" ht="15" customHeight="1">
      <c r="A258" s="335"/>
      <c r="B258" s="342" t="str">
        <f>VLOOKUP($A$256,PresensiIPS!$A$7:$M$360,7)</f>
        <v>RISKI RAHMAWATI</v>
      </c>
      <c r="C258" s="35" t="s">
        <v>22</v>
      </c>
      <c r="D258" s="84">
        <f>VLOOKUP($A$256,Raport3!$B$283:$T$419,4)</f>
        <v>87</v>
      </c>
      <c r="E258" s="84">
        <f>VLOOKUP($A$256,Raport3!$B$283:$T$419,5)</f>
        <v>81</v>
      </c>
      <c r="F258" s="84">
        <f>VLOOKUP($A$256,Raport3!$B$283:$T$419,6)</f>
        <v>83</v>
      </c>
      <c r="G258" s="84">
        <f>VLOOKUP($A$256,Raport3!$B$283:$T$419,7)</f>
        <v>87</v>
      </c>
      <c r="H258" s="84">
        <f>VLOOKUP($A$256,Raport3!$B$283:$T$419,8)</f>
        <v>88</v>
      </c>
      <c r="I258" s="84">
        <f>VLOOKUP($A$256,Raport3!$B$283:$T$419,9)</f>
        <v>79.5</v>
      </c>
      <c r="J258" s="84">
        <f>VLOOKUP($A$256,Raport3!$B$283:$T$419,10)</f>
        <v>87.5</v>
      </c>
      <c r="K258" s="84">
        <f>VLOOKUP($A$256,Raport3!$B$283:$T$419,11)</f>
        <v>86</v>
      </c>
      <c r="L258" s="84">
        <f>VLOOKUP($A$256,Raport3!$B$283:$T$419,12)</f>
        <v>81.5</v>
      </c>
      <c r="M258" s="84">
        <f>VLOOKUP($A$256,Raport3!$B$283:$T$419,13)</f>
        <v>89.5</v>
      </c>
      <c r="N258" s="84">
        <f>VLOOKUP($A$256,Raport3!$B$283:$T$419,14)</f>
        <v>87</v>
      </c>
      <c r="O258" s="84">
        <f>VLOOKUP($A$256,Raport3!$B$283:$T$419,15)</f>
        <v>85.5</v>
      </c>
      <c r="P258" s="84">
        <f>VLOOKUP($A$256,Raport3!$B$283:$T$419,16)</f>
        <v>84</v>
      </c>
      <c r="Q258" s="84">
        <f>VLOOKUP($A$256,Raport3!$B$283:$T$419,17)</f>
        <v>85</v>
      </c>
      <c r="R258" s="84">
        <f>VLOOKUP($A$256,Raport3!$B$283:$T$419,18)</f>
        <v>81.5</v>
      </c>
      <c r="S258" s="38">
        <f t="shared" si="134"/>
        <v>1273</v>
      </c>
      <c r="T258" s="38">
        <f t="shared" si="135"/>
        <v>84.87</v>
      </c>
      <c r="U258" s="338"/>
      <c r="V258" s="340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 spans="1:32" ht="15" customHeight="1">
      <c r="A259" s="335"/>
      <c r="B259" s="342"/>
      <c r="C259" s="35" t="s">
        <v>23</v>
      </c>
      <c r="D259" s="84">
        <f>VLOOKUP($A$256,Raport4!$B$283:$T$419,4)</f>
        <v>87.5</v>
      </c>
      <c r="E259" s="84">
        <f>VLOOKUP($A$256,Raport4!$B$283:$T$419,5)</f>
        <v>83.5</v>
      </c>
      <c r="F259" s="84">
        <f>VLOOKUP($A$256,Raport4!$B$283:$T$419,6)</f>
        <v>85</v>
      </c>
      <c r="G259" s="84">
        <f>VLOOKUP($A$256,Raport4!$B$283:$T$419,7)</f>
        <v>87.5</v>
      </c>
      <c r="H259" s="84">
        <f>VLOOKUP($A$256,Raport4!$B$283:$T$419,8)</f>
        <v>90</v>
      </c>
      <c r="I259" s="84">
        <f>VLOOKUP($A$256,Raport4!$B$283:$T$419,9)</f>
        <v>84.5</v>
      </c>
      <c r="J259" s="84">
        <f>VLOOKUP($A$256,Raport4!$B$283:$T$419,10)</f>
        <v>91.5</v>
      </c>
      <c r="K259" s="84">
        <f>VLOOKUP($A$256,Raport4!$B$283:$T$419,11)</f>
        <v>86.5</v>
      </c>
      <c r="L259" s="84">
        <f>VLOOKUP($A$256,Raport4!$B$283:$T$419,12)</f>
        <v>85.5</v>
      </c>
      <c r="M259" s="84">
        <f>VLOOKUP($A$256,Raport4!$B$283:$T$419,13)</f>
        <v>85.5</v>
      </c>
      <c r="N259" s="84">
        <f>VLOOKUP($A$256,Raport4!$B$283:$T$419,14)</f>
        <v>87.5</v>
      </c>
      <c r="O259" s="84">
        <f>VLOOKUP($A$256,Raport4!$B$283:$T$419,15)</f>
        <v>88</v>
      </c>
      <c r="P259" s="84">
        <f>VLOOKUP($A$256,Raport4!$B$283:$T$419,16)</f>
        <v>84</v>
      </c>
      <c r="Q259" s="84">
        <f>VLOOKUP($A$256,Raport4!$B$283:$T$419,17)</f>
        <v>87</v>
      </c>
      <c r="R259" s="84">
        <f>VLOOKUP($A$256,Raport4!$B$283:$T$419,18)</f>
        <v>84</v>
      </c>
      <c r="S259" s="38">
        <f t="shared" si="134"/>
        <v>1297.5</v>
      </c>
      <c r="T259" s="38">
        <f t="shared" si="135"/>
        <v>86.5</v>
      </c>
      <c r="U259" s="338"/>
      <c r="V259" s="340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 spans="1:32" ht="15" customHeight="1">
      <c r="A260" s="335"/>
      <c r="B260" s="86" t="str">
        <f>VLOOKUP($A$256,PresensiIPS!$A$7:$M$360,4)</f>
        <v>3526036910030001</v>
      </c>
      <c r="C260" s="36" t="s">
        <v>24</v>
      </c>
      <c r="D260" s="84">
        <f>VLOOKUP($A$256,Raport5!$B$283:$T$419,4)</f>
        <v>88</v>
      </c>
      <c r="E260" s="84">
        <f>VLOOKUP($A$256,Raport5!$B$283:$T$419,5)</f>
        <v>89.5</v>
      </c>
      <c r="F260" s="84">
        <f>VLOOKUP($A$256,Raport5!$B$283:$T$419,6)</f>
        <v>88.5</v>
      </c>
      <c r="G260" s="84">
        <f>VLOOKUP($A$256,Raport5!$B$283:$T$419,7)</f>
        <v>90</v>
      </c>
      <c r="H260" s="84">
        <f>VLOOKUP($A$256,Raport5!$B$283:$T$419,8)</f>
        <v>92</v>
      </c>
      <c r="I260" s="84">
        <f>VLOOKUP($A$256,Raport5!$B$283:$T$419,9)</f>
        <v>81</v>
      </c>
      <c r="J260" s="84">
        <f>VLOOKUP($A$256,Raport5!$B$283:$T$419,10)</f>
        <v>93.5</v>
      </c>
      <c r="K260" s="84">
        <f>VLOOKUP($A$256,Raport5!$B$283:$T$419,11)</f>
        <v>87</v>
      </c>
      <c r="L260" s="84">
        <f>VLOOKUP($A$256,Raport5!$B$283:$T$419,12)</f>
        <v>87</v>
      </c>
      <c r="M260" s="84">
        <f>VLOOKUP($A$256,Raport5!$B$283:$T$419,13)</f>
        <v>91.5</v>
      </c>
      <c r="N260" s="84">
        <f>VLOOKUP($A$256,Raport5!$B$283:$T$419,14)</f>
        <v>88</v>
      </c>
      <c r="O260" s="84">
        <f>VLOOKUP($A$256,Raport5!$B$283:$T$419,15)</f>
        <v>86.5</v>
      </c>
      <c r="P260" s="84">
        <f>VLOOKUP($A$256,Raport5!$B$283:$T$419,16)</f>
        <v>85.5</v>
      </c>
      <c r="Q260" s="84">
        <f>VLOOKUP($A$256,Raport5!$B$283:$T$419,17)</f>
        <v>85</v>
      </c>
      <c r="R260" s="84">
        <f>VLOOKUP($A$256,Raport5!$B$283:$T$419,18)</f>
        <v>88</v>
      </c>
      <c r="S260" s="38">
        <f t="shared" si="134"/>
        <v>1321</v>
      </c>
      <c r="T260" s="38">
        <f t="shared" si="135"/>
        <v>88.07</v>
      </c>
      <c r="U260" s="338"/>
      <c r="V260" s="340"/>
    </row>
    <row r="261" spans="1:32" ht="15" customHeight="1">
      <c r="A261" s="335"/>
      <c r="B261" s="85">
        <f>VLOOKUP($A$256,PresensiIPS!$A$7:$M$360,2)</f>
        <v>12471</v>
      </c>
      <c r="C261" s="36" t="s">
        <v>67</v>
      </c>
      <c r="D261" s="84">
        <f>VLOOKUP($A$256,Raport6!$B$283:$T$419,4)</f>
        <v>88.5</v>
      </c>
      <c r="E261" s="84">
        <f>VLOOKUP($A$256,Raport6!$B$283:$T$419,5)</f>
        <v>91</v>
      </c>
      <c r="F261" s="84">
        <f>VLOOKUP($A$256,Raport6!$B$283:$T$419,6)</f>
        <v>91.5</v>
      </c>
      <c r="G261" s="84">
        <f>VLOOKUP($A$256,Raport6!$B$283:$T$419,7)</f>
        <v>91</v>
      </c>
      <c r="H261" s="84">
        <f>VLOOKUP($A$256,Raport6!$B$283:$T$419,8)</f>
        <v>92</v>
      </c>
      <c r="I261" s="84">
        <f>VLOOKUP($A$256,Raport6!$B$283:$T$419,9)</f>
        <v>82.5</v>
      </c>
      <c r="J261" s="84">
        <f>VLOOKUP($A$256,Raport6!$B$283:$T$419,10)</f>
        <v>96</v>
      </c>
      <c r="K261" s="84">
        <f>VLOOKUP($A$256,Raport6!$B$283:$T$419,11)</f>
        <v>94</v>
      </c>
      <c r="L261" s="84">
        <f>VLOOKUP($A$256,Raport6!$B$283:$T$419,12)</f>
        <v>92</v>
      </c>
      <c r="M261" s="84">
        <f>VLOOKUP($A$256,Raport6!$B$283:$T$419,13)</f>
        <v>94.5</v>
      </c>
      <c r="N261" s="84">
        <f>VLOOKUP($A$256,Raport6!$B$283:$T$419,14)</f>
        <v>90</v>
      </c>
      <c r="O261" s="84">
        <f>VLOOKUP($A$256,Raport6!$B$283:$T$419,15)</f>
        <v>86.5</v>
      </c>
      <c r="P261" s="84">
        <f>VLOOKUP($A$256,Raport6!$B$283:$T$419,16)</f>
        <v>88</v>
      </c>
      <c r="Q261" s="84">
        <f>VLOOKUP($A$256,Raport6!$B$283:$T$419,17)</f>
        <v>84</v>
      </c>
      <c r="R261" s="84">
        <f>VLOOKUP($A$256,Raport6!$B$283:$T$419,18)</f>
        <v>86</v>
      </c>
      <c r="S261" s="38">
        <f t="shared" si="134"/>
        <v>1347.5</v>
      </c>
      <c r="T261" s="38">
        <f t="shared" si="135"/>
        <v>89.83</v>
      </c>
      <c r="U261" s="338"/>
      <c r="V261" s="340"/>
    </row>
    <row r="262" spans="1:32" ht="15" customHeight="1">
      <c r="A262" s="335"/>
      <c r="B262" s="85" t="str">
        <f>VLOOKUP($A$256,PresensiIPS!$A$7:$M$360,3)</f>
        <v>0038777070</v>
      </c>
      <c r="C262" s="27" t="s">
        <v>21</v>
      </c>
      <c r="D262" s="39">
        <f>ROUND(((D256+D257+D258+D259+D260+D261)/6),2)</f>
        <v>85.25</v>
      </c>
      <c r="E262" s="39">
        <f>ROUND(((E256+E257+E258+E259+E260+E261)/6),2)</f>
        <v>83.83</v>
      </c>
      <c r="F262" s="39">
        <f>ROUND(((F256+F257+F258+F259+F260+F261)/6),2)</f>
        <v>85.42</v>
      </c>
      <c r="G262" s="39">
        <f>ROUND(((G256+G257+G258+G259+G260+G261)/6),2)</f>
        <v>85.75</v>
      </c>
      <c r="H262" s="39">
        <f>ROUND(((H256+H257+H258+H259+H260+H261)/6),2)</f>
        <v>85.67</v>
      </c>
      <c r="I262" s="39">
        <f t="shared" ref="I262:T262" si="137">ROUND(((I256+I257+I258+I259+I260+I261)/6),2)</f>
        <v>80.75</v>
      </c>
      <c r="J262" s="39">
        <f t="shared" si="137"/>
        <v>89.67</v>
      </c>
      <c r="K262" s="39">
        <f t="shared" si="137"/>
        <v>86.25</v>
      </c>
      <c r="L262" s="39">
        <f t="shared" si="137"/>
        <v>85.25</v>
      </c>
      <c r="M262" s="39">
        <f t="shared" ref="M262" si="138">ROUND(((M256+M257+M258+M259+M260+M261)/6),2)</f>
        <v>87.75</v>
      </c>
      <c r="N262" s="39">
        <f t="shared" si="137"/>
        <v>85.58</v>
      </c>
      <c r="O262" s="39">
        <f t="shared" si="137"/>
        <v>83.58</v>
      </c>
      <c r="P262" s="39">
        <f t="shared" si="137"/>
        <v>84</v>
      </c>
      <c r="Q262" s="39">
        <f t="shared" si="137"/>
        <v>83.08</v>
      </c>
      <c r="R262" s="39">
        <f t="shared" si="137"/>
        <v>82.83</v>
      </c>
      <c r="S262" s="39">
        <f t="shared" si="137"/>
        <v>1274.67</v>
      </c>
      <c r="T262" s="39">
        <f t="shared" si="137"/>
        <v>84.98</v>
      </c>
      <c r="U262" s="338"/>
      <c r="V262" s="340"/>
    </row>
    <row r="263" spans="1:32" ht="15" customHeight="1">
      <c r="A263" s="335"/>
      <c r="B263" s="78"/>
      <c r="C263" s="28" t="s">
        <v>204</v>
      </c>
      <c r="D263" s="84">
        <f>VLOOKUP($A$256,'Nilai USP'!$B$283:$T$419,4)</f>
        <v>89</v>
      </c>
      <c r="E263" s="84">
        <f>VLOOKUP($A$256,'Nilai USP'!$B$283:$T$419,5)</f>
        <v>83.07692307692308</v>
      </c>
      <c r="F263" s="84">
        <f>VLOOKUP($A$256,'Nilai USP'!$B$283:$T$419,6)</f>
        <v>92</v>
      </c>
      <c r="G263" s="84">
        <f>VLOOKUP($A$256,'Nilai USP'!$B$283:$T$419,7)</f>
        <v>80</v>
      </c>
      <c r="H263" s="84">
        <f>VLOOKUP($A$256,'Nilai USP'!$B$283:$T$419,8)</f>
        <v>84</v>
      </c>
      <c r="I263" s="84">
        <f>VLOOKUP($A$256,'Nilai USP'!$B$283:$T$419,9)</f>
        <v>95</v>
      </c>
      <c r="J263" s="84">
        <f>VLOOKUP($A$256,'Nilai USP'!$B$283:$T$419,10)</f>
        <v>86</v>
      </c>
      <c r="K263" s="84">
        <f>VLOOKUP($A$256,'Nilai USP'!$B$283:$T$419,11)</f>
        <v>95</v>
      </c>
      <c r="L263" s="84">
        <f>VLOOKUP($A$256,'Nilai USP'!$B$283:$T$419,12)</f>
        <v>92</v>
      </c>
      <c r="M263" s="84">
        <f>VLOOKUP($A$256,'Nilai USP'!$B$283:$T$419,13)</f>
        <v>90.294117647058826</v>
      </c>
      <c r="N263" s="84">
        <f>VLOOKUP($A$256,'Nilai USP'!$B$283:$T$419,14)</f>
        <v>94</v>
      </c>
      <c r="O263" s="84">
        <f>VLOOKUP($A$256,'Nilai USP'!$B$283:$T$419,15)</f>
        <v>89</v>
      </c>
      <c r="P263" s="84">
        <f>VLOOKUP($A$256,'Nilai USP'!$B$283:$T$419,16)</f>
        <v>86</v>
      </c>
      <c r="Q263" s="84">
        <f>VLOOKUP($A$256,'Nilai USP'!$B$283:$T$419,17)</f>
        <v>78</v>
      </c>
      <c r="R263" s="84">
        <f>VLOOKUP($A$256,'Nilai USP'!$B$283:$T$419,18)</f>
        <v>86</v>
      </c>
      <c r="S263" s="38">
        <f t="shared" ref="S263:S270" si="139">SUM(D263:R263)</f>
        <v>1319.3710407239819</v>
      </c>
      <c r="T263" s="38">
        <f t="shared" ref="T263:T270" si="140">ROUND(S263/COUNT(D263:R263),2)</f>
        <v>87.96</v>
      </c>
      <c r="U263" s="338"/>
      <c r="V263" s="340"/>
    </row>
    <row r="264" spans="1:32" ht="15" customHeight="1" thickBot="1">
      <c r="A264" s="336"/>
      <c r="B264" s="29"/>
      <c r="C264" s="37" t="s">
        <v>205</v>
      </c>
      <c r="D264" s="41">
        <f t="shared" ref="D264:R264" si="141">ROUND((D262*$V$6+D263*$V$7),0)</f>
        <v>87</v>
      </c>
      <c r="E264" s="41">
        <f t="shared" si="141"/>
        <v>83</v>
      </c>
      <c r="F264" s="41">
        <f t="shared" si="141"/>
        <v>89</v>
      </c>
      <c r="G264" s="41">
        <f t="shared" si="141"/>
        <v>83</v>
      </c>
      <c r="H264" s="41">
        <f t="shared" si="141"/>
        <v>85</v>
      </c>
      <c r="I264" s="41">
        <f t="shared" si="141"/>
        <v>88</v>
      </c>
      <c r="J264" s="41">
        <f t="shared" si="141"/>
        <v>88</v>
      </c>
      <c r="K264" s="41">
        <f t="shared" si="141"/>
        <v>91</v>
      </c>
      <c r="L264" s="41">
        <f t="shared" si="141"/>
        <v>89</v>
      </c>
      <c r="M264" s="41">
        <f t="shared" si="141"/>
        <v>89</v>
      </c>
      <c r="N264" s="41">
        <f t="shared" si="141"/>
        <v>90</v>
      </c>
      <c r="O264" s="41">
        <f t="shared" si="141"/>
        <v>86</v>
      </c>
      <c r="P264" s="41">
        <f t="shared" si="141"/>
        <v>85</v>
      </c>
      <c r="Q264" s="41">
        <f t="shared" si="141"/>
        <v>81</v>
      </c>
      <c r="R264" s="41">
        <f t="shared" si="141"/>
        <v>84</v>
      </c>
      <c r="S264" s="41">
        <f t="shared" si="139"/>
        <v>1298</v>
      </c>
      <c r="T264" s="41">
        <f t="shared" si="140"/>
        <v>86.53</v>
      </c>
      <c r="U264" s="339"/>
      <c r="V264" s="341"/>
    </row>
    <row r="265" spans="1:32" ht="15" customHeight="1" thickTop="1">
      <c r="A265" s="334">
        <v>29</v>
      </c>
      <c r="B265" s="26"/>
      <c r="C265" s="36" t="s">
        <v>34</v>
      </c>
      <c r="D265" s="87">
        <f>VLOOKUP($A$265,Raport1!$B$283:$T$419,4)</f>
        <v>76</v>
      </c>
      <c r="E265" s="87">
        <f>VLOOKUP($A$265,Raport1!$B$283:$T$419,5)</f>
        <v>79.5</v>
      </c>
      <c r="F265" s="87">
        <f>VLOOKUP($A$265,Raport1!$B$283:$T$419,6)</f>
        <v>78</v>
      </c>
      <c r="G265" s="87">
        <f>VLOOKUP($A$265,Raport1!$B$283:$T$419,7)</f>
        <v>71.5</v>
      </c>
      <c r="H265" s="87">
        <f>VLOOKUP($A$265,Raport1!$B$283:$T$419,8)</f>
        <v>73.5</v>
      </c>
      <c r="I265" s="87">
        <f>VLOOKUP($A$265,Raport1!$B$283:$T$419,9)</f>
        <v>76.5</v>
      </c>
      <c r="J265" s="87">
        <f>VLOOKUP($A$265,Raport1!$B$283:$T$419,10)</f>
        <v>83</v>
      </c>
      <c r="K265" s="87">
        <f>VLOOKUP($A$265,Raport1!$B$283:$T$419,11)</f>
        <v>81</v>
      </c>
      <c r="L265" s="87">
        <f>VLOOKUP($A$265,Raport1!$B$283:$T$419,12)</f>
        <v>80</v>
      </c>
      <c r="M265" s="87">
        <f>VLOOKUP($A$265,Raport1!$B$283:$T$419,13)</f>
        <v>77.5</v>
      </c>
      <c r="N265" s="87">
        <f>VLOOKUP($A$265,Raport1!$B$283:$T$419,14)</f>
        <v>75.5</v>
      </c>
      <c r="O265" s="87">
        <f>VLOOKUP($A$265,Raport1!$B$283:$T$419,15)</f>
        <v>75</v>
      </c>
      <c r="P265" s="87">
        <f>VLOOKUP($A$265,Raport1!$B$283:$T$419,16)</f>
        <v>75</v>
      </c>
      <c r="Q265" s="87">
        <f>VLOOKUP($A$265,Raport1!$B$283:$T$419,17)</f>
        <v>75.5</v>
      </c>
      <c r="R265" s="87">
        <f>VLOOKUP($A$265,Raport1!$B$283:$T$419,18)</f>
        <v>77</v>
      </c>
      <c r="S265" s="80">
        <f t="shared" si="139"/>
        <v>1154.5</v>
      </c>
      <c r="T265" s="80">
        <f t="shared" si="140"/>
        <v>76.97</v>
      </c>
      <c r="U265" s="337" t="str">
        <f>'SIKAP IPS'!J36</f>
        <v>SB</v>
      </c>
      <c r="V265" s="340" t="s">
        <v>33</v>
      </c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spans="1:32" ht="15" customHeight="1">
      <c r="A266" s="335"/>
      <c r="B266" s="26"/>
      <c r="C266" s="35" t="s">
        <v>35</v>
      </c>
      <c r="D266" s="84">
        <f>VLOOKUP($A$265,Raport2!$B$283:$T$419,4)</f>
        <v>78</v>
      </c>
      <c r="E266" s="84">
        <f>VLOOKUP($A$265,Raport2!$B$283:$T$419,5)</f>
        <v>81</v>
      </c>
      <c r="F266" s="84">
        <f>VLOOKUP($A$265,Raport2!$B$283:$T$419,6)</f>
        <v>78</v>
      </c>
      <c r="G266" s="84">
        <f>VLOOKUP($A$265,Raport2!$B$283:$T$419,7)</f>
        <v>77.5</v>
      </c>
      <c r="H266" s="84">
        <f>VLOOKUP($A$265,Raport2!$B$283:$T$419,8)</f>
        <v>76</v>
      </c>
      <c r="I266" s="84">
        <f>VLOOKUP($A$265,Raport2!$B$283:$T$419,9)</f>
        <v>79</v>
      </c>
      <c r="J266" s="84">
        <f>VLOOKUP($A$265,Raport2!$B$283:$T$419,10)</f>
        <v>89</v>
      </c>
      <c r="K266" s="84">
        <f>VLOOKUP($A$265,Raport2!$B$283:$T$419,11)</f>
        <v>83.5</v>
      </c>
      <c r="L266" s="84">
        <f>VLOOKUP($A$265,Raport2!$B$283:$T$419,12)</f>
        <v>84.5</v>
      </c>
      <c r="M266" s="84">
        <f>VLOOKUP($A$265,Raport2!$B$283:$T$419,13)</f>
        <v>77</v>
      </c>
      <c r="N266" s="84">
        <f>VLOOKUP($A$265,Raport2!$B$283:$T$419,14)</f>
        <v>77</v>
      </c>
      <c r="O266" s="84">
        <f>VLOOKUP($A$265,Raport2!$B$283:$T$419,15)</f>
        <v>80</v>
      </c>
      <c r="P266" s="84">
        <f>VLOOKUP($A$265,Raport2!$B$283:$T$419,16)</f>
        <v>78</v>
      </c>
      <c r="Q266" s="84">
        <f>VLOOKUP($A$265,Raport2!$B$283:$T$419,17)</f>
        <v>77.5</v>
      </c>
      <c r="R266" s="84">
        <f>VLOOKUP($A$265,Raport2!$B$283:$T$419,18)</f>
        <v>80</v>
      </c>
      <c r="S266" s="38">
        <f t="shared" si="139"/>
        <v>1196</v>
      </c>
      <c r="T266" s="38">
        <f t="shared" si="140"/>
        <v>79.73</v>
      </c>
      <c r="U266" s="338"/>
      <c r="V266" s="340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 spans="1:32" ht="15" customHeight="1">
      <c r="A267" s="335"/>
      <c r="B267" s="342" t="str">
        <f>VLOOKUP($A$265,PresensiIPS!$A$7:$M$360,7)</f>
        <v>SEPTIAN WAHYU HIDAYAT</v>
      </c>
      <c r="C267" s="35" t="s">
        <v>22</v>
      </c>
      <c r="D267" s="84">
        <f>VLOOKUP($A$265,Raport3!$B$283:$T$419,4)</f>
        <v>81.5</v>
      </c>
      <c r="E267" s="84">
        <f>VLOOKUP($A$265,Raport3!$B$283:$T$419,5)</f>
        <v>82.5</v>
      </c>
      <c r="F267" s="84">
        <f>VLOOKUP($A$265,Raport3!$B$283:$T$419,6)</f>
        <v>79.5</v>
      </c>
      <c r="G267" s="84">
        <f>VLOOKUP($A$265,Raport3!$B$283:$T$419,7)</f>
        <v>83</v>
      </c>
      <c r="H267" s="84">
        <f>VLOOKUP($A$265,Raport3!$B$283:$T$419,8)</f>
        <v>88</v>
      </c>
      <c r="I267" s="84">
        <f>VLOOKUP($A$265,Raport3!$B$283:$T$419,9)</f>
        <v>81</v>
      </c>
      <c r="J267" s="84">
        <f>VLOOKUP($A$265,Raport3!$B$283:$T$419,10)</f>
        <v>91</v>
      </c>
      <c r="K267" s="84">
        <f>VLOOKUP($A$265,Raport3!$B$283:$T$419,11)</f>
        <v>81</v>
      </c>
      <c r="L267" s="84">
        <f>VLOOKUP($A$265,Raport3!$B$283:$T$419,12)</f>
        <v>81</v>
      </c>
      <c r="M267" s="84">
        <f>VLOOKUP($A$265,Raport3!$B$283:$T$419,13)</f>
        <v>82.5</v>
      </c>
      <c r="N267" s="84">
        <f>VLOOKUP($A$265,Raport3!$B$283:$T$419,14)</f>
        <v>81</v>
      </c>
      <c r="O267" s="84">
        <f>VLOOKUP($A$265,Raport3!$B$283:$T$419,15)</f>
        <v>82</v>
      </c>
      <c r="P267" s="84">
        <f>VLOOKUP($A$265,Raport3!$B$283:$T$419,16)</f>
        <v>80</v>
      </c>
      <c r="Q267" s="84">
        <f>VLOOKUP($A$265,Raport3!$B$283:$T$419,17)</f>
        <v>78.5</v>
      </c>
      <c r="R267" s="84">
        <f>VLOOKUP($A$265,Raport3!$B$283:$T$419,18)</f>
        <v>79.5</v>
      </c>
      <c r="S267" s="38">
        <f t="shared" si="139"/>
        <v>1232</v>
      </c>
      <c r="T267" s="38">
        <f t="shared" si="140"/>
        <v>82.13</v>
      </c>
      <c r="U267" s="338"/>
      <c r="V267" s="340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 spans="1:32" ht="15" customHeight="1">
      <c r="A268" s="335"/>
      <c r="B268" s="342"/>
      <c r="C268" s="35" t="s">
        <v>23</v>
      </c>
      <c r="D268" s="84">
        <f>VLOOKUP($A$265,Raport4!$B$283:$T$419,4)</f>
        <v>82</v>
      </c>
      <c r="E268" s="84">
        <f>VLOOKUP($A$265,Raport4!$B$283:$T$419,5)</f>
        <v>84.5</v>
      </c>
      <c r="F268" s="84">
        <f>VLOOKUP($A$265,Raport4!$B$283:$T$419,6)</f>
        <v>77</v>
      </c>
      <c r="G268" s="84">
        <f>VLOOKUP($A$265,Raport4!$B$283:$T$419,7)</f>
        <v>83</v>
      </c>
      <c r="H268" s="84">
        <f>VLOOKUP($A$265,Raport4!$B$283:$T$419,8)</f>
        <v>89</v>
      </c>
      <c r="I268" s="84">
        <f>VLOOKUP($A$265,Raport4!$B$283:$T$419,9)</f>
        <v>82.5</v>
      </c>
      <c r="J268" s="84">
        <f>VLOOKUP($A$265,Raport4!$B$283:$T$419,10)</f>
        <v>93</v>
      </c>
      <c r="K268" s="84">
        <f>VLOOKUP($A$265,Raport4!$B$283:$T$419,11)</f>
        <v>84.5</v>
      </c>
      <c r="L268" s="84">
        <f>VLOOKUP($A$265,Raport4!$B$283:$T$419,12)</f>
        <v>79.5</v>
      </c>
      <c r="M268" s="84">
        <f>VLOOKUP($A$265,Raport4!$B$283:$T$419,13)</f>
        <v>78</v>
      </c>
      <c r="N268" s="84">
        <f>VLOOKUP($A$265,Raport4!$B$283:$T$419,14)</f>
        <v>80</v>
      </c>
      <c r="O268" s="84">
        <f>VLOOKUP($A$265,Raport4!$B$283:$T$419,15)</f>
        <v>86</v>
      </c>
      <c r="P268" s="84">
        <f>VLOOKUP($A$265,Raport4!$B$283:$T$419,16)</f>
        <v>81.5</v>
      </c>
      <c r="Q268" s="84">
        <f>VLOOKUP($A$265,Raport4!$B$283:$T$419,17)</f>
        <v>80.5</v>
      </c>
      <c r="R268" s="84">
        <f>VLOOKUP($A$265,Raport4!$B$283:$T$419,18)</f>
        <v>75</v>
      </c>
      <c r="S268" s="38">
        <f t="shared" si="139"/>
        <v>1236</v>
      </c>
      <c r="T268" s="38">
        <f t="shared" si="140"/>
        <v>82.4</v>
      </c>
      <c r="U268" s="338"/>
      <c r="V268" s="340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 spans="1:32" ht="15" customHeight="1">
      <c r="A269" s="335"/>
      <c r="B269" s="86" t="str">
        <f>VLOOKUP($A$265,PresensiIPS!$A$7:$M$360,4)</f>
        <v>3526010709080504</v>
      </c>
      <c r="C269" s="36" t="s">
        <v>24</v>
      </c>
      <c r="D269" s="84">
        <f>VLOOKUP($A$265,Raport5!$B$283:$T$419,4)</f>
        <v>79.5</v>
      </c>
      <c r="E269" s="84">
        <f>VLOOKUP($A$265,Raport5!$B$283:$T$419,5)</f>
        <v>85.5</v>
      </c>
      <c r="F269" s="84">
        <f>VLOOKUP($A$265,Raport5!$B$283:$T$419,6)</f>
        <v>82.5</v>
      </c>
      <c r="G269" s="84">
        <f>VLOOKUP($A$265,Raport5!$B$283:$T$419,7)</f>
        <v>85</v>
      </c>
      <c r="H269" s="84">
        <f>VLOOKUP($A$265,Raport5!$B$283:$T$419,8)</f>
        <v>89.5</v>
      </c>
      <c r="I269" s="84">
        <f>VLOOKUP($A$265,Raport5!$B$283:$T$419,9)</f>
        <v>83</v>
      </c>
      <c r="J269" s="84">
        <f>VLOOKUP($A$265,Raport5!$B$283:$T$419,10)</f>
        <v>94.5</v>
      </c>
      <c r="K269" s="84">
        <f>VLOOKUP($A$265,Raport5!$B$283:$T$419,11)</f>
        <v>89</v>
      </c>
      <c r="L269" s="84">
        <f>VLOOKUP($A$265,Raport5!$B$283:$T$419,12)</f>
        <v>91</v>
      </c>
      <c r="M269" s="84">
        <f>VLOOKUP($A$265,Raport5!$B$283:$T$419,13)</f>
        <v>81</v>
      </c>
      <c r="N269" s="84">
        <f>VLOOKUP($A$265,Raport5!$B$283:$T$419,14)</f>
        <v>79</v>
      </c>
      <c r="O269" s="84">
        <f>VLOOKUP($A$265,Raport5!$B$283:$T$419,15)</f>
        <v>80.5</v>
      </c>
      <c r="P269" s="84">
        <f>VLOOKUP($A$265,Raport5!$B$283:$T$419,16)</f>
        <v>81.5</v>
      </c>
      <c r="Q269" s="84">
        <f>VLOOKUP($A$265,Raport5!$B$283:$T$419,17)</f>
        <v>75.5</v>
      </c>
      <c r="R269" s="84">
        <f>VLOOKUP($A$265,Raport5!$B$283:$T$419,18)</f>
        <v>82</v>
      </c>
      <c r="S269" s="38">
        <f t="shared" si="139"/>
        <v>1259</v>
      </c>
      <c r="T269" s="38">
        <f t="shared" si="140"/>
        <v>83.93</v>
      </c>
      <c r="U269" s="338"/>
      <c r="V269" s="340"/>
    </row>
    <row r="270" spans="1:32" ht="15" customHeight="1">
      <c r="A270" s="335"/>
      <c r="B270" s="85">
        <f>VLOOKUP($A$265,PresensiIPS!$A$7:$M$360,2)</f>
        <v>12487</v>
      </c>
      <c r="C270" s="36" t="s">
        <v>67</v>
      </c>
      <c r="D270" s="84">
        <f>VLOOKUP($A$265,Raport6!$B$283:$T$419,4)</f>
        <v>80.5</v>
      </c>
      <c r="E270" s="84">
        <f>VLOOKUP($A$265,Raport6!$B$283:$T$419,5)</f>
        <v>90</v>
      </c>
      <c r="F270" s="84">
        <f>VLOOKUP($A$265,Raport6!$B$283:$T$419,6)</f>
        <v>84.5</v>
      </c>
      <c r="G270" s="84">
        <f>VLOOKUP($A$265,Raport6!$B$283:$T$419,7)</f>
        <v>86</v>
      </c>
      <c r="H270" s="84">
        <f>VLOOKUP($A$265,Raport6!$B$283:$T$419,8)</f>
        <v>89.5</v>
      </c>
      <c r="I270" s="84">
        <f>VLOOKUP($A$265,Raport6!$B$283:$T$419,9)</f>
        <v>84.5</v>
      </c>
      <c r="J270" s="84">
        <f>VLOOKUP($A$265,Raport6!$B$283:$T$419,10)</f>
        <v>96.5</v>
      </c>
      <c r="K270" s="84">
        <f>VLOOKUP($A$265,Raport6!$B$283:$T$419,11)</f>
        <v>93</v>
      </c>
      <c r="L270" s="84">
        <f>VLOOKUP($A$265,Raport6!$B$283:$T$419,12)</f>
        <v>91</v>
      </c>
      <c r="M270" s="84">
        <f>VLOOKUP($A$265,Raport6!$B$283:$T$419,13)</f>
        <v>83</v>
      </c>
      <c r="N270" s="84">
        <f>VLOOKUP($A$265,Raport6!$B$283:$T$419,14)</f>
        <v>81</v>
      </c>
      <c r="O270" s="84">
        <f>VLOOKUP($A$265,Raport6!$B$283:$T$419,15)</f>
        <v>81.5</v>
      </c>
      <c r="P270" s="84">
        <f>VLOOKUP($A$265,Raport6!$B$283:$T$419,16)</f>
        <v>85</v>
      </c>
      <c r="Q270" s="84">
        <f>VLOOKUP($A$265,Raport6!$B$283:$T$419,17)</f>
        <v>79</v>
      </c>
      <c r="R270" s="84">
        <f>VLOOKUP($A$265,Raport6!$B$283:$T$419,18)</f>
        <v>79</v>
      </c>
      <c r="S270" s="38">
        <f t="shared" si="139"/>
        <v>1284</v>
      </c>
      <c r="T270" s="38">
        <f t="shared" si="140"/>
        <v>85.6</v>
      </c>
      <c r="U270" s="338"/>
      <c r="V270" s="340"/>
    </row>
    <row r="271" spans="1:32" ht="15" customHeight="1">
      <c r="A271" s="335"/>
      <c r="B271" s="85" t="str">
        <f>VLOOKUP($A$265,PresensiIPS!$A$7:$M$360,3)</f>
        <v>0036328466</v>
      </c>
      <c r="C271" s="27" t="s">
        <v>21</v>
      </c>
      <c r="D271" s="39">
        <f>ROUND(((D265+D266+D267+D268+D269+D270)/6),2)</f>
        <v>79.58</v>
      </c>
      <c r="E271" s="39">
        <f>ROUND(((E265+E266+E267+E268+E269+E270)/6),2)</f>
        <v>83.83</v>
      </c>
      <c r="F271" s="39">
        <f>ROUND(((F265+F266+F267+F268+F269+F270)/6),2)</f>
        <v>79.92</v>
      </c>
      <c r="G271" s="39">
        <f>ROUND(((G265+G266+G267+G268+G269+G270)/6),2)</f>
        <v>81</v>
      </c>
      <c r="H271" s="39">
        <f>ROUND(((H265+H266+H267+H268+H269+H270)/6),2)</f>
        <v>84.25</v>
      </c>
      <c r="I271" s="39">
        <f t="shared" ref="I271:T271" si="142">ROUND(((I265+I266+I267+I268+I269+I270)/6),2)</f>
        <v>81.08</v>
      </c>
      <c r="J271" s="39">
        <f t="shared" si="142"/>
        <v>91.17</v>
      </c>
      <c r="K271" s="39">
        <f t="shared" si="142"/>
        <v>85.33</v>
      </c>
      <c r="L271" s="39">
        <f t="shared" si="142"/>
        <v>84.5</v>
      </c>
      <c r="M271" s="39">
        <f t="shared" ref="M271" si="143">ROUND(((M265+M266+M267+M268+M269+M270)/6),2)</f>
        <v>79.83</v>
      </c>
      <c r="N271" s="39">
        <f t="shared" si="142"/>
        <v>78.92</v>
      </c>
      <c r="O271" s="39">
        <f t="shared" si="142"/>
        <v>80.83</v>
      </c>
      <c r="P271" s="39">
        <f t="shared" si="142"/>
        <v>80.17</v>
      </c>
      <c r="Q271" s="39">
        <f t="shared" si="142"/>
        <v>77.75</v>
      </c>
      <c r="R271" s="39">
        <f t="shared" si="142"/>
        <v>78.75</v>
      </c>
      <c r="S271" s="39">
        <f t="shared" si="142"/>
        <v>1226.92</v>
      </c>
      <c r="T271" s="39">
        <f t="shared" si="142"/>
        <v>81.790000000000006</v>
      </c>
      <c r="U271" s="338"/>
      <c r="V271" s="340"/>
    </row>
    <row r="272" spans="1:32" ht="15" customHeight="1">
      <c r="A272" s="335"/>
      <c r="B272" s="78"/>
      <c r="C272" s="28" t="s">
        <v>204</v>
      </c>
      <c r="D272" s="84">
        <f>VLOOKUP($A$265,'Nilai USP'!$B$283:$T$419,4)</f>
        <v>75</v>
      </c>
      <c r="E272" s="84">
        <f>VLOOKUP($A$265,'Nilai USP'!$B$283:$T$419,5)</f>
        <v>73.84615384615384</v>
      </c>
      <c r="F272" s="84">
        <f>VLOOKUP($A$265,'Nilai USP'!$B$283:$T$419,6)</f>
        <v>92</v>
      </c>
      <c r="G272" s="84">
        <f>VLOOKUP($A$265,'Nilai USP'!$B$283:$T$419,7)</f>
        <v>73</v>
      </c>
      <c r="H272" s="84">
        <f>VLOOKUP($A$265,'Nilai USP'!$B$283:$T$419,8)</f>
        <v>86</v>
      </c>
      <c r="I272" s="84">
        <f>VLOOKUP($A$265,'Nilai USP'!$B$283:$T$419,9)</f>
        <v>93</v>
      </c>
      <c r="J272" s="84">
        <f>VLOOKUP($A$265,'Nilai USP'!$B$283:$T$419,10)</f>
        <v>85</v>
      </c>
      <c r="K272" s="84">
        <f>VLOOKUP($A$265,'Nilai USP'!$B$283:$T$419,11)</f>
        <v>94</v>
      </c>
      <c r="L272" s="84">
        <f>VLOOKUP($A$265,'Nilai USP'!$B$283:$T$419,12)</f>
        <v>90</v>
      </c>
      <c r="M272" s="84">
        <f>VLOOKUP($A$265,'Nilai USP'!$B$283:$T$419,13)</f>
        <v>78.82352941176471</v>
      </c>
      <c r="N272" s="84">
        <f>VLOOKUP($A$265,'Nilai USP'!$B$283:$T$419,14)</f>
        <v>85</v>
      </c>
      <c r="O272" s="84">
        <f>VLOOKUP($A$265,'Nilai USP'!$B$283:$T$419,15)</f>
        <v>85</v>
      </c>
      <c r="P272" s="84">
        <f>VLOOKUP($A$265,'Nilai USP'!$B$283:$T$419,16)</f>
        <v>80</v>
      </c>
      <c r="Q272" s="84">
        <f>VLOOKUP($A$265,'Nilai USP'!$B$283:$T$419,17)</f>
        <v>77</v>
      </c>
      <c r="R272" s="84">
        <f>VLOOKUP($A$265,'Nilai USP'!$B$283:$T$419,18)</f>
        <v>89</v>
      </c>
      <c r="S272" s="38">
        <f t="shared" ref="S272:S279" si="144">SUM(D272:R272)</f>
        <v>1256.6696832579187</v>
      </c>
      <c r="T272" s="38">
        <f t="shared" ref="T272:T279" si="145">ROUND(S272/COUNT(D272:R272),2)</f>
        <v>83.78</v>
      </c>
      <c r="U272" s="338"/>
      <c r="V272" s="340"/>
    </row>
    <row r="273" spans="1:32" ht="15" customHeight="1" thickBot="1">
      <c r="A273" s="336"/>
      <c r="B273" s="29"/>
      <c r="C273" s="37" t="s">
        <v>205</v>
      </c>
      <c r="D273" s="41">
        <f t="shared" ref="D273:R273" si="146">ROUND((D271*$V$6+D272*$V$7),0)</f>
        <v>77</v>
      </c>
      <c r="E273" s="41">
        <f t="shared" si="146"/>
        <v>79</v>
      </c>
      <c r="F273" s="41">
        <f t="shared" si="146"/>
        <v>86</v>
      </c>
      <c r="G273" s="41">
        <f t="shared" si="146"/>
        <v>77</v>
      </c>
      <c r="H273" s="41">
        <f t="shared" si="146"/>
        <v>85</v>
      </c>
      <c r="I273" s="41">
        <f t="shared" si="146"/>
        <v>87</v>
      </c>
      <c r="J273" s="41">
        <f t="shared" si="146"/>
        <v>88</v>
      </c>
      <c r="K273" s="41">
        <f t="shared" si="146"/>
        <v>90</v>
      </c>
      <c r="L273" s="41">
        <f t="shared" si="146"/>
        <v>87</v>
      </c>
      <c r="M273" s="41">
        <f t="shared" si="146"/>
        <v>79</v>
      </c>
      <c r="N273" s="41">
        <f t="shared" si="146"/>
        <v>82</v>
      </c>
      <c r="O273" s="41">
        <f t="shared" si="146"/>
        <v>83</v>
      </c>
      <c r="P273" s="41">
        <f t="shared" si="146"/>
        <v>80</v>
      </c>
      <c r="Q273" s="41">
        <f t="shared" si="146"/>
        <v>77</v>
      </c>
      <c r="R273" s="41">
        <f t="shared" si="146"/>
        <v>84</v>
      </c>
      <c r="S273" s="41">
        <f t="shared" si="144"/>
        <v>1241</v>
      </c>
      <c r="T273" s="41">
        <f t="shared" si="145"/>
        <v>82.73</v>
      </c>
      <c r="U273" s="339"/>
      <c r="V273" s="341"/>
    </row>
    <row r="274" spans="1:32" ht="15" customHeight="1" thickTop="1">
      <c r="A274" s="334">
        <v>30</v>
      </c>
      <c r="B274" s="26"/>
      <c r="C274" s="36" t="s">
        <v>34</v>
      </c>
      <c r="D274" s="87">
        <f>VLOOKUP($A$274,Raport1!$B$283:$T$419,4)</f>
        <v>78</v>
      </c>
      <c r="E274" s="87">
        <f>VLOOKUP($A$274,Raport1!$B$283:$T$419,5)</f>
        <v>81</v>
      </c>
      <c r="F274" s="87">
        <f>VLOOKUP($A$274,Raport1!$B$283:$T$419,6)</f>
        <v>81</v>
      </c>
      <c r="G274" s="87">
        <f>VLOOKUP($A$274,Raport1!$B$283:$T$419,7)</f>
        <v>72</v>
      </c>
      <c r="H274" s="87">
        <f>VLOOKUP($A$274,Raport1!$B$283:$T$419,8)</f>
        <v>72.5</v>
      </c>
      <c r="I274" s="87">
        <f>VLOOKUP($A$274,Raport1!$B$283:$T$419,9)</f>
        <v>76.5</v>
      </c>
      <c r="J274" s="87">
        <f>VLOOKUP($A$274,Raport1!$B$283:$T$419,10)</f>
        <v>81</v>
      </c>
      <c r="K274" s="87">
        <f>VLOOKUP($A$274,Raport1!$B$283:$T$419,11)</f>
        <v>81</v>
      </c>
      <c r="L274" s="87">
        <f>VLOOKUP($A$274,Raport1!$B$283:$T$419,12)</f>
        <v>80</v>
      </c>
      <c r="M274" s="87">
        <f>VLOOKUP($A$274,Raport1!$B$283:$T$419,13)</f>
        <v>78</v>
      </c>
      <c r="N274" s="87">
        <f>VLOOKUP($A$274,Raport1!$B$283:$T$419,14)</f>
        <v>76</v>
      </c>
      <c r="O274" s="87">
        <f>VLOOKUP($A$274,Raport1!$B$283:$T$419,15)</f>
        <v>75</v>
      </c>
      <c r="P274" s="87">
        <f>VLOOKUP($A$274,Raport1!$B$283:$T$419,16)</f>
        <v>78</v>
      </c>
      <c r="Q274" s="87">
        <f>VLOOKUP($A$274,Raport1!$B$283:$T$419,17)</f>
        <v>76.5</v>
      </c>
      <c r="R274" s="87">
        <f>VLOOKUP($A$274,Raport1!$B$283:$T$419,18)</f>
        <v>76.5</v>
      </c>
      <c r="S274" s="80">
        <f t="shared" si="144"/>
        <v>1163</v>
      </c>
      <c r="T274" s="80">
        <f t="shared" si="145"/>
        <v>77.53</v>
      </c>
      <c r="U274" s="337" t="str">
        <f>'SIKAP IPS'!J37</f>
        <v>SB</v>
      </c>
      <c r="V274" s="340" t="s">
        <v>33</v>
      </c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 spans="1:32" ht="15" customHeight="1">
      <c r="A275" s="335"/>
      <c r="B275" s="26"/>
      <c r="C275" s="35" t="s">
        <v>35</v>
      </c>
      <c r="D275" s="84">
        <f>VLOOKUP($A$274,Raport2!$B$283:$T$419,4)</f>
        <v>80</v>
      </c>
      <c r="E275" s="84">
        <f>VLOOKUP($A$274,Raport2!$B$283:$T$419,5)</f>
        <v>81.5</v>
      </c>
      <c r="F275" s="84">
        <f>VLOOKUP($A$274,Raport2!$B$283:$T$419,6)</f>
        <v>82.5</v>
      </c>
      <c r="G275" s="84">
        <f>VLOOKUP($A$274,Raport2!$B$283:$T$419,7)</f>
        <v>80</v>
      </c>
      <c r="H275" s="84">
        <f>VLOOKUP($A$274,Raport2!$B$283:$T$419,8)</f>
        <v>79</v>
      </c>
      <c r="I275" s="84">
        <f>VLOOKUP($A$274,Raport2!$B$283:$T$419,9)</f>
        <v>80.5</v>
      </c>
      <c r="J275" s="84">
        <f>VLOOKUP($A$274,Raport2!$B$283:$T$419,10)</f>
        <v>84.5</v>
      </c>
      <c r="K275" s="84">
        <f>VLOOKUP($A$274,Raport2!$B$283:$T$419,11)</f>
        <v>83</v>
      </c>
      <c r="L275" s="84">
        <f>VLOOKUP($A$274,Raport2!$B$283:$T$419,12)</f>
        <v>84</v>
      </c>
      <c r="M275" s="84">
        <f>VLOOKUP($A$274,Raport2!$B$283:$T$419,13)</f>
        <v>77</v>
      </c>
      <c r="N275" s="84">
        <f>VLOOKUP($A$274,Raport2!$B$283:$T$419,14)</f>
        <v>77</v>
      </c>
      <c r="O275" s="84">
        <f>VLOOKUP($A$274,Raport2!$B$283:$T$419,15)</f>
        <v>80</v>
      </c>
      <c r="P275" s="84">
        <f>VLOOKUP($A$274,Raport2!$B$283:$T$419,16)</f>
        <v>80.5</v>
      </c>
      <c r="Q275" s="84">
        <f>VLOOKUP($A$274,Raport2!$B$283:$T$419,17)</f>
        <v>80</v>
      </c>
      <c r="R275" s="84">
        <f>VLOOKUP($A$274,Raport2!$B$283:$T$419,18)</f>
        <v>81.5</v>
      </c>
      <c r="S275" s="38">
        <f t="shared" si="144"/>
        <v>1211</v>
      </c>
      <c r="T275" s="38">
        <f t="shared" si="145"/>
        <v>80.73</v>
      </c>
      <c r="U275" s="338"/>
      <c r="V275" s="340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 spans="1:32" ht="15" customHeight="1">
      <c r="A276" s="335"/>
      <c r="B276" s="342" t="str">
        <f>VLOOKUP($A$274,PresensiIPS!$A$7:$M$360,7)</f>
        <v>Serly Nisa Arini</v>
      </c>
      <c r="C276" s="35" t="s">
        <v>22</v>
      </c>
      <c r="D276" s="84">
        <f>VLOOKUP($A$274,Raport3!$B$283:$T$419,4)</f>
        <v>87.5</v>
      </c>
      <c r="E276" s="84">
        <f>VLOOKUP($A$274,Raport3!$B$283:$T$419,5)</f>
        <v>83.5</v>
      </c>
      <c r="F276" s="84">
        <f>VLOOKUP($A$274,Raport3!$B$283:$T$419,6)</f>
        <v>83</v>
      </c>
      <c r="G276" s="84">
        <f>VLOOKUP($A$274,Raport3!$B$283:$T$419,7)</f>
        <v>85</v>
      </c>
      <c r="H276" s="84">
        <f>VLOOKUP($A$274,Raport3!$B$283:$T$419,8)</f>
        <v>88</v>
      </c>
      <c r="I276" s="84">
        <f>VLOOKUP($A$274,Raport3!$B$283:$T$419,9)</f>
        <v>81</v>
      </c>
      <c r="J276" s="84">
        <f>VLOOKUP($A$274,Raport3!$B$283:$T$419,10)</f>
        <v>87.5</v>
      </c>
      <c r="K276" s="84">
        <f>VLOOKUP($A$274,Raport3!$B$283:$T$419,11)</f>
        <v>85</v>
      </c>
      <c r="L276" s="84">
        <f>VLOOKUP($A$274,Raport3!$B$283:$T$419,12)</f>
        <v>81</v>
      </c>
      <c r="M276" s="84">
        <f>VLOOKUP($A$274,Raport3!$B$283:$T$419,13)</f>
        <v>82.5</v>
      </c>
      <c r="N276" s="84">
        <f>VLOOKUP($A$274,Raport3!$B$283:$T$419,14)</f>
        <v>79.5</v>
      </c>
      <c r="O276" s="84">
        <f>VLOOKUP($A$274,Raport3!$B$283:$T$419,15)</f>
        <v>85.5</v>
      </c>
      <c r="P276" s="84">
        <f>VLOOKUP($A$274,Raport3!$B$283:$T$419,16)</f>
        <v>82</v>
      </c>
      <c r="Q276" s="84">
        <f>VLOOKUP($A$274,Raport3!$B$283:$T$419,17)</f>
        <v>80.5</v>
      </c>
      <c r="R276" s="84">
        <f>VLOOKUP($A$274,Raport3!$B$283:$T$419,18)</f>
        <v>81</v>
      </c>
      <c r="S276" s="38">
        <f t="shared" si="144"/>
        <v>1252.5</v>
      </c>
      <c r="T276" s="38">
        <f t="shared" si="145"/>
        <v>83.5</v>
      </c>
      <c r="U276" s="338"/>
      <c r="V276" s="340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 spans="1:32" ht="15" customHeight="1">
      <c r="A277" s="335"/>
      <c r="B277" s="342"/>
      <c r="C277" s="35" t="s">
        <v>23</v>
      </c>
      <c r="D277" s="84">
        <f>VLOOKUP($A$274,Raport4!$B$283:$T$419,4)</f>
        <v>87</v>
      </c>
      <c r="E277" s="84">
        <f>VLOOKUP($A$274,Raport4!$B$283:$T$419,5)</f>
        <v>84.5</v>
      </c>
      <c r="F277" s="84">
        <f>VLOOKUP($A$274,Raport4!$B$283:$T$419,6)</f>
        <v>83</v>
      </c>
      <c r="G277" s="84">
        <f>VLOOKUP($A$274,Raport4!$B$283:$T$419,7)</f>
        <v>85</v>
      </c>
      <c r="H277" s="84">
        <f>VLOOKUP($A$274,Raport4!$B$283:$T$419,8)</f>
        <v>90.5</v>
      </c>
      <c r="I277" s="84">
        <f>VLOOKUP($A$274,Raport4!$B$283:$T$419,9)</f>
        <v>84</v>
      </c>
      <c r="J277" s="84">
        <f>VLOOKUP($A$274,Raport4!$B$283:$T$419,10)</f>
        <v>92</v>
      </c>
      <c r="K277" s="84">
        <f>VLOOKUP($A$274,Raport4!$B$283:$T$419,11)</f>
        <v>86</v>
      </c>
      <c r="L277" s="84">
        <f>VLOOKUP($A$274,Raport4!$B$283:$T$419,12)</f>
        <v>84</v>
      </c>
      <c r="M277" s="84">
        <f>VLOOKUP($A$274,Raport4!$B$283:$T$419,13)</f>
        <v>79</v>
      </c>
      <c r="N277" s="84">
        <f>VLOOKUP($A$274,Raport4!$B$283:$T$419,14)</f>
        <v>81</v>
      </c>
      <c r="O277" s="84">
        <f>VLOOKUP($A$274,Raport4!$B$283:$T$419,15)</f>
        <v>87</v>
      </c>
      <c r="P277" s="84">
        <f>VLOOKUP($A$274,Raport4!$B$283:$T$419,16)</f>
        <v>84</v>
      </c>
      <c r="Q277" s="84">
        <f>VLOOKUP($A$274,Raport4!$B$283:$T$419,17)</f>
        <v>82.5</v>
      </c>
      <c r="R277" s="84">
        <f>VLOOKUP($A$274,Raport4!$B$283:$T$419,18)</f>
        <v>79</v>
      </c>
      <c r="S277" s="38">
        <f t="shared" si="144"/>
        <v>1268.5</v>
      </c>
      <c r="T277" s="38">
        <f t="shared" si="145"/>
        <v>84.57</v>
      </c>
      <c r="U277" s="338"/>
      <c r="V277" s="340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 spans="1:32" ht="15" customHeight="1">
      <c r="A278" s="335"/>
      <c r="B278" s="86" t="str">
        <f>VLOOKUP($A$274,PresensiIPS!$A$7:$M$360,4)</f>
        <v>3526025212030003</v>
      </c>
      <c r="C278" s="36" t="s">
        <v>24</v>
      </c>
      <c r="D278" s="84">
        <f>VLOOKUP($A$274,Raport5!$B$283:$T$419,4)</f>
        <v>84</v>
      </c>
      <c r="E278" s="84">
        <f>VLOOKUP($A$274,Raport5!$B$283:$T$419,5)</f>
        <v>89</v>
      </c>
      <c r="F278" s="84">
        <f>VLOOKUP($A$274,Raport5!$B$283:$T$419,6)</f>
        <v>86</v>
      </c>
      <c r="G278" s="84">
        <f>VLOOKUP($A$274,Raport5!$B$283:$T$419,7)</f>
        <v>87</v>
      </c>
      <c r="H278" s="84">
        <f>VLOOKUP($A$274,Raport5!$B$283:$T$419,8)</f>
        <v>91.5</v>
      </c>
      <c r="I278" s="84">
        <f>VLOOKUP($A$274,Raport5!$B$283:$T$419,9)</f>
        <v>83.5</v>
      </c>
      <c r="J278" s="84">
        <f>VLOOKUP($A$274,Raport5!$B$283:$T$419,10)</f>
        <v>93.5</v>
      </c>
      <c r="K278" s="84">
        <f>VLOOKUP($A$274,Raport5!$B$283:$T$419,11)</f>
        <v>87</v>
      </c>
      <c r="L278" s="84">
        <f>VLOOKUP($A$274,Raport5!$B$283:$T$419,12)</f>
        <v>90.5</v>
      </c>
      <c r="M278" s="84">
        <f>VLOOKUP($A$274,Raport5!$B$283:$T$419,13)</f>
        <v>82</v>
      </c>
      <c r="N278" s="84">
        <f>VLOOKUP($A$274,Raport5!$B$283:$T$419,14)</f>
        <v>84.5</v>
      </c>
      <c r="O278" s="84">
        <f>VLOOKUP($A$274,Raport5!$B$283:$T$419,15)</f>
        <v>90.5</v>
      </c>
      <c r="P278" s="84">
        <f>VLOOKUP($A$274,Raport5!$B$283:$T$419,16)</f>
        <v>84.5</v>
      </c>
      <c r="Q278" s="84">
        <f>VLOOKUP($A$274,Raport5!$B$283:$T$419,17)</f>
        <v>78</v>
      </c>
      <c r="R278" s="84">
        <f>VLOOKUP($A$274,Raport5!$B$283:$T$419,18)</f>
        <v>77.5</v>
      </c>
      <c r="S278" s="38">
        <f t="shared" si="144"/>
        <v>1289</v>
      </c>
      <c r="T278" s="38">
        <f t="shared" si="145"/>
        <v>85.93</v>
      </c>
      <c r="U278" s="338"/>
      <c r="V278" s="340"/>
    </row>
    <row r="279" spans="1:32" ht="15" customHeight="1">
      <c r="A279" s="335"/>
      <c r="B279" s="85">
        <f>VLOOKUP($A$274,PresensiIPS!$A$7:$M$360,2)</f>
        <v>12489</v>
      </c>
      <c r="C279" s="36" t="s">
        <v>67</v>
      </c>
      <c r="D279" s="84">
        <f>VLOOKUP($A$274,Raport6!$B$283:$T$419,4)</f>
        <v>86</v>
      </c>
      <c r="E279" s="84">
        <f>VLOOKUP($A$274,Raport6!$B$283:$T$419,5)</f>
        <v>91.5</v>
      </c>
      <c r="F279" s="84">
        <f>VLOOKUP($A$274,Raport6!$B$283:$T$419,6)</f>
        <v>87.5</v>
      </c>
      <c r="G279" s="84">
        <f>VLOOKUP($A$274,Raport6!$B$283:$T$419,7)</f>
        <v>87</v>
      </c>
      <c r="H279" s="84">
        <f>VLOOKUP($A$274,Raport6!$B$283:$T$419,8)</f>
        <v>91.5</v>
      </c>
      <c r="I279" s="84">
        <f>VLOOKUP($A$274,Raport6!$B$283:$T$419,9)</f>
        <v>85</v>
      </c>
      <c r="J279" s="84">
        <f>VLOOKUP($A$274,Raport6!$B$283:$T$419,10)</f>
        <v>96</v>
      </c>
      <c r="K279" s="84">
        <f>VLOOKUP($A$274,Raport6!$B$283:$T$419,11)</f>
        <v>91</v>
      </c>
      <c r="L279" s="84">
        <f>VLOOKUP($A$274,Raport6!$B$283:$T$419,12)</f>
        <v>92</v>
      </c>
      <c r="M279" s="84">
        <f>VLOOKUP($A$274,Raport6!$B$283:$T$419,13)</f>
        <v>84.5</v>
      </c>
      <c r="N279" s="84">
        <f>VLOOKUP($A$274,Raport6!$B$283:$T$419,14)</f>
        <v>86.5</v>
      </c>
      <c r="O279" s="84">
        <f>VLOOKUP($A$274,Raport6!$B$283:$T$419,15)</f>
        <v>90.5</v>
      </c>
      <c r="P279" s="84">
        <f>VLOOKUP($A$274,Raport6!$B$283:$T$419,16)</f>
        <v>87</v>
      </c>
      <c r="Q279" s="84">
        <f>VLOOKUP($A$274,Raport6!$B$283:$T$419,17)</f>
        <v>78</v>
      </c>
      <c r="R279" s="84">
        <f>VLOOKUP($A$274,Raport6!$B$283:$T$419,18)</f>
        <v>76.5</v>
      </c>
      <c r="S279" s="38">
        <f t="shared" si="144"/>
        <v>1310.5</v>
      </c>
      <c r="T279" s="38">
        <f t="shared" si="145"/>
        <v>87.37</v>
      </c>
      <c r="U279" s="338"/>
      <c r="V279" s="340"/>
    </row>
    <row r="280" spans="1:32" ht="15" customHeight="1">
      <c r="A280" s="335"/>
      <c r="B280" s="85" t="str">
        <f>VLOOKUP($A$274,PresensiIPS!$A$7:$M$360,3)</f>
        <v>0031887631</v>
      </c>
      <c r="C280" s="27" t="s">
        <v>21</v>
      </c>
      <c r="D280" s="39">
        <f>ROUND(((D274+D275+D276+D277+D278+D279)/6),2)</f>
        <v>83.75</v>
      </c>
      <c r="E280" s="39">
        <f>ROUND(((E274+E275+E276+E277+E278+E279)/6),2)</f>
        <v>85.17</v>
      </c>
      <c r="F280" s="39">
        <f>ROUND(((F274+F275+F276+F277+F278+F279)/6),2)</f>
        <v>83.83</v>
      </c>
      <c r="G280" s="39">
        <f>ROUND(((G274+G275+G276+G277+G278+G279)/6),2)</f>
        <v>82.67</v>
      </c>
      <c r="H280" s="39">
        <f>ROUND(((H274+H275+H276+H277+H278+H279)/6),2)</f>
        <v>85.5</v>
      </c>
      <c r="I280" s="39">
        <f t="shared" ref="I280:T280" si="147">ROUND(((I274+I275+I276+I277+I278+I279)/6),2)</f>
        <v>81.75</v>
      </c>
      <c r="J280" s="39">
        <f t="shared" si="147"/>
        <v>89.08</v>
      </c>
      <c r="K280" s="39">
        <f t="shared" si="147"/>
        <v>85.5</v>
      </c>
      <c r="L280" s="39">
        <f t="shared" si="147"/>
        <v>85.25</v>
      </c>
      <c r="M280" s="39">
        <f t="shared" ref="M280" si="148">ROUND(((M274+M275+M276+M277+M278+M279)/6),2)</f>
        <v>80.5</v>
      </c>
      <c r="N280" s="39">
        <f t="shared" si="147"/>
        <v>80.75</v>
      </c>
      <c r="O280" s="39">
        <f t="shared" si="147"/>
        <v>84.75</v>
      </c>
      <c r="P280" s="39">
        <f t="shared" si="147"/>
        <v>82.67</v>
      </c>
      <c r="Q280" s="39">
        <f t="shared" si="147"/>
        <v>79.25</v>
      </c>
      <c r="R280" s="39">
        <f t="shared" si="147"/>
        <v>78.67</v>
      </c>
      <c r="S280" s="39">
        <f t="shared" si="147"/>
        <v>1249.08</v>
      </c>
      <c r="T280" s="39">
        <f t="shared" si="147"/>
        <v>83.27</v>
      </c>
      <c r="U280" s="338"/>
      <c r="V280" s="340"/>
    </row>
    <row r="281" spans="1:32" ht="15" customHeight="1">
      <c r="A281" s="335"/>
      <c r="B281" s="78"/>
      <c r="C281" s="28" t="s">
        <v>204</v>
      </c>
      <c r="D281" s="84">
        <f>VLOOKUP($A$274,'Nilai USP'!$B$283:$T$419,4)</f>
        <v>93</v>
      </c>
      <c r="E281" s="84">
        <f>VLOOKUP($A$274,'Nilai USP'!$B$283:$T$419,5)</f>
        <v>81.538461538461533</v>
      </c>
      <c r="F281" s="84">
        <f>VLOOKUP($A$274,'Nilai USP'!$B$283:$T$419,6)</f>
        <v>76</v>
      </c>
      <c r="G281" s="84">
        <f>VLOOKUP($A$274,'Nilai USP'!$B$283:$T$419,7)</f>
        <v>73</v>
      </c>
      <c r="H281" s="84">
        <f>VLOOKUP($A$274,'Nilai USP'!$B$283:$T$419,8)</f>
        <v>94</v>
      </c>
      <c r="I281" s="84">
        <f>VLOOKUP($A$274,'Nilai USP'!$B$283:$T$419,9)</f>
        <v>93</v>
      </c>
      <c r="J281" s="84">
        <f>VLOOKUP($A$274,'Nilai USP'!$B$283:$T$419,10)</f>
        <v>90</v>
      </c>
      <c r="K281" s="84">
        <f>VLOOKUP($A$274,'Nilai USP'!$B$283:$T$419,11)</f>
        <v>91</v>
      </c>
      <c r="L281" s="84">
        <f>VLOOKUP($A$274,'Nilai USP'!$B$283:$T$419,12)</f>
        <v>91</v>
      </c>
      <c r="M281" s="84">
        <f>VLOOKUP($A$274,'Nilai USP'!$B$283:$T$419,13)</f>
        <v>88.529411764705884</v>
      </c>
      <c r="N281" s="84">
        <f>VLOOKUP($A$274,'Nilai USP'!$B$283:$T$419,14)</f>
        <v>91</v>
      </c>
      <c r="O281" s="84">
        <f>VLOOKUP($A$274,'Nilai USP'!$B$283:$T$419,15)</f>
        <v>82</v>
      </c>
      <c r="P281" s="84">
        <f>VLOOKUP($A$274,'Nilai USP'!$B$283:$T$419,16)</f>
        <v>80</v>
      </c>
      <c r="Q281" s="84">
        <f>VLOOKUP($A$274,'Nilai USP'!$B$283:$T$419,17)</f>
        <v>75</v>
      </c>
      <c r="R281" s="84">
        <f>VLOOKUP($A$274,'Nilai USP'!$B$283:$T$419,18)</f>
        <v>88</v>
      </c>
      <c r="S281" s="38">
        <f t="shared" ref="S281:S288" si="149">SUM(D281:R281)</f>
        <v>1287.0678733031673</v>
      </c>
      <c r="T281" s="38">
        <f t="shared" ref="T281:T288" si="150">ROUND(S281/COUNT(D281:R281),2)</f>
        <v>85.8</v>
      </c>
      <c r="U281" s="338"/>
      <c r="V281" s="340"/>
    </row>
    <row r="282" spans="1:32" ht="15" customHeight="1" thickBot="1">
      <c r="A282" s="336"/>
      <c r="B282" s="29"/>
      <c r="C282" s="37" t="s">
        <v>205</v>
      </c>
      <c r="D282" s="41">
        <f t="shared" ref="D282:R282" si="151">ROUND((D280*$V$6+D281*$V$7),0)</f>
        <v>88</v>
      </c>
      <c r="E282" s="41">
        <f t="shared" si="151"/>
        <v>83</v>
      </c>
      <c r="F282" s="41">
        <f t="shared" si="151"/>
        <v>80</v>
      </c>
      <c r="G282" s="41">
        <f t="shared" si="151"/>
        <v>78</v>
      </c>
      <c r="H282" s="41">
        <f t="shared" si="151"/>
        <v>90</v>
      </c>
      <c r="I282" s="41">
        <f t="shared" si="151"/>
        <v>87</v>
      </c>
      <c r="J282" s="41">
        <f t="shared" si="151"/>
        <v>90</v>
      </c>
      <c r="K282" s="41">
        <f t="shared" si="151"/>
        <v>88</v>
      </c>
      <c r="L282" s="41">
        <f t="shared" si="151"/>
        <v>88</v>
      </c>
      <c r="M282" s="41">
        <f t="shared" si="151"/>
        <v>85</v>
      </c>
      <c r="N282" s="41">
        <f t="shared" si="151"/>
        <v>86</v>
      </c>
      <c r="O282" s="41">
        <f t="shared" si="151"/>
        <v>83</v>
      </c>
      <c r="P282" s="41">
        <f t="shared" si="151"/>
        <v>81</v>
      </c>
      <c r="Q282" s="41">
        <f t="shared" si="151"/>
        <v>77</v>
      </c>
      <c r="R282" s="41">
        <f t="shared" si="151"/>
        <v>83</v>
      </c>
      <c r="S282" s="41">
        <f t="shared" si="149"/>
        <v>1267</v>
      </c>
      <c r="T282" s="41">
        <f t="shared" si="150"/>
        <v>84.47</v>
      </c>
      <c r="U282" s="339"/>
      <c r="V282" s="341"/>
    </row>
    <row r="283" spans="1:32" ht="15" customHeight="1" thickTop="1">
      <c r="A283" s="334">
        <v>31</v>
      </c>
      <c r="B283" s="26"/>
      <c r="C283" s="36" t="s">
        <v>34</v>
      </c>
      <c r="D283" s="87">
        <f>VLOOKUP($A$283,Raport1!$B$283:$T$419,4)</f>
        <v>75</v>
      </c>
      <c r="E283" s="87">
        <f>VLOOKUP($A$283,Raport1!$B$283:$T$419,5)</f>
        <v>72.5</v>
      </c>
      <c r="F283" s="87">
        <f>VLOOKUP($A$283,Raport1!$B$283:$T$419,6)</f>
        <v>71</v>
      </c>
      <c r="G283" s="87">
        <f>VLOOKUP($A$283,Raport1!$B$283:$T$419,7)</f>
        <v>67.5</v>
      </c>
      <c r="H283" s="87">
        <f>VLOOKUP($A$283,Raport1!$B$283:$T$419,8)</f>
        <v>70.5</v>
      </c>
      <c r="I283" s="87">
        <f>VLOOKUP($A$283,Raport1!$B$283:$T$419,9)</f>
        <v>76.5</v>
      </c>
      <c r="J283" s="87">
        <f>VLOOKUP($A$283,Raport1!$B$283:$T$419,10)</f>
        <v>80</v>
      </c>
      <c r="K283" s="87">
        <f>VLOOKUP($A$283,Raport1!$B$283:$T$419,11)</f>
        <v>81</v>
      </c>
      <c r="L283" s="87">
        <f>VLOOKUP($A$283,Raport1!$B$283:$T$419,12)</f>
        <v>77</v>
      </c>
      <c r="M283" s="87">
        <f>VLOOKUP($A$283,Raport1!$B$283:$T$419,13)</f>
        <v>76</v>
      </c>
      <c r="N283" s="87">
        <f>VLOOKUP($A$283,Raport1!$B$283:$T$419,14)</f>
        <v>65</v>
      </c>
      <c r="O283" s="87">
        <f>VLOOKUP($A$283,Raport1!$B$283:$T$419,15)</f>
        <v>70</v>
      </c>
      <c r="P283" s="87">
        <f>VLOOKUP($A$283,Raport1!$B$283:$T$419,16)</f>
        <v>70</v>
      </c>
      <c r="Q283" s="87">
        <f>VLOOKUP($A$283,Raport1!$B$283:$T$419,17)</f>
        <v>76.5</v>
      </c>
      <c r="R283" s="87">
        <f>VLOOKUP($A$283,Raport1!$B$283:$T$419,18)</f>
        <v>72</v>
      </c>
      <c r="S283" s="80">
        <f t="shared" si="149"/>
        <v>1100.5</v>
      </c>
      <c r="T283" s="80">
        <f t="shared" si="150"/>
        <v>73.37</v>
      </c>
      <c r="U283" s="337" t="str">
        <f>'SIKAP IPS'!J38</f>
        <v>SB</v>
      </c>
      <c r="V283" s="340" t="s">
        <v>33</v>
      </c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 spans="1:32" ht="15" customHeight="1">
      <c r="A284" s="335"/>
      <c r="B284" s="26"/>
      <c r="C284" s="35" t="s">
        <v>35</v>
      </c>
      <c r="D284" s="84">
        <f>VLOOKUP($A$283,Raport2!$B$283:$T$419,4)</f>
        <v>76.5</v>
      </c>
      <c r="E284" s="84">
        <f>VLOOKUP($A$283,Raport2!$B$283:$T$419,5)</f>
        <v>73</v>
      </c>
      <c r="F284" s="84">
        <f>VLOOKUP($A$283,Raport2!$B$283:$T$419,6)</f>
        <v>71</v>
      </c>
      <c r="G284" s="84">
        <f>VLOOKUP($A$283,Raport2!$B$283:$T$419,7)</f>
        <v>72.5</v>
      </c>
      <c r="H284" s="84">
        <f>VLOOKUP($A$283,Raport2!$B$283:$T$419,8)</f>
        <v>81</v>
      </c>
      <c r="I284" s="84">
        <f>VLOOKUP($A$283,Raport2!$B$283:$T$419,9)</f>
        <v>77.5</v>
      </c>
      <c r="J284" s="84">
        <f>VLOOKUP($A$283,Raport2!$B$283:$T$419,10)</f>
        <v>85</v>
      </c>
      <c r="K284" s="84">
        <f>VLOOKUP($A$283,Raport2!$B$283:$T$419,11)</f>
        <v>83</v>
      </c>
      <c r="L284" s="84">
        <f>VLOOKUP($A$283,Raport2!$B$283:$T$419,12)</f>
        <v>80.5</v>
      </c>
      <c r="M284" s="84">
        <f>VLOOKUP($A$283,Raport2!$B$283:$T$419,13)</f>
        <v>75</v>
      </c>
      <c r="N284" s="84">
        <f>VLOOKUP($A$283,Raport2!$B$283:$T$419,14)</f>
        <v>76</v>
      </c>
      <c r="O284" s="84">
        <f>VLOOKUP($A$283,Raport2!$B$283:$T$419,15)</f>
        <v>70</v>
      </c>
      <c r="P284" s="84">
        <f>VLOOKUP($A$283,Raport2!$B$283:$T$419,16)</f>
        <v>76</v>
      </c>
      <c r="Q284" s="84">
        <f>VLOOKUP($A$283,Raport2!$B$283:$T$419,17)</f>
        <v>78.5</v>
      </c>
      <c r="R284" s="84">
        <f>VLOOKUP($A$283,Raport2!$B$283:$T$419,18)</f>
        <v>76</v>
      </c>
      <c r="S284" s="38">
        <f t="shared" si="149"/>
        <v>1151.5</v>
      </c>
      <c r="T284" s="38">
        <f t="shared" si="150"/>
        <v>76.77</v>
      </c>
      <c r="U284" s="338"/>
      <c r="V284" s="340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 spans="1:32" ht="15" customHeight="1">
      <c r="A285" s="335"/>
      <c r="B285" s="342" t="str">
        <f>VLOOKUP($A$283,PresensiIPS!$A$7:$M$360,7)</f>
        <v>TAURODAD CATUR FIRMANSYAH</v>
      </c>
      <c r="C285" s="35" t="s">
        <v>22</v>
      </c>
      <c r="D285" s="84">
        <f>VLOOKUP($A$283,Raport3!$B$283:$T$419,4)</f>
        <v>78</v>
      </c>
      <c r="E285" s="84">
        <f>VLOOKUP($A$283,Raport3!$B$283:$T$419,5)</f>
        <v>75</v>
      </c>
      <c r="F285" s="84">
        <f>VLOOKUP($A$283,Raport3!$B$283:$T$419,6)</f>
        <v>72</v>
      </c>
      <c r="G285" s="84">
        <f>VLOOKUP($A$283,Raport3!$B$283:$T$419,7)</f>
        <v>71</v>
      </c>
      <c r="H285" s="84">
        <f>VLOOKUP($A$283,Raport3!$B$283:$T$419,8)</f>
        <v>80</v>
      </c>
      <c r="I285" s="84">
        <f>VLOOKUP($A$283,Raport3!$B$283:$T$419,9)</f>
        <v>78</v>
      </c>
      <c r="J285" s="84">
        <f>VLOOKUP($A$283,Raport3!$B$283:$T$419,10)</f>
        <v>81.5</v>
      </c>
      <c r="K285" s="84">
        <f>VLOOKUP($A$283,Raport3!$B$283:$T$419,11)</f>
        <v>65</v>
      </c>
      <c r="L285" s="84">
        <f>VLOOKUP($A$283,Raport3!$B$283:$T$419,12)</f>
        <v>78</v>
      </c>
      <c r="M285" s="84">
        <f>VLOOKUP($A$283,Raport3!$B$283:$T$419,13)</f>
        <v>73.5</v>
      </c>
      <c r="N285" s="84">
        <f>VLOOKUP($A$283,Raport3!$B$283:$T$419,14)</f>
        <v>74</v>
      </c>
      <c r="O285" s="84">
        <f>VLOOKUP($A$283,Raport3!$B$283:$T$419,15)</f>
        <v>82.5</v>
      </c>
      <c r="P285" s="84">
        <f>VLOOKUP($A$283,Raport3!$B$283:$T$419,16)</f>
        <v>78</v>
      </c>
      <c r="Q285" s="84">
        <f>VLOOKUP($A$283,Raport3!$B$283:$T$419,17)</f>
        <v>80.5</v>
      </c>
      <c r="R285" s="84">
        <f>VLOOKUP($A$283,Raport3!$B$283:$T$419,18)</f>
        <v>77.5</v>
      </c>
      <c r="S285" s="38">
        <f t="shared" si="149"/>
        <v>1144.5</v>
      </c>
      <c r="T285" s="38">
        <f t="shared" si="150"/>
        <v>76.3</v>
      </c>
      <c r="U285" s="338"/>
      <c r="V285" s="340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 spans="1:32" ht="15" customHeight="1">
      <c r="A286" s="335"/>
      <c r="B286" s="342"/>
      <c r="C286" s="35" t="s">
        <v>23</v>
      </c>
      <c r="D286" s="84">
        <f>VLOOKUP($A$283,Raport4!$B$283:$T$419,4)</f>
        <v>78</v>
      </c>
      <c r="E286" s="84">
        <f>VLOOKUP($A$283,Raport4!$B$283:$T$419,5)</f>
        <v>80</v>
      </c>
      <c r="F286" s="84">
        <f>VLOOKUP($A$283,Raport4!$B$283:$T$419,6)</f>
        <v>71</v>
      </c>
      <c r="G286" s="84">
        <f>VLOOKUP($A$283,Raport4!$B$283:$T$419,7)</f>
        <v>75</v>
      </c>
      <c r="H286" s="84">
        <f>VLOOKUP($A$283,Raport4!$B$283:$T$419,8)</f>
        <v>79</v>
      </c>
      <c r="I286" s="84">
        <f>VLOOKUP($A$283,Raport4!$B$283:$T$419,9)</f>
        <v>79.5</v>
      </c>
      <c r="J286" s="84">
        <f>VLOOKUP($A$283,Raport4!$B$283:$T$419,10)</f>
        <v>85.5</v>
      </c>
      <c r="K286" s="84">
        <f>VLOOKUP($A$283,Raport4!$B$283:$T$419,11)</f>
        <v>85</v>
      </c>
      <c r="L286" s="84">
        <f>VLOOKUP($A$283,Raport4!$B$283:$T$419,12)</f>
        <v>78.5</v>
      </c>
      <c r="M286" s="84">
        <f>VLOOKUP($A$283,Raport4!$B$283:$T$419,13)</f>
        <v>71.5</v>
      </c>
      <c r="N286" s="84">
        <f>VLOOKUP($A$283,Raport4!$B$283:$T$419,14)</f>
        <v>75.5</v>
      </c>
      <c r="O286" s="84">
        <f>VLOOKUP($A$283,Raport4!$B$283:$T$419,15)</f>
        <v>86</v>
      </c>
      <c r="P286" s="84">
        <f>VLOOKUP($A$283,Raport4!$B$283:$T$419,16)</f>
        <v>78.5</v>
      </c>
      <c r="Q286" s="84">
        <f>VLOOKUP($A$283,Raport4!$B$283:$T$419,17)</f>
        <v>82.5</v>
      </c>
      <c r="R286" s="84">
        <f>VLOOKUP($A$283,Raport4!$B$283:$T$419,18)</f>
        <v>77</v>
      </c>
      <c r="S286" s="38">
        <f t="shared" si="149"/>
        <v>1182.5</v>
      </c>
      <c r="T286" s="38">
        <f t="shared" si="150"/>
        <v>78.83</v>
      </c>
      <c r="U286" s="338"/>
      <c r="V286" s="340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 spans="1:32" ht="15" customHeight="1">
      <c r="A287" s="335"/>
      <c r="B287" s="86" t="str">
        <f>VLOOKUP($A$283,PresensiIPS!$A$7:$M$360,4)</f>
        <v>3526011503030005</v>
      </c>
      <c r="C287" s="36" t="s">
        <v>24</v>
      </c>
      <c r="D287" s="84">
        <f>VLOOKUP($A$283,Raport5!$B$283:$T$419,4)</f>
        <v>72.5</v>
      </c>
      <c r="E287" s="84">
        <f>VLOOKUP($A$283,Raport5!$B$283:$T$419,5)</f>
        <v>80.5</v>
      </c>
      <c r="F287" s="84">
        <f>VLOOKUP($A$283,Raport5!$B$283:$T$419,6)</f>
        <v>80</v>
      </c>
      <c r="G287" s="84">
        <f>VLOOKUP($A$283,Raport5!$B$283:$T$419,7)</f>
        <v>75</v>
      </c>
      <c r="H287" s="84">
        <f>VLOOKUP($A$283,Raport5!$B$283:$T$419,8)</f>
        <v>87</v>
      </c>
      <c r="I287" s="84">
        <f>VLOOKUP($A$283,Raport5!$B$283:$T$419,9)</f>
        <v>79.5</v>
      </c>
      <c r="J287" s="84">
        <f>VLOOKUP($A$283,Raport5!$B$283:$T$419,10)</f>
        <v>88.5</v>
      </c>
      <c r="K287" s="84">
        <f>VLOOKUP($A$283,Raport5!$B$283:$T$419,11)</f>
        <v>86.5</v>
      </c>
      <c r="L287" s="84">
        <f>VLOOKUP($A$283,Raport5!$B$283:$T$419,12)</f>
        <v>84.5</v>
      </c>
      <c r="M287" s="84">
        <f>VLOOKUP($A$283,Raport5!$B$283:$T$419,13)</f>
        <v>75.5</v>
      </c>
      <c r="N287" s="84">
        <f>VLOOKUP($A$283,Raport5!$B$283:$T$419,14)</f>
        <v>76.5</v>
      </c>
      <c r="O287" s="84">
        <f>VLOOKUP($A$283,Raport5!$B$283:$T$419,15)</f>
        <v>77.5</v>
      </c>
      <c r="P287" s="84">
        <f>VLOOKUP($A$283,Raport5!$B$283:$T$419,16)</f>
        <v>75</v>
      </c>
      <c r="Q287" s="84">
        <f>VLOOKUP($A$283,Raport5!$B$283:$T$419,17)</f>
        <v>72.5</v>
      </c>
      <c r="R287" s="84">
        <f>VLOOKUP($A$283,Raport5!$B$283:$T$419,18)</f>
        <v>70</v>
      </c>
      <c r="S287" s="38">
        <f t="shared" si="149"/>
        <v>1181</v>
      </c>
      <c r="T287" s="38">
        <f t="shared" si="150"/>
        <v>78.73</v>
      </c>
      <c r="U287" s="338"/>
      <c r="V287" s="340"/>
    </row>
    <row r="288" spans="1:32" ht="15" customHeight="1">
      <c r="A288" s="335"/>
      <c r="B288" s="85">
        <f>VLOOKUP($A$283,PresensiIPS!$A$7:$M$360,2)</f>
        <v>12512</v>
      </c>
      <c r="C288" s="36" t="s">
        <v>67</v>
      </c>
      <c r="D288" s="84">
        <f>VLOOKUP($A$283,Raport6!$B$283:$T$419,4)</f>
        <v>78</v>
      </c>
      <c r="E288" s="84">
        <f>VLOOKUP($A$283,Raport6!$B$283:$T$419,5)</f>
        <v>81.5</v>
      </c>
      <c r="F288" s="84">
        <f>VLOOKUP($A$283,Raport6!$B$283:$T$419,6)</f>
        <v>84</v>
      </c>
      <c r="G288" s="84">
        <f>VLOOKUP($A$283,Raport6!$B$283:$T$419,7)</f>
        <v>76.5</v>
      </c>
      <c r="H288" s="84">
        <f>VLOOKUP($A$283,Raport6!$B$283:$T$419,8)</f>
        <v>87</v>
      </c>
      <c r="I288" s="84">
        <f>VLOOKUP($A$283,Raport6!$B$283:$T$419,9)</f>
        <v>81</v>
      </c>
      <c r="J288" s="84">
        <f>VLOOKUP($A$283,Raport6!$B$283:$T$419,10)</f>
        <v>91.5</v>
      </c>
      <c r="K288" s="84">
        <f>VLOOKUP($A$283,Raport6!$B$283:$T$419,11)</f>
        <v>93</v>
      </c>
      <c r="L288" s="84">
        <f>VLOOKUP($A$283,Raport6!$B$283:$T$419,12)</f>
        <v>86</v>
      </c>
      <c r="M288" s="84">
        <f>VLOOKUP($A$283,Raport6!$B$283:$T$419,13)</f>
        <v>88</v>
      </c>
      <c r="N288" s="84">
        <f>VLOOKUP($A$283,Raport6!$B$283:$T$419,14)</f>
        <v>78.5</v>
      </c>
      <c r="O288" s="84">
        <f>VLOOKUP($A$283,Raport6!$B$283:$T$419,15)</f>
        <v>79.5</v>
      </c>
      <c r="P288" s="84">
        <f>VLOOKUP($A$283,Raport6!$B$283:$T$419,16)</f>
        <v>77</v>
      </c>
      <c r="Q288" s="84">
        <f>VLOOKUP($A$283,Raport6!$B$283:$T$419,17)</f>
        <v>72</v>
      </c>
      <c r="R288" s="84">
        <f>VLOOKUP($A$283,Raport6!$B$283:$T$419,18)</f>
        <v>75</v>
      </c>
      <c r="S288" s="38">
        <f t="shared" si="149"/>
        <v>1228.5</v>
      </c>
      <c r="T288" s="38">
        <f t="shared" si="150"/>
        <v>81.900000000000006</v>
      </c>
      <c r="U288" s="338"/>
      <c r="V288" s="340"/>
    </row>
    <row r="289" spans="1:32" ht="15" customHeight="1">
      <c r="A289" s="335"/>
      <c r="B289" s="85" t="str">
        <f>VLOOKUP($A$283,PresensiIPS!$A$7:$M$360,3)</f>
        <v>0031560534</v>
      </c>
      <c r="C289" s="27" t="s">
        <v>21</v>
      </c>
      <c r="D289" s="39">
        <f>ROUND(((D283+D284+D285+D286+D287+D288)/6),2)</f>
        <v>76.33</v>
      </c>
      <c r="E289" s="39">
        <f>ROUND(((E283+E284+E285+E286+E287+E288)/6),2)</f>
        <v>77.08</v>
      </c>
      <c r="F289" s="39">
        <f>ROUND(((F283+F284+F285+F286+F287+F288)/6),2)</f>
        <v>74.83</v>
      </c>
      <c r="G289" s="39">
        <f>ROUND(((G283+G284+G285+G286+G287+G288)/6),2)</f>
        <v>72.92</v>
      </c>
      <c r="H289" s="39">
        <f>ROUND(((H283+H284+H285+H286+H287+H288)/6),2)</f>
        <v>80.75</v>
      </c>
      <c r="I289" s="39">
        <f t="shared" ref="I289:T289" si="152">ROUND(((I283+I284+I285+I286+I287+I288)/6),2)</f>
        <v>78.67</v>
      </c>
      <c r="J289" s="39">
        <f t="shared" si="152"/>
        <v>85.33</v>
      </c>
      <c r="K289" s="39">
        <f t="shared" si="152"/>
        <v>82.25</v>
      </c>
      <c r="L289" s="39">
        <f t="shared" si="152"/>
        <v>80.75</v>
      </c>
      <c r="M289" s="39">
        <f t="shared" ref="M289" si="153">ROUND(((M283+M284+M285+M286+M287+M288)/6),2)</f>
        <v>76.58</v>
      </c>
      <c r="N289" s="39">
        <f t="shared" si="152"/>
        <v>74.25</v>
      </c>
      <c r="O289" s="39">
        <f t="shared" si="152"/>
        <v>77.58</v>
      </c>
      <c r="P289" s="39">
        <f t="shared" si="152"/>
        <v>75.75</v>
      </c>
      <c r="Q289" s="39">
        <f t="shared" si="152"/>
        <v>77.08</v>
      </c>
      <c r="R289" s="39">
        <f t="shared" si="152"/>
        <v>74.58</v>
      </c>
      <c r="S289" s="39">
        <f t="shared" si="152"/>
        <v>1164.75</v>
      </c>
      <c r="T289" s="39">
        <f t="shared" si="152"/>
        <v>77.650000000000006</v>
      </c>
      <c r="U289" s="338"/>
      <c r="V289" s="340"/>
    </row>
    <row r="290" spans="1:32" ht="15" customHeight="1">
      <c r="A290" s="335"/>
      <c r="B290" s="78"/>
      <c r="C290" s="28" t="s">
        <v>204</v>
      </c>
      <c r="D290" s="84">
        <f>VLOOKUP($A$283,'Nilai USP'!$B$283:$T$419,4)</f>
        <v>88</v>
      </c>
      <c r="E290" s="84">
        <f>VLOOKUP($A$283,'Nilai USP'!$B$283:$T$419,5)</f>
        <v>79.230769230769226</v>
      </c>
      <c r="F290" s="84">
        <f>VLOOKUP($A$283,'Nilai USP'!$B$283:$T$419,6)</f>
        <v>87</v>
      </c>
      <c r="G290" s="84">
        <f>VLOOKUP($A$283,'Nilai USP'!$B$283:$T$419,7)</f>
        <v>76</v>
      </c>
      <c r="H290" s="84">
        <f>VLOOKUP($A$283,'Nilai USP'!$B$283:$T$419,8)</f>
        <v>77</v>
      </c>
      <c r="I290" s="84">
        <f>VLOOKUP($A$283,'Nilai USP'!$B$283:$T$419,9)</f>
        <v>79</v>
      </c>
      <c r="J290" s="84">
        <f>VLOOKUP($A$283,'Nilai USP'!$B$283:$T$419,10)</f>
        <v>90</v>
      </c>
      <c r="K290" s="84">
        <f>VLOOKUP($A$283,'Nilai USP'!$B$283:$T$419,11)</f>
        <v>93</v>
      </c>
      <c r="L290" s="84">
        <f>VLOOKUP($A$283,'Nilai USP'!$B$283:$T$419,12)</f>
        <v>88</v>
      </c>
      <c r="M290" s="84">
        <f>VLOOKUP($A$283,'Nilai USP'!$B$283:$T$419,13)</f>
        <v>92.058823529411768</v>
      </c>
      <c r="N290" s="84">
        <f>VLOOKUP($A$283,'Nilai USP'!$B$283:$T$419,14)</f>
        <v>87</v>
      </c>
      <c r="O290" s="84">
        <f>VLOOKUP($A$283,'Nilai USP'!$B$283:$T$419,15)</f>
        <v>84</v>
      </c>
      <c r="P290" s="84">
        <f>VLOOKUP($A$283,'Nilai USP'!$B$283:$T$419,16)</f>
        <v>84</v>
      </c>
      <c r="Q290" s="84">
        <f>VLOOKUP($A$283,'Nilai USP'!$B$283:$T$419,17)</f>
        <v>76</v>
      </c>
      <c r="R290" s="84">
        <f>VLOOKUP($A$283,'Nilai USP'!$B$283:$T$419,18)</f>
        <v>89</v>
      </c>
      <c r="S290" s="38">
        <f t="shared" ref="S290:S297" si="154">SUM(D290:R290)</f>
        <v>1269.289592760181</v>
      </c>
      <c r="T290" s="38">
        <f t="shared" ref="T290:T297" si="155">ROUND(S290/COUNT(D290:R290),2)</f>
        <v>84.62</v>
      </c>
      <c r="U290" s="338"/>
      <c r="V290" s="340"/>
    </row>
    <row r="291" spans="1:32" ht="15" customHeight="1" thickBot="1">
      <c r="A291" s="336"/>
      <c r="B291" s="29"/>
      <c r="C291" s="37" t="s">
        <v>205</v>
      </c>
      <c r="D291" s="41">
        <f t="shared" ref="D291:R291" si="156">ROUND((D289*$V$6+D290*$V$7),0)</f>
        <v>82</v>
      </c>
      <c r="E291" s="41">
        <f t="shared" si="156"/>
        <v>78</v>
      </c>
      <c r="F291" s="41">
        <f t="shared" si="156"/>
        <v>81</v>
      </c>
      <c r="G291" s="41">
        <f t="shared" si="156"/>
        <v>74</v>
      </c>
      <c r="H291" s="41">
        <f t="shared" si="156"/>
        <v>79</v>
      </c>
      <c r="I291" s="41">
        <f t="shared" si="156"/>
        <v>79</v>
      </c>
      <c r="J291" s="41">
        <f t="shared" si="156"/>
        <v>88</v>
      </c>
      <c r="K291" s="41">
        <f t="shared" si="156"/>
        <v>88</v>
      </c>
      <c r="L291" s="41">
        <f t="shared" si="156"/>
        <v>84</v>
      </c>
      <c r="M291" s="41">
        <f t="shared" si="156"/>
        <v>84</v>
      </c>
      <c r="N291" s="41">
        <f t="shared" si="156"/>
        <v>81</v>
      </c>
      <c r="O291" s="41">
        <f t="shared" si="156"/>
        <v>81</v>
      </c>
      <c r="P291" s="41">
        <f t="shared" si="156"/>
        <v>80</v>
      </c>
      <c r="Q291" s="41">
        <f t="shared" si="156"/>
        <v>77</v>
      </c>
      <c r="R291" s="41">
        <f t="shared" si="156"/>
        <v>82</v>
      </c>
      <c r="S291" s="41">
        <f t="shared" si="154"/>
        <v>1218</v>
      </c>
      <c r="T291" s="41">
        <f t="shared" si="155"/>
        <v>81.2</v>
      </c>
      <c r="U291" s="339"/>
      <c r="V291" s="341"/>
    </row>
    <row r="292" spans="1:32" ht="15" customHeight="1" thickTop="1">
      <c r="A292" s="334">
        <v>32</v>
      </c>
      <c r="B292" s="26"/>
      <c r="C292" s="36" t="s">
        <v>34</v>
      </c>
      <c r="D292" s="87">
        <f>VLOOKUP($A$292,Raport1!$B$283:$T$419,4)</f>
        <v>73</v>
      </c>
      <c r="E292" s="87">
        <f>VLOOKUP($A$292,Raport1!$B$283:$T$419,5)</f>
        <v>73.5</v>
      </c>
      <c r="F292" s="87">
        <f>VLOOKUP($A$292,Raport1!$B$283:$T$419,6)</f>
        <v>73</v>
      </c>
      <c r="G292" s="87">
        <f>VLOOKUP($A$292,Raport1!$B$283:$T$419,7)</f>
        <v>73.5</v>
      </c>
      <c r="H292" s="87">
        <f>VLOOKUP($A$292,Raport1!$B$283:$T$419,8)</f>
        <v>70</v>
      </c>
      <c r="I292" s="87">
        <f>VLOOKUP($A$292,Raport1!$B$283:$T$419,9)</f>
        <v>74.5</v>
      </c>
      <c r="J292" s="87">
        <f>VLOOKUP($A$292,Raport1!$B$283:$T$419,10)</f>
        <v>77</v>
      </c>
      <c r="K292" s="87">
        <f>VLOOKUP($A$292,Raport1!$B$283:$T$419,11)</f>
        <v>81</v>
      </c>
      <c r="L292" s="87">
        <f>VLOOKUP($A$292,Raport1!$B$283:$T$419,12)</f>
        <v>74.5</v>
      </c>
      <c r="M292" s="87">
        <f>VLOOKUP($A$292,Raport1!$B$283:$T$419,13)</f>
        <v>79</v>
      </c>
      <c r="N292" s="87">
        <f>VLOOKUP($A$292,Raport1!$B$283:$T$419,14)</f>
        <v>78</v>
      </c>
      <c r="O292" s="87">
        <f>VLOOKUP($A$292,Raport1!$B$283:$T$419,15)</f>
        <v>70</v>
      </c>
      <c r="P292" s="87">
        <f>VLOOKUP($A$292,Raport1!$B$283:$T$419,16)</f>
        <v>76.5</v>
      </c>
      <c r="Q292" s="87">
        <f>VLOOKUP($A$292,Raport1!$B$283:$T$419,17)</f>
        <v>78.5</v>
      </c>
      <c r="R292" s="87">
        <f>VLOOKUP($A$292,Raport1!$B$283:$T$419,18)</f>
        <v>75</v>
      </c>
      <c r="S292" s="80">
        <f t="shared" si="154"/>
        <v>1127</v>
      </c>
      <c r="T292" s="80">
        <f t="shared" si="155"/>
        <v>75.13</v>
      </c>
      <c r="U292" s="337" t="str">
        <f>'SIKAP IPS'!J39</f>
        <v>SB</v>
      </c>
      <c r="V292" s="340" t="s">
        <v>33</v>
      </c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 spans="1:32" ht="15" customHeight="1">
      <c r="A293" s="335"/>
      <c r="B293" s="26"/>
      <c r="C293" s="35" t="s">
        <v>35</v>
      </c>
      <c r="D293" s="84">
        <f>VLOOKUP($A$292,Raport2!$B$283:$T$419,4)</f>
        <v>74.5</v>
      </c>
      <c r="E293" s="84">
        <f>VLOOKUP($A$292,Raport2!$B$283:$T$419,5)</f>
        <v>76.5</v>
      </c>
      <c r="F293" s="84">
        <f>VLOOKUP($A$292,Raport2!$B$283:$T$419,6)</f>
        <v>73</v>
      </c>
      <c r="G293" s="84">
        <f>VLOOKUP($A$292,Raport2!$B$283:$T$419,7)</f>
        <v>78</v>
      </c>
      <c r="H293" s="84">
        <f>VLOOKUP($A$292,Raport2!$B$283:$T$419,8)</f>
        <v>82</v>
      </c>
      <c r="I293" s="84">
        <f>VLOOKUP($A$292,Raport2!$B$283:$T$419,9)</f>
        <v>78</v>
      </c>
      <c r="J293" s="84">
        <f>VLOOKUP($A$292,Raport2!$B$283:$T$419,10)</f>
        <v>81.5</v>
      </c>
      <c r="K293" s="84">
        <f>VLOOKUP($A$292,Raport2!$B$283:$T$419,11)</f>
        <v>83</v>
      </c>
      <c r="L293" s="84">
        <f>VLOOKUP($A$292,Raport2!$B$283:$T$419,12)</f>
        <v>77.5</v>
      </c>
      <c r="M293" s="84">
        <f>VLOOKUP($A$292,Raport2!$B$283:$T$419,13)</f>
        <v>77.5</v>
      </c>
      <c r="N293" s="84">
        <f>VLOOKUP($A$292,Raport2!$B$283:$T$419,14)</f>
        <v>78.5</v>
      </c>
      <c r="O293" s="84">
        <f>VLOOKUP($A$292,Raport2!$B$283:$T$419,15)</f>
        <v>78</v>
      </c>
      <c r="P293" s="84">
        <f>VLOOKUP($A$292,Raport2!$B$283:$T$419,16)</f>
        <v>80</v>
      </c>
      <c r="Q293" s="84">
        <f>VLOOKUP($A$292,Raport2!$B$283:$T$419,17)</f>
        <v>80</v>
      </c>
      <c r="R293" s="84">
        <f>VLOOKUP($A$292,Raport2!$B$283:$T$419,18)</f>
        <v>74.5</v>
      </c>
      <c r="S293" s="38">
        <f t="shared" si="154"/>
        <v>1172.5</v>
      </c>
      <c r="T293" s="38">
        <f t="shared" si="155"/>
        <v>78.17</v>
      </c>
      <c r="U293" s="338"/>
      <c r="V293" s="340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 spans="1:32" ht="15" customHeight="1">
      <c r="A294" s="335"/>
      <c r="B294" s="342" t="str">
        <f>VLOOKUP($A$292,PresensiIPS!$A$7:$M$360,7)</f>
        <v>ULFATUL LAILAH</v>
      </c>
      <c r="C294" s="35" t="s">
        <v>22</v>
      </c>
      <c r="D294" s="84">
        <f>VLOOKUP($A$292,Raport3!$B$283:$T$419,4)</f>
        <v>75.5</v>
      </c>
      <c r="E294" s="84">
        <f>VLOOKUP($A$292,Raport3!$B$283:$T$419,5)</f>
        <v>78</v>
      </c>
      <c r="F294" s="84">
        <f>VLOOKUP($A$292,Raport3!$B$283:$T$419,6)</f>
        <v>74.5</v>
      </c>
      <c r="G294" s="84">
        <f>VLOOKUP($A$292,Raport3!$B$283:$T$419,7)</f>
        <v>72.5</v>
      </c>
      <c r="H294" s="84">
        <f>VLOOKUP($A$292,Raport3!$B$283:$T$419,8)</f>
        <v>89</v>
      </c>
      <c r="I294" s="84">
        <f>VLOOKUP($A$292,Raport3!$B$283:$T$419,9)</f>
        <v>80.5</v>
      </c>
      <c r="J294" s="84">
        <f>VLOOKUP($A$292,Raport3!$B$283:$T$419,10)</f>
        <v>82.5</v>
      </c>
      <c r="K294" s="84">
        <f>VLOOKUP($A$292,Raport3!$B$283:$T$419,11)</f>
        <v>65</v>
      </c>
      <c r="L294" s="84">
        <f>VLOOKUP($A$292,Raport3!$B$283:$T$419,12)</f>
        <v>81</v>
      </c>
      <c r="M294" s="84">
        <f>VLOOKUP($A$292,Raport3!$B$283:$T$419,13)</f>
        <v>81.5</v>
      </c>
      <c r="N294" s="84">
        <f>VLOOKUP($A$292,Raport3!$B$283:$T$419,14)</f>
        <v>77</v>
      </c>
      <c r="O294" s="84">
        <f>VLOOKUP($A$292,Raport3!$B$283:$T$419,15)</f>
        <v>82.5</v>
      </c>
      <c r="P294" s="84">
        <f>VLOOKUP($A$292,Raport3!$B$283:$T$419,16)</f>
        <v>83.5</v>
      </c>
      <c r="Q294" s="84">
        <f>VLOOKUP($A$292,Raport3!$B$283:$T$419,17)</f>
        <v>80.5</v>
      </c>
      <c r="R294" s="84">
        <f>VLOOKUP($A$292,Raport3!$B$283:$T$419,18)</f>
        <v>76.5</v>
      </c>
      <c r="S294" s="38">
        <f t="shared" si="154"/>
        <v>1180</v>
      </c>
      <c r="T294" s="38">
        <f t="shared" si="155"/>
        <v>78.67</v>
      </c>
      <c r="U294" s="338"/>
      <c r="V294" s="340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 spans="1:32" ht="15" customHeight="1">
      <c r="A295" s="335"/>
      <c r="B295" s="342"/>
      <c r="C295" s="35" t="s">
        <v>23</v>
      </c>
      <c r="D295" s="84">
        <f>VLOOKUP($A$292,Raport4!$B$283:$T$419,4)</f>
        <v>85.5</v>
      </c>
      <c r="E295" s="84">
        <f>VLOOKUP($A$292,Raport4!$B$283:$T$419,5)</f>
        <v>81</v>
      </c>
      <c r="F295" s="84">
        <f>VLOOKUP($A$292,Raport4!$B$283:$T$419,6)</f>
        <v>77</v>
      </c>
      <c r="G295" s="84">
        <f>VLOOKUP($A$292,Raport4!$B$283:$T$419,7)</f>
        <v>71.5</v>
      </c>
      <c r="H295" s="84">
        <f>VLOOKUP($A$292,Raport4!$B$283:$T$419,8)</f>
        <v>88</v>
      </c>
      <c r="I295" s="84">
        <f>VLOOKUP($A$292,Raport4!$B$283:$T$419,9)</f>
        <v>84</v>
      </c>
      <c r="J295" s="84">
        <f>VLOOKUP($A$292,Raport4!$B$283:$T$419,10)</f>
        <v>93</v>
      </c>
      <c r="K295" s="84">
        <f>VLOOKUP($A$292,Raport4!$B$283:$T$419,11)</f>
        <v>85.5</v>
      </c>
      <c r="L295" s="84">
        <f>VLOOKUP($A$292,Raport4!$B$283:$T$419,12)</f>
        <v>87</v>
      </c>
      <c r="M295" s="84">
        <f>VLOOKUP($A$292,Raport4!$B$283:$T$419,13)</f>
        <v>78</v>
      </c>
      <c r="N295" s="84">
        <f>VLOOKUP($A$292,Raport4!$B$283:$T$419,14)</f>
        <v>78.5</v>
      </c>
      <c r="O295" s="84">
        <f>VLOOKUP($A$292,Raport4!$B$283:$T$419,15)</f>
        <v>85</v>
      </c>
      <c r="P295" s="84">
        <f>VLOOKUP($A$292,Raport4!$B$283:$T$419,16)</f>
        <v>85.5</v>
      </c>
      <c r="Q295" s="84">
        <f>VLOOKUP($A$292,Raport4!$B$283:$T$419,17)</f>
        <v>82.5</v>
      </c>
      <c r="R295" s="84">
        <f>VLOOKUP($A$292,Raport4!$B$283:$T$419,18)</f>
        <v>78.5</v>
      </c>
      <c r="S295" s="38">
        <f t="shared" si="154"/>
        <v>1240.5</v>
      </c>
      <c r="T295" s="38">
        <f t="shared" si="155"/>
        <v>82.7</v>
      </c>
      <c r="U295" s="338"/>
      <c r="V295" s="340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 spans="1:32" ht="15" customHeight="1">
      <c r="A296" s="335"/>
      <c r="B296" s="86" t="str">
        <f>VLOOKUP($A$292,PresensiIPS!$A$7:$M$360,4)</f>
        <v>3526016510040003</v>
      </c>
      <c r="C296" s="36" t="s">
        <v>24</v>
      </c>
      <c r="D296" s="84">
        <f>VLOOKUP($A$292,Raport5!$B$283:$T$419,4)</f>
        <v>83.5</v>
      </c>
      <c r="E296" s="84">
        <f>VLOOKUP($A$292,Raport5!$B$283:$T$419,5)</f>
        <v>84.5</v>
      </c>
      <c r="F296" s="84">
        <f>VLOOKUP($A$292,Raport5!$B$283:$T$419,6)</f>
        <v>84</v>
      </c>
      <c r="G296" s="84">
        <f>VLOOKUP($A$292,Raport5!$B$283:$T$419,7)</f>
        <v>77.5</v>
      </c>
      <c r="H296" s="84">
        <f>VLOOKUP($A$292,Raport5!$B$283:$T$419,8)</f>
        <v>90.5</v>
      </c>
      <c r="I296" s="84">
        <f>VLOOKUP($A$292,Raport5!$B$283:$T$419,9)</f>
        <v>83</v>
      </c>
      <c r="J296" s="84">
        <f>VLOOKUP($A$292,Raport5!$B$283:$T$419,10)</f>
        <v>94.5</v>
      </c>
      <c r="K296" s="84">
        <f>VLOOKUP($A$292,Raport5!$B$283:$T$419,11)</f>
        <v>86.5</v>
      </c>
      <c r="L296" s="84">
        <f>VLOOKUP($A$292,Raport5!$B$283:$T$419,12)</f>
        <v>89</v>
      </c>
      <c r="M296" s="84">
        <f>VLOOKUP($A$292,Raport5!$B$283:$T$419,13)</f>
        <v>80</v>
      </c>
      <c r="N296" s="84">
        <f>VLOOKUP($A$292,Raport5!$B$283:$T$419,14)</f>
        <v>79</v>
      </c>
      <c r="O296" s="84">
        <f>VLOOKUP($A$292,Raport5!$B$283:$T$419,15)</f>
        <v>90.5</v>
      </c>
      <c r="P296" s="84">
        <f>VLOOKUP($A$292,Raport5!$B$283:$T$419,16)</f>
        <v>82.5</v>
      </c>
      <c r="Q296" s="84">
        <f>VLOOKUP($A$292,Raport5!$B$283:$T$419,17)</f>
        <v>82</v>
      </c>
      <c r="R296" s="84">
        <f>VLOOKUP($A$292,Raport5!$B$283:$T$419,18)</f>
        <v>80</v>
      </c>
      <c r="S296" s="38">
        <f t="shared" si="154"/>
        <v>1267</v>
      </c>
      <c r="T296" s="38">
        <f t="shared" si="155"/>
        <v>84.47</v>
      </c>
      <c r="U296" s="338"/>
      <c r="V296" s="340"/>
    </row>
    <row r="297" spans="1:32" ht="15" customHeight="1">
      <c r="A297" s="335"/>
      <c r="B297" s="85">
        <f>VLOOKUP($A$292,PresensiIPS!$A$7:$M$360,2)</f>
        <v>12520</v>
      </c>
      <c r="C297" s="36" t="s">
        <v>67</v>
      </c>
      <c r="D297" s="84">
        <f>VLOOKUP($A$292,Raport6!$B$283:$T$419,4)</f>
        <v>85</v>
      </c>
      <c r="E297" s="84">
        <f>VLOOKUP($A$292,Raport6!$B$283:$T$419,5)</f>
        <v>86</v>
      </c>
      <c r="F297" s="84">
        <f>VLOOKUP($A$292,Raport6!$B$283:$T$419,6)</f>
        <v>87</v>
      </c>
      <c r="G297" s="84">
        <f>VLOOKUP($A$292,Raport6!$B$283:$T$419,7)</f>
        <v>80.5</v>
      </c>
      <c r="H297" s="84">
        <f>VLOOKUP($A$292,Raport6!$B$283:$T$419,8)</f>
        <v>90.5</v>
      </c>
      <c r="I297" s="84">
        <f>VLOOKUP($A$292,Raport6!$B$283:$T$419,9)</f>
        <v>84</v>
      </c>
      <c r="J297" s="84">
        <f>VLOOKUP($A$292,Raport6!$B$283:$T$419,10)</f>
        <v>97</v>
      </c>
      <c r="K297" s="84">
        <f>VLOOKUP($A$292,Raport6!$B$283:$T$419,11)</f>
        <v>88</v>
      </c>
      <c r="L297" s="84">
        <f>VLOOKUP($A$292,Raport6!$B$283:$T$419,12)</f>
        <v>90.5</v>
      </c>
      <c r="M297" s="84">
        <f>VLOOKUP($A$292,Raport6!$B$283:$T$419,13)</f>
        <v>82</v>
      </c>
      <c r="N297" s="84">
        <f>VLOOKUP($A$292,Raport6!$B$283:$T$419,14)</f>
        <v>81</v>
      </c>
      <c r="O297" s="84">
        <f>VLOOKUP($A$292,Raport6!$B$283:$T$419,15)</f>
        <v>90.5</v>
      </c>
      <c r="P297" s="84">
        <f>VLOOKUP($A$292,Raport6!$B$283:$T$419,16)</f>
        <v>83.5</v>
      </c>
      <c r="Q297" s="84">
        <f>VLOOKUP($A$292,Raport6!$B$283:$T$419,17)</f>
        <v>81</v>
      </c>
      <c r="R297" s="84">
        <f>VLOOKUP($A$292,Raport6!$B$283:$T$419,18)</f>
        <v>80</v>
      </c>
      <c r="S297" s="38">
        <f t="shared" si="154"/>
        <v>1286.5</v>
      </c>
      <c r="T297" s="38">
        <f t="shared" si="155"/>
        <v>85.77</v>
      </c>
      <c r="U297" s="338"/>
      <c r="V297" s="340"/>
    </row>
    <row r="298" spans="1:32" ht="15" customHeight="1">
      <c r="A298" s="335"/>
      <c r="B298" s="85" t="str">
        <f>VLOOKUP($A$292,PresensiIPS!$A$7:$M$360,3)</f>
        <v>0038292720</v>
      </c>
      <c r="C298" s="27" t="s">
        <v>21</v>
      </c>
      <c r="D298" s="39">
        <f>ROUND(((D292+D293+D294+D295+D296+D297)/6),2)</f>
        <v>79.5</v>
      </c>
      <c r="E298" s="39">
        <f>ROUND(((E292+E293+E294+E295+E296+E297)/6),2)</f>
        <v>79.92</v>
      </c>
      <c r="F298" s="39">
        <f>ROUND(((F292+F293+F294+F295+F296+F297)/6),2)</f>
        <v>78.08</v>
      </c>
      <c r="G298" s="39">
        <f>ROUND(((G292+G293+G294+G295+G296+G297)/6),2)</f>
        <v>75.58</v>
      </c>
      <c r="H298" s="39">
        <f>ROUND(((H292+H293+H294+H295+H296+H297)/6),2)</f>
        <v>85</v>
      </c>
      <c r="I298" s="39">
        <f t="shared" ref="I298:T298" si="157">ROUND(((I292+I293+I294+I295+I296+I297)/6),2)</f>
        <v>80.67</v>
      </c>
      <c r="J298" s="39">
        <f t="shared" si="157"/>
        <v>87.58</v>
      </c>
      <c r="K298" s="39">
        <f t="shared" si="157"/>
        <v>81.5</v>
      </c>
      <c r="L298" s="39">
        <f t="shared" si="157"/>
        <v>83.25</v>
      </c>
      <c r="M298" s="39">
        <f t="shared" ref="M298" si="158">ROUND(((M292+M293+M294+M295+M296+M297)/6),2)</f>
        <v>79.67</v>
      </c>
      <c r="N298" s="39">
        <f t="shared" si="157"/>
        <v>78.67</v>
      </c>
      <c r="O298" s="39">
        <f t="shared" si="157"/>
        <v>82.75</v>
      </c>
      <c r="P298" s="39">
        <f t="shared" si="157"/>
        <v>81.92</v>
      </c>
      <c r="Q298" s="39">
        <f t="shared" si="157"/>
        <v>80.75</v>
      </c>
      <c r="R298" s="39">
        <f t="shared" si="157"/>
        <v>77.42</v>
      </c>
      <c r="S298" s="39">
        <f t="shared" si="157"/>
        <v>1212.25</v>
      </c>
      <c r="T298" s="39">
        <f t="shared" si="157"/>
        <v>80.819999999999993</v>
      </c>
      <c r="U298" s="338"/>
      <c r="V298" s="340"/>
    </row>
    <row r="299" spans="1:32" ht="15" customHeight="1">
      <c r="A299" s="335"/>
      <c r="B299" s="78"/>
      <c r="C299" s="28" t="s">
        <v>204</v>
      </c>
      <c r="D299" s="84">
        <f>VLOOKUP($A$292,'Nilai USP'!$B$283:$T$419,4)</f>
        <v>86</v>
      </c>
      <c r="E299" s="84">
        <f>VLOOKUP($A$292,'Nilai USP'!$B$283:$T$419,5)</f>
        <v>83.07692307692308</v>
      </c>
      <c r="F299" s="84">
        <f>VLOOKUP($A$292,'Nilai USP'!$B$283:$T$419,6)</f>
        <v>80</v>
      </c>
      <c r="G299" s="84">
        <f>VLOOKUP($A$292,'Nilai USP'!$B$283:$T$419,7)</f>
        <v>76</v>
      </c>
      <c r="H299" s="84">
        <f>VLOOKUP($A$292,'Nilai USP'!$B$283:$T$419,8)</f>
        <v>94</v>
      </c>
      <c r="I299" s="84">
        <f>VLOOKUP($A$292,'Nilai USP'!$B$283:$T$419,9)</f>
        <v>90</v>
      </c>
      <c r="J299" s="84">
        <f>VLOOKUP($A$292,'Nilai USP'!$B$283:$T$419,10)</f>
        <v>85</v>
      </c>
      <c r="K299" s="84">
        <f>VLOOKUP($A$292,'Nilai USP'!$B$283:$T$419,11)</f>
        <v>91</v>
      </c>
      <c r="L299" s="84">
        <f>VLOOKUP($A$292,'Nilai USP'!$B$283:$T$419,12)</f>
        <v>92</v>
      </c>
      <c r="M299" s="84">
        <f>VLOOKUP($A$292,'Nilai USP'!$B$283:$T$419,13)</f>
        <v>85</v>
      </c>
      <c r="N299" s="84">
        <f>VLOOKUP($A$292,'Nilai USP'!$B$283:$T$419,14)</f>
        <v>90</v>
      </c>
      <c r="O299" s="84">
        <f>VLOOKUP($A$292,'Nilai USP'!$B$283:$T$419,15)</f>
        <v>85</v>
      </c>
      <c r="P299" s="84">
        <f>VLOOKUP($A$292,'Nilai USP'!$B$283:$T$419,16)</f>
        <v>86</v>
      </c>
      <c r="Q299" s="84">
        <f>VLOOKUP($A$292,'Nilai USP'!$B$283:$T$419,17)</f>
        <v>77</v>
      </c>
      <c r="R299" s="84">
        <f>VLOOKUP($A$292,'Nilai USP'!$B$283:$T$419,18)</f>
        <v>88</v>
      </c>
      <c r="S299" s="38">
        <f t="shared" ref="S299:S306" si="159">SUM(D299:R299)</f>
        <v>1288.0769230769231</v>
      </c>
      <c r="T299" s="38">
        <f t="shared" ref="T299:T306" si="160">ROUND(S299/COUNT(D299:R299),2)</f>
        <v>85.87</v>
      </c>
      <c r="U299" s="338"/>
      <c r="V299" s="340"/>
    </row>
    <row r="300" spans="1:32" ht="15" customHeight="1" thickBot="1">
      <c r="A300" s="336"/>
      <c r="B300" s="29"/>
      <c r="C300" s="37" t="s">
        <v>205</v>
      </c>
      <c r="D300" s="41">
        <f t="shared" ref="D300:R300" si="161">ROUND((D298*$V$6+D299*$V$7),0)</f>
        <v>83</v>
      </c>
      <c r="E300" s="41">
        <f t="shared" si="161"/>
        <v>81</v>
      </c>
      <c r="F300" s="41">
        <f t="shared" si="161"/>
        <v>79</v>
      </c>
      <c r="G300" s="41">
        <f t="shared" si="161"/>
        <v>76</v>
      </c>
      <c r="H300" s="41">
        <f t="shared" si="161"/>
        <v>90</v>
      </c>
      <c r="I300" s="41">
        <f t="shared" si="161"/>
        <v>85</v>
      </c>
      <c r="J300" s="41">
        <f t="shared" si="161"/>
        <v>86</v>
      </c>
      <c r="K300" s="41">
        <f t="shared" si="161"/>
        <v>86</v>
      </c>
      <c r="L300" s="41">
        <f t="shared" si="161"/>
        <v>88</v>
      </c>
      <c r="M300" s="41">
        <f t="shared" si="161"/>
        <v>82</v>
      </c>
      <c r="N300" s="41">
        <f t="shared" si="161"/>
        <v>84</v>
      </c>
      <c r="O300" s="41">
        <f t="shared" si="161"/>
        <v>84</v>
      </c>
      <c r="P300" s="41">
        <f t="shared" si="161"/>
        <v>84</v>
      </c>
      <c r="Q300" s="41">
        <f t="shared" si="161"/>
        <v>79</v>
      </c>
      <c r="R300" s="41">
        <f t="shared" si="161"/>
        <v>83</v>
      </c>
      <c r="S300" s="41">
        <f t="shared" si="159"/>
        <v>1250</v>
      </c>
      <c r="T300" s="41">
        <f t="shared" si="160"/>
        <v>83.33</v>
      </c>
      <c r="U300" s="339"/>
      <c r="V300" s="341"/>
    </row>
    <row r="301" spans="1:32" ht="15" customHeight="1" thickTop="1">
      <c r="A301" s="334">
        <v>33</v>
      </c>
      <c r="B301" s="26"/>
      <c r="C301" s="36" t="s">
        <v>34</v>
      </c>
      <c r="D301" s="87">
        <f>VLOOKUP($A$301,Raport1!$B$283:$T$419,4)</f>
        <v>75</v>
      </c>
      <c r="E301" s="87">
        <f>VLOOKUP($A$301,Raport1!$B$283:$T$419,5)</f>
        <v>74</v>
      </c>
      <c r="F301" s="87">
        <f>VLOOKUP($A$301,Raport1!$B$283:$T$419,6)</f>
        <v>72</v>
      </c>
      <c r="G301" s="87">
        <f>VLOOKUP($A$301,Raport1!$B$283:$T$419,7)</f>
        <v>70</v>
      </c>
      <c r="H301" s="87">
        <f>VLOOKUP($A$301,Raport1!$B$283:$T$419,8)</f>
        <v>70</v>
      </c>
      <c r="I301" s="87">
        <f>VLOOKUP($A$301,Raport1!$B$283:$T$419,9)</f>
        <v>72</v>
      </c>
      <c r="J301" s="87">
        <f>VLOOKUP($A$301,Raport1!$B$283:$T$419,10)</f>
        <v>75</v>
      </c>
      <c r="K301" s="87">
        <f>VLOOKUP($A$301,Raport1!$B$283:$T$419,11)</f>
        <v>81</v>
      </c>
      <c r="L301" s="87">
        <f>VLOOKUP($A$301,Raport1!$B$283:$T$419,12)</f>
        <v>77.5</v>
      </c>
      <c r="M301" s="87">
        <f>VLOOKUP($A$301,Raport1!$B$283:$T$419,13)</f>
        <v>75</v>
      </c>
      <c r="N301" s="87">
        <f>VLOOKUP($A$301,Raport1!$B$283:$T$419,14)</f>
        <v>67</v>
      </c>
      <c r="O301" s="87">
        <f>VLOOKUP($A$301,Raport1!$B$283:$T$419,15)</f>
        <v>70</v>
      </c>
      <c r="P301" s="87">
        <f>VLOOKUP($A$301,Raport1!$B$283:$T$419,16)</f>
        <v>73.5</v>
      </c>
      <c r="Q301" s="87">
        <f>VLOOKUP($A$301,Raport1!$B$283:$T$419,17)</f>
        <v>70.5</v>
      </c>
      <c r="R301" s="87">
        <f>VLOOKUP($A$301,Raport1!$B$283:$T$419,18)</f>
        <v>75</v>
      </c>
      <c r="S301" s="80">
        <f t="shared" si="159"/>
        <v>1097.5</v>
      </c>
      <c r="T301" s="80">
        <f t="shared" si="160"/>
        <v>73.17</v>
      </c>
      <c r="U301" s="337" t="str">
        <f>'SIKAP IPS'!J40</f>
        <v>SB</v>
      </c>
      <c r="V301" s="340" t="s">
        <v>33</v>
      </c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 spans="1:32" ht="15" customHeight="1">
      <c r="A302" s="335"/>
      <c r="B302" s="26"/>
      <c r="C302" s="35" t="s">
        <v>35</v>
      </c>
      <c r="D302" s="84">
        <f>VLOOKUP($A$301,Raport2!$B$283:$T$419,4)</f>
        <v>77</v>
      </c>
      <c r="E302" s="84">
        <f>VLOOKUP($A$301,Raport2!$B$283:$T$419,5)</f>
        <v>78</v>
      </c>
      <c r="F302" s="84">
        <f>VLOOKUP($A$301,Raport2!$B$283:$T$419,6)</f>
        <v>72</v>
      </c>
      <c r="G302" s="84">
        <f>VLOOKUP($A$301,Raport2!$B$283:$T$419,7)</f>
        <v>74</v>
      </c>
      <c r="H302" s="84">
        <f>VLOOKUP($A$301,Raport2!$B$283:$T$419,8)</f>
        <v>79</v>
      </c>
      <c r="I302" s="84">
        <f>VLOOKUP($A$301,Raport2!$B$283:$T$419,9)</f>
        <v>76</v>
      </c>
      <c r="J302" s="84">
        <f>VLOOKUP($A$301,Raport2!$B$283:$T$419,10)</f>
        <v>80</v>
      </c>
      <c r="K302" s="84">
        <f>VLOOKUP($A$301,Raport2!$B$283:$T$419,11)</f>
        <v>83</v>
      </c>
      <c r="L302" s="84">
        <f>VLOOKUP($A$301,Raport2!$B$283:$T$419,12)</f>
        <v>80.5</v>
      </c>
      <c r="M302" s="84">
        <f>VLOOKUP($A$301,Raport2!$B$283:$T$419,13)</f>
        <v>77</v>
      </c>
      <c r="N302" s="84">
        <f>VLOOKUP($A$301,Raport2!$B$283:$T$419,14)</f>
        <v>78</v>
      </c>
      <c r="O302" s="84">
        <f>VLOOKUP($A$301,Raport2!$B$283:$T$419,15)</f>
        <v>78</v>
      </c>
      <c r="P302" s="84">
        <f>VLOOKUP($A$301,Raport2!$B$283:$T$419,16)</f>
        <v>74.5</v>
      </c>
      <c r="Q302" s="84">
        <f>VLOOKUP($A$301,Raport2!$B$283:$T$419,17)</f>
        <v>75.5</v>
      </c>
      <c r="R302" s="84">
        <f>VLOOKUP($A$301,Raport2!$B$283:$T$419,18)</f>
        <v>78</v>
      </c>
      <c r="S302" s="38">
        <f t="shared" si="159"/>
        <v>1160.5</v>
      </c>
      <c r="T302" s="38">
        <f t="shared" si="160"/>
        <v>77.37</v>
      </c>
      <c r="U302" s="338"/>
      <c r="V302" s="340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 spans="1:32" ht="15" customHeight="1">
      <c r="A303" s="335"/>
      <c r="B303" s="342" t="str">
        <f>VLOOKUP($A$301,PresensiIPS!$A$7:$M$360,7)</f>
        <v>WAHYU NOVAN HIDAYAT</v>
      </c>
      <c r="C303" s="35" t="s">
        <v>22</v>
      </c>
      <c r="D303" s="84">
        <f>VLOOKUP($A$301,Raport3!$B$283:$T$419,4)</f>
        <v>77.5</v>
      </c>
      <c r="E303" s="84">
        <f>VLOOKUP($A$301,Raport3!$B$283:$T$419,5)</f>
        <v>78</v>
      </c>
      <c r="F303" s="84">
        <f>VLOOKUP($A$301,Raport3!$B$283:$T$419,6)</f>
        <v>77.5</v>
      </c>
      <c r="G303" s="84">
        <f>VLOOKUP($A$301,Raport3!$B$283:$T$419,7)</f>
        <v>78</v>
      </c>
      <c r="H303" s="84">
        <f>VLOOKUP($A$301,Raport3!$B$283:$T$419,8)</f>
        <v>84.5</v>
      </c>
      <c r="I303" s="84">
        <f>VLOOKUP($A$301,Raport3!$B$283:$T$419,9)</f>
        <v>77</v>
      </c>
      <c r="J303" s="84">
        <f>VLOOKUP($A$301,Raport3!$B$283:$T$419,10)</f>
        <v>85</v>
      </c>
      <c r="K303" s="84">
        <f>VLOOKUP($A$301,Raport3!$B$283:$T$419,11)</f>
        <v>81</v>
      </c>
      <c r="L303" s="84">
        <f>VLOOKUP($A$301,Raport3!$B$283:$T$419,12)</f>
        <v>81</v>
      </c>
      <c r="M303" s="84">
        <f>VLOOKUP($A$301,Raport3!$B$283:$T$419,13)</f>
        <v>80</v>
      </c>
      <c r="N303" s="84">
        <f>VLOOKUP($A$301,Raport3!$B$283:$T$419,14)</f>
        <v>78.5</v>
      </c>
      <c r="O303" s="84">
        <f>VLOOKUP($A$301,Raport3!$B$283:$T$419,15)</f>
        <v>82.5</v>
      </c>
      <c r="P303" s="84">
        <f>VLOOKUP($A$301,Raport3!$B$283:$T$419,16)</f>
        <v>80.5</v>
      </c>
      <c r="Q303" s="84">
        <f>VLOOKUP($A$301,Raport3!$B$283:$T$419,17)</f>
        <v>77</v>
      </c>
      <c r="R303" s="84">
        <f>VLOOKUP($A$301,Raport3!$B$283:$T$419,18)</f>
        <v>77.5</v>
      </c>
      <c r="S303" s="38">
        <f t="shared" si="159"/>
        <v>1195.5</v>
      </c>
      <c r="T303" s="38">
        <f t="shared" si="160"/>
        <v>79.7</v>
      </c>
      <c r="U303" s="338"/>
      <c r="V303" s="340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 spans="1:32" ht="15" customHeight="1">
      <c r="A304" s="335"/>
      <c r="B304" s="342"/>
      <c r="C304" s="35" t="s">
        <v>23</v>
      </c>
      <c r="D304" s="84">
        <f>VLOOKUP($A$301,Raport4!$B$283:$T$419,4)</f>
        <v>78</v>
      </c>
      <c r="E304" s="84">
        <f>VLOOKUP($A$301,Raport4!$B$283:$T$419,5)</f>
        <v>79</v>
      </c>
      <c r="F304" s="84">
        <f>VLOOKUP($A$301,Raport4!$B$283:$T$419,6)</f>
        <v>79</v>
      </c>
      <c r="G304" s="84">
        <f>VLOOKUP($A$301,Raport4!$B$283:$T$419,7)</f>
        <v>77.5</v>
      </c>
      <c r="H304" s="84">
        <f>VLOOKUP($A$301,Raport4!$B$283:$T$419,8)</f>
        <v>88</v>
      </c>
      <c r="I304" s="84">
        <f>VLOOKUP($A$301,Raport4!$B$283:$T$419,9)</f>
        <v>78.5</v>
      </c>
      <c r="J304" s="84">
        <f>VLOOKUP($A$301,Raport4!$B$283:$T$419,10)</f>
        <v>81.5</v>
      </c>
      <c r="K304" s="84">
        <f>VLOOKUP($A$301,Raport4!$B$283:$T$419,11)</f>
        <v>85.5</v>
      </c>
      <c r="L304" s="84">
        <f>VLOOKUP($A$301,Raport4!$B$283:$T$419,12)</f>
        <v>79.5</v>
      </c>
      <c r="M304" s="84">
        <f>VLOOKUP($A$301,Raport4!$B$283:$T$419,13)</f>
        <v>72.5</v>
      </c>
      <c r="N304" s="84">
        <f>VLOOKUP($A$301,Raport4!$B$283:$T$419,14)</f>
        <v>78</v>
      </c>
      <c r="O304" s="84">
        <f>VLOOKUP($A$301,Raport4!$B$283:$T$419,15)</f>
        <v>85</v>
      </c>
      <c r="P304" s="84">
        <f>VLOOKUP($A$301,Raport4!$B$283:$T$419,16)</f>
        <v>82</v>
      </c>
      <c r="Q304" s="84">
        <f>VLOOKUP($A$301,Raport4!$B$283:$T$419,17)</f>
        <v>79</v>
      </c>
      <c r="R304" s="84">
        <f>VLOOKUP($A$301,Raport4!$B$283:$T$419,18)</f>
        <v>76.5</v>
      </c>
      <c r="S304" s="38">
        <f t="shared" si="159"/>
        <v>1199.5</v>
      </c>
      <c r="T304" s="38">
        <f t="shared" si="160"/>
        <v>79.97</v>
      </c>
      <c r="U304" s="338"/>
      <c r="V304" s="340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 spans="1:32" ht="15" customHeight="1">
      <c r="A305" s="335"/>
      <c r="B305" s="86" t="str">
        <f>VLOOKUP($A$301,PresensiIPS!$A$7:$M$360,4)</f>
        <v>3526011211020010</v>
      </c>
      <c r="C305" s="36" t="s">
        <v>24</v>
      </c>
      <c r="D305" s="84">
        <f>VLOOKUP($A$301,Raport5!$B$283:$T$419,4)</f>
        <v>79.5</v>
      </c>
      <c r="E305" s="84">
        <f>VLOOKUP($A$301,Raport5!$B$283:$T$419,5)</f>
        <v>82.5</v>
      </c>
      <c r="F305" s="84">
        <f>VLOOKUP($A$301,Raport5!$B$283:$T$419,6)</f>
        <v>80</v>
      </c>
      <c r="G305" s="84">
        <f>VLOOKUP($A$301,Raport5!$B$283:$T$419,7)</f>
        <v>75</v>
      </c>
      <c r="H305" s="84">
        <f>VLOOKUP($A$301,Raport5!$B$283:$T$419,8)</f>
        <v>88</v>
      </c>
      <c r="I305" s="84">
        <f>VLOOKUP($A$301,Raport5!$B$283:$T$419,9)</f>
        <v>79</v>
      </c>
      <c r="J305" s="84">
        <f>VLOOKUP($A$301,Raport5!$B$283:$T$419,10)</f>
        <v>88.5</v>
      </c>
      <c r="K305" s="84">
        <f>VLOOKUP($A$301,Raport5!$B$283:$T$419,11)</f>
        <v>87</v>
      </c>
      <c r="L305" s="84">
        <f>VLOOKUP($A$301,Raport5!$B$283:$T$419,12)</f>
        <v>87</v>
      </c>
      <c r="M305" s="84">
        <f>VLOOKUP($A$301,Raport5!$B$283:$T$419,13)</f>
        <v>75.5</v>
      </c>
      <c r="N305" s="84">
        <f>VLOOKUP($A$301,Raport5!$B$283:$T$419,14)</f>
        <v>77</v>
      </c>
      <c r="O305" s="84">
        <f>VLOOKUP($A$301,Raport5!$B$283:$T$419,15)</f>
        <v>79</v>
      </c>
      <c r="P305" s="84">
        <f>VLOOKUP($A$301,Raport5!$B$283:$T$419,16)</f>
        <v>77.5</v>
      </c>
      <c r="Q305" s="84">
        <f>VLOOKUP($A$301,Raport5!$B$283:$T$419,17)</f>
        <v>76</v>
      </c>
      <c r="R305" s="84">
        <f>VLOOKUP($A$301,Raport5!$B$283:$T$419,18)</f>
        <v>70</v>
      </c>
      <c r="S305" s="38">
        <f t="shared" si="159"/>
        <v>1201.5</v>
      </c>
      <c r="T305" s="38">
        <f t="shared" si="160"/>
        <v>80.099999999999994</v>
      </c>
      <c r="U305" s="338"/>
      <c r="V305" s="340"/>
    </row>
    <row r="306" spans="1:32" ht="15" customHeight="1">
      <c r="A306" s="335"/>
      <c r="B306" s="85">
        <f>VLOOKUP($A$301,PresensiIPS!$A$7:$M$360,2)</f>
        <v>12530</v>
      </c>
      <c r="C306" s="36" t="s">
        <v>67</v>
      </c>
      <c r="D306" s="84">
        <f>VLOOKUP($A$301,Raport6!$B$283:$T$419,4)</f>
        <v>85.5</v>
      </c>
      <c r="E306" s="84">
        <f>VLOOKUP($A$301,Raport6!$B$283:$T$419,5)</f>
        <v>83</v>
      </c>
      <c r="F306" s="84">
        <f>VLOOKUP($A$301,Raport6!$B$283:$T$419,6)</f>
        <v>85</v>
      </c>
      <c r="G306" s="84">
        <f>VLOOKUP($A$301,Raport6!$B$283:$T$419,7)</f>
        <v>76</v>
      </c>
      <c r="H306" s="84">
        <f>VLOOKUP($A$301,Raport6!$B$283:$T$419,8)</f>
        <v>88</v>
      </c>
      <c r="I306" s="84">
        <f>VLOOKUP($A$301,Raport6!$B$283:$T$419,9)</f>
        <v>82.5</v>
      </c>
      <c r="J306" s="84">
        <f>VLOOKUP($A$301,Raport6!$B$283:$T$419,10)</f>
        <v>91.5</v>
      </c>
      <c r="K306" s="84">
        <f>VLOOKUP($A$301,Raport6!$B$283:$T$419,11)</f>
        <v>92</v>
      </c>
      <c r="L306" s="84">
        <f>VLOOKUP($A$301,Raport6!$B$283:$T$419,12)</f>
        <v>86</v>
      </c>
      <c r="M306" s="84">
        <f>VLOOKUP($A$301,Raport6!$B$283:$T$419,13)</f>
        <v>89.5</v>
      </c>
      <c r="N306" s="84">
        <f>VLOOKUP($A$301,Raport6!$B$283:$T$419,14)</f>
        <v>79</v>
      </c>
      <c r="O306" s="84">
        <f>VLOOKUP($A$301,Raport6!$B$283:$T$419,15)</f>
        <v>80</v>
      </c>
      <c r="P306" s="84">
        <f>VLOOKUP($A$301,Raport6!$B$283:$T$419,16)</f>
        <v>80</v>
      </c>
      <c r="Q306" s="84">
        <f>VLOOKUP($A$301,Raport6!$B$283:$T$419,17)</f>
        <v>76</v>
      </c>
      <c r="R306" s="84">
        <f>VLOOKUP($A$301,Raport6!$B$283:$T$419,18)</f>
        <v>75</v>
      </c>
      <c r="S306" s="38">
        <f t="shared" si="159"/>
        <v>1249</v>
      </c>
      <c r="T306" s="38">
        <f t="shared" si="160"/>
        <v>83.27</v>
      </c>
      <c r="U306" s="338"/>
      <c r="V306" s="340"/>
    </row>
    <row r="307" spans="1:32" ht="15" customHeight="1">
      <c r="A307" s="335"/>
      <c r="B307" s="85" t="str">
        <f>VLOOKUP($A$301,PresensiIPS!$A$7:$M$360,3)</f>
        <v>0028345866</v>
      </c>
      <c r="C307" s="27" t="s">
        <v>21</v>
      </c>
      <c r="D307" s="39">
        <f>ROUND(((D301+D302+D303+D304+D305+D306)/6),2)</f>
        <v>78.75</v>
      </c>
      <c r="E307" s="39">
        <f>ROUND(((E301+E302+E303+E304+E305+E306)/6),2)</f>
        <v>79.08</v>
      </c>
      <c r="F307" s="39">
        <f>ROUND(((F301+F302+F303+F304+F305+F306)/6),2)</f>
        <v>77.58</v>
      </c>
      <c r="G307" s="39">
        <f>ROUND(((G301+G302+G303+G304+G305+G306)/6),2)</f>
        <v>75.08</v>
      </c>
      <c r="H307" s="39">
        <f>ROUND(((H301+H302+H303+H304+H305+H306)/6),2)</f>
        <v>82.92</v>
      </c>
      <c r="I307" s="39">
        <f t="shared" ref="I307:T307" si="162">ROUND(((I301+I302+I303+I304+I305+I306)/6),2)</f>
        <v>77.5</v>
      </c>
      <c r="J307" s="39">
        <f t="shared" si="162"/>
        <v>83.58</v>
      </c>
      <c r="K307" s="39">
        <f t="shared" si="162"/>
        <v>84.92</v>
      </c>
      <c r="L307" s="39">
        <f t="shared" si="162"/>
        <v>81.92</v>
      </c>
      <c r="M307" s="39">
        <f t="shared" ref="M307" si="163">ROUND(((M301+M302+M303+M304+M305+M306)/6),2)</f>
        <v>78.25</v>
      </c>
      <c r="N307" s="39">
        <f t="shared" si="162"/>
        <v>76.25</v>
      </c>
      <c r="O307" s="39">
        <f t="shared" si="162"/>
        <v>79.08</v>
      </c>
      <c r="P307" s="39">
        <f t="shared" si="162"/>
        <v>78</v>
      </c>
      <c r="Q307" s="39">
        <f t="shared" si="162"/>
        <v>75.67</v>
      </c>
      <c r="R307" s="39">
        <f t="shared" si="162"/>
        <v>75.33</v>
      </c>
      <c r="S307" s="39">
        <f t="shared" si="162"/>
        <v>1183.92</v>
      </c>
      <c r="T307" s="39">
        <f t="shared" si="162"/>
        <v>78.930000000000007</v>
      </c>
      <c r="U307" s="338"/>
      <c r="V307" s="340"/>
    </row>
    <row r="308" spans="1:32" ht="15" customHeight="1">
      <c r="A308" s="335"/>
      <c r="B308" s="78"/>
      <c r="C308" s="28" t="s">
        <v>204</v>
      </c>
      <c r="D308" s="84">
        <f>VLOOKUP($A$301,'Nilai USP'!$B$283:$T$419,4)</f>
        <v>78</v>
      </c>
      <c r="E308" s="84">
        <f>VLOOKUP($A$301,'Nilai USP'!$B$283:$T$419,5)</f>
        <v>70</v>
      </c>
      <c r="F308" s="84">
        <f>VLOOKUP($A$301,'Nilai USP'!$B$283:$T$419,6)</f>
        <v>75</v>
      </c>
      <c r="G308" s="84">
        <f>VLOOKUP($A$301,'Nilai USP'!$B$283:$T$419,7)</f>
        <v>71</v>
      </c>
      <c r="H308" s="84">
        <f>VLOOKUP($A$301,'Nilai USP'!$B$283:$T$419,8)</f>
        <v>74</v>
      </c>
      <c r="I308" s="84">
        <f>VLOOKUP($A$301,'Nilai USP'!$B$283:$T$419,9)</f>
        <v>70</v>
      </c>
      <c r="J308" s="84">
        <f>VLOOKUP($A$301,'Nilai USP'!$B$283:$T$419,10)</f>
        <v>77</v>
      </c>
      <c r="K308" s="84">
        <f>VLOOKUP($A$301,'Nilai USP'!$B$283:$T$419,11)</f>
        <v>85</v>
      </c>
      <c r="L308" s="84">
        <f>VLOOKUP($A$301,'Nilai USP'!$B$283:$T$419,12)</f>
        <v>86</v>
      </c>
      <c r="M308" s="84">
        <f>VLOOKUP($A$301,'Nilai USP'!$B$283:$T$419,13)</f>
        <v>80.588235294117652</v>
      </c>
      <c r="N308" s="84">
        <f>VLOOKUP($A$301,'Nilai USP'!$B$283:$T$419,14)</f>
        <v>82</v>
      </c>
      <c r="O308" s="84">
        <f>VLOOKUP($A$301,'Nilai USP'!$B$283:$T$419,15)</f>
        <v>85</v>
      </c>
      <c r="P308" s="84">
        <f>VLOOKUP($A$301,'Nilai USP'!$B$283:$T$419,16)</f>
        <v>73</v>
      </c>
      <c r="Q308" s="84">
        <f>VLOOKUP($A$301,'Nilai USP'!$B$283:$T$419,17)</f>
        <v>73</v>
      </c>
      <c r="R308" s="84">
        <f>VLOOKUP($A$301,'Nilai USP'!$B$283:$T$419,18)</f>
        <v>74</v>
      </c>
      <c r="S308" s="38">
        <f t="shared" ref="S308:S315" si="164">SUM(D308:R308)</f>
        <v>1153.5882352941176</v>
      </c>
      <c r="T308" s="38">
        <f t="shared" ref="T308:T315" si="165">ROUND(S308/COUNT(D308:R308),2)</f>
        <v>76.91</v>
      </c>
      <c r="U308" s="338"/>
      <c r="V308" s="340"/>
    </row>
    <row r="309" spans="1:32" ht="15" customHeight="1" thickBot="1">
      <c r="A309" s="336"/>
      <c r="B309" s="29"/>
      <c r="C309" s="37" t="s">
        <v>205</v>
      </c>
      <c r="D309" s="41">
        <f t="shared" ref="D309:R309" si="166">ROUND((D307*$V$6+D308*$V$7),0)</f>
        <v>78</v>
      </c>
      <c r="E309" s="41">
        <f t="shared" si="166"/>
        <v>75</v>
      </c>
      <c r="F309" s="41">
        <f t="shared" si="166"/>
        <v>76</v>
      </c>
      <c r="G309" s="41">
        <f t="shared" si="166"/>
        <v>73</v>
      </c>
      <c r="H309" s="41">
        <f t="shared" si="166"/>
        <v>78</v>
      </c>
      <c r="I309" s="41">
        <f t="shared" si="166"/>
        <v>74</v>
      </c>
      <c r="J309" s="41">
        <f t="shared" si="166"/>
        <v>80</v>
      </c>
      <c r="K309" s="41">
        <f t="shared" si="166"/>
        <v>85</v>
      </c>
      <c r="L309" s="41">
        <f t="shared" si="166"/>
        <v>84</v>
      </c>
      <c r="M309" s="41">
        <f t="shared" si="166"/>
        <v>79</v>
      </c>
      <c r="N309" s="41">
        <f t="shared" si="166"/>
        <v>79</v>
      </c>
      <c r="O309" s="41">
        <f t="shared" si="166"/>
        <v>82</v>
      </c>
      <c r="P309" s="41">
        <f t="shared" si="166"/>
        <v>76</v>
      </c>
      <c r="Q309" s="41">
        <f t="shared" si="166"/>
        <v>74</v>
      </c>
      <c r="R309" s="41">
        <f t="shared" si="166"/>
        <v>75</v>
      </c>
      <c r="S309" s="41">
        <f t="shared" si="164"/>
        <v>1168</v>
      </c>
      <c r="T309" s="41">
        <f t="shared" si="165"/>
        <v>77.87</v>
      </c>
      <c r="U309" s="339"/>
      <c r="V309" s="341"/>
    </row>
    <row r="310" spans="1:32" ht="15" customHeight="1" thickTop="1">
      <c r="A310" s="334">
        <v>34</v>
      </c>
      <c r="B310" s="26"/>
      <c r="C310" s="36" t="s">
        <v>34</v>
      </c>
      <c r="D310" s="87">
        <f>VLOOKUP($A$310,Raport1!$B$283:$T$419,4)</f>
        <v>79</v>
      </c>
      <c r="E310" s="87">
        <f>VLOOKUP($A$310,Raport1!$B$283:$T$419,5)</f>
        <v>81</v>
      </c>
      <c r="F310" s="87">
        <f>VLOOKUP($A$310,Raport1!$B$283:$T$419,6)</f>
        <v>82.5</v>
      </c>
      <c r="G310" s="87">
        <f>VLOOKUP($A$310,Raport1!$B$283:$T$419,7)</f>
        <v>72</v>
      </c>
      <c r="H310" s="87">
        <f>VLOOKUP($A$310,Raport1!$B$283:$T$419,8)</f>
        <v>77.5</v>
      </c>
      <c r="I310" s="87">
        <f>VLOOKUP($A$310,Raport1!$B$283:$T$419,9)</f>
        <v>85</v>
      </c>
      <c r="J310" s="87">
        <f>VLOOKUP($A$310,Raport1!$B$283:$T$419,10)</f>
        <v>85</v>
      </c>
      <c r="K310" s="87">
        <f>VLOOKUP($A$310,Raport1!$B$283:$T$419,11)</f>
        <v>81</v>
      </c>
      <c r="L310" s="87">
        <f>VLOOKUP($A$310,Raport1!$B$283:$T$419,12)</f>
        <v>80.5</v>
      </c>
      <c r="M310" s="87">
        <f>VLOOKUP($A$310,Raport1!$B$283:$T$419,13)</f>
        <v>78</v>
      </c>
      <c r="N310" s="87">
        <f>VLOOKUP($A$310,Raport1!$B$283:$T$419,14)</f>
        <v>80.5</v>
      </c>
      <c r="O310" s="87">
        <f>VLOOKUP($A$310,Raport1!$B$283:$T$419,15)</f>
        <v>75</v>
      </c>
      <c r="P310" s="87">
        <f>VLOOKUP($A$310,Raport1!$B$283:$T$419,16)</f>
        <v>81.5</v>
      </c>
      <c r="Q310" s="87">
        <f>VLOOKUP($A$310,Raport1!$B$283:$T$419,17)</f>
        <v>77</v>
      </c>
      <c r="R310" s="87">
        <f>VLOOKUP($A$310,Raport1!$B$283:$T$419,18)</f>
        <v>83.5</v>
      </c>
      <c r="S310" s="80">
        <f t="shared" si="164"/>
        <v>1199</v>
      </c>
      <c r="T310" s="80">
        <f t="shared" si="165"/>
        <v>79.930000000000007</v>
      </c>
      <c r="U310" s="337" t="str">
        <f>'SIKAP IPS'!J41</f>
        <v>SB</v>
      </c>
      <c r="V310" s="340" t="s">
        <v>33</v>
      </c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 spans="1:32" ht="15" customHeight="1">
      <c r="A311" s="335"/>
      <c r="B311" s="26"/>
      <c r="C311" s="35" t="s">
        <v>35</v>
      </c>
      <c r="D311" s="84">
        <f>VLOOKUP($A$310,Raport2!$B$283:$T$419,4)</f>
        <v>81</v>
      </c>
      <c r="E311" s="84">
        <f>VLOOKUP($A$310,Raport2!$B$283:$T$419,5)</f>
        <v>85</v>
      </c>
      <c r="F311" s="84">
        <f>VLOOKUP($A$310,Raport2!$B$283:$T$419,6)</f>
        <v>84</v>
      </c>
      <c r="G311" s="84">
        <f>VLOOKUP($A$310,Raport2!$B$283:$T$419,7)</f>
        <v>81</v>
      </c>
      <c r="H311" s="84">
        <f>VLOOKUP($A$310,Raport2!$B$283:$T$419,8)</f>
        <v>86</v>
      </c>
      <c r="I311" s="84">
        <f>VLOOKUP($A$310,Raport2!$B$283:$T$419,9)</f>
        <v>90</v>
      </c>
      <c r="J311" s="84">
        <f>VLOOKUP($A$310,Raport2!$B$283:$T$419,10)</f>
        <v>89</v>
      </c>
      <c r="K311" s="84">
        <f>VLOOKUP($A$310,Raport2!$B$283:$T$419,11)</f>
        <v>82.5</v>
      </c>
      <c r="L311" s="84">
        <f>VLOOKUP($A$310,Raport2!$B$283:$T$419,12)</f>
        <v>85.5</v>
      </c>
      <c r="M311" s="84">
        <f>VLOOKUP($A$310,Raport2!$B$283:$T$419,13)</f>
        <v>80</v>
      </c>
      <c r="N311" s="84">
        <f>VLOOKUP($A$310,Raport2!$B$283:$T$419,14)</f>
        <v>81.5</v>
      </c>
      <c r="O311" s="84">
        <f>VLOOKUP($A$310,Raport2!$B$283:$T$419,15)</f>
        <v>80</v>
      </c>
      <c r="P311" s="84">
        <f>VLOOKUP($A$310,Raport2!$B$283:$T$419,16)</f>
        <v>82.5</v>
      </c>
      <c r="Q311" s="84">
        <f>VLOOKUP($A$310,Raport2!$B$283:$T$419,17)</f>
        <v>79.5</v>
      </c>
      <c r="R311" s="84">
        <f>VLOOKUP($A$310,Raport2!$B$283:$T$419,18)</f>
        <v>90</v>
      </c>
      <c r="S311" s="38">
        <f t="shared" si="164"/>
        <v>1257.5</v>
      </c>
      <c r="T311" s="38">
        <f t="shared" si="165"/>
        <v>83.83</v>
      </c>
      <c r="U311" s="338"/>
      <c r="V311" s="340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 spans="1:32" ht="15" customHeight="1">
      <c r="A312" s="335"/>
      <c r="B312" s="342" t="str">
        <f>VLOOKUP($A$310,PresensiIPS!$A$7:$M$360,7)</f>
        <v>ZALFA RIZQIYA SHABRIANANDA</v>
      </c>
      <c r="C312" s="35" t="s">
        <v>22</v>
      </c>
      <c r="D312" s="84">
        <f>VLOOKUP($A$310,Raport3!$B$283:$T$419,4)</f>
        <v>86.5</v>
      </c>
      <c r="E312" s="84">
        <f>VLOOKUP($A$310,Raport3!$B$283:$T$419,5)</f>
        <v>86.5</v>
      </c>
      <c r="F312" s="84">
        <f>VLOOKUP($A$310,Raport3!$B$283:$T$419,6)</f>
        <v>85.5</v>
      </c>
      <c r="G312" s="84">
        <f>VLOOKUP($A$310,Raport3!$B$283:$T$419,7)</f>
        <v>80</v>
      </c>
      <c r="H312" s="84">
        <f>VLOOKUP($A$310,Raport3!$B$283:$T$419,8)</f>
        <v>89</v>
      </c>
      <c r="I312" s="84">
        <f>VLOOKUP($A$310,Raport3!$B$283:$T$419,9)</f>
        <v>91</v>
      </c>
      <c r="J312" s="84">
        <f>VLOOKUP($A$310,Raport3!$B$283:$T$419,10)</f>
        <v>88.5</v>
      </c>
      <c r="K312" s="84">
        <f>VLOOKUP($A$310,Raport3!$B$283:$T$419,11)</f>
        <v>85</v>
      </c>
      <c r="L312" s="84">
        <f>VLOOKUP($A$310,Raport3!$B$283:$T$419,12)</f>
        <v>85.5</v>
      </c>
      <c r="M312" s="84">
        <f>VLOOKUP($A$310,Raport3!$B$283:$T$419,13)</f>
        <v>86.5</v>
      </c>
      <c r="N312" s="84">
        <f>VLOOKUP($A$310,Raport3!$B$283:$T$419,14)</f>
        <v>86.5</v>
      </c>
      <c r="O312" s="84">
        <f>VLOOKUP($A$310,Raport3!$B$283:$T$419,15)</f>
        <v>86.5</v>
      </c>
      <c r="P312" s="84">
        <f>VLOOKUP($A$310,Raport3!$B$283:$T$419,16)</f>
        <v>86</v>
      </c>
      <c r="Q312" s="84">
        <f>VLOOKUP($A$310,Raport3!$B$283:$T$419,17)</f>
        <v>85</v>
      </c>
      <c r="R312" s="84">
        <f>VLOOKUP($A$310,Raport3!$B$283:$T$419,18)</f>
        <v>89.5</v>
      </c>
      <c r="S312" s="38">
        <f t="shared" si="164"/>
        <v>1297.5</v>
      </c>
      <c r="T312" s="38">
        <f t="shared" si="165"/>
        <v>86.5</v>
      </c>
      <c r="U312" s="338"/>
      <c r="V312" s="340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 spans="1:32" ht="15" customHeight="1">
      <c r="A313" s="335"/>
      <c r="B313" s="342"/>
      <c r="C313" s="35" t="s">
        <v>23</v>
      </c>
      <c r="D313" s="84">
        <f>VLOOKUP($A$310,Raport4!$B$283:$T$419,4)</f>
        <v>87.5</v>
      </c>
      <c r="E313" s="84">
        <f>VLOOKUP($A$310,Raport4!$B$283:$T$419,5)</f>
        <v>89</v>
      </c>
      <c r="F313" s="84">
        <f>VLOOKUP($A$310,Raport4!$B$283:$T$419,6)</f>
        <v>86</v>
      </c>
      <c r="G313" s="84">
        <f>VLOOKUP($A$310,Raport4!$B$283:$T$419,7)</f>
        <v>80</v>
      </c>
      <c r="H313" s="84">
        <f>VLOOKUP($A$310,Raport4!$B$283:$T$419,8)</f>
        <v>90</v>
      </c>
      <c r="I313" s="84">
        <f>VLOOKUP($A$310,Raport4!$B$283:$T$419,9)</f>
        <v>91.5</v>
      </c>
      <c r="J313" s="84">
        <f>VLOOKUP($A$310,Raport4!$B$283:$T$419,10)</f>
        <v>93</v>
      </c>
      <c r="K313" s="84">
        <f>VLOOKUP($A$310,Raport4!$B$283:$T$419,11)</f>
        <v>86</v>
      </c>
      <c r="L313" s="84">
        <f>VLOOKUP($A$310,Raport4!$B$283:$T$419,12)</f>
        <v>85.5</v>
      </c>
      <c r="M313" s="84">
        <f>VLOOKUP($A$310,Raport4!$B$283:$T$419,13)</f>
        <v>85.5</v>
      </c>
      <c r="N313" s="84">
        <f>VLOOKUP($A$310,Raport4!$B$283:$T$419,14)</f>
        <v>87</v>
      </c>
      <c r="O313" s="84">
        <f>VLOOKUP($A$310,Raport4!$B$283:$T$419,15)</f>
        <v>89.5</v>
      </c>
      <c r="P313" s="84">
        <f>VLOOKUP($A$310,Raport4!$B$283:$T$419,16)</f>
        <v>87</v>
      </c>
      <c r="Q313" s="84">
        <f>VLOOKUP($A$310,Raport4!$B$283:$T$419,17)</f>
        <v>87</v>
      </c>
      <c r="R313" s="84">
        <f>VLOOKUP($A$310,Raport4!$B$283:$T$419,18)</f>
        <v>90</v>
      </c>
      <c r="S313" s="38">
        <f t="shared" si="164"/>
        <v>1314.5</v>
      </c>
      <c r="T313" s="38">
        <f t="shared" si="165"/>
        <v>87.63</v>
      </c>
      <c r="U313" s="338"/>
      <c r="V313" s="340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 spans="1:32" ht="15" customHeight="1">
      <c r="A314" s="335"/>
      <c r="B314" s="86" t="str">
        <f>VLOOKUP($A$310,PresensiIPS!$A$7:$M$360,4)</f>
        <v>3526011601040001</v>
      </c>
      <c r="C314" s="36" t="s">
        <v>24</v>
      </c>
      <c r="D314" s="84">
        <f>VLOOKUP($A$310,Raport5!$B$283:$T$419,4)</f>
        <v>89</v>
      </c>
      <c r="E314" s="84">
        <f>VLOOKUP($A$310,Raport5!$B$283:$T$419,5)</f>
        <v>91.5</v>
      </c>
      <c r="F314" s="84">
        <f>VLOOKUP($A$310,Raport5!$B$283:$T$419,6)</f>
        <v>90</v>
      </c>
      <c r="G314" s="84">
        <f>VLOOKUP($A$310,Raport5!$B$283:$T$419,7)</f>
        <v>86</v>
      </c>
      <c r="H314" s="84">
        <f>VLOOKUP($A$310,Raport5!$B$283:$T$419,8)</f>
        <v>93</v>
      </c>
      <c r="I314" s="84">
        <f>VLOOKUP($A$310,Raport5!$B$283:$T$419,9)</f>
        <v>91</v>
      </c>
      <c r="J314" s="84">
        <f>VLOOKUP($A$310,Raport5!$B$283:$T$419,10)</f>
        <v>94.5</v>
      </c>
      <c r="K314" s="84">
        <f>VLOOKUP($A$310,Raport5!$B$283:$T$419,11)</f>
        <v>87</v>
      </c>
      <c r="L314" s="84">
        <f>VLOOKUP($A$310,Raport5!$B$283:$T$419,12)</f>
        <v>90.5</v>
      </c>
      <c r="M314" s="84">
        <f>VLOOKUP($A$310,Raport5!$B$283:$T$419,13)</f>
        <v>91</v>
      </c>
      <c r="N314" s="84">
        <f>VLOOKUP($A$310,Raport5!$B$283:$T$419,14)</f>
        <v>89.5</v>
      </c>
      <c r="O314" s="84">
        <f>VLOOKUP($A$310,Raport5!$B$283:$T$419,15)</f>
        <v>90.5</v>
      </c>
      <c r="P314" s="84">
        <f>VLOOKUP($A$310,Raport5!$B$283:$T$419,16)</f>
        <v>90</v>
      </c>
      <c r="Q314" s="84">
        <f>VLOOKUP($A$310,Raport5!$B$283:$T$419,17)</f>
        <v>88</v>
      </c>
      <c r="R314" s="84">
        <f>VLOOKUP($A$310,Raport5!$B$283:$T$419,18)</f>
        <v>90</v>
      </c>
      <c r="S314" s="38">
        <f t="shared" si="164"/>
        <v>1351.5</v>
      </c>
      <c r="T314" s="38">
        <f t="shared" si="165"/>
        <v>90.1</v>
      </c>
      <c r="U314" s="338"/>
      <c r="V314" s="340"/>
    </row>
    <row r="315" spans="1:32" ht="15" customHeight="1">
      <c r="A315" s="335"/>
      <c r="B315" s="85">
        <f>VLOOKUP($A$310,PresensiIPS!$A$7:$M$360,2)</f>
        <v>12540</v>
      </c>
      <c r="C315" s="36" t="s">
        <v>67</v>
      </c>
      <c r="D315" s="84">
        <f>VLOOKUP($A$310,Raport6!$B$283:$T$419,4)</f>
        <v>91.5</v>
      </c>
      <c r="E315" s="84">
        <f>VLOOKUP($A$310,Raport6!$B$283:$T$419,5)</f>
        <v>94.5</v>
      </c>
      <c r="F315" s="84">
        <f>VLOOKUP($A$310,Raport6!$B$283:$T$419,6)</f>
        <v>93</v>
      </c>
      <c r="G315" s="84">
        <f>VLOOKUP($A$310,Raport6!$B$283:$T$419,7)</f>
        <v>90</v>
      </c>
      <c r="H315" s="84">
        <f>VLOOKUP($A$310,Raport6!$B$283:$T$419,8)</f>
        <v>93</v>
      </c>
      <c r="I315" s="84">
        <f>VLOOKUP($A$310,Raport6!$B$283:$T$419,9)</f>
        <v>94</v>
      </c>
      <c r="J315" s="84">
        <f>VLOOKUP($A$310,Raport6!$B$283:$T$419,10)</f>
        <v>96.5</v>
      </c>
      <c r="K315" s="84">
        <f>VLOOKUP($A$310,Raport6!$B$283:$T$419,11)</f>
        <v>89</v>
      </c>
      <c r="L315" s="84">
        <f>VLOOKUP($A$310,Raport6!$B$283:$T$419,12)</f>
        <v>94</v>
      </c>
      <c r="M315" s="84">
        <f>VLOOKUP($A$310,Raport6!$B$283:$T$419,13)</f>
        <v>93.5</v>
      </c>
      <c r="N315" s="84">
        <f>VLOOKUP($A$310,Raport6!$B$283:$T$419,14)</f>
        <v>91.5</v>
      </c>
      <c r="O315" s="84">
        <f>VLOOKUP($A$310,Raport6!$B$283:$T$419,15)</f>
        <v>90.5</v>
      </c>
      <c r="P315" s="84">
        <f>VLOOKUP($A$310,Raport6!$B$283:$T$419,16)</f>
        <v>91.5</v>
      </c>
      <c r="Q315" s="84">
        <f>VLOOKUP($A$310,Raport6!$B$283:$T$419,17)</f>
        <v>88</v>
      </c>
      <c r="R315" s="84">
        <f>VLOOKUP($A$310,Raport6!$B$283:$T$419,18)</f>
        <v>91</v>
      </c>
      <c r="S315" s="38">
        <f t="shared" si="164"/>
        <v>1381.5</v>
      </c>
      <c r="T315" s="38">
        <f t="shared" si="165"/>
        <v>92.1</v>
      </c>
      <c r="U315" s="338"/>
      <c r="V315" s="340"/>
    </row>
    <row r="316" spans="1:32" ht="15" customHeight="1">
      <c r="A316" s="335"/>
      <c r="B316" s="85" t="str">
        <f>VLOOKUP($A$310,PresensiIPS!$A$7:$M$360,3)</f>
        <v>0049933753</v>
      </c>
      <c r="C316" s="27" t="s">
        <v>21</v>
      </c>
      <c r="D316" s="39">
        <f>ROUND(((D310+D311+D312+D313+D314+D315)/6),2)</f>
        <v>85.75</v>
      </c>
      <c r="E316" s="39">
        <f>ROUND(((E310+E311+E312+E313+E314+E315)/6),2)</f>
        <v>87.92</v>
      </c>
      <c r="F316" s="39">
        <f>ROUND(((F310+F311+F312+F313+F314+F315)/6),2)</f>
        <v>86.83</v>
      </c>
      <c r="G316" s="39">
        <f>ROUND(((G310+G311+G312+G313+G314+G315)/6),2)</f>
        <v>81.5</v>
      </c>
      <c r="H316" s="39">
        <f>ROUND(((H310+H311+H312+H313+H314+H315)/6),2)</f>
        <v>88.08</v>
      </c>
      <c r="I316" s="39">
        <f t="shared" ref="I316:T316" si="167">ROUND(((I310+I311+I312+I313+I314+I315)/6),2)</f>
        <v>90.42</v>
      </c>
      <c r="J316" s="39">
        <f t="shared" si="167"/>
        <v>91.08</v>
      </c>
      <c r="K316" s="39">
        <f t="shared" si="167"/>
        <v>85.08</v>
      </c>
      <c r="L316" s="39">
        <f t="shared" si="167"/>
        <v>86.92</v>
      </c>
      <c r="M316" s="39">
        <f t="shared" ref="M316" si="168">ROUND(((M310+M311+M312+M313+M314+M315)/6),2)</f>
        <v>85.75</v>
      </c>
      <c r="N316" s="39">
        <f t="shared" si="167"/>
        <v>86.08</v>
      </c>
      <c r="O316" s="39">
        <f t="shared" si="167"/>
        <v>85.33</v>
      </c>
      <c r="P316" s="39">
        <f t="shared" si="167"/>
        <v>86.42</v>
      </c>
      <c r="Q316" s="39">
        <f t="shared" si="167"/>
        <v>84.08</v>
      </c>
      <c r="R316" s="39">
        <f t="shared" si="167"/>
        <v>89</v>
      </c>
      <c r="S316" s="39">
        <f t="shared" si="167"/>
        <v>1300.25</v>
      </c>
      <c r="T316" s="39">
        <f t="shared" si="167"/>
        <v>86.68</v>
      </c>
      <c r="U316" s="338"/>
      <c r="V316" s="340"/>
    </row>
    <row r="317" spans="1:32" ht="15" customHeight="1">
      <c r="A317" s="335"/>
      <c r="B317" s="78"/>
      <c r="C317" s="28" t="s">
        <v>204</v>
      </c>
      <c r="D317" s="84">
        <f>VLOOKUP($A$310,'Nilai USP'!$B$283:$T$419,4)</f>
        <v>100</v>
      </c>
      <c r="E317" s="84">
        <f>VLOOKUP($A$310,'Nilai USP'!$B$283:$T$419,5)</f>
        <v>89.230769230769226</v>
      </c>
      <c r="F317" s="84">
        <f>VLOOKUP($A$310,'Nilai USP'!$B$283:$T$419,6)</f>
        <v>100</v>
      </c>
      <c r="G317" s="84">
        <f>VLOOKUP($A$310,'Nilai USP'!$B$283:$T$419,7)</f>
        <v>84</v>
      </c>
      <c r="H317" s="84">
        <f>VLOOKUP($A$310,'Nilai USP'!$B$283:$T$419,8)</f>
        <v>95</v>
      </c>
      <c r="I317" s="84">
        <f>VLOOKUP($A$310,'Nilai USP'!$B$283:$T$419,9)</f>
        <v>94</v>
      </c>
      <c r="J317" s="84">
        <f>VLOOKUP($A$310,'Nilai USP'!$B$283:$T$419,10)</f>
        <v>89</v>
      </c>
      <c r="K317" s="84">
        <f>VLOOKUP($A$310,'Nilai USP'!$B$283:$T$419,11)</f>
        <v>92</v>
      </c>
      <c r="L317" s="84">
        <f>VLOOKUP($A$310,'Nilai USP'!$B$283:$T$419,12)</f>
        <v>95</v>
      </c>
      <c r="M317" s="84">
        <f>VLOOKUP($A$310,'Nilai USP'!$B$283:$T$419,13)</f>
        <v>96.470588235294116</v>
      </c>
      <c r="N317" s="84">
        <f>VLOOKUP($A$310,'Nilai USP'!$B$283:$T$419,14)</f>
        <v>99</v>
      </c>
      <c r="O317" s="84">
        <f>VLOOKUP($A$310,'Nilai USP'!$B$283:$T$419,15)</f>
        <v>87</v>
      </c>
      <c r="P317" s="84">
        <f>VLOOKUP($A$310,'Nilai USP'!$B$283:$T$419,16)</f>
        <v>87</v>
      </c>
      <c r="Q317" s="84">
        <f>VLOOKUP($A$310,'Nilai USP'!$B$283:$T$419,17)</f>
        <v>80</v>
      </c>
      <c r="R317" s="84">
        <f>VLOOKUP($A$310,'Nilai USP'!$B$283:$T$419,18)</f>
        <v>87</v>
      </c>
      <c r="S317" s="38">
        <f t="shared" ref="S317:S324" si="169">SUM(D317:R317)</f>
        <v>1374.7013574660634</v>
      </c>
      <c r="T317" s="38">
        <f t="shared" ref="T317:T324" si="170">ROUND(S317/COUNT(D317:R317),2)</f>
        <v>91.65</v>
      </c>
      <c r="U317" s="338"/>
      <c r="V317" s="340"/>
    </row>
    <row r="318" spans="1:32" ht="15" customHeight="1" thickBot="1">
      <c r="A318" s="336"/>
      <c r="B318" s="29"/>
      <c r="C318" s="37" t="s">
        <v>205</v>
      </c>
      <c r="D318" s="41">
        <f t="shared" ref="D318:R318" si="171">ROUND((D316*$V$6+D317*$V$7),0)</f>
        <v>93</v>
      </c>
      <c r="E318" s="41">
        <f t="shared" si="171"/>
        <v>89</v>
      </c>
      <c r="F318" s="41">
        <f t="shared" si="171"/>
        <v>93</v>
      </c>
      <c r="G318" s="41">
        <f t="shared" si="171"/>
        <v>83</v>
      </c>
      <c r="H318" s="41">
        <f t="shared" si="171"/>
        <v>92</v>
      </c>
      <c r="I318" s="41">
        <f t="shared" si="171"/>
        <v>92</v>
      </c>
      <c r="J318" s="41">
        <f t="shared" si="171"/>
        <v>90</v>
      </c>
      <c r="K318" s="41">
        <f t="shared" si="171"/>
        <v>89</v>
      </c>
      <c r="L318" s="41">
        <f t="shared" si="171"/>
        <v>91</v>
      </c>
      <c r="M318" s="41">
        <f t="shared" si="171"/>
        <v>91</v>
      </c>
      <c r="N318" s="41">
        <f t="shared" si="171"/>
        <v>93</v>
      </c>
      <c r="O318" s="41">
        <f t="shared" si="171"/>
        <v>86</v>
      </c>
      <c r="P318" s="41">
        <f t="shared" si="171"/>
        <v>87</v>
      </c>
      <c r="Q318" s="41">
        <f t="shared" si="171"/>
        <v>82</v>
      </c>
      <c r="R318" s="41">
        <f t="shared" si="171"/>
        <v>88</v>
      </c>
      <c r="S318" s="41">
        <f t="shared" si="169"/>
        <v>1339</v>
      </c>
      <c r="T318" s="41">
        <f t="shared" si="170"/>
        <v>89.27</v>
      </c>
      <c r="U318" s="339"/>
      <c r="V318" s="341"/>
    </row>
    <row r="319" spans="1:32" ht="15" customHeight="1" thickTop="1">
      <c r="A319" s="334">
        <v>35</v>
      </c>
      <c r="B319" s="26"/>
      <c r="C319" s="36" t="s">
        <v>34</v>
      </c>
      <c r="D319" s="87">
        <f>VLOOKUP($A$319,Raport1!$B$283:$T$419,4)</f>
        <v>72</v>
      </c>
      <c r="E319" s="87">
        <f>VLOOKUP($A$319,Raport1!$B$283:$T$419,5)</f>
        <v>77</v>
      </c>
      <c r="F319" s="87">
        <f>VLOOKUP($A$319,Raport1!$B$283:$T$419,6)</f>
        <v>77.5</v>
      </c>
      <c r="G319" s="87">
        <f>VLOOKUP($A$319,Raport1!$B$283:$T$419,7)</f>
        <v>75.5</v>
      </c>
      <c r="H319" s="87">
        <f>VLOOKUP($A$319,Raport1!$B$283:$T$419,8)</f>
        <v>70.5</v>
      </c>
      <c r="I319" s="87">
        <f>VLOOKUP($A$319,Raport1!$B$283:$T$419,9)</f>
        <v>77</v>
      </c>
      <c r="J319" s="87">
        <f>VLOOKUP($A$319,Raport1!$B$283:$T$419,10)</f>
        <v>80</v>
      </c>
      <c r="K319" s="87">
        <f>VLOOKUP($A$319,Raport1!$B$283:$T$419,11)</f>
        <v>78.5</v>
      </c>
      <c r="L319" s="87">
        <f>VLOOKUP($A$319,Raport1!$B$283:$T$419,12)</f>
        <v>80</v>
      </c>
      <c r="M319" s="87">
        <f>VLOOKUP($A$319,Raport1!$B$283:$T$419,13)</f>
        <v>74</v>
      </c>
      <c r="N319" s="87">
        <f>VLOOKUP($A$319,Raport1!$B$283:$T$419,14)</f>
        <v>76</v>
      </c>
      <c r="O319" s="87">
        <f>VLOOKUP($A$319,Raport1!$B$283:$T$419,15)</f>
        <v>71.5</v>
      </c>
      <c r="P319" s="87">
        <f>VLOOKUP($A$319,Raport1!$B$283:$T$419,16)</f>
        <v>72</v>
      </c>
      <c r="Q319" s="87">
        <f>VLOOKUP($A$319,Raport1!$B$283:$T$419,17)</f>
        <v>72.5</v>
      </c>
      <c r="R319" s="87">
        <f>VLOOKUP($A$319,Raport1!$B$283:$T$419,18)</f>
        <v>72.5</v>
      </c>
      <c r="S319" s="80">
        <f t="shared" si="169"/>
        <v>1126.5</v>
      </c>
      <c r="T319" s="80">
        <f t="shared" si="170"/>
        <v>75.099999999999994</v>
      </c>
      <c r="U319" s="337" t="str">
        <f>'SIKAP IPS'!J42</f>
        <v>SB</v>
      </c>
      <c r="V319" s="340" t="s">
        <v>33</v>
      </c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 spans="1:32" ht="15" customHeight="1">
      <c r="A320" s="335"/>
      <c r="B320" s="26"/>
      <c r="C320" s="35" t="s">
        <v>35</v>
      </c>
      <c r="D320" s="84">
        <f>VLOOKUP($A$319,Raport2!$B$283:$T$419,4)</f>
        <v>74</v>
      </c>
      <c r="E320" s="84">
        <f>VLOOKUP($A$319,Raport2!$B$283:$T$419,5)</f>
        <v>77</v>
      </c>
      <c r="F320" s="84">
        <f>VLOOKUP($A$319,Raport2!$B$283:$T$419,6)</f>
        <v>78.5</v>
      </c>
      <c r="G320" s="84">
        <f>VLOOKUP($A$319,Raport2!$B$283:$T$419,7)</f>
        <v>78.5</v>
      </c>
      <c r="H320" s="84">
        <f>VLOOKUP($A$319,Raport2!$B$283:$T$419,8)</f>
        <v>74</v>
      </c>
      <c r="I320" s="84">
        <f>VLOOKUP($A$319,Raport2!$B$283:$T$419,9)</f>
        <v>79.5</v>
      </c>
      <c r="J320" s="84">
        <f>VLOOKUP($A$319,Raport2!$B$283:$T$419,10)</f>
        <v>84</v>
      </c>
      <c r="K320" s="84">
        <f>VLOOKUP($A$319,Raport2!$B$283:$T$419,11)</f>
        <v>81.5</v>
      </c>
      <c r="L320" s="84">
        <f>VLOOKUP($A$319,Raport2!$B$283:$T$419,12)</f>
        <v>82</v>
      </c>
      <c r="M320" s="84">
        <f>VLOOKUP($A$319,Raport2!$B$283:$T$419,13)</f>
        <v>76</v>
      </c>
      <c r="N320" s="84">
        <f>VLOOKUP($A$319,Raport2!$B$283:$T$419,14)</f>
        <v>78</v>
      </c>
      <c r="O320" s="84">
        <f>VLOOKUP($A$319,Raport2!$B$283:$T$419,15)</f>
        <v>70</v>
      </c>
      <c r="P320" s="84">
        <f>VLOOKUP($A$319,Raport2!$B$283:$T$419,16)</f>
        <v>75.5</v>
      </c>
      <c r="Q320" s="84">
        <f>VLOOKUP($A$319,Raport2!$B$283:$T$419,17)</f>
        <v>78.5</v>
      </c>
      <c r="R320" s="84">
        <f>VLOOKUP($A$319,Raport2!$B$283:$T$419,18)</f>
        <v>79</v>
      </c>
      <c r="S320" s="38">
        <f t="shared" si="169"/>
        <v>1166</v>
      </c>
      <c r="T320" s="38">
        <f t="shared" si="170"/>
        <v>77.73</v>
      </c>
      <c r="U320" s="338"/>
      <c r="V320" s="340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 spans="1:32" ht="15" customHeight="1">
      <c r="A321" s="335"/>
      <c r="B321" s="342" t="str">
        <f>VLOOKUP($A$319,PresensiIPS!$A$7:$M$360,7)</f>
        <v>ACHMAD AL FATHONI</v>
      </c>
      <c r="C321" s="35" t="s">
        <v>22</v>
      </c>
      <c r="D321" s="84">
        <f>VLOOKUP($A$319,Raport3!$B$283:$T$419,4)</f>
        <v>79.5</v>
      </c>
      <c r="E321" s="84">
        <f>VLOOKUP($A$319,Raport3!$B$283:$T$419,5)</f>
        <v>78</v>
      </c>
      <c r="F321" s="84">
        <f>VLOOKUP($A$319,Raport3!$B$283:$T$419,6)</f>
        <v>80</v>
      </c>
      <c r="G321" s="84">
        <f>VLOOKUP($A$319,Raport3!$B$283:$T$419,7)</f>
        <v>72.5</v>
      </c>
      <c r="H321" s="84">
        <f>VLOOKUP($A$319,Raport3!$B$283:$T$419,8)</f>
        <v>88</v>
      </c>
      <c r="I321" s="84">
        <f>VLOOKUP($A$319,Raport3!$B$283:$T$419,9)</f>
        <v>81</v>
      </c>
      <c r="J321" s="84">
        <f>VLOOKUP($A$319,Raport3!$B$283:$T$419,10)</f>
        <v>86.5</v>
      </c>
      <c r="K321" s="84">
        <f>VLOOKUP($A$319,Raport3!$B$283:$T$419,11)</f>
        <v>81</v>
      </c>
      <c r="L321" s="84">
        <f>VLOOKUP($A$319,Raport3!$B$283:$T$419,12)</f>
        <v>81</v>
      </c>
      <c r="M321" s="84">
        <f>VLOOKUP($A$319,Raport3!$B$283:$T$419,13)</f>
        <v>80</v>
      </c>
      <c r="N321" s="84">
        <f>VLOOKUP($A$319,Raport3!$B$283:$T$419,14)</f>
        <v>80.5</v>
      </c>
      <c r="O321" s="84">
        <f>VLOOKUP($A$319,Raport3!$B$283:$T$419,15)</f>
        <v>82.5</v>
      </c>
      <c r="P321" s="84">
        <f>VLOOKUP($A$319,Raport3!$B$283:$T$419,16)</f>
        <v>78</v>
      </c>
      <c r="Q321" s="84">
        <f>VLOOKUP($A$319,Raport3!$B$283:$T$419,17)</f>
        <v>77</v>
      </c>
      <c r="R321" s="84">
        <f>VLOOKUP($A$319,Raport3!$B$283:$T$419,18)</f>
        <v>80</v>
      </c>
      <c r="S321" s="38">
        <f t="shared" si="169"/>
        <v>1205.5</v>
      </c>
      <c r="T321" s="38">
        <f t="shared" si="170"/>
        <v>80.37</v>
      </c>
      <c r="U321" s="338"/>
      <c r="V321" s="340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 spans="1:32" ht="15" customHeight="1">
      <c r="A322" s="335"/>
      <c r="B322" s="342"/>
      <c r="C322" s="35" t="s">
        <v>23</v>
      </c>
      <c r="D322" s="84">
        <f>VLOOKUP($A$319,Raport4!$B$283:$T$419,4)</f>
        <v>81</v>
      </c>
      <c r="E322" s="84">
        <f>VLOOKUP($A$319,Raport4!$B$283:$T$419,5)</f>
        <v>80</v>
      </c>
      <c r="F322" s="84">
        <f>VLOOKUP($A$319,Raport4!$B$283:$T$419,6)</f>
        <v>83</v>
      </c>
      <c r="G322" s="84">
        <f>VLOOKUP($A$319,Raport4!$B$283:$T$419,7)</f>
        <v>75</v>
      </c>
      <c r="H322" s="84">
        <f>VLOOKUP($A$319,Raport4!$B$283:$T$419,8)</f>
        <v>89</v>
      </c>
      <c r="I322" s="84">
        <f>VLOOKUP($A$319,Raport4!$B$283:$T$419,9)</f>
        <v>83</v>
      </c>
      <c r="J322" s="84">
        <f>VLOOKUP($A$319,Raport4!$B$283:$T$419,10)</f>
        <v>89</v>
      </c>
      <c r="K322" s="84">
        <f>VLOOKUP($A$319,Raport4!$B$283:$T$419,11)</f>
        <v>85.5</v>
      </c>
      <c r="L322" s="84">
        <f>VLOOKUP($A$319,Raport4!$B$283:$T$419,12)</f>
        <v>85.5</v>
      </c>
      <c r="M322" s="84">
        <f>VLOOKUP($A$319,Raport4!$B$283:$T$419,13)</f>
        <v>76.5</v>
      </c>
      <c r="N322" s="84">
        <f>VLOOKUP($A$319,Raport4!$B$283:$T$419,14)</f>
        <v>80.5</v>
      </c>
      <c r="O322" s="84">
        <f>VLOOKUP($A$319,Raport4!$B$283:$T$419,15)</f>
        <v>85.5</v>
      </c>
      <c r="P322" s="84">
        <f>VLOOKUP($A$319,Raport4!$B$283:$T$419,16)</f>
        <v>80.5</v>
      </c>
      <c r="Q322" s="84">
        <f>VLOOKUP($A$319,Raport4!$B$283:$T$419,17)</f>
        <v>79</v>
      </c>
      <c r="R322" s="84">
        <f>VLOOKUP($A$319,Raport4!$B$283:$T$419,18)</f>
        <v>83.5</v>
      </c>
      <c r="S322" s="38">
        <f t="shared" si="169"/>
        <v>1236.5</v>
      </c>
      <c r="T322" s="38">
        <f t="shared" si="170"/>
        <v>82.43</v>
      </c>
      <c r="U322" s="338"/>
      <c r="V322" s="340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 spans="1:32" ht="15" customHeight="1">
      <c r="A323" s="335"/>
      <c r="B323" s="86" t="str">
        <f>VLOOKUP($A$319,PresensiIPS!$A$7:$M$360,4)</f>
        <v>3526010205040004</v>
      </c>
      <c r="C323" s="36" t="s">
        <v>24</v>
      </c>
      <c r="D323" s="84">
        <f>VLOOKUP($A$319,Raport5!$B$283:$T$419,4)</f>
        <v>87.5</v>
      </c>
      <c r="E323" s="84">
        <f>VLOOKUP($A$319,Raport5!$B$283:$T$419,5)</f>
        <v>88</v>
      </c>
      <c r="F323" s="84">
        <f>VLOOKUP($A$319,Raport5!$B$283:$T$419,6)</f>
        <v>89</v>
      </c>
      <c r="G323" s="84">
        <f>VLOOKUP($A$319,Raport5!$B$283:$T$419,7)</f>
        <v>77.5</v>
      </c>
      <c r="H323" s="84">
        <f>VLOOKUP($A$319,Raport5!$B$283:$T$419,8)</f>
        <v>89.5</v>
      </c>
      <c r="I323" s="84">
        <f>VLOOKUP($A$319,Raport5!$B$283:$T$419,9)</f>
        <v>81</v>
      </c>
      <c r="J323" s="84">
        <f>VLOOKUP($A$319,Raport5!$B$283:$T$419,10)</f>
        <v>91</v>
      </c>
      <c r="K323" s="84">
        <f>VLOOKUP($A$319,Raport5!$B$283:$T$419,11)</f>
        <v>87.5</v>
      </c>
      <c r="L323" s="84">
        <f>VLOOKUP($A$319,Raport5!$B$283:$T$419,12)</f>
        <v>90</v>
      </c>
      <c r="M323" s="84">
        <f>VLOOKUP($A$319,Raport5!$B$283:$T$419,13)</f>
        <v>80</v>
      </c>
      <c r="N323" s="84">
        <f>VLOOKUP($A$319,Raport5!$B$283:$T$419,14)</f>
        <v>85</v>
      </c>
      <c r="O323" s="84">
        <f>VLOOKUP($A$319,Raport5!$B$283:$T$419,15)</f>
        <v>86.5</v>
      </c>
      <c r="P323" s="84">
        <f>VLOOKUP($A$319,Raport5!$B$283:$T$419,16)</f>
        <v>83.5</v>
      </c>
      <c r="Q323" s="84">
        <f>VLOOKUP($A$319,Raport5!$B$283:$T$419,17)</f>
        <v>85</v>
      </c>
      <c r="R323" s="84">
        <f>VLOOKUP($A$319,Raport5!$B$283:$T$419,18)</f>
        <v>82.5</v>
      </c>
      <c r="S323" s="38">
        <f t="shared" si="169"/>
        <v>1283.5</v>
      </c>
      <c r="T323" s="38">
        <f t="shared" si="170"/>
        <v>85.57</v>
      </c>
      <c r="U323" s="338"/>
      <c r="V323" s="340"/>
    </row>
    <row r="324" spans="1:32" ht="15" customHeight="1">
      <c r="A324" s="335"/>
      <c r="B324" s="85">
        <f>VLOOKUP($A$319,PresensiIPS!$A$7:$M$360,2)</f>
        <v>12127</v>
      </c>
      <c r="C324" s="36" t="s">
        <v>67</v>
      </c>
      <c r="D324" s="84">
        <f>VLOOKUP($A$319,Raport6!$B$283:$T$419,4)</f>
        <v>88</v>
      </c>
      <c r="E324" s="84">
        <f>VLOOKUP($A$319,Raport6!$B$283:$T$419,5)</f>
        <v>90</v>
      </c>
      <c r="F324" s="84">
        <f>VLOOKUP($A$319,Raport6!$B$283:$T$419,6)</f>
        <v>91</v>
      </c>
      <c r="G324" s="84">
        <f>VLOOKUP($A$319,Raport6!$B$283:$T$419,7)</f>
        <v>82</v>
      </c>
      <c r="H324" s="84">
        <f>VLOOKUP($A$319,Raport6!$B$283:$T$419,8)</f>
        <v>90</v>
      </c>
      <c r="I324" s="84">
        <f>VLOOKUP($A$319,Raport6!$B$283:$T$419,9)</f>
        <v>81.5</v>
      </c>
      <c r="J324" s="84">
        <f>VLOOKUP($A$319,Raport6!$B$283:$T$419,10)</f>
        <v>94</v>
      </c>
      <c r="K324" s="84">
        <f>VLOOKUP($A$319,Raport6!$B$283:$T$419,11)</f>
        <v>94</v>
      </c>
      <c r="L324" s="84">
        <f>VLOOKUP($A$319,Raport6!$B$283:$T$419,12)</f>
        <v>92</v>
      </c>
      <c r="M324" s="84">
        <f>VLOOKUP($A$319,Raport6!$B$283:$T$419,13)</f>
        <v>82.5</v>
      </c>
      <c r="N324" s="84">
        <f>VLOOKUP($A$319,Raport6!$B$283:$T$419,14)</f>
        <v>87</v>
      </c>
      <c r="O324" s="84">
        <f>VLOOKUP($A$319,Raport6!$B$283:$T$419,15)</f>
        <v>86.5</v>
      </c>
      <c r="P324" s="84">
        <f>VLOOKUP($A$319,Raport6!$B$283:$T$419,16)</f>
        <v>84.5</v>
      </c>
      <c r="Q324" s="84">
        <f>VLOOKUP($A$319,Raport6!$B$283:$T$419,17)</f>
        <v>87</v>
      </c>
      <c r="R324" s="84">
        <f>VLOOKUP($A$319,Raport6!$B$283:$T$419,18)</f>
        <v>82.5</v>
      </c>
      <c r="S324" s="38">
        <f t="shared" si="169"/>
        <v>1312.5</v>
      </c>
      <c r="T324" s="38">
        <f t="shared" si="170"/>
        <v>87.5</v>
      </c>
      <c r="U324" s="338"/>
      <c r="V324" s="340"/>
    </row>
    <row r="325" spans="1:32" ht="15" customHeight="1">
      <c r="A325" s="335"/>
      <c r="B325" s="85" t="str">
        <f>VLOOKUP($A$319,PresensiIPS!$A$7:$M$360,3)</f>
        <v>0047273557</v>
      </c>
      <c r="C325" s="27" t="s">
        <v>21</v>
      </c>
      <c r="D325" s="39">
        <f>ROUND(((D319+D320+D321+D322+D323+D324)/6),2)</f>
        <v>80.33</v>
      </c>
      <c r="E325" s="39">
        <f>ROUND(((E319+E320+E321+E322+E323+E324)/6),2)</f>
        <v>81.67</v>
      </c>
      <c r="F325" s="39">
        <f>ROUND(((F319+F320+F321+F322+F323+F324)/6),2)</f>
        <v>83.17</v>
      </c>
      <c r="G325" s="39">
        <f>ROUND(((G319+G320+G321+G322+G323+G324)/6),2)</f>
        <v>76.83</v>
      </c>
      <c r="H325" s="39">
        <f>ROUND(((H319+H320+H321+H322+H323+H324)/6),2)</f>
        <v>83.5</v>
      </c>
      <c r="I325" s="39">
        <f t="shared" ref="I325:T325" si="172">ROUND(((I319+I320+I321+I322+I323+I324)/6),2)</f>
        <v>80.5</v>
      </c>
      <c r="J325" s="39">
        <f t="shared" si="172"/>
        <v>87.42</v>
      </c>
      <c r="K325" s="39">
        <f t="shared" si="172"/>
        <v>84.67</v>
      </c>
      <c r="L325" s="39">
        <f t="shared" si="172"/>
        <v>85.08</v>
      </c>
      <c r="M325" s="39">
        <f t="shared" ref="M325" si="173">ROUND(((M319+M320+M321+M322+M323+M324)/6),2)</f>
        <v>78.17</v>
      </c>
      <c r="N325" s="39">
        <f t="shared" si="172"/>
        <v>81.17</v>
      </c>
      <c r="O325" s="39">
        <f t="shared" si="172"/>
        <v>80.42</v>
      </c>
      <c r="P325" s="39">
        <f t="shared" si="172"/>
        <v>79</v>
      </c>
      <c r="Q325" s="39">
        <f t="shared" si="172"/>
        <v>79.83</v>
      </c>
      <c r="R325" s="39">
        <f t="shared" si="172"/>
        <v>80</v>
      </c>
      <c r="S325" s="39">
        <f t="shared" si="172"/>
        <v>1221.75</v>
      </c>
      <c r="T325" s="39">
        <f t="shared" si="172"/>
        <v>81.45</v>
      </c>
      <c r="U325" s="338"/>
      <c r="V325" s="340"/>
    </row>
    <row r="326" spans="1:32" ht="15" customHeight="1">
      <c r="A326" s="335"/>
      <c r="B326" s="78"/>
      <c r="C326" s="28" t="s">
        <v>204</v>
      </c>
      <c r="D326" s="84">
        <f>VLOOKUP($A$319,'Nilai USP'!$B$283:$T$419,4)</f>
        <v>84</v>
      </c>
      <c r="E326" s="84">
        <f>VLOOKUP($A$319,'Nilai USP'!$B$283:$T$419,5)</f>
        <v>86.15384615384616</v>
      </c>
      <c r="F326" s="84">
        <f>VLOOKUP($A$319,'Nilai USP'!$B$283:$T$419,6)</f>
        <v>88</v>
      </c>
      <c r="G326" s="84">
        <f>VLOOKUP($A$319,'Nilai USP'!$B$283:$T$419,7)</f>
        <v>84</v>
      </c>
      <c r="H326" s="84">
        <f>VLOOKUP($A$319,'Nilai USP'!$B$283:$T$419,8)</f>
        <v>83</v>
      </c>
      <c r="I326" s="84">
        <f>VLOOKUP($A$319,'Nilai USP'!$B$283:$T$419,9)</f>
        <v>91</v>
      </c>
      <c r="J326" s="84">
        <f>VLOOKUP($A$319,'Nilai USP'!$B$283:$T$419,10)</f>
        <v>86</v>
      </c>
      <c r="K326" s="84">
        <f>VLOOKUP($A$319,'Nilai USP'!$B$283:$T$419,11)</f>
        <v>98</v>
      </c>
      <c r="L326" s="84">
        <f>VLOOKUP($A$319,'Nilai USP'!$B$283:$T$419,12)</f>
        <v>92</v>
      </c>
      <c r="M326" s="84">
        <f>VLOOKUP($A$319,'Nilai USP'!$B$283:$T$419,13)</f>
        <v>87.64705882352942</v>
      </c>
      <c r="N326" s="84">
        <f>VLOOKUP($A$319,'Nilai USP'!$B$283:$T$419,14)</f>
        <v>94</v>
      </c>
      <c r="O326" s="84">
        <f>VLOOKUP($A$319,'Nilai USP'!$B$283:$T$419,15)</f>
        <v>84</v>
      </c>
      <c r="P326" s="84">
        <f>VLOOKUP($A$319,'Nilai USP'!$B$283:$T$419,16)</f>
        <v>84</v>
      </c>
      <c r="Q326" s="84">
        <f>VLOOKUP($A$319,'Nilai USP'!$B$283:$T$419,17)</f>
        <v>81</v>
      </c>
      <c r="R326" s="84">
        <f>VLOOKUP($A$319,'Nilai USP'!$B$283:$T$419,18)</f>
        <v>87</v>
      </c>
      <c r="S326" s="38">
        <f t="shared" ref="S326:S333" si="174">SUM(D326:R326)</f>
        <v>1309.8009049773755</v>
      </c>
      <c r="T326" s="38">
        <f t="shared" ref="T326:T333" si="175">ROUND(S326/COUNT(D326:R326),2)</f>
        <v>87.32</v>
      </c>
      <c r="U326" s="338"/>
      <c r="V326" s="340"/>
    </row>
    <row r="327" spans="1:32" ht="15" customHeight="1" thickBot="1">
      <c r="A327" s="336"/>
      <c r="B327" s="29"/>
      <c r="C327" s="37" t="s">
        <v>205</v>
      </c>
      <c r="D327" s="41">
        <f t="shared" ref="D327:R327" si="176">ROUND((D325*$V$6+D326*$V$7),0)</f>
        <v>82</v>
      </c>
      <c r="E327" s="41">
        <f t="shared" si="176"/>
        <v>84</v>
      </c>
      <c r="F327" s="41">
        <f t="shared" si="176"/>
        <v>86</v>
      </c>
      <c r="G327" s="41">
        <f t="shared" si="176"/>
        <v>80</v>
      </c>
      <c r="H327" s="41">
        <f t="shared" si="176"/>
        <v>83</v>
      </c>
      <c r="I327" s="41">
        <f t="shared" si="176"/>
        <v>86</v>
      </c>
      <c r="J327" s="41">
        <f t="shared" si="176"/>
        <v>87</v>
      </c>
      <c r="K327" s="41">
        <f t="shared" si="176"/>
        <v>91</v>
      </c>
      <c r="L327" s="41">
        <f t="shared" si="176"/>
        <v>89</v>
      </c>
      <c r="M327" s="41">
        <f t="shared" si="176"/>
        <v>83</v>
      </c>
      <c r="N327" s="41">
        <f t="shared" si="176"/>
        <v>88</v>
      </c>
      <c r="O327" s="41">
        <f t="shared" si="176"/>
        <v>82</v>
      </c>
      <c r="P327" s="41">
        <f t="shared" si="176"/>
        <v>82</v>
      </c>
      <c r="Q327" s="41">
        <f t="shared" si="176"/>
        <v>80</v>
      </c>
      <c r="R327" s="41">
        <f t="shared" si="176"/>
        <v>84</v>
      </c>
      <c r="S327" s="41">
        <f t="shared" si="174"/>
        <v>1267</v>
      </c>
      <c r="T327" s="41">
        <f t="shared" si="175"/>
        <v>84.47</v>
      </c>
      <c r="U327" s="339"/>
      <c r="V327" s="341"/>
    </row>
    <row r="328" spans="1:32" ht="15" customHeight="1" thickTop="1">
      <c r="A328" s="334">
        <v>36</v>
      </c>
      <c r="B328" s="26"/>
      <c r="C328" s="36" t="s">
        <v>34</v>
      </c>
      <c r="D328" s="87">
        <f>VLOOKUP($A$328,Raport1!$B$283:$T$419,4)</f>
        <v>71.5</v>
      </c>
      <c r="E328" s="87">
        <f>VLOOKUP($A$328,Raport1!$B$283:$T$419,5)</f>
        <v>76.5</v>
      </c>
      <c r="F328" s="87">
        <f>VLOOKUP($A$328,Raport1!$B$283:$T$419,6)</f>
        <v>82</v>
      </c>
      <c r="G328" s="87">
        <f>VLOOKUP($A$328,Raport1!$B$283:$T$419,7)</f>
        <v>72.5</v>
      </c>
      <c r="H328" s="87">
        <f>VLOOKUP($A$328,Raport1!$B$283:$T$419,8)</f>
        <v>77</v>
      </c>
      <c r="I328" s="87">
        <f>VLOOKUP($A$328,Raport1!$B$283:$T$419,9)</f>
        <v>76.5</v>
      </c>
      <c r="J328" s="87">
        <f>VLOOKUP($A$328,Raport1!$B$283:$T$419,10)</f>
        <v>78</v>
      </c>
      <c r="K328" s="87">
        <f>VLOOKUP($A$328,Raport1!$B$283:$T$419,11)</f>
        <v>78</v>
      </c>
      <c r="L328" s="87">
        <f>VLOOKUP($A$328,Raport1!$B$283:$T$419,12)</f>
        <v>81.5</v>
      </c>
      <c r="M328" s="87">
        <f>VLOOKUP($A$328,Raport1!$B$283:$T$419,13)</f>
        <v>71.5</v>
      </c>
      <c r="N328" s="87">
        <f>VLOOKUP($A$328,Raport1!$B$283:$T$419,14)</f>
        <v>76.5</v>
      </c>
      <c r="O328" s="87">
        <f>VLOOKUP($A$328,Raport1!$B$283:$T$419,15)</f>
        <v>70</v>
      </c>
      <c r="P328" s="87">
        <f>VLOOKUP($A$328,Raport1!$B$283:$T$419,16)</f>
        <v>73</v>
      </c>
      <c r="Q328" s="87">
        <f>VLOOKUP($A$328,Raport1!$B$283:$T$419,17)</f>
        <v>72</v>
      </c>
      <c r="R328" s="87">
        <f>VLOOKUP($A$328,Raport1!$B$283:$T$419,18)</f>
        <v>71.5</v>
      </c>
      <c r="S328" s="80">
        <f t="shared" si="174"/>
        <v>1128</v>
      </c>
      <c r="T328" s="80">
        <f t="shared" si="175"/>
        <v>75.2</v>
      </c>
      <c r="U328" s="337" t="str">
        <f>'SIKAP IPS'!J43</f>
        <v>SB</v>
      </c>
      <c r="V328" s="340" t="s">
        <v>33</v>
      </c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 spans="1:32" ht="15" customHeight="1">
      <c r="A329" s="335"/>
      <c r="B329" s="26"/>
      <c r="C329" s="35" t="s">
        <v>35</v>
      </c>
      <c r="D329" s="84">
        <f>VLOOKUP($A$328,Raport2!$B$283:$T$419,4)</f>
        <v>72</v>
      </c>
      <c r="E329" s="84">
        <f>VLOOKUP($A$328,Raport2!$B$283:$T$419,5)</f>
        <v>78</v>
      </c>
      <c r="F329" s="84">
        <f>VLOOKUP($A$328,Raport2!$B$283:$T$419,6)</f>
        <v>83</v>
      </c>
      <c r="G329" s="84">
        <f>VLOOKUP($A$328,Raport2!$B$283:$T$419,7)</f>
        <v>80.5</v>
      </c>
      <c r="H329" s="84">
        <f>VLOOKUP($A$328,Raport2!$B$283:$T$419,8)</f>
        <v>81</v>
      </c>
      <c r="I329" s="84">
        <f>VLOOKUP($A$328,Raport2!$B$283:$T$419,9)</f>
        <v>78.5</v>
      </c>
      <c r="J329" s="84">
        <f>VLOOKUP($A$328,Raport2!$B$283:$T$419,10)</f>
        <v>83</v>
      </c>
      <c r="K329" s="84">
        <f>VLOOKUP($A$328,Raport2!$B$283:$T$419,11)</f>
        <v>81.5</v>
      </c>
      <c r="L329" s="84">
        <f>VLOOKUP($A$328,Raport2!$B$283:$T$419,12)</f>
        <v>83</v>
      </c>
      <c r="M329" s="84">
        <f>VLOOKUP($A$328,Raport2!$B$283:$T$419,13)</f>
        <v>75.5</v>
      </c>
      <c r="N329" s="84">
        <f>VLOOKUP($A$328,Raport2!$B$283:$T$419,14)</f>
        <v>78.5</v>
      </c>
      <c r="O329" s="84">
        <f>VLOOKUP($A$328,Raport2!$B$283:$T$419,15)</f>
        <v>75</v>
      </c>
      <c r="P329" s="84">
        <f>VLOOKUP($A$328,Raport2!$B$283:$T$419,16)</f>
        <v>79</v>
      </c>
      <c r="Q329" s="84">
        <f>VLOOKUP($A$328,Raport2!$B$283:$T$419,17)</f>
        <v>78</v>
      </c>
      <c r="R329" s="84">
        <f>VLOOKUP($A$328,Raport2!$B$283:$T$419,18)</f>
        <v>78.5</v>
      </c>
      <c r="S329" s="38">
        <f t="shared" si="174"/>
        <v>1185</v>
      </c>
      <c r="T329" s="38">
        <f t="shared" si="175"/>
        <v>79</v>
      </c>
      <c r="U329" s="338"/>
      <c r="V329" s="340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 spans="1:32" ht="15" customHeight="1">
      <c r="A330" s="335"/>
      <c r="B330" s="342" t="str">
        <f>VLOOKUP($A$328,PresensiIPS!$A$7:$M$360,7)</f>
        <v>Adistira Bima Nanda Syahputra</v>
      </c>
      <c r="C330" s="35" t="s">
        <v>22</v>
      </c>
      <c r="D330" s="84">
        <f>VLOOKUP($A$328,Raport3!$B$283:$T$419,4)</f>
        <v>78</v>
      </c>
      <c r="E330" s="84">
        <f>VLOOKUP($A$328,Raport3!$B$283:$T$419,5)</f>
        <v>78</v>
      </c>
      <c r="F330" s="84">
        <f>VLOOKUP($A$328,Raport3!$B$283:$T$419,6)</f>
        <v>78.5</v>
      </c>
      <c r="G330" s="84">
        <f>VLOOKUP($A$328,Raport3!$B$283:$T$419,7)</f>
        <v>77.5</v>
      </c>
      <c r="H330" s="84">
        <f>VLOOKUP($A$328,Raport3!$B$283:$T$419,8)</f>
        <v>89.5</v>
      </c>
      <c r="I330" s="84">
        <f>VLOOKUP($A$328,Raport3!$B$283:$T$419,9)</f>
        <v>80.5</v>
      </c>
      <c r="J330" s="84">
        <f>VLOOKUP($A$328,Raport3!$B$283:$T$419,10)</f>
        <v>86</v>
      </c>
      <c r="K330" s="84">
        <f>VLOOKUP($A$328,Raport3!$B$283:$T$419,11)</f>
        <v>86</v>
      </c>
      <c r="L330" s="84">
        <f>VLOOKUP($A$328,Raport3!$B$283:$T$419,12)</f>
        <v>79</v>
      </c>
      <c r="M330" s="84">
        <f>VLOOKUP($A$328,Raport3!$B$283:$T$419,13)</f>
        <v>79.5</v>
      </c>
      <c r="N330" s="84">
        <f>VLOOKUP($A$328,Raport3!$B$283:$T$419,14)</f>
        <v>79.5</v>
      </c>
      <c r="O330" s="84">
        <f>VLOOKUP($A$328,Raport3!$B$283:$T$419,15)</f>
        <v>86.5</v>
      </c>
      <c r="P330" s="84">
        <f>VLOOKUP($A$328,Raport3!$B$283:$T$419,16)</f>
        <v>78.5</v>
      </c>
      <c r="Q330" s="84">
        <f>VLOOKUP($A$328,Raport3!$B$283:$T$419,17)</f>
        <v>74</v>
      </c>
      <c r="R330" s="84">
        <f>VLOOKUP($A$328,Raport3!$B$283:$T$419,18)</f>
        <v>79</v>
      </c>
      <c r="S330" s="38">
        <f t="shared" si="174"/>
        <v>1210</v>
      </c>
      <c r="T330" s="38">
        <f t="shared" si="175"/>
        <v>80.67</v>
      </c>
      <c r="U330" s="338"/>
      <c r="V330" s="340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 spans="1:32" ht="15" customHeight="1">
      <c r="A331" s="335"/>
      <c r="B331" s="342"/>
      <c r="C331" s="35" t="s">
        <v>23</v>
      </c>
      <c r="D331" s="84">
        <f>VLOOKUP($A$328,Raport4!$B$283:$T$419,4)</f>
        <v>80</v>
      </c>
      <c r="E331" s="84">
        <f>VLOOKUP($A$328,Raport4!$B$283:$T$419,5)</f>
        <v>74</v>
      </c>
      <c r="F331" s="84">
        <f>VLOOKUP($A$328,Raport4!$B$283:$T$419,6)</f>
        <v>78.5</v>
      </c>
      <c r="G331" s="84">
        <f>VLOOKUP($A$328,Raport4!$B$283:$T$419,7)</f>
        <v>75</v>
      </c>
      <c r="H331" s="84">
        <f>VLOOKUP($A$328,Raport4!$B$283:$T$419,8)</f>
        <v>91</v>
      </c>
      <c r="I331" s="84">
        <f>VLOOKUP($A$328,Raport4!$B$283:$T$419,9)</f>
        <v>82</v>
      </c>
      <c r="J331" s="84">
        <f>VLOOKUP($A$328,Raport4!$B$283:$T$419,10)</f>
        <v>86.5</v>
      </c>
      <c r="K331" s="84">
        <f>VLOOKUP($A$328,Raport4!$B$283:$T$419,11)</f>
        <v>87</v>
      </c>
      <c r="L331" s="84">
        <f>VLOOKUP($A$328,Raport4!$B$283:$T$419,12)</f>
        <v>83</v>
      </c>
      <c r="M331" s="84">
        <f>VLOOKUP($A$328,Raport4!$B$283:$T$419,13)</f>
        <v>72.5</v>
      </c>
      <c r="N331" s="84">
        <f>VLOOKUP($A$328,Raport4!$B$283:$T$419,14)</f>
        <v>80</v>
      </c>
      <c r="O331" s="84">
        <f>VLOOKUP($A$328,Raport4!$B$283:$T$419,15)</f>
        <v>87</v>
      </c>
      <c r="P331" s="84">
        <f>VLOOKUP($A$328,Raport4!$B$283:$T$419,16)</f>
        <v>79.5</v>
      </c>
      <c r="Q331" s="84">
        <f>VLOOKUP($A$328,Raport4!$B$283:$T$419,17)</f>
        <v>76</v>
      </c>
      <c r="R331" s="84">
        <f>VLOOKUP($A$328,Raport4!$B$283:$T$419,18)</f>
        <v>82.5</v>
      </c>
      <c r="S331" s="38">
        <f t="shared" si="174"/>
        <v>1214.5</v>
      </c>
      <c r="T331" s="38">
        <f t="shared" si="175"/>
        <v>80.97</v>
      </c>
      <c r="U331" s="338"/>
      <c r="V331" s="340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 spans="1:32" ht="15" customHeight="1">
      <c r="A332" s="335"/>
      <c r="B332" s="86" t="str">
        <f>VLOOKUP($A$328,PresensiIPS!$A$7:$M$360,4)</f>
        <v>3526012502030005</v>
      </c>
      <c r="C332" s="36" t="s">
        <v>24</v>
      </c>
      <c r="D332" s="84">
        <f>VLOOKUP($A$328,Raport5!$B$283:$T$419,4)</f>
        <v>85</v>
      </c>
      <c r="E332" s="84">
        <f>VLOOKUP($A$328,Raport5!$B$283:$T$419,5)</f>
        <v>80.5</v>
      </c>
      <c r="F332" s="84">
        <f>VLOOKUP($A$328,Raport5!$B$283:$T$419,6)</f>
        <v>84.5</v>
      </c>
      <c r="G332" s="84">
        <f>VLOOKUP($A$328,Raport5!$B$283:$T$419,7)</f>
        <v>80</v>
      </c>
      <c r="H332" s="84">
        <f>VLOOKUP($A$328,Raport5!$B$283:$T$419,8)</f>
        <v>94</v>
      </c>
      <c r="I332" s="84">
        <f>VLOOKUP($A$328,Raport5!$B$283:$T$419,9)</f>
        <v>81.5</v>
      </c>
      <c r="J332" s="84">
        <f>VLOOKUP($A$328,Raport5!$B$283:$T$419,10)</f>
        <v>90</v>
      </c>
      <c r="K332" s="84">
        <f>VLOOKUP($A$328,Raport5!$B$283:$T$419,11)</f>
        <v>87.5</v>
      </c>
      <c r="L332" s="84">
        <f>VLOOKUP($A$328,Raport5!$B$283:$T$419,12)</f>
        <v>88</v>
      </c>
      <c r="M332" s="84">
        <f>VLOOKUP($A$328,Raport5!$B$283:$T$419,13)</f>
        <v>77.5</v>
      </c>
      <c r="N332" s="84">
        <f>VLOOKUP($A$328,Raport5!$B$283:$T$419,14)</f>
        <v>79</v>
      </c>
      <c r="O332" s="84">
        <f>VLOOKUP($A$328,Raport5!$B$283:$T$419,15)</f>
        <v>80.5</v>
      </c>
      <c r="P332" s="84">
        <f>VLOOKUP($A$328,Raport5!$B$283:$T$419,16)</f>
        <v>79</v>
      </c>
      <c r="Q332" s="84">
        <f>VLOOKUP($A$328,Raport5!$B$283:$T$419,17)</f>
        <v>71</v>
      </c>
      <c r="R332" s="84">
        <f>VLOOKUP($A$328,Raport5!$B$283:$T$419,18)</f>
        <v>80</v>
      </c>
      <c r="S332" s="38">
        <f t="shared" si="174"/>
        <v>1238</v>
      </c>
      <c r="T332" s="38">
        <f t="shared" si="175"/>
        <v>82.53</v>
      </c>
      <c r="U332" s="338"/>
      <c r="V332" s="340"/>
    </row>
    <row r="333" spans="1:32" ht="15" customHeight="1">
      <c r="A333" s="335"/>
      <c r="B333" s="85">
        <f>VLOOKUP($A$328,PresensiIPS!$A$7:$M$360,2)</f>
        <v>12133</v>
      </c>
      <c r="C333" s="36" t="s">
        <v>67</v>
      </c>
      <c r="D333" s="84">
        <f>VLOOKUP($A$328,Raport6!$B$283:$T$419,4)</f>
        <v>85</v>
      </c>
      <c r="E333" s="84">
        <f>VLOOKUP($A$328,Raport6!$B$283:$T$419,5)</f>
        <v>84</v>
      </c>
      <c r="F333" s="84">
        <f>VLOOKUP($A$328,Raport6!$B$283:$T$419,6)</f>
        <v>84.5</v>
      </c>
      <c r="G333" s="84">
        <f>VLOOKUP($A$328,Raport6!$B$283:$T$419,7)</f>
        <v>82</v>
      </c>
      <c r="H333" s="84">
        <f>VLOOKUP($A$328,Raport6!$B$283:$T$419,8)</f>
        <v>95</v>
      </c>
      <c r="I333" s="84">
        <f>VLOOKUP($A$328,Raport6!$B$283:$T$419,9)</f>
        <v>82</v>
      </c>
      <c r="J333" s="84">
        <f>VLOOKUP($A$328,Raport6!$B$283:$T$419,10)</f>
        <v>93</v>
      </c>
      <c r="K333" s="84">
        <f>VLOOKUP($A$328,Raport6!$B$283:$T$419,11)</f>
        <v>92</v>
      </c>
      <c r="L333" s="84">
        <f>VLOOKUP($A$328,Raport6!$B$283:$T$419,12)</f>
        <v>89.5</v>
      </c>
      <c r="M333" s="84">
        <f>VLOOKUP($A$328,Raport6!$B$283:$T$419,13)</f>
        <v>84</v>
      </c>
      <c r="N333" s="84">
        <f>VLOOKUP($A$328,Raport6!$B$283:$T$419,14)</f>
        <v>79.5</v>
      </c>
      <c r="O333" s="84">
        <f>VLOOKUP($A$328,Raport6!$B$283:$T$419,15)</f>
        <v>80.5</v>
      </c>
      <c r="P333" s="84">
        <f>VLOOKUP($A$328,Raport6!$B$283:$T$419,16)</f>
        <v>78</v>
      </c>
      <c r="Q333" s="84">
        <f>VLOOKUP($A$328,Raport6!$B$283:$T$419,17)</f>
        <v>71.5</v>
      </c>
      <c r="R333" s="84">
        <f>VLOOKUP($A$328,Raport6!$B$283:$T$419,18)</f>
        <v>82.5</v>
      </c>
      <c r="S333" s="38">
        <f t="shared" si="174"/>
        <v>1263</v>
      </c>
      <c r="T333" s="38">
        <f t="shared" si="175"/>
        <v>84.2</v>
      </c>
      <c r="U333" s="338"/>
      <c r="V333" s="340"/>
    </row>
    <row r="334" spans="1:32" ht="15" customHeight="1">
      <c r="A334" s="335"/>
      <c r="B334" s="85" t="str">
        <f>VLOOKUP($A$328,PresensiIPS!$A$7:$M$360,3)</f>
        <v>0031720434</v>
      </c>
      <c r="C334" s="27" t="s">
        <v>21</v>
      </c>
      <c r="D334" s="39">
        <f>ROUND(((D328+D329+D330+D331+D332+D333)/6),2)</f>
        <v>78.58</v>
      </c>
      <c r="E334" s="39">
        <f>ROUND(((E328+E329+E330+E331+E332+E333)/6),2)</f>
        <v>78.5</v>
      </c>
      <c r="F334" s="39">
        <f>ROUND(((F328+F329+F330+F331+F332+F333)/6),2)</f>
        <v>81.83</v>
      </c>
      <c r="G334" s="39">
        <f>ROUND(((G328+G329+G330+G331+G332+G333)/6),2)</f>
        <v>77.92</v>
      </c>
      <c r="H334" s="39">
        <f>ROUND(((H328+H329+H330+H331+H332+H333)/6),2)</f>
        <v>87.92</v>
      </c>
      <c r="I334" s="39">
        <f t="shared" ref="I334:T334" si="177">ROUND(((I328+I329+I330+I331+I332+I333)/6),2)</f>
        <v>80.17</v>
      </c>
      <c r="J334" s="39">
        <f t="shared" si="177"/>
        <v>86.08</v>
      </c>
      <c r="K334" s="39">
        <f t="shared" si="177"/>
        <v>85.33</v>
      </c>
      <c r="L334" s="39">
        <f t="shared" si="177"/>
        <v>84</v>
      </c>
      <c r="M334" s="39">
        <f t="shared" ref="M334" si="178">ROUND(((M328+M329+M330+M331+M332+M333)/6),2)</f>
        <v>76.75</v>
      </c>
      <c r="N334" s="39">
        <f t="shared" si="177"/>
        <v>78.83</v>
      </c>
      <c r="O334" s="39">
        <f t="shared" si="177"/>
        <v>79.92</v>
      </c>
      <c r="P334" s="39">
        <f t="shared" si="177"/>
        <v>77.83</v>
      </c>
      <c r="Q334" s="39">
        <f t="shared" si="177"/>
        <v>73.75</v>
      </c>
      <c r="R334" s="39">
        <f t="shared" si="177"/>
        <v>79</v>
      </c>
      <c r="S334" s="39">
        <f t="shared" si="177"/>
        <v>1206.42</v>
      </c>
      <c r="T334" s="39">
        <f t="shared" si="177"/>
        <v>80.430000000000007</v>
      </c>
      <c r="U334" s="338"/>
      <c r="V334" s="340"/>
    </row>
    <row r="335" spans="1:32" ht="15" customHeight="1">
      <c r="A335" s="335"/>
      <c r="B335" s="78"/>
      <c r="C335" s="28" t="s">
        <v>204</v>
      </c>
      <c r="D335" s="84">
        <f>VLOOKUP($A$328,'Nilai USP'!$B$283:$T$419,4)</f>
        <v>73</v>
      </c>
      <c r="E335" s="84">
        <f>VLOOKUP($A$328,'Nilai USP'!$B$283:$T$419,5)</f>
        <v>80</v>
      </c>
      <c r="F335" s="84">
        <f>VLOOKUP($A$328,'Nilai USP'!$B$283:$T$419,6)</f>
        <v>84</v>
      </c>
      <c r="G335" s="84">
        <f>VLOOKUP($A$328,'Nilai USP'!$B$283:$T$419,7)</f>
        <v>82</v>
      </c>
      <c r="H335" s="84">
        <f>VLOOKUP($A$328,'Nilai USP'!$B$283:$T$419,8)</f>
        <v>77</v>
      </c>
      <c r="I335" s="84">
        <f>VLOOKUP($A$328,'Nilai USP'!$B$283:$T$419,9)</f>
        <v>87</v>
      </c>
      <c r="J335" s="84">
        <f>VLOOKUP($A$328,'Nilai USP'!$B$283:$T$419,10)</f>
        <v>82</v>
      </c>
      <c r="K335" s="84">
        <f>VLOOKUP($A$328,'Nilai USP'!$B$283:$T$419,11)</f>
        <v>92</v>
      </c>
      <c r="L335" s="84">
        <f>VLOOKUP($A$328,'Nilai USP'!$B$283:$T$419,12)</f>
        <v>88</v>
      </c>
      <c r="M335" s="84">
        <f>VLOOKUP($A$328,'Nilai USP'!$B$283:$T$419,13)</f>
        <v>70</v>
      </c>
      <c r="N335" s="84">
        <f>VLOOKUP($A$328,'Nilai USP'!$B$283:$T$419,14)</f>
        <v>94</v>
      </c>
      <c r="O335" s="84">
        <f>VLOOKUP($A$328,'Nilai USP'!$B$283:$T$419,15)</f>
        <v>75</v>
      </c>
      <c r="P335" s="84">
        <f>VLOOKUP($A$328,'Nilai USP'!$B$283:$T$419,16)</f>
        <v>80</v>
      </c>
      <c r="Q335" s="84">
        <f>VLOOKUP($A$328,'Nilai USP'!$B$283:$T$419,17)</f>
        <v>70</v>
      </c>
      <c r="R335" s="84">
        <f>VLOOKUP($A$328,'Nilai USP'!$B$283:$T$419,18)</f>
        <v>80</v>
      </c>
      <c r="S335" s="38">
        <f t="shared" ref="S335:S342" si="179">SUM(D335:R335)</f>
        <v>1214</v>
      </c>
      <c r="T335" s="38">
        <f t="shared" ref="T335:T342" si="180">ROUND(S335/COUNT(D335:R335),2)</f>
        <v>80.930000000000007</v>
      </c>
      <c r="U335" s="338"/>
      <c r="V335" s="340"/>
    </row>
    <row r="336" spans="1:32" ht="15" customHeight="1" thickBot="1">
      <c r="A336" s="336"/>
      <c r="B336" s="29"/>
      <c r="C336" s="37" t="s">
        <v>205</v>
      </c>
      <c r="D336" s="41">
        <f t="shared" ref="D336:R336" si="181">ROUND((D334*$V$6+D335*$V$7),0)</f>
        <v>76</v>
      </c>
      <c r="E336" s="41">
        <f t="shared" si="181"/>
        <v>79</v>
      </c>
      <c r="F336" s="41">
        <f t="shared" si="181"/>
        <v>83</v>
      </c>
      <c r="G336" s="41">
        <f t="shared" si="181"/>
        <v>80</v>
      </c>
      <c r="H336" s="41">
        <f t="shared" si="181"/>
        <v>82</v>
      </c>
      <c r="I336" s="41">
        <f t="shared" si="181"/>
        <v>84</v>
      </c>
      <c r="J336" s="41">
        <f t="shared" si="181"/>
        <v>84</v>
      </c>
      <c r="K336" s="41">
        <f t="shared" si="181"/>
        <v>89</v>
      </c>
      <c r="L336" s="41">
        <f t="shared" si="181"/>
        <v>86</v>
      </c>
      <c r="M336" s="41">
        <f t="shared" si="181"/>
        <v>73</v>
      </c>
      <c r="N336" s="41">
        <f t="shared" si="181"/>
        <v>86</v>
      </c>
      <c r="O336" s="41">
        <f t="shared" si="181"/>
        <v>77</v>
      </c>
      <c r="P336" s="41">
        <f t="shared" si="181"/>
        <v>79</v>
      </c>
      <c r="Q336" s="41">
        <f t="shared" si="181"/>
        <v>72</v>
      </c>
      <c r="R336" s="41">
        <f t="shared" si="181"/>
        <v>80</v>
      </c>
      <c r="S336" s="41">
        <f t="shared" si="179"/>
        <v>1210</v>
      </c>
      <c r="T336" s="41">
        <f t="shared" si="180"/>
        <v>80.67</v>
      </c>
      <c r="U336" s="339"/>
      <c r="V336" s="341"/>
    </row>
    <row r="337" spans="1:32" ht="15" customHeight="1" thickTop="1">
      <c r="A337" s="334">
        <v>37</v>
      </c>
      <c r="B337" s="26"/>
      <c r="C337" s="36" t="s">
        <v>34</v>
      </c>
      <c r="D337" s="87">
        <f>VLOOKUP($A$337,Raport1!$B$283:$T$419,4)</f>
        <v>76.5</v>
      </c>
      <c r="E337" s="87">
        <f>VLOOKUP($A$337,Raport1!$B$283:$T$419,5)</f>
        <v>78.5</v>
      </c>
      <c r="F337" s="87">
        <f>VLOOKUP($A$337,Raport1!$B$283:$T$419,6)</f>
        <v>80.5</v>
      </c>
      <c r="G337" s="87">
        <f>VLOOKUP($A$337,Raport1!$B$283:$T$419,7)</f>
        <v>75</v>
      </c>
      <c r="H337" s="87">
        <f>VLOOKUP($A$337,Raport1!$B$283:$T$419,8)</f>
        <v>76</v>
      </c>
      <c r="I337" s="87">
        <f>VLOOKUP($A$337,Raport1!$B$283:$T$419,9)</f>
        <v>81</v>
      </c>
      <c r="J337" s="87">
        <f>VLOOKUP($A$337,Raport1!$B$283:$T$419,10)</f>
        <v>84</v>
      </c>
      <c r="K337" s="87">
        <f>VLOOKUP($A$337,Raport1!$B$283:$T$419,11)</f>
        <v>78.5</v>
      </c>
      <c r="L337" s="87">
        <f>VLOOKUP($A$337,Raport1!$B$283:$T$419,12)</f>
        <v>81.5</v>
      </c>
      <c r="M337" s="87">
        <f>VLOOKUP($A$337,Raport1!$B$283:$T$419,13)</f>
        <v>79</v>
      </c>
      <c r="N337" s="87">
        <f>VLOOKUP($A$337,Raport1!$B$283:$T$419,14)</f>
        <v>86</v>
      </c>
      <c r="O337" s="87">
        <f>VLOOKUP($A$337,Raport1!$B$283:$T$419,15)</f>
        <v>75</v>
      </c>
      <c r="P337" s="87">
        <f>VLOOKUP($A$337,Raport1!$B$283:$T$419,16)</f>
        <v>84.5</v>
      </c>
      <c r="Q337" s="87">
        <f>VLOOKUP($A$337,Raport1!$B$283:$T$419,17)</f>
        <v>75</v>
      </c>
      <c r="R337" s="87">
        <f>VLOOKUP($A$337,Raport1!$B$283:$T$419,18)</f>
        <v>78.5</v>
      </c>
      <c r="S337" s="80">
        <f t="shared" si="179"/>
        <v>1189.5</v>
      </c>
      <c r="T337" s="80">
        <f t="shared" si="180"/>
        <v>79.3</v>
      </c>
      <c r="U337" s="337" t="str">
        <f>'SIKAP IPS'!J44</f>
        <v>SB</v>
      </c>
      <c r="V337" s="340" t="s">
        <v>33</v>
      </c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 spans="1:32" ht="15" customHeight="1">
      <c r="A338" s="335"/>
      <c r="B338" s="26"/>
      <c r="C338" s="35" t="s">
        <v>35</v>
      </c>
      <c r="D338" s="84">
        <f>VLOOKUP($A$337,Raport2!$B$283:$T$419,4)</f>
        <v>81</v>
      </c>
      <c r="E338" s="84">
        <f>VLOOKUP($A$337,Raport2!$B$283:$T$419,5)</f>
        <v>80</v>
      </c>
      <c r="F338" s="84">
        <f>VLOOKUP($A$337,Raport2!$B$283:$T$419,6)</f>
        <v>84</v>
      </c>
      <c r="G338" s="84">
        <f>VLOOKUP($A$337,Raport2!$B$283:$T$419,7)</f>
        <v>82.5</v>
      </c>
      <c r="H338" s="84">
        <f>VLOOKUP($A$337,Raport2!$B$283:$T$419,8)</f>
        <v>83</v>
      </c>
      <c r="I338" s="84">
        <f>VLOOKUP($A$337,Raport2!$B$283:$T$419,9)</f>
        <v>85.5</v>
      </c>
      <c r="J338" s="84">
        <f>VLOOKUP($A$337,Raport2!$B$283:$T$419,10)</f>
        <v>89</v>
      </c>
      <c r="K338" s="84">
        <f>VLOOKUP($A$337,Raport2!$B$283:$T$419,11)</f>
        <v>81.5</v>
      </c>
      <c r="L338" s="84">
        <f>VLOOKUP($A$337,Raport2!$B$283:$T$419,12)</f>
        <v>85.5</v>
      </c>
      <c r="M338" s="84">
        <f>VLOOKUP($A$337,Raport2!$B$283:$T$419,13)</f>
        <v>85</v>
      </c>
      <c r="N338" s="84">
        <f>VLOOKUP($A$337,Raport2!$B$283:$T$419,14)</f>
        <v>85.5</v>
      </c>
      <c r="O338" s="84">
        <f>VLOOKUP($A$337,Raport2!$B$283:$T$419,15)</f>
        <v>80</v>
      </c>
      <c r="P338" s="84">
        <f>VLOOKUP($A$337,Raport2!$B$283:$T$419,16)</f>
        <v>85.5</v>
      </c>
      <c r="Q338" s="84">
        <f>VLOOKUP($A$337,Raport2!$B$283:$T$419,17)</f>
        <v>80</v>
      </c>
      <c r="R338" s="84">
        <f>VLOOKUP($A$337,Raport2!$B$283:$T$419,18)</f>
        <v>85.5</v>
      </c>
      <c r="S338" s="38">
        <f t="shared" si="179"/>
        <v>1253.5</v>
      </c>
      <c r="T338" s="38">
        <f t="shared" si="180"/>
        <v>83.57</v>
      </c>
      <c r="U338" s="338"/>
      <c r="V338" s="340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 spans="1:32" ht="15" customHeight="1">
      <c r="A339" s="335"/>
      <c r="B339" s="342" t="str">
        <f>VLOOKUP($A$337,PresensiIPS!$A$7:$M$360,7)</f>
        <v>AMEYLA NADHIRA TSURAYYA</v>
      </c>
      <c r="C339" s="35" t="s">
        <v>22</v>
      </c>
      <c r="D339" s="84">
        <f>VLOOKUP($A$337,Raport3!$B$283:$T$419,4)</f>
        <v>87.5</v>
      </c>
      <c r="E339" s="84">
        <f>VLOOKUP($A$337,Raport3!$B$283:$T$419,5)</f>
        <v>85</v>
      </c>
      <c r="F339" s="84">
        <f>VLOOKUP($A$337,Raport3!$B$283:$T$419,6)</f>
        <v>85</v>
      </c>
      <c r="G339" s="84">
        <f>VLOOKUP($A$337,Raport3!$B$283:$T$419,7)</f>
        <v>85</v>
      </c>
      <c r="H339" s="84">
        <f>VLOOKUP($A$337,Raport3!$B$283:$T$419,8)</f>
        <v>92</v>
      </c>
      <c r="I339" s="84">
        <f>VLOOKUP($A$337,Raport3!$B$283:$T$419,9)</f>
        <v>87.5</v>
      </c>
      <c r="J339" s="84">
        <f>VLOOKUP($A$337,Raport3!$B$283:$T$419,10)</f>
        <v>91</v>
      </c>
      <c r="K339" s="84">
        <f>VLOOKUP($A$337,Raport3!$B$283:$T$419,11)</f>
        <v>85</v>
      </c>
      <c r="L339" s="84">
        <f>VLOOKUP($A$337,Raport3!$B$283:$T$419,12)</f>
        <v>85.5</v>
      </c>
      <c r="M339" s="84">
        <f>VLOOKUP($A$337,Raport3!$B$283:$T$419,13)</f>
        <v>88.5</v>
      </c>
      <c r="N339" s="84">
        <f>VLOOKUP($A$337,Raport3!$B$283:$T$419,14)</f>
        <v>86.5</v>
      </c>
      <c r="O339" s="84">
        <f>VLOOKUP($A$337,Raport3!$B$283:$T$419,15)</f>
        <v>85.5</v>
      </c>
      <c r="P339" s="84">
        <f>VLOOKUP($A$337,Raport3!$B$283:$T$419,16)</f>
        <v>87.5</v>
      </c>
      <c r="Q339" s="84">
        <f>VLOOKUP($A$337,Raport3!$B$283:$T$419,17)</f>
        <v>85</v>
      </c>
      <c r="R339" s="84">
        <f>VLOOKUP($A$337,Raport3!$B$283:$T$419,18)</f>
        <v>87</v>
      </c>
      <c r="S339" s="38">
        <f t="shared" si="179"/>
        <v>1303.5</v>
      </c>
      <c r="T339" s="38">
        <f t="shared" si="180"/>
        <v>86.9</v>
      </c>
      <c r="U339" s="338"/>
      <c r="V339" s="340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 spans="1:32" ht="15" customHeight="1">
      <c r="A340" s="335"/>
      <c r="B340" s="342"/>
      <c r="C340" s="35" t="s">
        <v>23</v>
      </c>
      <c r="D340" s="84">
        <f>VLOOKUP($A$337,Raport4!$B$283:$T$419,4)</f>
        <v>89.5</v>
      </c>
      <c r="E340" s="84">
        <f>VLOOKUP($A$337,Raport4!$B$283:$T$419,5)</f>
        <v>86</v>
      </c>
      <c r="F340" s="84">
        <f>VLOOKUP($A$337,Raport4!$B$283:$T$419,6)</f>
        <v>86.5</v>
      </c>
      <c r="G340" s="84">
        <f>VLOOKUP($A$337,Raport4!$B$283:$T$419,7)</f>
        <v>85</v>
      </c>
      <c r="H340" s="84">
        <f>VLOOKUP($A$337,Raport4!$B$283:$T$419,8)</f>
        <v>93</v>
      </c>
      <c r="I340" s="84">
        <f>VLOOKUP($A$337,Raport4!$B$283:$T$419,9)</f>
        <v>89</v>
      </c>
      <c r="J340" s="84">
        <f>VLOOKUP($A$337,Raport4!$B$283:$T$419,10)</f>
        <v>93.5</v>
      </c>
      <c r="K340" s="84">
        <f>VLOOKUP($A$337,Raport4!$B$283:$T$419,11)</f>
        <v>86.5</v>
      </c>
      <c r="L340" s="84">
        <f>VLOOKUP($A$337,Raport4!$B$283:$T$419,12)</f>
        <v>87</v>
      </c>
      <c r="M340" s="84">
        <f>VLOOKUP($A$337,Raport4!$B$283:$T$419,13)</f>
        <v>86</v>
      </c>
      <c r="N340" s="84">
        <f>VLOOKUP($A$337,Raport4!$B$283:$T$419,14)</f>
        <v>86.5</v>
      </c>
      <c r="O340" s="84">
        <f>VLOOKUP($A$337,Raport4!$B$283:$T$419,15)</f>
        <v>89</v>
      </c>
      <c r="P340" s="84">
        <f>VLOOKUP($A$337,Raport4!$B$283:$T$419,16)</f>
        <v>88.5</v>
      </c>
      <c r="Q340" s="84">
        <f>VLOOKUP($A$337,Raport4!$B$283:$T$419,17)</f>
        <v>87</v>
      </c>
      <c r="R340" s="84">
        <f>VLOOKUP($A$337,Raport4!$B$283:$T$419,18)</f>
        <v>88</v>
      </c>
      <c r="S340" s="38">
        <f t="shared" si="179"/>
        <v>1321</v>
      </c>
      <c r="T340" s="38">
        <f t="shared" si="180"/>
        <v>88.07</v>
      </c>
      <c r="U340" s="338"/>
      <c r="V340" s="340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 spans="1:32" ht="15" customHeight="1">
      <c r="A341" s="335"/>
      <c r="B341" s="86" t="str">
        <f>VLOOKUP($A$337,PresensiIPS!$A$7:$M$360,4)</f>
        <v>3526015312030005</v>
      </c>
      <c r="C341" s="36" t="s">
        <v>24</v>
      </c>
      <c r="D341" s="84">
        <f>VLOOKUP($A$337,Raport5!$B$283:$T$419,4)</f>
        <v>91.5</v>
      </c>
      <c r="E341" s="84">
        <f>VLOOKUP($A$337,Raport5!$B$283:$T$419,5)</f>
        <v>93</v>
      </c>
      <c r="F341" s="84">
        <f>VLOOKUP($A$337,Raport5!$B$283:$T$419,6)</f>
        <v>92</v>
      </c>
      <c r="G341" s="84">
        <f>VLOOKUP($A$337,Raport5!$B$283:$T$419,7)</f>
        <v>89.5</v>
      </c>
      <c r="H341" s="84">
        <f>VLOOKUP($A$337,Raport5!$B$283:$T$419,8)</f>
        <v>94</v>
      </c>
      <c r="I341" s="84">
        <f>VLOOKUP($A$337,Raport5!$B$283:$T$419,9)</f>
        <v>88</v>
      </c>
      <c r="J341" s="84">
        <f>VLOOKUP($A$337,Raport5!$B$283:$T$419,10)</f>
        <v>94.5</v>
      </c>
      <c r="K341" s="84">
        <f>VLOOKUP($A$337,Raport5!$B$283:$T$419,11)</f>
        <v>87</v>
      </c>
      <c r="L341" s="84">
        <f>VLOOKUP($A$337,Raport5!$B$283:$T$419,12)</f>
        <v>92</v>
      </c>
      <c r="M341" s="84">
        <f>VLOOKUP($A$337,Raport5!$B$283:$T$419,13)</f>
        <v>88.5</v>
      </c>
      <c r="N341" s="84">
        <f>VLOOKUP($A$337,Raport5!$B$283:$T$419,14)</f>
        <v>88.5</v>
      </c>
      <c r="O341" s="84">
        <f>VLOOKUP($A$337,Raport5!$B$283:$T$419,15)</f>
        <v>92.5</v>
      </c>
      <c r="P341" s="84">
        <f>VLOOKUP($A$337,Raport5!$B$283:$T$419,16)</f>
        <v>90</v>
      </c>
      <c r="Q341" s="84">
        <f>VLOOKUP($A$337,Raport5!$B$283:$T$419,17)</f>
        <v>90</v>
      </c>
      <c r="R341" s="84">
        <f>VLOOKUP($A$337,Raport5!$B$283:$T$419,18)</f>
        <v>88</v>
      </c>
      <c r="S341" s="38">
        <f t="shared" si="179"/>
        <v>1359</v>
      </c>
      <c r="T341" s="38">
        <f t="shared" si="180"/>
        <v>90.6</v>
      </c>
      <c r="U341" s="338"/>
      <c r="V341" s="340"/>
    </row>
    <row r="342" spans="1:32" ht="15" customHeight="1">
      <c r="A342" s="335"/>
      <c r="B342" s="85">
        <f>VLOOKUP($A$337,PresensiIPS!$A$7:$M$360,2)</f>
        <v>12165</v>
      </c>
      <c r="C342" s="36" t="s">
        <v>67</v>
      </c>
      <c r="D342" s="84">
        <f>VLOOKUP($A$337,Raport6!$B$283:$T$419,4)</f>
        <v>94</v>
      </c>
      <c r="E342" s="84">
        <f>VLOOKUP($A$337,Raport6!$B$283:$T$419,5)</f>
        <v>94.5</v>
      </c>
      <c r="F342" s="84">
        <f>VLOOKUP($A$337,Raport6!$B$283:$T$419,6)</f>
        <v>93.5</v>
      </c>
      <c r="G342" s="84">
        <f>VLOOKUP($A$337,Raport6!$B$283:$T$419,7)</f>
        <v>92.5</v>
      </c>
      <c r="H342" s="84">
        <f>VLOOKUP($A$337,Raport6!$B$283:$T$419,8)</f>
        <v>95</v>
      </c>
      <c r="I342" s="84">
        <f>VLOOKUP($A$337,Raport6!$B$283:$T$419,9)</f>
        <v>88</v>
      </c>
      <c r="J342" s="84">
        <f>VLOOKUP($A$337,Raport6!$B$283:$T$419,10)</f>
        <v>97</v>
      </c>
      <c r="K342" s="84">
        <f>VLOOKUP($A$337,Raport6!$B$283:$T$419,11)</f>
        <v>92</v>
      </c>
      <c r="L342" s="84">
        <f>VLOOKUP($A$337,Raport6!$B$283:$T$419,12)</f>
        <v>94</v>
      </c>
      <c r="M342" s="84">
        <f>VLOOKUP($A$337,Raport6!$B$283:$T$419,13)</f>
        <v>92</v>
      </c>
      <c r="N342" s="84">
        <f>VLOOKUP($A$337,Raport6!$B$283:$T$419,14)</f>
        <v>90.5</v>
      </c>
      <c r="O342" s="84">
        <f>VLOOKUP($A$337,Raport6!$B$283:$T$419,15)</f>
        <v>92.5</v>
      </c>
      <c r="P342" s="84">
        <f>VLOOKUP($A$337,Raport6!$B$283:$T$419,16)</f>
        <v>91.5</v>
      </c>
      <c r="Q342" s="84">
        <f>VLOOKUP($A$337,Raport6!$B$283:$T$419,17)</f>
        <v>91</v>
      </c>
      <c r="R342" s="84">
        <f>VLOOKUP($A$337,Raport6!$B$283:$T$419,18)</f>
        <v>88</v>
      </c>
      <c r="S342" s="38">
        <f t="shared" si="179"/>
        <v>1386</v>
      </c>
      <c r="T342" s="38">
        <f t="shared" si="180"/>
        <v>92.4</v>
      </c>
      <c r="U342" s="338"/>
      <c r="V342" s="340"/>
    </row>
    <row r="343" spans="1:32" ht="15" customHeight="1">
      <c r="A343" s="335"/>
      <c r="B343" s="85" t="str">
        <f>VLOOKUP($A$337,PresensiIPS!$A$7:$M$360,3)</f>
        <v>0038214913</v>
      </c>
      <c r="C343" s="27" t="s">
        <v>21</v>
      </c>
      <c r="D343" s="39">
        <f>ROUND(((D337+D338+D339+D340+D341+D342)/6),2)</f>
        <v>86.67</v>
      </c>
      <c r="E343" s="39">
        <f>ROUND(((E337+E338+E339+E340+E341+E342)/6),2)</f>
        <v>86.17</v>
      </c>
      <c r="F343" s="39">
        <f>ROUND(((F337+F338+F339+F340+F341+F342)/6),2)</f>
        <v>86.92</v>
      </c>
      <c r="G343" s="39">
        <f>ROUND(((G337+G338+G339+G340+G341+G342)/6),2)</f>
        <v>84.92</v>
      </c>
      <c r="H343" s="39">
        <f>ROUND(((H337+H338+H339+H340+H341+H342)/6),2)</f>
        <v>88.83</v>
      </c>
      <c r="I343" s="39">
        <f t="shared" ref="I343:T343" si="182">ROUND(((I337+I338+I339+I340+I341+I342)/6),2)</f>
        <v>86.5</v>
      </c>
      <c r="J343" s="39">
        <f t="shared" si="182"/>
        <v>91.5</v>
      </c>
      <c r="K343" s="39">
        <f t="shared" si="182"/>
        <v>85.08</v>
      </c>
      <c r="L343" s="39">
        <f t="shared" si="182"/>
        <v>87.58</v>
      </c>
      <c r="M343" s="39">
        <f t="shared" ref="M343" si="183">ROUND(((M337+M338+M339+M340+M341+M342)/6),2)</f>
        <v>86.5</v>
      </c>
      <c r="N343" s="39">
        <f t="shared" si="182"/>
        <v>87.25</v>
      </c>
      <c r="O343" s="39">
        <f t="shared" si="182"/>
        <v>85.75</v>
      </c>
      <c r="P343" s="39">
        <f t="shared" si="182"/>
        <v>87.92</v>
      </c>
      <c r="Q343" s="39">
        <f t="shared" si="182"/>
        <v>84.67</v>
      </c>
      <c r="R343" s="39">
        <f t="shared" si="182"/>
        <v>85.83</v>
      </c>
      <c r="S343" s="39">
        <f t="shared" si="182"/>
        <v>1302.08</v>
      </c>
      <c r="T343" s="39">
        <f t="shared" si="182"/>
        <v>86.81</v>
      </c>
      <c r="U343" s="338"/>
      <c r="V343" s="340"/>
    </row>
    <row r="344" spans="1:32" ht="15" customHeight="1">
      <c r="A344" s="335"/>
      <c r="B344" s="78"/>
      <c r="C344" s="28" t="s">
        <v>204</v>
      </c>
      <c r="D344" s="84">
        <f>VLOOKUP($A$337,'Nilai USP'!$B$283:$T$419,4)</f>
        <v>90</v>
      </c>
      <c r="E344" s="84">
        <f>VLOOKUP($A$337,'Nilai USP'!$B$283:$T$419,5)</f>
        <v>87.692307692307693</v>
      </c>
      <c r="F344" s="84">
        <f>VLOOKUP($A$337,'Nilai USP'!$B$283:$T$419,6)</f>
        <v>95</v>
      </c>
      <c r="G344" s="84">
        <f>VLOOKUP($A$337,'Nilai USP'!$B$283:$T$419,7)</f>
        <v>85</v>
      </c>
      <c r="H344" s="84">
        <f>VLOOKUP($A$337,'Nilai USP'!$B$283:$T$419,8)</f>
        <v>88</v>
      </c>
      <c r="I344" s="84">
        <f>VLOOKUP($A$337,'Nilai USP'!$B$283:$T$419,9)</f>
        <v>93</v>
      </c>
      <c r="J344" s="84">
        <f>VLOOKUP($A$337,'Nilai USP'!$B$283:$T$419,10)</f>
        <v>93</v>
      </c>
      <c r="K344" s="84">
        <f>VLOOKUP($A$337,'Nilai USP'!$B$283:$T$419,11)</f>
        <v>97</v>
      </c>
      <c r="L344" s="84">
        <f>VLOOKUP($A$337,'Nilai USP'!$B$283:$T$419,12)</f>
        <v>94</v>
      </c>
      <c r="M344" s="84">
        <f>VLOOKUP($A$337,'Nilai USP'!$B$283:$T$419,13)</f>
        <v>92.941176470588232</v>
      </c>
      <c r="N344" s="84">
        <f>VLOOKUP($A$337,'Nilai USP'!$B$283:$T$419,14)</f>
        <v>97</v>
      </c>
      <c r="O344" s="84">
        <f>VLOOKUP($A$337,'Nilai USP'!$B$283:$T$419,15)</f>
        <v>87</v>
      </c>
      <c r="P344" s="84">
        <f>VLOOKUP($A$337,'Nilai USP'!$B$283:$T$419,16)</f>
        <v>84</v>
      </c>
      <c r="Q344" s="84">
        <f>VLOOKUP($A$337,'Nilai USP'!$B$283:$T$419,17)</f>
        <v>80</v>
      </c>
      <c r="R344" s="84">
        <f>VLOOKUP($A$337,'Nilai USP'!$B$283:$T$419,18)</f>
        <v>89</v>
      </c>
      <c r="S344" s="38">
        <f t="shared" ref="S344:S351" si="184">SUM(D344:R344)</f>
        <v>1352.6334841628959</v>
      </c>
      <c r="T344" s="38">
        <f t="shared" ref="T344:T351" si="185">ROUND(S344/COUNT(D344:R344),2)</f>
        <v>90.18</v>
      </c>
      <c r="U344" s="338"/>
      <c r="V344" s="340"/>
    </row>
    <row r="345" spans="1:32" ht="15" customHeight="1" thickBot="1">
      <c r="A345" s="336"/>
      <c r="B345" s="29"/>
      <c r="C345" s="37" t="s">
        <v>205</v>
      </c>
      <c r="D345" s="41">
        <f t="shared" ref="D345:R345" si="186">ROUND((D343*$V$6+D344*$V$7),0)</f>
        <v>88</v>
      </c>
      <c r="E345" s="41">
        <f t="shared" si="186"/>
        <v>87</v>
      </c>
      <c r="F345" s="41">
        <f t="shared" si="186"/>
        <v>91</v>
      </c>
      <c r="G345" s="41">
        <f t="shared" si="186"/>
        <v>85</v>
      </c>
      <c r="H345" s="41">
        <f t="shared" si="186"/>
        <v>88</v>
      </c>
      <c r="I345" s="41">
        <f t="shared" si="186"/>
        <v>90</v>
      </c>
      <c r="J345" s="41">
        <f t="shared" si="186"/>
        <v>92</v>
      </c>
      <c r="K345" s="41">
        <f t="shared" si="186"/>
        <v>91</v>
      </c>
      <c r="L345" s="41">
        <f t="shared" si="186"/>
        <v>91</v>
      </c>
      <c r="M345" s="41">
        <f t="shared" si="186"/>
        <v>90</v>
      </c>
      <c r="N345" s="41">
        <f t="shared" si="186"/>
        <v>92</v>
      </c>
      <c r="O345" s="41">
        <f t="shared" si="186"/>
        <v>86</v>
      </c>
      <c r="P345" s="41">
        <f t="shared" si="186"/>
        <v>86</v>
      </c>
      <c r="Q345" s="41">
        <f t="shared" si="186"/>
        <v>82</v>
      </c>
      <c r="R345" s="41">
        <f t="shared" si="186"/>
        <v>87</v>
      </c>
      <c r="S345" s="41">
        <f t="shared" si="184"/>
        <v>1326</v>
      </c>
      <c r="T345" s="41">
        <f t="shared" si="185"/>
        <v>88.4</v>
      </c>
      <c r="U345" s="339"/>
      <c r="V345" s="341"/>
    </row>
    <row r="346" spans="1:32" ht="15" customHeight="1" thickTop="1">
      <c r="A346" s="334">
        <v>38</v>
      </c>
      <c r="B346" s="26"/>
      <c r="C346" s="36" t="s">
        <v>34</v>
      </c>
      <c r="D346" s="87">
        <f>VLOOKUP($A$346,Raport1!$B$283:$T$419,4)</f>
        <v>79</v>
      </c>
      <c r="E346" s="87">
        <f>VLOOKUP($A$346,Raport1!$B$283:$T$419,5)</f>
        <v>77.5</v>
      </c>
      <c r="F346" s="87">
        <f>VLOOKUP($A$346,Raport1!$B$283:$T$419,6)</f>
        <v>83.5</v>
      </c>
      <c r="G346" s="87">
        <f>VLOOKUP($A$346,Raport1!$B$283:$T$419,7)</f>
        <v>76</v>
      </c>
      <c r="H346" s="87">
        <f>VLOOKUP($A$346,Raport1!$B$283:$T$419,8)</f>
        <v>76.5</v>
      </c>
      <c r="I346" s="87">
        <f>VLOOKUP($A$346,Raport1!$B$283:$T$419,9)</f>
        <v>78.5</v>
      </c>
      <c r="J346" s="87">
        <f>VLOOKUP($A$346,Raport1!$B$283:$T$419,10)</f>
        <v>87</v>
      </c>
      <c r="K346" s="87">
        <f>VLOOKUP($A$346,Raport1!$B$283:$T$419,11)</f>
        <v>78</v>
      </c>
      <c r="L346" s="87">
        <f>VLOOKUP($A$346,Raport1!$B$283:$T$419,12)</f>
        <v>85</v>
      </c>
      <c r="M346" s="87">
        <f>VLOOKUP($A$346,Raport1!$B$283:$T$419,13)</f>
        <v>78</v>
      </c>
      <c r="N346" s="87">
        <f>VLOOKUP($A$346,Raport1!$B$283:$T$419,14)</f>
        <v>83.5</v>
      </c>
      <c r="O346" s="87">
        <f>VLOOKUP($A$346,Raport1!$B$283:$T$419,15)</f>
        <v>75</v>
      </c>
      <c r="P346" s="87">
        <f>VLOOKUP($A$346,Raport1!$B$283:$T$419,16)</f>
        <v>74.5</v>
      </c>
      <c r="Q346" s="87">
        <f>VLOOKUP($A$346,Raport1!$B$283:$T$419,17)</f>
        <v>75</v>
      </c>
      <c r="R346" s="87">
        <f>VLOOKUP($A$346,Raport1!$B$283:$T$419,18)</f>
        <v>78</v>
      </c>
      <c r="S346" s="80">
        <f t="shared" si="184"/>
        <v>1185</v>
      </c>
      <c r="T346" s="80">
        <f t="shared" si="185"/>
        <v>79</v>
      </c>
      <c r="U346" s="337" t="str">
        <f>'SIKAP IPS'!J45</f>
        <v>SB</v>
      </c>
      <c r="V346" s="340" t="s">
        <v>33</v>
      </c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 spans="1:32" ht="15" customHeight="1">
      <c r="A347" s="335"/>
      <c r="B347" s="26"/>
      <c r="C347" s="35" t="s">
        <v>35</v>
      </c>
      <c r="D347" s="84">
        <f>VLOOKUP($A$346,Raport2!$B$283:$T$419,4)</f>
        <v>81.5</v>
      </c>
      <c r="E347" s="84">
        <f>VLOOKUP($A$346,Raport2!$B$283:$T$419,5)</f>
        <v>77.5</v>
      </c>
      <c r="F347" s="84">
        <f>VLOOKUP($A$346,Raport2!$B$283:$T$419,6)</f>
        <v>86</v>
      </c>
      <c r="G347" s="84">
        <f>VLOOKUP($A$346,Raport2!$B$283:$T$419,7)</f>
        <v>86.5</v>
      </c>
      <c r="H347" s="84">
        <f>VLOOKUP($A$346,Raport2!$B$283:$T$419,8)</f>
        <v>82.5</v>
      </c>
      <c r="I347" s="84">
        <f>VLOOKUP($A$346,Raport2!$B$283:$T$419,9)</f>
        <v>80.5</v>
      </c>
      <c r="J347" s="84">
        <f>VLOOKUP($A$346,Raport2!$B$283:$T$419,10)</f>
        <v>90</v>
      </c>
      <c r="K347" s="84">
        <f>VLOOKUP($A$346,Raport2!$B$283:$T$419,11)</f>
        <v>81.5</v>
      </c>
      <c r="L347" s="84">
        <f>VLOOKUP($A$346,Raport2!$B$283:$T$419,12)</f>
        <v>84.5</v>
      </c>
      <c r="M347" s="84">
        <f>VLOOKUP($A$346,Raport2!$B$283:$T$419,13)</f>
        <v>85</v>
      </c>
      <c r="N347" s="84">
        <f>VLOOKUP($A$346,Raport2!$B$283:$T$419,14)</f>
        <v>84</v>
      </c>
      <c r="O347" s="84">
        <f>VLOOKUP($A$346,Raport2!$B$283:$T$419,15)</f>
        <v>80</v>
      </c>
      <c r="P347" s="84">
        <f>VLOOKUP($A$346,Raport2!$B$283:$T$419,16)</f>
        <v>78</v>
      </c>
      <c r="Q347" s="84">
        <f>VLOOKUP($A$346,Raport2!$B$283:$T$419,17)</f>
        <v>80</v>
      </c>
      <c r="R347" s="84">
        <f>VLOOKUP($A$346,Raport2!$B$283:$T$419,18)</f>
        <v>86</v>
      </c>
      <c r="S347" s="38">
        <f t="shared" si="184"/>
        <v>1243.5</v>
      </c>
      <c r="T347" s="38">
        <f t="shared" si="185"/>
        <v>82.9</v>
      </c>
      <c r="U347" s="338"/>
      <c r="V347" s="340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 spans="1:32" ht="15" customHeight="1">
      <c r="A348" s="335"/>
      <c r="B348" s="342" t="str">
        <f>VLOOKUP($A$346,PresensiIPS!$A$7:$M$360,7)</f>
        <v>ANNISA MAHARANI</v>
      </c>
      <c r="C348" s="35" t="s">
        <v>22</v>
      </c>
      <c r="D348" s="84">
        <f>VLOOKUP($A$346,Raport3!$B$283:$T$419,4)</f>
        <v>86</v>
      </c>
      <c r="E348" s="84">
        <f>VLOOKUP($A$346,Raport3!$B$283:$T$419,5)</f>
        <v>80</v>
      </c>
      <c r="F348" s="84">
        <f>VLOOKUP($A$346,Raport3!$B$283:$T$419,6)</f>
        <v>85</v>
      </c>
      <c r="G348" s="84">
        <f>VLOOKUP($A$346,Raport3!$B$283:$T$419,7)</f>
        <v>86</v>
      </c>
      <c r="H348" s="84">
        <f>VLOOKUP($A$346,Raport3!$B$283:$T$419,8)</f>
        <v>88</v>
      </c>
      <c r="I348" s="84">
        <f>VLOOKUP($A$346,Raport3!$B$283:$T$419,9)</f>
        <v>85</v>
      </c>
      <c r="J348" s="84">
        <f>VLOOKUP($A$346,Raport3!$B$283:$T$419,10)</f>
        <v>91</v>
      </c>
      <c r="K348" s="84">
        <f>VLOOKUP($A$346,Raport3!$B$283:$T$419,11)</f>
        <v>81</v>
      </c>
      <c r="L348" s="84">
        <f>VLOOKUP($A$346,Raport3!$B$283:$T$419,12)</f>
        <v>85.5</v>
      </c>
      <c r="M348" s="84">
        <f>VLOOKUP($A$346,Raport3!$B$283:$T$419,13)</f>
        <v>89</v>
      </c>
      <c r="N348" s="84">
        <f>VLOOKUP($A$346,Raport3!$B$283:$T$419,14)</f>
        <v>84.5</v>
      </c>
      <c r="O348" s="84">
        <f>VLOOKUP($A$346,Raport3!$B$283:$T$419,15)</f>
        <v>82.5</v>
      </c>
      <c r="P348" s="84">
        <f>VLOOKUP($A$346,Raport3!$B$283:$T$419,16)</f>
        <v>81.5</v>
      </c>
      <c r="Q348" s="84">
        <f>VLOOKUP($A$346,Raport3!$B$283:$T$419,17)</f>
        <v>81</v>
      </c>
      <c r="R348" s="84">
        <f>VLOOKUP($A$346,Raport3!$B$283:$T$419,18)</f>
        <v>86.5</v>
      </c>
      <c r="S348" s="38">
        <f t="shared" si="184"/>
        <v>1272.5</v>
      </c>
      <c r="T348" s="38">
        <f t="shared" si="185"/>
        <v>84.83</v>
      </c>
      <c r="U348" s="338"/>
      <c r="V348" s="340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 spans="1:32" ht="15" customHeight="1">
      <c r="A349" s="335"/>
      <c r="B349" s="342"/>
      <c r="C349" s="35" t="s">
        <v>23</v>
      </c>
      <c r="D349" s="84">
        <f>VLOOKUP($A$346,Raport4!$B$283:$T$419,4)</f>
        <v>88</v>
      </c>
      <c r="E349" s="84">
        <f>VLOOKUP($A$346,Raport4!$B$283:$T$419,5)</f>
        <v>84</v>
      </c>
      <c r="F349" s="84">
        <f>VLOOKUP($A$346,Raport4!$B$283:$T$419,6)</f>
        <v>85</v>
      </c>
      <c r="G349" s="84">
        <f>VLOOKUP($A$346,Raport4!$B$283:$T$419,7)</f>
        <v>88</v>
      </c>
      <c r="H349" s="84">
        <f>VLOOKUP($A$346,Raport4!$B$283:$T$419,8)</f>
        <v>90</v>
      </c>
      <c r="I349" s="84">
        <f>VLOOKUP($A$346,Raport4!$B$283:$T$419,9)</f>
        <v>86</v>
      </c>
      <c r="J349" s="84">
        <f>VLOOKUP($A$346,Raport4!$B$283:$T$419,10)</f>
        <v>92.5</v>
      </c>
      <c r="K349" s="84">
        <f>VLOOKUP($A$346,Raport4!$B$283:$T$419,11)</f>
        <v>84.5</v>
      </c>
      <c r="L349" s="84">
        <f>VLOOKUP($A$346,Raport4!$B$283:$T$419,12)</f>
        <v>85.5</v>
      </c>
      <c r="M349" s="84">
        <f>VLOOKUP($A$346,Raport4!$B$283:$T$419,13)</f>
        <v>87</v>
      </c>
      <c r="N349" s="84">
        <f>VLOOKUP($A$346,Raport4!$B$283:$T$419,14)</f>
        <v>85</v>
      </c>
      <c r="O349" s="84">
        <f>VLOOKUP($A$346,Raport4!$B$283:$T$419,15)</f>
        <v>87</v>
      </c>
      <c r="P349" s="84">
        <f>VLOOKUP($A$346,Raport4!$B$283:$T$419,16)</f>
        <v>85</v>
      </c>
      <c r="Q349" s="84">
        <f>VLOOKUP($A$346,Raport4!$B$283:$T$419,17)</f>
        <v>83</v>
      </c>
      <c r="R349" s="84">
        <f>VLOOKUP($A$346,Raport4!$B$283:$T$419,18)</f>
        <v>85</v>
      </c>
      <c r="S349" s="38">
        <f t="shared" si="184"/>
        <v>1295.5</v>
      </c>
      <c r="T349" s="38">
        <f t="shared" si="185"/>
        <v>86.37</v>
      </c>
      <c r="U349" s="338"/>
      <c r="V349" s="340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 spans="1:32" ht="15" customHeight="1">
      <c r="A350" s="335"/>
      <c r="B350" s="86" t="str">
        <f>VLOOKUP($A$346,PresensiIPS!$A$7:$M$360,4)</f>
        <v>3526014303040003</v>
      </c>
      <c r="C350" s="36" t="s">
        <v>24</v>
      </c>
      <c r="D350" s="84">
        <f>VLOOKUP($A$346,Raport5!$B$283:$T$419,4)</f>
        <v>90</v>
      </c>
      <c r="E350" s="84">
        <f>VLOOKUP($A$346,Raport5!$B$283:$T$419,5)</f>
        <v>91.5</v>
      </c>
      <c r="F350" s="84">
        <f>VLOOKUP($A$346,Raport5!$B$283:$T$419,6)</f>
        <v>89</v>
      </c>
      <c r="G350" s="84">
        <f>VLOOKUP($A$346,Raport5!$B$283:$T$419,7)</f>
        <v>90</v>
      </c>
      <c r="H350" s="84">
        <f>VLOOKUP($A$346,Raport5!$B$283:$T$419,8)</f>
        <v>91</v>
      </c>
      <c r="I350" s="84">
        <f>VLOOKUP($A$346,Raport5!$B$283:$T$419,9)</f>
        <v>86</v>
      </c>
      <c r="J350" s="84">
        <f>VLOOKUP($A$346,Raport5!$B$283:$T$419,10)</f>
        <v>94</v>
      </c>
      <c r="K350" s="84">
        <f>VLOOKUP($A$346,Raport5!$B$283:$T$419,11)</f>
        <v>86.5</v>
      </c>
      <c r="L350" s="84">
        <f>VLOOKUP($A$346,Raport5!$B$283:$T$419,12)</f>
        <v>92</v>
      </c>
      <c r="M350" s="84">
        <f>VLOOKUP($A$346,Raport5!$B$283:$T$419,13)</f>
        <v>93.5</v>
      </c>
      <c r="N350" s="84">
        <f>VLOOKUP($A$346,Raport5!$B$283:$T$419,14)</f>
        <v>88</v>
      </c>
      <c r="O350" s="84">
        <f>VLOOKUP($A$346,Raport5!$B$283:$T$419,15)</f>
        <v>92.5</v>
      </c>
      <c r="P350" s="84">
        <f>VLOOKUP($A$346,Raport5!$B$283:$T$419,16)</f>
        <v>85.5</v>
      </c>
      <c r="Q350" s="84">
        <f>VLOOKUP($A$346,Raport5!$B$283:$T$419,17)</f>
        <v>88</v>
      </c>
      <c r="R350" s="84">
        <f>VLOOKUP($A$346,Raport5!$B$283:$T$419,18)</f>
        <v>88</v>
      </c>
      <c r="S350" s="38">
        <f t="shared" si="184"/>
        <v>1345.5</v>
      </c>
      <c r="T350" s="38">
        <f t="shared" si="185"/>
        <v>89.7</v>
      </c>
      <c r="U350" s="338"/>
      <c r="V350" s="340"/>
    </row>
    <row r="351" spans="1:32" ht="15" customHeight="1">
      <c r="A351" s="335"/>
      <c r="B351" s="85">
        <f>VLOOKUP($A$346,PresensiIPS!$A$7:$M$360,2)</f>
        <v>12178</v>
      </c>
      <c r="C351" s="36" t="s">
        <v>67</v>
      </c>
      <c r="D351" s="84">
        <f>VLOOKUP($A$346,Raport6!$B$283:$T$419,4)</f>
        <v>91.5</v>
      </c>
      <c r="E351" s="84">
        <f>VLOOKUP($A$346,Raport6!$B$283:$T$419,5)</f>
        <v>92.5</v>
      </c>
      <c r="F351" s="84">
        <f>VLOOKUP($A$346,Raport6!$B$283:$T$419,6)</f>
        <v>91</v>
      </c>
      <c r="G351" s="84">
        <f>VLOOKUP($A$346,Raport6!$B$283:$T$419,7)</f>
        <v>90</v>
      </c>
      <c r="H351" s="84">
        <f>VLOOKUP($A$346,Raport6!$B$283:$T$419,8)</f>
        <v>92</v>
      </c>
      <c r="I351" s="84">
        <f>VLOOKUP($A$346,Raport6!$B$283:$T$419,9)</f>
        <v>88</v>
      </c>
      <c r="J351" s="84">
        <f>VLOOKUP($A$346,Raport6!$B$283:$T$419,10)</f>
        <v>96.5</v>
      </c>
      <c r="K351" s="84">
        <f>VLOOKUP($A$346,Raport6!$B$283:$T$419,11)</f>
        <v>93</v>
      </c>
      <c r="L351" s="84">
        <f>VLOOKUP($A$346,Raport6!$B$283:$T$419,12)</f>
        <v>93.5</v>
      </c>
      <c r="M351" s="84">
        <f>VLOOKUP($A$346,Raport6!$B$283:$T$419,13)</f>
        <v>95.5</v>
      </c>
      <c r="N351" s="84">
        <f>VLOOKUP($A$346,Raport6!$B$283:$T$419,14)</f>
        <v>89</v>
      </c>
      <c r="O351" s="84">
        <f>VLOOKUP($A$346,Raport6!$B$283:$T$419,15)</f>
        <v>92.5</v>
      </c>
      <c r="P351" s="84">
        <f>VLOOKUP($A$346,Raport6!$B$283:$T$419,16)</f>
        <v>87</v>
      </c>
      <c r="Q351" s="84">
        <f>VLOOKUP($A$346,Raport6!$B$283:$T$419,17)</f>
        <v>91</v>
      </c>
      <c r="R351" s="84">
        <f>VLOOKUP($A$346,Raport6!$B$283:$T$419,18)</f>
        <v>87.5</v>
      </c>
      <c r="S351" s="38">
        <f t="shared" si="184"/>
        <v>1370.5</v>
      </c>
      <c r="T351" s="38">
        <f t="shared" si="185"/>
        <v>91.37</v>
      </c>
      <c r="U351" s="338"/>
      <c r="V351" s="340"/>
    </row>
    <row r="352" spans="1:32" ht="15" customHeight="1">
      <c r="A352" s="335"/>
      <c r="B352" s="85" t="str">
        <f>VLOOKUP($A$346,PresensiIPS!$A$7:$M$360,3)</f>
        <v>0042211508</v>
      </c>
      <c r="C352" s="27" t="s">
        <v>21</v>
      </c>
      <c r="D352" s="39">
        <f>ROUND(((D346+D347+D348+D349+D350+D351)/6),2)</f>
        <v>86</v>
      </c>
      <c r="E352" s="39">
        <f>ROUND(((E346+E347+E348+E349+E350+E351)/6),2)</f>
        <v>83.83</v>
      </c>
      <c r="F352" s="39">
        <f>ROUND(((F346+F347+F348+F349+F350+F351)/6),2)</f>
        <v>86.58</v>
      </c>
      <c r="G352" s="39">
        <f>ROUND(((G346+G347+G348+G349+G350+G351)/6),2)</f>
        <v>86.08</v>
      </c>
      <c r="H352" s="39">
        <f>ROUND(((H346+H347+H348+H349+H350+H351)/6),2)</f>
        <v>86.67</v>
      </c>
      <c r="I352" s="39">
        <f t="shared" ref="I352:T352" si="187">ROUND(((I346+I347+I348+I349+I350+I351)/6),2)</f>
        <v>84</v>
      </c>
      <c r="J352" s="39">
        <f t="shared" si="187"/>
        <v>91.83</v>
      </c>
      <c r="K352" s="39">
        <f t="shared" si="187"/>
        <v>84.08</v>
      </c>
      <c r="L352" s="39">
        <f t="shared" si="187"/>
        <v>87.67</v>
      </c>
      <c r="M352" s="39">
        <f t="shared" ref="M352" si="188">ROUND(((M346+M347+M348+M349+M350+M351)/6),2)</f>
        <v>88</v>
      </c>
      <c r="N352" s="39">
        <f t="shared" si="187"/>
        <v>85.67</v>
      </c>
      <c r="O352" s="39">
        <f t="shared" si="187"/>
        <v>84.92</v>
      </c>
      <c r="P352" s="39">
        <f t="shared" si="187"/>
        <v>81.92</v>
      </c>
      <c r="Q352" s="39">
        <f t="shared" si="187"/>
        <v>83</v>
      </c>
      <c r="R352" s="39">
        <f t="shared" si="187"/>
        <v>85.17</v>
      </c>
      <c r="S352" s="39">
        <f t="shared" si="187"/>
        <v>1285.42</v>
      </c>
      <c r="T352" s="39">
        <f t="shared" si="187"/>
        <v>85.7</v>
      </c>
      <c r="U352" s="338"/>
      <c r="V352" s="340"/>
    </row>
    <row r="353" spans="1:32" ht="15" customHeight="1">
      <c r="A353" s="335"/>
      <c r="B353" s="78"/>
      <c r="C353" s="28" t="s">
        <v>204</v>
      </c>
      <c r="D353" s="84">
        <f>VLOOKUP($A$346,'Nilai USP'!$B$283:$T$419,4)</f>
        <v>91</v>
      </c>
      <c r="E353" s="84">
        <f>VLOOKUP($A$346,'Nilai USP'!$B$283:$T$419,5)</f>
        <v>88.461538461538467</v>
      </c>
      <c r="F353" s="84">
        <f>VLOOKUP($A$346,'Nilai USP'!$B$283:$T$419,6)</f>
        <v>87</v>
      </c>
      <c r="G353" s="84">
        <f>VLOOKUP($A$346,'Nilai USP'!$B$283:$T$419,7)</f>
        <v>80</v>
      </c>
      <c r="H353" s="84">
        <f>VLOOKUP($A$346,'Nilai USP'!$B$283:$T$419,8)</f>
        <v>91</v>
      </c>
      <c r="I353" s="84">
        <f>VLOOKUP($A$346,'Nilai USP'!$B$283:$T$419,9)</f>
        <v>91</v>
      </c>
      <c r="J353" s="84">
        <f>VLOOKUP($A$346,'Nilai USP'!$B$283:$T$419,10)</f>
        <v>96</v>
      </c>
      <c r="K353" s="84">
        <f>VLOOKUP($A$346,'Nilai USP'!$B$283:$T$419,11)</f>
        <v>97</v>
      </c>
      <c r="L353" s="84">
        <f>VLOOKUP($A$346,'Nilai USP'!$B$283:$T$419,12)</f>
        <v>95</v>
      </c>
      <c r="M353" s="84">
        <f>VLOOKUP($A$346,'Nilai USP'!$B$283:$T$419,13)</f>
        <v>95.588235294117652</v>
      </c>
      <c r="N353" s="84">
        <f>VLOOKUP($A$346,'Nilai USP'!$B$283:$T$419,14)</f>
        <v>98</v>
      </c>
      <c r="O353" s="84">
        <f>VLOOKUP($A$346,'Nilai USP'!$B$283:$T$419,15)</f>
        <v>90</v>
      </c>
      <c r="P353" s="84">
        <f>VLOOKUP($A$346,'Nilai USP'!$B$283:$T$419,16)</f>
        <v>84</v>
      </c>
      <c r="Q353" s="84">
        <f>VLOOKUP($A$346,'Nilai USP'!$B$283:$T$419,17)</f>
        <v>85</v>
      </c>
      <c r="R353" s="84">
        <f>VLOOKUP($A$346,'Nilai USP'!$B$283:$T$419,18)</f>
        <v>84</v>
      </c>
      <c r="S353" s="38">
        <f t="shared" ref="S353:S360" si="189">SUM(D353:R353)</f>
        <v>1353.0497737556561</v>
      </c>
      <c r="T353" s="38">
        <f t="shared" ref="T353:T360" si="190">ROUND(S353/COUNT(D353:R353),2)</f>
        <v>90.2</v>
      </c>
      <c r="U353" s="338"/>
      <c r="V353" s="340"/>
    </row>
    <row r="354" spans="1:32" ht="15" customHeight="1" thickBot="1">
      <c r="A354" s="336"/>
      <c r="B354" s="29"/>
      <c r="C354" s="37" t="s">
        <v>205</v>
      </c>
      <c r="D354" s="41">
        <f t="shared" ref="D354:R354" si="191">ROUND((D352*$V$6+D353*$V$7),0)</f>
        <v>89</v>
      </c>
      <c r="E354" s="41">
        <f t="shared" si="191"/>
        <v>86</v>
      </c>
      <c r="F354" s="41">
        <f t="shared" si="191"/>
        <v>87</v>
      </c>
      <c r="G354" s="41">
        <f t="shared" si="191"/>
        <v>83</v>
      </c>
      <c r="H354" s="41">
        <f t="shared" si="191"/>
        <v>89</v>
      </c>
      <c r="I354" s="41">
        <f t="shared" si="191"/>
        <v>88</v>
      </c>
      <c r="J354" s="41">
        <f t="shared" si="191"/>
        <v>94</v>
      </c>
      <c r="K354" s="41">
        <f t="shared" si="191"/>
        <v>91</v>
      </c>
      <c r="L354" s="41">
        <f t="shared" si="191"/>
        <v>91</v>
      </c>
      <c r="M354" s="41">
        <f t="shared" si="191"/>
        <v>92</v>
      </c>
      <c r="N354" s="41">
        <f t="shared" si="191"/>
        <v>92</v>
      </c>
      <c r="O354" s="41">
        <f t="shared" si="191"/>
        <v>87</v>
      </c>
      <c r="P354" s="41">
        <f t="shared" si="191"/>
        <v>83</v>
      </c>
      <c r="Q354" s="41">
        <f t="shared" si="191"/>
        <v>84</v>
      </c>
      <c r="R354" s="41">
        <f t="shared" si="191"/>
        <v>85</v>
      </c>
      <c r="S354" s="41">
        <f t="shared" si="189"/>
        <v>1321</v>
      </c>
      <c r="T354" s="41">
        <f t="shared" si="190"/>
        <v>88.07</v>
      </c>
      <c r="U354" s="339"/>
      <c r="V354" s="341"/>
    </row>
    <row r="355" spans="1:32" ht="15" customHeight="1" thickTop="1">
      <c r="A355" s="334">
        <v>39</v>
      </c>
      <c r="B355" s="26"/>
      <c r="C355" s="36" t="s">
        <v>34</v>
      </c>
      <c r="D355" s="87">
        <f>VLOOKUP($A$355,Raport1!$B$283:$T$419,4)</f>
        <v>70</v>
      </c>
      <c r="E355" s="87">
        <f>VLOOKUP($A$355,Raport1!$B$283:$T$419,5)</f>
        <v>70</v>
      </c>
      <c r="F355" s="87">
        <f>VLOOKUP($A$355,Raport1!$B$283:$T$419,6)</f>
        <v>75</v>
      </c>
      <c r="G355" s="87">
        <f>VLOOKUP($A$355,Raport1!$B$283:$T$419,7)</f>
        <v>74</v>
      </c>
      <c r="H355" s="87">
        <f>VLOOKUP($A$355,Raport1!$B$283:$T$419,8)</f>
        <v>70.5</v>
      </c>
      <c r="I355" s="87">
        <f>VLOOKUP($A$355,Raport1!$B$283:$T$419,9)</f>
        <v>74.5</v>
      </c>
      <c r="J355" s="87">
        <f>VLOOKUP($A$355,Raport1!$B$283:$T$419,10)</f>
        <v>74</v>
      </c>
      <c r="K355" s="87">
        <f>VLOOKUP($A$355,Raport1!$B$283:$T$419,11)</f>
        <v>77</v>
      </c>
      <c r="L355" s="87">
        <f>VLOOKUP($A$355,Raport1!$B$283:$T$419,12)</f>
        <v>74.5</v>
      </c>
      <c r="M355" s="87">
        <f>VLOOKUP($A$355,Raport1!$B$283:$T$419,13)</f>
        <v>70</v>
      </c>
      <c r="N355" s="87">
        <f>VLOOKUP($A$355,Raport1!$B$283:$T$419,14)</f>
        <v>62.5</v>
      </c>
      <c r="O355" s="87">
        <f>VLOOKUP($A$355,Raport1!$B$283:$T$419,15)</f>
        <v>70</v>
      </c>
      <c r="P355" s="87">
        <f>VLOOKUP($A$355,Raport1!$B$283:$T$419,16)</f>
        <v>71</v>
      </c>
      <c r="Q355" s="87">
        <f>VLOOKUP($A$355,Raport1!$B$283:$T$419,17)</f>
        <v>71</v>
      </c>
      <c r="R355" s="87">
        <f>VLOOKUP($A$355,Raport1!$B$283:$T$419,18)</f>
        <v>67.5</v>
      </c>
      <c r="S355" s="80">
        <f t="shared" si="189"/>
        <v>1071.5</v>
      </c>
      <c r="T355" s="80">
        <f t="shared" si="190"/>
        <v>71.430000000000007</v>
      </c>
      <c r="U355" s="337" t="str">
        <f>'SIKAP IPS'!J46</f>
        <v>SB</v>
      </c>
      <c r="V355" s="340" t="s">
        <v>33</v>
      </c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 spans="1:32" ht="15" customHeight="1">
      <c r="A356" s="335"/>
      <c r="B356" s="26"/>
      <c r="C356" s="35" t="s">
        <v>35</v>
      </c>
      <c r="D356" s="84">
        <f>VLOOKUP($A$355,Raport2!$B$283:$T$419,4)</f>
        <v>71.5</v>
      </c>
      <c r="E356" s="84">
        <f>VLOOKUP($A$355,Raport2!$B$283:$T$419,5)</f>
        <v>72.5</v>
      </c>
      <c r="F356" s="84">
        <f>VLOOKUP($A$355,Raport2!$B$283:$T$419,6)</f>
        <v>76.5</v>
      </c>
      <c r="G356" s="84">
        <f>VLOOKUP($A$355,Raport2!$B$283:$T$419,7)</f>
        <v>80</v>
      </c>
      <c r="H356" s="84">
        <f>VLOOKUP($A$355,Raport2!$B$283:$T$419,8)</f>
        <v>73.5</v>
      </c>
      <c r="I356" s="84">
        <f>VLOOKUP($A$355,Raport2!$B$283:$T$419,9)</f>
        <v>75.5</v>
      </c>
      <c r="J356" s="84">
        <f>VLOOKUP($A$355,Raport2!$B$283:$T$419,10)</f>
        <v>80</v>
      </c>
      <c r="K356" s="84">
        <f>VLOOKUP($A$355,Raport2!$B$283:$T$419,11)</f>
        <v>81.5</v>
      </c>
      <c r="L356" s="84">
        <f>VLOOKUP($A$355,Raport2!$B$283:$T$419,12)</f>
        <v>76.5</v>
      </c>
      <c r="M356" s="84">
        <f>VLOOKUP($A$355,Raport2!$B$283:$T$419,13)</f>
        <v>74.5</v>
      </c>
      <c r="N356" s="84">
        <f>VLOOKUP($A$355,Raport2!$B$283:$T$419,14)</f>
        <v>77.5</v>
      </c>
      <c r="O356" s="84">
        <f>VLOOKUP($A$355,Raport2!$B$283:$T$419,15)</f>
        <v>70</v>
      </c>
      <c r="P356" s="84">
        <f>VLOOKUP($A$355,Raport2!$B$283:$T$419,16)</f>
        <v>76</v>
      </c>
      <c r="Q356" s="84">
        <f>VLOOKUP($A$355,Raport2!$B$283:$T$419,17)</f>
        <v>77.5</v>
      </c>
      <c r="R356" s="84">
        <f>VLOOKUP($A$355,Raport2!$B$283:$T$419,18)</f>
        <v>77.5</v>
      </c>
      <c r="S356" s="38">
        <f t="shared" si="189"/>
        <v>1140.5</v>
      </c>
      <c r="T356" s="38">
        <f t="shared" si="190"/>
        <v>76.03</v>
      </c>
      <c r="U356" s="338"/>
      <c r="V356" s="340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 spans="1:32" ht="15" customHeight="1">
      <c r="A357" s="335"/>
      <c r="B357" s="342" t="str">
        <f>VLOOKUP($A$355,PresensiIPS!$A$7:$M$360,7)</f>
        <v>BRYAN DEO RAKAPRIARTA</v>
      </c>
      <c r="C357" s="35" t="s">
        <v>22</v>
      </c>
      <c r="D357" s="84">
        <f>VLOOKUP($A$355,Raport3!$B$283:$T$419,4)</f>
        <v>76.5</v>
      </c>
      <c r="E357" s="84">
        <f>VLOOKUP($A$355,Raport3!$B$283:$T$419,5)</f>
        <v>72</v>
      </c>
      <c r="F357" s="84">
        <f>VLOOKUP($A$355,Raport3!$B$283:$T$419,6)</f>
        <v>74.5</v>
      </c>
      <c r="G357" s="84">
        <f>VLOOKUP($A$355,Raport3!$B$283:$T$419,7)</f>
        <v>65</v>
      </c>
      <c r="H357" s="84">
        <f>VLOOKUP($A$355,Raport3!$B$283:$T$419,8)</f>
        <v>88</v>
      </c>
      <c r="I357" s="84">
        <f>VLOOKUP($A$355,Raport3!$B$283:$T$419,9)</f>
        <v>75.5</v>
      </c>
      <c r="J357" s="84">
        <f>VLOOKUP($A$355,Raport3!$B$283:$T$419,10)</f>
        <v>82.5</v>
      </c>
      <c r="K357" s="84">
        <f>VLOOKUP($A$355,Raport3!$B$283:$T$419,11)</f>
        <v>75.5</v>
      </c>
      <c r="L357" s="84">
        <f>VLOOKUP($A$355,Raport3!$B$283:$T$419,12)</f>
        <v>73.5</v>
      </c>
      <c r="M357" s="84">
        <f>VLOOKUP($A$355,Raport3!$B$283:$T$419,13)</f>
        <v>73.5</v>
      </c>
      <c r="N357" s="84">
        <f>VLOOKUP($A$355,Raport3!$B$283:$T$419,14)</f>
        <v>75</v>
      </c>
      <c r="O357" s="84">
        <f>VLOOKUP($A$355,Raport3!$B$283:$T$419,15)</f>
        <v>82.5</v>
      </c>
      <c r="P357" s="84">
        <f>VLOOKUP($A$355,Raport3!$B$283:$T$419,16)</f>
        <v>75.5</v>
      </c>
      <c r="Q357" s="84">
        <f>VLOOKUP($A$355,Raport3!$B$283:$T$419,17)</f>
        <v>76</v>
      </c>
      <c r="R357" s="84">
        <f>VLOOKUP($A$355,Raport3!$B$283:$T$419,18)</f>
        <v>69</v>
      </c>
      <c r="S357" s="38">
        <f t="shared" si="189"/>
        <v>1134.5</v>
      </c>
      <c r="T357" s="38">
        <f t="shared" si="190"/>
        <v>75.63</v>
      </c>
      <c r="U357" s="338"/>
      <c r="V357" s="340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 spans="1:32" ht="15" customHeight="1">
      <c r="A358" s="335"/>
      <c r="B358" s="342"/>
      <c r="C358" s="35" t="s">
        <v>23</v>
      </c>
      <c r="D358" s="84">
        <f>VLOOKUP($A$355,Raport4!$B$283:$T$419,4)</f>
        <v>79.5</v>
      </c>
      <c r="E358" s="84">
        <f>VLOOKUP($A$355,Raport4!$B$283:$T$419,5)</f>
        <v>76</v>
      </c>
      <c r="F358" s="84">
        <f>VLOOKUP($A$355,Raport4!$B$283:$T$419,6)</f>
        <v>73</v>
      </c>
      <c r="G358" s="84">
        <f>VLOOKUP($A$355,Raport4!$B$283:$T$419,7)</f>
        <v>75</v>
      </c>
      <c r="H358" s="84">
        <f>VLOOKUP($A$355,Raport4!$B$283:$T$419,8)</f>
        <v>89</v>
      </c>
      <c r="I358" s="84">
        <f>VLOOKUP($A$355,Raport4!$B$283:$T$419,9)</f>
        <v>76.5</v>
      </c>
      <c r="J358" s="84">
        <f>VLOOKUP($A$355,Raport4!$B$283:$T$419,10)</f>
        <v>86</v>
      </c>
      <c r="K358" s="84">
        <f>VLOOKUP($A$355,Raport4!$B$283:$T$419,11)</f>
        <v>83</v>
      </c>
      <c r="L358" s="84">
        <f>VLOOKUP($A$355,Raport4!$B$283:$T$419,12)</f>
        <v>79.5</v>
      </c>
      <c r="M358" s="84">
        <f>VLOOKUP($A$355,Raport4!$B$283:$T$419,13)</f>
        <v>70</v>
      </c>
      <c r="N358" s="84">
        <f>VLOOKUP($A$355,Raport4!$B$283:$T$419,14)</f>
        <v>75</v>
      </c>
      <c r="O358" s="84">
        <f>VLOOKUP($A$355,Raport4!$B$283:$T$419,15)</f>
        <v>85.5</v>
      </c>
      <c r="P358" s="84">
        <f>VLOOKUP($A$355,Raport4!$B$283:$T$419,16)</f>
        <v>80</v>
      </c>
      <c r="Q358" s="84">
        <f>VLOOKUP($A$355,Raport4!$B$283:$T$419,17)</f>
        <v>78</v>
      </c>
      <c r="R358" s="84">
        <f>VLOOKUP($A$355,Raport4!$B$283:$T$419,18)</f>
        <v>72.5</v>
      </c>
      <c r="S358" s="38">
        <f t="shared" si="189"/>
        <v>1178.5</v>
      </c>
      <c r="T358" s="38">
        <f t="shared" si="190"/>
        <v>78.569999999999993</v>
      </c>
      <c r="U358" s="338"/>
      <c r="V358" s="340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 spans="1:32" ht="15" customHeight="1">
      <c r="A359" s="335"/>
      <c r="B359" s="86" t="str">
        <f>VLOOKUP($A$355,PresensiIPS!$A$7:$M$360,4)</f>
        <v>3526021804040001</v>
      </c>
      <c r="C359" s="36" t="s">
        <v>24</v>
      </c>
      <c r="D359" s="84">
        <f>VLOOKUP($A$355,Raport5!$B$283:$T$419,4)</f>
        <v>84.5</v>
      </c>
      <c r="E359" s="84">
        <f>VLOOKUP($A$355,Raport5!$B$283:$T$419,5)</f>
        <v>77.5</v>
      </c>
      <c r="F359" s="84">
        <f>VLOOKUP($A$355,Raport5!$B$283:$T$419,6)</f>
        <v>80.5</v>
      </c>
      <c r="G359" s="84">
        <f>VLOOKUP($A$355,Raport5!$B$283:$T$419,7)</f>
        <v>76</v>
      </c>
      <c r="H359" s="84">
        <f>VLOOKUP($A$355,Raport5!$B$283:$T$419,8)</f>
        <v>90</v>
      </c>
      <c r="I359" s="84">
        <f>VLOOKUP($A$355,Raport5!$B$283:$T$419,9)</f>
        <v>79</v>
      </c>
      <c r="J359" s="84">
        <f>VLOOKUP($A$355,Raport5!$B$283:$T$419,10)</f>
        <v>88.5</v>
      </c>
      <c r="K359" s="84">
        <f>VLOOKUP($A$355,Raport5!$B$283:$T$419,11)</f>
        <v>88</v>
      </c>
      <c r="L359" s="84">
        <f>VLOOKUP($A$355,Raport5!$B$283:$T$419,12)</f>
        <v>82</v>
      </c>
      <c r="M359" s="84">
        <f>VLOOKUP($A$355,Raport5!$B$283:$T$419,13)</f>
        <v>73</v>
      </c>
      <c r="N359" s="84">
        <f>VLOOKUP($A$355,Raport5!$B$283:$T$419,14)</f>
        <v>74.5</v>
      </c>
      <c r="O359" s="84">
        <f>VLOOKUP($A$355,Raport5!$B$283:$T$419,15)</f>
        <v>85.5</v>
      </c>
      <c r="P359" s="84">
        <f>VLOOKUP($A$355,Raport5!$B$283:$T$419,16)</f>
        <v>71</v>
      </c>
      <c r="Q359" s="84">
        <f>VLOOKUP($A$355,Raport5!$B$283:$T$419,17)</f>
        <v>72</v>
      </c>
      <c r="R359" s="84">
        <f>VLOOKUP($A$355,Raport5!$B$283:$T$419,18)</f>
        <v>65</v>
      </c>
      <c r="S359" s="38">
        <f t="shared" si="189"/>
        <v>1187</v>
      </c>
      <c r="T359" s="38">
        <f t="shared" si="190"/>
        <v>79.13</v>
      </c>
      <c r="U359" s="338"/>
      <c r="V359" s="340"/>
    </row>
    <row r="360" spans="1:32" ht="15" customHeight="1">
      <c r="A360" s="335"/>
      <c r="B360" s="85">
        <f>VLOOKUP($A$355,PresensiIPS!$A$7:$M$360,2)</f>
        <v>12194</v>
      </c>
      <c r="C360" s="36" t="s">
        <v>67</v>
      </c>
      <c r="D360" s="84">
        <f>VLOOKUP($A$355,Raport6!$B$283:$T$419,4)</f>
        <v>85.5</v>
      </c>
      <c r="E360" s="84">
        <f>VLOOKUP($A$355,Raport6!$B$283:$T$419,5)</f>
        <v>82</v>
      </c>
      <c r="F360" s="84">
        <f>VLOOKUP($A$355,Raport6!$B$283:$T$419,6)</f>
        <v>85.5</v>
      </c>
      <c r="G360" s="84">
        <f>VLOOKUP($A$355,Raport6!$B$283:$T$419,7)</f>
        <v>78.5</v>
      </c>
      <c r="H360" s="84">
        <f>VLOOKUP($A$355,Raport6!$B$283:$T$419,8)</f>
        <v>91</v>
      </c>
      <c r="I360" s="84">
        <f>VLOOKUP($A$355,Raport6!$B$283:$T$419,9)</f>
        <v>80</v>
      </c>
      <c r="J360" s="84">
        <f>VLOOKUP($A$355,Raport6!$B$283:$T$419,10)</f>
        <v>91</v>
      </c>
      <c r="K360" s="84">
        <f>VLOOKUP($A$355,Raport6!$B$283:$T$419,11)</f>
        <v>92</v>
      </c>
      <c r="L360" s="84">
        <f>VLOOKUP($A$355,Raport6!$B$283:$T$419,12)</f>
        <v>85</v>
      </c>
      <c r="M360" s="84">
        <f>VLOOKUP($A$355,Raport6!$B$283:$T$419,13)</f>
        <v>75</v>
      </c>
      <c r="N360" s="84">
        <f>VLOOKUP($A$355,Raport6!$B$283:$T$419,14)</f>
        <v>75.5</v>
      </c>
      <c r="O360" s="84">
        <f>VLOOKUP($A$355,Raport6!$B$283:$T$419,15)</f>
        <v>80</v>
      </c>
      <c r="P360" s="84">
        <f>VLOOKUP($A$355,Raport6!$B$283:$T$419,16)</f>
        <v>76.5</v>
      </c>
      <c r="Q360" s="84">
        <f>VLOOKUP($A$355,Raport6!$B$283:$T$419,17)</f>
        <v>72</v>
      </c>
      <c r="R360" s="84">
        <f>VLOOKUP($A$355,Raport6!$B$283:$T$419,18)</f>
        <v>75</v>
      </c>
      <c r="S360" s="38">
        <f t="shared" si="189"/>
        <v>1224.5</v>
      </c>
      <c r="T360" s="38">
        <f t="shared" si="190"/>
        <v>81.63</v>
      </c>
      <c r="U360" s="338"/>
      <c r="V360" s="340"/>
    </row>
    <row r="361" spans="1:32" ht="15" customHeight="1">
      <c r="A361" s="335"/>
      <c r="B361" s="85" t="str">
        <f>VLOOKUP($A$355,PresensiIPS!$A$7:$M$360,3)</f>
        <v>0047834531</v>
      </c>
      <c r="C361" s="27" t="s">
        <v>21</v>
      </c>
      <c r="D361" s="39">
        <f>ROUND(((D355+D356+D357+D358+D359+D360)/6),2)</f>
        <v>77.92</v>
      </c>
      <c r="E361" s="39">
        <f>ROUND(((E355+E356+E357+E358+E359+E360)/6),2)</f>
        <v>75</v>
      </c>
      <c r="F361" s="39">
        <f>ROUND(((F355+F356+F357+F358+F359+F360)/6),2)</f>
        <v>77.5</v>
      </c>
      <c r="G361" s="39">
        <f>ROUND(((G355+G356+G357+G358+G359+G360)/6),2)</f>
        <v>74.75</v>
      </c>
      <c r="H361" s="39">
        <f>ROUND(((H355+H356+H357+H358+H359+H360)/6),2)</f>
        <v>83.67</v>
      </c>
      <c r="I361" s="39">
        <f t="shared" ref="I361:T361" si="192">ROUND(((I355+I356+I357+I358+I359+I360)/6),2)</f>
        <v>76.83</v>
      </c>
      <c r="J361" s="39">
        <f t="shared" si="192"/>
        <v>83.67</v>
      </c>
      <c r="K361" s="39">
        <f t="shared" si="192"/>
        <v>82.83</v>
      </c>
      <c r="L361" s="39">
        <f t="shared" si="192"/>
        <v>78.5</v>
      </c>
      <c r="M361" s="39">
        <f t="shared" ref="M361" si="193">ROUND(((M355+M356+M357+M358+M359+M360)/6),2)</f>
        <v>72.67</v>
      </c>
      <c r="N361" s="39">
        <f t="shared" si="192"/>
        <v>73.33</v>
      </c>
      <c r="O361" s="39">
        <f t="shared" si="192"/>
        <v>78.92</v>
      </c>
      <c r="P361" s="39">
        <f t="shared" si="192"/>
        <v>75</v>
      </c>
      <c r="Q361" s="39">
        <f t="shared" si="192"/>
        <v>74.42</v>
      </c>
      <c r="R361" s="39">
        <f t="shared" si="192"/>
        <v>71.08</v>
      </c>
      <c r="S361" s="39">
        <f t="shared" si="192"/>
        <v>1156.08</v>
      </c>
      <c r="T361" s="39">
        <f t="shared" si="192"/>
        <v>77.069999999999993</v>
      </c>
      <c r="U361" s="338"/>
      <c r="V361" s="340"/>
    </row>
    <row r="362" spans="1:32" ht="15" customHeight="1">
      <c r="A362" s="335"/>
      <c r="B362" s="78"/>
      <c r="C362" s="28" t="s">
        <v>204</v>
      </c>
      <c r="D362" s="84">
        <f>VLOOKUP($A$355,'Nilai USP'!$B$283:$T$419,4)</f>
        <v>83</v>
      </c>
      <c r="E362" s="84">
        <f>VLOOKUP($A$355,'Nilai USP'!$B$283:$T$419,5)</f>
        <v>80.769230769230774</v>
      </c>
      <c r="F362" s="84">
        <f>VLOOKUP($A$355,'Nilai USP'!$B$283:$T$419,6)</f>
        <v>85</v>
      </c>
      <c r="G362" s="84">
        <f>VLOOKUP($A$355,'Nilai USP'!$B$283:$T$419,7)</f>
        <v>80</v>
      </c>
      <c r="H362" s="84">
        <f>VLOOKUP($A$355,'Nilai USP'!$B$283:$T$419,8)</f>
        <v>77</v>
      </c>
      <c r="I362" s="84">
        <f>VLOOKUP($A$355,'Nilai USP'!$B$283:$T$419,9)</f>
        <v>86</v>
      </c>
      <c r="J362" s="84">
        <f>VLOOKUP($A$355,'Nilai USP'!$B$283:$T$419,10)</f>
        <v>84</v>
      </c>
      <c r="K362" s="84">
        <f>VLOOKUP($A$355,'Nilai USP'!$B$283:$T$419,11)</f>
        <v>94</v>
      </c>
      <c r="L362" s="84">
        <f>VLOOKUP($A$355,'Nilai USP'!$B$283:$T$419,12)</f>
        <v>78</v>
      </c>
      <c r="M362" s="84">
        <f>VLOOKUP($A$355,'Nilai USP'!$B$283:$T$419,13)</f>
        <v>77.941176470588232</v>
      </c>
      <c r="N362" s="84">
        <f>VLOOKUP($A$355,'Nilai USP'!$B$283:$T$419,14)</f>
        <v>85</v>
      </c>
      <c r="O362" s="84">
        <f>VLOOKUP($A$355,'Nilai USP'!$B$283:$T$419,15)</f>
        <v>77</v>
      </c>
      <c r="P362" s="84">
        <f>VLOOKUP($A$355,'Nilai USP'!$B$283:$T$419,16)</f>
        <v>75</v>
      </c>
      <c r="Q362" s="84">
        <f>VLOOKUP($A$355,'Nilai USP'!$B$283:$T$419,17)</f>
        <v>77</v>
      </c>
      <c r="R362" s="84">
        <f>VLOOKUP($A$355,'Nilai USP'!$B$283:$T$419,18)</f>
        <v>80</v>
      </c>
      <c r="S362" s="38">
        <f t="shared" ref="S362:S369" si="194">SUM(D362:R362)</f>
        <v>1219.710407239819</v>
      </c>
      <c r="T362" s="38">
        <f t="shared" ref="T362:T369" si="195">ROUND(S362/COUNT(D362:R362),2)</f>
        <v>81.31</v>
      </c>
      <c r="U362" s="338"/>
      <c r="V362" s="340"/>
    </row>
    <row r="363" spans="1:32" ht="15" customHeight="1" thickBot="1">
      <c r="A363" s="336"/>
      <c r="B363" s="29"/>
      <c r="C363" s="37" t="s">
        <v>205</v>
      </c>
      <c r="D363" s="41">
        <f t="shared" ref="D363:R363" si="196">ROUND((D361*$V$6+D362*$V$7),0)</f>
        <v>80</v>
      </c>
      <c r="E363" s="41">
        <f t="shared" si="196"/>
        <v>78</v>
      </c>
      <c r="F363" s="41">
        <f t="shared" si="196"/>
        <v>81</v>
      </c>
      <c r="G363" s="41">
        <f t="shared" si="196"/>
        <v>77</v>
      </c>
      <c r="H363" s="41">
        <f t="shared" si="196"/>
        <v>80</v>
      </c>
      <c r="I363" s="41">
        <f t="shared" si="196"/>
        <v>81</v>
      </c>
      <c r="J363" s="41">
        <f t="shared" si="196"/>
        <v>84</v>
      </c>
      <c r="K363" s="41">
        <f t="shared" si="196"/>
        <v>88</v>
      </c>
      <c r="L363" s="41">
        <f t="shared" si="196"/>
        <v>78</v>
      </c>
      <c r="M363" s="41">
        <f t="shared" si="196"/>
        <v>75</v>
      </c>
      <c r="N363" s="41">
        <f t="shared" si="196"/>
        <v>79</v>
      </c>
      <c r="O363" s="41">
        <f t="shared" si="196"/>
        <v>78</v>
      </c>
      <c r="P363" s="41">
        <f t="shared" si="196"/>
        <v>75</v>
      </c>
      <c r="Q363" s="41">
        <f t="shared" si="196"/>
        <v>76</v>
      </c>
      <c r="R363" s="41">
        <f t="shared" si="196"/>
        <v>76</v>
      </c>
      <c r="S363" s="41">
        <f t="shared" si="194"/>
        <v>1186</v>
      </c>
      <c r="T363" s="41">
        <f t="shared" si="195"/>
        <v>79.069999999999993</v>
      </c>
      <c r="U363" s="339"/>
      <c r="V363" s="341"/>
    </row>
    <row r="364" spans="1:32" ht="15" customHeight="1" thickTop="1">
      <c r="A364" s="334">
        <v>40</v>
      </c>
      <c r="B364" s="26"/>
      <c r="C364" s="36" t="s">
        <v>34</v>
      </c>
      <c r="D364" s="87">
        <f>VLOOKUP($A$364,Raport1!$B$283:$T$419,4)</f>
        <v>74</v>
      </c>
      <c r="E364" s="87">
        <f>VLOOKUP($A$364,Raport1!$B$283:$T$419,5)</f>
        <v>74.5</v>
      </c>
      <c r="F364" s="87">
        <f>VLOOKUP($A$364,Raport1!$B$283:$T$419,6)</f>
        <v>78</v>
      </c>
      <c r="G364" s="87">
        <f>VLOOKUP($A$364,Raport1!$B$283:$T$419,7)</f>
        <v>73.5</v>
      </c>
      <c r="H364" s="87">
        <f>VLOOKUP($A$364,Raport1!$B$283:$T$419,8)</f>
        <v>76</v>
      </c>
      <c r="I364" s="87">
        <f>VLOOKUP($A$364,Raport1!$B$283:$T$419,9)</f>
        <v>78</v>
      </c>
      <c r="J364" s="87">
        <f>VLOOKUP($A$364,Raport1!$B$283:$T$419,10)</f>
        <v>80</v>
      </c>
      <c r="K364" s="87">
        <f>VLOOKUP($A$364,Raport1!$B$283:$T$419,11)</f>
        <v>79</v>
      </c>
      <c r="L364" s="87">
        <f>VLOOKUP($A$364,Raport1!$B$283:$T$419,12)</f>
        <v>80.5</v>
      </c>
      <c r="M364" s="87">
        <f>VLOOKUP($A$364,Raport1!$B$283:$T$419,13)</f>
        <v>75.5</v>
      </c>
      <c r="N364" s="87">
        <f>VLOOKUP($A$364,Raport1!$B$283:$T$419,14)</f>
        <v>75</v>
      </c>
      <c r="O364" s="87">
        <f>VLOOKUP($A$364,Raport1!$B$283:$T$419,15)</f>
        <v>70</v>
      </c>
      <c r="P364" s="87">
        <f>VLOOKUP($A$364,Raport1!$B$283:$T$419,16)</f>
        <v>75.5</v>
      </c>
      <c r="Q364" s="87">
        <f>VLOOKUP($A$364,Raport1!$B$283:$T$419,17)</f>
        <v>72.5</v>
      </c>
      <c r="R364" s="87">
        <f>VLOOKUP($A$364,Raport1!$B$283:$T$419,18)</f>
        <v>77.5</v>
      </c>
      <c r="S364" s="80">
        <f t="shared" si="194"/>
        <v>1139.5</v>
      </c>
      <c r="T364" s="80">
        <f t="shared" si="195"/>
        <v>75.97</v>
      </c>
      <c r="U364" s="337" t="str">
        <f>'SIKAP IPS'!J47</f>
        <v>SB</v>
      </c>
      <c r="V364" s="340" t="s">
        <v>33</v>
      </c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 spans="1:32" ht="15" customHeight="1">
      <c r="A365" s="335"/>
      <c r="B365" s="26"/>
      <c r="C365" s="35" t="s">
        <v>35</v>
      </c>
      <c r="D365" s="84">
        <f>VLOOKUP($A$364,Raport2!$B$283:$T$419,4)</f>
        <v>75.5</v>
      </c>
      <c r="E365" s="84">
        <f>VLOOKUP($A$364,Raport2!$B$283:$T$419,5)</f>
        <v>76</v>
      </c>
      <c r="F365" s="84">
        <f>VLOOKUP($A$364,Raport2!$B$283:$T$419,6)</f>
        <v>81.5</v>
      </c>
      <c r="G365" s="84">
        <f>VLOOKUP($A$364,Raport2!$B$283:$T$419,7)</f>
        <v>83</v>
      </c>
      <c r="H365" s="84">
        <f>VLOOKUP($A$364,Raport2!$B$283:$T$419,8)</f>
        <v>82</v>
      </c>
      <c r="I365" s="84">
        <f>VLOOKUP($A$364,Raport2!$B$283:$T$419,9)</f>
        <v>79.5</v>
      </c>
      <c r="J365" s="84">
        <f>VLOOKUP($A$364,Raport2!$B$283:$T$419,10)</f>
        <v>84</v>
      </c>
      <c r="K365" s="84">
        <f>VLOOKUP($A$364,Raport2!$B$283:$T$419,11)</f>
        <v>81.5</v>
      </c>
      <c r="L365" s="84">
        <f>VLOOKUP($A$364,Raport2!$B$283:$T$419,12)</f>
        <v>82.5</v>
      </c>
      <c r="M365" s="84">
        <f>VLOOKUP($A$364,Raport2!$B$283:$T$419,13)</f>
        <v>79</v>
      </c>
      <c r="N365" s="84">
        <f>VLOOKUP($A$364,Raport2!$B$283:$T$419,14)</f>
        <v>77</v>
      </c>
      <c r="O365" s="84">
        <f>VLOOKUP($A$364,Raport2!$B$283:$T$419,15)</f>
        <v>78</v>
      </c>
      <c r="P365" s="84">
        <f>VLOOKUP($A$364,Raport2!$B$283:$T$419,16)</f>
        <v>78</v>
      </c>
      <c r="Q365" s="84">
        <f>VLOOKUP($A$364,Raport2!$B$283:$T$419,17)</f>
        <v>78</v>
      </c>
      <c r="R365" s="84">
        <f>VLOOKUP($A$364,Raport2!$B$283:$T$419,18)</f>
        <v>78</v>
      </c>
      <c r="S365" s="38">
        <f t="shared" si="194"/>
        <v>1193.5</v>
      </c>
      <c r="T365" s="38">
        <f t="shared" si="195"/>
        <v>79.569999999999993</v>
      </c>
      <c r="U365" s="338"/>
      <c r="V365" s="340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 spans="1:32" ht="15" customHeight="1">
      <c r="A366" s="335"/>
      <c r="B366" s="342" t="str">
        <f>VLOOKUP($A$364,PresensiIPS!$A$7:$M$360,7)</f>
        <v>DIMAS MAHENDRA PUTRA</v>
      </c>
      <c r="C366" s="35" t="s">
        <v>22</v>
      </c>
      <c r="D366" s="84">
        <f>VLOOKUP($A$364,Raport3!$B$283:$T$419,4)</f>
        <v>82</v>
      </c>
      <c r="E366" s="84">
        <f>VLOOKUP($A$364,Raport3!$B$283:$T$419,5)</f>
        <v>78</v>
      </c>
      <c r="F366" s="84">
        <f>VLOOKUP($A$364,Raport3!$B$283:$T$419,6)</f>
        <v>79</v>
      </c>
      <c r="G366" s="84">
        <f>VLOOKUP($A$364,Raport3!$B$283:$T$419,7)</f>
        <v>75</v>
      </c>
      <c r="H366" s="84">
        <f>VLOOKUP($A$364,Raport3!$B$283:$T$419,8)</f>
        <v>89.5</v>
      </c>
      <c r="I366" s="84">
        <f>VLOOKUP($A$364,Raport3!$B$283:$T$419,9)</f>
        <v>80.5</v>
      </c>
      <c r="J366" s="84">
        <f>VLOOKUP($A$364,Raport3!$B$283:$T$419,10)</f>
        <v>86</v>
      </c>
      <c r="K366" s="84">
        <f>VLOOKUP($A$364,Raport3!$B$283:$T$419,11)</f>
        <v>81</v>
      </c>
      <c r="L366" s="84">
        <f>VLOOKUP($A$364,Raport3!$B$283:$T$419,12)</f>
        <v>81</v>
      </c>
      <c r="M366" s="84">
        <f>VLOOKUP($A$364,Raport3!$B$283:$T$419,13)</f>
        <v>83</v>
      </c>
      <c r="N366" s="84">
        <f>VLOOKUP($A$364,Raport3!$B$283:$T$419,14)</f>
        <v>82</v>
      </c>
      <c r="O366" s="84">
        <f>VLOOKUP($A$364,Raport3!$B$283:$T$419,15)</f>
        <v>83.5</v>
      </c>
      <c r="P366" s="84">
        <f>VLOOKUP($A$364,Raport3!$B$283:$T$419,16)</f>
        <v>84.5</v>
      </c>
      <c r="Q366" s="84">
        <f>VLOOKUP($A$364,Raport3!$B$283:$T$419,17)</f>
        <v>77.5</v>
      </c>
      <c r="R366" s="84">
        <f>VLOOKUP($A$364,Raport3!$B$283:$T$419,18)</f>
        <v>79</v>
      </c>
      <c r="S366" s="38">
        <f t="shared" si="194"/>
        <v>1221.5</v>
      </c>
      <c r="T366" s="38">
        <f t="shared" si="195"/>
        <v>81.430000000000007</v>
      </c>
      <c r="U366" s="338"/>
      <c r="V366" s="340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 spans="1:32" ht="15" customHeight="1">
      <c r="A367" s="335"/>
      <c r="B367" s="342"/>
      <c r="C367" s="35" t="s">
        <v>23</v>
      </c>
      <c r="D367" s="84">
        <f>VLOOKUP($A$364,Raport4!$B$283:$T$419,4)</f>
        <v>82</v>
      </c>
      <c r="E367" s="84">
        <f>VLOOKUP($A$364,Raport4!$B$283:$T$419,5)</f>
        <v>80</v>
      </c>
      <c r="F367" s="84">
        <f>VLOOKUP($A$364,Raport4!$B$283:$T$419,6)</f>
        <v>81</v>
      </c>
      <c r="G367" s="84">
        <f>VLOOKUP($A$364,Raport4!$B$283:$T$419,7)</f>
        <v>76</v>
      </c>
      <c r="H367" s="84">
        <f>VLOOKUP($A$364,Raport4!$B$283:$T$419,8)</f>
        <v>92</v>
      </c>
      <c r="I367" s="84">
        <f>VLOOKUP($A$364,Raport4!$B$283:$T$419,9)</f>
        <v>82</v>
      </c>
      <c r="J367" s="84">
        <f>VLOOKUP($A$364,Raport4!$B$283:$T$419,10)</f>
        <v>89.5</v>
      </c>
      <c r="K367" s="84">
        <f>VLOOKUP($A$364,Raport4!$B$283:$T$419,11)</f>
        <v>84.5</v>
      </c>
      <c r="L367" s="84">
        <f>VLOOKUP($A$364,Raport4!$B$283:$T$419,12)</f>
        <v>87</v>
      </c>
      <c r="M367" s="84">
        <f>VLOOKUP($A$364,Raport4!$B$283:$T$419,13)</f>
        <v>81</v>
      </c>
      <c r="N367" s="84">
        <f>VLOOKUP($A$364,Raport4!$B$283:$T$419,14)</f>
        <v>81.5</v>
      </c>
      <c r="O367" s="84">
        <f>VLOOKUP($A$364,Raport4!$B$283:$T$419,15)</f>
        <v>86</v>
      </c>
      <c r="P367" s="84">
        <f>VLOOKUP($A$364,Raport4!$B$283:$T$419,16)</f>
        <v>86</v>
      </c>
      <c r="Q367" s="84">
        <f>VLOOKUP($A$364,Raport4!$B$283:$T$419,17)</f>
        <v>79.5</v>
      </c>
      <c r="R367" s="84">
        <f>VLOOKUP($A$364,Raport4!$B$283:$T$419,18)</f>
        <v>79</v>
      </c>
      <c r="S367" s="38">
        <f t="shared" si="194"/>
        <v>1247</v>
      </c>
      <c r="T367" s="38">
        <f t="shared" si="195"/>
        <v>83.13</v>
      </c>
      <c r="U367" s="338"/>
      <c r="V367" s="340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spans="1:32" ht="15" customHeight="1">
      <c r="A368" s="335"/>
      <c r="B368" s="86" t="str">
        <f>VLOOKUP($A$364,PresensiIPS!$A$7:$M$360,4)</f>
        <v>3526010907030005</v>
      </c>
      <c r="C368" s="36" t="s">
        <v>24</v>
      </c>
      <c r="D368" s="84">
        <f>VLOOKUP($A$364,Raport5!$B$283:$T$419,4)</f>
        <v>91</v>
      </c>
      <c r="E368" s="84">
        <f>VLOOKUP($A$364,Raport5!$B$283:$T$419,5)</f>
        <v>86.5</v>
      </c>
      <c r="F368" s="84">
        <f>VLOOKUP($A$364,Raport5!$B$283:$T$419,6)</f>
        <v>88</v>
      </c>
      <c r="G368" s="84">
        <f>VLOOKUP($A$364,Raport5!$B$283:$T$419,7)</f>
        <v>80.5</v>
      </c>
      <c r="H368" s="84">
        <f>VLOOKUP($A$364,Raport5!$B$283:$T$419,8)</f>
        <v>93</v>
      </c>
      <c r="I368" s="84">
        <f>VLOOKUP($A$364,Raport5!$B$283:$T$419,9)</f>
        <v>81</v>
      </c>
      <c r="J368" s="84">
        <f>VLOOKUP($A$364,Raport5!$B$283:$T$419,10)</f>
        <v>91</v>
      </c>
      <c r="K368" s="84">
        <f>VLOOKUP($A$364,Raport5!$B$283:$T$419,11)</f>
        <v>89</v>
      </c>
      <c r="L368" s="84">
        <f>VLOOKUP($A$364,Raport5!$B$283:$T$419,12)</f>
        <v>88.5</v>
      </c>
      <c r="M368" s="84">
        <f>VLOOKUP($A$364,Raport5!$B$283:$T$419,13)</f>
        <v>90</v>
      </c>
      <c r="N368" s="84">
        <f>VLOOKUP($A$364,Raport5!$B$283:$T$419,14)</f>
        <v>85</v>
      </c>
      <c r="O368" s="84">
        <f>VLOOKUP($A$364,Raport5!$B$283:$T$419,15)</f>
        <v>86.5</v>
      </c>
      <c r="P368" s="84">
        <f>VLOOKUP($A$364,Raport5!$B$283:$T$419,16)</f>
        <v>85.5</v>
      </c>
      <c r="Q368" s="84">
        <f>VLOOKUP($A$364,Raport5!$B$283:$T$419,17)</f>
        <v>81</v>
      </c>
      <c r="R368" s="84">
        <f>VLOOKUP($A$364,Raport5!$B$283:$T$419,18)</f>
        <v>82.5</v>
      </c>
      <c r="S368" s="38">
        <f t="shared" si="194"/>
        <v>1299</v>
      </c>
      <c r="T368" s="38">
        <f t="shared" si="195"/>
        <v>86.6</v>
      </c>
      <c r="U368" s="338"/>
      <c r="V368" s="340"/>
    </row>
    <row r="369" spans="1:32" ht="15" customHeight="1">
      <c r="A369" s="335"/>
      <c r="B369" s="85">
        <f>VLOOKUP($A$364,PresensiIPS!$A$7:$M$360,2)</f>
        <v>12212</v>
      </c>
      <c r="C369" s="36" t="s">
        <v>67</v>
      </c>
      <c r="D369" s="84">
        <f>VLOOKUP($A$364,Raport6!$B$283:$T$419,4)</f>
        <v>91.5</v>
      </c>
      <c r="E369" s="84">
        <f>VLOOKUP($A$364,Raport6!$B$283:$T$419,5)</f>
        <v>88</v>
      </c>
      <c r="F369" s="84">
        <f>VLOOKUP($A$364,Raport6!$B$283:$T$419,6)</f>
        <v>90</v>
      </c>
      <c r="G369" s="84">
        <f>VLOOKUP($A$364,Raport6!$B$283:$T$419,7)</f>
        <v>84.5</v>
      </c>
      <c r="H369" s="84">
        <f>VLOOKUP($A$364,Raport6!$B$283:$T$419,8)</f>
        <v>94</v>
      </c>
      <c r="I369" s="84">
        <f>VLOOKUP($A$364,Raport6!$B$283:$T$419,9)</f>
        <v>82</v>
      </c>
      <c r="J369" s="84">
        <f>VLOOKUP($A$364,Raport6!$B$283:$T$419,10)</f>
        <v>93.5</v>
      </c>
      <c r="K369" s="84">
        <f>VLOOKUP($A$364,Raport6!$B$283:$T$419,11)</f>
        <v>89</v>
      </c>
      <c r="L369" s="84">
        <f>VLOOKUP($A$364,Raport6!$B$283:$T$419,12)</f>
        <v>91</v>
      </c>
      <c r="M369" s="84">
        <f>VLOOKUP($A$364,Raport6!$B$283:$T$419,13)</f>
        <v>92.5</v>
      </c>
      <c r="N369" s="84">
        <f>VLOOKUP($A$364,Raport6!$B$283:$T$419,14)</f>
        <v>87</v>
      </c>
      <c r="O369" s="84">
        <f>VLOOKUP($A$364,Raport6!$B$283:$T$419,15)</f>
        <v>86.5</v>
      </c>
      <c r="P369" s="84">
        <f>VLOOKUP($A$364,Raport6!$B$283:$T$419,16)</f>
        <v>86.5</v>
      </c>
      <c r="Q369" s="84">
        <f>VLOOKUP($A$364,Raport6!$B$283:$T$419,17)</f>
        <v>83.5</v>
      </c>
      <c r="R369" s="84">
        <f>VLOOKUP($A$364,Raport6!$B$283:$T$419,18)</f>
        <v>82.5</v>
      </c>
      <c r="S369" s="38">
        <f t="shared" si="194"/>
        <v>1322</v>
      </c>
      <c r="T369" s="38">
        <f t="shared" si="195"/>
        <v>88.13</v>
      </c>
      <c r="U369" s="338"/>
      <c r="V369" s="340"/>
    </row>
    <row r="370" spans="1:32" ht="15" customHeight="1">
      <c r="A370" s="335"/>
      <c r="B370" s="85" t="str">
        <f>VLOOKUP($A$364,PresensiIPS!$A$7:$M$360,3)</f>
        <v>0038673604</v>
      </c>
      <c r="C370" s="27" t="s">
        <v>21</v>
      </c>
      <c r="D370" s="39">
        <f>ROUND(((D364+D365+D366+D367+D368+D369)/6),2)</f>
        <v>82.67</v>
      </c>
      <c r="E370" s="39">
        <f>ROUND(((E364+E365+E366+E367+E368+E369)/6),2)</f>
        <v>80.5</v>
      </c>
      <c r="F370" s="39">
        <f>ROUND(((F364+F365+F366+F367+F368+F369)/6),2)</f>
        <v>82.92</v>
      </c>
      <c r="G370" s="39">
        <f>ROUND(((G364+G365+G366+G367+G368+G369)/6),2)</f>
        <v>78.75</v>
      </c>
      <c r="H370" s="39">
        <f>ROUND(((H364+H365+H366+H367+H368+H369)/6),2)</f>
        <v>87.75</v>
      </c>
      <c r="I370" s="39">
        <f t="shared" ref="I370:T370" si="197">ROUND(((I364+I365+I366+I367+I368+I369)/6),2)</f>
        <v>80.5</v>
      </c>
      <c r="J370" s="39">
        <f t="shared" si="197"/>
        <v>87.33</v>
      </c>
      <c r="K370" s="39">
        <f t="shared" si="197"/>
        <v>84</v>
      </c>
      <c r="L370" s="39">
        <f t="shared" si="197"/>
        <v>85.08</v>
      </c>
      <c r="M370" s="39">
        <f t="shared" ref="M370" si="198">ROUND(((M364+M365+M366+M367+M368+M369)/6),2)</f>
        <v>83.5</v>
      </c>
      <c r="N370" s="39">
        <f t="shared" si="197"/>
        <v>81.25</v>
      </c>
      <c r="O370" s="39">
        <f t="shared" si="197"/>
        <v>81.75</v>
      </c>
      <c r="P370" s="39">
        <f t="shared" si="197"/>
        <v>82.67</v>
      </c>
      <c r="Q370" s="39">
        <f t="shared" si="197"/>
        <v>78.67</v>
      </c>
      <c r="R370" s="39">
        <f t="shared" si="197"/>
        <v>79.75</v>
      </c>
      <c r="S370" s="39">
        <f t="shared" si="197"/>
        <v>1237.08</v>
      </c>
      <c r="T370" s="39">
        <f t="shared" si="197"/>
        <v>82.47</v>
      </c>
      <c r="U370" s="338"/>
      <c r="V370" s="340"/>
    </row>
    <row r="371" spans="1:32" ht="15" customHeight="1">
      <c r="A371" s="335"/>
      <c r="B371" s="78"/>
      <c r="C371" s="28" t="s">
        <v>204</v>
      </c>
      <c r="D371" s="84">
        <f>VLOOKUP($A$364,'Nilai USP'!$B$283:$T$419,4)</f>
        <v>95</v>
      </c>
      <c r="E371" s="84">
        <f>VLOOKUP($A$364,'Nilai USP'!$B$283:$T$419,5)</f>
        <v>86.15384615384616</v>
      </c>
      <c r="F371" s="84">
        <f>VLOOKUP($A$364,'Nilai USP'!$B$283:$T$419,6)</f>
        <v>87</v>
      </c>
      <c r="G371" s="84">
        <f>VLOOKUP($A$364,'Nilai USP'!$B$283:$T$419,7)</f>
        <v>84</v>
      </c>
      <c r="H371" s="84">
        <f>VLOOKUP($A$364,'Nilai USP'!$B$283:$T$419,8)</f>
        <v>86</v>
      </c>
      <c r="I371" s="84">
        <f>VLOOKUP($A$364,'Nilai USP'!$B$283:$T$419,9)</f>
        <v>91</v>
      </c>
      <c r="J371" s="84">
        <f>VLOOKUP($A$364,'Nilai USP'!$B$283:$T$419,10)</f>
        <v>88</v>
      </c>
      <c r="K371" s="84">
        <f>VLOOKUP($A$364,'Nilai USP'!$B$283:$T$419,11)</f>
        <v>92</v>
      </c>
      <c r="L371" s="84">
        <f>VLOOKUP($A$364,'Nilai USP'!$B$283:$T$419,12)</f>
        <v>91</v>
      </c>
      <c r="M371" s="84">
        <f>VLOOKUP($A$364,'Nilai USP'!$B$283:$T$419,13)</f>
        <v>90.294117647058826</v>
      </c>
      <c r="N371" s="84">
        <f>VLOOKUP($A$364,'Nilai USP'!$B$283:$T$419,14)</f>
        <v>95</v>
      </c>
      <c r="O371" s="84">
        <f>VLOOKUP($A$364,'Nilai USP'!$B$283:$T$419,15)</f>
        <v>85</v>
      </c>
      <c r="P371" s="84">
        <f>VLOOKUP($A$364,'Nilai USP'!$B$283:$T$419,16)</f>
        <v>86</v>
      </c>
      <c r="Q371" s="84">
        <f>VLOOKUP($A$364,'Nilai USP'!$B$283:$T$419,17)</f>
        <v>80</v>
      </c>
      <c r="R371" s="84">
        <f>VLOOKUP($A$364,'Nilai USP'!$B$283:$T$419,18)</f>
        <v>88</v>
      </c>
      <c r="S371" s="38">
        <f t="shared" ref="S371:S378" si="199">SUM(D371:R371)</f>
        <v>1324.447963800905</v>
      </c>
      <c r="T371" s="38">
        <f t="shared" ref="T371:T378" si="200">ROUND(S371/COUNT(D371:R371),2)</f>
        <v>88.3</v>
      </c>
      <c r="U371" s="338"/>
      <c r="V371" s="340"/>
    </row>
    <row r="372" spans="1:32" ht="15" customHeight="1" thickBot="1">
      <c r="A372" s="336"/>
      <c r="B372" s="29"/>
      <c r="C372" s="37" t="s">
        <v>205</v>
      </c>
      <c r="D372" s="41">
        <f t="shared" ref="D372:R372" si="201">ROUND((D370*$V$6+D371*$V$7),0)</f>
        <v>89</v>
      </c>
      <c r="E372" s="41">
        <f t="shared" si="201"/>
        <v>83</v>
      </c>
      <c r="F372" s="41">
        <f t="shared" si="201"/>
        <v>85</v>
      </c>
      <c r="G372" s="41">
        <f t="shared" si="201"/>
        <v>81</v>
      </c>
      <c r="H372" s="41">
        <f t="shared" si="201"/>
        <v>87</v>
      </c>
      <c r="I372" s="41">
        <f t="shared" si="201"/>
        <v>86</v>
      </c>
      <c r="J372" s="41">
        <f t="shared" si="201"/>
        <v>88</v>
      </c>
      <c r="K372" s="41">
        <f t="shared" si="201"/>
        <v>88</v>
      </c>
      <c r="L372" s="41">
        <f t="shared" si="201"/>
        <v>88</v>
      </c>
      <c r="M372" s="41">
        <f t="shared" si="201"/>
        <v>87</v>
      </c>
      <c r="N372" s="41">
        <f t="shared" si="201"/>
        <v>88</v>
      </c>
      <c r="O372" s="41">
        <f t="shared" si="201"/>
        <v>83</v>
      </c>
      <c r="P372" s="41">
        <f t="shared" si="201"/>
        <v>84</v>
      </c>
      <c r="Q372" s="41">
        <f t="shared" si="201"/>
        <v>79</v>
      </c>
      <c r="R372" s="41">
        <f t="shared" si="201"/>
        <v>84</v>
      </c>
      <c r="S372" s="41">
        <f t="shared" si="199"/>
        <v>1280</v>
      </c>
      <c r="T372" s="41">
        <f t="shared" si="200"/>
        <v>85.33</v>
      </c>
      <c r="U372" s="339"/>
      <c r="V372" s="341"/>
    </row>
    <row r="373" spans="1:32" ht="15" customHeight="1" thickTop="1">
      <c r="A373" s="334">
        <v>41</v>
      </c>
      <c r="B373" s="26"/>
      <c r="C373" s="36" t="s">
        <v>34</v>
      </c>
      <c r="D373" s="87">
        <f>VLOOKUP($A$373,Raport1!$B$283:$T$419,4)</f>
        <v>74.5</v>
      </c>
      <c r="E373" s="87">
        <f>VLOOKUP($A$373,Raport1!$B$283:$T$419,5)</f>
        <v>77.5</v>
      </c>
      <c r="F373" s="87">
        <f>VLOOKUP($A$373,Raport1!$B$283:$T$419,6)</f>
        <v>86</v>
      </c>
      <c r="G373" s="87">
        <f>VLOOKUP($A$373,Raport1!$B$283:$T$419,7)</f>
        <v>75.5</v>
      </c>
      <c r="H373" s="87">
        <f>VLOOKUP($A$373,Raport1!$B$283:$T$419,8)</f>
        <v>71</v>
      </c>
      <c r="I373" s="87">
        <f>VLOOKUP($A$373,Raport1!$B$283:$T$419,9)</f>
        <v>78</v>
      </c>
      <c r="J373" s="87">
        <f>VLOOKUP($A$373,Raport1!$B$283:$T$419,10)</f>
        <v>82</v>
      </c>
      <c r="K373" s="87">
        <f>VLOOKUP($A$373,Raport1!$B$283:$T$419,11)</f>
        <v>78</v>
      </c>
      <c r="L373" s="87">
        <f>VLOOKUP($A$373,Raport1!$B$283:$T$419,12)</f>
        <v>79.5</v>
      </c>
      <c r="M373" s="87">
        <f>VLOOKUP($A$373,Raport1!$B$283:$T$419,13)</f>
        <v>77.5</v>
      </c>
      <c r="N373" s="87">
        <f>VLOOKUP($A$373,Raport1!$B$283:$T$419,14)</f>
        <v>77.5</v>
      </c>
      <c r="O373" s="87">
        <f>VLOOKUP($A$373,Raport1!$B$283:$T$419,15)</f>
        <v>72.5</v>
      </c>
      <c r="P373" s="87">
        <f>VLOOKUP($A$373,Raport1!$B$283:$T$419,16)</f>
        <v>75.5</v>
      </c>
      <c r="Q373" s="87">
        <f>VLOOKUP($A$373,Raport1!$B$283:$T$419,17)</f>
        <v>73.5</v>
      </c>
      <c r="R373" s="87">
        <f>VLOOKUP($A$373,Raport1!$B$283:$T$419,18)</f>
        <v>78.5</v>
      </c>
      <c r="S373" s="80">
        <f t="shared" si="199"/>
        <v>1157</v>
      </c>
      <c r="T373" s="80">
        <f t="shared" si="200"/>
        <v>77.13</v>
      </c>
      <c r="U373" s="337" t="str">
        <f>'SIKAP IPS'!J48</f>
        <v>SB</v>
      </c>
      <c r="V373" s="340" t="s">
        <v>33</v>
      </c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 spans="1:32" ht="15" customHeight="1">
      <c r="A374" s="335"/>
      <c r="B374" s="26"/>
      <c r="C374" s="35" t="s">
        <v>35</v>
      </c>
      <c r="D374" s="84">
        <f>VLOOKUP($A$373,Raport2!$B$283:$T$419,4)</f>
        <v>79</v>
      </c>
      <c r="E374" s="84">
        <f>VLOOKUP($A$373,Raport2!$B$283:$T$419,5)</f>
        <v>80</v>
      </c>
      <c r="F374" s="84">
        <f>VLOOKUP($A$373,Raport2!$B$283:$T$419,6)</f>
        <v>87.5</v>
      </c>
      <c r="G374" s="84">
        <f>VLOOKUP($A$373,Raport2!$B$283:$T$419,7)</f>
        <v>83.5</v>
      </c>
      <c r="H374" s="84">
        <f>VLOOKUP($A$373,Raport2!$B$283:$T$419,8)</f>
        <v>82.5</v>
      </c>
      <c r="I374" s="84">
        <f>VLOOKUP($A$373,Raport2!$B$283:$T$419,9)</f>
        <v>80</v>
      </c>
      <c r="J374" s="84">
        <f>VLOOKUP($A$373,Raport2!$B$283:$T$419,10)</f>
        <v>85</v>
      </c>
      <c r="K374" s="84">
        <f>VLOOKUP($A$373,Raport2!$B$283:$T$419,11)</f>
        <v>81.5</v>
      </c>
      <c r="L374" s="84">
        <f>VLOOKUP($A$373,Raport2!$B$283:$T$419,12)</f>
        <v>81.5</v>
      </c>
      <c r="M374" s="84">
        <f>VLOOKUP($A$373,Raport2!$B$283:$T$419,13)</f>
        <v>80</v>
      </c>
      <c r="N374" s="84">
        <f>VLOOKUP($A$373,Raport2!$B$283:$T$419,14)</f>
        <v>81</v>
      </c>
      <c r="O374" s="84">
        <f>VLOOKUP($A$373,Raport2!$B$283:$T$419,15)</f>
        <v>75</v>
      </c>
      <c r="P374" s="84">
        <f>VLOOKUP($A$373,Raport2!$B$283:$T$419,16)</f>
        <v>81.5</v>
      </c>
      <c r="Q374" s="84">
        <f>VLOOKUP($A$373,Raport2!$B$283:$T$419,17)</f>
        <v>79.5</v>
      </c>
      <c r="R374" s="84">
        <f>VLOOKUP($A$373,Raport2!$B$283:$T$419,18)</f>
        <v>81.5</v>
      </c>
      <c r="S374" s="38">
        <f t="shared" si="199"/>
        <v>1219</v>
      </c>
      <c r="T374" s="38">
        <f t="shared" si="200"/>
        <v>81.27</v>
      </c>
      <c r="U374" s="338"/>
      <c r="V374" s="340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 spans="1:32" ht="15" customHeight="1">
      <c r="A375" s="335"/>
      <c r="B375" s="342" t="str">
        <f>VLOOKUP($A$373,PresensiIPS!$A$7:$M$360,7)</f>
        <v>FERIEL GIBRAN</v>
      </c>
      <c r="C375" s="35" t="s">
        <v>22</v>
      </c>
      <c r="D375" s="84">
        <f>VLOOKUP($A$373,Raport3!$B$283:$T$419,4)</f>
        <v>79.5</v>
      </c>
      <c r="E375" s="84">
        <f>VLOOKUP($A$373,Raport3!$B$283:$T$419,5)</f>
        <v>78</v>
      </c>
      <c r="F375" s="84">
        <f>VLOOKUP($A$373,Raport3!$B$283:$T$419,6)</f>
        <v>85</v>
      </c>
      <c r="G375" s="84">
        <f>VLOOKUP($A$373,Raport3!$B$283:$T$419,7)</f>
        <v>78.5</v>
      </c>
      <c r="H375" s="84">
        <f>VLOOKUP($A$373,Raport3!$B$283:$T$419,8)</f>
        <v>88</v>
      </c>
      <c r="I375" s="84">
        <f>VLOOKUP($A$373,Raport3!$B$283:$T$419,9)</f>
        <v>84</v>
      </c>
      <c r="J375" s="84">
        <f>VLOOKUP($A$373,Raport3!$B$283:$T$419,10)</f>
        <v>88</v>
      </c>
      <c r="K375" s="84">
        <f>VLOOKUP($A$373,Raport3!$B$283:$T$419,11)</f>
        <v>81</v>
      </c>
      <c r="L375" s="84">
        <f>VLOOKUP($A$373,Raport3!$B$283:$T$419,12)</f>
        <v>80</v>
      </c>
      <c r="M375" s="84">
        <f>VLOOKUP($A$373,Raport3!$B$283:$T$419,13)</f>
        <v>84</v>
      </c>
      <c r="N375" s="84">
        <f>VLOOKUP($A$373,Raport3!$B$283:$T$419,14)</f>
        <v>83.5</v>
      </c>
      <c r="O375" s="84">
        <f>VLOOKUP($A$373,Raport3!$B$283:$T$419,15)</f>
        <v>85.5</v>
      </c>
      <c r="P375" s="84">
        <f>VLOOKUP($A$373,Raport3!$B$283:$T$419,16)</f>
        <v>85.5</v>
      </c>
      <c r="Q375" s="84">
        <f>VLOOKUP($A$373,Raport3!$B$283:$T$419,17)</f>
        <v>78</v>
      </c>
      <c r="R375" s="84">
        <f>VLOOKUP($A$373,Raport3!$B$283:$T$419,18)</f>
        <v>82</v>
      </c>
      <c r="S375" s="38">
        <f t="shared" si="199"/>
        <v>1240.5</v>
      </c>
      <c r="T375" s="38">
        <f t="shared" si="200"/>
        <v>82.7</v>
      </c>
      <c r="U375" s="338"/>
      <c r="V375" s="340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 spans="1:32" ht="15" customHeight="1">
      <c r="A376" s="335"/>
      <c r="B376" s="342"/>
      <c r="C376" s="35" t="s">
        <v>23</v>
      </c>
      <c r="D376" s="84">
        <f>VLOOKUP($A$373,Raport4!$B$283:$T$419,4)</f>
        <v>81</v>
      </c>
      <c r="E376" s="84">
        <f>VLOOKUP($A$373,Raport4!$B$283:$T$419,5)</f>
        <v>80</v>
      </c>
      <c r="F376" s="84">
        <f>VLOOKUP($A$373,Raport4!$B$283:$T$419,6)</f>
        <v>84.5</v>
      </c>
      <c r="G376" s="84">
        <f>VLOOKUP($A$373,Raport4!$B$283:$T$419,7)</f>
        <v>78</v>
      </c>
      <c r="H376" s="84">
        <f>VLOOKUP($A$373,Raport4!$B$283:$T$419,8)</f>
        <v>89</v>
      </c>
      <c r="I376" s="84">
        <f>VLOOKUP($A$373,Raport4!$B$283:$T$419,9)</f>
        <v>84.5</v>
      </c>
      <c r="J376" s="84">
        <f>VLOOKUP($A$373,Raport4!$B$283:$T$419,10)</f>
        <v>89.5</v>
      </c>
      <c r="K376" s="84">
        <f>VLOOKUP($A$373,Raport4!$B$283:$T$419,11)</f>
        <v>83.5</v>
      </c>
      <c r="L376" s="84">
        <f>VLOOKUP($A$373,Raport4!$B$283:$T$419,12)</f>
        <v>84.5</v>
      </c>
      <c r="M376" s="84">
        <f>VLOOKUP($A$373,Raport4!$B$283:$T$419,13)</f>
        <v>83</v>
      </c>
      <c r="N376" s="84">
        <f>VLOOKUP($A$373,Raport4!$B$283:$T$419,14)</f>
        <v>84</v>
      </c>
      <c r="O376" s="84">
        <f>VLOOKUP($A$373,Raport4!$B$283:$T$419,15)</f>
        <v>86.5</v>
      </c>
      <c r="P376" s="84">
        <f>VLOOKUP($A$373,Raport4!$B$283:$T$419,16)</f>
        <v>86.5</v>
      </c>
      <c r="Q376" s="84">
        <f>VLOOKUP($A$373,Raport4!$B$283:$T$419,17)</f>
        <v>80</v>
      </c>
      <c r="R376" s="84">
        <f>VLOOKUP($A$373,Raport4!$B$283:$T$419,18)</f>
        <v>85.5</v>
      </c>
      <c r="S376" s="38">
        <f t="shared" si="199"/>
        <v>1260</v>
      </c>
      <c r="T376" s="38">
        <f t="shared" si="200"/>
        <v>84</v>
      </c>
      <c r="U376" s="338"/>
      <c r="V376" s="340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 spans="1:32" ht="15" customHeight="1">
      <c r="A377" s="335"/>
      <c r="B377" s="86" t="str">
        <f>VLOOKUP($A$373,PresensiIPS!$A$7:$M$360,4)</f>
        <v>3526012403040004</v>
      </c>
      <c r="C377" s="36" t="s">
        <v>24</v>
      </c>
      <c r="D377" s="84">
        <f>VLOOKUP($A$373,Raport5!$B$283:$T$419,4)</f>
        <v>89.5</v>
      </c>
      <c r="E377" s="84">
        <f>VLOOKUP($A$373,Raport5!$B$283:$T$419,5)</f>
        <v>85.5</v>
      </c>
      <c r="F377" s="84">
        <f>VLOOKUP($A$373,Raport5!$B$283:$T$419,6)</f>
        <v>86.5</v>
      </c>
      <c r="G377" s="84">
        <f>VLOOKUP($A$373,Raport5!$B$283:$T$419,7)</f>
        <v>85.5</v>
      </c>
      <c r="H377" s="84">
        <f>VLOOKUP($A$373,Raport5!$B$283:$T$419,8)</f>
        <v>92.5</v>
      </c>
      <c r="I377" s="84">
        <f>VLOOKUP($A$373,Raport5!$B$283:$T$419,9)</f>
        <v>84.5</v>
      </c>
      <c r="J377" s="84">
        <f>VLOOKUP($A$373,Raport5!$B$283:$T$419,10)</f>
        <v>91</v>
      </c>
      <c r="K377" s="84">
        <f>VLOOKUP($A$373,Raport5!$B$283:$T$419,11)</f>
        <v>87.5</v>
      </c>
      <c r="L377" s="84">
        <f>VLOOKUP($A$373,Raport5!$B$283:$T$419,12)</f>
        <v>85</v>
      </c>
      <c r="M377" s="84">
        <f>VLOOKUP($A$373,Raport5!$B$283:$T$419,13)</f>
        <v>85</v>
      </c>
      <c r="N377" s="84">
        <f>VLOOKUP($A$373,Raport5!$B$283:$T$419,14)</f>
        <v>83</v>
      </c>
      <c r="O377" s="84">
        <f>VLOOKUP($A$373,Raport5!$B$283:$T$419,15)</f>
        <v>86.5</v>
      </c>
      <c r="P377" s="84">
        <f>VLOOKUP($A$373,Raport5!$B$283:$T$419,16)</f>
        <v>80</v>
      </c>
      <c r="Q377" s="84">
        <f>VLOOKUP($A$373,Raport5!$B$283:$T$419,17)</f>
        <v>81</v>
      </c>
      <c r="R377" s="84">
        <f>VLOOKUP($A$373,Raport5!$B$283:$T$419,18)</f>
        <v>82.5</v>
      </c>
      <c r="S377" s="38">
        <f t="shared" si="199"/>
        <v>1285.5</v>
      </c>
      <c r="T377" s="38">
        <f t="shared" si="200"/>
        <v>85.7</v>
      </c>
      <c r="U377" s="338"/>
      <c r="V377" s="340"/>
    </row>
    <row r="378" spans="1:32" ht="15" customHeight="1">
      <c r="A378" s="335"/>
      <c r="B378" s="85">
        <f>VLOOKUP($A$373,PresensiIPS!$A$7:$M$360,2)</f>
        <v>12243</v>
      </c>
      <c r="C378" s="36" t="s">
        <v>67</v>
      </c>
      <c r="D378" s="84">
        <f>VLOOKUP($A$373,Raport6!$B$283:$T$419,4)</f>
        <v>91.5</v>
      </c>
      <c r="E378" s="84">
        <f>VLOOKUP($A$373,Raport6!$B$283:$T$419,5)</f>
        <v>86.5</v>
      </c>
      <c r="F378" s="84">
        <f>VLOOKUP($A$373,Raport6!$B$283:$T$419,6)</f>
        <v>90.5</v>
      </c>
      <c r="G378" s="84">
        <f>VLOOKUP($A$373,Raport6!$B$283:$T$419,7)</f>
        <v>88.5</v>
      </c>
      <c r="H378" s="84">
        <f>VLOOKUP($A$373,Raport6!$B$283:$T$419,8)</f>
        <v>93</v>
      </c>
      <c r="I378" s="84">
        <f>VLOOKUP($A$373,Raport6!$B$283:$T$419,9)</f>
        <v>86</v>
      </c>
      <c r="J378" s="84">
        <f>VLOOKUP($A$373,Raport6!$B$283:$T$419,10)</f>
        <v>93.5</v>
      </c>
      <c r="K378" s="84">
        <f>VLOOKUP($A$373,Raport6!$B$283:$T$419,11)</f>
        <v>94</v>
      </c>
      <c r="L378" s="84">
        <f>VLOOKUP($A$373,Raport6!$B$283:$T$419,12)</f>
        <v>88.5</v>
      </c>
      <c r="M378" s="84">
        <f>VLOOKUP($A$373,Raport6!$B$283:$T$419,13)</f>
        <v>88</v>
      </c>
      <c r="N378" s="84">
        <f>VLOOKUP($A$373,Raport6!$B$283:$T$419,14)</f>
        <v>86</v>
      </c>
      <c r="O378" s="84">
        <f>VLOOKUP($A$373,Raport6!$B$283:$T$419,15)</f>
        <v>86.5</v>
      </c>
      <c r="P378" s="84">
        <f>VLOOKUP($A$373,Raport6!$B$283:$T$419,16)</f>
        <v>86.5</v>
      </c>
      <c r="Q378" s="84">
        <f>VLOOKUP($A$373,Raport6!$B$283:$T$419,17)</f>
        <v>82</v>
      </c>
      <c r="R378" s="84">
        <f>VLOOKUP($A$373,Raport6!$B$283:$T$419,18)</f>
        <v>82.5</v>
      </c>
      <c r="S378" s="38">
        <f t="shared" si="199"/>
        <v>1323.5</v>
      </c>
      <c r="T378" s="38">
        <f t="shared" si="200"/>
        <v>88.23</v>
      </c>
      <c r="U378" s="338"/>
      <c r="V378" s="340"/>
    </row>
    <row r="379" spans="1:32" ht="15" customHeight="1">
      <c r="A379" s="335"/>
      <c r="B379" s="85" t="str">
        <f>VLOOKUP($A$373,PresensiIPS!$A$7:$M$360,3)</f>
        <v>0044491740</v>
      </c>
      <c r="C379" s="27" t="s">
        <v>21</v>
      </c>
      <c r="D379" s="39">
        <f>ROUND(((D373+D374+D375+D376+D377+D378)/6),2)</f>
        <v>82.5</v>
      </c>
      <c r="E379" s="39">
        <f>ROUND(((E373+E374+E375+E376+E377+E378)/6),2)</f>
        <v>81.25</v>
      </c>
      <c r="F379" s="39">
        <f>ROUND(((F373+F374+F375+F376+F377+F378)/6),2)</f>
        <v>86.67</v>
      </c>
      <c r="G379" s="39">
        <f>ROUND(((G373+G374+G375+G376+G377+G378)/6),2)</f>
        <v>81.58</v>
      </c>
      <c r="H379" s="39">
        <f>ROUND(((H373+H374+H375+H376+H377+H378)/6),2)</f>
        <v>86</v>
      </c>
      <c r="I379" s="39">
        <f t="shared" ref="I379:T379" si="202">ROUND(((I373+I374+I375+I376+I377+I378)/6),2)</f>
        <v>82.83</v>
      </c>
      <c r="J379" s="39">
        <f t="shared" si="202"/>
        <v>88.17</v>
      </c>
      <c r="K379" s="39">
        <f t="shared" si="202"/>
        <v>84.25</v>
      </c>
      <c r="L379" s="39">
        <f t="shared" si="202"/>
        <v>83.17</v>
      </c>
      <c r="M379" s="39">
        <f t="shared" ref="M379" si="203">ROUND(((M373+M374+M375+M376+M377+M378)/6),2)</f>
        <v>82.92</v>
      </c>
      <c r="N379" s="39">
        <f t="shared" si="202"/>
        <v>82.5</v>
      </c>
      <c r="O379" s="39">
        <f t="shared" si="202"/>
        <v>82.08</v>
      </c>
      <c r="P379" s="39">
        <f t="shared" si="202"/>
        <v>82.58</v>
      </c>
      <c r="Q379" s="39">
        <f t="shared" si="202"/>
        <v>79</v>
      </c>
      <c r="R379" s="39">
        <f t="shared" si="202"/>
        <v>82.08</v>
      </c>
      <c r="S379" s="39">
        <f t="shared" si="202"/>
        <v>1247.58</v>
      </c>
      <c r="T379" s="39">
        <f t="shared" si="202"/>
        <v>83.17</v>
      </c>
      <c r="U379" s="338"/>
      <c r="V379" s="340"/>
    </row>
    <row r="380" spans="1:32" ht="15" customHeight="1">
      <c r="A380" s="335"/>
      <c r="B380" s="78"/>
      <c r="C380" s="28" t="s">
        <v>204</v>
      </c>
      <c r="D380" s="84">
        <f>VLOOKUP($A$373,'Nilai USP'!$B$283:$T$419,4)</f>
        <v>84</v>
      </c>
      <c r="E380" s="84">
        <f>VLOOKUP($A$373,'Nilai USP'!$B$283:$T$419,5)</f>
        <v>85.384615384615387</v>
      </c>
      <c r="F380" s="84">
        <f>VLOOKUP($A$373,'Nilai USP'!$B$283:$T$419,6)</f>
        <v>94</v>
      </c>
      <c r="G380" s="84">
        <f>VLOOKUP($A$373,'Nilai USP'!$B$283:$T$419,7)</f>
        <v>85</v>
      </c>
      <c r="H380" s="84">
        <f>VLOOKUP($A$373,'Nilai USP'!$B$283:$T$419,8)</f>
        <v>84</v>
      </c>
      <c r="I380" s="84">
        <f>VLOOKUP($A$373,'Nilai USP'!$B$283:$T$419,9)</f>
        <v>93</v>
      </c>
      <c r="J380" s="84">
        <f>VLOOKUP($A$373,'Nilai USP'!$B$283:$T$419,10)</f>
        <v>86</v>
      </c>
      <c r="K380" s="84">
        <f>VLOOKUP($A$373,'Nilai USP'!$B$283:$T$419,11)</f>
        <v>96</v>
      </c>
      <c r="L380" s="84">
        <f>VLOOKUP($A$373,'Nilai USP'!$B$283:$T$419,12)</f>
        <v>87</v>
      </c>
      <c r="M380" s="84">
        <f>VLOOKUP($A$373,'Nilai USP'!$B$283:$T$419,13)</f>
        <v>88.529411764705884</v>
      </c>
      <c r="N380" s="84">
        <f>VLOOKUP($A$373,'Nilai USP'!$B$283:$T$419,14)</f>
        <v>100</v>
      </c>
      <c r="O380" s="84">
        <f>VLOOKUP($A$373,'Nilai USP'!$B$283:$T$419,15)</f>
        <v>86</v>
      </c>
      <c r="P380" s="84">
        <f>VLOOKUP($A$373,'Nilai USP'!$B$283:$T$419,16)</f>
        <v>83</v>
      </c>
      <c r="Q380" s="84">
        <f>VLOOKUP($A$373,'Nilai USP'!$B$283:$T$419,17)</f>
        <v>78</v>
      </c>
      <c r="R380" s="84">
        <f>VLOOKUP($A$373,'Nilai USP'!$B$283:$T$419,18)</f>
        <v>86</v>
      </c>
      <c r="S380" s="38">
        <f t="shared" ref="S380:S387" si="204">SUM(D380:R380)</f>
        <v>1315.9140271493211</v>
      </c>
      <c r="T380" s="38">
        <f t="shared" ref="T380:T387" si="205">ROUND(S380/COUNT(D380:R380),2)</f>
        <v>87.73</v>
      </c>
      <c r="U380" s="338"/>
      <c r="V380" s="340"/>
    </row>
    <row r="381" spans="1:32" ht="15" customHeight="1" thickBot="1">
      <c r="A381" s="336"/>
      <c r="B381" s="29"/>
      <c r="C381" s="37" t="s">
        <v>205</v>
      </c>
      <c r="D381" s="41">
        <f t="shared" ref="D381:R381" si="206">ROUND((D379*$V$6+D380*$V$7),0)</f>
        <v>83</v>
      </c>
      <c r="E381" s="41">
        <f t="shared" si="206"/>
        <v>83</v>
      </c>
      <c r="F381" s="41">
        <f t="shared" si="206"/>
        <v>90</v>
      </c>
      <c r="G381" s="41">
        <f t="shared" si="206"/>
        <v>83</v>
      </c>
      <c r="H381" s="41">
        <f t="shared" si="206"/>
        <v>85</v>
      </c>
      <c r="I381" s="41">
        <f t="shared" si="206"/>
        <v>88</v>
      </c>
      <c r="J381" s="41">
        <f t="shared" si="206"/>
        <v>87</v>
      </c>
      <c r="K381" s="41">
        <f t="shared" si="206"/>
        <v>90</v>
      </c>
      <c r="L381" s="41">
        <f t="shared" si="206"/>
        <v>85</v>
      </c>
      <c r="M381" s="41">
        <f t="shared" si="206"/>
        <v>86</v>
      </c>
      <c r="N381" s="41">
        <f t="shared" si="206"/>
        <v>91</v>
      </c>
      <c r="O381" s="41">
        <f t="shared" si="206"/>
        <v>84</v>
      </c>
      <c r="P381" s="41">
        <f t="shared" si="206"/>
        <v>83</v>
      </c>
      <c r="Q381" s="41">
        <f t="shared" si="206"/>
        <v>79</v>
      </c>
      <c r="R381" s="41">
        <f t="shared" si="206"/>
        <v>84</v>
      </c>
      <c r="S381" s="41">
        <f t="shared" si="204"/>
        <v>1281</v>
      </c>
      <c r="T381" s="41">
        <f t="shared" si="205"/>
        <v>85.4</v>
      </c>
      <c r="U381" s="339"/>
      <c r="V381" s="341"/>
    </row>
    <row r="382" spans="1:32" ht="15" customHeight="1" thickTop="1">
      <c r="A382" s="334">
        <v>42</v>
      </c>
      <c r="B382" s="26"/>
      <c r="C382" s="36" t="s">
        <v>34</v>
      </c>
      <c r="D382" s="87">
        <f>VLOOKUP($A$382,Raport1!$B$283:$T$419,4)</f>
        <v>75.5</v>
      </c>
      <c r="E382" s="87">
        <f>VLOOKUP($A$382,Raport1!$B$283:$T$419,5)</f>
        <v>77</v>
      </c>
      <c r="F382" s="87">
        <f>VLOOKUP($A$382,Raport1!$B$283:$T$419,6)</f>
        <v>81.5</v>
      </c>
      <c r="G382" s="87">
        <f>VLOOKUP($A$382,Raport1!$B$283:$T$419,7)</f>
        <v>74.5</v>
      </c>
      <c r="H382" s="87">
        <f>VLOOKUP($A$382,Raport1!$B$283:$T$419,8)</f>
        <v>71</v>
      </c>
      <c r="I382" s="87">
        <f>VLOOKUP($A$382,Raport1!$B$283:$T$419,9)</f>
        <v>77.5</v>
      </c>
      <c r="J382" s="87">
        <f>VLOOKUP($A$382,Raport1!$B$283:$T$419,10)</f>
        <v>80</v>
      </c>
      <c r="K382" s="87">
        <f>VLOOKUP($A$382,Raport1!$B$283:$T$419,11)</f>
        <v>78</v>
      </c>
      <c r="L382" s="87">
        <f>VLOOKUP($A$382,Raport1!$B$283:$T$419,12)</f>
        <v>81.5</v>
      </c>
      <c r="M382" s="87">
        <f>VLOOKUP($A$382,Raport1!$B$283:$T$419,13)</f>
        <v>74</v>
      </c>
      <c r="N382" s="87">
        <f>VLOOKUP($A$382,Raport1!$B$283:$T$419,14)</f>
        <v>75</v>
      </c>
      <c r="O382" s="87">
        <f>VLOOKUP($A$382,Raport1!$B$283:$T$419,15)</f>
        <v>75</v>
      </c>
      <c r="P382" s="87">
        <f>VLOOKUP($A$382,Raport1!$B$283:$T$419,16)</f>
        <v>76.5</v>
      </c>
      <c r="Q382" s="87">
        <f>VLOOKUP($A$382,Raport1!$B$283:$T$419,17)</f>
        <v>74</v>
      </c>
      <c r="R382" s="87">
        <f>VLOOKUP($A$382,Raport1!$B$283:$T$419,18)</f>
        <v>74.5</v>
      </c>
      <c r="S382" s="80">
        <f t="shared" si="204"/>
        <v>1145.5</v>
      </c>
      <c r="T382" s="80">
        <f t="shared" si="205"/>
        <v>76.37</v>
      </c>
      <c r="U382" s="337" t="str">
        <f>'SIKAP IPS'!J49</f>
        <v>SB</v>
      </c>
      <c r="V382" s="340" t="s">
        <v>33</v>
      </c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spans="1:32" ht="15" customHeight="1">
      <c r="A383" s="335"/>
      <c r="B383" s="26"/>
      <c r="C383" s="35" t="s">
        <v>35</v>
      </c>
      <c r="D383" s="84">
        <f>VLOOKUP($A$382,Raport2!$B$283:$T$419,4)</f>
        <v>77.5</v>
      </c>
      <c r="E383" s="84">
        <f>VLOOKUP($A$382,Raport2!$B$283:$T$419,5)</f>
        <v>78.5</v>
      </c>
      <c r="F383" s="84">
        <f>VLOOKUP($A$382,Raport2!$B$283:$T$419,6)</f>
        <v>83</v>
      </c>
      <c r="G383" s="84">
        <f>VLOOKUP($A$382,Raport2!$B$283:$T$419,7)</f>
        <v>82.5</v>
      </c>
      <c r="H383" s="84">
        <f>VLOOKUP($A$382,Raport2!$B$283:$T$419,8)</f>
        <v>79.5</v>
      </c>
      <c r="I383" s="84">
        <f>VLOOKUP($A$382,Raport2!$B$283:$T$419,9)</f>
        <v>80</v>
      </c>
      <c r="J383" s="84">
        <f>VLOOKUP($A$382,Raport2!$B$283:$T$419,10)</f>
        <v>83</v>
      </c>
      <c r="K383" s="84">
        <f>VLOOKUP($A$382,Raport2!$B$283:$T$419,11)</f>
        <v>81.5</v>
      </c>
      <c r="L383" s="84">
        <f>VLOOKUP($A$382,Raport2!$B$283:$T$419,12)</f>
        <v>81.5</v>
      </c>
      <c r="M383" s="84">
        <f>VLOOKUP($A$382,Raport2!$B$283:$T$419,13)</f>
        <v>78</v>
      </c>
      <c r="N383" s="84">
        <f>VLOOKUP($A$382,Raport2!$B$283:$T$419,14)</f>
        <v>75.5</v>
      </c>
      <c r="O383" s="84">
        <f>VLOOKUP($A$382,Raport2!$B$283:$T$419,15)</f>
        <v>80</v>
      </c>
      <c r="P383" s="84">
        <f>VLOOKUP($A$382,Raport2!$B$283:$T$419,16)</f>
        <v>78.5</v>
      </c>
      <c r="Q383" s="84">
        <f>VLOOKUP($A$382,Raport2!$B$283:$T$419,17)</f>
        <v>80</v>
      </c>
      <c r="R383" s="84">
        <f>VLOOKUP($A$382,Raport2!$B$283:$T$419,18)</f>
        <v>83.5</v>
      </c>
      <c r="S383" s="38">
        <f t="shared" si="204"/>
        <v>1202.5</v>
      </c>
      <c r="T383" s="38">
        <f t="shared" si="205"/>
        <v>80.17</v>
      </c>
      <c r="U383" s="338"/>
      <c r="V383" s="340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spans="1:32" ht="15" customHeight="1">
      <c r="A384" s="335"/>
      <c r="B384" s="342" t="str">
        <f>VLOOKUP($A$382,PresensiIPS!$A$7:$M$360,7)</f>
        <v>FIFI ANDRIANI</v>
      </c>
      <c r="C384" s="35" t="s">
        <v>22</v>
      </c>
      <c r="D384" s="84">
        <f>VLOOKUP($A$382,Raport3!$B$283:$T$419,4)</f>
        <v>84</v>
      </c>
      <c r="E384" s="84">
        <f>VLOOKUP($A$382,Raport3!$B$283:$T$419,5)</f>
        <v>85</v>
      </c>
      <c r="F384" s="84">
        <f>VLOOKUP($A$382,Raport3!$B$283:$T$419,6)</f>
        <v>84</v>
      </c>
      <c r="G384" s="84">
        <f>VLOOKUP($A$382,Raport3!$B$283:$T$419,7)</f>
        <v>85.5</v>
      </c>
      <c r="H384" s="84">
        <f>VLOOKUP($A$382,Raport3!$B$283:$T$419,8)</f>
        <v>91.5</v>
      </c>
      <c r="I384" s="84">
        <f>VLOOKUP($A$382,Raport3!$B$283:$T$419,9)</f>
        <v>85</v>
      </c>
      <c r="J384" s="84">
        <f>VLOOKUP($A$382,Raport3!$B$283:$T$419,10)</f>
        <v>86</v>
      </c>
      <c r="K384" s="84">
        <f>VLOOKUP($A$382,Raport3!$B$283:$T$419,11)</f>
        <v>81</v>
      </c>
      <c r="L384" s="84">
        <f>VLOOKUP($A$382,Raport3!$B$283:$T$419,12)</f>
        <v>80</v>
      </c>
      <c r="M384" s="84">
        <f>VLOOKUP($A$382,Raport3!$B$283:$T$419,13)</f>
        <v>86.5</v>
      </c>
      <c r="N384" s="84">
        <f>VLOOKUP($A$382,Raport3!$B$283:$T$419,14)</f>
        <v>77.5</v>
      </c>
      <c r="O384" s="84">
        <f>VLOOKUP($A$382,Raport3!$B$283:$T$419,15)</f>
        <v>86.5</v>
      </c>
      <c r="P384" s="84">
        <f>VLOOKUP($A$382,Raport3!$B$283:$T$419,16)</f>
        <v>80.5</v>
      </c>
      <c r="Q384" s="84">
        <f>VLOOKUP($A$382,Raport3!$B$283:$T$419,17)</f>
        <v>81</v>
      </c>
      <c r="R384" s="84">
        <f>VLOOKUP($A$382,Raport3!$B$283:$T$419,18)</f>
        <v>80</v>
      </c>
      <c r="S384" s="38">
        <f t="shared" si="204"/>
        <v>1254</v>
      </c>
      <c r="T384" s="38">
        <f t="shared" si="205"/>
        <v>83.6</v>
      </c>
      <c r="U384" s="338"/>
      <c r="V384" s="340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spans="1:32" ht="15" customHeight="1">
      <c r="A385" s="335"/>
      <c r="B385" s="342"/>
      <c r="C385" s="35" t="s">
        <v>23</v>
      </c>
      <c r="D385" s="84">
        <f>VLOOKUP($A$382,Raport4!$B$283:$T$419,4)</f>
        <v>85</v>
      </c>
      <c r="E385" s="84">
        <f>VLOOKUP($A$382,Raport4!$B$283:$T$419,5)</f>
        <v>86</v>
      </c>
      <c r="F385" s="84">
        <f>VLOOKUP($A$382,Raport4!$B$283:$T$419,6)</f>
        <v>85</v>
      </c>
      <c r="G385" s="84">
        <f>VLOOKUP($A$382,Raport4!$B$283:$T$419,7)</f>
        <v>85.5</v>
      </c>
      <c r="H385" s="84">
        <f>VLOOKUP($A$382,Raport4!$B$283:$T$419,8)</f>
        <v>93</v>
      </c>
      <c r="I385" s="84">
        <f>VLOOKUP($A$382,Raport4!$B$283:$T$419,9)</f>
        <v>85.5</v>
      </c>
      <c r="J385" s="84">
        <f>VLOOKUP($A$382,Raport4!$B$283:$T$419,10)</f>
        <v>87</v>
      </c>
      <c r="K385" s="84">
        <f>VLOOKUP($A$382,Raport4!$B$283:$T$419,11)</f>
        <v>85</v>
      </c>
      <c r="L385" s="84">
        <f>VLOOKUP($A$382,Raport4!$B$283:$T$419,12)</f>
        <v>87</v>
      </c>
      <c r="M385" s="84">
        <f>VLOOKUP($A$382,Raport4!$B$283:$T$419,13)</f>
        <v>84.5</v>
      </c>
      <c r="N385" s="84">
        <f>VLOOKUP($A$382,Raport4!$B$283:$T$419,14)</f>
        <v>78</v>
      </c>
      <c r="O385" s="84">
        <f>VLOOKUP($A$382,Raport4!$B$283:$T$419,15)</f>
        <v>87</v>
      </c>
      <c r="P385" s="84">
        <f>VLOOKUP($A$382,Raport4!$B$283:$T$419,16)</f>
        <v>82.5</v>
      </c>
      <c r="Q385" s="84">
        <f>VLOOKUP($A$382,Raport4!$B$283:$T$419,17)</f>
        <v>83</v>
      </c>
      <c r="R385" s="84">
        <f>VLOOKUP($A$382,Raport4!$B$283:$T$419,18)</f>
        <v>85</v>
      </c>
      <c r="S385" s="38">
        <f t="shared" si="204"/>
        <v>1279</v>
      </c>
      <c r="T385" s="38">
        <f t="shared" si="205"/>
        <v>85.27</v>
      </c>
      <c r="U385" s="338"/>
      <c r="V385" s="340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spans="1:32" ht="15" customHeight="1">
      <c r="A386" s="335"/>
      <c r="B386" s="86" t="str">
        <f>VLOOKUP($A$382,PresensiIPS!$A$7:$M$360,4)</f>
        <v>3526016207030002</v>
      </c>
      <c r="C386" s="36" t="s">
        <v>24</v>
      </c>
      <c r="D386" s="84">
        <f>VLOOKUP($A$382,Raport5!$B$283:$T$419,4)</f>
        <v>87.5</v>
      </c>
      <c r="E386" s="84">
        <f>VLOOKUP($A$382,Raport5!$B$283:$T$419,5)</f>
        <v>91.5</v>
      </c>
      <c r="F386" s="84">
        <f>VLOOKUP($A$382,Raport5!$B$283:$T$419,6)</f>
        <v>89.5</v>
      </c>
      <c r="G386" s="84">
        <f>VLOOKUP($A$382,Raport5!$B$283:$T$419,7)</f>
        <v>87</v>
      </c>
      <c r="H386" s="84">
        <f>VLOOKUP($A$382,Raport5!$B$283:$T$419,8)</f>
        <v>94</v>
      </c>
      <c r="I386" s="84">
        <f>VLOOKUP($A$382,Raport5!$B$283:$T$419,9)</f>
        <v>85.5</v>
      </c>
      <c r="J386" s="84">
        <f>VLOOKUP($A$382,Raport5!$B$283:$T$419,10)</f>
        <v>92.5</v>
      </c>
      <c r="K386" s="84">
        <f>VLOOKUP($A$382,Raport5!$B$283:$T$419,11)</f>
        <v>86.5</v>
      </c>
      <c r="L386" s="84">
        <f>VLOOKUP($A$382,Raport5!$B$283:$T$419,12)</f>
        <v>88</v>
      </c>
      <c r="M386" s="84">
        <f>VLOOKUP($A$382,Raport5!$B$283:$T$419,13)</f>
        <v>91.5</v>
      </c>
      <c r="N386" s="84">
        <f>VLOOKUP($A$382,Raport5!$B$283:$T$419,14)</f>
        <v>80</v>
      </c>
      <c r="O386" s="84">
        <f>VLOOKUP($A$382,Raport5!$B$283:$T$419,15)</f>
        <v>90.5</v>
      </c>
      <c r="P386" s="84">
        <f>VLOOKUP($A$382,Raport5!$B$283:$T$419,16)</f>
        <v>83.5</v>
      </c>
      <c r="Q386" s="84">
        <f>VLOOKUP($A$382,Raport5!$B$283:$T$419,17)</f>
        <v>82.5</v>
      </c>
      <c r="R386" s="84">
        <f>VLOOKUP($A$382,Raport5!$B$283:$T$419,18)</f>
        <v>82.5</v>
      </c>
      <c r="S386" s="38">
        <f t="shared" si="204"/>
        <v>1312.5</v>
      </c>
      <c r="T386" s="38">
        <f t="shared" si="205"/>
        <v>87.5</v>
      </c>
      <c r="U386" s="338"/>
      <c r="V386" s="340"/>
    </row>
    <row r="387" spans="1:32" ht="15" customHeight="1">
      <c r="A387" s="335"/>
      <c r="B387" s="85">
        <f>VLOOKUP($A$382,PresensiIPS!$A$7:$M$360,2)</f>
        <v>12246</v>
      </c>
      <c r="C387" s="36" t="s">
        <v>67</v>
      </c>
      <c r="D387" s="84">
        <f>VLOOKUP($A$382,Raport6!$B$283:$T$419,4)</f>
        <v>89.5</v>
      </c>
      <c r="E387" s="84">
        <f>VLOOKUP($A$382,Raport6!$B$283:$T$419,5)</f>
        <v>94</v>
      </c>
      <c r="F387" s="84">
        <f>VLOOKUP($A$382,Raport6!$B$283:$T$419,6)</f>
        <v>89.5</v>
      </c>
      <c r="G387" s="84">
        <f>VLOOKUP($A$382,Raport6!$B$283:$T$419,7)</f>
        <v>88</v>
      </c>
      <c r="H387" s="84">
        <f>VLOOKUP($A$382,Raport6!$B$283:$T$419,8)</f>
        <v>95</v>
      </c>
      <c r="I387" s="84">
        <f>VLOOKUP($A$382,Raport6!$B$283:$T$419,9)</f>
        <v>88</v>
      </c>
      <c r="J387" s="84">
        <f>VLOOKUP($A$382,Raport6!$B$283:$T$419,10)</f>
        <v>94</v>
      </c>
      <c r="K387" s="84">
        <f>VLOOKUP($A$382,Raport6!$B$283:$T$419,11)</f>
        <v>92</v>
      </c>
      <c r="L387" s="84">
        <f>VLOOKUP($A$382,Raport6!$B$283:$T$419,12)</f>
        <v>93.5</v>
      </c>
      <c r="M387" s="84">
        <f>VLOOKUP($A$382,Raport6!$B$283:$T$419,13)</f>
        <v>93.5</v>
      </c>
      <c r="N387" s="84">
        <f>VLOOKUP($A$382,Raport6!$B$283:$T$419,14)</f>
        <v>82</v>
      </c>
      <c r="O387" s="84">
        <f>VLOOKUP($A$382,Raport6!$B$283:$T$419,15)</f>
        <v>90.5</v>
      </c>
      <c r="P387" s="84">
        <f>VLOOKUP($A$382,Raport6!$B$283:$T$419,16)</f>
        <v>86</v>
      </c>
      <c r="Q387" s="84">
        <f>VLOOKUP($A$382,Raport6!$B$283:$T$419,17)</f>
        <v>85</v>
      </c>
      <c r="R387" s="84">
        <f>VLOOKUP($A$382,Raport6!$B$283:$T$419,18)</f>
        <v>82.5</v>
      </c>
      <c r="S387" s="38">
        <f t="shared" si="204"/>
        <v>1343</v>
      </c>
      <c r="T387" s="38">
        <f t="shared" si="205"/>
        <v>89.53</v>
      </c>
      <c r="U387" s="338"/>
      <c r="V387" s="340"/>
    </row>
    <row r="388" spans="1:32" ht="15" customHeight="1">
      <c r="A388" s="335"/>
      <c r="B388" s="85" t="str">
        <f>VLOOKUP($A$382,PresensiIPS!$A$7:$M$360,3)</f>
        <v>0039964996</v>
      </c>
      <c r="C388" s="27" t="s">
        <v>21</v>
      </c>
      <c r="D388" s="39">
        <f>ROUND(((D382+D383+D384+D385+D386+D387)/6),2)</f>
        <v>83.17</v>
      </c>
      <c r="E388" s="39">
        <f>ROUND(((E382+E383+E384+E385+E386+E387)/6),2)</f>
        <v>85.33</v>
      </c>
      <c r="F388" s="39">
        <f>ROUND(((F382+F383+F384+F385+F386+F387)/6),2)</f>
        <v>85.42</v>
      </c>
      <c r="G388" s="39">
        <f>ROUND(((G382+G383+G384+G385+G386+G387)/6),2)</f>
        <v>83.83</v>
      </c>
      <c r="H388" s="39">
        <f>ROUND(((H382+H383+H384+H385+H386+H387)/6),2)</f>
        <v>87.33</v>
      </c>
      <c r="I388" s="39">
        <f t="shared" ref="I388:T388" si="207">ROUND(((I382+I383+I384+I385+I386+I387)/6),2)</f>
        <v>83.58</v>
      </c>
      <c r="J388" s="39">
        <f t="shared" si="207"/>
        <v>87.08</v>
      </c>
      <c r="K388" s="39">
        <f t="shared" si="207"/>
        <v>84</v>
      </c>
      <c r="L388" s="39">
        <f t="shared" si="207"/>
        <v>85.25</v>
      </c>
      <c r="M388" s="39">
        <f t="shared" ref="M388" si="208">ROUND(((M382+M383+M384+M385+M386+M387)/6),2)</f>
        <v>84.67</v>
      </c>
      <c r="N388" s="39">
        <f t="shared" si="207"/>
        <v>78</v>
      </c>
      <c r="O388" s="39">
        <f t="shared" si="207"/>
        <v>84.92</v>
      </c>
      <c r="P388" s="39">
        <f t="shared" si="207"/>
        <v>81.25</v>
      </c>
      <c r="Q388" s="39">
        <f t="shared" si="207"/>
        <v>80.92</v>
      </c>
      <c r="R388" s="39">
        <f t="shared" si="207"/>
        <v>81.33</v>
      </c>
      <c r="S388" s="39">
        <f t="shared" si="207"/>
        <v>1256.08</v>
      </c>
      <c r="T388" s="39">
        <f t="shared" si="207"/>
        <v>83.74</v>
      </c>
      <c r="U388" s="338"/>
      <c r="V388" s="340"/>
    </row>
    <row r="389" spans="1:32" ht="15" customHeight="1">
      <c r="A389" s="335"/>
      <c r="B389" s="78"/>
      <c r="C389" s="28" t="s">
        <v>204</v>
      </c>
      <c r="D389" s="84">
        <f>VLOOKUP($A$382,'Nilai USP'!$B$283:$T$419,4)</f>
        <v>90</v>
      </c>
      <c r="E389" s="84">
        <f>VLOOKUP($A$382,'Nilai USP'!$B$283:$T$419,5)</f>
        <v>85.384615384615387</v>
      </c>
      <c r="F389" s="84">
        <f>VLOOKUP($A$382,'Nilai USP'!$B$283:$T$419,6)</f>
        <v>84</v>
      </c>
      <c r="G389" s="84">
        <f>VLOOKUP($A$382,'Nilai USP'!$B$283:$T$419,7)</f>
        <v>83</v>
      </c>
      <c r="H389" s="84">
        <f>VLOOKUP($A$382,'Nilai USP'!$B$283:$T$419,8)</f>
        <v>81</v>
      </c>
      <c r="I389" s="84">
        <f>VLOOKUP($A$382,'Nilai USP'!$B$283:$T$419,9)</f>
        <v>93</v>
      </c>
      <c r="J389" s="84">
        <f>VLOOKUP($A$382,'Nilai USP'!$B$283:$T$419,10)</f>
        <v>88</v>
      </c>
      <c r="K389" s="84">
        <f>VLOOKUP($A$382,'Nilai USP'!$B$283:$T$419,11)</f>
        <v>95</v>
      </c>
      <c r="L389" s="84">
        <f>VLOOKUP($A$382,'Nilai USP'!$B$283:$T$419,12)</f>
        <v>94</v>
      </c>
      <c r="M389" s="84">
        <f>VLOOKUP($A$382,'Nilai USP'!$B$283:$T$419,13)</f>
        <v>86.764705882352942</v>
      </c>
      <c r="N389" s="84">
        <f>VLOOKUP($A$382,'Nilai USP'!$B$283:$T$419,14)</f>
        <v>95</v>
      </c>
      <c r="O389" s="84">
        <f>VLOOKUP($A$382,'Nilai USP'!$B$283:$T$419,15)</f>
        <v>86</v>
      </c>
      <c r="P389" s="84">
        <f>VLOOKUP($A$382,'Nilai USP'!$B$283:$T$419,16)</f>
        <v>86</v>
      </c>
      <c r="Q389" s="84">
        <f>VLOOKUP($A$382,'Nilai USP'!$B$283:$T$419,17)</f>
        <v>82</v>
      </c>
      <c r="R389" s="84">
        <f>VLOOKUP($A$382,'Nilai USP'!$B$283:$T$419,18)</f>
        <v>85</v>
      </c>
      <c r="S389" s="38">
        <f t="shared" ref="S389:S396" si="209">SUM(D389:R389)</f>
        <v>1314.1493212669684</v>
      </c>
      <c r="T389" s="38">
        <f t="shared" ref="T389:T396" si="210">ROUND(S389/COUNT(D389:R389),2)</f>
        <v>87.61</v>
      </c>
      <c r="U389" s="338"/>
      <c r="V389" s="340"/>
    </row>
    <row r="390" spans="1:32" ht="15" customHeight="1" thickBot="1">
      <c r="A390" s="336"/>
      <c r="B390" s="29"/>
      <c r="C390" s="37" t="s">
        <v>205</v>
      </c>
      <c r="D390" s="41">
        <f t="shared" ref="D390:R390" si="211">ROUND((D388*$V$6+D389*$V$7),0)</f>
        <v>87</v>
      </c>
      <c r="E390" s="41">
        <f t="shared" si="211"/>
        <v>85</v>
      </c>
      <c r="F390" s="41">
        <f t="shared" si="211"/>
        <v>85</v>
      </c>
      <c r="G390" s="41">
        <f t="shared" si="211"/>
        <v>83</v>
      </c>
      <c r="H390" s="41">
        <f t="shared" si="211"/>
        <v>84</v>
      </c>
      <c r="I390" s="41">
        <f t="shared" si="211"/>
        <v>88</v>
      </c>
      <c r="J390" s="41">
        <f t="shared" si="211"/>
        <v>88</v>
      </c>
      <c r="K390" s="41">
        <f t="shared" si="211"/>
        <v>90</v>
      </c>
      <c r="L390" s="41">
        <f t="shared" si="211"/>
        <v>90</v>
      </c>
      <c r="M390" s="41">
        <f t="shared" si="211"/>
        <v>86</v>
      </c>
      <c r="N390" s="41">
        <f t="shared" si="211"/>
        <v>87</v>
      </c>
      <c r="O390" s="41">
        <f t="shared" si="211"/>
        <v>85</v>
      </c>
      <c r="P390" s="41">
        <f t="shared" si="211"/>
        <v>84</v>
      </c>
      <c r="Q390" s="41">
        <f t="shared" si="211"/>
        <v>81</v>
      </c>
      <c r="R390" s="41">
        <f t="shared" si="211"/>
        <v>83</v>
      </c>
      <c r="S390" s="41">
        <f t="shared" si="209"/>
        <v>1286</v>
      </c>
      <c r="T390" s="41">
        <f t="shared" si="210"/>
        <v>85.73</v>
      </c>
      <c r="U390" s="339"/>
      <c r="V390" s="341"/>
    </row>
    <row r="391" spans="1:32" ht="15" customHeight="1" thickTop="1">
      <c r="A391" s="334">
        <v>43</v>
      </c>
      <c r="B391" s="26"/>
      <c r="C391" s="36" t="s">
        <v>34</v>
      </c>
      <c r="D391" s="87">
        <f>VLOOKUP($A$391,Raport1!$B$283:$T$419,4)</f>
        <v>71.5</v>
      </c>
      <c r="E391" s="87">
        <f>VLOOKUP($A$391,Raport1!$B$283:$T$419,5)</f>
        <v>68</v>
      </c>
      <c r="F391" s="87">
        <f>VLOOKUP($A$391,Raport1!$B$283:$T$419,6)</f>
        <v>73</v>
      </c>
      <c r="G391" s="87">
        <f>VLOOKUP($A$391,Raport1!$B$283:$T$419,7)</f>
        <v>71</v>
      </c>
      <c r="H391" s="87">
        <f>VLOOKUP($A$391,Raport1!$B$283:$T$419,8)</f>
        <v>70.5</v>
      </c>
      <c r="I391" s="87">
        <f>VLOOKUP($A$391,Raport1!$B$283:$T$419,9)</f>
        <v>73.5</v>
      </c>
      <c r="J391" s="87">
        <f>VLOOKUP($A$391,Raport1!$B$283:$T$419,10)</f>
        <v>80</v>
      </c>
      <c r="K391" s="87">
        <f>VLOOKUP($A$391,Raport1!$B$283:$T$419,11)</f>
        <v>70</v>
      </c>
      <c r="L391" s="87">
        <f>VLOOKUP($A$391,Raport1!$B$283:$T$419,12)</f>
        <v>77.5</v>
      </c>
      <c r="M391" s="87">
        <f>VLOOKUP($A$391,Raport1!$B$283:$T$419,13)</f>
        <v>72.5</v>
      </c>
      <c r="N391" s="87">
        <f>VLOOKUP($A$391,Raport1!$B$283:$T$419,14)</f>
        <v>72.5</v>
      </c>
      <c r="O391" s="87">
        <f>VLOOKUP($A$391,Raport1!$B$283:$T$419,15)</f>
        <v>68</v>
      </c>
      <c r="P391" s="87">
        <f>VLOOKUP($A$391,Raport1!$B$283:$T$419,16)</f>
        <v>71</v>
      </c>
      <c r="Q391" s="87">
        <f>VLOOKUP($A$391,Raport1!$B$283:$T$419,17)</f>
        <v>69</v>
      </c>
      <c r="R391" s="87">
        <f>VLOOKUP($A$391,Raport1!$B$283:$T$419,18)</f>
        <v>71</v>
      </c>
      <c r="S391" s="80">
        <f t="shared" si="209"/>
        <v>1079</v>
      </c>
      <c r="T391" s="80">
        <f t="shared" si="210"/>
        <v>71.930000000000007</v>
      </c>
      <c r="U391" s="337" t="str">
        <f>'SIKAP IPS'!J50</f>
        <v>SB</v>
      </c>
      <c r="V391" s="340" t="s">
        <v>33</v>
      </c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 spans="1:32" ht="15" customHeight="1">
      <c r="A392" s="335"/>
      <c r="B392" s="26"/>
      <c r="C392" s="35" t="s">
        <v>35</v>
      </c>
      <c r="D392" s="84">
        <f>VLOOKUP($A$391,Raport2!$B$283:$T$419,4)</f>
        <v>71.5</v>
      </c>
      <c r="E392" s="84">
        <f>VLOOKUP($A$391,Raport2!$B$283:$T$419,5)</f>
        <v>74</v>
      </c>
      <c r="F392" s="84">
        <f>VLOOKUP($A$391,Raport2!$B$283:$T$419,6)</f>
        <v>71</v>
      </c>
      <c r="G392" s="84">
        <f>VLOOKUP($A$391,Raport2!$B$283:$T$419,7)</f>
        <v>83.5</v>
      </c>
      <c r="H392" s="84">
        <f>VLOOKUP($A$391,Raport2!$B$283:$T$419,8)</f>
        <v>71</v>
      </c>
      <c r="I392" s="84">
        <f>VLOOKUP($A$391,Raport2!$B$283:$T$419,9)</f>
        <v>76</v>
      </c>
      <c r="J392" s="84">
        <f>VLOOKUP($A$391,Raport2!$B$283:$T$419,10)</f>
        <v>81.5</v>
      </c>
      <c r="K392" s="84">
        <f>VLOOKUP($A$391,Raport2!$B$283:$T$419,11)</f>
        <v>81.5</v>
      </c>
      <c r="L392" s="84">
        <f>VLOOKUP($A$391,Raport2!$B$283:$T$419,12)</f>
        <v>73.5</v>
      </c>
      <c r="M392" s="84">
        <f>VLOOKUP($A$391,Raport2!$B$283:$T$419,13)</f>
        <v>74.5</v>
      </c>
      <c r="N392" s="84">
        <f>VLOOKUP($A$391,Raport2!$B$283:$T$419,14)</f>
        <v>75</v>
      </c>
      <c r="O392" s="84">
        <f>VLOOKUP($A$391,Raport2!$B$283:$T$419,15)</f>
        <v>70</v>
      </c>
      <c r="P392" s="84">
        <f>VLOOKUP($A$391,Raport2!$B$283:$T$419,16)</f>
        <v>74.5</v>
      </c>
      <c r="Q392" s="84">
        <f>VLOOKUP($A$391,Raport2!$B$283:$T$419,17)</f>
        <v>69</v>
      </c>
      <c r="R392" s="84">
        <f>VLOOKUP($A$391,Raport2!$B$283:$T$419,18)</f>
        <v>75</v>
      </c>
      <c r="S392" s="38">
        <f t="shared" si="209"/>
        <v>1121.5</v>
      </c>
      <c r="T392" s="38">
        <f t="shared" si="210"/>
        <v>74.77</v>
      </c>
      <c r="U392" s="338"/>
      <c r="V392" s="340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 spans="1:32" ht="15" customHeight="1">
      <c r="A393" s="335"/>
      <c r="B393" s="342" t="str">
        <f>VLOOKUP($A$391,PresensiIPS!$A$7:$M$360,7)</f>
        <v>Fikri Okta Firmasyah Alim</v>
      </c>
      <c r="C393" s="35" t="s">
        <v>22</v>
      </c>
      <c r="D393" s="84">
        <f>VLOOKUP($A$391,Raport3!$B$283:$T$419,4)</f>
        <v>73.5</v>
      </c>
      <c r="E393" s="84">
        <f>VLOOKUP($A$391,Raport3!$B$283:$T$419,5)</f>
        <v>71</v>
      </c>
      <c r="F393" s="84">
        <f>VLOOKUP($A$391,Raport3!$B$283:$T$419,6)</f>
        <v>73</v>
      </c>
      <c r="G393" s="84">
        <f>VLOOKUP($A$391,Raport3!$B$283:$T$419,7)</f>
        <v>70</v>
      </c>
      <c r="H393" s="84">
        <f>VLOOKUP($A$391,Raport3!$B$283:$T$419,8)</f>
        <v>82.5</v>
      </c>
      <c r="I393" s="84">
        <f>VLOOKUP($A$391,Raport3!$B$283:$T$419,9)</f>
        <v>76.5</v>
      </c>
      <c r="J393" s="84">
        <f>VLOOKUP($A$391,Raport3!$B$283:$T$419,10)</f>
        <v>71</v>
      </c>
      <c r="K393" s="84">
        <f>VLOOKUP($A$391,Raport3!$B$283:$T$419,11)</f>
        <v>65</v>
      </c>
      <c r="L393" s="84">
        <f>VLOOKUP($A$391,Raport3!$B$283:$T$419,12)</f>
        <v>75</v>
      </c>
      <c r="M393" s="84">
        <f>VLOOKUP($A$391,Raport3!$B$283:$T$419,13)</f>
        <v>72</v>
      </c>
      <c r="N393" s="84">
        <f>VLOOKUP($A$391,Raport3!$B$283:$T$419,14)</f>
        <v>74.5</v>
      </c>
      <c r="O393" s="84">
        <f>VLOOKUP($A$391,Raport3!$B$283:$T$419,15)</f>
        <v>70.5</v>
      </c>
      <c r="P393" s="84">
        <f>VLOOKUP($A$391,Raport3!$B$283:$T$419,16)</f>
        <v>75</v>
      </c>
      <c r="Q393" s="84">
        <f>VLOOKUP($A$391,Raport3!$B$283:$T$419,17)</f>
        <v>74</v>
      </c>
      <c r="R393" s="84">
        <f>VLOOKUP($A$391,Raport3!$B$283:$T$419,18)</f>
        <v>68</v>
      </c>
      <c r="S393" s="38">
        <f t="shared" si="209"/>
        <v>1091.5</v>
      </c>
      <c r="T393" s="38">
        <f t="shared" si="210"/>
        <v>72.77</v>
      </c>
      <c r="U393" s="338"/>
      <c r="V393" s="340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 spans="1:32" ht="15" customHeight="1">
      <c r="A394" s="335"/>
      <c r="B394" s="342"/>
      <c r="C394" s="35" t="s">
        <v>23</v>
      </c>
      <c r="D394" s="84">
        <f>VLOOKUP($A$391,Raport4!$B$283:$T$419,4)</f>
        <v>76</v>
      </c>
      <c r="E394" s="84">
        <f>VLOOKUP($A$391,Raport4!$B$283:$T$419,5)</f>
        <v>76</v>
      </c>
      <c r="F394" s="84">
        <f>VLOOKUP($A$391,Raport4!$B$283:$T$419,6)</f>
        <v>73</v>
      </c>
      <c r="G394" s="84">
        <f>VLOOKUP($A$391,Raport4!$B$283:$T$419,7)</f>
        <v>72</v>
      </c>
      <c r="H394" s="84">
        <f>VLOOKUP($A$391,Raport4!$B$283:$T$419,8)</f>
        <v>86</v>
      </c>
      <c r="I394" s="84">
        <f>VLOOKUP($A$391,Raport4!$B$283:$T$419,9)</f>
        <v>78.5</v>
      </c>
      <c r="J394" s="84">
        <f>VLOOKUP($A$391,Raport4!$B$283:$T$419,10)</f>
        <v>79</v>
      </c>
      <c r="K394" s="84">
        <f>VLOOKUP($A$391,Raport4!$B$283:$T$419,11)</f>
        <v>85</v>
      </c>
      <c r="L394" s="84">
        <f>VLOOKUP($A$391,Raport4!$B$283:$T$419,12)</f>
        <v>79</v>
      </c>
      <c r="M394" s="84">
        <f>VLOOKUP($A$391,Raport4!$B$283:$T$419,13)</f>
        <v>74</v>
      </c>
      <c r="N394" s="84">
        <f>VLOOKUP($A$391,Raport4!$B$283:$T$419,14)</f>
        <v>75.5</v>
      </c>
      <c r="O394" s="84">
        <f>VLOOKUP($A$391,Raport4!$B$283:$T$419,15)</f>
        <v>79.5</v>
      </c>
      <c r="P394" s="84">
        <f>VLOOKUP($A$391,Raport4!$B$283:$T$419,16)</f>
        <v>76</v>
      </c>
      <c r="Q394" s="84">
        <f>VLOOKUP($A$391,Raport4!$B$283:$T$419,17)</f>
        <v>76</v>
      </c>
      <c r="R394" s="84">
        <f>VLOOKUP($A$391,Raport4!$B$283:$T$419,18)</f>
        <v>75</v>
      </c>
      <c r="S394" s="38">
        <f t="shared" si="209"/>
        <v>1160.5</v>
      </c>
      <c r="T394" s="38">
        <f t="shared" si="210"/>
        <v>77.37</v>
      </c>
      <c r="U394" s="338"/>
      <c r="V394" s="340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 spans="1:32" ht="15" customHeight="1">
      <c r="A395" s="335"/>
      <c r="B395" s="86" t="str">
        <f>VLOOKUP($A$391,PresensiIPS!$A$7:$M$360,4)</f>
        <v>3526033010020002</v>
      </c>
      <c r="C395" s="36" t="s">
        <v>24</v>
      </c>
      <c r="D395" s="84">
        <f>VLOOKUP($A$391,Raport5!$B$283:$T$419,4)</f>
        <v>83.5</v>
      </c>
      <c r="E395" s="84">
        <f>VLOOKUP($A$391,Raport5!$B$283:$T$419,5)</f>
        <v>75.5</v>
      </c>
      <c r="F395" s="84">
        <f>VLOOKUP($A$391,Raport5!$B$283:$T$419,6)</f>
        <v>80.5</v>
      </c>
      <c r="G395" s="84">
        <f>VLOOKUP($A$391,Raport5!$B$283:$T$419,7)</f>
        <v>72.5</v>
      </c>
      <c r="H395" s="84">
        <f>VLOOKUP($A$391,Raport5!$B$283:$T$419,8)</f>
        <v>88.5</v>
      </c>
      <c r="I395" s="84">
        <f>VLOOKUP($A$391,Raport5!$B$283:$T$419,9)</f>
        <v>79.5</v>
      </c>
      <c r="J395" s="84">
        <f>VLOOKUP($A$391,Raport5!$B$283:$T$419,10)</f>
        <v>88</v>
      </c>
      <c r="K395" s="84">
        <f>VLOOKUP($A$391,Raport5!$B$283:$T$419,11)</f>
        <v>87.5</v>
      </c>
      <c r="L395" s="84">
        <f>VLOOKUP($A$391,Raport5!$B$283:$T$419,12)</f>
        <v>75.5</v>
      </c>
      <c r="M395" s="84">
        <f>VLOOKUP($A$391,Raport5!$B$283:$T$419,13)</f>
        <v>75.5</v>
      </c>
      <c r="N395" s="84">
        <f>VLOOKUP($A$391,Raport5!$B$283:$T$419,14)</f>
        <v>74</v>
      </c>
      <c r="O395" s="84">
        <f>VLOOKUP($A$391,Raport5!$B$283:$T$419,15)</f>
        <v>78</v>
      </c>
      <c r="P395" s="84">
        <f>VLOOKUP($A$391,Raport5!$B$283:$T$419,16)</f>
        <v>72</v>
      </c>
      <c r="Q395" s="84">
        <f>VLOOKUP($A$391,Raport5!$B$283:$T$419,17)</f>
        <v>76</v>
      </c>
      <c r="R395" s="84">
        <f>VLOOKUP($A$391,Raport5!$B$283:$T$419,18)</f>
        <v>60</v>
      </c>
      <c r="S395" s="38">
        <f t="shared" si="209"/>
        <v>1166.5</v>
      </c>
      <c r="T395" s="38">
        <f t="shared" si="210"/>
        <v>77.77</v>
      </c>
      <c r="U395" s="338"/>
      <c r="V395" s="340"/>
    </row>
    <row r="396" spans="1:32" ht="15" customHeight="1">
      <c r="A396" s="335"/>
      <c r="B396" s="85">
        <f>VLOOKUP($A$391,PresensiIPS!$A$7:$M$360,2)</f>
        <v>11816</v>
      </c>
      <c r="C396" s="36" t="s">
        <v>67</v>
      </c>
      <c r="D396" s="84">
        <f>VLOOKUP($A$391,Raport6!$B$283:$T$419,4)</f>
        <v>84</v>
      </c>
      <c r="E396" s="84">
        <f>VLOOKUP($A$391,Raport6!$B$283:$T$419,5)</f>
        <v>81</v>
      </c>
      <c r="F396" s="84">
        <f>VLOOKUP($A$391,Raport6!$B$283:$T$419,6)</f>
        <v>85</v>
      </c>
      <c r="G396" s="84">
        <f>VLOOKUP($A$391,Raport6!$B$283:$T$419,7)</f>
        <v>76</v>
      </c>
      <c r="H396" s="84">
        <f>VLOOKUP($A$391,Raport6!$B$283:$T$419,8)</f>
        <v>89</v>
      </c>
      <c r="I396" s="84">
        <f>VLOOKUP($A$391,Raport6!$B$283:$T$419,9)</f>
        <v>80.5</v>
      </c>
      <c r="J396" s="84">
        <f>VLOOKUP($A$391,Raport6!$B$283:$T$419,10)</f>
        <v>92</v>
      </c>
      <c r="K396" s="84">
        <f>VLOOKUP($A$391,Raport6!$B$283:$T$419,11)</f>
        <v>94</v>
      </c>
      <c r="L396" s="84">
        <f>VLOOKUP($A$391,Raport6!$B$283:$T$419,12)</f>
        <v>86.5</v>
      </c>
      <c r="M396" s="84">
        <f>VLOOKUP($A$391,Raport6!$B$283:$T$419,13)</f>
        <v>76</v>
      </c>
      <c r="N396" s="84">
        <f>VLOOKUP($A$391,Raport6!$B$283:$T$419,14)</f>
        <v>75</v>
      </c>
      <c r="O396" s="84">
        <f>VLOOKUP($A$391,Raport6!$B$283:$T$419,15)</f>
        <v>78</v>
      </c>
      <c r="P396" s="84">
        <f>VLOOKUP($A$391,Raport6!$B$283:$T$419,16)</f>
        <v>75.5</v>
      </c>
      <c r="Q396" s="84">
        <f>VLOOKUP($A$391,Raport6!$B$283:$T$419,17)</f>
        <v>77</v>
      </c>
      <c r="R396" s="84">
        <f>VLOOKUP($A$391,Raport6!$B$283:$T$419,18)</f>
        <v>75</v>
      </c>
      <c r="S396" s="38">
        <f t="shared" si="209"/>
        <v>1224.5</v>
      </c>
      <c r="T396" s="38">
        <f t="shared" si="210"/>
        <v>81.63</v>
      </c>
      <c r="U396" s="338"/>
      <c r="V396" s="340"/>
    </row>
    <row r="397" spans="1:32" ht="15" customHeight="1">
      <c r="A397" s="335"/>
      <c r="B397" s="85" t="str">
        <f>VLOOKUP($A$391,PresensiIPS!$A$7:$M$360,3)</f>
        <v>0023465191</v>
      </c>
      <c r="C397" s="27" t="s">
        <v>21</v>
      </c>
      <c r="D397" s="39">
        <f>ROUND(((D391+D392+D393+D394+D395+D396)/6),2)</f>
        <v>76.67</v>
      </c>
      <c r="E397" s="39">
        <f>ROUND(((E391+E392+E393+E394+E395+E396)/6),2)</f>
        <v>74.25</v>
      </c>
      <c r="F397" s="39">
        <f>ROUND(((F391+F392+F393+F394+F395+F396)/6),2)</f>
        <v>75.92</v>
      </c>
      <c r="G397" s="39">
        <f>ROUND(((G391+G392+G393+G394+G395+G396)/6),2)</f>
        <v>74.17</v>
      </c>
      <c r="H397" s="39">
        <f>ROUND(((H391+H392+H393+H394+H395+H396)/6),2)</f>
        <v>81.25</v>
      </c>
      <c r="I397" s="39">
        <f t="shared" ref="I397:T397" si="212">ROUND(((I391+I392+I393+I394+I395+I396)/6),2)</f>
        <v>77.42</v>
      </c>
      <c r="J397" s="39">
        <f t="shared" si="212"/>
        <v>81.92</v>
      </c>
      <c r="K397" s="39">
        <f t="shared" si="212"/>
        <v>80.5</v>
      </c>
      <c r="L397" s="39">
        <f t="shared" si="212"/>
        <v>77.83</v>
      </c>
      <c r="M397" s="39">
        <f t="shared" ref="M397" si="213">ROUND(((M391+M392+M393+M394+M395+M396)/6),2)</f>
        <v>74.08</v>
      </c>
      <c r="N397" s="39">
        <f t="shared" si="212"/>
        <v>74.42</v>
      </c>
      <c r="O397" s="39">
        <f t="shared" si="212"/>
        <v>74</v>
      </c>
      <c r="P397" s="39">
        <f t="shared" si="212"/>
        <v>74</v>
      </c>
      <c r="Q397" s="39">
        <f t="shared" si="212"/>
        <v>73.5</v>
      </c>
      <c r="R397" s="39">
        <f t="shared" si="212"/>
        <v>70.67</v>
      </c>
      <c r="S397" s="39">
        <f t="shared" si="212"/>
        <v>1140.58</v>
      </c>
      <c r="T397" s="39">
        <f t="shared" si="212"/>
        <v>76.040000000000006</v>
      </c>
      <c r="U397" s="338"/>
      <c r="V397" s="340"/>
    </row>
    <row r="398" spans="1:32" ht="15" customHeight="1">
      <c r="A398" s="335"/>
      <c r="B398" s="78"/>
      <c r="C398" s="28" t="s">
        <v>204</v>
      </c>
      <c r="D398" s="84">
        <f>VLOOKUP($A$391,'Nilai USP'!$B$283:$T$419,4)</f>
        <v>84</v>
      </c>
      <c r="E398" s="84">
        <f>VLOOKUP($A$391,'Nilai USP'!$B$283:$T$419,5)</f>
        <v>83.07692307692308</v>
      </c>
      <c r="F398" s="84">
        <f>VLOOKUP($A$391,'Nilai USP'!$B$283:$T$419,6)</f>
        <v>86</v>
      </c>
      <c r="G398" s="84">
        <f>VLOOKUP($A$391,'Nilai USP'!$B$283:$T$419,7)</f>
        <v>78</v>
      </c>
      <c r="H398" s="84">
        <f>VLOOKUP($A$391,'Nilai USP'!$B$283:$T$419,8)</f>
        <v>78</v>
      </c>
      <c r="I398" s="84">
        <f>VLOOKUP($A$391,'Nilai USP'!$B$283:$T$419,9)</f>
        <v>83</v>
      </c>
      <c r="J398" s="84">
        <f>VLOOKUP($A$391,'Nilai USP'!$B$283:$T$419,10)</f>
        <v>89</v>
      </c>
      <c r="K398" s="84">
        <f>VLOOKUP($A$391,'Nilai USP'!$B$283:$T$419,11)</f>
        <v>89</v>
      </c>
      <c r="L398" s="84">
        <f>VLOOKUP($A$391,'Nilai USP'!$B$283:$T$419,12)</f>
        <v>84</v>
      </c>
      <c r="M398" s="84">
        <f>VLOOKUP($A$391,'Nilai USP'!$B$283:$T$419,13)</f>
        <v>78.82352941176471</v>
      </c>
      <c r="N398" s="84">
        <f>VLOOKUP($A$391,'Nilai USP'!$B$283:$T$419,14)</f>
        <v>88</v>
      </c>
      <c r="O398" s="84">
        <f>VLOOKUP($A$391,'Nilai USP'!$B$283:$T$419,15)</f>
        <v>84</v>
      </c>
      <c r="P398" s="84">
        <f>VLOOKUP($A$391,'Nilai USP'!$B$283:$T$419,16)</f>
        <v>80</v>
      </c>
      <c r="Q398" s="84">
        <f>VLOOKUP($A$391,'Nilai USP'!$B$283:$T$419,17)</f>
        <v>71</v>
      </c>
      <c r="R398" s="84">
        <f>VLOOKUP($A$391,'Nilai USP'!$B$283:$T$419,18)</f>
        <v>83</v>
      </c>
      <c r="S398" s="38">
        <f t="shared" ref="S398:S405" si="214">SUM(D398:R398)</f>
        <v>1238.9004524886877</v>
      </c>
      <c r="T398" s="38">
        <f t="shared" ref="T398:T405" si="215">ROUND(S398/COUNT(D398:R398),2)</f>
        <v>82.59</v>
      </c>
      <c r="U398" s="338"/>
      <c r="V398" s="340"/>
    </row>
    <row r="399" spans="1:32" ht="15" customHeight="1" thickBot="1">
      <c r="A399" s="336"/>
      <c r="B399" s="29"/>
      <c r="C399" s="37" t="s">
        <v>205</v>
      </c>
      <c r="D399" s="41">
        <f t="shared" ref="D399:R399" si="216">ROUND((D397*$V$6+D398*$V$7),0)</f>
        <v>80</v>
      </c>
      <c r="E399" s="41">
        <f t="shared" si="216"/>
        <v>79</v>
      </c>
      <c r="F399" s="41">
        <f t="shared" si="216"/>
        <v>81</v>
      </c>
      <c r="G399" s="41">
        <f t="shared" si="216"/>
        <v>76</v>
      </c>
      <c r="H399" s="41">
        <f t="shared" si="216"/>
        <v>80</v>
      </c>
      <c r="I399" s="41">
        <f t="shared" si="216"/>
        <v>80</v>
      </c>
      <c r="J399" s="41">
        <f t="shared" si="216"/>
        <v>85</v>
      </c>
      <c r="K399" s="41">
        <f t="shared" si="216"/>
        <v>85</v>
      </c>
      <c r="L399" s="41">
        <f t="shared" si="216"/>
        <v>81</v>
      </c>
      <c r="M399" s="41">
        <f t="shared" si="216"/>
        <v>76</v>
      </c>
      <c r="N399" s="41">
        <f t="shared" si="216"/>
        <v>81</v>
      </c>
      <c r="O399" s="41">
        <f t="shared" si="216"/>
        <v>79</v>
      </c>
      <c r="P399" s="41">
        <f t="shared" si="216"/>
        <v>77</v>
      </c>
      <c r="Q399" s="41">
        <f t="shared" si="216"/>
        <v>72</v>
      </c>
      <c r="R399" s="41">
        <f t="shared" si="216"/>
        <v>77</v>
      </c>
      <c r="S399" s="41">
        <f t="shared" si="214"/>
        <v>1189</v>
      </c>
      <c r="T399" s="41">
        <f t="shared" si="215"/>
        <v>79.27</v>
      </c>
      <c r="U399" s="339"/>
      <c r="V399" s="341"/>
    </row>
    <row r="400" spans="1:32" ht="15" customHeight="1" thickTop="1">
      <c r="A400" s="334">
        <v>44</v>
      </c>
      <c r="B400" s="26"/>
      <c r="C400" s="36" t="s">
        <v>34</v>
      </c>
      <c r="D400" s="87">
        <f>VLOOKUP($A$400,Raport1!$B$283:$T$419,4)</f>
        <v>78.5</v>
      </c>
      <c r="E400" s="87">
        <f>VLOOKUP($A$400,Raport1!$B$283:$T$419,5)</f>
        <v>77.5</v>
      </c>
      <c r="F400" s="87">
        <f>VLOOKUP($A$400,Raport1!$B$283:$T$419,6)</f>
        <v>80.5</v>
      </c>
      <c r="G400" s="87">
        <f>VLOOKUP($A$400,Raport1!$B$283:$T$419,7)</f>
        <v>75.5</v>
      </c>
      <c r="H400" s="87">
        <f>VLOOKUP($A$400,Raport1!$B$283:$T$419,8)</f>
        <v>72</v>
      </c>
      <c r="I400" s="87">
        <f>VLOOKUP($A$400,Raport1!$B$283:$T$419,9)</f>
        <v>78.5</v>
      </c>
      <c r="J400" s="87">
        <f>VLOOKUP($A$400,Raport1!$B$283:$T$419,10)</f>
        <v>84</v>
      </c>
      <c r="K400" s="87">
        <f>VLOOKUP($A$400,Raport1!$B$283:$T$419,11)</f>
        <v>77.5</v>
      </c>
      <c r="L400" s="87">
        <f>VLOOKUP($A$400,Raport1!$B$283:$T$419,12)</f>
        <v>80</v>
      </c>
      <c r="M400" s="87">
        <f>VLOOKUP($A$400,Raport1!$B$283:$T$419,13)</f>
        <v>73</v>
      </c>
      <c r="N400" s="87">
        <f>VLOOKUP($A$400,Raport1!$B$283:$T$419,14)</f>
        <v>77.5</v>
      </c>
      <c r="O400" s="87">
        <f>VLOOKUP($A$400,Raport1!$B$283:$T$419,15)</f>
        <v>72.5</v>
      </c>
      <c r="P400" s="87">
        <f>VLOOKUP($A$400,Raport1!$B$283:$T$419,16)</f>
        <v>76</v>
      </c>
      <c r="Q400" s="87">
        <f>VLOOKUP($A$400,Raport1!$B$283:$T$419,17)</f>
        <v>74</v>
      </c>
      <c r="R400" s="87">
        <f>VLOOKUP($A$400,Raport1!$B$283:$T$419,18)</f>
        <v>76.5</v>
      </c>
      <c r="S400" s="80">
        <f t="shared" si="214"/>
        <v>1153.5</v>
      </c>
      <c r="T400" s="80">
        <f t="shared" si="215"/>
        <v>76.900000000000006</v>
      </c>
      <c r="U400" s="337" t="str">
        <f>'SIKAP IPS'!J51</f>
        <v>SB</v>
      </c>
      <c r="V400" s="340" t="s">
        <v>33</v>
      </c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 spans="1:32" ht="15" customHeight="1">
      <c r="A401" s="335"/>
      <c r="B401" s="26"/>
      <c r="C401" s="35" t="s">
        <v>35</v>
      </c>
      <c r="D401" s="84">
        <f>VLOOKUP($A$400,Raport2!$B$283:$T$419,4)</f>
        <v>78.5</v>
      </c>
      <c r="E401" s="84">
        <f>VLOOKUP($A$400,Raport2!$B$283:$T$419,5)</f>
        <v>79</v>
      </c>
      <c r="F401" s="84">
        <f>VLOOKUP($A$400,Raport2!$B$283:$T$419,6)</f>
        <v>82</v>
      </c>
      <c r="G401" s="84">
        <f>VLOOKUP($A$400,Raport2!$B$283:$T$419,7)</f>
        <v>85</v>
      </c>
      <c r="H401" s="84">
        <f>VLOOKUP($A$400,Raport2!$B$283:$T$419,8)</f>
        <v>77.5</v>
      </c>
      <c r="I401" s="84">
        <f>VLOOKUP($A$400,Raport2!$B$283:$T$419,9)</f>
        <v>80</v>
      </c>
      <c r="J401" s="84">
        <f>VLOOKUP($A$400,Raport2!$B$283:$T$419,10)</f>
        <v>86</v>
      </c>
      <c r="K401" s="84">
        <f>VLOOKUP($A$400,Raport2!$B$283:$T$419,11)</f>
        <v>81.5</v>
      </c>
      <c r="L401" s="84">
        <f>VLOOKUP($A$400,Raport2!$B$283:$T$419,12)</f>
        <v>81.5</v>
      </c>
      <c r="M401" s="84">
        <f>VLOOKUP($A$400,Raport2!$B$283:$T$419,13)</f>
        <v>77</v>
      </c>
      <c r="N401" s="84">
        <f>VLOOKUP($A$400,Raport2!$B$283:$T$419,14)</f>
        <v>81</v>
      </c>
      <c r="O401" s="84">
        <f>VLOOKUP($A$400,Raport2!$B$283:$T$419,15)</f>
        <v>78</v>
      </c>
      <c r="P401" s="84">
        <f>VLOOKUP($A$400,Raport2!$B$283:$T$419,16)</f>
        <v>76</v>
      </c>
      <c r="Q401" s="84">
        <f>VLOOKUP($A$400,Raport2!$B$283:$T$419,17)</f>
        <v>79</v>
      </c>
      <c r="R401" s="84">
        <f>VLOOKUP($A$400,Raport2!$B$283:$T$419,18)</f>
        <v>79</v>
      </c>
      <c r="S401" s="38">
        <f t="shared" si="214"/>
        <v>1201</v>
      </c>
      <c r="T401" s="38">
        <f t="shared" si="215"/>
        <v>80.069999999999993</v>
      </c>
      <c r="U401" s="338"/>
      <c r="V401" s="340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 spans="1:32" ht="15" customHeight="1">
      <c r="A402" s="335"/>
      <c r="B402" s="342" t="str">
        <f>VLOOKUP($A$400,PresensiIPS!$A$7:$M$360,7)</f>
        <v>Hijjatul Ikaromah</v>
      </c>
      <c r="C402" s="35" t="s">
        <v>22</v>
      </c>
      <c r="D402" s="84">
        <f>VLOOKUP($A$400,Raport3!$B$283:$T$419,4)</f>
        <v>80.5</v>
      </c>
      <c r="E402" s="84">
        <f>VLOOKUP($A$400,Raport3!$B$283:$T$419,5)</f>
        <v>80</v>
      </c>
      <c r="F402" s="84">
        <f>VLOOKUP($A$400,Raport3!$B$283:$T$419,6)</f>
        <v>83.5</v>
      </c>
      <c r="G402" s="84">
        <f>VLOOKUP($A$400,Raport3!$B$283:$T$419,7)</f>
        <v>87</v>
      </c>
      <c r="H402" s="84">
        <f>VLOOKUP($A$400,Raport3!$B$283:$T$419,8)</f>
        <v>87</v>
      </c>
      <c r="I402" s="84">
        <f>VLOOKUP($A$400,Raport3!$B$283:$T$419,9)</f>
        <v>81</v>
      </c>
      <c r="J402" s="84">
        <f>VLOOKUP($A$400,Raport3!$B$283:$T$419,10)</f>
        <v>87.5</v>
      </c>
      <c r="K402" s="84">
        <f>VLOOKUP($A$400,Raport3!$B$283:$T$419,11)</f>
        <v>85</v>
      </c>
      <c r="L402" s="84">
        <f>VLOOKUP($A$400,Raport3!$B$283:$T$419,12)</f>
        <v>81.5</v>
      </c>
      <c r="M402" s="84">
        <f>VLOOKUP($A$400,Raport3!$B$283:$T$419,13)</f>
        <v>85.5</v>
      </c>
      <c r="N402" s="84">
        <f>VLOOKUP($A$400,Raport3!$B$283:$T$419,14)</f>
        <v>83.5</v>
      </c>
      <c r="O402" s="84">
        <f>VLOOKUP($A$400,Raport3!$B$283:$T$419,15)</f>
        <v>83.5</v>
      </c>
      <c r="P402" s="84">
        <f>VLOOKUP($A$400,Raport3!$B$283:$T$419,16)</f>
        <v>81.5</v>
      </c>
      <c r="Q402" s="84">
        <f>VLOOKUP($A$400,Raport3!$B$283:$T$419,17)</f>
        <v>85.5</v>
      </c>
      <c r="R402" s="84">
        <f>VLOOKUP($A$400,Raport3!$B$283:$T$419,18)</f>
        <v>80</v>
      </c>
      <c r="S402" s="38">
        <f t="shared" si="214"/>
        <v>1252.5</v>
      </c>
      <c r="T402" s="38">
        <f t="shared" si="215"/>
        <v>83.5</v>
      </c>
      <c r="U402" s="338"/>
      <c r="V402" s="340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 spans="1:32" ht="15" customHeight="1">
      <c r="A403" s="335"/>
      <c r="B403" s="342"/>
      <c r="C403" s="35" t="s">
        <v>23</v>
      </c>
      <c r="D403" s="84">
        <f>VLOOKUP($A$400,Raport4!$B$283:$T$419,4)</f>
        <v>83.5</v>
      </c>
      <c r="E403" s="84">
        <f>VLOOKUP($A$400,Raport4!$B$283:$T$419,5)</f>
        <v>82.5</v>
      </c>
      <c r="F403" s="84">
        <f>VLOOKUP($A$400,Raport4!$B$283:$T$419,6)</f>
        <v>83.5</v>
      </c>
      <c r="G403" s="84">
        <f>VLOOKUP($A$400,Raport4!$B$283:$T$419,7)</f>
        <v>87</v>
      </c>
      <c r="H403" s="84">
        <f>VLOOKUP($A$400,Raport4!$B$283:$T$419,8)</f>
        <v>88</v>
      </c>
      <c r="I403" s="84">
        <f>VLOOKUP($A$400,Raport4!$B$283:$T$419,9)</f>
        <v>84</v>
      </c>
      <c r="J403" s="84">
        <f>VLOOKUP($A$400,Raport4!$B$283:$T$419,10)</f>
        <v>90</v>
      </c>
      <c r="K403" s="84">
        <f>VLOOKUP($A$400,Raport4!$B$283:$T$419,11)</f>
        <v>86</v>
      </c>
      <c r="L403" s="84">
        <f>VLOOKUP($A$400,Raport4!$B$283:$T$419,12)</f>
        <v>86.5</v>
      </c>
      <c r="M403" s="84">
        <f>VLOOKUP($A$400,Raport4!$B$283:$T$419,13)</f>
        <v>84</v>
      </c>
      <c r="N403" s="84">
        <f>VLOOKUP($A$400,Raport4!$B$283:$T$419,14)</f>
        <v>83</v>
      </c>
      <c r="O403" s="84">
        <f>VLOOKUP($A$400,Raport4!$B$283:$T$419,15)</f>
        <v>86</v>
      </c>
      <c r="P403" s="84">
        <f>VLOOKUP($A$400,Raport4!$B$283:$T$419,16)</f>
        <v>83</v>
      </c>
      <c r="Q403" s="84">
        <f>VLOOKUP($A$400,Raport4!$B$283:$T$419,17)</f>
        <v>87.5</v>
      </c>
      <c r="R403" s="84">
        <f>VLOOKUP($A$400,Raport4!$B$283:$T$419,18)</f>
        <v>80</v>
      </c>
      <c r="S403" s="38">
        <f t="shared" si="214"/>
        <v>1274.5</v>
      </c>
      <c r="T403" s="38">
        <f t="shared" si="215"/>
        <v>84.97</v>
      </c>
      <c r="U403" s="338"/>
      <c r="V403" s="340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 spans="1:32" ht="15" customHeight="1">
      <c r="A404" s="335"/>
      <c r="B404" s="86" t="str">
        <f>VLOOKUP($A$400,PresensiIPS!$A$7:$M$360,4)</f>
        <v>3526036302030001</v>
      </c>
      <c r="C404" s="36" t="s">
        <v>24</v>
      </c>
      <c r="D404" s="84">
        <f>VLOOKUP($A$400,Raport5!$B$283:$T$419,4)</f>
        <v>88.5</v>
      </c>
      <c r="E404" s="84">
        <f>VLOOKUP($A$400,Raport5!$B$283:$T$419,5)</f>
        <v>87</v>
      </c>
      <c r="F404" s="84">
        <f>VLOOKUP($A$400,Raport5!$B$283:$T$419,6)</f>
        <v>88</v>
      </c>
      <c r="G404" s="84">
        <f>VLOOKUP($A$400,Raport5!$B$283:$T$419,7)</f>
        <v>89</v>
      </c>
      <c r="H404" s="84">
        <f>VLOOKUP($A$400,Raport5!$B$283:$T$419,8)</f>
        <v>89.5</v>
      </c>
      <c r="I404" s="84">
        <f>VLOOKUP($A$400,Raport5!$B$283:$T$419,9)</f>
        <v>81.5</v>
      </c>
      <c r="J404" s="84">
        <f>VLOOKUP($A$400,Raport5!$B$283:$T$419,10)</f>
        <v>92</v>
      </c>
      <c r="K404" s="84">
        <f>VLOOKUP($A$400,Raport5!$B$283:$T$419,11)</f>
        <v>87</v>
      </c>
      <c r="L404" s="84">
        <f>VLOOKUP($A$400,Raport5!$B$283:$T$419,12)</f>
        <v>90</v>
      </c>
      <c r="M404" s="84">
        <f>VLOOKUP($A$400,Raport5!$B$283:$T$419,13)</f>
        <v>89</v>
      </c>
      <c r="N404" s="84">
        <f>VLOOKUP($A$400,Raport5!$B$283:$T$419,14)</f>
        <v>84.5</v>
      </c>
      <c r="O404" s="84">
        <f>VLOOKUP($A$400,Raport5!$B$283:$T$419,15)</f>
        <v>90.5</v>
      </c>
      <c r="P404" s="84">
        <f>VLOOKUP($A$400,Raport5!$B$283:$T$419,16)</f>
        <v>83</v>
      </c>
      <c r="Q404" s="84">
        <f>VLOOKUP($A$400,Raport5!$B$283:$T$419,17)</f>
        <v>80</v>
      </c>
      <c r="R404" s="84">
        <f>VLOOKUP($A$400,Raport5!$B$283:$T$419,18)</f>
        <v>82.5</v>
      </c>
      <c r="S404" s="38">
        <f t="shared" si="214"/>
        <v>1302</v>
      </c>
      <c r="T404" s="38">
        <f t="shared" si="215"/>
        <v>86.8</v>
      </c>
      <c r="U404" s="338"/>
      <c r="V404" s="340"/>
    </row>
    <row r="405" spans="1:32" ht="15" customHeight="1">
      <c r="A405" s="335"/>
      <c r="B405" s="85">
        <f>VLOOKUP($A$400,PresensiIPS!$A$7:$M$360,2)</f>
        <v>12271</v>
      </c>
      <c r="C405" s="36" t="s">
        <v>67</v>
      </c>
      <c r="D405" s="84">
        <f>VLOOKUP($A$400,Raport6!$B$283:$T$419,4)</f>
        <v>90.5</v>
      </c>
      <c r="E405" s="84">
        <f>VLOOKUP($A$400,Raport6!$B$283:$T$419,5)</f>
        <v>90</v>
      </c>
      <c r="F405" s="84">
        <f>VLOOKUP($A$400,Raport6!$B$283:$T$419,6)</f>
        <v>90.5</v>
      </c>
      <c r="G405" s="84">
        <f>VLOOKUP($A$400,Raport6!$B$283:$T$419,7)</f>
        <v>90</v>
      </c>
      <c r="H405" s="84">
        <f>VLOOKUP($A$400,Raport6!$B$283:$T$419,8)</f>
        <v>90</v>
      </c>
      <c r="I405" s="84">
        <f>VLOOKUP($A$400,Raport6!$B$283:$T$419,9)</f>
        <v>82</v>
      </c>
      <c r="J405" s="84">
        <f>VLOOKUP($A$400,Raport6!$B$283:$T$419,10)</f>
        <v>95</v>
      </c>
      <c r="K405" s="84">
        <f>VLOOKUP($A$400,Raport6!$B$283:$T$419,11)</f>
        <v>93</v>
      </c>
      <c r="L405" s="84">
        <f>VLOOKUP($A$400,Raport6!$B$283:$T$419,12)</f>
        <v>92.5</v>
      </c>
      <c r="M405" s="84">
        <f>VLOOKUP($A$400,Raport6!$B$283:$T$419,13)</f>
        <v>91</v>
      </c>
      <c r="N405" s="84">
        <f>VLOOKUP($A$400,Raport6!$B$283:$T$419,14)</f>
        <v>86</v>
      </c>
      <c r="O405" s="84">
        <f>VLOOKUP($A$400,Raport6!$B$283:$T$419,15)</f>
        <v>90.5</v>
      </c>
      <c r="P405" s="84">
        <f>VLOOKUP($A$400,Raport6!$B$283:$T$419,16)</f>
        <v>85</v>
      </c>
      <c r="Q405" s="84">
        <f>VLOOKUP($A$400,Raport6!$B$283:$T$419,17)</f>
        <v>82</v>
      </c>
      <c r="R405" s="84">
        <f>VLOOKUP($A$400,Raport6!$B$283:$T$419,18)</f>
        <v>82.5</v>
      </c>
      <c r="S405" s="38">
        <f t="shared" si="214"/>
        <v>1330.5</v>
      </c>
      <c r="T405" s="38">
        <f t="shared" si="215"/>
        <v>88.7</v>
      </c>
      <c r="U405" s="338"/>
      <c r="V405" s="340"/>
    </row>
    <row r="406" spans="1:32" ht="15" customHeight="1">
      <c r="A406" s="335"/>
      <c r="B406" s="85" t="str">
        <f>VLOOKUP($A$400,PresensiIPS!$A$7:$M$360,3)</f>
        <v>0033624131</v>
      </c>
      <c r="C406" s="27" t="s">
        <v>21</v>
      </c>
      <c r="D406" s="39">
        <f>ROUND(((D400+D401+D402+D403+D404+D405)/6),2)</f>
        <v>83.33</v>
      </c>
      <c r="E406" s="39">
        <f>ROUND(((E400+E401+E402+E403+E404+E405)/6),2)</f>
        <v>82.67</v>
      </c>
      <c r="F406" s="39">
        <f>ROUND(((F400+F401+F402+F403+F404+F405)/6),2)</f>
        <v>84.67</v>
      </c>
      <c r="G406" s="39">
        <f>ROUND(((G400+G401+G402+G403+G404+G405)/6),2)</f>
        <v>85.58</v>
      </c>
      <c r="H406" s="39">
        <f>ROUND(((H400+H401+H402+H403+H404+H405)/6),2)</f>
        <v>84</v>
      </c>
      <c r="I406" s="39">
        <f t="shared" ref="I406:T406" si="217">ROUND(((I400+I401+I402+I403+I404+I405)/6),2)</f>
        <v>81.17</v>
      </c>
      <c r="J406" s="39">
        <f t="shared" si="217"/>
        <v>89.08</v>
      </c>
      <c r="K406" s="39">
        <f t="shared" si="217"/>
        <v>85</v>
      </c>
      <c r="L406" s="39">
        <f t="shared" si="217"/>
        <v>85.33</v>
      </c>
      <c r="M406" s="39">
        <f t="shared" ref="M406" si="218">ROUND(((M400+M401+M402+M403+M404+M405)/6),2)</f>
        <v>83.25</v>
      </c>
      <c r="N406" s="39">
        <f t="shared" si="217"/>
        <v>82.58</v>
      </c>
      <c r="O406" s="39">
        <f t="shared" si="217"/>
        <v>83.5</v>
      </c>
      <c r="P406" s="39">
        <f t="shared" si="217"/>
        <v>80.75</v>
      </c>
      <c r="Q406" s="39">
        <f t="shared" si="217"/>
        <v>81.33</v>
      </c>
      <c r="R406" s="39">
        <f t="shared" si="217"/>
        <v>80.08</v>
      </c>
      <c r="S406" s="39">
        <f t="shared" si="217"/>
        <v>1252.33</v>
      </c>
      <c r="T406" s="39">
        <f t="shared" si="217"/>
        <v>83.49</v>
      </c>
      <c r="U406" s="338"/>
      <c r="V406" s="340"/>
    </row>
    <row r="407" spans="1:32" ht="15" customHeight="1">
      <c r="A407" s="335"/>
      <c r="B407" s="78"/>
      <c r="C407" s="28" t="s">
        <v>204</v>
      </c>
      <c r="D407" s="84">
        <f>VLOOKUP($A$400,'Nilai USP'!$B$283:$T$419,4)</f>
        <v>93</v>
      </c>
      <c r="E407" s="84">
        <f>VLOOKUP($A$400,'Nilai USP'!$B$283:$T$419,5)</f>
        <v>87.692307692307693</v>
      </c>
      <c r="F407" s="84">
        <f>VLOOKUP($A$400,'Nilai USP'!$B$283:$T$419,6)</f>
        <v>87</v>
      </c>
      <c r="G407" s="84">
        <f>VLOOKUP($A$400,'Nilai USP'!$B$283:$T$419,7)</f>
        <v>80</v>
      </c>
      <c r="H407" s="84">
        <f>VLOOKUP($A$400,'Nilai USP'!$B$283:$T$419,8)</f>
        <v>87</v>
      </c>
      <c r="I407" s="84">
        <f>VLOOKUP($A$400,'Nilai USP'!$B$283:$T$419,9)</f>
        <v>90</v>
      </c>
      <c r="J407" s="84">
        <f>VLOOKUP($A$400,'Nilai USP'!$B$283:$T$419,10)</f>
        <v>85</v>
      </c>
      <c r="K407" s="84">
        <f>VLOOKUP($A$400,'Nilai USP'!$B$283:$T$419,11)</f>
        <v>96</v>
      </c>
      <c r="L407" s="84">
        <f>VLOOKUP($A$400,'Nilai USP'!$B$283:$T$419,12)</f>
        <v>92</v>
      </c>
      <c r="M407" s="84">
        <f>VLOOKUP($A$400,'Nilai USP'!$B$283:$T$419,13)</f>
        <v>91.176470588235304</v>
      </c>
      <c r="N407" s="84">
        <f>VLOOKUP($A$400,'Nilai USP'!$B$283:$T$419,14)</f>
        <v>97</v>
      </c>
      <c r="O407" s="84">
        <f>VLOOKUP($A$400,'Nilai USP'!$B$283:$T$419,15)</f>
        <v>90</v>
      </c>
      <c r="P407" s="84">
        <f>VLOOKUP($A$400,'Nilai USP'!$B$283:$T$419,16)</f>
        <v>85</v>
      </c>
      <c r="Q407" s="84">
        <f>VLOOKUP($A$400,'Nilai USP'!$B$283:$T$419,17)</f>
        <v>79</v>
      </c>
      <c r="R407" s="84">
        <f>VLOOKUP($A$400,'Nilai USP'!$B$283:$T$419,18)</f>
        <v>79</v>
      </c>
      <c r="S407" s="38">
        <f t="shared" ref="S407:S414" si="219">SUM(D407:R407)</f>
        <v>1318.868778280543</v>
      </c>
      <c r="T407" s="38">
        <f t="shared" ref="T407:T414" si="220">ROUND(S407/COUNT(D407:R407),2)</f>
        <v>87.92</v>
      </c>
      <c r="U407" s="338"/>
      <c r="V407" s="340"/>
    </row>
    <row r="408" spans="1:32" ht="15" customHeight="1" thickBot="1">
      <c r="A408" s="336"/>
      <c r="B408" s="29"/>
      <c r="C408" s="37" t="s">
        <v>205</v>
      </c>
      <c r="D408" s="41">
        <f t="shared" ref="D408:R408" si="221">ROUND((D406*$V$6+D407*$V$7),0)</f>
        <v>88</v>
      </c>
      <c r="E408" s="41">
        <f t="shared" si="221"/>
        <v>85</v>
      </c>
      <c r="F408" s="41">
        <f t="shared" si="221"/>
        <v>86</v>
      </c>
      <c r="G408" s="41">
        <f t="shared" si="221"/>
        <v>83</v>
      </c>
      <c r="H408" s="41">
        <f t="shared" si="221"/>
        <v>86</v>
      </c>
      <c r="I408" s="41">
        <f t="shared" si="221"/>
        <v>86</v>
      </c>
      <c r="J408" s="41">
        <f t="shared" si="221"/>
        <v>87</v>
      </c>
      <c r="K408" s="41">
        <f t="shared" si="221"/>
        <v>91</v>
      </c>
      <c r="L408" s="41">
        <f t="shared" si="221"/>
        <v>89</v>
      </c>
      <c r="M408" s="41">
        <f t="shared" si="221"/>
        <v>87</v>
      </c>
      <c r="N408" s="41">
        <f t="shared" si="221"/>
        <v>90</v>
      </c>
      <c r="O408" s="41">
        <f t="shared" si="221"/>
        <v>87</v>
      </c>
      <c r="P408" s="41">
        <f t="shared" si="221"/>
        <v>83</v>
      </c>
      <c r="Q408" s="41">
        <f t="shared" si="221"/>
        <v>80</v>
      </c>
      <c r="R408" s="41">
        <f t="shared" si="221"/>
        <v>80</v>
      </c>
      <c r="S408" s="41">
        <f t="shared" si="219"/>
        <v>1288</v>
      </c>
      <c r="T408" s="41">
        <f t="shared" si="220"/>
        <v>85.87</v>
      </c>
      <c r="U408" s="339"/>
      <c r="V408" s="341"/>
    </row>
    <row r="409" spans="1:32" ht="15" customHeight="1" thickTop="1">
      <c r="A409" s="334">
        <v>45</v>
      </c>
      <c r="B409" s="26"/>
      <c r="C409" s="36" t="s">
        <v>34</v>
      </c>
      <c r="D409" s="87">
        <f>VLOOKUP($A$409,Raport1!$B$283:$T$419,4)</f>
        <v>76</v>
      </c>
      <c r="E409" s="87">
        <f>VLOOKUP($A$409,Raport1!$B$283:$T$419,5)</f>
        <v>75</v>
      </c>
      <c r="F409" s="87">
        <f>VLOOKUP($A$409,Raport1!$B$283:$T$419,6)</f>
        <v>81</v>
      </c>
      <c r="G409" s="87">
        <f>VLOOKUP($A$409,Raport1!$B$283:$T$419,7)</f>
        <v>74</v>
      </c>
      <c r="H409" s="87">
        <f>VLOOKUP($A$409,Raport1!$B$283:$T$419,8)</f>
        <v>72.5</v>
      </c>
      <c r="I409" s="87">
        <f>VLOOKUP($A$409,Raport1!$B$283:$T$419,9)</f>
        <v>77.5</v>
      </c>
      <c r="J409" s="87">
        <f>VLOOKUP($A$409,Raport1!$B$283:$T$419,10)</f>
        <v>85</v>
      </c>
      <c r="K409" s="87">
        <f>VLOOKUP($A$409,Raport1!$B$283:$T$419,11)</f>
        <v>78</v>
      </c>
      <c r="L409" s="87">
        <f>VLOOKUP($A$409,Raport1!$B$283:$T$419,12)</f>
        <v>76</v>
      </c>
      <c r="M409" s="87">
        <f>VLOOKUP($A$409,Raport1!$B$283:$T$419,13)</f>
        <v>73</v>
      </c>
      <c r="N409" s="87">
        <f>VLOOKUP($A$409,Raport1!$B$283:$T$419,14)</f>
        <v>76</v>
      </c>
      <c r="O409" s="87">
        <f>VLOOKUP($A$409,Raport1!$B$283:$T$419,15)</f>
        <v>70</v>
      </c>
      <c r="P409" s="87">
        <f>VLOOKUP($A$409,Raport1!$B$283:$T$419,16)</f>
        <v>72</v>
      </c>
      <c r="Q409" s="87">
        <f>VLOOKUP($A$409,Raport1!$B$283:$T$419,17)</f>
        <v>72.5</v>
      </c>
      <c r="R409" s="87">
        <f>VLOOKUP($A$409,Raport1!$B$283:$T$419,18)</f>
        <v>75.5</v>
      </c>
      <c r="S409" s="80">
        <f t="shared" si="219"/>
        <v>1134</v>
      </c>
      <c r="T409" s="80">
        <f t="shared" si="220"/>
        <v>75.599999999999994</v>
      </c>
      <c r="U409" s="337" t="str">
        <f>'SIKAP IPS'!J52</f>
        <v>SB</v>
      </c>
      <c r="V409" s="340" t="s">
        <v>33</v>
      </c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 spans="1:32" ht="15" customHeight="1">
      <c r="A410" s="335"/>
      <c r="B410" s="26"/>
      <c r="C410" s="35" t="s">
        <v>35</v>
      </c>
      <c r="D410" s="84">
        <f>VLOOKUP($A$409,Raport2!$B$283:$T$419,4)</f>
        <v>76.5</v>
      </c>
      <c r="E410" s="84">
        <f>VLOOKUP($A$409,Raport2!$B$283:$T$419,5)</f>
        <v>75</v>
      </c>
      <c r="F410" s="84">
        <f>VLOOKUP($A$409,Raport2!$B$283:$T$419,6)</f>
        <v>82.5</v>
      </c>
      <c r="G410" s="84">
        <f>VLOOKUP($A$409,Raport2!$B$283:$T$419,7)</f>
        <v>84</v>
      </c>
      <c r="H410" s="84">
        <f>VLOOKUP($A$409,Raport2!$B$283:$T$419,8)</f>
        <v>78.5</v>
      </c>
      <c r="I410" s="84">
        <f>VLOOKUP($A$409,Raport2!$B$283:$T$419,9)</f>
        <v>78.5</v>
      </c>
      <c r="J410" s="84">
        <f>VLOOKUP($A$409,Raport2!$B$283:$T$419,10)</f>
        <v>85</v>
      </c>
      <c r="K410" s="84">
        <f>VLOOKUP($A$409,Raport2!$B$283:$T$419,11)</f>
        <v>81.5</v>
      </c>
      <c r="L410" s="84">
        <f>VLOOKUP($A$409,Raport2!$B$283:$T$419,12)</f>
        <v>77</v>
      </c>
      <c r="M410" s="84">
        <f>VLOOKUP($A$409,Raport2!$B$283:$T$419,13)</f>
        <v>76</v>
      </c>
      <c r="N410" s="84">
        <f>VLOOKUP($A$409,Raport2!$B$283:$T$419,14)</f>
        <v>76.5</v>
      </c>
      <c r="O410" s="84">
        <f>VLOOKUP($A$409,Raport2!$B$283:$T$419,15)</f>
        <v>72</v>
      </c>
      <c r="P410" s="84">
        <f>VLOOKUP($A$409,Raport2!$B$283:$T$419,16)</f>
        <v>75.5</v>
      </c>
      <c r="Q410" s="84">
        <f>VLOOKUP($A$409,Raport2!$B$283:$T$419,17)</f>
        <v>79</v>
      </c>
      <c r="R410" s="84">
        <f>VLOOKUP($A$409,Raport2!$B$283:$T$419,18)</f>
        <v>79</v>
      </c>
      <c r="S410" s="38">
        <f t="shared" si="219"/>
        <v>1176.5</v>
      </c>
      <c r="T410" s="38">
        <f t="shared" si="220"/>
        <v>78.430000000000007</v>
      </c>
      <c r="U410" s="338"/>
      <c r="V410" s="340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 spans="1:32" ht="15" customHeight="1">
      <c r="A411" s="335"/>
      <c r="B411" s="342" t="str">
        <f>VLOOKUP($A$409,PresensiIPS!$A$7:$M$360,7)</f>
        <v>IBNUL FARID</v>
      </c>
      <c r="C411" s="35" t="s">
        <v>22</v>
      </c>
      <c r="D411" s="84">
        <f>VLOOKUP($A$409,Raport3!$B$283:$T$419,4)</f>
        <v>81</v>
      </c>
      <c r="E411" s="84">
        <f>VLOOKUP($A$409,Raport3!$B$283:$T$419,5)</f>
        <v>73.5</v>
      </c>
      <c r="F411" s="84">
        <f>VLOOKUP($A$409,Raport3!$B$283:$T$419,6)</f>
        <v>78</v>
      </c>
      <c r="G411" s="84">
        <f>VLOOKUP($A$409,Raport3!$B$283:$T$419,7)</f>
        <v>72</v>
      </c>
      <c r="H411" s="84">
        <f>VLOOKUP($A$409,Raport3!$B$283:$T$419,8)</f>
        <v>87</v>
      </c>
      <c r="I411" s="84">
        <f>VLOOKUP($A$409,Raport3!$B$283:$T$419,9)</f>
        <v>79</v>
      </c>
      <c r="J411" s="84">
        <f>VLOOKUP($A$409,Raport3!$B$283:$T$419,10)</f>
        <v>87.5</v>
      </c>
      <c r="K411" s="84">
        <f>VLOOKUP($A$409,Raport3!$B$283:$T$419,11)</f>
        <v>81</v>
      </c>
      <c r="L411" s="84">
        <f>VLOOKUP($A$409,Raport3!$B$283:$T$419,12)</f>
        <v>80</v>
      </c>
      <c r="M411" s="84">
        <f>VLOOKUP($A$409,Raport3!$B$283:$T$419,13)</f>
        <v>80</v>
      </c>
      <c r="N411" s="84">
        <f>VLOOKUP($A$409,Raport3!$B$283:$T$419,14)</f>
        <v>79.5</v>
      </c>
      <c r="O411" s="84">
        <f>VLOOKUP($A$409,Raport3!$B$283:$T$419,15)</f>
        <v>83.5</v>
      </c>
      <c r="P411" s="84">
        <f>VLOOKUP($A$409,Raport3!$B$283:$T$419,16)</f>
        <v>79</v>
      </c>
      <c r="Q411" s="84">
        <f>VLOOKUP($A$409,Raport3!$B$283:$T$419,17)</f>
        <v>77.5</v>
      </c>
      <c r="R411" s="84">
        <f>VLOOKUP($A$409,Raport3!$B$283:$T$419,18)</f>
        <v>80</v>
      </c>
      <c r="S411" s="38">
        <f t="shared" si="219"/>
        <v>1198.5</v>
      </c>
      <c r="T411" s="38">
        <f t="shared" si="220"/>
        <v>79.900000000000006</v>
      </c>
      <c r="U411" s="338"/>
      <c r="V411" s="340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 spans="1:32" ht="15" customHeight="1">
      <c r="A412" s="335"/>
      <c r="B412" s="342"/>
      <c r="C412" s="35" t="s">
        <v>23</v>
      </c>
      <c r="D412" s="84">
        <f>VLOOKUP($A$409,Raport4!$B$283:$T$419,4)</f>
        <v>81.5</v>
      </c>
      <c r="E412" s="84">
        <f>VLOOKUP($A$409,Raport4!$B$283:$T$419,5)</f>
        <v>77</v>
      </c>
      <c r="F412" s="84">
        <f>VLOOKUP($A$409,Raport4!$B$283:$T$419,6)</f>
        <v>78.5</v>
      </c>
      <c r="G412" s="84">
        <f>VLOOKUP($A$409,Raport4!$B$283:$T$419,7)</f>
        <v>75</v>
      </c>
      <c r="H412" s="84">
        <f>VLOOKUP($A$409,Raport4!$B$283:$T$419,8)</f>
        <v>87</v>
      </c>
      <c r="I412" s="84">
        <f>VLOOKUP($A$409,Raport4!$B$283:$T$419,9)</f>
        <v>81</v>
      </c>
      <c r="J412" s="84">
        <f>VLOOKUP($A$409,Raport4!$B$283:$T$419,10)</f>
        <v>87.5</v>
      </c>
      <c r="K412" s="84">
        <f>VLOOKUP($A$409,Raport4!$B$283:$T$419,11)</f>
        <v>84.5</v>
      </c>
      <c r="L412" s="84">
        <f>VLOOKUP($A$409,Raport4!$B$283:$T$419,12)</f>
        <v>88.5</v>
      </c>
      <c r="M412" s="84">
        <f>VLOOKUP($A$409,Raport4!$B$283:$T$419,13)</f>
        <v>78</v>
      </c>
      <c r="N412" s="84">
        <f>VLOOKUP($A$409,Raport4!$B$283:$T$419,14)</f>
        <v>80</v>
      </c>
      <c r="O412" s="84">
        <f>VLOOKUP($A$409,Raport4!$B$283:$T$419,15)</f>
        <v>86</v>
      </c>
      <c r="P412" s="84">
        <f>VLOOKUP($A$409,Raport4!$B$283:$T$419,16)</f>
        <v>79</v>
      </c>
      <c r="Q412" s="84">
        <f>VLOOKUP($A$409,Raport4!$B$283:$T$419,17)</f>
        <v>79.5</v>
      </c>
      <c r="R412" s="84">
        <f>VLOOKUP($A$409,Raport4!$B$283:$T$419,18)</f>
        <v>79</v>
      </c>
      <c r="S412" s="38">
        <f t="shared" si="219"/>
        <v>1222</v>
      </c>
      <c r="T412" s="38">
        <f t="shared" si="220"/>
        <v>81.47</v>
      </c>
      <c r="U412" s="338"/>
      <c r="V412" s="340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 spans="1:32" ht="15" customHeight="1">
      <c r="A413" s="335"/>
      <c r="B413" s="86" t="str">
        <f>VLOOKUP($A$409,PresensiIPS!$A$7:$M$360,4)</f>
        <v>3526011205040011</v>
      </c>
      <c r="C413" s="36" t="s">
        <v>24</v>
      </c>
      <c r="D413" s="84">
        <f>VLOOKUP($A$409,Raport5!$B$283:$T$419,4)</f>
        <v>85.5</v>
      </c>
      <c r="E413" s="84">
        <f>VLOOKUP($A$409,Raport5!$B$283:$T$419,5)</f>
        <v>82.5</v>
      </c>
      <c r="F413" s="84">
        <f>VLOOKUP($A$409,Raport5!$B$283:$T$419,6)</f>
        <v>86.5</v>
      </c>
      <c r="G413" s="84">
        <f>VLOOKUP($A$409,Raport5!$B$283:$T$419,7)</f>
        <v>76</v>
      </c>
      <c r="H413" s="84">
        <f>VLOOKUP($A$409,Raport5!$B$283:$T$419,8)</f>
        <v>86</v>
      </c>
      <c r="I413" s="84">
        <f>VLOOKUP($A$409,Raport5!$B$283:$T$419,9)</f>
        <v>80.5</v>
      </c>
      <c r="J413" s="84">
        <f>VLOOKUP($A$409,Raport5!$B$283:$T$419,10)</f>
        <v>89.5</v>
      </c>
      <c r="K413" s="84">
        <f>VLOOKUP($A$409,Raport5!$B$283:$T$419,11)</f>
        <v>87.5</v>
      </c>
      <c r="L413" s="84">
        <f>VLOOKUP($A$409,Raport5!$B$283:$T$419,12)</f>
        <v>88.5</v>
      </c>
      <c r="M413" s="84">
        <f>VLOOKUP($A$409,Raport5!$B$283:$T$419,13)</f>
        <v>80.5</v>
      </c>
      <c r="N413" s="84">
        <f>VLOOKUP($A$409,Raport5!$B$283:$T$419,14)</f>
        <v>80.5</v>
      </c>
      <c r="O413" s="84">
        <f>VLOOKUP($A$409,Raport5!$B$283:$T$419,15)</f>
        <v>87.5</v>
      </c>
      <c r="P413" s="84">
        <f>VLOOKUP($A$409,Raport5!$B$283:$T$419,16)</f>
        <v>79.5</v>
      </c>
      <c r="Q413" s="84">
        <f>VLOOKUP($A$409,Raport5!$B$283:$T$419,17)</f>
        <v>76</v>
      </c>
      <c r="R413" s="84">
        <f>VLOOKUP($A$409,Raport5!$B$283:$T$419,18)</f>
        <v>80</v>
      </c>
      <c r="S413" s="38">
        <f t="shared" si="219"/>
        <v>1246.5</v>
      </c>
      <c r="T413" s="38">
        <f t="shared" si="220"/>
        <v>83.1</v>
      </c>
      <c r="U413" s="338"/>
      <c r="V413" s="340"/>
    </row>
    <row r="414" spans="1:32" ht="15" customHeight="1">
      <c r="A414" s="335"/>
      <c r="B414" s="85">
        <f>VLOOKUP($A$409,PresensiIPS!$A$7:$M$360,2)</f>
        <v>12274</v>
      </c>
      <c r="C414" s="36" t="s">
        <v>67</v>
      </c>
      <c r="D414" s="84">
        <f>VLOOKUP($A$409,Raport6!$B$283:$T$419,4)</f>
        <v>87.5</v>
      </c>
      <c r="E414" s="84">
        <f>VLOOKUP($A$409,Raport6!$B$283:$T$419,5)</f>
        <v>85.5</v>
      </c>
      <c r="F414" s="84">
        <f>VLOOKUP($A$409,Raport6!$B$283:$T$419,6)</f>
        <v>88.5</v>
      </c>
      <c r="G414" s="84">
        <f>VLOOKUP($A$409,Raport6!$B$283:$T$419,7)</f>
        <v>79.5</v>
      </c>
      <c r="H414" s="84">
        <f>VLOOKUP($A$409,Raport6!$B$283:$T$419,8)</f>
        <v>87</v>
      </c>
      <c r="I414" s="84">
        <f>VLOOKUP($A$409,Raport6!$B$283:$T$419,9)</f>
        <v>82</v>
      </c>
      <c r="J414" s="84">
        <f>VLOOKUP($A$409,Raport6!$B$283:$T$419,10)</f>
        <v>92</v>
      </c>
      <c r="K414" s="84">
        <f>VLOOKUP($A$409,Raport6!$B$283:$T$419,11)</f>
        <v>95</v>
      </c>
      <c r="L414" s="84">
        <f>VLOOKUP($A$409,Raport6!$B$283:$T$419,12)</f>
        <v>88.5</v>
      </c>
      <c r="M414" s="84">
        <f>VLOOKUP($A$409,Raport6!$B$283:$T$419,13)</f>
        <v>82.5</v>
      </c>
      <c r="N414" s="84">
        <f>VLOOKUP($A$409,Raport6!$B$283:$T$419,14)</f>
        <v>83</v>
      </c>
      <c r="O414" s="84">
        <f>VLOOKUP($A$409,Raport6!$B$283:$T$419,15)</f>
        <v>87.5</v>
      </c>
      <c r="P414" s="84">
        <f>VLOOKUP($A$409,Raport6!$B$283:$T$419,16)</f>
        <v>81</v>
      </c>
      <c r="Q414" s="84">
        <f>VLOOKUP($A$409,Raport6!$B$283:$T$419,17)</f>
        <v>77</v>
      </c>
      <c r="R414" s="84">
        <f>VLOOKUP($A$409,Raport6!$B$283:$T$419,18)</f>
        <v>80</v>
      </c>
      <c r="S414" s="38">
        <f t="shared" si="219"/>
        <v>1276.5</v>
      </c>
      <c r="T414" s="38">
        <f t="shared" si="220"/>
        <v>85.1</v>
      </c>
      <c r="U414" s="338"/>
      <c r="V414" s="340"/>
    </row>
    <row r="415" spans="1:32" ht="15" customHeight="1">
      <c r="A415" s="335"/>
      <c r="B415" s="85" t="str">
        <f>VLOOKUP($A$409,PresensiIPS!$A$7:$M$360,3)</f>
        <v>0045098897</v>
      </c>
      <c r="C415" s="27" t="s">
        <v>21</v>
      </c>
      <c r="D415" s="39">
        <f>ROUND(((D409+D410+D411+D412+D413+D414)/6),2)</f>
        <v>81.33</v>
      </c>
      <c r="E415" s="39">
        <f>ROUND(((E409+E410+E411+E412+E413+E414)/6),2)</f>
        <v>78.08</v>
      </c>
      <c r="F415" s="39">
        <f>ROUND(((F409+F410+F411+F412+F413+F414)/6),2)</f>
        <v>82.5</v>
      </c>
      <c r="G415" s="39">
        <f>ROUND(((G409+G410+G411+G412+G413+G414)/6),2)</f>
        <v>76.75</v>
      </c>
      <c r="H415" s="39">
        <f>ROUND(((H409+H410+H411+H412+H413+H414)/6),2)</f>
        <v>83</v>
      </c>
      <c r="I415" s="39">
        <f t="shared" ref="I415:T415" si="222">ROUND(((I409+I410+I411+I412+I413+I414)/6),2)</f>
        <v>79.75</v>
      </c>
      <c r="J415" s="39">
        <f t="shared" si="222"/>
        <v>87.75</v>
      </c>
      <c r="K415" s="39">
        <f t="shared" si="222"/>
        <v>84.58</v>
      </c>
      <c r="L415" s="39">
        <f t="shared" si="222"/>
        <v>83.08</v>
      </c>
      <c r="M415" s="39">
        <f t="shared" ref="M415" si="223">ROUND(((M409+M410+M411+M412+M413+M414)/6),2)</f>
        <v>78.33</v>
      </c>
      <c r="N415" s="39">
        <f t="shared" si="222"/>
        <v>79.25</v>
      </c>
      <c r="O415" s="39">
        <f t="shared" si="222"/>
        <v>81.08</v>
      </c>
      <c r="P415" s="39">
        <f t="shared" si="222"/>
        <v>77.67</v>
      </c>
      <c r="Q415" s="39">
        <f t="shared" si="222"/>
        <v>76.92</v>
      </c>
      <c r="R415" s="39">
        <f t="shared" si="222"/>
        <v>78.92</v>
      </c>
      <c r="S415" s="39">
        <f t="shared" si="222"/>
        <v>1209</v>
      </c>
      <c r="T415" s="39">
        <f t="shared" si="222"/>
        <v>80.599999999999994</v>
      </c>
      <c r="U415" s="338"/>
      <c r="V415" s="340"/>
    </row>
    <row r="416" spans="1:32" ht="15" customHeight="1">
      <c r="A416" s="335"/>
      <c r="B416" s="78"/>
      <c r="C416" s="28" t="s">
        <v>204</v>
      </c>
      <c r="D416" s="84">
        <f>VLOOKUP($A$409,'Nilai USP'!$B$283:$T$419,4)</f>
        <v>88</v>
      </c>
      <c r="E416" s="84">
        <f>VLOOKUP($A$409,'Nilai USP'!$B$283:$T$419,5)</f>
        <v>83.84615384615384</v>
      </c>
      <c r="F416" s="84">
        <f>VLOOKUP($A$409,'Nilai USP'!$B$283:$T$419,6)</f>
        <v>75</v>
      </c>
      <c r="G416" s="84">
        <f>VLOOKUP($A$409,'Nilai USP'!$B$283:$T$419,7)</f>
        <v>83</v>
      </c>
      <c r="H416" s="84">
        <f>VLOOKUP($A$409,'Nilai USP'!$B$283:$T$419,8)</f>
        <v>90</v>
      </c>
      <c r="I416" s="84">
        <f>VLOOKUP($A$409,'Nilai USP'!$B$283:$T$419,9)</f>
        <v>79</v>
      </c>
      <c r="J416" s="84">
        <f>VLOOKUP($A$409,'Nilai USP'!$B$283:$T$419,10)</f>
        <v>86</v>
      </c>
      <c r="K416" s="84">
        <f>VLOOKUP($A$409,'Nilai USP'!$B$283:$T$419,11)</f>
        <v>81</v>
      </c>
      <c r="L416" s="84">
        <f>VLOOKUP($A$409,'Nilai USP'!$B$283:$T$419,12)</f>
        <v>86</v>
      </c>
      <c r="M416" s="84">
        <f>VLOOKUP($A$409,'Nilai USP'!$B$283:$T$419,13)</f>
        <v>85.882352941176464</v>
      </c>
      <c r="N416" s="84">
        <f>VLOOKUP($A$409,'Nilai USP'!$B$283:$T$419,14)</f>
        <v>95</v>
      </c>
      <c r="O416" s="84">
        <f>VLOOKUP($A$409,'Nilai USP'!$B$283:$T$419,15)</f>
        <v>80</v>
      </c>
      <c r="P416" s="84">
        <f>VLOOKUP($A$409,'Nilai USP'!$B$283:$T$419,16)</f>
        <v>81</v>
      </c>
      <c r="Q416" s="84">
        <f>VLOOKUP($A$409,'Nilai USP'!$B$283:$T$419,17)</f>
        <v>75</v>
      </c>
      <c r="R416" s="84">
        <f>VLOOKUP($A$409,'Nilai USP'!$B$283:$T$419,18)</f>
        <v>77</v>
      </c>
      <c r="S416" s="38">
        <f t="shared" ref="S416:S423" si="224">SUM(D416:R416)</f>
        <v>1245.7285067873304</v>
      </c>
      <c r="T416" s="38">
        <f t="shared" ref="T416:T423" si="225">ROUND(S416/COUNT(D416:R416),2)</f>
        <v>83.05</v>
      </c>
      <c r="U416" s="338"/>
      <c r="V416" s="340"/>
    </row>
    <row r="417" spans="1:32" ht="15" customHeight="1" thickBot="1">
      <c r="A417" s="336"/>
      <c r="B417" s="29"/>
      <c r="C417" s="37" t="s">
        <v>205</v>
      </c>
      <c r="D417" s="41">
        <f t="shared" ref="D417:R417" si="226">ROUND((D415*$V$6+D416*$V$7),0)</f>
        <v>85</v>
      </c>
      <c r="E417" s="41">
        <f t="shared" si="226"/>
        <v>81</v>
      </c>
      <c r="F417" s="41">
        <f t="shared" si="226"/>
        <v>79</v>
      </c>
      <c r="G417" s="41">
        <f t="shared" si="226"/>
        <v>80</v>
      </c>
      <c r="H417" s="41">
        <f t="shared" si="226"/>
        <v>87</v>
      </c>
      <c r="I417" s="41">
        <f t="shared" si="226"/>
        <v>79</v>
      </c>
      <c r="J417" s="41">
        <f t="shared" si="226"/>
        <v>87</v>
      </c>
      <c r="K417" s="41">
        <f t="shared" si="226"/>
        <v>83</v>
      </c>
      <c r="L417" s="41">
        <f t="shared" si="226"/>
        <v>85</v>
      </c>
      <c r="M417" s="41">
        <f t="shared" si="226"/>
        <v>82</v>
      </c>
      <c r="N417" s="41">
        <f t="shared" si="226"/>
        <v>87</v>
      </c>
      <c r="O417" s="41">
        <f t="shared" si="226"/>
        <v>81</v>
      </c>
      <c r="P417" s="41">
        <f t="shared" si="226"/>
        <v>79</v>
      </c>
      <c r="Q417" s="41">
        <f t="shared" si="226"/>
        <v>76</v>
      </c>
      <c r="R417" s="41">
        <f t="shared" si="226"/>
        <v>78</v>
      </c>
      <c r="S417" s="41">
        <f t="shared" si="224"/>
        <v>1229</v>
      </c>
      <c r="T417" s="41">
        <f t="shared" si="225"/>
        <v>81.93</v>
      </c>
      <c r="U417" s="339"/>
      <c r="V417" s="341"/>
    </row>
    <row r="418" spans="1:32" ht="15" customHeight="1" thickTop="1">
      <c r="A418" s="334">
        <v>46</v>
      </c>
      <c r="B418" s="26"/>
      <c r="C418" s="36" t="s">
        <v>34</v>
      </c>
      <c r="D418" s="87">
        <f>VLOOKUP($A$418,Raport1!$B$283:$T$419,4)</f>
        <v>79</v>
      </c>
      <c r="E418" s="87">
        <f>VLOOKUP($A$418,Raport1!$B$283:$T$419,5)</f>
        <v>78.5</v>
      </c>
      <c r="F418" s="87">
        <f>VLOOKUP($A$418,Raport1!$B$283:$T$419,6)</f>
        <v>84.5</v>
      </c>
      <c r="G418" s="87">
        <f>VLOOKUP($A$418,Raport1!$B$283:$T$419,7)</f>
        <v>73.5</v>
      </c>
      <c r="H418" s="87">
        <f>VLOOKUP($A$418,Raport1!$B$283:$T$419,8)</f>
        <v>80</v>
      </c>
      <c r="I418" s="87">
        <f>VLOOKUP($A$418,Raport1!$B$283:$T$419,9)</f>
        <v>88</v>
      </c>
      <c r="J418" s="87">
        <f>VLOOKUP($A$418,Raport1!$B$283:$T$419,10)</f>
        <v>84</v>
      </c>
      <c r="K418" s="87">
        <f>VLOOKUP($A$418,Raport1!$B$283:$T$419,11)</f>
        <v>77</v>
      </c>
      <c r="L418" s="87">
        <f>VLOOKUP($A$418,Raport1!$B$283:$T$419,12)</f>
        <v>78</v>
      </c>
      <c r="M418" s="87">
        <f>VLOOKUP($A$418,Raport1!$B$283:$T$419,13)</f>
        <v>79.5</v>
      </c>
      <c r="N418" s="87">
        <f>VLOOKUP($A$418,Raport1!$B$283:$T$419,14)</f>
        <v>81</v>
      </c>
      <c r="O418" s="87">
        <f>VLOOKUP($A$418,Raport1!$B$283:$T$419,15)</f>
        <v>80</v>
      </c>
      <c r="P418" s="87">
        <f>VLOOKUP($A$418,Raport1!$B$283:$T$419,16)</f>
        <v>79</v>
      </c>
      <c r="Q418" s="87">
        <f>VLOOKUP($A$418,Raport1!$B$283:$T$419,17)</f>
        <v>75</v>
      </c>
      <c r="R418" s="87">
        <f>VLOOKUP($A$418,Raport1!$B$283:$T$419,18)</f>
        <v>86</v>
      </c>
      <c r="S418" s="80">
        <f t="shared" si="224"/>
        <v>1203</v>
      </c>
      <c r="T418" s="80">
        <f t="shared" si="225"/>
        <v>80.2</v>
      </c>
      <c r="U418" s="337" t="str">
        <f>'SIKAP IPS'!J53</f>
        <v>SB</v>
      </c>
      <c r="V418" s="340" t="s">
        <v>33</v>
      </c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 spans="1:32" ht="15" customHeight="1">
      <c r="A419" s="335"/>
      <c r="B419" s="26"/>
      <c r="C419" s="35" t="s">
        <v>35</v>
      </c>
      <c r="D419" s="84">
        <f>VLOOKUP($A$418,Raport2!$B$283:$T$419,4)</f>
        <v>84.5</v>
      </c>
      <c r="E419" s="84">
        <f>VLOOKUP($A$418,Raport2!$B$283:$T$419,5)</f>
        <v>80</v>
      </c>
      <c r="F419" s="84">
        <f>VLOOKUP($A$418,Raport2!$B$283:$T$419,6)</f>
        <v>86.5</v>
      </c>
      <c r="G419" s="84">
        <f>VLOOKUP($A$418,Raport2!$B$283:$T$419,7)</f>
        <v>82.5</v>
      </c>
      <c r="H419" s="84">
        <f>VLOOKUP($A$418,Raport2!$B$283:$T$419,8)</f>
        <v>86</v>
      </c>
      <c r="I419" s="84">
        <f>VLOOKUP($A$418,Raport2!$B$283:$T$419,9)</f>
        <v>91</v>
      </c>
      <c r="J419" s="84">
        <f>VLOOKUP($A$418,Raport2!$B$283:$T$419,10)</f>
        <v>88</v>
      </c>
      <c r="K419" s="84">
        <f>VLOOKUP($A$418,Raport2!$B$283:$T$419,11)</f>
        <v>81.5</v>
      </c>
      <c r="L419" s="84">
        <f>VLOOKUP($A$418,Raport2!$B$283:$T$419,12)</f>
        <v>83.5</v>
      </c>
      <c r="M419" s="84">
        <f>VLOOKUP($A$418,Raport2!$B$283:$T$419,13)</f>
        <v>85</v>
      </c>
      <c r="N419" s="84">
        <f>VLOOKUP($A$418,Raport2!$B$283:$T$419,14)</f>
        <v>83</v>
      </c>
      <c r="O419" s="84">
        <f>VLOOKUP($A$418,Raport2!$B$283:$T$419,15)</f>
        <v>80</v>
      </c>
      <c r="P419" s="84">
        <f>VLOOKUP($A$418,Raport2!$B$283:$T$419,16)</f>
        <v>80.5</v>
      </c>
      <c r="Q419" s="84">
        <f>VLOOKUP($A$418,Raport2!$B$283:$T$419,17)</f>
        <v>80</v>
      </c>
      <c r="R419" s="84">
        <f>VLOOKUP($A$418,Raport2!$B$283:$T$419,18)</f>
        <v>90.5</v>
      </c>
      <c r="S419" s="38">
        <f t="shared" si="224"/>
        <v>1262.5</v>
      </c>
      <c r="T419" s="38">
        <f t="shared" si="225"/>
        <v>84.17</v>
      </c>
      <c r="U419" s="338"/>
      <c r="V419" s="340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 spans="1:32" ht="15" customHeight="1">
      <c r="A420" s="335"/>
      <c r="B420" s="342" t="str">
        <f>VLOOKUP($A$418,PresensiIPS!$A$7:$M$360,7)</f>
        <v>INDAH GITA DWI CAHYANI EFFENDI</v>
      </c>
      <c r="C420" s="35" t="s">
        <v>22</v>
      </c>
      <c r="D420" s="84">
        <f>VLOOKUP($A$418,Raport3!$B$283:$T$419,4)</f>
        <v>87.5</v>
      </c>
      <c r="E420" s="84">
        <f>VLOOKUP($A$418,Raport3!$B$283:$T$419,5)</f>
        <v>85</v>
      </c>
      <c r="F420" s="84">
        <f>VLOOKUP($A$418,Raport3!$B$283:$T$419,6)</f>
        <v>85</v>
      </c>
      <c r="G420" s="84">
        <f>VLOOKUP($A$418,Raport3!$B$283:$T$419,7)</f>
        <v>78</v>
      </c>
      <c r="H420" s="84">
        <f>VLOOKUP($A$418,Raport3!$B$283:$T$419,8)</f>
        <v>89</v>
      </c>
      <c r="I420" s="84">
        <f>VLOOKUP($A$418,Raport3!$B$283:$T$419,9)</f>
        <v>91.5</v>
      </c>
      <c r="J420" s="84">
        <f>VLOOKUP($A$418,Raport3!$B$283:$T$419,10)</f>
        <v>88.5</v>
      </c>
      <c r="K420" s="84">
        <f>VLOOKUP($A$418,Raport3!$B$283:$T$419,11)</f>
        <v>81</v>
      </c>
      <c r="L420" s="84">
        <f>VLOOKUP($A$418,Raport3!$B$283:$T$419,12)</f>
        <v>81</v>
      </c>
      <c r="M420" s="84">
        <f>VLOOKUP($A$418,Raport3!$B$283:$T$419,13)</f>
        <v>89</v>
      </c>
      <c r="N420" s="84">
        <f>VLOOKUP($A$418,Raport3!$B$283:$T$419,14)</f>
        <v>86.5</v>
      </c>
      <c r="O420" s="84">
        <f>VLOOKUP($A$418,Raport3!$B$283:$T$419,15)</f>
        <v>87.5</v>
      </c>
      <c r="P420" s="84">
        <f>VLOOKUP($A$418,Raport3!$B$283:$T$419,16)</f>
        <v>86</v>
      </c>
      <c r="Q420" s="84">
        <f>VLOOKUP($A$418,Raport3!$B$283:$T$419,17)</f>
        <v>85.5</v>
      </c>
      <c r="R420" s="84">
        <f>VLOOKUP($A$418,Raport3!$B$283:$T$419,18)</f>
        <v>90.5</v>
      </c>
      <c r="S420" s="38">
        <f t="shared" si="224"/>
        <v>1291.5</v>
      </c>
      <c r="T420" s="38">
        <f t="shared" si="225"/>
        <v>86.1</v>
      </c>
      <c r="U420" s="338"/>
      <c r="V420" s="340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 spans="1:32" ht="15" customHeight="1">
      <c r="A421" s="335"/>
      <c r="B421" s="342"/>
      <c r="C421" s="35" t="s">
        <v>23</v>
      </c>
      <c r="D421" s="84">
        <f>VLOOKUP($A$418,Raport4!$B$283:$T$419,4)</f>
        <v>90.5</v>
      </c>
      <c r="E421" s="84">
        <f>VLOOKUP($A$418,Raport4!$B$283:$T$419,5)</f>
        <v>86</v>
      </c>
      <c r="F421" s="84">
        <f>VLOOKUP($A$418,Raport4!$B$283:$T$419,6)</f>
        <v>85.5</v>
      </c>
      <c r="G421" s="84">
        <f>VLOOKUP($A$418,Raport4!$B$283:$T$419,7)</f>
        <v>80.5</v>
      </c>
      <c r="H421" s="84">
        <f>VLOOKUP($A$418,Raport4!$B$283:$T$419,8)</f>
        <v>94</v>
      </c>
      <c r="I421" s="84">
        <f>VLOOKUP($A$418,Raport4!$B$283:$T$419,9)</f>
        <v>91.5</v>
      </c>
      <c r="J421" s="84">
        <f>VLOOKUP($A$418,Raport4!$B$283:$T$419,10)</f>
        <v>94</v>
      </c>
      <c r="K421" s="84">
        <f>VLOOKUP($A$418,Raport4!$B$283:$T$419,11)</f>
        <v>85</v>
      </c>
      <c r="L421" s="84">
        <f>VLOOKUP($A$418,Raport4!$B$283:$T$419,12)</f>
        <v>88.5</v>
      </c>
      <c r="M421" s="84">
        <f>VLOOKUP($A$418,Raport4!$B$283:$T$419,13)</f>
        <v>86</v>
      </c>
      <c r="N421" s="84">
        <f>VLOOKUP($A$418,Raport4!$B$283:$T$419,14)</f>
        <v>87</v>
      </c>
      <c r="O421" s="84">
        <f>VLOOKUP($A$418,Raport4!$B$283:$T$419,15)</f>
        <v>91</v>
      </c>
      <c r="P421" s="84">
        <f>VLOOKUP($A$418,Raport4!$B$283:$T$419,16)</f>
        <v>88</v>
      </c>
      <c r="Q421" s="84">
        <f>VLOOKUP($A$418,Raport4!$B$283:$T$419,17)</f>
        <v>87.5</v>
      </c>
      <c r="R421" s="84">
        <f>VLOOKUP($A$418,Raport4!$B$283:$T$419,18)</f>
        <v>89</v>
      </c>
      <c r="S421" s="38">
        <f t="shared" si="224"/>
        <v>1324</v>
      </c>
      <c r="T421" s="38">
        <f t="shared" si="225"/>
        <v>88.27</v>
      </c>
      <c r="U421" s="338"/>
      <c r="V421" s="340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 spans="1:32" ht="15" customHeight="1">
      <c r="A422" s="335"/>
      <c r="B422" s="86" t="str">
        <f>VLOOKUP($A$418,PresensiIPS!$A$7:$M$360,4)</f>
        <v>3526026005040002</v>
      </c>
      <c r="C422" s="36" t="s">
        <v>24</v>
      </c>
      <c r="D422" s="84">
        <f>VLOOKUP($A$418,Raport5!$B$283:$T$419,4)</f>
        <v>90</v>
      </c>
      <c r="E422" s="84">
        <f>VLOOKUP($A$418,Raport5!$B$283:$T$419,5)</f>
        <v>96</v>
      </c>
      <c r="F422" s="84">
        <f>VLOOKUP($A$418,Raport5!$B$283:$T$419,6)</f>
        <v>85.5</v>
      </c>
      <c r="G422" s="84">
        <f>VLOOKUP($A$418,Raport5!$B$283:$T$419,7)</f>
        <v>82</v>
      </c>
      <c r="H422" s="84">
        <f>VLOOKUP($A$418,Raport5!$B$283:$T$419,8)</f>
        <v>96</v>
      </c>
      <c r="I422" s="84">
        <f>VLOOKUP($A$418,Raport5!$B$283:$T$419,9)</f>
        <v>91.5</v>
      </c>
      <c r="J422" s="84">
        <f>VLOOKUP($A$418,Raport5!$B$283:$T$419,10)</f>
        <v>95.5</v>
      </c>
      <c r="K422" s="84">
        <f>VLOOKUP($A$418,Raport5!$B$283:$T$419,11)</f>
        <v>87</v>
      </c>
      <c r="L422" s="84">
        <f>VLOOKUP($A$418,Raport5!$B$283:$T$419,12)</f>
        <v>88</v>
      </c>
      <c r="M422" s="84">
        <f>VLOOKUP($A$418,Raport5!$B$283:$T$419,13)</f>
        <v>92.5</v>
      </c>
      <c r="N422" s="84">
        <f>VLOOKUP($A$418,Raport5!$B$283:$T$419,14)</f>
        <v>89</v>
      </c>
      <c r="O422" s="84">
        <f>VLOOKUP($A$418,Raport5!$B$283:$T$419,15)</f>
        <v>88.5</v>
      </c>
      <c r="P422" s="84">
        <f>VLOOKUP($A$418,Raport5!$B$283:$T$419,16)</f>
        <v>86.5</v>
      </c>
      <c r="Q422" s="84">
        <f>VLOOKUP($A$418,Raport5!$B$283:$T$419,17)</f>
        <v>87.5</v>
      </c>
      <c r="R422" s="84">
        <f>VLOOKUP($A$418,Raport5!$B$283:$T$419,18)</f>
        <v>90</v>
      </c>
      <c r="S422" s="38">
        <f t="shared" si="224"/>
        <v>1345.5</v>
      </c>
      <c r="T422" s="38">
        <f t="shared" si="225"/>
        <v>89.7</v>
      </c>
      <c r="U422" s="338"/>
      <c r="V422" s="340"/>
    </row>
    <row r="423" spans="1:32" ht="15" customHeight="1">
      <c r="A423" s="335"/>
      <c r="B423" s="85">
        <f>VLOOKUP($A$418,PresensiIPS!$A$7:$M$360,2)</f>
        <v>12282</v>
      </c>
      <c r="C423" s="36" t="s">
        <v>67</v>
      </c>
      <c r="D423" s="84">
        <f>VLOOKUP($A$418,Raport6!$B$283:$T$419,4)</f>
        <v>91.5</v>
      </c>
      <c r="E423" s="84">
        <f>VLOOKUP($A$418,Raport6!$B$283:$T$419,5)</f>
        <v>96</v>
      </c>
      <c r="F423" s="84">
        <f>VLOOKUP($A$418,Raport6!$B$283:$T$419,6)</f>
        <v>91.5</v>
      </c>
      <c r="G423" s="84">
        <f>VLOOKUP($A$418,Raport6!$B$283:$T$419,7)</f>
        <v>85</v>
      </c>
      <c r="H423" s="84">
        <f>VLOOKUP($A$418,Raport6!$B$283:$T$419,8)</f>
        <v>97</v>
      </c>
      <c r="I423" s="84">
        <f>VLOOKUP($A$418,Raport6!$B$283:$T$419,9)</f>
        <v>92.5</v>
      </c>
      <c r="J423" s="84">
        <f>VLOOKUP($A$418,Raport6!$B$283:$T$419,10)</f>
        <v>97</v>
      </c>
      <c r="K423" s="84">
        <f>VLOOKUP($A$418,Raport6!$B$283:$T$419,11)</f>
        <v>90</v>
      </c>
      <c r="L423" s="84">
        <f>VLOOKUP($A$418,Raport6!$B$283:$T$419,12)</f>
        <v>92.5</v>
      </c>
      <c r="M423" s="84">
        <f>VLOOKUP($A$418,Raport6!$B$283:$T$419,13)</f>
        <v>95</v>
      </c>
      <c r="N423" s="84">
        <f>VLOOKUP($A$418,Raport6!$B$283:$T$419,14)</f>
        <v>90.5</v>
      </c>
      <c r="O423" s="84">
        <f>VLOOKUP($A$418,Raport6!$B$283:$T$419,15)</f>
        <v>88.5</v>
      </c>
      <c r="P423" s="84">
        <f>VLOOKUP($A$418,Raport6!$B$283:$T$419,16)</f>
        <v>87</v>
      </c>
      <c r="Q423" s="84">
        <f>VLOOKUP($A$418,Raport6!$B$283:$T$419,17)</f>
        <v>88.5</v>
      </c>
      <c r="R423" s="84">
        <f>VLOOKUP($A$418,Raport6!$B$283:$T$419,18)</f>
        <v>90</v>
      </c>
      <c r="S423" s="38">
        <f t="shared" si="224"/>
        <v>1372.5</v>
      </c>
      <c r="T423" s="38">
        <f t="shared" si="225"/>
        <v>91.5</v>
      </c>
      <c r="U423" s="338"/>
      <c r="V423" s="340"/>
    </row>
    <row r="424" spans="1:32" ht="15" customHeight="1">
      <c r="A424" s="335"/>
      <c r="B424" s="85" t="str">
        <f>VLOOKUP($A$418,PresensiIPS!$A$7:$M$360,3)</f>
        <v>0045082867</v>
      </c>
      <c r="C424" s="27" t="s">
        <v>21</v>
      </c>
      <c r="D424" s="39">
        <f>ROUND(((D418+D419+D420+D421+D422+D423)/6),2)</f>
        <v>87.17</v>
      </c>
      <c r="E424" s="39">
        <f>ROUND(((E418+E419+E420+E421+E422+E423)/6),2)</f>
        <v>86.92</v>
      </c>
      <c r="F424" s="39">
        <f>ROUND(((F418+F419+F420+F421+F422+F423)/6),2)</f>
        <v>86.42</v>
      </c>
      <c r="G424" s="39">
        <f>ROUND(((G418+G419+G420+G421+G422+G423)/6),2)</f>
        <v>80.25</v>
      </c>
      <c r="H424" s="39">
        <f>ROUND(((H418+H419+H420+H421+H422+H423)/6),2)</f>
        <v>90.33</v>
      </c>
      <c r="I424" s="39">
        <f t="shared" ref="I424:T424" si="227">ROUND(((I418+I419+I420+I421+I422+I423)/6),2)</f>
        <v>91</v>
      </c>
      <c r="J424" s="39">
        <f t="shared" si="227"/>
        <v>91.17</v>
      </c>
      <c r="K424" s="39">
        <f t="shared" si="227"/>
        <v>83.58</v>
      </c>
      <c r="L424" s="39">
        <f t="shared" si="227"/>
        <v>85.25</v>
      </c>
      <c r="M424" s="39">
        <f t="shared" ref="M424" si="228">ROUND(((M418+M419+M420+M421+M422+M423)/6),2)</f>
        <v>87.83</v>
      </c>
      <c r="N424" s="39">
        <f t="shared" si="227"/>
        <v>86.17</v>
      </c>
      <c r="O424" s="39">
        <f t="shared" si="227"/>
        <v>85.92</v>
      </c>
      <c r="P424" s="39">
        <f t="shared" si="227"/>
        <v>84.5</v>
      </c>
      <c r="Q424" s="39">
        <f t="shared" si="227"/>
        <v>84</v>
      </c>
      <c r="R424" s="39">
        <f t="shared" si="227"/>
        <v>89.33</v>
      </c>
      <c r="S424" s="39">
        <f t="shared" si="227"/>
        <v>1299.83</v>
      </c>
      <c r="T424" s="39">
        <f t="shared" si="227"/>
        <v>86.66</v>
      </c>
      <c r="U424" s="338"/>
      <c r="V424" s="340"/>
    </row>
    <row r="425" spans="1:32" ht="15" customHeight="1">
      <c r="A425" s="335"/>
      <c r="B425" s="78"/>
      <c r="C425" s="28" t="s">
        <v>204</v>
      </c>
      <c r="D425" s="84">
        <f>VLOOKUP($A$418,'Nilai USP'!$B$283:$T$419,4)</f>
        <v>90</v>
      </c>
      <c r="E425" s="84">
        <f>VLOOKUP($A$418,'Nilai USP'!$B$283:$T$419,5)</f>
        <v>87.692307692307693</v>
      </c>
      <c r="F425" s="84">
        <f>VLOOKUP($A$418,'Nilai USP'!$B$283:$T$419,6)</f>
        <v>95</v>
      </c>
      <c r="G425" s="84">
        <f>VLOOKUP($A$418,'Nilai USP'!$B$283:$T$419,7)</f>
        <v>84</v>
      </c>
      <c r="H425" s="84">
        <f>VLOOKUP($A$418,'Nilai USP'!$B$283:$T$419,8)</f>
        <v>88</v>
      </c>
      <c r="I425" s="84">
        <f>VLOOKUP($A$418,'Nilai USP'!$B$283:$T$419,9)</f>
        <v>96</v>
      </c>
      <c r="J425" s="84">
        <f>VLOOKUP($A$418,'Nilai USP'!$B$283:$T$419,10)</f>
        <v>95</v>
      </c>
      <c r="K425" s="84">
        <f>VLOOKUP($A$418,'Nilai USP'!$B$283:$T$419,11)</f>
        <v>96</v>
      </c>
      <c r="L425" s="84">
        <f>VLOOKUP($A$418,'Nilai USP'!$B$283:$T$419,12)</f>
        <v>93</v>
      </c>
      <c r="M425" s="84">
        <f>VLOOKUP($A$418,'Nilai USP'!$B$283:$T$419,13)</f>
        <v>93.823529411764696</v>
      </c>
      <c r="N425" s="84">
        <f>VLOOKUP($A$418,'Nilai USP'!$B$283:$T$419,14)</f>
        <v>98</v>
      </c>
      <c r="O425" s="84">
        <f>VLOOKUP($A$418,'Nilai USP'!$B$283:$T$419,15)</f>
        <v>88</v>
      </c>
      <c r="P425" s="84">
        <f>VLOOKUP($A$418,'Nilai USP'!$B$283:$T$419,16)</f>
        <v>84</v>
      </c>
      <c r="Q425" s="84">
        <f>VLOOKUP($A$418,'Nilai USP'!$B$283:$T$419,17)</f>
        <v>78</v>
      </c>
      <c r="R425" s="84">
        <f>VLOOKUP($A$418,'Nilai USP'!$B$283:$T$419,18)</f>
        <v>89</v>
      </c>
      <c r="S425" s="38">
        <f t="shared" ref="S425:S432" si="229">SUM(D425:R425)</f>
        <v>1355.5158371040723</v>
      </c>
      <c r="T425" s="38">
        <f t="shared" ref="T425:T432" si="230">ROUND(S425/COUNT(D425:R425),2)</f>
        <v>90.37</v>
      </c>
      <c r="U425" s="338"/>
      <c r="V425" s="340"/>
    </row>
    <row r="426" spans="1:32" ht="15" customHeight="1" thickBot="1">
      <c r="A426" s="336"/>
      <c r="B426" s="29"/>
      <c r="C426" s="37" t="s">
        <v>205</v>
      </c>
      <c r="D426" s="41">
        <f t="shared" ref="D426:R426" si="231">ROUND((D424*$V$6+D425*$V$7),0)</f>
        <v>89</v>
      </c>
      <c r="E426" s="41">
        <f t="shared" si="231"/>
        <v>87</v>
      </c>
      <c r="F426" s="41">
        <f t="shared" si="231"/>
        <v>91</v>
      </c>
      <c r="G426" s="41">
        <f t="shared" si="231"/>
        <v>82</v>
      </c>
      <c r="H426" s="41">
        <f t="shared" si="231"/>
        <v>89</v>
      </c>
      <c r="I426" s="41">
        <f t="shared" si="231"/>
        <v>94</v>
      </c>
      <c r="J426" s="41">
        <f t="shared" si="231"/>
        <v>93</v>
      </c>
      <c r="K426" s="41">
        <f t="shared" si="231"/>
        <v>90</v>
      </c>
      <c r="L426" s="41">
        <f t="shared" si="231"/>
        <v>89</v>
      </c>
      <c r="M426" s="41">
        <f t="shared" si="231"/>
        <v>91</v>
      </c>
      <c r="N426" s="41">
        <f t="shared" si="231"/>
        <v>92</v>
      </c>
      <c r="O426" s="41">
        <f t="shared" si="231"/>
        <v>87</v>
      </c>
      <c r="P426" s="41">
        <f t="shared" si="231"/>
        <v>84</v>
      </c>
      <c r="Q426" s="41">
        <f t="shared" si="231"/>
        <v>81</v>
      </c>
      <c r="R426" s="41">
        <f t="shared" si="231"/>
        <v>89</v>
      </c>
      <c r="S426" s="41">
        <f t="shared" si="229"/>
        <v>1328</v>
      </c>
      <c r="T426" s="41">
        <f t="shared" si="230"/>
        <v>88.53</v>
      </c>
      <c r="U426" s="339"/>
      <c r="V426" s="341"/>
    </row>
    <row r="427" spans="1:32" ht="15" customHeight="1" thickTop="1">
      <c r="A427" s="334">
        <v>47</v>
      </c>
      <c r="B427" s="26"/>
      <c r="C427" s="36" t="s">
        <v>34</v>
      </c>
      <c r="D427" s="87">
        <f>VLOOKUP($A$427,Raport1!$B$283:$T$419,4)</f>
        <v>74.5</v>
      </c>
      <c r="E427" s="87">
        <f>VLOOKUP($A$427,Raport1!$B$283:$T$419,5)</f>
        <v>75.5</v>
      </c>
      <c r="F427" s="87">
        <f>VLOOKUP($A$427,Raport1!$B$283:$T$419,6)</f>
        <v>81</v>
      </c>
      <c r="G427" s="87">
        <f>VLOOKUP($A$427,Raport1!$B$283:$T$419,7)</f>
        <v>74.5</v>
      </c>
      <c r="H427" s="87">
        <f>VLOOKUP($A$427,Raport1!$B$283:$T$419,8)</f>
        <v>72</v>
      </c>
      <c r="I427" s="87">
        <f>VLOOKUP($A$427,Raport1!$B$283:$T$419,9)</f>
        <v>77</v>
      </c>
      <c r="J427" s="87">
        <f>VLOOKUP($A$427,Raport1!$B$283:$T$419,10)</f>
        <v>80</v>
      </c>
      <c r="K427" s="87">
        <f>VLOOKUP($A$427,Raport1!$B$283:$T$419,11)</f>
        <v>80</v>
      </c>
      <c r="L427" s="87">
        <f>VLOOKUP($A$427,Raport1!$B$283:$T$419,12)</f>
        <v>80.5</v>
      </c>
      <c r="M427" s="87">
        <f>VLOOKUP($A$427,Raport1!$B$283:$T$419,13)</f>
        <v>72</v>
      </c>
      <c r="N427" s="87">
        <f>VLOOKUP($A$427,Raport1!$B$283:$T$419,14)</f>
        <v>75</v>
      </c>
      <c r="O427" s="87">
        <f>VLOOKUP($A$427,Raport1!$B$283:$T$419,15)</f>
        <v>70</v>
      </c>
      <c r="P427" s="87">
        <f>VLOOKUP($A$427,Raport1!$B$283:$T$419,16)</f>
        <v>74</v>
      </c>
      <c r="Q427" s="87">
        <f>VLOOKUP($A$427,Raport1!$B$283:$T$419,17)</f>
        <v>72</v>
      </c>
      <c r="R427" s="87">
        <f>VLOOKUP($A$427,Raport1!$B$283:$T$419,18)</f>
        <v>68</v>
      </c>
      <c r="S427" s="80">
        <f t="shared" si="229"/>
        <v>1126</v>
      </c>
      <c r="T427" s="80">
        <f t="shared" si="230"/>
        <v>75.069999999999993</v>
      </c>
      <c r="U427" s="337" t="str">
        <f>'SIKAP IPS'!J54</f>
        <v>SB</v>
      </c>
      <c r="V427" s="340" t="s">
        <v>33</v>
      </c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 spans="1:32" ht="15" customHeight="1">
      <c r="A428" s="335"/>
      <c r="B428" s="26"/>
      <c r="C428" s="35" t="s">
        <v>35</v>
      </c>
      <c r="D428" s="84">
        <f>VLOOKUP($A$427,Raport2!$B$283:$T$419,4)</f>
        <v>75</v>
      </c>
      <c r="E428" s="84">
        <f>VLOOKUP($A$427,Raport2!$B$283:$T$419,5)</f>
        <v>80</v>
      </c>
      <c r="F428" s="84">
        <f>VLOOKUP($A$427,Raport2!$B$283:$T$419,6)</f>
        <v>85.5</v>
      </c>
      <c r="G428" s="84">
        <f>VLOOKUP($A$427,Raport2!$B$283:$T$419,7)</f>
        <v>82</v>
      </c>
      <c r="H428" s="84">
        <f>VLOOKUP($A$427,Raport2!$B$283:$T$419,8)</f>
        <v>76</v>
      </c>
      <c r="I428" s="84">
        <f>VLOOKUP($A$427,Raport2!$B$283:$T$419,9)</f>
        <v>79</v>
      </c>
      <c r="J428" s="84">
        <f>VLOOKUP($A$427,Raport2!$B$283:$T$419,10)</f>
        <v>85</v>
      </c>
      <c r="K428" s="84">
        <f>VLOOKUP($A$427,Raport2!$B$283:$T$419,11)</f>
        <v>81.5</v>
      </c>
      <c r="L428" s="84">
        <f>VLOOKUP($A$427,Raport2!$B$283:$T$419,12)</f>
        <v>82.5</v>
      </c>
      <c r="M428" s="84">
        <f>VLOOKUP($A$427,Raport2!$B$283:$T$419,13)</f>
        <v>78</v>
      </c>
      <c r="N428" s="84">
        <f>VLOOKUP($A$427,Raport2!$B$283:$T$419,14)</f>
        <v>76</v>
      </c>
      <c r="O428" s="84">
        <f>VLOOKUP($A$427,Raport2!$B$283:$T$419,15)</f>
        <v>75</v>
      </c>
      <c r="P428" s="84">
        <f>VLOOKUP($A$427,Raport2!$B$283:$T$419,16)</f>
        <v>77</v>
      </c>
      <c r="Q428" s="84">
        <f>VLOOKUP($A$427,Raport2!$B$283:$T$419,17)</f>
        <v>78</v>
      </c>
      <c r="R428" s="84">
        <f>VLOOKUP($A$427,Raport2!$B$283:$T$419,18)</f>
        <v>77.5</v>
      </c>
      <c r="S428" s="38">
        <f t="shared" si="229"/>
        <v>1188</v>
      </c>
      <c r="T428" s="38">
        <f t="shared" si="230"/>
        <v>79.2</v>
      </c>
      <c r="U428" s="338"/>
      <c r="V428" s="340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 spans="1:32" ht="15" customHeight="1">
      <c r="A429" s="335"/>
      <c r="B429" s="342" t="str">
        <f>VLOOKUP($A$427,PresensiIPS!$A$7:$M$360,7)</f>
        <v>Khoirul Yakin</v>
      </c>
      <c r="C429" s="35" t="s">
        <v>22</v>
      </c>
      <c r="D429" s="84">
        <f>VLOOKUP($A$427,Raport3!$B$283:$T$419,4)</f>
        <v>75.5</v>
      </c>
      <c r="E429" s="84">
        <f>VLOOKUP($A$427,Raport3!$B$283:$T$419,5)</f>
        <v>80</v>
      </c>
      <c r="F429" s="84">
        <f>VLOOKUP($A$427,Raport3!$B$283:$T$419,6)</f>
        <v>79.5</v>
      </c>
      <c r="G429" s="84">
        <f>VLOOKUP($A$427,Raport3!$B$283:$T$419,7)</f>
        <v>65</v>
      </c>
      <c r="H429" s="84">
        <f>VLOOKUP($A$427,Raport3!$B$283:$T$419,8)</f>
        <v>88.5</v>
      </c>
      <c r="I429" s="84">
        <f>VLOOKUP($A$427,Raport3!$B$283:$T$419,9)</f>
        <v>82</v>
      </c>
      <c r="J429" s="84">
        <f>VLOOKUP($A$427,Raport3!$B$283:$T$419,10)</f>
        <v>87</v>
      </c>
      <c r="K429" s="84">
        <f>VLOOKUP($A$427,Raport3!$B$283:$T$419,11)</f>
        <v>65</v>
      </c>
      <c r="L429" s="84">
        <f>VLOOKUP($A$427,Raport3!$B$283:$T$419,12)</f>
        <v>78.5</v>
      </c>
      <c r="M429" s="84">
        <f>VLOOKUP($A$427,Raport3!$B$283:$T$419,13)</f>
        <v>75</v>
      </c>
      <c r="N429" s="84">
        <f>VLOOKUP($A$427,Raport3!$B$283:$T$419,14)</f>
        <v>76</v>
      </c>
      <c r="O429" s="84">
        <f>VLOOKUP($A$427,Raport3!$B$283:$T$419,15)</f>
        <v>85.5</v>
      </c>
      <c r="P429" s="84">
        <f>VLOOKUP($A$427,Raport3!$B$283:$T$419,16)</f>
        <v>77.5</v>
      </c>
      <c r="Q429" s="84">
        <f>VLOOKUP($A$427,Raport3!$B$283:$T$419,17)</f>
        <v>76</v>
      </c>
      <c r="R429" s="84">
        <f>VLOOKUP($A$427,Raport3!$B$283:$T$419,18)</f>
        <v>72.5</v>
      </c>
      <c r="S429" s="38">
        <f t="shared" si="229"/>
        <v>1163.5</v>
      </c>
      <c r="T429" s="38">
        <f t="shared" si="230"/>
        <v>77.569999999999993</v>
      </c>
      <c r="U429" s="338"/>
      <c r="V429" s="340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 spans="1:32" ht="15" customHeight="1">
      <c r="A430" s="335"/>
      <c r="B430" s="342"/>
      <c r="C430" s="35" t="s">
        <v>23</v>
      </c>
      <c r="D430" s="84">
        <f>VLOOKUP($A$427,Raport4!$B$283:$T$419,4)</f>
        <v>76.5</v>
      </c>
      <c r="E430" s="84">
        <f>VLOOKUP($A$427,Raport4!$B$283:$T$419,5)</f>
        <v>82.5</v>
      </c>
      <c r="F430" s="84">
        <f>VLOOKUP($A$427,Raport4!$B$283:$T$419,6)</f>
        <v>78.5</v>
      </c>
      <c r="G430" s="84">
        <f>VLOOKUP($A$427,Raport4!$B$283:$T$419,7)</f>
        <v>77</v>
      </c>
      <c r="H430" s="84">
        <f>VLOOKUP($A$427,Raport4!$B$283:$T$419,8)</f>
        <v>89</v>
      </c>
      <c r="I430" s="84">
        <f>VLOOKUP($A$427,Raport4!$B$283:$T$419,9)</f>
        <v>83</v>
      </c>
      <c r="J430" s="84">
        <f>VLOOKUP($A$427,Raport4!$B$283:$T$419,10)</f>
        <v>87.5</v>
      </c>
      <c r="K430" s="84">
        <f>VLOOKUP($A$427,Raport4!$B$283:$T$419,11)</f>
        <v>84</v>
      </c>
      <c r="L430" s="84">
        <f>VLOOKUP($A$427,Raport4!$B$283:$T$419,12)</f>
        <v>82.5</v>
      </c>
      <c r="M430" s="84">
        <f>VLOOKUP($A$427,Raport4!$B$283:$T$419,13)</f>
        <v>75.5</v>
      </c>
      <c r="N430" s="84">
        <f>VLOOKUP($A$427,Raport4!$B$283:$T$419,14)</f>
        <v>77</v>
      </c>
      <c r="O430" s="84">
        <f>VLOOKUP($A$427,Raport4!$B$283:$T$419,15)</f>
        <v>86</v>
      </c>
      <c r="P430" s="84">
        <f>VLOOKUP($A$427,Raport4!$B$283:$T$419,16)</f>
        <v>78.5</v>
      </c>
      <c r="Q430" s="84">
        <f>VLOOKUP($A$427,Raport4!$B$283:$T$419,17)</f>
        <v>78</v>
      </c>
      <c r="R430" s="84">
        <f>VLOOKUP($A$427,Raport4!$B$283:$T$419,18)</f>
        <v>70</v>
      </c>
      <c r="S430" s="38">
        <f t="shared" si="229"/>
        <v>1205.5</v>
      </c>
      <c r="T430" s="38">
        <f t="shared" si="230"/>
        <v>80.37</v>
      </c>
      <c r="U430" s="338"/>
      <c r="V430" s="340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 spans="1:32" ht="15" customHeight="1">
      <c r="A431" s="335"/>
      <c r="B431" s="86" t="str">
        <f>VLOOKUP($A$427,PresensiIPS!$A$7:$M$360,4)</f>
        <v>3526030203010004</v>
      </c>
      <c r="C431" s="36" t="s">
        <v>24</v>
      </c>
      <c r="D431" s="84">
        <f>VLOOKUP($A$427,Raport5!$B$283:$T$419,4)</f>
        <v>84</v>
      </c>
      <c r="E431" s="84">
        <f>VLOOKUP($A$427,Raport5!$B$283:$T$419,5)</f>
        <v>83.5</v>
      </c>
      <c r="F431" s="84">
        <f>VLOOKUP($A$427,Raport5!$B$283:$T$419,6)</f>
        <v>82</v>
      </c>
      <c r="G431" s="84">
        <f>VLOOKUP($A$427,Raport5!$B$283:$T$419,7)</f>
        <v>78</v>
      </c>
      <c r="H431" s="84">
        <f>VLOOKUP($A$427,Raport5!$B$283:$T$419,8)</f>
        <v>90</v>
      </c>
      <c r="I431" s="84">
        <f>VLOOKUP($A$427,Raport5!$B$283:$T$419,9)</f>
        <v>83</v>
      </c>
      <c r="J431" s="84">
        <f>VLOOKUP($A$427,Raport5!$B$283:$T$419,10)</f>
        <v>89.5</v>
      </c>
      <c r="K431" s="84">
        <f>VLOOKUP($A$427,Raport5!$B$283:$T$419,11)</f>
        <v>89</v>
      </c>
      <c r="L431" s="84">
        <f>VLOOKUP($A$427,Raport5!$B$283:$T$419,12)</f>
        <v>87</v>
      </c>
      <c r="M431" s="84">
        <f>VLOOKUP($A$427,Raport5!$B$283:$T$419,13)</f>
        <v>77</v>
      </c>
      <c r="N431" s="84">
        <f>VLOOKUP($A$427,Raport5!$B$283:$T$419,14)</f>
        <v>74.5</v>
      </c>
      <c r="O431" s="84">
        <f>VLOOKUP($A$427,Raport5!$B$283:$T$419,15)</f>
        <v>80.5</v>
      </c>
      <c r="P431" s="84">
        <f>VLOOKUP($A$427,Raport5!$B$283:$T$419,16)</f>
        <v>74</v>
      </c>
      <c r="Q431" s="84">
        <f>VLOOKUP($A$427,Raport5!$B$283:$T$419,17)</f>
        <v>74</v>
      </c>
      <c r="R431" s="84">
        <f>VLOOKUP($A$427,Raport5!$B$283:$T$419,18)</f>
        <v>75</v>
      </c>
      <c r="S431" s="38">
        <f t="shared" si="229"/>
        <v>1221</v>
      </c>
      <c r="T431" s="38">
        <f t="shared" si="230"/>
        <v>81.400000000000006</v>
      </c>
      <c r="U431" s="338"/>
      <c r="V431" s="340"/>
    </row>
    <row r="432" spans="1:32" ht="15" customHeight="1">
      <c r="A432" s="335"/>
      <c r="B432" s="85">
        <f>VLOOKUP($A$427,PresensiIPS!$A$7:$M$360,2)</f>
        <v>12305</v>
      </c>
      <c r="C432" s="36" t="s">
        <v>67</v>
      </c>
      <c r="D432" s="84">
        <f>VLOOKUP($A$427,Raport6!$B$283:$T$419,4)</f>
        <v>84.5</v>
      </c>
      <c r="E432" s="84">
        <f>VLOOKUP($A$427,Raport6!$B$283:$T$419,5)</f>
        <v>86.5</v>
      </c>
      <c r="F432" s="84">
        <f>VLOOKUP($A$427,Raport6!$B$283:$T$419,6)</f>
        <v>86</v>
      </c>
      <c r="G432" s="84">
        <f>VLOOKUP($A$427,Raport6!$B$283:$T$419,7)</f>
        <v>80</v>
      </c>
      <c r="H432" s="84">
        <f>VLOOKUP($A$427,Raport6!$B$283:$T$419,8)</f>
        <v>90</v>
      </c>
      <c r="I432" s="84">
        <f>VLOOKUP($A$427,Raport6!$B$283:$T$419,9)</f>
        <v>83</v>
      </c>
      <c r="J432" s="84">
        <f>VLOOKUP($A$427,Raport6!$B$283:$T$419,10)</f>
        <v>92.5</v>
      </c>
      <c r="K432" s="84">
        <f>VLOOKUP($A$427,Raport6!$B$283:$T$419,11)</f>
        <v>92</v>
      </c>
      <c r="L432" s="84">
        <f>VLOOKUP($A$427,Raport6!$B$283:$T$419,12)</f>
        <v>87</v>
      </c>
      <c r="M432" s="84">
        <f>VLOOKUP($A$427,Raport6!$B$283:$T$419,13)</f>
        <v>82</v>
      </c>
      <c r="N432" s="84">
        <f>VLOOKUP($A$427,Raport6!$B$283:$T$419,14)</f>
        <v>75.5</v>
      </c>
      <c r="O432" s="84">
        <f>VLOOKUP($A$427,Raport6!$B$283:$T$419,15)</f>
        <v>80.5</v>
      </c>
      <c r="P432" s="84">
        <f>VLOOKUP($A$427,Raport6!$B$283:$T$419,16)</f>
        <v>78</v>
      </c>
      <c r="Q432" s="84">
        <f>VLOOKUP($A$427,Raport6!$B$283:$T$419,17)</f>
        <v>77</v>
      </c>
      <c r="R432" s="84">
        <f>VLOOKUP($A$427,Raport6!$B$283:$T$419,18)</f>
        <v>75</v>
      </c>
      <c r="S432" s="38">
        <f t="shared" si="229"/>
        <v>1249.5</v>
      </c>
      <c r="T432" s="38">
        <f t="shared" si="230"/>
        <v>83.3</v>
      </c>
      <c r="U432" s="338"/>
      <c r="V432" s="340"/>
    </row>
    <row r="433" spans="1:32" ht="15" customHeight="1">
      <c r="A433" s="335"/>
      <c r="B433" s="85" t="str">
        <f>VLOOKUP($A$427,PresensiIPS!$A$7:$M$360,3)</f>
        <v>0032003695</v>
      </c>
      <c r="C433" s="27" t="s">
        <v>21</v>
      </c>
      <c r="D433" s="39">
        <f>ROUND(((D427+D428+D429+D430+D431+D432)/6),2)</f>
        <v>78.33</v>
      </c>
      <c r="E433" s="39">
        <f>ROUND(((E427+E428+E429+E430+E431+E432)/6),2)</f>
        <v>81.33</v>
      </c>
      <c r="F433" s="39">
        <f>ROUND(((F427+F428+F429+F430+F431+F432)/6),2)</f>
        <v>82.08</v>
      </c>
      <c r="G433" s="39">
        <f>ROUND(((G427+G428+G429+G430+G431+G432)/6),2)</f>
        <v>76.08</v>
      </c>
      <c r="H433" s="39">
        <f>ROUND(((H427+H428+H429+H430+H431+H432)/6),2)</f>
        <v>84.25</v>
      </c>
      <c r="I433" s="39">
        <f t="shared" ref="I433:T433" si="232">ROUND(((I427+I428+I429+I430+I431+I432)/6),2)</f>
        <v>81.17</v>
      </c>
      <c r="J433" s="39">
        <f t="shared" si="232"/>
        <v>86.92</v>
      </c>
      <c r="K433" s="39">
        <f t="shared" si="232"/>
        <v>81.92</v>
      </c>
      <c r="L433" s="39">
        <f t="shared" si="232"/>
        <v>83</v>
      </c>
      <c r="M433" s="39">
        <f t="shared" ref="M433" si="233">ROUND(((M427+M428+M429+M430+M431+M432)/6),2)</f>
        <v>76.58</v>
      </c>
      <c r="N433" s="39">
        <f t="shared" si="232"/>
        <v>75.67</v>
      </c>
      <c r="O433" s="39">
        <f t="shared" si="232"/>
        <v>79.58</v>
      </c>
      <c r="P433" s="39">
        <f t="shared" si="232"/>
        <v>76.5</v>
      </c>
      <c r="Q433" s="39">
        <f t="shared" si="232"/>
        <v>75.83</v>
      </c>
      <c r="R433" s="39">
        <f t="shared" si="232"/>
        <v>73</v>
      </c>
      <c r="S433" s="39">
        <f t="shared" si="232"/>
        <v>1192.25</v>
      </c>
      <c r="T433" s="39">
        <f t="shared" si="232"/>
        <v>79.489999999999995</v>
      </c>
      <c r="U433" s="338"/>
      <c r="V433" s="340"/>
    </row>
    <row r="434" spans="1:32" ht="15" customHeight="1">
      <c r="A434" s="335"/>
      <c r="B434" s="78"/>
      <c r="C434" s="28" t="s">
        <v>204</v>
      </c>
      <c r="D434" s="84">
        <f>VLOOKUP($A$427,'Nilai USP'!$B$283:$T$419,4)</f>
        <v>80</v>
      </c>
      <c r="E434" s="84">
        <f>VLOOKUP($A$427,'Nilai USP'!$B$283:$T$419,5)</f>
        <v>79.230769230769226</v>
      </c>
      <c r="F434" s="84">
        <f>VLOOKUP($A$427,'Nilai USP'!$B$283:$T$419,6)</f>
        <v>81</v>
      </c>
      <c r="G434" s="84">
        <f>VLOOKUP($A$427,'Nilai USP'!$B$283:$T$419,7)</f>
        <v>78</v>
      </c>
      <c r="H434" s="84">
        <f>VLOOKUP($A$427,'Nilai USP'!$B$283:$T$419,8)</f>
        <v>77</v>
      </c>
      <c r="I434" s="84">
        <f>VLOOKUP($A$427,'Nilai USP'!$B$283:$T$419,9)</f>
        <v>73</v>
      </c>
      <c r="J434" s="84">
        <f>VLOOKUP($A$427,'Nilai USP'!$B$283:$T$419,10)</f>
        <v>82</v>
      </c>
      <c r="K434" s="84">
        <f>VLOOKUP($A$427,'Nilai USP'!$B$283:$T$419,11)</f>
        <v>90</v>
      </c>
      <c r="L434" s="84">
        <f>VLOOKUP($A$427,'Nilai USP'!$B$283:$T$419,12)</f>
        <v>83</v>
      </c>
      <c r="M434" s="84">
        <f>VLOOKUP($A$427,'Nilai USP'!$B$283:$T$419,13)</f>
        <v>70.882352941176464</v>
      </c>
      <c r="N434" s="84">
        <f>VLOOKUP($A$427,'Nilai USP'!$B$283:$T$419,14)</f>
        <v>87</v>
      </c>
      <c r="O434" s="84">
        <f>VLOOKUP($A$427,'Nilai USP'!$B$283:$T$419,15)</f>
        <v>80</v>
      </c>
      <c r="P434" s="84">
        <f>VLOOKUP($A$427,'Nilai USP'!$B$283:$T$419,16)</f>
        <v>77</v>
      </c>
      <c r="Q434" s="84">
        <f>VLOOKUP($A$427,'Nilai USP'!$B$283:$T$419,17)</f>
        <v>76</v>
      </c>
      <c r="R434" s="84">
        <f>VLOOKUP($A$427,'Nilai USP'!$B$283:$T$419,18)</f>
        <v>72</v>
      </c>
      <c r="S434" s="38">
        <f t="shared" ref="S434:S441" si="234">SUM(D434:R434)</f>
        <v>1186.1131221719456</v>
      </c>
      <c r="T434" s="38">
        <f t="shared" ref="T434:T441" si="235">ROUND(S434/COUNT(D434:R434),2)</f>
        <v>79.069999999999993</v>
      </c>
      <c r="U434" s="338"/>
      <c r="V434" s="340"/>
    </row>
    <row r="435" spans="1:32" ht="15" customHeight="1" thickBot="1">
      <c r="A435" s="336"/>
      <c r="B435" s="29"/>
      <c r="C435" s="37" t="s">
        <v>205</v>
      </c>
      <c r="D435" s="41">
        <f t="shared" ref="D435:R435" si="236">ROUND((D433*$V$6+D434*$V$7),0)</f>
        <v>79</v>
      </c>
      <c r="E435" s="41">
        <f t="shared" si="236"/>
        <v>80</v>
      </c>
      <c r="F435" s="41">
        <f t="shared" si="236"/>
        <v>82</v>
      </c>
      <c r="G435" s="41">
        <f t="shared" si="236"/>
        <v>77</v>
      </c>
      <c r="H435" s="41">
        <f t="shared" si="236"/>
        <v>81</v>
      </c>
      <c r="I435" s="41">
        <f t="shared" si="236"/>
        <v>77</v>
      </c>
      <c r="J435" s="41">
        <f t="shared" si="236"/>
        <v>84</v>
      </c>
      <c r="K435" s="41">
        <f t="shared" si="236"/>
        <v>86</v>
      </c>
      <c r="L435" s="41">
        <f t="shared" si="236"/>
        <v>83</v>
      </c>
      <c r="M435" s="41">
        <f t="shared" si="236"/>
        <v>74</v>
      </c>
      <c r="N435" s="41">
        <f t="shared" si="236"/>
        <v>81</v>
      </c>
      <c r="O435" s="41">
        <f t="shared" si="236"/>
        <v>80</v>
      </c>
      <c r="P435" s="41">
        <f t="shared" si="236"/>
        <v>77</v>
      </c>
      <c r="Q435" s="41">
        <f t="shared" si="236"/>
        <v>76</v>
      </c>
      <c r="R435" s="41">
        <f t="shared" si="236"/>
        <v>73</v>
      </c>
      <c r="S435" s="41">
        <f t="shared" si="234"/>
        <v>1190</v>
      </c>
      <c r="T435" s="41">
        <f t="shared" si="235"/>
        <v>79.33</v>
      </c>
      <c r="U435" s="339"/>
      <c r="V435" s="341"/>
    </row>
    <row r="436" spans="1:32" ht="15" customHeight="1" thickTop="1">
      <c r="A436" s="334">
        <v>48</v>
      </c>
      <c r="B436" s="26"/>
      <c r="C436" s="36" t="s">
        <v>34</v>
      </c>
      <c r="D436" s="87">
        <f>VLOOKUP($A$436,Raport1!$B$283:$T$419,4)</f>
        <v>83</v>
      </c>
      <c r="E436" s="87">
        <f>VLOOKUP($A$436,Raport1!$B$283:$T$419,5)</f>
        <v>76</v>
      </c>
      <c r="F436" s="87">
        <f>VLOOKUP($A$436,Raport1!$B$283:$T$419,6)</f>
        <v>86</v>
      </c>
      <c r="G436" s="87">
        <f>VLOOKUP($A$436,Raport1!$B$283:$T$419,7)</f>
        <v>76</v>
      </c>
      <c r="H436" s="87">
        <f>VLOOKUP($A$436,Raport1!$B$283:$T$419,8)</f>
        <v>78.5</v>
      </c>
      <c r="I436" s="87">
        <f>VLOOKUP($A$436,Raport1!$B$283:$T$419,9)</f>
        <v>79</v>
      </c>
      <c r="J436" s="87">
        <f>VLOOKUP($A$436,Raport1!$B$283:$T$419,10)</f>
        <v>85</v>
      </c>
      <c r="K436" s="87">
        <f>VLOOKUP($A$436,Raport1!$B$283:$T$419,11)</f>
        <v>77.5</v>
      </c>
      <c r="L436" s="87">
        <f>VLOOKUP($A$436,Raport1!$B$283:$T$419,12)</f>
        <v>79.5</v>
      </c>
      <c r="M436" s="87">
        <f>VLOOKUP($A$436,Raport1!$B$283:$T$419,13)</f>
        <v>75</v>
      </c>
      <c r="N436" s="87">
        <f>VLOOKUP($A$436,Raport1!$B$283:$T$419,14)</f>
        <v>77.5</v>
      </c>
      <c r="O436" s="87">
        <f>VLOOKUP($A$436,Raport1!$B$283:$T$419,15)</f>
        <v>75</v>
      </c>
      <c r="P436" s="87">
        <f>VLOOKUP($A$436,Raport1!$B$283:$T$419,16)</f>
        <v>79</v>
      </c>
      <c r="Q436" s="87">
        <f>VLOOKUP($A$436,Raport1!$B$283:$T$419,17)</f>
        <v>77</v>
      </c>
      <c r="R436" s="87">
        <f>VLOOKUP($A$436,Raport1!$B$283:$T$419,18)</f>
        <v>77.5</v>
      </c>
      <c r="S436" s="80">
        <f t="shared" si="234"/>
        <v>1181.5</v>
      </c>
      <c r="T436" s="80">
        <f t="shared" si="235"/>
        <v>78.77</v>
      </c>
      <c r="U436" s="337" t="str">
        <f>'SIKAP IPS'!J55</f>
        <v>SB</v>
      </c>
      <c r="V436" s="340" t="s">
        <v>33</v>
      </c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 spans="1:32" ht="15" customHeight="1">
      <c r="A437" s="335"/>
      <c r="B437" s="26"/>
      <c r="C437" s="35" t="s">
        <v>35</v>
      </c>
      <c r="D437" s="84">
        <f>VLOOKUP($A$436,Raport2!$B$283:$T$419,4)</f>
        <v>84.5</v>
      </c>
      <c r="E437" s="84">
        <f>VLOOKUP($A$436,Raport2!$B$283:$T$419,5)</f>
        <v>80</v>
      </c>
      <c r="F437" s="84">
        <f>VLOOKUP($A$436,Raport2!$B$283:$T$419,6)</f>
        <v>88</v>
      </c>
      <c r="G437" s="84">
        <f>VLOOKUP($A$436,Raport2!$B$283:$T$419,7)</f>
        <v>82.5</v>
      </c>
      <c r="H437" s="84">
        <f>VLOOKUP($A$436,Raport2!$B$283:$T$419,8)</f>
        <v>81.5</v>
      </c>
      <c r="I437" s="84">
        <f>VLOOKUP($A$436,Raport2!$B$283:$T$419,9)</f>
        <v>80.5</v>
      </c>
      <c r="J437" s="84">
        <f>VLOOKUP($A$436,Raport2!$B$283:$T$419,10)</f>
        <v>85</v>
      </c>
      <c r="K437" s="84">
        <f>VLOOKUP($A$436,Raport2!$B$283:$T$419,11)</f>
        <v>81.5</v>
      </c>
      <c r="L437" s="84">
        <f>VLOOKUP($A$436,Raport2!$B$283:$T$419,12)</f>
        <v>82.5</v>
      </c>
      <c r="M437" s="84">
        <f>VLOOKUP($A$436,Raport2!$B$283:$T$419,13)</f>
        <v>80</v>
      </c>
      <c r="N437" s="84">
        <f>VLOOKUP($A$436,Raport2!$B$283:$T$419,14)</f>
        <v>80.5</v>
      </c>
      <c r="O437" s="84">
        <f>VLOOKUP($A$436,Raport2!$B$283:$T$419,15)</f>
        <v>80</v>
      </c>
      <c r="P437" s="84">
        <f>VLOOKUP($A$436,Raport2!$B$283:$T$419,16)</f>
        <v>84</v>
      </c>
      <c r="Q437" s="84">
        <f>VLOOKUP($A$436,Raport2!$B$283:$T$419,17)</f>
        <v>81</v>
      </c>
      <c r="R437" s="84">
        <f>VLOOKUP($A$436,Raport2!$B$283:$T$419,18)</f>
        <v>83.5</v>
      </c>
      <c r="S437" s="38">
        <f t="shared" si="234"/>
        <v>1235</v>
      </c>
      <c r="T437" s="38">
        <f t="shared" si="235"/>
        <v>82.33</v>
      </c>
      <c r="U437" s="338"/>
      <c r="V437" s="340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 spans="1:32" ht="15" customHeight="1">
      <c r="A438" s="335"/>
      <c r="B438" s="342" t="str">
        <f>VLOOKUP($A$436,PresensiIPS!$A$7:$M$360,7)</f>
        <v>LENY KARMILA</v>
      </c>
      <c r="C438" s="35" t="s">
        <v>22</v>
      </c>
      <c r="D438" s="84">
        <f>VLOOKUP($A$436,Raport3!$B$283:$T$419,4)</f>
        <v>87</v>
      </c>
      <c r="E438" s="84">
        <f>VLOOKUP($A$436,Raport3!$B$283:$T$419,5)</f>
        <v>85</v>
      </c>
      <c r="F438" s="84">
        <f>VLOOKUP($A$436,Raport3!$B$283:$T$419,6)</f>
        <v>85.5</v>
      </c>
      <c r="G438" s="84">
        <f>VLOOKUP($A$436,Raport3!$B$283:$T$419,7)</f>
        <v>84</v>
      </c>
      <c r="H438" s="84">
        <f>VLOOKUP($A$436,Raport3!$B$283:$T$419,8)</f>
        <v>91.5</v>
      </c>
      <c r="I438" s="84">
        <f>VLOOKUP($A$436,Raport3!$B$283:$T$419,9)</f>
        <v>85</v>
      </c>
      <c r="J438" s="84">
        <f>VLOOKUP($A$436,Raport3!$B$283:$T$419,10)</f>
        <v>91</v>
      </c>
      <c r="K438" s="84">
        <f>VLOOKUP($A$436,Raport3!$B$283:$T$419,11)</f>
        <v>81</v>
      </c>
      <c r="L438" s="84">
        <f>VLOOKUP($A$436,Raport3!$B$283:$T$419,12)</f>
        <v>85</v>
      </c>
      <c r="M438" s="84">
        <f>VLOOKUP($A$436,Raport3!$B$283:$T$419,13)</f>
        <v>84.5</v>
      </c>
      <c r="N438" s="84">
        <f>VLOOKUP($A$436,Raport3!$B$283:$T$419,14)</f>
        <v>86.5</v>
      </c>
      <c r="O438" s="84">
        <f>VLOOKUP($A$436,Raport3!$B$283:$T$419,15)</f>
        <v>88.5</v>
      </c>
      <c r="P438" s="84">
        <f>VLOOKUP($A$436,Raport3!$B$283:$T$419,16)</f>
        <v>85.5</v>
      </c>
      <c r="Q438" s="84">
        <f>VLOOKUP($A$436,Raport3!$B$283:$T$419,17)</f>
        <v>85</v>
      </c>
      <c r="R438" s="84">
        <f>VLOOKUP($A$436,Raport3!$B$283:$T$419,18)</f>
        <v>85</v>
      </c>
      <c r="S438" s="38">
        <f t="shared" si="234"/>
        <v>1290</v>
      </c>
      <c r="T438" s="38">
        <f t="shared" si="235"/>
        <v>86</v>
      </c>
      <c r="U438" s="338"/>
      <c r="V438" s="340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spans="1:32" ht="15" customHeight="1">
      <c r="A439" s="335"/>
      <c r="B439" s="342"/>
      <c r="C439" s="35" t="s">
        <v>23</v>
      </c>
      <c r="D439" s="84">
        <f>VLOOKUP($A$436,Raport4!$B$283:$T$419,4)</f>
        <v>90</v>
      </c>
      <c r="E439" s="84">
        <f>VLOOKUP($A$436,Raport4!$B$283:$T$419,5)</f>
        <v>86</v>
      </c>
      <c r="F439" s="84">
        <f>VLOOKUP($A$436,Raport4!$B$283:$T$419,6)</f>
        <v>85.5</v>
      </c>
      <c r="G439" s="84">
        <f>VLOOKUP($A$436,Raport4!$B$283:$T$419,7)</f>
        <v>84.5</v>
      </c>
      <c r="H439" s="84">
        <f>VLOOKUP($A$436,Raport4!$B$283:$T$419,8)</f>
        <v>93</v>
      </c>
      <c r="I439" s="84">
        <f>VLOOKUP($A$436,Raport4!$B$283:$T$419,9)</f>
        <v>85.5</v>
      </c>
      <c r="J439" s="84">
        <f>VLOOKUP($A$436,Raport4!$B$283:$T$419,10)</f>
        <v>92.5</v>
      </c>
      <c r="K439" s="84">
        <f>VLOOKUP($A$436,Raport4!$B$283:$T$419,11)</f>
        <v>85</v>
      </c>
      <c r="L439" s="84">
        <f>VLOOKUP($A$436,Raport4!$B$283:$T$419,12)</f>
        <v>85.5</v>
      </c>
      <c r="M439" s="84">
        <f>VLOOKUP($A$436,Raport4!$B$283:$T$419,13)</f>
        <v>80</v>
      </c>
      <c r="N439" s="84">
        <f>VLOOKUP($A$436,Raport4!$B$283:$T$419,14)</f>
        <v>86</v>
      </c>
      <c r="O439" s="84">
        <f>VLOOKUP($A$436,Raport4!$B$283:$T$419,15)</f>
        <v>91.5</v>
      </c>
      <c r="P439" s="84">
        <f>VLOOKUP($A$436,Raport4!$B$283:$T$419,16)</f>
        <v>86.5</v>
      </c>
      <c r="Q439" s="84">
        <f>VLOOKUP($A$436,Raport4!$B$283:$T$419,17)</f>
        <v>87</v>
      </c>
      <c r="R439" s="84">
        <f>VLOOKUP($A$436,Raport4!$B$283:$T$419,18)</f>
        <v>86</v>
      </c>
      <c r="S439" s="38">
        <f t="shared" si="234"/>
        <v>1304.5</v>
      </c>
      <c r="T439" s="38">
        <f t="shared" si="235"/>
        <v>86.97</v>
      </c>
      <c r="U439" s="338"/>
      <c r="V439" s="340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spans="1:32" ht="15" customHeight="1">
      <c r="A440" s="335"/>
      <c r="B440" s="86" t="str">
        <f>VLOOKUP($A$436,PresensiIPS!$A$7:$M$360,4)</f>
        <v>3526015109030001</v>
      </c>
      <c r="C440" s="36" t="s">
        <v>24</v>
      </c>
      <c r="D440" s="84">
        <f>VLOOKUP($A$436,Raport5!$B$283:$T$419,4)</f>
        <v>91</v>
      </c>
      <c r="E440" s="84">
        <f>VLOOKUP($A$436,Raport5!$B$283:$T$419,5)</f>
        <v>90</v>
      </c>
      <c r="F440" s="84">
        <f>VLOOKUP($A$436,Raport5!$B$283:$T$419,6)</f>
        <v>87</v>
      </c>
      <c r="G440" s="84">
        <f>VLOOKUP($A$436,Raport5!$B$283:$T$419,7)</f>
        <v>86.5</v>
      </c>
      <c r="H440" s="84">
        <f>VLOOKUP($A$436,Raport5!$B$283:$T$419,8)</f>
        <v>94</v>
      </c>
      <c r="I440" s="84">
        <f>VLOOKUP($A$436,Raport5!$B$283:$T$419,9)</f>
        <v>86</v>
      </c>
      <c r="J440" s="84">
        <f>VLOOKUP($A$436,Raport5!$B$283:$T$419,10)</f>
        <v>94</v>
      </c>
      <c r="K440" s="84">
        <f>VLOOKUP($A$436,Raport5!$B$283:$T$419,11)</f>
        <v>86.5</v>
      </c>
      <c r="L440" s="84">
        <f>VLOOKUP($A$436,Raport5!$B$283:$T$419,12)</f>
        <v>89.5</v>
      </c>
      <c r="M440" s="84">
        <f>VLOOKUP($A$436,Raport5!$B$283:$T$419,13)</f>
        <v>83.5</v>
      </c>
      <c r="N440" s="84">
        <f>VLOOKUP($A$436,Raport5!$B$283:$T$419,14)</f>
        <v>87.5</v>
      </c>
      <c r="O440" s="84">
        <f>VLOOKUP($A$436,Raport5!$B$283:$T$419,15)</f>
        <v>92.5</v>
      </c>
      <c r="P440" s="84">
        <f>VLOOKUP($A$436,Raport5!$B$283:$T$419,16)</f>
        <v>88</v>
      </c>
      <c r="Q440" s="84">
        <f>VLOOKUP($A$436,Raport5!$B$283:$T$419,17)</f>
        <v>88</v>
      </c>
      <c r="R440" s="84">
        <f>VLOOKUP($A$436,Raport5!$B$283:$T$419,18)</f>
        <v>90</v>
      </c>
      <c r="S440" s="38">
        <f t="shared" si="234"/>
        <v>1334</v>
      </c>
      <c r="T440" s="38">
        <f t="shared" si="235"/>
        <v>88.93</v>
      </c>
      <c r="U440" s="338"/>
      <c r="V440" s="340"/>
    </row>
    <row r="441" spans="1:32" ht="15" customHeight="1">
      <c r="A441" s="335"/>
      <c r="B441" s="85">
        <f>VLOOKUP($A$436,PresensiIPS!$A$7:$M$360,2)</f>
        <v>12311</v>
      </c>
      <c r="C441" s="36" t="s">
        <v>67</v>
      </c>
      <c r="D441" s="84">
        <f>VLOOKUP($A$436,Raport6!$B$283:$T$419,4)</f>
        <v>92.5</v>
      </c>
      <c r="E441" s="84">
        <f>VLOOKUP($A$436,Raport6!$B$283:$T$419,5)</f>
        <v>92</v>
      </c>
      <c r="F441" s="84">
        <f>VLOOKUP($A$436,Raport6!$B$283:$T$419,6)</f>
        <v>90</v>
      </c>
      <c r="G441" s="84">
        <f>VLOOKUP($A$436,Raport6!$B$283:$T$419,7)</f>
        <v>90</v>
      </c>
      <c r="H441" s="84">
        <f>VLOOKUP($A$436,Raport6!$B$283:$T$419,8)</f>
        <v>94</v>
      </c>
      <c r="I441" s="84">
        <f>VLOOKUP($A$436,Raport6!$B$283:$T$419,9)</f>
        <v>88</v>
      </c>
      <c r="J441" s="84">
        <f>VLOOKUP($A$436,Raport6!$B$283:$T$419,10)</f>
        <v>96</v>
      </c>
      <c r="K441" s="84">
        <f>VLOOKUP($A$436,Raport6!$B$283:$T$419,11)</f>
        <v>90</v>
      </c>
      <c r="L441" s="84">
        <f>VLOOKUP($A$436,Raport6!$B$283:$T$419,12)</f>
        <v>93.5</v>
      </c>
      <c r="M441" s="84">
        <f>VLOOKUP($A$436,Raport6!$B$283:$T$419,13)</f>
        <v>88</v>
      </c>
      <c r="N441" s="84">
        <f>VLOOKUP($A$436,Raport6!$B$283:$T$419,14)</f>
        <v>89</v>
      </c>
      <c r="O441" s="84">
        <f>VLOOKUP($A$436,Raport6!$B$283:$T$419,15)</f>
        <v>92.5</v>
      </c>
      <c r="P441" s="84">
        <f>VLOOKUP($A$436,Raport6!$B$283:$T$419,16)</f>
        <v>88.5</v>
      </c>
      <c r="Q441" s="84">
        <f>VLOOKUP($A$436,Raport6!$B$283:$T$419,17)</f>
        <v>88.5</v>
      </c>
      <c r="R441" s="84">
        <f>VLOOKUP($A$436,Raport6!$B$283:$T$419,18)</f>
        <v>90</v>
      </c>
      <c r="S441" s="38">
        <f t="shared" si="234"/>
        <v>1362.5</v>
      </c>
      <c r="T441" s="38">
        <f t="shared" si="235"/>
        <v>90.83</v>
      </c>
      <c r="U441" s="338"/>
      <c r="V441" s="340"/>
    </row>
    <row r="442" spans="1:32" ht="15" customHeight="1">
      <c r="A442" s="335"/>
      <c r="B442" s="85" t="str">
        <f>VLOOKUP($A$436,PresensiIPS!$A$7:$M$360,3)</f>
        <v>0033981803</v>
      </c>
      <c r="C442" s="27" t="s">
        <v>21</v>
      </c>
      <c r="D442" s="39">
        <f>ROUND(((D436+D437+D438+D439+D440+D441)/6),2)</f>
        <v>88</v>
      </c>
      <c r="E442" s="39">
        <f>ROUND(((E436+E437+E438+E439+E440+E441)/6),2)</f>
        <v>84.83</v>
      </c>
      <c r="F442" s="39">
        <f>ROUND(((F436+F437+F438+F439+F440+F441)/6),2)</f>
        <v>87</v>
      </c>
      <c r="G442" s="39">
        <f>ROUND(((G436+G437+G438+G439+G440+G441)/6),2)</f>
        <v>83.92</v>
      </c>
      <c r="H442" s="39">
        <f>ROUND(((H436+H437+H438+H439+H440+H441)/6),2)</f>
        <v>88.75</v>
      </c>
      <c r="I442" s="39">
        <f t="shared" ref="I442:T442" si="237">ROUND(((I436+I437+I438+I439+I440+I441)/6),2)</f>
        <v>84</v>
      </c>
      <c r="J442" s="39">
        <f t="shared" si="237"/>
        <v>90.58</v>
      </c>
      <c r="K442" s="39">
        <f t="shared" si="237"/>
        <v>83.58</v>
      </c>
      <c r="L442" s="39">
        <f t="shared" si="237"/>
        <v>85.92</v>
      </c>
      <c r="M442" s="39">
        <f t="shared" ref="M442" si="238">ROUND(((M436+M437+M438+M439+M440+M441)/6),2)</f>
        <v>81.83</v>
      </c>
      <c r="N442" s="39">
        <f t="shared" si="237"/>
        <v>84.5</v>
      </c>
      <c r="O442" s="39">
        <f t="shared" si="237"/>
        <v>86.67</v>
      </c>
      <c r="P442" s="39">
        <f t="shared" si="237"/>
        <v>85.25</v>
      </c>
      <c r="Q442" s="39">
        <f t="shared" si="237"/>
        <v>84.42</v>
      </c>
      <c r="R442" s="39">
        <f t="shared" si="237"/>
        <v>85.33</v>
      </c>
      <c r="S442" s="39">
        <f t="shared" si="237"/>
        <v>1284.58</v>
      </c>
      <c r="T442" s="39">
        <f t="shared" si="237"/>
        <v>85.64</v>
      </c>
      <c r="U442" s="338"/>
      <c r="V442" s="340"/>
    </row>
    <row r="443" spans="1:32" ht="15" customHeight="1">
      <c r="A443" s="335"/>
      <c r="B443" s="78"/>
      <c r="C443" s="28" t="s">
        <v>204</v>
      </c>
      <c r="D443" s="84">
        <f>VLOOKUP($A$436,'Nilai USP'!$B$283:$T$419,4)</f>
        <v>95</v>
      </c>
      <c r="E443" s="84">
        <f>VLOOKUP($A$436,'Nilai USP'!$B$283:$T$419,5)</f>
        <v>85.384615384615387</v>
      </c>
      <c r="F443" s="84">
        <f>VLOOKUP($A$436,'Nilai USP'!$B$283:$T$419,6)</f>
        <v>85</v>
      </c>
      <c r="G443" s="84">
        <f>VLOOKUP($A$436,'Nilai USP'!$B$283:$T$419,7)</f>
        <v>84</v>
      </c>
      <c r="H443" s="84">
        <f>VLOOKUP($A$436,'Nilai USP'!$B$283:$T$419,8)</f>
        <v>82</v>
      </c>
      <c r="I443" s="84">
        <f>VLOOKUP($A$436,'Nilai USP'!$B$283:$T$419,9)</f>
        <v>93</v>
      </c>
      <c r="J443" s="84">
        <f>VLOOKUP($A$436,'Nilai USP'!$B$283:$T$419,10)</f>
        <v>88</v>
      </c>
      <c r="K443" s="84">
        <f>VLOOKUP($A$436,'Nilai USP'!$B$283:$T$419,11)</f>
        <v>85</v>
      </c>
      <c r="L443" s="84">
        <f>VLOOKUP($A$436,'Nilai USP'!$B$283:$T$419,12)</f>
        <v>93</v>
      </c>
      <c r="M443" s="84">
        <f>VLOOKUP($A$436,'Nilai USP'!$B$283:$T$419,13)</f>
        <v>86.764705882352942</v>
      </c>
      <c r="N443" s="84">
        <f>VLOOKUP($A$436,'Nilai USP'!$B$283:$T$419,14)</f>
        <v>98</v>
      </c>
      <c r="O443" s="84">
        <f>VLOOKUP($A$436,'Nilai USP'!$B$283:$T$419,15)</f>
        <v>82</v>
      </c>
      <c r="P443" s="84">
        <f>VLOOKUP($A$436,'Nilai USP'!$B$283:$T$419,16)</f>
        <v>83</v>
      </c>
      <c r="Q443" s="84">
        <f>VLOOKUP($A$436,'Nilai USP'!$B$283:$T$419,17)</f>
        <v>78</v>
      </c>
      <c r="R443" s="84">
        <f>VLOOKUP($A$436,'Nilai USP'!$B$283:$T$419,18)</f>
        <v>83</v>
      </c>
      <c r="S443" s="38">
        <f t="shared" ref="S443:S450" si="239">SUM(D443:R443)</f>
        <v>1301.1493212669684</v>
      </c>
      <c r="T443" s="38">
        <f t="shared" ref="T443:T450" si="240">ROUND(S443/COUNT(D443:R443),2)</f>
        <v>86.74</v>
      </c>
      <c r="U443" s="338"/>
      <c r="V443" s="340"/>
    </row>
    <row r="444" spans="1:32" ht="15" customHeight="1" thickBot="1">
      <c r="A444" s="336"/>
      <c r="B444" s="29"/>
      <c r="C444" s="37" t="s">
        <v>205</v>
      </c>
      <c r="D444" s="41">
        <f t="shared" ref="D444:R444" si="241">ROUND((D442*$V$6+D443*$V$7),0)</f>
        <v>92</v>
      </c>
      <c r="E444" s="41">
        <f t="shared" si="241"/>
        <v>85</v>
      </c>
      <c r="F444" s="41">
        <f t="shared" si="241"/>
        <v>86</v>
      </c>
      <c r="G444" s="41">
        <f t="shared" si="241"/>
        <v>84</v>
      </c>
      <c r="H444" s="41">
        <f t="shared" si="241"/>
        <v>85</v>
      </c>
      <c r="I444" s="41">
        <f t="shared" si="241"/>
        <v>89</v>
      </c>
      <c r="J444" s="41">
        <f t="shared" si="241"/>
        <v>89</v>
      </c>
      <c r="K444" s="41">
        <f t="shared" si="241"/>
        <v>84</v>
      </c>
      <c r="L444" s="41">
        <f t="shared" si="241"/>
        <v>89</v>
      </c>
      <c r="M444" s="41">
        <f t="shared" si="241"/>
        <v>84</v>
      </c>
      <c r="N444" s="41">
        <f t="shared" si="241"/>
        <v>91</v>
      </c>
      <c r="O444" s="41">
        <f t="shared" si="241"/>
        <v>84</v>
      </c>
      <c r="P444" s="41">
        <f t="shared" si="241"/>
        <v>84</v>
      </c>
      <c r="Q444" s="41">
        <f t="shared" si="241"/>
        <v>81</v>
      </c>
      <c r="R444" s="41">
        <f t="shared" si="241"/>
        <v>84</v>
      </c>
      <c r="S444" s="41">
        <f t="shared" si="239"/>
        <v>1291</v>
      </c>
      <c r="T444" s="41">
        <f t="shared" si="240"/>
        <v>86.07</v>
      </c>
      <c r="U444" s="339"/>
      <c r="V444" s="341"/>
    </row>
    <row r="445" spans="1:32" ht="15" customHeight="1" thickTop="1">
      <c r="A445" s="334">
        <v>49</v>
      </c>
      <c r="B445" s="26"/>
      <c r="C445" s="36" t="s">
        <v>34</v>
      </c>
      <c r="D445" s="87">
        <f>VLOOKUP($A$445,Raport1!$B$283:$T$419,4)</f>
        <v>77.5</v>
      </c>
      <c r="E445" s="87">
        <f>VLOOKUP($A$445,Raport1!$B$283:$T$419,5)</f>
        <v>74.5</v>
      </c>
      <c r="F445" s="87">
        <f>VLOOKUP($A$445,Raport1!$B$283:$T$419,6)</f>
        <v>79.5</v>
      </c>
      <c r="G445" s="87">
        <f>VLOOKUP($A$445,Raport1!$B$283:$T$419,7)</f>
        <v>76</v>
      </c>
      <c r="H445" s="87">
        <f>VLOOKUP($A$445,Raport1!$B$283:$T$419,8)</f>
        <v>71</v>
      </c>
      <c r="I445" s="87">
        <f>VLOOKUP($A$445,Raport1!$B$283:$T$419,9)</f>
        <v>77.5</v>
      </c>
      <c r="J445" s="87">
        <f>VLOOKUP($A$445,Raport1!$B$283:$T$419,10)</f>
        <v>80</v>
      </c>
      <c r="K445" s="87">
        <f>VLOOKUP($A$445,Raport1!$B$283:$T$419,11)</f>
        <v>78</v>
      </c>
      <c r="L445" s="87">
        <f>VLOOKUP($A$445,Raport1!$B$283:$T$419,12)</f>
        <v>79.5</v>
      </c>
      <c r="M445" s="87">
        <f>VLOOKUP($A$445,Raport1!$B$283:$T$419,13)</f>
        <v>72</v>
      </c>
      <c r="N445" s="87">
        <f>VLOOKUP($A$445,Raport1!$B$283:$T$419,14)</f>
        <v>77.5</v>
      </c>
      <c r="O445" s="87">
        <f>VLOOKUP($A$445,Raport1!$B$283:$T$419,15)</f>
        <v>71.5</v>
      </c>
      <c r="P445" s="87">
        <f>VLOOKUP($A$445,Raport1!$B$283:$T$419,16)</f>
        <v>75</v>
      </c>
      <c r="Q445" s="87">
        <f>VLOOKUP($A$445,Raport1!$B$283:$T$419,17)</f>
        <v>74.5</v>
      </c>
      <c r="R445" s="87">
        <f>VLOOKUP($A$445,Raport1!$B$283:$T$419,18)</f>
        <v>76.5</v>
      </c>
      <c r="S445" s="80">
        <f t="shared" si="239"/>
        <v>1140.5</v>
      </c>
      <c r="T445" s="80">
        <f t="shared" si="240"/>
        <v>76.03</v>
      </c>
      <c r="U445" s="337" t="str">
        <f>'SIKAP IPS'!J56</f>
        <v>SB</v>
      </c>
      <c r="V445" s="340" t="s">
        <v>33</v>
      </c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 spans="1:32" ht="15" customHeight="1">
      <c r="A446" s="335"/>
      <c r="B446" s="26"/>
      <c r="C446" s="35" t="s">
        <v>35</v>
      </c>
      <c r="D446" s="84">
        <f>VLOOKUP($A$445,Raport2!$B$283:$T$419,4)</f>
        <v>80.5</v>
      </c>
      <c r="E446" s="84">
        <f>VLOOKUP($A$445,Raport2!$B$283:$T$419,5)</f>
        <v>76.5</v>
      </c>
      <c r="F446" s="84">
        <f>VLOOKUP($A$445,Raport2!$B$283:$T$419,6)</f>
        <v>81</v>
      </c>
      <c r="G446" s="84">
        <f>VLOOKUP($A$445,Raport2!$B$283:$T$419,7)</f>
        <v>79.5</v>
      </c>
      <c r="H446" s="84">
        <f>VLOOKUP($A$445,Raport2!$B$283:$T$419,8)</f>
        <v>75</v>
      </c>
      <c r="I446" s="84">
        <f>VLOOKUP($A$445,Raport2!$B$283:$T$419,9)</f>
        <v>81.5</v>
      </c>
      <c r="J446" s="84">
        <f>VLOOKUP($A$445,Raport2!$B$283:$T$419,10)</f>
        <v>85</v>
      </c>
      <c r="K446" s="84">
        <f>VLOOKUP($A$445,Raport2!$B$283:$T$419,11)</f>
        <v>81.5</v>
      </c>
      <c r="L446" s="84">
        <f>VLOOKUP($A$445,Raport2!$B$283:$T$419,12)</f>
        <v>82.5</v>
      </c>
      <c r="M446" s="84">
        <f>VLOOKUP($A$445,Raport2!$B$283:$T$419,13)</f>
        <v>76</v>
      </c>
      <c r="N446" s="84">
        <f>VLOOKUP($A$445,Raport2!$B$283:$T$419,14)</f>
        <v>79</v>
      </c>
      <c r="O446" s="84">
        <f>VLOOKUP($A$445,Raport2!$B$283:$T$419,15)</f>
        <v>80</v>
      </c>
      <c r="P446" s="84">
        <f>VLOOKUP($A$445,Raport2!$B$283:$T$419,16)</f>
        <v>75.5</v>
      </c>
      <c r="Q446" s="84">
        <f>VLOOKUP($A$445,Raport2!$B$283:$T$419,17)</f>
        <v>79.5</v>
      </c>
      <c r="R446" s="84">
        <f>VLOOKUP($A$445,Raport2!$B$283:$T$419,18)</f>
        <v>79</v>
      </c>
      <c r="S446" s="38">
        <f t="shared" si="239"/>
        <v>1192</v>
      </c>
      <c r="T446" s="38">
        <f t="shared" si="240"/>
        <v>79.47</v>
      </c>
      <c r="U446" s="338"/>
      <c r="V446" s="340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 spans="1:32" ht="15" customHeight="1">
      <c r="A447" s="335"/>
      <c r="B447" s="342" t="str">
        <f>VLOOKUP($A$445,PresensiIPS!$A$7:$M$360,7)</f>
        <v>Merri Sri Kusmiati</v>
      </c>
      <c r="C447" s="35" t="s">
        <v>22</v>
      </c>
      <c r="D447" s="84">
        <f>VLOOKUP($A$445,Raport3!$B$283:$T$419,4)</f>
        <v>87</v>
      </c>
      <c r="E447" s="84">
        <f>VLOOKUP($A$445,Raport3!$B$283:$T$419,5)</f>
        <v>78</v>
      </c>
      <c r="F447" s="84">
        <f>VLOOKUP($A$445,Raport3!$B$283:$T$419,6)</f>
        <v>80.5</v>
      </c>
      <c r="G447" s="84">
        <f>VLOOKUP($A$445,Raport3!$B$283:$T$419,7)</f>
        <v>85</v>
      </c>
      <c r="H447" s="84">
        <f>VLOOKUP($A$445,Raport3!$B$283:$T$419,8)</f>
        <v>88</v>
      </c>
      <c r="I447" s="84">
        <f>VLOOKUP($A$445,Raport3!$B$283:$T$419,9)</f>
        <v>84</v>
      </c>
      <c r="J447" s="84">
        <f>VLOOKUP($A$445,Raport3!$B$283:$T$419,10)</f>
        <v>86</v>
      </c>
      <c r="K447" s="84">
        <f>VLOOKUP($A$445,Raport3!$B$283:$T$419,11)</f>
        <v>86</v>
      </c>
      <c r="L447" s="84">
        <f>VLOOKUP($A$445,Raport3!$B$283:$T$419,12)</f>
        <v>81</v>
      </c>
      <c r="M447" s="84">
        <f>VLOOKUP($A$445,Raport3!$B$283:$T$419,13)</f>
        <v>81.5</v>
      </c>
      <c r="N447" s="84">
        <f>VLOOKUP($A$445,Raport3!$B$283:$T$419,14)</f>
        <v>81</v>
      </c>
      <c r="O447" s="84">
        <f>VLOOKUP($A$445,Raport3!$B$283:$T$419,15)</f>
        <v>83.5</v>
      </c>
      <c r="P447" s="84">
        <f>VLOOKUP($A$445,Raport3!$B$283:$T$419,16)</f>
        <v>84</v>
      </c>
      <c r="Q447" s="84">
        <f>VLOOKUP($A$445,Raport3!$B$283:$T$419,17)</f>
        <v>85</v>
      </c>
      <c r="R447" s="84">
        <f>VLOOKUP($A$445,Raport3!$B$283:$T$419,18)</f>
        <v>80</v>
      </c>
      <c r="S447" s="38">
        <f t="shared" si="239"/>
        <v>1250.5</v>
      </c>
      <c r="T447" s="38">
        <f t="shared" si="240"/>
        <v>83.37</v>
      </c>
      <c r="U447" s="338"/>
      <c r="V447" s="340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 spans="1:32" ht="15" customHeight="1">
      <c r="A448" s="335"/>
      <c r="B448" s="342"/>
      <c r="C448" s="35" t="s">
        <v>23</v>
      </c>
      <c r="D448" s="84">
        <f>VLOOKUP($A$445,Raport4!$B$283:$T$419,4)</f>
        <v>89</v>
      </c>
      <c r="E448" s="84">
        <f>VLOOKUP($A$445,Raport4!$B$283:$T$419,5)</f>
        <v>81</v>
      </c>
      <c r="F448" s="84">
        <f>VLOOKUP($A$445,Raport4!$B$283:$T$419,6)</f>
        <v>77</v>
      </c>
      <c r="G448" s="84">
        <f>VLOOKUP($A$445,Raport4!$B$283:$T$419,7)</f>
        <v>85</v>
      </c>
      <c r="H448" s="84">
        <f>VLOOKUP($A$445,Raport4!$B$283:$T$419,8)</f>
        <v>88</v>
      </c>
      <c r="I448" s="84">
        <f>VLOOKUP($A$445,Raport4!$B$283:$T$419,9)</f>
        <v>86</v>
      </c>
      <c r="J448" s="84">
        <f>VLOOKUP($A$445,Raport4!$B$283:$T$419,10)</f>
        <v>88</v>
      </c>
      <c r="K448" s="84">
        <f>VLOOKUP($A$445,Raport4!$B$283:$T$419,11)</f>
        <v>86.5</v>
      </c>
      <c r="L448" s="84">
        <f>VLOOKUP($A$445,Raport4!$B$283:$T$419,12)</f>
        <v>84.5</v>
      </c>
      <c r="M448" s="84">
        <f>VLOOKUP($A$445,Raport4!$B$283:$T$419,13)</f>
        <v>71</v>
      </c>
      <c r="N448" s="84">
        <f>VLOOKUP($A$445,Raport4!$B$283:$T$419,14)</f>
        <v>80.5</v>
      </c>
      <c r="O448" s="84">
        <f>VLOOKUP($A$445,Raport4!$B$283:$T$419,15)</f>
        <v>86</v>
      </c>
      <c r="P448" s="84">
        <f>VLOOKUP($A$445,Raport4!$B$283:$T$419,16)</f>
        <v>85.5</v>
      </c>
      <c r="Q448" s="84">
        <f>VLOOKUP($A$445,Raport4!$B$283:$T$419,17)</f>
        <v>87</v>
      </c>
      <c r="R448" s="84">
        <f>VLOOKUP($A$445,Raport4!$B$283:$T$419,18)</f>
        <v>84.5</v>
      </c>
      <c r="S448" s="38">
        <f t="shared" si="239"/>
        <v>1259.5</v>
      </c>
      <c r="T448" s="38">
        <f t="shared" si="240"/>
        <v>83.97</v>
      </c>
      <c r="U448" s="338"/>
      <c r="V448" s="340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 spans="1:32" ht="15" customHeight="1">
      <c r="A449" s="335"/>
      <c r="B449" s="86" t="str">
        <f>VLOOKUP($A$445,PresensiIPS!$A$7:$M$360,4)</f>
        <v>3526015503030004</v>
      </c>
      <c r="C449" s="36" t="s">
        <v>24</v>
      </c>
      <c r="D449" s="84">
        <f>VLOOKUP($A$445,Raport5!$B$283:$T$419,4)</f>
        <v>89</v>
      </c>
      <c r="E449" s="84">
        <f>VLOOKUP($A$445,Raport5!$B$283:$T$419,5)</f>
        <v>89</v>
      </c>
      <c r="F449" s="84">
        <f>VLOOKUP($A$445,Raport5!$B$283:$T$419,6)</f>
        <v>84.5</v>
      </c>
      <c r="G449" s="84">
        <f>VLOOKUP($A$445,Raport5!$B$283:$T$419,7)</f>
        <v>85</v>
      </c>
      <c r="H449" s="84">
        <f>VLOOKUP($A$445,Raport5!$B$283:$T$419,8)</f>
        <v>88</v>
      </c>
      <c r="I449" s="84">
        <f>VLOOKUP($A$445,Raport5!$B$283:$T$419,9)</f>
        <v>86</v>
      </c>
      <c r="J449" s="84">
        <f>VLOOKUP($A$445,Raport5!$B$283:$T$419,10)</f>
        <v>93</v>
      </c>
      <c r="K449" s="84">
        <f>VLOOKUP($A$445,Raport5!$B$283:$T$419,11)</f>
        <v>87</v>
      </c>
      <c r="L449" s="84">
        <f>VLOOKUP($A$445,Raport5!$B$283:$T$419,12)</f>
        <v>88.5</v>
      </c>
      <c r="M449" s="84">
        <f>VLOOKUP($A$445,Raport5!$B$283:$T$419,13)</f>
        <v>77.5</v>
      </c>
      <c r="N449" s="84">
        <f>VLOOKUP($A$445,Raport5!$B$283:$T$419,14)</f>
        <v>81.5</v>
      </c>
      <c r="O449" s="84">
        <f>VLOOKUP($A$445,Raport5!$B$283:$T$419,15)</f>
        <v>90.5</v>
      </c>
      <c r="P449" s="84">
        <f>VLOOKUP($A$445,Raport5!$B$283:$T$419,16)</f>
        <v>82.5</v>
      </c>
      <c r="Q449" s="84">
        <f>VLOOKUP($A$445,Raport5!$B$283:$T$419,17)</f>
        <v>81</v>
      </c>
      <c r="R449" s="84">
        <f>VLOOKUP($A$445,Raport5!$B$283:$T$419,18)</f>
        <v>82.5</v>
      </c>
      <c r="S449" s="38">
        <f t="shared" si="239"/>
        <v>1285.5</v>
      </c>
      <c r="T449" s="38">
        <f t="shared" si="240"/>
        <v>85.7</v>
      </c>
      <c r="U449" s="338"/>
      <c r="V449" s="340"/>
    </row>
    <row r="450" spans="1:32" ht="15" customHeight="1">
      <c r="A450" s="335"/>
      <c r="B450" s="85">
        <f>VLOOKUP($A$445,PresensiIPS!$A$7:$M$360,2)</f>
        <v>12343</v>
      </c>
      <c r="C450" s="36" t="s">
        <v>67</v>
      </c>
      <c r="D450" s="84">
        <f>VLOOKUP($A$445,Raport6!$B$283:$T$419,4)</f>
        <v>91</v>
      </c>
      <c r="E450" s="84">
        <f>VLOOKUP($A$445,Raport6!$B$283:$T$419,5)</f>
        <v>91</v>
      </c>
      <c r="F450" s="84">
        <f>VLOOKUP($A$445,Raport6!$B$283:$T$419,6)</f>
        <v>89.5</v>
      </c>
      <c r="G450" s="84">
        <f>VLOOKUP($A$445,Raport6!$B$283:$T$419,7)</f>
        <v>86</v>
      </c>
      <c r="H450" s="84">
        <f>VLOOKUP($A$445,Raport6!$B$283:$T$419,8)</f>
        <v>88</v>
      </c>
      <c r="I450" s="84">
        <f>VLOOKUP($A$445,Raport6!$B$283:$T$419,9)</f>
        <v>88</v>
      </c>
      <c r="J450" s="84">
        <f>VLOOKUP($A$445,Raport6!$B$283:$T$419,10)</f>
        <v>93</v>
      </c>
      <c r="K450" s="84">
        <f>VLOOKUP($A$445,Raport6!$B$283:$T$419,11)</f>
        <v>92</v>
      </c>
      <c r="L450" s="84">
        <f>VLOOKUP($A$445,Raport6!$B$283:$T$419,12)</f>
        <v>89.5</v>
      </c>
      <c r="M450" s="84">
        <f>VLOOKUP($A$445,Raport6!$B$283:$T$419,13)</f>
        <v>83</v>
      </c>
      <c r="N450" s="84">
        <f>VLOOKUP($A$445,Raport6!$B$283:$T$419,14)</f>
        <v>83</v>
      </c>
      <c r="O450" s="84">
        <f>VLOOKUP($A$445,Raport6!$B$283:$T$419,15)</f>
        <v>90.5</v>
      </c>
      <c r="P450" s="84">
        <f>VLOOKUP($A$445,Raport6!$B$283:$T$419,16)</f>
        <v>85.5</v>
      </c>
      <c r="Q450" s="84">
        <f>VLOOKUP($A$445,Raport6!$B$283:$T$419,17)</f>
        <v>82</v>
      </c>
      <c r="R450" s="84">
        <f>VLOOKUP($A$445,Raport6!$B$283:$T$419,18)</f>
        <v>82.5</v>
      </c>
      <c r="S450" s="38">
        <f t="shared" si="239"/>
        <v>1314.5</v>
      </c>
      <c r="T450" s="38">
        <f t="shared" si="240"/>
        <v>87.63</v>
      </c>
      <c r="U450" s="338"/>
      <c r="V450" s="340"/>
    </row>
    <row r="451" spans="1:32" ht="15" customHeight="1">
      <c r="A451" s="335"/>
      <c r="B451" s="85" t="str">
        <f>VLOOKUP($A$445,PresensiIPS!$A$7:$M$360,3)</f>
        <v>0035189340</v>
      </c>
      <c r="C451" s="27" t="s">
        <v>21</v>
      </c>
      <c r="D451" s="39">
        <f>ROUND(((D445+D446+D447+D448+D449+D450)/6),2)</f>
        <v>85.67</v>
      </c>
      <c r="E451" s="39">
        <f>ROUND(((E445+E446+E447+E448+E449+E450)/6),2)</f>
        <v>81.67</v>
      </c>
      <c r="F451" s="39">
        <f>ROUND(((F445+F446+F447+F448+F449+F450)/6),2)</f>
        <v>82</v>
      </c>
      <c r="G451" s="39">
        <f>ROUND(((G445+G446+G447+G448+G449+G450)/6),2)</f>
        <v>82.75</v>
      </c>
      <c r="H451" s="39">
        <f>ROUND(((H445+H446+H447+H448+H449+H450)/6),2)</f>
        <v>83</v>
      </c>
      <c r="I451" s="39">
        <f t="shared" ref="I451:T451" si="242">ROUND(((I445+I446+I447+I448+I449+I450)/6),2)</f>
        <v>83.83</v>
      </c>
      <c r="J451" s="39">
        <f t="shared" si="242"/>
        <v>87.5</v>
      </c>
      <c r="K451" s="39">
        <f t="shared" si="242"/>
        <v>85.17</v>
      </c>
      <c r="L451" s="39">
        <f t="shared" si="242"/>
        <v>84.25</v>
      </c>
      <c r="M451" s="39">
        <f t="shared" ref="M451" si="243">ROUND(((M445+M446+M447+M448+M449+M450)/6),2)</f>
        <v>76.83</v>
      </c>
      <c r="N451" s="39">
        <f t="shared" si="242"/>
        <v>80.42</v>
      </c>
      <c r="O451" s="39">
        <f t="shared" si="242"/>
        <v>83.67</v>
      </c>
      <c r="P451" s="39">
        <f t="shared" si="242"/>
        <v>81.33</v>
      </c>
      <c r="Q451" s="39">
        <f t="shared" si="242"/>
        <v>81.5</v>
      </c>
      <c r="R451" s="39">
        <f t="shared" si="242"/>
        <v>80.83</v>
      </c>
      <c r="S451" s="39">
        <f t="shared" si="242"/>
        <v>1240.42</v>
      </c>
      <c r="T451" s="39">
        <f t="shared" si="242"/>
        <v>82.7</v>
      </c>
      <c r="U451" s="338"/>
      <c r="V451" s="340"/>
    </row>
    <row r="452" spans="1:32" ht="15" customHeight="1">
      <c r="A452" s="335"/>
      <c r="B452" s="78"/>
      <c r="C452" s="28" t="s">
        <v>204</v>
      </c>
      <c r="D452" s="84">
        <f>VLOOKUP($A$445,'Nilai USP'!$B$283:$T$419,4)</f>
        <v>91</v>
      </c>
      <c r="E452" s="84">
        <f>VLOOKUP($A$445,'Nilai USP'!$B$283:$T$419,5)</f>
        <v>87.692307692307693</v>
      </c>
      <c r="F452" s="84">
        <f>VLOOKUP($A$445,'Nilai USP'!$B$283:$T$419,6)</f>
        <v>85</v>
      </c>
      <c r="G452" s="84">
        <f>VLOOKUP($A$445,'Nilai USP'!$B$283:$T$419,7)</f>
        <v>82</v>
      </c>
      <c r="H452" s="84">
        <f>VLOOKUP($A$445,'Nilai USP'!$B$283:$T$419,8)</f>
        <v>88</v>
      </c>
      <c r="I452" s="84">
        <f>VLOOKUP($A$445,'Nilai USP'!$B$283:$T$419,9)</f>
        <v>92</v>
      </c>
      <c r="J452" s="84">
        <f>VLOOKUP($A$445,'Nilai USP'!$B$283:$T$419,10)</f>
        <v>89</v>
      </c>
      <c r="K452" s="84">
        <f>VLOOKUP($A$445,'Nilai USP'!$B$283:$T$419,11)</f>
        <v>95</v>
      </c>
      <c r="L452" s="84">
        <f>VLOOKUP($A$445,'Nilai USP'!$B$283:$T$419,12)</f>
        <v>88</v>
      </c>
      <c r="M452" s="84">
        <f>VLOOKUP($A$445,'Nilai USP'!$B$283:$T$419,13)</f>
        <v>92.941176470588232</v>
      </c>
      <c r="N452" s="84">
        <f>VLOOKUP($A$445,'Nilai USP'!$B$283:$T$419,14)</f>
        <v>95</v>
      </c>
      <c r="O452" s="84">
        <f>VLOOKUP($A$445,'Nilai USP'!$B$283:$T$419,15)</f>
        <v>90</v>
      </c>
      <c r="P452" s="84">
        <f>VLOOKUP($A$445,'Nilai USP'!$B$283:$T$419,16)</f>
        <v>84</v>
      </c>
      <c r="Q452" s="84">
        <f>VLOOKUP($A$445,'Nilai USP'!$B$283:$T$419,17)</f>
        <v>78</v>
      </c>
      <c r="R452" s="84">
        <f>VLOOKUP($A$445,'Nilai USP'!$B$283:$T$419,18)</f>
        <v>78</v>
      </c>
      <c r="S452" s="38">
        <f t="shared" ref="S452:S459" si="244">SUM(D452:R452)</f>
        <v>1315.6334841628959</v>
      </c>
      <c r="T452" s="38">
        <f t="shared" ref="T452:T459" si="245">ROUND(S452/COUNT(D452:R452),2)</f>
        <v>87.71</v>
      </c>
      <c r="U452" s="338"/>
      <c r="V452" s="340"/>
    </row>
    <row r="453" spans="1:32" ht="15" customHeight="1" thickBot="1">
      <c r="A453" s="336"/>
      <c r="B453" s="29"/>
      <c r="C453" s="37" t="s">
        <v>205</v>
      </c>
      <c r="D453" s="41">
        <f t="shared" ref="D453:R453" si="246">ROUND((D451*$V$6+D452*$V$7),0)</f>
        <v>88</v>
      </c>
      <c r="E453" s="41">
        <f t="shared" si="246"/>
        <v>85</v>
      </c>
      <c r="F453" s="41">
        <f t="shared" si="246"/>
        <v>84</v>
      </c>
      <c r="G453" s="41">
        <f t="shared" si="246"/>
        <v>82</v>
      </c>
      <c r="H453" s="41">
        <f t="shared" si="246"/>
        <v>86</v>
      </c>
      <c r="I453" s="41">
        <f t="shared" si="246"/>
        <v>88</v>
      </c>
      <c r="J453" s="41">
        <f t="shared" si="246"/>
        <v>88</v>
      </c>
      <c r="K453" s="41">
        <f t="shared" si="246"/>
        <v>90</v>
      </c>
      <c r="L453" s="41">
        <f t="shared" si="246"/>
        <v>86</v>
      </c>
      <c r="M453" s="41">
        <f t="shared" si="246"/>
        <v>85</v>
      </c>
      <c r="N453" s="41">
        <f t="shared" si="246"/>
        <v>88</v>
      </c>
      <c r="O453" s="41">
        <f t="shared" si="246"/>
        <v>87</v>
      </c>
      <c r="P453" s="41">
        <f t="shared" si="246"/>
        <v>83</v>
      </c>
      <c r="Q453" s="41">
        <f t="shared" si="246"/>
        <v>80</v>
      </c>
      <c r="R453" s="41">
        <f t="shared" si="246"/>
        <v>79</v>
      </c>
      <c r="S453" s="41">
        <f t="shared" si="244"/>
        <v>1279</v>
      </c>
      <c r="T453" s="41">
        <f t="shared" si="245"/>
        <v>85.27</v>
      </c>
      <c r="U453" s="339"/>
      <c r="V453" s="341"/>
    </row>
    <row r="454" spans="1:32" ht="15" customHeight="1" thickTop="1">
      <c r="A454" s="334">
        <v>50</v>
      </c>
      <c r="B454" s="26"/>
      <c r="C454" s="36" t="s">
        <v>34</v>
      </c>
      <c r="D454" s="87">
        <f>VLOOKUP($A$454,Raport1!$B$283:$T$419,4)</f>
        <v>77.5</v>
      </c>
      <c r="E454" s="87">
        <f>VLOOKUP($A$454,Raport1!$B$283:$T$419,5)</f>
        <v>77.5</v>
      </c>
      <c r="F454" s="87">
        <f>VLOOKUP($A$454,Raport1!$B$283:$T$419,6)</f>
        <v>82</v>
      </c>
      <c r="G454" s="87">
        <f>VLOOKUP($A$454,Raport1!$B$283:$T$419,7)</f>
        <v>74.5</v>
      </c>
      <c r="H454" s="87">
        <f>VLOOKUP($A$454,Raport1!$B$283:$T$419,8)</f>
        <v>76</v>
      </c>
      <c r="I454" s="87">
        <f>VLOOKUP($A$454,Raport1!$B$283:$T$419,9)</f>
        <v>79.5</v>
      </c>
      <c r="J454" s="87">
        <f>VLOOKUP($A$454,Raport1!$B$283:$T$419,10)</f>
        <v>81.5</v>
      </c>
      <c r="K454" s="87">
        <f>VLOOKUP($A$454,Raport1!$B$283:$T$419,11)</f>
        <v>77.5</v>
      </c>
      <c r="L454" s="87">
        <f>VLOOKUP($A$454,Raport1!$B$283:$T$419,12)</f>
        <v>79.5</v>
      </c>
      <c r="M454" s="87">
        <f>VLOOKUP($A$454,Raport1!$B$283:$T$419,13)</f>
        <v>77</v>
      </c>
      <c r="N454" s="87">
        <f>VLOOKUP($A$454,Raport1!$B$283:$T$419,14)</f>
        <v>82</v>
      </c>
      <c r="O454" s="87">
        <f>VLOOKUP($A$454,Raport1!$B$283:$T$419,15)</f>
        <v>70</v>
      </c>
      <c r="P454" s="87">
        <f>VLOOKUP($A$454,Raport1!$B$283:$T$419,16)</f>
        <v>76.5</v>
      </c>
      <c r="Q454" s="87">
        <f>VLOOKUP($A$454,Raport1!$B$283:$T$419,17)</f>
        <v>73</v>
      </c>
      <c r="R454" s="87">
        <f>VLOOKUP($A$454,Raport1!$B$283:$T$419,18)</f>
        <v>72.5</v>
      </c>
      <c r="S454" s="80">
        <f t="shared" si="244"/>
        <v>1156.5</v>
      </c>
      <c r="T454" s="80">
        <f t="shared" si="245"/>
        <v>77.099999999999994</v>
      </c>
      <c r="U454" s="337" t="str">
        <f>'SIKAP IPS'!J57</f>
        <v>SB</v>
      </c>
      <c r="V454" s="340" t="s">
        <v>33</v>
      </c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 spans="1:32" ht="15" customHeight="1">
      <c r="A455" s="335"/>
      <c r="B455" s="26"/>
      <c r="C455" s="35" t="s">
        <v>35</v>
      </c>
      <c r="D455" s="84">
        <f>VLOOKUP($A$454,Raport2!$B$283:$T$419,4)</f>
        <v>79.5</v>
      </c>
      <c r="E455" s="84">
        <f>VLOOKUP($A$454,Raport2!$B$283:$T$419,5)</f>
        <v>81</v>
      </c>
      <c r="F455" s="84">
        <f>VLOOKUP($A$454,Raport2!$B$283:$T$419,6)</f>
        <v>85.5</v>
      </c>
      <c r="G455" s="84">
        <f>VLOOKUP($A$454,Raport2!$B$283:$T$419,7)</f>
        <v>79.5</v>
      </c>
      <c r="H455" s="84">
        <f>VLOOKUP($A$454,Raport2!$B$283:$T$419,8)</f>
        <v>82.5</v>
      </c>
      <c r="I455" s="84">
        <f>VLOOKUP($A$454,Raport2!$B$283:$T$419,9)</f>
        <v>81.5</v>
      </c>
      <c r="J455" s="84">
        <f>VLOOKUP($A$454,Raport2!$B$283:$T$419,10)</f>
        <v>86.5</v>
      </c>
      <c r="K455" s="84">
        <f>VLOOKUP($A$454,Raport2!$B$283:$T$419,11)</f>
        <v>81.5</v>
      </c>
      <c r="L455" s="84">
        <f>VLOOKUP($A$454,Raport2!$B$283:$T$419,12)</f>
        <v>84</v>
      </c>
      <c r="M455" s="84">
        <f>VLOOKUP($A$454,Raport2!$B$283:$T$419,13)</f>
        <v>84.5</v>
      </c>
      <c r="N455" s="84">
        <f>VLOOKUP($A$454,Raport2!$B$283:$T$419,14)</f>
        <v>83</v>
      </c>
      <c r="O455" s="84">
        <f>VLOOKUP($A$454,Raport2!$B$283:$T$419,15)</f>
        <v>75</v>
      </c>
      <c r="P455" s="84">
        <f>VLOOKUP($A$454,Raport2!$B$283:$T$419,16)</f>
        <v>80</v>
      </c>
      <c r="Q455" s="84">
        <f>VLOOKUP($A$454,Raport2!$B$283:$T$419,17)</f>
        <v>80</v>
      </c>
      <c r="R455" s="84">
        <f>VLOOKUP($A$454,Raport2!$B$283:$T$419,18)</f>
        <v>84</v>
      </c>
      <c r="S455" s="38">
        <f t="shared" si="244"/>
        <v>1228</v>
      </c>
      <c r="T455" s="38">
        <f t="shared" si="245"/>
        <v>81.87</v>
      </c>
      <c r="U455" s="338"/>
      <c r="V455" s="340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 spans="1:32" ht="15" customHeight="1">
      <c r="A456" s="335"/>
      <c r="B456" s="342" t="str">
        <f>VLOOKUP($A$454,PresensiIPS!$A$7:$M$360,7)</f>
        <v>MOH. MAULUDIN AKBAR</v>
      </c>
      <c r="C456" s="35" t="s">
        <v>22</v>
      </c>
      <c r="D456" s="84">
        <f>VLOOKUP($A$454,Raport3!$B$283:$T$419,4)</f>
        <v>82</v>
      </c>
      <c r="E456" s="84">
        <f>VLOOKUP($A$454,Raport3!$B$283:$T$419,5)</f>
        <v>85</v>
      </c>
      <c r="F456" s="84">
        <f>VLOOKUP($A$454,Raport3!$B$283:$T$419,6)</f>
        <v>82</v>
      </c>
      <c r="G456" s="84">
        <f>VLOOKUP($A$454,Raport3!$B$283:$T$419,7)</f>
        <v>79.5</v>
      </c>
      <c r="H456" s="84">
        <f>VLOOKUP($A$454,Raport3!$B$283:$T$419,8)</f>
        <v>90.5</v>
      </c>
      <c r="I456" s="84">
        <f>VLOOKUP($A$454,Raport3!$B$283:$T$419,9)</f>
        <v>84</v>
      </c>
      <c r="J456" s="84">
        <f>VLOOKUP($A$454,Raport3!$B$283:$T$419,10)</f>
        <v>86</v>
      </c>
      <c r="K456" s="84">
        <f>VLOOKUP($A$454,Raport3!$B$283:$T$419,11)</f>
        <v>86</v>
      </c>
      <c r="L456" s="84">
        <f>VLOOKUP($A$454,Raport3!$B$283:$T$419,12)</f>
        <v>80</v>
      </c>
      <c r="M456" s="84">
        <f>VLOOKUP($A$454,Raport3!$B$283:$T$419,13)</f>
        <v>89.5</v>
      </c>
      <c r="N456" s="84">
        <f>VLOOKUP($A$454,Raport3!$B$283:$T$419,14)</f>
        <v>86</v>
      </c>
      <c r="O456" s="84">
        <f>VLOOKUP($A$454,Raport3!$B$283:$T$419,15)</f>
        <v>83.5</v>
      </c>
      <c r="P456" s="84">
        <f>VLOOKUP($A$454,Raport3!$B$283:$T$419,16)</f>
        <v>85.5</v>
      </c>
      <c r="Q456" s="84">
        <f>VLOOKUP($A$454,Raport3!$B$283:$T$419,17)</f>
        <v>77.5</v>
      </c>
      <c r="R456" s="84">
        <f>VLOOKUP($A$454,Raport3!$B$283:$T$419,18)</f>
        <v>85</v>
      </c>
      <c r="S456" s="38">
        <f t="shared" si="244"/>
        <v>1262</v>
      </c>
      <c r="T456" s="38">
        <f t="shared" si="245"/>
        <v>84.13</v>
      </c>
      <c r="U456" s="338"/>
      <c r="V456" s="340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 spans="1:32" ht="15" customHeight="1">
      <c r="A457" s="335"/>
      <c r="B457" s="342"/>
      <c r="C457" s="35" t="s">
        <v>23</v>
      </c>
      <c r="D457" s="84">
        <f>VLOOKUP($A$454,Raport4!$B$283:$T$419,4)</f>
        <v>85</v>
      </c>
      <c r="E457" s="84">
        <f>VLOOKUP($A$454,Raport4!$B$283:$T$419,5)</f>
        <v>88</v>
      </c>
      <c r="F457" s="84">
        <f>VLOOKUP($A$454,Raport4!$B$283:$T$419,6)</f>
        <v>84.5</v>
      </c>
      <c r="G457" s="84">
        <f>VLOOKUP($A$454,Raport4!$B$283:$T$419,7)</f>
        <v>80</v>
      </c>
      <c r="H457" s="84">
        <f>VLOOKUP($A$454,Raport4!$B$283:$T$419,8)</f>
        <v>93</v>
      </c>
      <c r="I457" s="84">
        <f>VLOOKUP($A$454,Raport4!$B$283:$T$419,9)</f>
        <v>86</v>
      </c>
      <c r="J457" s="84">
        <f>VLOOKUP($A$454,Raport4!$B$283:$T$419,10)</f>
        <v>88</v>
      </c>
      <c r="K457" s="84">
        <f>VLOOKUP($A$454,Raport4!$B$283:$T$419,11)</f>
        <v>87</v>
      </c>
      <c r="L457" s="84">
        <f>VLOOKUP($A$454,Raport4!$B$283:$T$419,12)</f>
        <v>84</v>
      </c>
      <c r="M457" s="84">
        <f>VLOOKUP($A$454,Raport4!$B$283:$T$419,13)</f>
        <v>85</v>
      </c>
      <c r="N457" s="84">
        <f>VLOOKUP($A$454,Raport4!$B$283:$T$419,14)</f>
        <v>86.5</v>
      </c>
      <c r="O457" s="84">
        <f>VLOOKUP($A$454,Raport4!$B$283:$T$419,15)</f>
        <v>87</v>
      </c>
      <c r="P457" s="84">
        <f>VLOOKUP($A$454,Raport4!$B$283:$T$419,16)</f>
        <v>86.5</v>
      </c>
      <c r="Q457" s="84">
        <f>VLOOKUP($A$454,Raport4!$B$283:$T$419,17)</f>
        <v>79.5</v>
      </c>
      <c r="R457" s="84">
        <f>VLOOKUP($A$454,Raport4!$B$283:$T$419,18)</f>
        <v>85</v>
      </c>
      <c r="S457" s="38">
        <f t="shared" si="244"/>
        <v>1285</v>
      </c>
      <c r="T457" s="38">
        <f t="shared" si="245"/>
        <v>85.67</v>
      </c>
      <c r="U457" s="338"/>
      <c r="V457" s="340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 spans="1:32" ht="15" customHeight="1">
      <c r="A458" s="335"/>
      <c r="B458" s="86" t="str">
        <f>VLOOKUP($A$454,PresensiIPS!$A$7:$M$360,4)</f>
        <v>3526012504040001</v>
      </c>
      <c r="C458" s="36" t="s">
        <v>24</v>
      </c>
      <c r="D458" s="84">
        <f>VLOOKUP($A$454,Raport5!$B$283:$T$419,4)</f>
        <v>90</v>
      </c>
      <c r="E458" s="84">
        <f>VLOOKUP($A$454,Raport5!$B$283:$T$419,5)</f>
        <v>86.5</v>
      </c>
      <c r="F458" s="84">
        <f>VLOOKUP($A$454,Raport5!$B$283:$T$419,6)</f>
        <v>91</v>
      </c>
      <c r="G458" s="84">
        <f>VLOOKUP($A$454,Raport5!$B$283:$T$419,7)</f>
        <v>86.5</v>
      </c>
      <c r="H458" s="84">
        <f>VLOOKUP($A$454,Raport5!$B$283:$T$419,8)</f>
        <v>93.5</v>
      </c>
      <c r="I458" s="84">
        <f>VLOOKUP($A$454,Raport5!$B$283:$T$419,9)</f>
        <v>85.5</v>
      </c>
      <c r="J458" s="84">
        <f>VLOOKUP($A$454,Raport5!$B$283:$T$419,10)</f>
        <v>90.5</v>
      </c>
      <c r="K458" s="84">
        <f>VLOOKUP($A$454,Raport5!$B$283:$T$419,11)</f>
        <v>89</v>
      </c>
      <c r="L458" s="84">
        <f>VLOOKUP($A$454,Raport5!$B$283:$T$419,12)</f>
        <v>89.5</v>
      </c>
      <c r="M458" s="84">
        <f>VLOOKUP($A$454,Raport5!$B$283:$T$419,13)</f>
        <v>88.5</v>
      </c>
      <c r="N458" s="84">
        <f>VLOOKUP($A$454,Raport5!$B$283:$T$419,14)</f>
        <v>88</v>
      </c>
      <c r="O458" s="84">
        <f>VLOOKUP($A$454,Raport5!$B$283:$T$419,15)</f>
        <v>84.5</v>
      </c>
      <c r="P458" s="84">
        <f>VLOOKUP($A$454,Raport5!$B$283:$T$419,16)</f>
        <v>88</v>
      </c>
      <c r="Q458" s="84">
        <f>VLOOKUP($A$454,Raport5!$B$283:$T$419,17)</f>
        <v>83</v>
      </c>
      <c r="R458" s="84">
        <f>VLOOKUP($A$454,Raport5!$B$283:$T$419,18)</f>
        <v>82.5</v>
      </c>
      <c r="S458" s="38">
        <f t="shared" si="244"/>
        <v>1316.5</v>
      </c>
      <c r="T458" s="38">
        <f t="shared" si="245"/>
        <v>87.77</v>
      </c>
      <c r="U458" s="338"/>
      <c r="V458" s="340"/>
    </row>
    <row r="459" spans="1:32" ht="15" customHeight="1">
      <c r="A459" s="335"/>
      <c r="B459" s="85">
        <f>VLOOKUP($A$454,PresensiIPS!$A$7:$M$360,2)</f>
        <v>12354</v>
      </c>
      <c r="C459" s="36" t="s">
        <v>67</v>
      </c>
      <c r="D459" s="84">
        <f>VLOOKUP($A$454,Raport6!$B$283:$T$419,4)</f>
        <v>92</v>
      </c>
      <c r="E459" s="84">
        <f>VLOOKUP($A$454,Raport6!$B$283:$T$419,5)</f>
        <v>87</v>
      </c>
      <c r="F459" s="84">
        <f>VLOOKUP($A$454,Raport6!$B$283:$T$419,6)</f>
        <v>92.5</v>
      </c>
      <c r="G459" s="84">
        <f>VLOOKUP($A$454,Raport6!$B$283:$T$419,7)</f>
        <v>88.5</v>
      </c>
      <c r="H459" s="84">
        <f>VLOOKUP($A$454,Raport6!$B$283:$T$419,8)</f>
        <v>94</v>
      </c>
      <c r="I459" s="84">
        <f>VLOOKUP($A$454,Raport6!$B$283:$T$419,9)</f>
        <v>86.5</v>
      </c>
      <c r="J459" s="84">
        <f>VLOOKUP($A$454,Raport6!$B$283:$T$419,10)</f>
        <v>92.5</v>
      </c>
      <c r="K459" s="84">
        <f>VLOOKUP($A$454,Raport6!$B$283:$T$419,11)</f>
        <v>93</v>
      </c>
      <c r="L459" s="84">
        <f>VLOOKUP($A$454,Raport6!$B$283:$T$419,12)</f>
        <v>95</v>
      </c>
      <c r="M459" s="84">
        <f>VLOOKUP($A$454,Raport6!$B$283:$T$419,13)</f>
        <v>90.5</v>
      </c>
      <c r="N459" s="84">
        <f>VLOOKUP($A$454,Raport6!$B$283:$T$419,14)</f>
        <v>89</v>
      </c>
      <c r="O459" s="84">
        <f>VLOOKUP($A$454,Raport6!$B$283:$T$419,15)</f>
        <v>84.5</v>
      </c>
      <c r="P459" s="84">
        <f>VLOOKUP($A$454,Raport6!$B$283:$T$419,16)</f>
        <v>90</v>
      </c>
      <c r="Q459" s="84">
        <f>VLOOKUP($A$454,Raport6!$B$283:$T$419,17)</f>
        <v>84.5</v>
      </c>
      <c r="R459" s="84">
        <f>VLOOKUP($A$454,Raport6!$B$283:$T$419,18)</f>
        <v>82.5</v>
      </c>
      <c r="S459" s="38">
        <f t="shared" si="244"/>
        <v>1342</v>
      </c>
      <c r="T459" s="38">
        <f t="shared" si="245"/>
        <v>89.47</v>
      </c>
      <c r="U459" s="338"/>
      <c r="V459" s="340"/>
    </row>
    <row r="460" spans="1:32" ht="15" customHeight="1">
      <c r="A460" s="335"/>
      <c r="B460" s="85" t="str">
        <f>VLOOKUP($A$454,PresensiIPS!$A$7:$M$360,3)</f>
        <v>0043937242</v>
      </c>
      <c r="C460" s="27" t="s">
        <v>21</v>
      </c>
      <c r="D460" s="39">
        <f>ROUND(((D454+D455+D456+D457+D458+D459)/6),2)</f>
        <v>84.33</v>
      </c>
      <c r="E460" s="39">
        <f>ROUND(((E454+E455+E456+E457+E458+E459)/6),2)</f>
        <v>84.17</v>
      </c>
      <c r="F460" s="39">
        <f>ROUND(((F454+F455+F456+F457+F458+F459)/6),2)</f>
        <v>86.25</v>
      </c>
      <c r="G460" s="39">
        <f>ROUND(((G454+G455+G456+G457+G458+G459)/6),2)</f>
        <v>81.42</v>
      </c>
      <c r="H460" s="39">
        <f>ROUND(((H454+H455+H456+H457+H458+H459)/6),2)</f>
        <v>88.25</v>
      </c>
      <c r="I460" s="39">
        <f t="shared" ref="I460:T460" si="247">ROUND(((I454+I455+I456+I457+I458+I459)/6),2)</f>
        <v>83.83</v>
      </c>
      <c r="J460" s="39">
        <f t="shared" si="247"/>
        <v>87.5</v>
      </c>
      <c r="K460" s="39">
        <f t="shared" si="247"/>
        <v>85.67</v>
      </c>
      <c r="L460" s="39">
        <f t="shared" si="247"/>
        <v>85.33</v>
      </c>
      <c r="M460" s="39">
        <f t="shared" ref="M460" si="248">ROUND(((M454+M455+M456+M457+M458+M459)/6),2)</f>
        <v>85.83</v>
      </c>
      <c r="N460" s="39">
        <f t="shared" si="247"/>
        <v>85.75</v>
      </c>
      <c r="O460" s="39">
        <f t="shared" si="247"/>
        <v>80.75</v>
      </c>
      <c r="P460" s="39">
        <f t="shared" si="247"/>
        <v>84.42</v>
      </c>
      <c r="Q460" s="39">
        <f t="shared" si="247"/>
        <v>79.58</v>
      </c>
      <c r="R460" s="39">
        <f t="shared" si="247"/>
        <v>81.92</v>
      </c>
      <c r="S460" s="39">
        <f t="shared" si="247"/>
        <v>1265</v>
      </c>
      <c r="T460" s="39">
        <f t="shared" si="247"/>
        <v>84.34</v>
      </c>
      <c r="U460" s="338"/>
      <c r="V460" s="340"/>
    </row>
    <row r="461" spans="1:32" ht="15" customHeight="1">
      <c r="A461" s="335"/>
      <c r="B461" s="78"/>
      <c r="C461" s="28" t="s">
        <v>204</v>
      </c>
      <c r="D461" s="84">
        <f>VLOOKUP($A$454,'Nilai USP'!$B$283:$T$419,4)</f>
        <v>84</v>
      </c>
      <c r="E461" s="84">
        <f>VLOOKUP($A$454,'Nilai USP'!$B$283:$T$419,5)</f>
        <v>83.07692307692308</v>
      </c>
      <c r="F461" s="84">
        <f>VLOOKUP($A$454,'Nilai USP'!$B$283:$T$419,6)</f>
        <v>81</v>
      </c>
      <c r="G461" s="84">
        <f>VLOOKUP($A$454,'Nilai USP'!$B$283:$T$419,7)</f>
        <v>76</v>
      </c>
      <c r="H461" s="84">
        <f>VLOOKUP($A$454,'Nilai USP'!$B$283:$T$419,8)</f>
        <v>84</v>
      </c>
      <c r="I461" s="84">
        <f>VLOOKUP($A$454,'Nilai USP'!$B$283:$T$419,9)</f>
        <v>92</v>
      </c>
      <c r="J461" s="84">
        <f>VLOOKUP($A$454,'Nilai USP'!$B$283:$T$419,10)</f>
        <v>82</v>
      </c>
      <c r="K461" s="84">
        <f>VLOOKUP($A$454,'Nilai USP'!$B$283:$T$419,11)</f>
        <v>90</v>
      </c>
      <c r="L461" s="84">
        <f>VLOOKUP($A$454,'Nilai USP'!$B$283:$T$419,12)</f>
        <v>94</v>
      </c>
      <c r="M461" s="84">
        <f>VLOOKUP($A$454,'Nilai USP'!$B$283:$T$419,13)</f>
        <v>83.235294117647058</v>
      </c>
      <c r="N461" s="84">
        <f>VLOOKUP($A$454,'Nilai USP'!$B$283:$T$419,14)</f>
        <v>95</v>
      </c>
      <c r="O461" s="84">
        <f>VLOOKUP($A$454,'Nilai USP'!$B$283:$T$419,15)</f>
        <v>84</v>
      </c>
      <c r="P461" s="84">
        <f>VLOOKUP($A$454,'Nilai USP'!$B$283:$T$419,16)</f>
        <v>79</v>
      </c>
      <c r="Q461" s="84">
        <f>VLOOKUP($A$454,'Nilai USP'!$B$283:$T$419,17)</f>
        <v>81</v>
      </c>
      <c r="R461" s="84">
        <f>VLOOKUP($A$454,'Nilai USP'!$B$283:$T$419,18)</f>
        <v>89</v>
      </c>
      <c r="S461" s="38">
        <f t="shared" ref="S461:S468" si="249">SUM(D461:R461)</f>
        <v>1277.3122171945702</v>
      </c>
      <c r="T461" s="38">
        <f t="shared" ref="T461:T468" si="250">ROUND(S461/COUNT(D461:R461),2)</f>
        <v>85.15</v>
      </c>
      <c r="U461" s="338"/>
      <c r="V461" s="340"/>
    </row>
    <row r="462" spans="1:32" ht="15" customHeight="1" thickBot="1">
      <c r="A462" s="336"/>
      <c r="B462" s="29"/>
      <c r="C462" s="37" t="s">
        <v>205</v>
      </c>
      <c r="D462" s="41">
        <f t="shared" ref="D462:R462" si="251">ROUND((D460*$V$6+D461*$V$7),0)</f>
        <v>84</v>
      </c>
      <c r="E462" s="41">
        <f t="shared" si="251"/>
        <v>84</v>
      </c>
      <c r="F462" s="41">
        <f t="shared" si="251"/>
        <v>84</v>
      </c>
      <c r="G462" s="41">
        <f t="shared" si="251"/>
        <v>79</v>
      </c>
      <c r="H462" s="41">
        <f t="shared" si="251"/>
        <v>86</v>
      </c>
      <c r="I462" s="41">
        <f t="shared" si="251"/>
        <v>88</v>
      </c>
      <c r="J462" s="41">
        <f t="shared" si="251"/>
        <v>85</v>
      </c>
      <c r="K462" s="41">
        <f t="shared" si="251"/>
        <v>88</v>
      </c>
      <c r="L462" s="41">
        <f t="shared" si="251"/>
        <v>90</v>
      </c>
      <c r="M462" s="41">
        <f t="shared" si="251"/>
        <v>85</v>
      </c>
      <c r="N462" s="41">
        <f t="shared" si="251"/>
        <v>90</v>
      </c>
      <c r="O462" s="41">
        <f t="shared" si="251"/>
        <v>82</v>
      </c>
      <c r="P462" s="41">
        <f t="shared" si="251"/>
        <v>82</v>
      </c>
      <c r="Q462" s="41">
        <f t="shared" si="251"/>
        <v>80</v>
      </c>
      <c r="R462" s="41">
        <f t="shared" si="251"/>
        <v>85</v>
      </c>
      <c r="S462" s="41">
        <f t="shared" si="249"/>
        <v>1272</v>
      </c>
      <c r="T462" s="41">
        <f t="shared" si="250"/>
        <v>84.8</v>
      </c>
      <c r="U462" s="339"/>
      <c r="V462" s="341"/>
    </row>
    <row r="463" spans="1:32" ht="15" customHeight="1" thickTop="1">
      <c r="A463" s="334">
        <v>51</v>
      </c>
      <c r="B463" s="26"/>
      <c r="C463" s="36" t="s">
        <v>34</v>
      </c>
      <c r="D463" s="87">
        <f>VLOOKUP($A$463,Raport1!$B$283:$T$419,4)</f>
        <v>77.5</v>
      </c>
      <c r="E463" s="87">
        <f>VLOOKUP($A$463,Raport1!$B$283:$T$419,5)</f>
        <v>73.5</v>
      </c>
      <c r="F463" s="87">
        <f>VLOOKUP($A$463,Raport1!$B$283:$T$419,6)</f>
        <v>77.5</v>
      </c>
      <c r="G463" s="87">
        <f>VLOOKUP($A$463,Raport1!$B$283:$T$419,7)</f>
        <v>75</v>
      </c>
      <c r="H463" s="87">
        <f>VLOOKUP($A$463,Raport1!$B$283:$T$419,8)</f>
        <v>75.5</v>
      </c>
      <c r="I463" s="87">
        <f>VLOOKUP($A$463,Raport1!$B$283:$T$419,9)</f>
        <v>80.5</v>
      </c>
      <c r="J463" s="87">
        <f>VLOOKUP($A$463,Raport1!$B$283:$T$419,10)</f>
        <v>80</v>
      </c>
      <c r="K463" s="87">
        <f>VLOOKUP($A$463,Raport1!$B$283:$T$419,11)</f>
        <v>78</v>
      </c>
      <c r="L463" s="87">
        <f>VLOOKUP($A$463,Raport1!$B$283:$T$419,12)</f>
        <v>79</v>
      </c>
      <c r="M463" s="87">
        <f>VLOOKUP($A$463,Raport1!$B$283:$T$419,13)</f>
        <v>73.5</v>
      </c>
      <c r="N463" s="87">
        <f>VLOOKUP($A$463,Raport1!$B$283:$T$419,14)</f>
        <v>80</v>
      </c>
      <c r="O463" s="87">
        <f>VLOOKUP($A$463,Raport1!$B$283:$T$419,15)</f>
        <v>70</v>
      </c>
      <c r="P463" s="87">
        <f>VLOOKUP($A$463,Raport1!$B$283:$T$419,16)</f>
        <v>73.5</v>
      </c>
      <c r="Q463" s="87">
        <f>VLOOKUP($A$463,Raport1!$B$283:$T$419,17)</f>
        <v>72.5</v>
      </c>
      <c r="R463" s="87">
        <f>VLOOKUP($A$463,Raport1!$B$283:$T$419,18)</f>
        <v>71.5</v>
      </c>
      <c r="S463" s="80">
        <f t="shared" si="249"/>
        <v>1137.5</v>
      </c>
      <c r="T463" s="80">
        <f t="shared" si="250"/>
        <v>75.83</v>
      </c>
      <c r="U463" s="337" t="str">
        <f>'SIKAP IPS'!J58</f>
        <v>SB</v>
      </c>
      <c r="V463" s="340" t="s">
        <v>33</v>
      </c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 spans="1:32" ht="15" customHeight="1">
      <c r="A464" s="335"/>
      <c r="B464" s="26"/>
      <c r="C464" s="35" t="s">
        <v>35</v>
      </c>
      <c r="D464" s="84">
        <f>VLOOKUP($A$463,Raport2!$B$283:$T$419,4)</f>
        <v>79.5</v>
      </c>
      <c r="E464" s="84">
        <f>VLOOKUP($A$463,Raport2!$B$283:$T$419,5)</f>
        <v>76</v>
      </c>
      <c r="F464" s="84">
        <f>VLOOKUP($A$463,Raport2!$B$283:$T$419,6)</f>
        <v>79.5</v>
      </c>
      <c r="G464" s="84">
        <f>VLOOKUP($A$463,Raport2!$B$283:$T$419,7)</f>
        <v>80.5</v>
      </c>
      <c r="H464" s="84">
        <f>VLOOKUP($A$463,Raport2!$B$283:$T$419,8)</f>
        <v>84.5</v>
      </c>
      <c r="I464" s="84">
        <f>VLOOKUP($A$463,Raport2!$B$283:$T$419,9)</f>
        <v>81.5</v>
      </c>
      <c r="J464" s="84">
        <f>VLOOKUP($A$463,Raport2!$B$283:$T$419,10)</f>
        <v>82</v>
      </c>
      <c r="K464" s="84">
        <f>VLOOKUP($A$463,Raport2!$B$283:$T$419,11)</f>
        <v>81.5</v>
      </c>
      <c r="L464" s="84">
        <f>VLOOKUP($A$463,Raport2!$B$283:$T$419,12)</f>
        <v>78.5</v>
      </c>
      <c r="M464" s="84">
        <f>VLOOKUP($A$463,Raport2!$B$283:$T$419,13)</f>
        <v>76</v>
      </c>
      <c r="N464" s="84">
        <f>VLOOKUP($A$463,Raport2!$B$283:$T$419,14)</f>
        <v>80</v>
      </c>
      <c r="O464" s="84">
        <f>VLOOKUP($A$463,Raport2!$B$283:$T$419,15)</f>
        <v>75</v>
      </c>
      <c r="P464" s="84">
        <f>VLOOKUP($A$463,Raport2!$B$283:$T$419,16)</f>
        <v>75.5</v>
      </c>
      <c r="Q464" s="84">
        <f>VLOOKUP($A$463,Raport2!$B$283:$T$419,17)</f>
        <v>77.5</v>
      </c>
      <c r="R464" s="84">
        <f>VLOOKUP($A$463,Raport2!$B$283:$T$419,18)</f>
        <v>79.5</v>
      </c>
      <c r="S464" s="38">
        <f t="shared" si="249"/>
        <v>1187</v>
      </c>
      <c r="T464" s="38">
        <f t="shared" si="250"/>
        <v>79.13</v>
      </c>
      <c r="U464" s="338"/>
      <c r="V464" s="340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 spans="1:32" ht="15" customHeight="1">
      <c r="A465" s="335"/>
      <c r="B465" s="342" t="str">
        <f>VLOOKUP($A$463,PresensiIPS!$A$7:$M$360,7)</f>
        <v>Moh. Sulton Bonang</v>
      </c>
      <c r="C465" s="35" t="s">
        <v>22</v>
      </c>
      <c r="D465" s="84">
        <f>VLOOKUP($A$463,Raport3!$B$283:$T$419,4)</f>
        <v>82</v>
      </c>
      <c r="E465" s="84">
        <f>VLOOKUP($A$463,Raport3!$B$283:$T$419,5)</f>
        <v>78</v>
      </c>
      <c r="F465" s="84">
        <f>VLOOKUP($A$463,Raport3!$B$283:$T$419,6)</f>
        <v>77.5</v>
      </c>
      <c r="G465" s="84">
        <f>VLOOKUP($A$463,Raport3!$B$283:$T$419,7)</f>
        <v>79.5</v>
      </c>
      <c r="H465" s="84">
        <f>VLOOKUP($A$463,Raport3!$B$283:$T$419,8)</f>
        <v>88</v>
      </c>
      <c r="I465" s="84">
        <f>VLOOKUP($A$463,Raport3!$B$283:$T$419,9)</f>
        <v>83</v>
      </c>
      <c r="J465" s="84">
        <f>VLOOKUP($A$463,Raport3!$B$283:$T$419,10)</f>
        <v>85.5</v>
      </c>
      <c r="K465" s="84">
        <f>VLOOKUP($A$463,Raport3!$B$283:$T$419,11)</f>
        <v>86</v>
      </c>
      <c r="L465" s="84">
        <f>VLOOKUP($A$463,Raport3!$B$283:$T$419,12)</f>
        <v>80.5</v>
      </c>
      <c r="M465" s="84">
        <f>VLOOKUP($A$463,Raport3!$B$283:$T$419,13)</f>
        <v>80</v>
      </c>
      <c r="N465" s="84">
        <f>VLOOKUP($A$463,Raport3!$B$283:$T$419,14)</f>
        <v>82.5</v>
      </c>
      <c r="O465" s="84">
        <f>VLOOKUP($A$463,Raport3!$B$283:$T$419,15)</f>
        <v>83.5</v>
      </c>
      <c r="P465" s="84">
        <f>VLOOKUP($A$463,Raport3!$B$283:$T$419,16)</f>
        <v>74</v>
      </c>
      <c r="Q465" s="84">
        <f>VLOOKUP($A$463,Raport3!$B$283:$T$419,17)</f>
        <v>75</v>
      </c>
      <c r="R465" s="84">
        <f>VLOOKUP($A$463,Raport3!$B$283:$T$419,18)</f>
        <v>80.5</v>
      </c>
      <c r="S465" s="38">
        <f t="shared" si="249"/>
        <v>1215.5</v>
      </c>
      <c r="T465" s="38">
        <f t="shared" si="250"/>
        <v>81.03</v>
      </c>
      <c r="U465" s="338"/>
      <c r="V465" s="340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 spans="1:32" ht="15" customHeight="1">
      <c r="A466" s="335"/>
      <c r="B466" s="342"/>
      <c r="C466" s="35" t="s">
        <v>23</v>
      </c>
      <c r="D466" s="84">
        <f>VLOOKUP($A$463,Raport4!$B$283:$T$419,4)</f>
        <v>85.5</v>
      </c>
      <c r="E466" s="84">
        <f>VLOOKUP($A$463,Raport4!$B$283:$T$419,5)</f>
        <v>80</v>
      </c>
      <c r="F466" s="84">
        <f>VLOOKUP($A$463,Raport4!$B$283:$T$419,6)</f>
        <v>79</v>
      </c>
      <c r="G466" s="84">
        <f>VLOOKUP($A$463,Raport4!$B$283:$T$419,7)</f>
        <v>80</v>
      </c>
      <c r="H466" s="84">
        <f>VLOOKUP($A$463,Raport4!$B$283:$T$419,8)</f>
        <v>89</v>
      </c>
      <c r="I466" s="84">
        <f>VLOOKUP($A$463,Raport4!$B$283:$T$419,9)</f>
        <v>85.5</v>
      </c>
      <c r="J466" s="84">
        <f>VLOOKUP($A$463,Raport4!$B$283:$T$419,10)</f>
        <v>82</v>
      </c>
      <c r="K466" s="84">
        <f>VLOOKUP($A$463,Raport4!$B$283:$T$419,11)</f>
        <v>87</v>
      </c>
      <c r="L466" s="84">
        <f>VLOOKUP($A$463,Raport4!$B$283:$T$419,12)</f>
        <v>88.5</v>
      </c>
      <c r="M466" s="84">
        <f>VLOOKUP($A$463,Raport4!$B$283:$T$419,13)</f>
        <v>76.5</v>
      </c>
      <c r="N466" s="84">
        <f>VLOOKUP($A$463,Raport4!$B$283:$T$419,14)</f>
        <v>84</v>
      </c>
      <c r="O466" s="84">
        <f>VLOOKUP($A$463,Raport4!$B$283:$T$419,15)</f>
        <v>86</v>
      </c>
      <c r="P466" s="84">
        <f>VLOOKUP($A$463,Raport4!$B$283:$T$419,16)</f>
        <v>79</v>
      </c>
      <c r="Q466" s="84">
        <f>VLOOKUP($A$463,Raport4!$B$283:$T$419,17)</f>
        <v>77</v>
      </c>
      <c r="R466" s="84">
        <f>VLOOKUP($A$463,Raport4!$B$283:$T$419,18)</f>
        <v>84</v>
      </c>
      <c r="S466" s="38">
        <f t="shared" si="249"/>
        <v>1243</v>
      </c>
      <c r="T466" s="38">
        <f t="shared" si="250"/>
        <v>82.87</v>
      </c>
      <c r="U466" s="338"/>
      <c r="V466" s="340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 spans="1:32" ht="15" customHeight="1">
      <c r="A467" s="335"/>
      <c r="B467" s="86" t="str">
        <f>VLOOKUP($A$463,PresensiIPS!$A$7:$M$360,4)</f>
        <v>3526011312030003</v>
      </c>
      <c r="C467" s="36" t="s">
        <v>24</v>
      </c>
      <c r="D467" s="84">
        <f>VLOOKUP($A$463,Raport5!$B$283:$T$419,4)</f>
        <v>88.5</v>
      </c>
      <c r="E467" s="84">
        <f>VLOOKUP($A$463,Raport5!$B$283:$T$419,5)</f>
        <v>86</v>
      </c>
      <c r="F467" s="84">
        <f>VLOOKUP($A$463,Raport5!$B$283:$T$419,6)</f>
        <v>88</v>
      </c>
      <c r="G467" s="84">
        <f>VLOOKUP($A$463,Raport5!$B$283:$T$419,7)</f>
        <v>83</v>
      </c>
      <c r="H467" s="84">
        <f>VLOOKUP($A$463,Raport5!$B$283:$T$419,8)</f>
        <v>90</v>
      </c>
      <c r="I467" s="84">
        <f>VLOOKUP($A$463,Raport5!$B$283:$T$419,9)</f>
        <v>84.5</v>
      </c>
      <c r="J467" s="84">
        <f>VLOOKUP($A$463,Raport5!$B$283:$T$419,10)</f>
        <v>89</v>
      </c>
      <c r="K467" s="84">
        <f>VLOOKUP($A$463,Raport5!$B$283:$T$419,11)</f>
        <v>89</v>
      </c>
      <c r="L467" s="84">
        <f>VLOOKUP($A$463,Raport5!$B$283:$T$419,12)</f>
        <v>90</v>
      </c>
      <c r="M467" s="84">
        <f>VLOOKUP($A$463,Raport5!$B$283:$T$419,13)</f>
        <v>88</v>
      </c>
      <c r="N467" s="84">
        <f>VLOOKUP($A$463,Raport5!$B$283:$T$419,14)</f>
        <v>85</v>
      </c>
      <c r="O467" s="84">
        <f>VLOOKUP($A$463,Raport5!$B$283:$T$419,15)</f>
        <v>85.5</v>
      </c>
      <c r="P467" s="84">
        <f>VLOOKUP($A$463,Raport5!$B$283:$T$419,16)</f>
        <v>78</v>
      </c>
      <c r="Q467" s="84">
        <f>VLOOKUP($A$463,Raport5!$B$283:$T$419,17)</f>
        <v>86.5</v>
      </c>
      <c r="R467" s="84">
        <f>VLOOKUP($A$463,Raport5!$B$283:$T$419,18)</f>
        <v>82.5</v>
      </c>
      <c r="S467" s="38">
        <f t="shared" si="249"/>
        <v>1293.5</v>
      </c>
      <c r="T467" s="38">
        <f t="shared" si="250"/>
        <v>86.23</v>
      </c>
      <c r="U467" s="338"/>
      <c r="V467" s="340"/>
    </row>
    <row r="468" spans="1:32" ht="15" customHeight="1">
      <c r="A468" s="335"/>
      <c r="B468" s="85">
        <f>VLOOKUP($A$463,PresensiIPS!$A$7:$M$360,2)</f>
        <v>12362</v>
      </c>
      <c r="C468" s="36" t="s">
        <v>67</v>
      </c>
      <c r="D468" s="84">
        <f>VLOOKUP($A$463,Raport6!$B$283:$T$419,4)</f>
        <v>89.5</v>
      </c>
      <c r="E468" s="84">
        <f>VLOOKUP($A$463,Raport6!$B$283:$T$419,5)</f>
        <v>88</v>
      </c>
      <c r="F468" s="84">
        <f>VLOOKUP($A$463,Raport6!$B$283:$T$419,6)</f>
        <v>90</v>
      </c>
      <c r="G468" s="84">
        <f>VLOOKUP($A$463,Raport6!$B$283:$T$419,7)</f>
        <v>85</v>
      </c>
      <c r="H468" s="84">
        <f>VLOOKUP($A$463,Raport6!$B$283:$T$419,8)</f>
        <v>90</v>
      </c>
      <c r="I468" s="84">
        <f>VLOOKUP($A$463,Raport6!$B$283:$T$419,9)</f>
        <v>86</v>
      </c>
      <c r="J468" s="84">
        <f>VLOOKUP($A$463,Raport6!$B$283:$T$419,10)</f>
        <v>91</v>
      </c>
      <c r="K468" s="84">
        <f>VLOOKUP($A$463,Raport6!$B$283:$T$419,11)</f>
        <v>92</v>
      </c>
      <c r="L468" s="84">
        <f>VLOOKUP($A$463,Raport6!$B$283:$T$419,12)</f>
        <v>90.5</v>
      </c>
      <c r="M468" s="84">
        <f>VLOOKUP($A$463,Raport6!$B$283:$T$419,13)</f>
        <v>82</v>
      </c>
      <c r="N468" s="84">
        <f>VLOOKUP($A$463,Raport6!$B$283:$T$419,14)</f>
        <v>87</v>
      </c>
      <c r="O468" s="84">
        <f>VLOOKUP($A$463,Raport6!$B$283:$T$419,15)</f>
        <v>85.5</v>
      </c>
      <c r="P468" s="84">
        <f>VLOOKUP($A$463,Raport6!$B$283:$T$419,16)</f>
        <v>81</v>
      </c>
      <c r="Q468" s="84">
        <f>VLOOKUP($A$463,Raport6!$B$283:$T$419,17)</f>
        <v>87.5</v>
      </c>
      <c r="R468" s="84">
        <f>VLOOKUP($A$463,Raport6!$B$283:$T$419,18)</f>
        <v>82.5</v>
      </c>
      <c r="S468" s="38">
        <f t="shared" si="249"/>
        <v>1307.5</v>
      </c>
      <c r="T468" s="38">
        <f t="shared" si="250"/>
        <v>87.17</v>
      </c>
      <c r="U468" s="338"/>
      <c r="V468" s="340"/>
    </row>
    <row r="469" spans="1:32" ht="15" customHeight="1">
      <c r="A469" s="335"/>
      <c r="B469" s="85" t="str">
        <f>VLOOKUP($A$463,PresensiIPS!$A$7:$M$360,3)</f>
        <v>0038650203</v>
      </c>
      <c r="C469" s="27" t="s">
        <v>21</v>
      </c>
      <c r="D469" s="39">
        <f>ROUND(((D463+D464+D465+D466+D467+D468)/6),2)</f>
        <v>83.75</v>
      </c>
      <c r="E469" s="39">
        <f>ROUND(((E463+E464+E465+E466+E467+E468)/6),2)</f>
        <v>80.25</v>
      </c>
      <c r="F469" s="39">
        <f>ROUND(((F463+F464+F465+F466+F467+F468)/6),2)</f>
        <v>81.92</v>
      </c>
      <c r="G469" s="39">
        <f>ROUND(((G463+G464+G465+G466+G467+G468)/6),2)</f>
        <v>80.5</v>
      </c>
      <c r="H469" s="39">
        <f>ROUND(((H463+H464+H465+H466+H467+H468)/6),2)</f>
        <v>86.17</v>
      </c>
      <c r="I469" s="39">
        <f t="shared" ref="I469:T469" si="252">ROUND(((I463+I464+I465+I466+I467+I468)/6),2)</f>
        <v>83.5</v>
      </c>
      <c r="J469" s="39">
        <f t="shared" si="252"/>
        <v>84.92</v>
      </c>
      <c r="K469" s="39">
        <f t="shared" si="252"/>
        <v>85.58</v>
      </c>
      <c r="L469" s="39">
        <f t="shared" si="252"/>
        <v>84.5</v>
      </c>
      <c r="M469" s="39">
        <f t="shared" ref="M469" si="253">ROUND(((M463+M464+M465+M466+M467+M468)/6),2)</f>
        <v>79.33</v>
      </c>
      <c r="N469" s="39">
        <f t="shared" si="252"/>
        <v>83.08</v>
      </c>
      <c r="O469" s="39">
        <f t="shared" si="252"/>
        <v>80.92</v>
      </c>
      <c r="P469" s="39">
        <f t="shared" si="252"/>
        <v>76.83</v>
      </c>
      <c r="Q469" s="39">
        <f t="shared" si="252"/>
        <v>79.33</v>
      </c>
      <c r="R469" s="39">
        <f t="shared" si="252"/>
        <v>80.08</v>
      </c>
      <c r="S469" s="39">
        <f t="shared" si="252"/>
        <v>1230.67</v>
      </c>
      <c r="T469" s="39">
        <f t="shared" si="252"/>
        <v>82.04</v>
      </c>
      <c r="U469" s="338"/>
      <c r="V469" s="340"/>
    </row>
    <row r="470" spans="1:32" ht="15" customHeight="1">
      <c r="A470" s="335"/>
      <c r="B470" s="78"/>
      <c r="C470" s="28" t="s">
        <v>204</v>
      </c>
      <c r="D470" s="84">
        <f>VLOOKUP($A$463,'Nilai USP'!$B$283:$T$419,4)</f>
        <v>91</v>
      </c>
      <c r="E470" s="84">
        <f>VLOOKUP($A$463,'Nilai USP'!$B$283:$T$419,5)</f>
        <v>89.230769230769226</v>
      </c>
      <c r="F470" s="84">
        <f>VLOOKUP($A$463,'Nilai USP'!$B$283:$T$419,6)</f>
        <v>89</v>
      </c>
      <c r="G470" s="84">
        <f>VLOOKUP($A$463,'Nilai USP'!$B$283:$T$419,7)</f>
        <v>82</v>
      </c>
      <c r="H470" s="84">
        <f>VLOOKUP($A$463,'Nilai USP'!$B$283:$T$419,8)</f>
        <v>91</v>
      </c>
      <c r="I470" s="84">
        <f>VLOOKUP($A$463,'Nilai USP'!$B$283:$T$419,9)</f>
        <v>94</v>
      </c>
      <c r="J470" s="84">
        <f>VLOOKUP($A$463,'Nilai USP'!$B$283:$T$419,10)</f>
        <v>95</v>
      </c>
      <c r="K470" s="84">
        <f>VLOOKUP($A$463,'Nilai USP'!$B$283:$T$419,11)</f>
        <v>97</v>
      </c>
      <c r="L470" s="84">
        <f>VLOOKUP($A$463,'Nilai USP'!$B$283:$T$419,12)</f>
        <v>91</v>
      </c>
      <c r="M470" s="84">
        <f>VLOOKUP($A$463,'Nilai USP'!$B$283:$T$419,13)</f>
        <v>93.823529411764696</v>
      </c>
      <c r="N470" s="84">
        <f>VLOOKUP($A$463,'Nilai USP'!$B$283:$T$419,14)</f>
        <v>93</v>
      </c>
      <c r="O470" s="84">
        <f>VLOOKUP($A$463,'Nilai USP'!$B$283:$T$419,15)</f>
        <v>89</v>
      </c>
      <c r="P470" s="84">
        <f>VLOOKUP($A$463,'Nilai USP'!$B$283:$T$419,16)</f>
        <v>83</v>
      </c>
      <c r="Q470" s="84">
        <f>VLOOKUP($A$463,'Nilai USP'!$B$283:$T$419,17)</f>
        <v>78</v>
      </c>
      <c r="R470" s="84">
        <f>VLOOKUP($A$463,'Nilai USP'!$B$283:$T$419,18)</f>
        <v>88</v>
      </c>
      <c r="S470" s="38">
        <f t="shared" ref="S470:S477" si="254">SUM(D470:R470)</f>
        <v>1344.0542986425339</v>
      </c>
      <c r="T470" s="38">
        <f t="shared" ref="T470:T477" si="255">ROUND(S470/COUNT(D470:R470),2)</f>
        <v>89.6</v>
      </c>
      <c r="U470" s="338"/>
      <c r="V470" s="340"/>
    </row>
    <row r="471" spans="1:32" ht="15" customHeight="1" thickBot="1">
      <c r="A471" s="336"/>
      <c r="B471" s="29"/>
      <c r="C471" s="37" t="s">
        <v>205</v>
      </c>
      <c r="D471" s="41">
        <f t="shared" ref="D471:R471" si="256">ROUND((D469*$V$6+D470*$V$7),0)</f>
        <v>87</v>
      </c>
      <c r="E471" s="41">
        <f t="shared" si="256"/>
        <v>85</v>
      </c>
      <c r="F471" s="41">
        <f t="shared" si="256"/>
        <v>85</v>
      </c>
      <c r="G471" s="41">
        <f t="shared" si="256"/>
        <v>81</v>
      </c>
      <c r="H471" s="41">
        <f t="shared" si="256"/>
        <v>89</v>
      </c>
      <c r="I471" s="41">
        <f t="shared" si="256"/>
        <v>89</v>
      </c>
      <c r="J471" s="41">
        <f t="shared" si="256"/>
        <v>90</v>
      </c>
      <c r="K471" s="41">
        <f t="shared" si="256"/>
        <v>91</v>
      </c>
      <c r="L471" s="41">
        <f t="shared" si="256"/>
        <v>88</v>
      </c>
      <c r="M471" s="41">
        <f t="shared" si="256"/>
        <v>87</v>
      </c>
      <c r="N471" s="41">
        <f t="shared" si="256"/>
        <v>88</v>
      </c>
      <c r="O471" s="41">
        <f t="shared" si="256"/>
        <v>85</v>
      </c>
      <c r="P471" s="41">
        <f t="shared" si="256"/>
        <v>80</v>
      </c>
      <c r="Q471" s="41">
        <f t="shared" si="256"/>
        <v>79</v>
      </c>
      <c r="R471" s="41">
        <f t="shared" si="256"/>
        <v>84</v>
      </c>
      <c r="S471" s="41">
        <f t="shared" si="254"/>
        <v>1288</v>
      </c>
      <c r="T471" s="41">
        <f t="shared" si="255"/>
        <v>85.87</v>
      </c>
      <c r="U471" s="339"/>
      <c r="V471" s="341"/>
    </row>
    <row r="472" spans="1:32" ht="15" customHeight="1" thickTop="1">
      <c r="A472" s="334">
        <v>52</v>
      </c>
      <c r="B472" s="26"/>
      <c r="C472" s="36" t="s">
        <v>34</v>
      </c>
      <c r="D472" s="87">
        <f>VLOOKUP($A$472,Raport1!$B$283:$T$419,4)</f>
        <v>71.5</v>
      </c>
      <c r="E472" s="87">
        <f>VLOOKUP($A$472,Raport1!$B$283:$T$419,5)</f>
        <v>69</v>
      </c>
      <c r="F472" s="87">
        <f>VLOOKUP($A$472,Raport1!$B$283:$T$419,6)</f>
        <v>76.5</v>
      </c>
      <c r="G472" s="87">
        <f>VLOOKUP($A$472,Raport1!$B$283:$T$419,7)</f>
        <v>71.5</v>
      </c>
      <c r="H472" s="87">
        <f>VLOOKUP($A$472,Raport1!$B$283:$T$419,8)</f>
        <v>70</v>
      </c>
      <c r="I472" s="87">
        <f>VLOOKUP($A$472,Raport1!$B$283:$T$419,9)</f>
        <v>73</v>
      </c>
      <c r="J472" s="87">
        <f>VLOOKUP($A$472,Raport1!$B$283:$T$419,10)</f>
        <v>71.5</v>
      </c>
      <c r="K472" s="87">
        <f>VLOOKUP($A$472,Raport1!$B$283:$T$419,11)</f>
        <v>79.5</v>
      </c>
      <c r="L472" s="87">
        <f>VLOOKUP($A$472,Raport1!$B$283:$T$419,12)</f>
        <v>76</v>
      </c>
      <c r="M472" s="87">
        <f>VLOOKUP($A$472,Raport1!$B$283:$T$419,13)</f>
        <v>73</v>
      </c>
      <c r="N472" s="87">
        <f>VLOOKUP($A$472,Raport1!$B$283:$T$419,14)</f>
        <v>68.5</v>
      </c>
      <c r="O472" s="87">
        <f>VLOOKUP($A$472,Raport1!$B$283:$T$419,15)</f>
        <v>70</v>
      </c>
      <c r="P472" s="87">
        <f>VLOOKUP($A$472,Raport1!$B$283:$T$419,16)</f>
        <v>71</v>
      </c>
      <c r="Q472" s="87">
        <f>VLOOKUP($A$472,Raport1!$B$283:$T$419,17)</f>
        <v>73</v>
      </c>
      <c r="R472" s="87">
        <f>VLOOKUP($A$472,Raport1!$B$283:$T$419,18)</f>
        <v>68.5</v>
      </c>
      <c r="S472" s="80">
        <f t="shared" si="254"/>
        <v>1082.5</v>
      </c>
      <c r="T472" s="80">
        <f t="shared" si="255"/>
        <v>72.17</v>
      </c>
      <c r="U472" s="337" t="str">
        <f>'SIKAP IPS'!J59</f>
        <v>SB</v>
      </c>
      <c r="V472" s="340" t="s">
        <v>33</v>
      </c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32" ht="15" customHeight="1">
      <c r="A473" s="335"/>
      <c r="B473" s="26"/>
      <c r="C473" s="35" t="s">
        <v>35</v>
      </c>
      <c r="D473" s="84">
        <f>VLOOKUP($A$472,Raport2!$B$283:$T$419,4)</f>
        <v>74</v>
      </c>
      <c r="E473" s="84">
        <f>VLOOKUP($A$472,Raport2!$B$283:$T$419,5)</f>
        <v>70.5</v>
      </c>
      <c r="F473" s="84">
        <f>VLOOKUP($A$472,Raport2!$B$283:$T$419,6)</f>
        <v>79.5</v>
      </c>
      <c r="G473" s="84">
        <f>VLOOKUP($A$472,Raport2!$B$283:$T$419,7)</f>
        <v>80</v>
      </c>
      <c r="H473" s="84">
        <f>VLOOKUP($A$472,Raport2!$B$283:$T$419,8)</f>
        <v>76</v>
      </c>
      <c r="I473" s="84">
        <f>VLOOKUP($A$472,Raport2!$B$283:$T$419,9)</f>
        <v>77.5</v>
      </c>
      <c r="J473" s="84">
        <f>VLOOKUP($A$472,Raport2!$B$283:$T$419,10)</f>
        <v>80</v>
      </c>
      <c r="K473" s="84">
        <f>VLOOKUP($A$472,Raport2!$B$283:$T$419,11)</f>
        <v>81.5</v>
      </c>
      <c r="L473" s="84">
        <f>VLOOKUP($A$472,Raport2!$B$283:$T$419,12)</f>
        <v>76</v>
      </c>
      <c r="M473" s="84">
        <f>VLOOKUP($A$472,Raport2!$B$283:$T$419,13)</f>
        <v>77</v>
      </c>
      <c r="N473" s="84">
        <f>VLOOKUP($A$472,Raport2!$B$283:$T$419,14)</f>
        <v>75.5</v>
      </c>
      <c r="O473" s="84">
        <f>VLOOKUP($A$472,Raport2!$B$283:$T$419,15)</f>
        <v>72</v>
      </c>
      <c r="P473" s="84">
        <f>VLOOKUP($A$472,Raport2!$B$283:$T$419,16)</f>
        <v>74.5</v>
      </c>
      <c r="Q473" s="84">
        <f>VLOOKUP($A$472,Raport2!$B$283:$T$419,17)</f>
        <v>78.5</v>
      </c>
      <c r="R473" s="84">
        <f>VLOOKUP($A$472,Raport2!$B$283:$T$419,18)</f>
        <v>75</v>
      </c>
      <c r="S473" s="38">
        <f t="shared" si="254"/>
        <v>1147.5</v>
      </c>
      <c r="T473" s="38">
        <f t="shared" si="255"/>
        <v>76.5</v>
      </c>
      <c r="U473" s="338"/>
      <c r="V473" s="340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32" ht="15" customHeight="1">
      <c r="A474" s="335"/>
      <c r="B474" s="342" t="str">
        <f>VLOOKUP($A$472,PresensiIPS!$A$7:$M$360,7)</f>
        <v>MOHAMMAD BARIGI IQBAL</v>
      </c>
      <c r="C474" s="35" t="s">
        <v>22</v>
      </c>
      <c r="D474" s="84">
        <f>VLOOKUP($A$472,Raport3!$B$283:$T$419,4)</f>
        <v>75</v>
      </c>
      <c r="E474" s="84">
        <f>VLOOKUP($A$472,Raport3!$B$283:$T$419,5)</f>
        <v>68</v>
      </c>
      <c r="F474" s="84">
        <f>VLOOKUP($A$472,Raport3!$B$283:$T$419,6)</f>
        <v>75.5</v>
      </c>
      <c r="G474" s="84">
        <f>VLOOKUP($A$472,Raport3!$B$283:$T$419,7)</f>
        <v>67</v>
      </c>
      <c r="H474" s="84">
        <f>VLOOKUP($A$472,Raport3!$B$283:$T$419,8)</f>
        <v>84</v>
      </c>
      <c r="I474" s="84">
        <f>VLOOKUP($A$472,Raport3!$B$283:$T$419,9)</f>
        <v>80.5</v>
      </c>
      <c r="J474" s="84">
        <f>VLOOKUP($A$472,Raport3!$B$283:$T$419,10)</f>
        <v>81</v>
      </c>
      <c r="K474" s="84">
        <f>VLOOKUP($A$472,Raport3!$B$283:$T$419,11)</f>
        <v>65</v>
      </c>
      <c r="L474" s="84">
        <f>VLOOKUP($A$472,Raport3!$B$283:$T$419,12)</f>
        <v>77.5</v>
      </c>
      <c r="M474" s="84">
        <f>VLOOKUP($A$472,Raport3!$B$283:$T$419,13)</f>
        <v>73.5</v>
      </c>
      <c r="N474" s="84">
        <f>VLOOKUP($A$472,Raport3!$B$283:$T$419,14)</f>
        <v>71.5</v>
      </c>
      <c r="O474" s="84">
        <f>VLOOKUP($A$472,Raport3!$B$283:$T$419,15)</f>
        <v>83.5</v>
      </c>
      <c r="P474" s="84">
        <f>VLOOKUP($A$472,Raport3!$B$283:$T$419,16)</f>
        <v>75.5</v>
      </c>
      <c r="Q474" s="84">
        <f>VLOOKUP($A$472,Raport3!$B$283:$T$419,17)</f>
        <v>77</v>
      </c>
      <c r="R474" s="84">
        <f>VLOOKUP($A$472,Raport3!$B$283:$T$419,18)</f>
        <v>68</v>
      </c>
      <c r="S474" s="38">
        <f t="shared" si="254"/>
        <v>1122.5</v>
      </c>
      <c r="T474" s="38">
        <f t="shared" si="255"/>
        <v>74.83</v>
      </c>
      <c r="U474" s="338"/>
      <c r="V474" s="340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32" ht="15" customHeight="1">
      <c r="A475" s="335"/>
      <c r="B475" s="342"/>
      <c r="C475" s="35" t="s">
        <v>23</v>
      </c>
      <c r="D475" s="84">
        <f>VLOOKUP($A$472,Raport4!$B$283:$T$419,4)</f>
        <v>75.5</v>
      </c>
      <c r="E475" s="84">
        <f>VLOOKUP($A$472,Raport4!$B$283:$T$419,5)</f>
        <v>75</v>
      </c>
      <c r="F475" s="84">
        <f>VLOOKUP($A$472,Raport4!$B$283:$T$419,6)</f>
        <v>72</v>
      </c>
      <c r="G475" s="84">
        <f>VLOOKUP($A$472,Raport4!$B$283:$T$419,7)</f>
        <v>75</v>
      </c>
      <c r="H475" s="84">
        <f>VLOOKUP($A$472,Raport4!$B$283:$T$419,8)</f>
        <v>85</v>
      </c>
      <c r="I475" s="84">
        <f>VLOOKUP($A$472,Raport4!$B$283:$T$419,9)</f>
        <v>81</v>
      </c>
      <c r="J475" s="84">
        <f>VLOOKUP($A$472,Raport4!$B$283:$T$419,10)</f>
        <v>87</v>
      </c>
      <c r="K475" s="84">
        <f>VLOOKUP($A$472,Raport4!$B$283:$T$419,11)</f>
        <v>81</v>
      </c>
      <c r="L475" s="84">
        <f>VLOOKUP($A$472,Raport4!$B$283:$T$419,12)</f>
        <v>80.5</v>
      </c>
      <c r="M475" s="84">
        <f>VLOOKUP($A$472,Raport4!$B$283:$T$419,13)</f>
        <v>71</v>
      </c>
      <c r="N475" s="84">
        <f>VLOOKUP($A$472,Raport4!$B$283:$T$419,14)</f>
        <v>72.5</v>
      </c>
      <c r="O475" s="84">
        <f>VLOOKUP($A$472,Raport4!$B$283:$T$419,15)</f>
        <v>86</v>
      </c>
      <c r="P475" s="84">
        <f>VLOOKUP($A$472,Raport4!$B$283:$T$419,16)</f>
        <v>78</v>
      </c>
      <c r="Q475" s="84">
        <f>VLOOKUP($A$472,Raport4!$B$283:$T$419,17)</f>
        <v>79</v>
      </c>
      <c r="R475" s="84">
        <f>VLOOKUP($A$472,Raport4!$B$283:$T$419,18)</f>
        <v>73.5</v>
      </c>
      <c r="S475" s="38">
        <f t="shared" si="254"/>
        <v>1172</v>
      </c>
      <c r="T475" s="38">
        <f t="shared" si="255"/>
        <v>78.13</v>
      </c>
      <c r="U475" s="338"/>
      <c r="V475" s="340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32" ht="15" customHeight="1">
      <c r="A476" s="335"/>
      <c r="B476" s="86" t="str">
        <f>VLOOKUP($A$472,PresensiIPS!$A$7:$M$360,4)</f>
        <v>3526011006020001</v>
      </c>
      <c r="C476" s="36" t="s">
        <v>24</v>
      </c>
      <c r="D476" s="84">
        <f>VLOOKUP($A$472,Raport5!$B$283:$T$419,4)</f>
        <v>84</v>
      </c>
      <c r="E476" s="84">
        <f>VLOOKUP($A$472,Raport5!$B$283:$T$419,5)</f>
        <v>79</v>
      </c>
      <c r="F476" s="84">
        <f>VLOOKUP($A$472,Raport5!$B$283:$T$419,6)</f>
        <v>81</v>
      </c>
      <c r="G476" s="84">
        <f>VLOOKUP($A$472,Raport5!$B$283:$T$419,7)</f>
        <v>79.5</v>
      </c>
      <c r="H476" s="84">
        <f>VLOOKUP($A$472,Raport5!$B$283:$T$419,8)</f>
        <v>85</v>
      </c>
      <c r="I476" s="84">
        <f>VLOOKUP($A$472,Raport5!$B$283:$T$419,9)</f>
        <v>81</v>
      </c>
      <c r="J476" s="84">
        <f>VLOOKUP($A$472,Raport5!$B$283:$T$419,10)</f>
        <v>90.5</v>
      </c>
      <c r="K476" s="84">
        <f>VLOOKUP($A$472,Raport5!$B$283:$T$419,11)</f>
        <v>89</v>
      </c>
      <c r="L476" s="84">
        <f>VLOOKUP($A$472,Raport5!$B$283:$T$419,12)</f>
        <v>70.5</v>
      </c>
      <c r="M476" s="84">
        <f>VLOOKUP($A$472,Raport5!$B$283:$T$419,13)</f>
        <v>74.5</v>
      </c>
      <c r="N476" s="84">
        <f>VLOOKUP($A$472,Raport5!$B$283:$T$419,14)</f>
        <v>70</v>
      </c>
      <c r="O476" s="84">
        <f>VLOOKUP($A$472,Raport5!$B$283:$T$419,15)</f>
        <v>80</v>
      </c>
      <c r="P476" s="84">
        <f>VLOOKUP($A$472,Raport5!$B$283:$T$419,16)</f>
        <v>65.5</v>
      </c>
      <c r="Q476" s="84">
        <f>VLOOKUP($A$472,Raport5!$B$283:$T$419,17)</f>
        <v>70.5</v>
      </c>
      <c r="R476" s="84">
        <f>VLOOKUP($A$472,Raport5!$B$283:$T$419,18)</f>
        <v>60</v>
      </c>
      <c r="S476" s="38">
        <f t="shared" si="254"/>
        <v>1160</v>
      </c>
      <c r="T476" s="38">
        <f t="shared" si="255"/>
        <v>77.33</v>
      </c>
      <c r="U476" s="338"/>
      <c r="V476" s="340"/>
    </row>
    <row r="477" spans="1:32" ht="15" customHeight="1">
      <c r="A477" s="335"/>
      <c r="B477" s="85">
        <f>VLOOKUP($A$472,PresensiIPS!$A$7:$M$360,2)</f>
        <v>12366</v>
      </c>
      <c r="C477" s="36" t="s">
        <v>67</v>
      </c>
      <c r="D477" s="84">
        <f>VLOOKUP($A$472,Raport6!$B$283:$T$419,4)</f>
        <v>83.5</v>
      </c>
      <c r="E477" s="84">
        <f>VLOOKUP($A$472,Raport6!$B$283:$T$419,5)</f>
        <v>82.5</v>
      </c>
      <c r="F477" s="84">
        <f>VLOOKUP($A$472,Raport6!$B$283:$T$419,6)</f>
        <v>85</v>
      </c>
      <c r="G477" s="84">
        <f>VLOOKUP($A$472,Raport6!$B$283:$T$419,7)</f>
        <v>81</v>
      </c>
      <c r="H477" s="84">
        <f>VLOOKUP($A$472,Raport6!$B$283:$T$419,8)</f>
        <v>84</v>
      </c>
      <c r="I477" s="84">
        <f>VLOOKUP($A$472,Raport6!$B$283:$T$419,9)</f>
        <v>81.5</v>
      </c>
      <c r="J477" s="84">
        <f>VLOOKUP($A$472,Raport6!$B$283:$T$419,10)</f>
        <v>93</v>
      </c>
      <c r="K477" s="84">
        <f>VLOOKUP($A$472,Raport6!$B$283:$T$419,11)</f>
        <v>89</v>
      </c>
      <c r="L477" s="84">
        <f>VLOOKUP($A$472,Raport6!$B$283:$T$419,12)</f>
        <v>87</v>
      </c>
      <c r="M477" s="84">
        <f>VLOOKUP($A$472,Raport6!$B$283:$T$419,13)</f>
        <v>75.5</v>
      </c>
      <c r="N477" s="84">
        <f>VLOOKUP($A$472,Raport6!$B$283:$T$419,14)</f>
        <v>73</v>
      </c>
      <c r="O477" s="84">
        <f>VLOOKUP($A$472,Raport6!$B$283:$T$419,15)</f>
        <v>80</v>
      </c>
      <c r="P477" s="84">
        <f>VLOOKUP($A$472,Raport6!$B$283:$T$419,16)</f>
        <v>77</v>
      </c>
      <c r="Q477" s="84">
        <f>VLOOKUP($A$472,Raport6!$B$283:$T$419,17)</f>
        <v>71</v>
      </c>
      <c r="R477" s="84">
        <f>VLOOKUP($A$472,Raport6!$B$283:$T$419,18)</f>
        <v>75</v>
      </c>
      <c r="S477" s="38">
        <f t="shared" si="254"/>
        <v>1218</v>
      </c>
      <c r="T477" s="38">
        <f t="shared" si="255"/>
        <v>81.2</v>
      </c>
      <c r="U477" s="338"/>
      <c r="V477" s="340"/>
    </row>
    <row r="478" spans="1:32" ht="15" customHeight="1">
      <c r="A478" s="335"/>
      <c r="B478" s="85" t="str">
        <f>VLOOKUP($A$472,PresensiIPS!$A$7:$M$360,3)</f>
        <v>0020886951</v>
      </c>
      <c r="C478" s="27" t="s">
        <v>21</v>
      </c>
      <c r="D478" s="39">
        <f>ROUND(((D472+D473+D474+D475+D476+D477)/6),2)</f>
        <v>77.25</v>
      </c>
      <c r="E478" s="39">
        <f>ROUND(((E472+E473+E474+E475+E476+E477)/6),2)</f>
        <v>74</v>
      </c>
      <c r="F478" s="39">
        <f>ROUND(((F472+F473+F474+F475+F476+F477)/6),2)</f>
        <v>78.25</v>
      </c>
      <c r="G478" s="39">
        <f>ROUND(((G472+G473+G474+G475+G476+G477)/6),2)</f>
        <v>75.67</v>
      </c>
      <c r="H478" s="39">
        <f>ROUND(((H472+H473+H474+H475+H476+H477)/6),2)</f>
        <v>80.67</v>
      </c>
      <c r="I478" s="39">
        <f t="shared" ref="I478:T478" si="257">ROUND(((I472+I473+I474+I475+I476+I477)/6),2)</f>
        <v>79.08</v>
      </c>
      <c r="J478" s="39">
        <f t="shared" si="257"/>
        <v>83.83</v>
      </c>
      <c r="K478" s="39">
        <f t="shared" si="257"/>
        <v>80.83</v>
      </c>
      <c r="L478" s="39">
        <f t="shared" si="257"/>
        <v>77.92</v>
      </c>
      <c r="M478" s="39">
        <f t="shared" ref="M478" si="258">ROUND(((M472+M473+M474+M475+M476+M477)/6),2)</f>
        <v>74.08</v>
      </c>
      <c r="N478" s="39">
        <f t="shared" si="257"/>
        <v>71.83</v>
      </c>
      <c r="O478" s="39">
        <f t="shared" si="257"/>
        <v>78.58</v>
      </c>
      <c r="P478" s="39">
        <f t="shared" si="257"/>
        <v>73.58</v>
      </c>
      <c r="Q478" s="39">
        <f t="shared" si="257"/>
        <v>74.83</v>
      </c>
      <c r="R478" s="39">
        <f t="shared" si="257"/>
        <v>70</v>
      </c>
      <c r="S478" s="39">
        <f t="shared" si="257"/>
        <v>1150.42</v>
      </c>
      <c r="T478" s="39">
        <f t="shared" si="257"/>
        <v>76.69</v>
      </c>
      <c r="U478" s="338"/>
      <c r="V478" s="340"/>
    </row>
    <row r="479" spans="1:32" ht="15" customHeight="1">
      <c r="A479" s="335"/>
      <c r="B479" s="78"/>
      <c r="C479" s="28" t="s">
        <v>204</v>
      </c>
      <c r="D479" s="84">
        <f>VLOOKUP($A$472,'Nilai USP'!$B$283:$T$419,4)</f>
        <v>71</v>
      </c>
      <c r="E479" s="84">
        <f>VLOOKUP($A$472,'Nilai USP'!$B$283:$T$419,5)</f>
        <v>70.769230769230774</v>
      </c>
      <c r="F479" s="84">
        <f>VLOOKUP($A$472,'Nilai USP'!$B$283:$T$419,6)</f>
        <v>70</v>
      </c>
      <c r="G479" s="84">
        <f>VLOOKUP($A$472,'Nilai USP'!$B$283:$T$419,7)</f>
        <v>80</v>
      </c>
      <c r="H479" s="84">
        <f>VLOOKUP($A$472,'Nilai USP'!$B$283:$T$419,8)</f>
        <v>74</v>
      </c>
      <c r="I479" s="84">
        <f>VLOOKUP($A$472,'Nilai USP'!$B$283:$T$419,9)</f>
        <v>82</v>
      </c>
      <c r="J479" s="84">
        <f>VLOOKUP($A$472,'Nilai USP'!$B$283:$T$419,10)</f>
        <v>77</v>
      </c>
      <c r="K479" s="84">
        <f>VLOOKUP($A$472,'Nilai USP'!$B$283:$T$419,11)</f>
        <v>70</v>
      </c>
      <c r="L479" s="84">
        <f>VLOOKUP($A$472,'Nilai USP'!$B$283:$T$419,12)</f>
        <v>85</v>
      </c>
      <c r="M479" s="84">
        <f>VLOOKUP($A$472,'Nilai USP'!$B$283:$T$419,13)</f>
        <v>76.17647058823529</v>
      </c>
      <c r="N479" s="84">
        <f>VLOOKUP($A$472,'Nilai USP'!$B$283:$T$419,14)</f>
        <v>98</v>
      </c>
      <c r="O479" s="84">
        <f>VLOOKUP($A$472,'Nilai USP'!$B$283:$T$419,15)</f>
        <v>75</v>
      </c>
      <c r="P479" s="84">
        <f>VLOOKUP($A$472,'Nilai USP'!$B$283:$T$419,16)</f>
        <v>81</v>
      </c>
      <c r="Q479" s="84">
        <f>VLOOKUP($A$472,'Nilai USP'!$B$283:$T$419,17)</f>
        <v>78</v>
      </c>
      <c r="R479" s="84">
        <f>VLOOKUP($A$472,'Nilai USP'!$B$283:$T$419,18)</f>
        <v>78</v>
      </c>
      <c r="S479" s="38">
        <f t="shared" ref="S479:S486" si="259">SUM(D479:R479)</f>
        <v>1165.9457013574661</v>
      </c>
      <c r="T479" s="38">
        <f t="shared" ref="T479:T486" si="260">ROUND(S479/COUNT(D479:R479),2)</f>
        <v>77.73</v>
      </c>
      <c r="U479" s="338"/>
      <c r="V479" s="340"/>
    </row>
    <row r="480" spans="1:32" ht="15" customHeight="1" thickBot="1">
      <c r="A480" s="336"/>
      <c r="B480" s="29"/>
      <c r="C480" s="37" t="s">
        <v>205</v>
      </c>
      <c r="D480" s="41">
        <f t="shared" ref="D480:R480" si="261">ROUND((D478*$V$6+D479*$V$7),0)</f>
        <v>74</v>
      </c>
      <c r="E480" s="41">
        <f t="shared" si="261"/>
        <v>72</v>
      </c>
      <c r="F480" s="41">
        <f t="shared" si="261"/>
        <v>74</v>
      </c>
      <c r="G480" s="41">
        <f t="shared" si="261"/>
        <v>78</v>
      </c>
      <c r="H480" s="41">
        <f t="shared" si="261"/>
        <v>77</v>
      </c>
      <c r="I480" s="41">
        <f t="shared" si="261"/>
        <v>81</v>
      </c>
      <c r="J480" s="41">
        <f t="shared" si="261"/>
        <v>80</v>
      </c>
      <c r="K480" s="41">
        <f t="shared" si="261"/>
        <v>75</v>
      </c>
      <c r="L480" s="41">
        <f t="shared" si="261"/>
        <v>81</v>
      </c>
      <c r="M480" s="41">
        <f t="shared" si="261"/>
        <v>75</v>
      </c>
      <c r="N480" s="41">
        <f t="shared" si="261"/>
        <v>85</v>
      </c>
      <c r="O480" s="41">
        <f t="shared" si="261"/>
        <v>77</v>
      </c>
      <c r="P480" s="41">
        <f t="shared" si="261"/>
        <v>77</v>
      </c>
      <c r="Q480" s="41">
        <f t="shared" si="261"/>
        <v>76</v>
      </c>
      <c r="R480" s="41">
        <f t="shared" si="261"/>
        <v>74</v>
      </c>
      <c r="S480" s="41">
        <f t="shared" si="259"/>
        <v>1156</v>
      </c>
      <c r="T480" s="41">
        <f t="shared" si="260"/>
        <v>77.069999999999993</v>
      </c>
      <c r="U480" s="339"/>
      <c r="V480" s="341"/>
    </row>
    <row r="481" spans="1:32" ht="15" customHeight="1" thickTop="1">
      <c r="A481" s="334">
        <v>53</v>
      </c>
      <c r="B481" s="26"/>
      <c r="C481" s="36" t="s">
        <v>34</v>
      </c>
      <c r="D481" s="87">
        <f>VLOOKUP($A$481,Raport1!$B$283:$T$419,4)</f>
        <v>82</v>
      </c>
      <c r="E481" s="87">
        <f>VLOOKUP($A$481,Raport1!$B$283:$T$419,5)</f>
        <v>83.5</v>
      </c>
      <c r="F481" s="87">
        <f>VLOOKUP($A$481,Raport1!$B$283:$T$419,6)</f>
        <v>86.5</v>
      </c>
      <c r="G481" s="87">
        <f>VLOOKUP($A$481,Raport1!$B$283:$T$419,7)</f>
        <v>82</v>
      </c>
      <c r="H481" s="87">
        <f>VLOOKUP($A$481,Raport1!$B$283:$T$419,8)</f>
        <v>84.5</v>
      </c>
      <c r="I481" s="87">
        <f>VLOOKUP($A$481,Raport1!$B$283:$T$419,9)</f>
        <v>80</v>
      </c>
      <c r="J481" s="87">
        <f>VLOOKUP($A$481,Raport1!$B$283:$T$419,10)</f>
        <v>87</v>
      </c>
      <c r="K481" s="87">
        <f>VLOOKUP($A$481,Raport1!$B$283:$T$419,11)</f>
        <v>78</v>
      </c>
      <c r="L481" s="87">
        <f>VLOOKUP($A$481,Raport1!$B$283:$T$419,12)</f>
        <v>81.5</v>
      </c>
      <c r="M481" s="87">
        <f>VLOOKUP($A$481,Raport1!$B$283:$T$419,13)</f>
        <v>78.5</v>
      </c>
      <c r="N481" s="87">
        <f>VLOOKUP($A$481,Raport1!$B$283:$T$419,14)</f>
        <v>86</v>
      </c>
      <c r="O481" s="87">
        <f>VLOOKUP($A$481,Raport1!$B$283:$T$419,15)</f>
        <v>71.5</v>
      </c>
      <c r="P481" s="87">
        <f>VLOOKUP($A$481,Raport1!$B$283:$T$419,16)</f>
        <v>83</v>
      </c>
      <c r="Q481" s="87">
        <f>VLOOKUP($A$481,Raport1!$B$283:$T$419,17)</f>
        <v>79</v>
      </c>
      <c r="R481" s="87">
        <f>VLOOKUP($A$481,Raport1!$B$283:$T$419,18)</f>
        <v>79.5</v>
      </c>
      <c r="S481" s="80">
        <f t="shared" si="259"/>
        <v>1222.5</v>
      </c>
      <c r="T481" s="80">
        <f t="shared" si="260"/>
        <v>81.5</v>
      </c>
      <c r="U481" s="337" t="str">
        <f>'SIKAP IPS'!J60</f>
        <v>SB</v>
      </c>
      <c r="V481" s="340" t="s">
        <v>33</v>
      </c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 spans="1:32" ht="15" customHeight="1">
      <c r="A482" s="335"/>
      <c r="B482" s="26"/>
      <c r="C482" s="35" t="s">
        <v>35</v>
      </c>
      <c r="D482" s="84">
        <f>VLOOKUP($A$481,Raport2!$B$283:$T$419,4)</f>
        <v>86</v>
      </c>
      <c r="E482" s="84">
        <f>VLOOKUP($A$481,Raport2!$B$283:$T$419,5)</f>
        <v>87</v>
      </c>
      <c r="F482" s="84">
        <f>VLOOKUP($A$481,Raport2!$B$283:$T$419,6)</f>
        <v>89</v>
      </c>
      <c r="G482" s="84">
        <f>VLOOKUP($A$481,Raport2!$B$283:$T$419,7)</f>
        <v>80</v>
      </c>
      <c r="H482" s="84">
        <f>VLOOKUP($A$481,Raport2!$B$283:$T$419,8)</f>
        <v>88</v>
      </c>
      <c r="I482" s="84">
        <f>VLOOKUP($A$481,Raport2!$B$283:$T$419,9)</f>
        <v>82</v>
      </c>
      <c r="J482" s="84">
        <f>VLOOKUP($A$481,Raport2!$B$283:$T$419,10)</f>
        <v>90</v>
      </c>
      <c r="K482" s="84">
        <f>VLOOKUP($A$481,Raport2!$B$283:$T$419,11)</f>
        <v>81.5</v>
      </c>
      <c r="L482" s="84">
        <f>VLOOKUP($A$481,Raport2!$B$283:$T$419,12)</f>
        <v>85</v>
      </c>
      <c r="M482" s="84">
        <f>VLOOKUP($A$481,Raport2!$B$283:$T$419,13)</f>
        <v>85</v>
      </c>
      <c r="N482" s="84">
        <f>VLOOKUP($A$481,Raport2!$B$283:$T$419,14)</f>
        <v>85</v>
      </c>
      <c r="O482" s="84">
        <f>VLOOKUP($A$481,Raport2!$B$283:$T$419,15)</f>
        <v>80</v>
      </c>
      <c r="P482" s="84">
        <f>VLOOKUP($A$481,Raport2!$B$283:$T$419,16)</f>
        <v>85</v>
      </c>
      <c r="Q482" s="84">
        <f>VLOOKUP($A$481,Raport2!$B$283:$T$419,17)</f>
        <v>80</v>
      </c>
      <c r="R482" s="84">
        <f>VLOOKUP($A$481,Raport2!$B$283:$T$419,18)</f>
        <v>85</v>
      </c>
      <c r="S482" s="38">
        <f t="shared" si="259"/>
        <v>1268.5</v>
      </c>
      <c r="T482" s="38">
        <f t="shared" si="260"/>
        <v>84.57</v>
      </c>
      <c r="U482" s="338"/>
      <c r="V482" s="340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 spans="1:32" ht="15" customHeight="1">
      <c r="A483" s="335"/>
      <c r="B483" s="342" t="str">
        <f>VLOOKUP($A$481,PresensiIPS!$A$7:$M$360,7)</f>
        <v>MUHAMMAD ALFIN NUR CHOLIS</v>
      </c>
      <c r="C483" s="35" t="s">
        <v>22</v>
      </c>
      <c r="D483" s="84">
        <f>VLOOKUP($A$481,Raport3!$B$283:$T$419,4)</f>
        <v>86</v>
      </c>
      <c r="E483" s="84">
        <f>VLOOKUP($A$481,Raport3!$B$283:$T$419,5)</f>
        <v>89</v>
      </c>
      <c r="F483" s="84">
        <f>VLOOKUP($A$481,Raport3!$B$283:$T$419,6)</f>
        <v>87</v>
      </c>
      <c r="G483" s="84">
        <f>VLOOKUP($A$481,Raport3!$B$283:$T$419,7)</f>
        <v>87</v>
      </c>
      <c r="H483" s="84">
        <f>VLOOKUP($A$481,Raport3!$B$283:$T$419,8)</f>
        <v>93</v>
      </c>
      <c r="I483" s="84">
        <f>VLOOKUP($A$481,Raport3!$B$283:$T$419,9)</f>
        <v>85</v>
      </c>
      <c r="J483" s="84">
        <f>VLOOKUP($A$481,Raport3!$B$283:$T$419,10)</f>
        <v>90</v>
      </c>
      <c r="K483" s="84">
        <f>VLOOKUP($A$481,Raport3!$B$283:$T$419,11)</f>
        <v>86</v>
      </c>
      <c r="L483" s="84">
        <f>VLOOKUP($A$481,Raport3!$B$283:$T$419,12)</f>
        <v>86.5</v>
      </c>
      <c r="M483" s="84">
        <f>VLOOKUP($A$481,Raport3!$B$283:$T$419,13)</f>
        <v>91</v>
      </c>
      <c r="N483" s="84">
        <f>VLOOKUP($A$481,Raport3!$B$283:$T$419,14)</f>
        <v>87</v>
      </c>
      <c r="O483" s="84">
        <f>VLOOKUP($A$481,Raport3!$B$283:$T$419,15)</f>
        <v>90.5</v>
      </c>
      <c r="P483" s="84">
        <f>VLOOKUP($A$481,Raport3!$B$283:$T$419,16)</f>
        <v>90</v>
      </c>
      <c r="Q483" s="84">
        <f>VLOOKUP($A$481,Raport3!$B$283:$T$419,17)</f>
        <v>74.5</v>
      </c>
      <c r="R483" s="84">
        <f>VLOOKUP($A$481,Raport3!$B$283:$T$419,18)</f>
        <v>85</v>
      </c>
      <c r="S483" s="38">
        <f t="shared" si="259"/>
        <v>1307.5</v>
      </c>
      <c r="T483" s="38">
        <f t="shared" si="260"/>
        <v>87.17</v>
      </c>
      <c r="U483" s="338"/>
      <c r="V483" s="340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 spans="1:32" ht="15" customHeight="1">
      <c r="A484" s="335"/>
      <c r="B484" s="342"/>
      <c r="C484" s="35" t="s">
        <v>23</v>
      </c>
      <c r="D484" s="84">
        <f>VLOOKUP($A$481,Raport4!$B$283:$T$419,4)</f>
        <v>89</v>
      </c>
      <c r="E484" s="84">
        <f>VLOOKUP($A$481,Raport4!$B$283:$T$419,5)</f>
        <v>94</v>
      </c>
      <c r="F484" s="84">
        <f>VLOOKUP($A$481,Raport4!$B$283:$T$419,6)</f>
        <v>87.5</v>
      </c>
      <c r="G484" s="84">
        <f>VLOOKUP($A$481,Raport4!$B$283:$T$419,7)</f>
        <v>88</v>
      </c>
      <c r="H484" s="84">
        <f>VLOOKUP($A$481,Raport4!$B$283:$T$419,8)</f>
        <v>94</v>
      </c>
      <c r="I484" s="84">
        <f>VLOOKUP($A$481,Raport4!$B$283:$T$419,9)</f>
        <v>85.5</v>
      </c>
      <c r="J484" s="84">
        <f>VLOOKUP($A$481,Raport4!$B$283:$T$419,10)</f>
        <v>92</v>
      </c>
      <c r="K484" s="84">
        <f>VLOOKUP($A$481,Raport4!$B$283:$T$419,11)</f>
        <v>87</v>
      </c>
      <c r="L484" s="84">
        <f>VLOOKUP($A$481,Raport4!$B$283:$T$419,12)</f>
        <v>86.5</v>
      </c>
      <c r="M484" s="84">
        <f>VLOOKUP($A$481,Raport4!$B$283:$T$419,13)</f>
        <v>88</v>
      </c>
      <c r="N484" s="84">
        <f>VLOOKUP($A$481,Raport4!$B$283:$T$419,14)</f>
        <v>87.5</v>
      </c>
      <c r="O484" s="84">
        <f>VLOOKUP($A$481,Raport4!$B$283:$T$419,15)</f>
        <v>94</v>
      </c>
      <c r="P484" s="84">
        <f>VLOOKUP($A$481,Raport4!$B$283:$T$419,16)</f>
        <v>91.5</v>
      </c>
      <c r="Q484" s="84">
        <f>VLOOKUP($A$481,Raport4!$B$283:$T$419,17)</f>
        <v>76.5</v>
      </c>
      <c r="R484" s="84">
        <f>VLOOKUP($A$481,Raport4!$B$283:$T$419,18)</f>
        <v>85</v>
      </c>
      <c r="S484" s="38">
        <f t="shared" si="259"/>
        <v>1326</v>
      </c>
      <c r="T484" s="38">
        <f t="shared" si="260"/>
        <v>88.4</v>
      </c>
      <c r="U484" s="338"/>
      <c r="V484" s="340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 spans="1:32" ht="15" customHeight="1">
      <c r="A485" s="335"/>
      <c r="B485" s="86" t="str">
        <f>VLOOKUP($A$481,PresensiIPS!$A$7:$M$360,4)</f>
        <v>3526011304040002</v>
      </c>
      <c r="C485" s="36" t="s">
        <v>24</v>
      </c>
      <c r="D485" s="84">
        <f>VLOOKUP($A$481,Raport5!$B$283:$T$419,4)</f>
        <v>93.5</v>
      </c>
      <c r="E485" s="84">
        <f>VLOOKUP($A$481,Raport5!$B$283:$T$419,5)</f>
        <v>94.5</v>
      </c>
      <c r="F485" s="84">
        <f>VLOOKUP($A$481,Raport5!$B$283:$T$419,6)</f>
        <v>91.5</v>
      </c>
      <c r="G485" s="84">
        <f>VLOOKUP($A$481,Raport5!$B$283:$T$419,7)</f>
        <v>91</v>
      </c>
      <c r="H485" s="84">
        <f>VLOOKUP($A$481,Raport5!$B$283:$T$419,8)</f>
        <v>96</v>
      </c>
      <c r="I485" s="84">
        <f>VLOOKUP($A$481,Raport5!$B$283:$T$419,9)</f>
        <v>88.5</v>
      </c>
      <c r="J485" s="84">
        <f>VLOOKUP($A$481,Raport5!$B$283:$T$419,10)</f>
        <v>93.5</v>
      </c>
      <c r="K485" s="84">
        <f>VLOOKUP($A$481,Raport5!$B$283:$T$419,11)</f>
        <v>89</v>
      </c>
      <c r="L485" s="84">
        <f>VLOOKUP($A$481,Raport5!$B$283:$T$419,12)</f>
        <v>91</v>
      </c>
      <c r="M485" s="84">
        <f>VLOOKUP($A$481,Raport5!$B$283:$T$419,13)</f>
        <v>98</v>
      </c>
      <c r="N485" s="84">
        <f>VLOOKUP($A$481,Raport5!$B$283:$T$419,14)</f>
        <v>88</v>
      </c>
      <c r="O485" s="84">
        <f>VLOOKUP($A$481,Raport5!$B$283:$T$419,15)</f>
        <v>90.5</v>
      </c>
      <c r="P485" s="84">
        <f>VLOOKUP($A$481,Raport5!$B$283:$T$419,16)</f>
        <v>92.5</v>
      </c>
      <c r="Q485" s="84">
        <f>VLOOKUP($A$481,Raport5!$B$283:$T$419,17)</f>
        <v>84</v>
      </c>
      <c r="R485" s="84">
        <f>VLOOKUP($A$481,Raport5!$B$283:$T$419,18)</f>
        <v>90</v>
      </c>
      <c r="S485" s="38">
        <f t="shared" si="259"/>
        <v>1371.5</v>
      </c>
      <c r="T485" s="38">
        <f t="shared" si="260"/>
        <v>91.43</v>
      </c>
      <c r="U485" s="338"/>
      <c r="V485" s="340"/>
    </row>
    <row r="486" spans="1:32" ht="15" customHeight="1">
      <c r="A486" s="335"/>
      <c r="B486" s="85">
        <f>VLOOKUP($A$481,PresensiIPS!$A$7:$M$360,2)</f>
        <v>12371</v>
      </c>
      <c r="C486" s="36" t="s">
        <v>67</v>
      </c>
      <c r="D486" s="84">
        <f>VLOOKUP($A$481,Raport6!$B$283:$T$419,4)</f>
        <v>95</v>
      </c>
      <c r="E486" s="84">
        <f>VLOOKUP($A$481,Raport6!$B$283:$T$419,5)</f>
        <v>95</v>
      </c>
      <c r="F486" s="84">
        <f>VLOOKUP($A$481,Raport6!$B$283:$T$419,6)</f>
        <v>94</v>
      </c>
      <c r="G486" s="84">
        <f>VLOOKUP($A$481,Raport6!$B$283:$T$419,7)</f>
        <v>92.5</v>
      </c>
      <c r="H486" s="84">
        <f>VLOOKUP($A$481,Raport6!$B$283:$T$419,8)</f>
        <v>97</v>
      </c>
      <c r="I486" s="84">
        <f>VLOOKUP($A$481,Raport6!$B$283:$T$419,9)</f>
        <v>87</v>
      </c>
      <c r="J486" s="84">
        <f>VLOOKUP($A$481,Raport6!$B$283:$T$419,10)</f>
        <v>96</v>
      </c>
      <c r="K486" s="84">
        <f>VLOOKUP($A$481,Raport6!$B$283:$T$419,11)</f>
        <v>94</v>
      </c>
      <c r="L486" s="84">
        <f>VLOOKUP($A$481,Raport6!$B$283:$T$419,12)</f>
        <v>95</v>
      </c>
      <c r="M486" s="84">
        <f>VLOOKUP($A$481,Raport6!$B$283:$T$419,13)</f>
        <v>99</v>
      </c>
      <c r="N486" s="84">
        <f>VLOOKUP($A$481,Raport6!$B$283:$T$419,14)</f>
        <v>90</v>
      </c>
      <c r="O486" s="84">
        <f>VLOOKUP($A$481,Raport6!$B$283:$T$419,15)</f>
        <v>90.5</v>
      </c>
      <c r="P486" s="84">
        <f>VLOOKUP($A$481,Raport6!$B$283:$T$419,16)</f>
        <v>93.5</v>
      </c>
      <c r="Q486" s="84">
        <f>VLOOKUP($A$481,Raport6!$B$283:$T$419,17)</f>
        <v>86.5</v>
      </c>
      <c r="R486" s="84">
        <f>VLOOKUP($A$481,Raport6!$B$283:$T$419,18)</f>
        <v>90</v>
      </c>
      <c r="S486" s="38">
        <f t="shared" si="259"/>
        <v>1395</v>
      </c>
      <c r="T486" s="38">
        <f t="shared" si="260"/>
        <v>93</v>
      </c>
      <c r="U486" s="338"/>
      <c r="V486" s="340"/>
    </row>
    <row r="487" spans="1:32" ht="15" customHeight="1">
      <c r="A487" s="335"/>
      <c r="B487" s="85" t="str">
        <f>VLOOKUP($A$481,PresensiIPS!$A$7:$M$360,3)</f>
        <v>0047442033</v>
      </c>
      <c r="C487" s="27" t="s">
        <v>21</v>
      </c>
      <c r="D487" s="39">
        <f>ROUND(((D481+D482+D483+D484+D485+D486)/6),2)</f>
        <v>88.58</v>
      </c>
      <c r="E487" s="39">
        <f>ROUND(((E481+E482+E483+E484+E485+E486)/6),2)</f>
        <v>90.5</v>
      </c>
      <c r="F487" s="39">
        <f>ROUND(((F481+F482+F483+F484+F485+F486)/6),2)</f>
        <v>89.25</v>
      </c>
      <c r="G487" s="39">
        <f>ROUND(((G481+G482+G483+G484+G485+G486)/6),2)</f>
        <v>86.75</v>
      </c>
      <c r="H487" s="39">
        <f>ROUND(((H481+H482+H483+H484+H485+H486)/6),2)</f>
        <v>92.08</v>
      </c>
      <c r="I487" s="39">
        <f t="shared" ref="I487:T487" si="262">ROUND(((I481+I482+I483+I484+I485+I486)/6),2)</f>
        <v>84.67</v>
      </c>
      <c r="J487" s="39">
        <f t="shared" si="262"/>
        <v>91.42</v>
      </c>
      <c r="K487" s="39">
        <f t="shared" si="262"/>
        <v>85.92</v>
      </c>
      <c r="L487" s="39">
        <f t="shared" si="262"/>
        <v>87.58</v>
      </c>
      <c r="M487" s="39">
        <f t="shared" ref="M487" si="263">ROUND(((M481+M482+M483+M484+M485+M486)/6),2)</f>
        <v>89.92</v>
      </c>
      <c r="N487" s="39">
        <f t="shared" si="262"/>
        <v>87.25</v>
      </c>
      <c r="O487" s="39">
        <f t="shared" si="262"/>
        <v>86.17</v>
      </c>
      <c r="P487" s="39">
        <f t="shared" si="262"/>
        <v>89.25</v>
      </c>
      <c r="Q487" s="39">
        <f t="shared" si="262"/>
        <v>80.08</v>
      </c>
      <c r="R487" s="39">
        <f t="shared" si="262"/>
        <v>85.75</v>
      </c>
      <c r="S487" s="39">
        <f t="shared" si="262"/>
        <v>1315.17</v>
      </c>
      <c r="T487" s="39">
        <f t="shared" si="262"/>
        <v>87.68</v>
      </c>
      <c r="U487" s="338"/>
      <c r="V487" s="340"/>
    </row>
    <row r="488" spans="1:32" ht="15" customHeight="1">
      <c r="A488" s="335"/>
      <c r="B488" s="78"/>
      <c r="C488" s="28" t="s">
        <v>204</v>
      </c>
      <c r="D488" s="84">
        <f>VLOOKUP($A$481,'Nilai USP'!$B$283:$T$419,4)</f>
        <v>95</v>
      </c>
      <c r="E488" s="84">
        <f>VLOOKUP($A$481,'Nilai USP'!$B$283:$T$419,5)</f>
        <v>85.384615384615387</v>
      </c>
      <c r="F488" s="84">
        <f>VLOOKUP($A$481,'Nilai USP'!$B$283:$T$419,6)</f>
        <v>92</v>
      </c>
      <c r="G488" s="84">
        <f>VLOOKUP($A$481,'Nilai USP'!$B$283:$T$419,7)</f>
        <v>79</v>
      </c>
      <c r="H488" s="84">
        <f>VLOOKUP($A$481,'Nilai USP'!$B$283:$T$419,8)</f>
        <v>90</v>
      </c>
      <c r="I488" s="84">
        <f>VLOOKUP($A$481,'Nilai USP'!$B$283:$T$419,9)</f>
        <v>95</v>
      </c>
      <c r="J488" s="84">
        <f>VLOOKUP($A$481,'Nilai USP'!$B$283:$T$419,10)</f>
        <v>95</v>
      </c>
      <c r="K488" s="84">
        <f>VLOOKUP($A$481,'Nilai USP'!$B$283:$T$419,11)</f>
        <v>94</v>
      </c>
      <c r="L488" s="84">
        <f>VLOOKUP($A$481,'Nilai USP'!$B$283:$T$419,12)</f>
        <v>95</v>
      </c>
      <c r="M488" s="84">
        <f>VLOOKUP($A$481,'Nilai USP'!$B$283:$T$419,13)</f>
        <v>90.294117647058826</v>
      </c>
      <c r="N488" s="84">
        <f>VLOOKUP($A$481,'Nilai USP'!$B$283:$T$419,14)</f>
        <v>97</v>
      </c>
      <c r="O488" s="84">
        <f>VLOOKUP($A$481,'Nilai USP'!$B$283:$T$419,15)</f>
        <v>87</v>
      </c>
      <c r="P488" s="84">
        <f>VLOOKUP($A$481,'Nilai USP'!$B$283:$T$419,16)</f>
        <v>83</v>
      </c>
      <c r="Q488" s="84">
        <f>VLOOKUP($A$481,'Nilai USP'!$B$283:$T$419,17)</f>
        <v>83</v>
      </c>
      <c r="R488" s="84">
        <f>VLOOKUP($A$481,'Nilai USP'!$B$283:$T$419,18)</f>
        <v>89</v>
      </c>
      <c r="S488" s="38">
        <f t="shared" ref="S488:S495" si="264">SUM(D488:R488)</f>
        <v>1349.6787330316743</v>
      </c>
      <c r="T488" s="38">
        <f t="shared" ref="T488:T495" si="265">ROUND(S488/COUNT(D488:R488),2)</f>
        <v>89.98</v>
      </c>
      <c r="U488" s="338"/>
      <c r="V488" s="340"/>
    </row>
    <row r="489" spans="1:32" ht="15" customHeight="1" thickBot="1">
      <c r="A489" s="336"/>
      <c r="B489" s="29"/>
      <c r="C489" s="37" t="s">
        <v>205</v>
      </c>
      <c r="D489" s="41">
        <f t="shared" ref="D489:R489" si="266">ROUND((D487*$V$6+D488*$V$7),0)</f>
        <v>92</v>
      </c>
      <c r="E489" s="41">
        <f t="shared" si="266"/>
        <v>88</v>
      </c>
      <c r="F489" s="41">
        <f t="shared" si="266"/>
        <v>91</v>
      </c>
      <c r="G489" s="41">
        <f t="shared" si="266"/>
        <v>83</v>
      </c>
      <c r="H489" s="41">
        <f t="shared" si="266"/>
        <v>91</v>
      </c>
      <c r="I489" s="41">
        <f t="shared" si="266"/>
        <v>90</v>
      </c>
      <c r="J489" s="41">
        <f t="shared" si="266"/>
        <v>93</v>
      </c>
      <c r="K489" s="41">
        <f t="shared" si="266"/>
        <v>90</v>
      </c>
      <c r="L489" s="41">
        <f t="shared" si="266"/>
        <v>91</v>
      </c>
      <c r="M489" s="41">
        <f t="shared" si="266"/>
        <v>90</v>
      </c>
      <c r="N489" s="41">
        <f t="shared" si="266"/>
        <v>92</v>
      </c>
      <c r="O489" s="41">
        <f t="shared" si="266"/>
        <v>87</v>
      </c>
      <c r="P489" s="41">
        <f t="shared" si="266"/>
        <v>86</v>
      </c>
      <c r="Q489" s="41">
        <f t="shared" si="266"/>
        <v>82</v>
      </c>
      <c r="R489" s="41">
        <f t="shared" si="266"/>
        <v>87</v>
      </c>
      <c r="S489" s="41">
        <f t="shared" si="264"/>
        <v>1333</v>
      </c>
      <c r="T489" s="41">
        <f t="shared" si="265"/>
        <v>88.87</v>
      </c>
      <c r="U489" s="339"/>
      <c r="V489" s="341"/>
    </row>
    <row r="490" spans="1:32" ht="15" customHeight="1" thickTop="1">
      <c r="A490" s="334">
        <v>54</v>
      </c>
      <c r="B490" s="26"/>
      <c r="C490" s="36" t="s">
        <v>34</v>
      </c>
      <c r="D490" s="87">
        <f>VLOOKUP($A$490,Raport1!$B$283:$T$419,4)</f>
        <v>80</v>
      </c>
      <c r="E490" s="87">
        <f>VLOOKUP($A$490,Raport1!$B$283:$T$419,5)</f>
        <v>83.5</v>
      </c>
      <c r="F490" s="87">
        <f>VLOOKUP($A$490,Raport1!$B$283:$T$419,6)</f>
        <v>86.5</v>
      </c>
      <c r="G490" s="87">
        <f>VLOOKUP($A$490,Raport1!$B$283:$T$419,7)</f>
        <v>83.5</v>
      </c>
      <c r="H490" s="87">
        <f>VLOOKUP($A$490,Raport1!$B$283:$T$419,8)</f>
        <v>84.5</v>
      </c>
      <c r="I490" s="87">
        <f>VLOOKUP($A$490,Raport1!$B$283:$T$419,9)</f>
        <v>80.5</v>
      </c>
      <c r="J490" s="87">
        <f>VLOOKUP($A$490,Raport1!$B$283:$T$419,10)</f>
        <v>84</v>
      </c>
      <c r="K490" s="87">
        <f>VLOOKUP($A$490,Raport1!$B$283:$T$419,11)</f>
        <v>78</v>
      </c>
      <c r="L490" s="87">
        <f>VLOOKUP($A$490,Raport1!$B$283:$T$419,12)</f>
        <v>84</v>
      </c>
      <c r="M490" s="87">
        <f>VLOOKUP($A$490,Raport1!$B$283:$T$419,13)</f>
        <v>75</v>
      </c>
      <c r="N490" s="87">
        <f>VLOOKUP($A$490,Raport1!$B$283:$T$419,14)</f>
        <v>84.5</v>
      </c>
      <c r="O490" s="87">
        <f>VLOOKUP($A$490,Raport1!$B$283:$T$419,15)</f>
        <v>80</v>
      </c>
      <c r="P490" s="87">
        <f>VLOOKUP($A$490,Raport1!$B$283:$T$419,16)</f>
        <v>83</v>
      </c>
      <c r="Q490" s="87">
        <f>VLOOKUP($A$490,Raport1!$B$283:$T$419,17)</f>
        <v>79</v>
      </c>
      <c r="R490" s="87">
        <f>VLOOKUP($A$490,Raport1!$B$283:$T$419,18)</f>
        <v>79</v>
      </c>
      <c r="S490" s="80">
        <f t="shared" si="264"/>
        <v>1225</v>
      </c>
      <c r="T490" s="80">
        <f t="shared" si="265"/>
        <v>81.67</v>
      </c>
      <c r="U490" s="337" t="str">
        <f>'SIKAP IPS'!J61</f>
        <v>SB</v>
      </c>
      <c r="V490" s="340" t="s">
        <v>33</v>
      </c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 spans="1:32" ht="15" customHeight="1">
      <c r="A491" s="335"/>
      <c r="B491" s="26"/>
      <c r="C491" s="35" t="s">
        <v>35</v>
      </c>
      <c r="D491" s="84">
        <f>VLOOKUP($A$490,Raport2!$B$283:$T$419,4)</f>
        <v>85.5</v>
      </c>
      <c r="E491" s="84">
        <f>VLOOKUP($A$490,Raport2!$B$283:$T$419,5)</f>
        <v>86.5</v>
      </c>
      <c r="F491" s="84">
        <f>VLOOKUP($A$490,Raport2!$B$283:$T$419,6)</f>
        <v>88</v>
      </c>
      <c r="G491" s="84">
        <f>VLOOKUP($A$490,Raport2!$B$283:$T$419,7)</f>
        <v>86</v>
      </c>
      <c r="H491" s="84">
        <f>VLOOKUP($A$490,Raport2!$B$283:$T$419,8)</f>
        <v>88</v>
      </c>
      <c r="I491" s="84">
        <f>VLOOKUP($A$490,Raport2!$B$283:$T$419,9)</f>
        <v>84</v>
      </c>
      <c r="J491" s="84">
        <f>VLOOKUP($A$490,Raport2!$B$283:$T$419,10)</f>
        <v>86.5</v>
      </c>
      <c r="K491" s="84">
        <f>VLOOKUP($A$490,Raport2!$B$283:$T$419,11)</f>
        <v>81.5</v>
      </c>
      <c r="L491" s="84">
        <f>VLOOKUP($A$490,Raport2!$B$283:$T$419,12)</f>
        <v>84.5</v>
      </c>
      <c r="M491" s="84">
        <f>VLOOKUP($A$490,Raport2!$B$283:$T$419,13)</f>
        <v>80</v>
      </c>
      <c r="N491" s="84">
        <f>VLOOKUP($A$490,Raport2!$B$283:$T$419,14)</f>
        <v>84.5</v>
      </c>
      <c r="O491" s="84">
        <f>VLOOKUP($A$490,Raport2!$B$283:$T$419,15)</f>
        <v>80</v>
      </c>
      <c r="P491" s="84">
        <f>VLOOKUP($A$490,Raport2!$B$283:$T$419,16)</f>
        <v>85.5</v>
      </c>
      <c r="Q491" s="84">
        <f>VLOOKUP($A$490,Raport2!$B$283:$T$419,17)</f>
        <v>83</v>
      </c>
      <c r="R491" s="84">
        <f>VLOOKUP($A$490,Raport2!$B$283:$T$419,18)</f>
        <v>85.5</v>
      </c>
      <c r="S491" s="38">
        <f t="shared" si="264"/>
        <v>1269</v>
      </c>
      <c r="T491" s="38">
        <f t="shared" si="265"/>
        <v>84.6</v>
      </c>
      <c r="U491" s="338"/>
      <c r="V491" s="340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 spans="1:32" ht="15" customHeight="1">
      <c r="A492" s="335"/>
      <c r="B492" s="342" t="str">
        <f>VLOOKUP($A$490,PresensiIPS!$A$7:$M$360,7)</f>
        <v>Nadia Cinta Puri</v>
      </c>
      <c r="C492" s="35" t="s">
        <v>22</v>
      </c>
      <c r="D492" s="84">
        <f>VLOOKUP($A$490,Raport3!$B$283:$T$419,4)</f>
        <v>88.5</v>
      </c>
      <c r="E492" s="84">
        <f>VLOOKUP($A$490,Raport3!$B$283:$T$419,5)</f>
        <v>88</v>
      </c>
      <c r="F492" s="84">
        <f>VLOOKUP($A$490,Raport3!$B$283:$T$419,6)</f>
        <v>86</v>
      </c>
      <c r="G492" s="84">
        <f>VLOOKUP($A$490,Raport3!$B$283:$T$419,7)</f>
        <v>88</v>
      </c>
      <c r="H492" s="84">
        <f>VLOOKUP($A$490,Raport3!$B$283:$T$419,8)</f>
        <v>93</v>
      </c>
      <c r="I492" s="84">
        <f>VLOOKUP($A$490,Raport3!$B$283:$T$419,9)</f>
        <v>86.5</v>
      </c>
      <c r="J492" s="84">
        <f>VLOOKUP($A$490,Raport3!$B$283:$T$419,10)</f>
        <v>90</v>
      </c>
      <c r="K492" s="84">
        <f>VLOOKUP($A$490,Raport3!$B$283:$T$419,11)</f>
        <v>85</v>
      </c>
      <c r="L492" s="84">
        <f>VLOOKUP($A$490,Raport3!$B$283:$T$419,12)</f>
        <v>81</v>
      </c>
      <c r="M492" s="84">
        <f>VLOOKUP($A$490,Raport3!$B$283:$T$419,13)</f>
        <v>88.5</v>
      </c>
      <c r="N492" s="84">
        <f>VLOOKUP($A$490,Raport3!$B$283:$T$419,14)</f>
        <v>86</v>
      </c>
      <c r="O492" s="84">
        <f>VLOOKUP($A$490,Raport3!$B$283:$T$419,15)</f>
        <v>91.5</v>
      </c>
      <c r="P492" s="84">
        <f>VLOOKUP($A$490,Raport3!$B$283:$T$419,16)</f>
        <v>87.5</v>
      </c>
      <c r="Q492" s="84">
        <f>VLOOKUP($A$490,Raport3!$B$283:$T$419,17)</f>
        <v>86</v>
      </c>
      <c r="R492" s="84">
        <f>VLOOKUP($A$490,Raport3!$B$283:$T$419,18)</f>
        <v>87</v>
      </c>
      <c r="S492" s="38">
        <f t="shared" si="264"/>
        <v>1312.5</v>
      </c>
      <c r="T492" s="38">
        <f t="shared" si="265"/>
        <v>87.5</v>
      </c>
      <c r="U492" s="338"/>
      <c r="V492" s="340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 spans="1:32" ht="15" customHeight="1">
      <c r="A493" s="335"/>
      <c r="B493" s="342"/>
      <c r="C493" s="35" t="s">
        <v>23</v>
      </c>
      <c r="D493" s="84">
        <f>VLOOKUP($A$490,Raport4!$B$283:$T$419,4)</f>
        <v>89.5</v>
      </c>
      <c r="E493" s="84">
        <f>VLOOKUP($A$490,Raport4!$B$283:$T$419,5)</f>
        <v>93.5</v>
      </c>
      <c r="F493" s="84">
        <f>VLOOKUP($A$490,Raport4!$B$283:$T$419,6)</f>
        <v>87</v>
      </c>
      <c r="G493" s="84">
        <f>VLOOKUP($A$490,Raport4!$B$283:$T$419,7)</f>
        <v>88</v>
      </c>
      <c r="H493" s="84">
        <f>VLOOKUP($A$490,Raport4!$B$283:$T$419,8)</f>
        <v>94</v>
      </c>
      <c r="I493" s="84">
        <f>VLOOKUP($A$490,Raport4!$B$283:$T$419,9)</f>
        <v>87.5</v>
      </c>
      <c r="J493" s="84">
        <f>VLOOKUP($A$490,Raport4!$B$283:$T$419,10)</f>
        <v>91.5</v>
      </c>
      <c r="K493" s="84">
        <f>VLOOKUP($A$490,Raport4!$B$283:$T$419,11)</f>
        <v>86</v>
      </c>
      <c r="L493" s="84">
        <f>VLOOKUP($A$490,Raport4!$B$283:$T$419,12)</f>
        <v>87.5</v>
      </c>
      <c r="M493" s="84">
        <f>VLOOKUP($A$490,Raport4!$B$283:$T$419,13)</f>
        <v>87.5</v>
      </c>
      <c r="N493" s="84">
        <f>VLOOKUP($A$490,Raport4!$B$283:$T$419,14)</f>
        <v>86.5</v>
      </c>
      <c r="O493" s="84">
        <f>VLOOKUP($A$490,Raport4!$B$283:$T$419,15)</f>
        <v>94.5</v>
      </c>
      <c r="P493" s="84">
        <f>VLOOKUP($A$490,Raport4!$B$283:$T$419,16)</f>
        <v>89</v>
      </c>
      <c r="Q493" s="84">
        <f>VLOOKUP($A$490,Raport4!$B$283:$T$419,17)</f>
        <v>88</v>
      </c>
      <c r="R493" s="84">
        <f>VLOOKUP($A$490,Raport4!$B$283:$T$419,18)</f>
        <v>88</v>
      </c>
      <c r="S493" s="38">
        <f t="shared" si="264"/>
        <v>1338</v>
      </c>
      <c r="T493" s="38">
        <f t="shared" si="265"/>
        <v>89.2</v>
      </c>
      <c r="U493" s="338"/>
      <c r="V493" s="340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 spans="1:32" ht="15" customHeight="1">
      <c r="A494" s="335"/>
      <c r="B494" s="86" t="str">
        <f>VLOOKUP($A$490,PresensiIPS!$A$7:$M$360,4)</f>
        <v>5205015703040002</v>
      </c>
      <c r="C494" s="36" t="s">
        <v>24</v>
      </c>
      <c r="D494" s="84">
        <f>VLOOKUP($A$490,Raport5!$B$283:$T$419,4)</f>
        <v>93.5</v>
      </c>
      <c r="E494" s="84">
        <f>VLOOKUP($A$490,Raport5!$B$283:$T$419,5)</f>
        <v>96.5</v>
      </c>
      <c r="F494" s="84">
        <f>VLOOKUP($A$490,Raport5!$B$283:$T$419,6)</f>
        <v>92</v>
      </c>
      <c r="G494" s="84">
        <f>VLOOKUP($A$490,Raport5!$B$283:$T$419,7)</f>
        <v>91</v>
      </c>
      <c r="H494" s="84">
        <f>VLOOKUP($A$490,Raport5!$B$283:$T$419,8)</f>
        <v>96</v>
      </c>
      <c r="I494" s="84">
        <f>VLOOKUP($A$490,Raport5!$B$283:$T$419,9)</f>
        <v>89</v>
      </c>
      <c r="J494" s="84">
        <f>VLOOKUP($A$490,Raport5!$B$283:$T$419,10)</f>
        <v>93.5</v>
      </c>
      <c r="K494" s="84">
        <f>VLOOKUP($A$490,Raport5!$B$283:$T$419,11)</f>
        <v>89</v>
      </c>
      <c r="L494" s="84">
        <f>VLOOKUP($A$490,Raport5!$B$283:$T$419,12)</f>
        <v>89.5</v>
      </c>
      <c r="M494" s="84">
        <f>VLOOKUP($A$490,Raport5!$B$283:$T$419,13)</f>
        <v>94</v>
      </c>
      <c r="N494" s="84">
        <f>VLOOKUP($A$490,Raport5!$B$283:$T$419,14)</f>
        <v>89</v>
      </c>
      <c r="O494" s="84">
        <f>VLOOKUP($A$490,Raport5!$B$283:$T$419,15)</f>
        <v>92.5</v>
      </c>
      <c r="P494" s="84">
        <f>VLOOKUP($A$490,Raport5!$B$283:$T$419,16)</f>
        <v>92</v>
      </c>
      <c r="Q494" s="84">
        <f>VLOOKUP($A$490,Raport5!$B$283:$T$419,17)</f>
        <v>89.5</v>
      </c>
      <c r="R494" s="84">
        <f>VLOOKUP($A$490,Raport5!$B$283:$T$419,18)</f>
        <v>90</v>
      </c>
      <c r="S494" s="38">
        <f t="shared" si="264"/>
        <v>1377</v>
      </c>
      <c r="T494" s="38">
        <f t="shared" si="265"/>
        <v>91.8</v>
      </c>
      <c r="U494" s="338"/>
      <c r="V494" s="340"/>
    </row>
    <row r="495" spans="1:32" ht="15" customHeight="1">
      <c r="A495" s="335"/>
      <c r="B495" s="85">
        <f>VLOOKUP($A$490,PresensiIPS!$A$7:$M$360,2)</f>
        <v>12390</v>
      </c>
      <c r="C495" s="36" t="s">
        <v>67</v>
      </c>
      <c r="D495" s="84">
        <f>VLOOKUP($A$490,Raport6!$B$283:$T$419,4)</f>
        <v>94.5</v>
      </c>
      <c r="E495" s="84">
        <f>VLOOKUP($A$490,Raport6!$B$283:$T$419,5)</f>
        <v>97</v>
      </c>
      <c r="F495" s="84">
        <f>VLOOKUP($A$490,Raport6!$B$283:$T$419,6)</f>
        <v>94</v>
      </c>
      <c r="G495" s="84">
        <f>VLOOKUP($A$490,Raport6!$B$283:$T$419,7)</f>
        <v>93</v>
      </c>
      <c r="H495" s="84">
        <f>VLOOKUP($A$490,Raport6!$B$283:$T$419,8)</f>
        <v>97</v>
      </c>
      <c r="I495" s="84">
        <f>VLOOKUP($A$490,Raport6!$B$283:$T$419,9)</f>
        <v>90.5</v>
      </c>
      <c r="J495" s="84">
        <f>VLOOKUP($A$490,Raport6!$B$283:$T$419,10)</f>
        <v>97</v>
      </c>
      <c r="K495" s="84">
        <f>VLOOKUP($A$490,Raport6!$B$283:$T$419,11)</f>
        <v>90</v>
      </c>
      <c r="L495" s="84">
        <f>VLOOKUP($A$490,Raport6!$B$283:$T$419,12)</f>
        <v>95</v>
      </c>
      <c r="M495" s="84">
        <f>VLOOKUP($A$490,Raport6!$B$283:$T$419,13)</f>
        <v>96.5</v>
      </c>
      <c r="N495" s="84">
        <f>VLOOKUP($A$490,Raport6!$B$283:$T$419,14)</f>
        <v>89.5</v>
      </c>
      <c r="O495" s="84">
        <f>VLOOKUP($A$490,Raport6!$B$283:$T$419,15)</f>
        <v>92.5</v>
      </c>
      <c r="P495" s="84">
        <f>VLOOKUP($A$490,Raport6!$B$283:$T$419,16)</f>
        <v>93.5</v>
      </c>
      <c r="Q495" s="84">
        <f>VLOOKUP($A$490,Raport6!$B$283:$T$419,17)</f>
        <v>90</v>
      </c>
      <c r="R495" s="84">
        <f>VLOOKUP($A$490,Raport6!$B$283:$T$419,18)</f>
        <v>92.5</v>
      </c>
      <c r="S495" s="38">
        <f t="shared" si="264"/>
        <v>1402.5</v>
      </c>
      <c r="T495" s="38">
        <f t="shared" si="265"/>
        <v>93.5</v>
      </c>
      <c r="U495" s="338"/>
      <c r="V495" s="340"/>
    </row>
    <row r="496" spans="1:32" ht="15" customHeight="1">
      <c r="A496" s="335"/>
      <c r="B496" s="85" t="str">
        <f>VLOOKUP($A$490,PresensiIPS!$A$7:$M$360,3)</f>
        <v>0047284317</v>
      </c>
      <c r="C496" s="27" t="s">
        <v>21</v>
      </c>
      <c r="D496" s="39">
        <f>ROUND(((D490+D491+D492+D493+D494+D495)/6),2)</f>
        <v>88.58</v>
      </c>
      <c r="E496" s="39">
        <f>ROUND(((E490+E491+E492+E493+E494+E495)/6),2)</f>
        <v>90.83</v>
      </c>
      <c r="F496" s="39">
        <f>ROUND(((F490+F491+F492+F493+F494+F495)/6),2)</f>
        <v>88.92</v>
      </c>
      <c r="G496" s="39">
        <f>ROUND(((G490+G491+G492+G493+G494+G495)/6),2)</f>
        <v>88.25</v>
      </c>
      <c r="H496" s="39">
        <f>ROUND(((H490+H491+H492+H493+H494+H495)/6),2)</f>
        <v>92.08</v>
      </c>
      <c r="I496" s="39">
        <f t="shared" ref="I496:T496" si="267">ROUND(((I490+I491+I492+I493+I494+I495)/6),2)</f>
        <v>86.33</v>
      </c>
      <c r="J496" s="39">
        <f t="shared" si="267"/>
        <v>90.42</v>
      </c>
      <c r="K496" s="39">
        <f t="shared" si="267"/>
        <v>84.92</v>
      </c>
      <c r="L496" s="39">
        <f t="shared" si="267"/>
        <v>86.92</v>
      </c>
      <c r="M496" s="39">
        <f t="shared" ref="M496" si="268">ROUND(((M490+M491+M492+M493+M494+M495)/6),2)</f>
        <v>86.92</v>
      </c>
      <c r="N496" s="39">
        <f t="shared" si="267"/>
        <v>86.67</v>
      </c>
      <c r="O496" s="39">
        <f t="shared" si="267"/>
        <v>88.5</v>
      </c>
      <c r="P496" s="39">
        <f t="shared" si="267"/>
        <v>88.42</v>
      </c>
      <c r="Q496" s="39">
        <f t="shared" si="267"/>
        <v>85.92</v>
      </c>
      <c r="R496" s="39">
        <f t="shared" si="267"/>
        <v>87</v>
      </c>
      <c r="S496" s="39">
        <f t="shared" si="267"/>
        <v>1320.67</v>
      </c>
      <c r="T496" s="39">
        <f t="shared" si="267"/>
        <v>88.05</v>
      </c>
      <c r="U496" s="338"/>
      <c r="V496" s="340"/>
    </row>
    <row r="497" spans="1:32" ht="15" customHeight="1">
      <c r="A497" s="335"/>
      <c r="B497" s="78"/>
      <c r="C497" s="28" t="s">
        <v>204</v>
      </c>
      <c r="D497" s="84">
        <f>VLOOKUP($A$490,'Nilai USP'!$B$283:$T$419,4)</f>
        <v>81</v>
      </c>
      <c r="E497" s="84">
        <f>VLOOKUP($A$490,'Nilai USP'!$B$283:$T$419,5)</f>
        <v>83.07692307692308</v>
      </c>
      <c r="F497" s="84">
        <f>VLOOKUP($A$490,'Nilai USP'!$B$283:$T$419,6)</f>
        <v>86</v>
      </c>
      <c r="G497" s="84">
        <f>VLOOKUP($A$490,'Nilai USP'!$B$283:$T$419,7)</f>
        <v>76</v>
      </c>
      <c r="H497" s="84">
        <f>VLOOKUP($A$490,'Nilai USP'!$B$283:$T$419,8)</f>
        <v>92</v>
      </c>
      <c r="I497" s="84">
        <f>VLOOKUP($A$490,'Nilai USP'!$B$283:$T$419,9)</f>
        <v>91</v>
      </c>
      <c r="J497" s="84">
        <f>VLOOKUP($A$490,'Nilai USP'!$B$283:$T$419,10)</f>
        <v>88</v>
      </c>
      <c r="K497" s="84">
        <f>VLOOKUP($A$490,'Nilai USP'!$B$283:$T$419,11)</f>
        <v>94</v>
      </c>
      <c r="L497" s="84">
        <f>VLOOKUP($A$490,'Nilai USP'!$B$283:$T$419,12)</f>
        <v>95</v>
      </c>
      <c r="M497" s="84">
        <f>VLOOKUP($A$490,'Nilai USP'!$B$283:$T$419,13)</f>
        <v>90.294117647058826</v>
      </c>
      <c r="N497" s="84">
        <f>VLOOKUP($A$490,'Nilai USP'!$B$283:$T$419,14)</f>
        <v>93</v>
      </c>
      <c r="O497" s="84">
        <f>VLOOKUP($A$490,'Nilai USP'!$B$283:$T$419,15)</f>
        <v>88</v>
      </c>
      <c r="P497" s="84">
        <f>VLOOKUP($A$490,'Nilai USP'!$B$283:$T$419,16)</f>
        <v>80</v>
      </c>
      <c r="Q497" s="84">
        <f>VLOOKUP($A$490,'Nilai USP'!$B$283:$T$419,17)</f>
        <v>81</v>
      </c>
      <c r="R497" s="84">
        <f>VLOOKUP($A$490,'Nilai USP'!$B$283:$T$419,18)</f>
        <v>89</v>
      </c>
      <c r="S497" s="38">
        <f t="shared" ref="S497:S504" si="269">SUM(D497:R497)</f>
        <v>1307.3710407239819</v>
      </c>
      <c r="T497" s="38">
        <f t="shared" ref="T497:T504" si="270">ROUND(S497/COUNT(D497:R497),2)</f>
        <v>87.16</v>
      </c>
      <c r="U497" s="338"/>
      <c r="V497" s="340"/>
    </row>
    <row r="498" spans="1:32" ht="15" customHeight="1" thickBot="1">
      <c r="A498" s="336"/>
      <c r="B498" s="29"/>
      <c r="C498" s="37" t="s">
        <v>205</v>
      </c>
      <c r="D498" s="41">
        <f t="shared" ref="D498:R498" si="271">ROUND((D496*$V$6+D497*$V$7),0)</f>
        <v>85</v>
      </c>
      <c r="E498" s="41">
        <f t="shared" si="271"/>
        <v>87</v>
      </c>
      <c r="F498" s="41">
        <f t="shared" si="271"/>
        <v>87</v>
      </c>
      <c r="G498" s="41">
        <f t="shared" si="271"/>
        <v>82</v>
      </c>
      <c r="H498" s="41">
        <f t="shared" si="271"/>
        <v>92</v>
      </c>
      <c r="I498" s="41">
        <f t="shared" si="271"/>
        <v>89</v>
      </c>
      <c r="J498" s="41">
        <f t="shared" si="271"/>
        <v>89</v>
      </c>
      <c r="K498" s="41">
        <f t="shared" si="271"/>
        <v>89</v>
      </c>
      <c r="L498" s="41">
        <f t="shared" si="271"/>
        <v>91</v>
      </c>
      <c r="M498" s="41">
        <f t="shared" si="271"/>
        <v>89</v>
      </c>
      <c r="N498" s="41">
        <f t="shared" si="271"/>
        <v>90</v>
      </c>
      <c r="O498" s="41">
        <f t="shared" si="271"/>
        <v>88</v>
      </c>
      <c r="P498" s="41">
        <f t="shared" si="271"/>
        <v>84</v>
      </c>
      <c r="Q498" s="41">
        <f t="shared" si="271"/>
        <v>83</v>
      </c>
      <c r="R498" s="41">
        <f t="shared" si="271"/>
        <v>88</v>
      </c>
      <c r="S498" s="41">
        <f t="shared" si="269"/>
        <v>1313</v>
      </c>
      <c r="T498" s="41">
        <f t="shared" si="270"/>
        <v>87.53</v>
      </c>
      <c r="U498" s="339"/>
      <c r="V498" s="341"/>
    </row>
    <row r="499" spans="1:32" ht="15" customHeight="1" thickTop="1">
      <c r="A499" s="334">
        <v>55</v>
      </c>
      <c r="B499" s="26"/>
      <c r="C499" s="36" t="s">
        <v>34</v>
      </c>
      <c r="D499" s="87">
        <f>VLOOKUP($A$499,Raport1!$B$283:$T$419,4)</f>
        <v>80.5</v>
      </c>
      <c r="E499" s="87">
        <f>VLOOKUP($A$499,Raport1!$B$283:$T$419,5)</f>
        <v>80</v>
      </c>
      <c r="F499" s="87">
        <f>VLOOKUP($A$499,Raport1!$B$283:$T$419,6)</f>
        <v>82</v>
      </c>
      <c r="G499" s="87">
        <f>VLOOKUP($A$499,Raport1!$B$283:$T$419,7)</f>
        <v>77</v>
      </c>
      <c r="H499" s="87">
        <f>VLOOKUP($A$499,Raport1!$B$283:$T$419,8)</f>
        <v>73.5</v>
      </c>
      <c r="I499" s="87">
        <f>VLOOKUP($A$499,Raport1!$B$283:$T$419,9)</f>
        <v>79</v>
      </c>
      <c r="J499" s="87">
        <f>VLOOKUP($A$499,Raport1!$B$283:$T$419,10)</f>
        <v>84</v>
      </c>
      <c r="K499" s="87">
        <f>VLOOKUP($A$499,Raport1!$B$283:$T$419,11)</f>
        <v>79</v>
      </c>
      <c r="L499" s="87">
        <f>VLOOKUP($A$499,Raport1!$B$283:$T$419,12)</f>
        <v>83</v>
      </c>
      <c r="M499" s="87">
        <f>VLOOKUP($A$499,Raport1!$B$283:$T$419,13)</f>
        <v>74</v>
      </c>
      <c r="N499" s="87">
        <f>VLOOKUP($A$499,Raport1!$B$283:$T$419,14)</f>
        <v>82.5</v>
      </c>
      <c r="O499" s="87">
        <f>VLOOKUP($A$499,Raport1!$B$283:$T$419,15)</f>
        <v>75</v>
      </c>
      <c r="P499" s="87">
        <f>VLOOKUP($A$499,Raport1!$B$283:$T$419,16)</f>
        <v>74.5</v>
      </c>
      <c r="Q499" s="87">
        <f>VLOOKUP($A$499,Raport1!$B$283:$T$419,17)</f>
        <v>76.5</v>
      </c>
      <c r="R499" s="87">
        <f>VLOOKUP($A$499,Raport1!$B$283:$T$419,18)</f>
        <v>79.5</v>
      </c>
      <c r="S499" s="80">
        <f t="shared" si="269"/>
        <v>1180</v>
      </c>
      <c r="T499" s="80">
        <f t="shared" si="270"/>
        <v>78.67</v>
      </c>
      <c r="U499" s="337" t="str">
        <f>'SIKAP IPS'!J62</f>
        <v>SB</v>
      </c>
      <c r="V499" s="340" t="s">
        <v>33</v>
      </c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 spans="1:32" ht="15" customHeight="1">
      <c r="A500" s="335"/>
      <c r="B500" s="26"/>
      <c r="C500" s="35" t="s">
        <v>35</v>
      </c>
      <c r="D500" s="84">
        <f>VLOOKUP($A$499,Raport2!$B$283:$T$419,4)</f>
        <v>82.5</v>
      </c>
      <c r="E500" s="84">
        <f>VLOOKUP($A$499,Raport2!$B$283:$T$419,5)</f>
        <v>81</v>
      </c>
      <c r="F500" s="84">
        <f>VLOOKUP($A$499,Raport2!$B$283:$T$419,6)</f>
        <v>83.5</v>
      </c>
      <c r="G500" s="84">
        <f>VLOOKUP($A$499,Raport2!$B$283:$T$419,7)</f>
        <v>79</v>
      </c>
      <c r="H500" s="84">
        <f>VLOOKUP($A$499,Raport2!$B$283:$T$419,8)</f>
        <v>84.5</v>
      </c>
      <c r="I500" s="84">
        <f>VLOOKUP($A$499,Raport2!$B$283:$T$419,9)</f>
        <v>79.5</v>
      </c>
      <c r="J500" s="84">
        <f>VLOOKUP($A$499,Raport2!$B$283:$T$419,10)</f>
        <v>86.5</v>
      </c>
      <c r="K500" s="84">
        <f>VLOOKUP($A$499,Raport2!$B$283:$T$419,11)</f>
        <v>81.5</v>
      </c>
      <c r="L500" s="84">
        <f>VLOOKUP($A$499,Raport2!$B$283:$T$419,12)</f>
        <v>81</v>
      </c>
      <c r="M500" s="84">
        <f>VLOOKUP($A$499,Raport2!$B$283:$T$419,13)</f>
        <v>77</v>
      </c>
      <c r="N500" s="84">
        <f>VLOOKUP($A$499,Raport2!$B$283:$T$419,14)</f>
        <v>81.5</v>
      </c>
      <c r="O500" s="84">
        <f>VLOOKUP($A$499,Raport2!$B$283:$T$419,15)</f>
        <v>75</v>
      </c>
      <c r="P500" s="84">
        <f>VLOOKUP($A$499,Raport2!$B$283:$T$419,16)</f>
        <v>79</v>
      </c>
      <c r="Q500" s="84">
        <f>VLOOKUP($A$499,Raport2!$B$283:$T$419,17)</f>
        <v>80.5</v>
      </c>
      <c r="R500" s="84">
        <f>VLOOKUP($A$499,Raport2!$B$283:$T$419,18)</f>
        <v>81</v>
      </c>
      <c r="S500" s="38">
        <f t="shared" si="269"/>
        <v>1213</v>
      </c>
      <c r="T500" s="38">
        <f t="shared" si="270"/>
        <v>80.87</v>
      </c>
      <c r="U500" s="338"/>
      <c r="V500" s="340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 spans="1:32" ht="15" customHeight="1">
      <c r="A501" s="335"/>
      <c r="B501" s="342" t="str">
        <f>VLOOKUP($A$499,PresensiIPS!$A$7:$M$360,7)</f>
        <v>NAUFAL ROCHMAN</v>
      </c>
      <c r="C501" s="35" t="s">
        <v>22</v>
      </c>
      <c r="D501" s="84">
        <f>VLOOKUP($A$499,Raport3!$B$283:$T$419,4)</f>
        <v>79.5</v>
      </c>
      <c r="E501" s="84">
        <f>VLOOKUP($A$499,Raport3!$B$283:$T$419,5)</f>
        <v>82</v>
      </c>
      <c r="F501" s="84">
        <f>VLOOKUP($A$499,Raport3!$B$283:$T$419,6)</f>
        <v>78.5</v>
      </c>
      <c r="G501" s="84">
        <f>VLOOKUP($A$499,Raport3!$B$283:$T$419,7)</f>
        <v>70</v>
      </c>
      <c r="H501" s="84">
        <f>VLOOKUP($A$499,Raport3!$B$283:$T$419,8)</f>
        <v>84</v>
      </c>
      <c r="I501" s="84">
        <f>VLOOKUP($A$499,Raport3!$B$283:$T$419,9)</f>
        <v>82</v>
      </c>
      <c r="J501" s="84">
        <f>VLOOKUP($A$499,Raport3!$B$283:$T$419,10)</f>
        <v>85.5</v>
      </c>
      <c r="K501" s="84">
        <f>VLOOKUP($A$499,Raport3!$B$283:$T$419,11)</f>
        <v>65</v>
      </c>
      <c r="L501" s="84">
        <f>VLOOKUP($A$499,Raport3!$B$283:$T$419,12)</f>
        <v>77</v>
      </c>
      <c r="M501" s="84">
        <f>VLOOKUP($A$499,Raport3!$B$283:$T$419,13)</f>
        <v>75</v>
      </c>
      <c r="N501" s="84">
        <f>VLOOKUP($A$499,Raport3!$B$283:$T$419,14)</f>
        <v>75</v>
      </c>
      <c r="O501" s="84">
        <f>VLOOKUP($A$499,Raport3!$B$283:$T$419,15)</f>
        <v>83.5</v>
      </c>
      <c r="P501" s="84">
        <f>VLOOKUP($A$499,Raport3!$B$283:$T$419,16)</f>
        <v>79</v>
      </c>
      <c r="Q501" s="84">
        <f>VLOOKUP($A$499,Raport3!$B$283:$T$419,17)</f>
        <v>78.5</v>
      </c>
      <c r="R501" s="84">
        <f>VLOOKUP($A$499,Raport3!$B$283:$T$419,18)</f>
        <v>79</v>
      </c>
      <c r="S501" s="38">
        <f t="shared" si="269"/>
        <v>1173.5</v>
      </c>
      <c r="T501" s="38">
        <f t="shared" si="270"/>
        <v>78.23</v>
      </c>
      <c r="U501" s="338"/>
      <c r="V501" s="340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 spans="1:32" ht="15" customHeight="1">
      <c r="A502" s="335"/>
      <c r="B502" s="342"/>
      <c r="C502" s="35" t="s">
        <v>23</v>
      </c>
      <c r="D502" s="84">
        <f>VLOOKUP($A$499,Raport4!$B$283:$T$419,4)</f>
        <v>81</v>
      </c>
      <c r="E502" s="84">
        <f>VLOOKUP($A$499,Raport4!$B$283:$T$419,5)</f>
        <v>84</v>
      </c>
      <c r="F502" s="84">
        <f>VLOOKUP($A$499,Raport4!$B$283:$T$419,6)</f>
        <v>77.5</v>
      </c>
      <c r="G502" s="84">
        <f>VLOOKUP($A$499,Raport4!$B$283:$T$419,7)</f>
        <v>70</v>
      </c>
      <c r="H502" s="84">
        <f>VLOOKUP($A$499,Raport4!$B$283:$T$419,8)</f>
        <v>90</v>
      </c>
      <c r="I502" s="84">
        <f>VLOOKUP($A$499,Raport4!$B$283:$T$419,9)</f>
        <v>82</v>
      </c>
      <c r="J502" s="84">
        <f>VLOOKUP($A$499,Raport4!$B$283:$T$419,10)</f>
        <v>87.5</v>
      </c>
      <c r="K502" s="84">
        <f>VLOOKUP($A$499,Raport4!$B$283:$T$419,11)</f>
        <v>83</v>
      </c>
      <c r="L502" s="84">
        <f>VLOOKUP($A$499,Raport4!$B$283:$T$419,12)</f>
        <v>80</v>
      </c>
      <c r="M502" s="84">
        <f>VLOOKUP($A$499,Raport4!$B$283:$T$419,13)</f>
        <v>75.5</v>
      </c>
      <c r="N502" s="84">
        <f>VLOOKUP($A$499,Raport4!$B$283:$T$419,14)</f>
        <v>76.5</v>
      </c>
      <c r="O502" s="84">
        <f>VLOOKUP($A$499,Raport4!$B$283:$T$419,15)</f>
        <v>88.5</v>
      </c>
      <c r="P502" s="84">
        <f>VLOOKUP($A$499,Raport4!$B$283:$T$419,16)</f>
        <v>80</v>
      </c>
      <c r="Q502" s="84">
        <f>VLOOKUP($A$499,Raport4!$B$283:$T$419,17)</f>
        <v>80.5</v>
      </c>
      <c r="R502" s="84">
        <f>VLOOKUP($A$499,Raport4!$B$283:$T$419,18)</f>
        <v>82.5</v>
      </c>
      <c r="S502" s="38">
        <f t="shared" si="269"/>
        <v>1218.5</v>
      </c>
      <c r="T502" s="38">
        <f t="shared" si="270"/>
        <v>81.23</v>
      </c>
      <c r="U502" s="338"/>
      <c r="V502" s="340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 spans="1:32" ht="15" customHeight="1">
      <c r="A503" s="335"/>
      <c r="B503" s="86" t="str">
        <f>VLOOKUP($A$499,PresensiIPS!$A$7:$M$360,4)</f>
        <v>3526012710030003</v>
      </c>
      <c r="C503" s="36" t="s">
        <v>24</v>
      </c>
      <c r="D503" s="84">
        <f>VLOOKUP($A$499,Raport5!$B$283:$T$419,4)</f>
        <v>89</v>
      </c>
      <c r="E503" s="84">
        <f>VLOOKUP($A$499,Raport5!$B$283:$T$419,5)</f>
        <v>88</v>
      </c>
      <c r="F503" s="84">
        <f>VLOOKUP($A$499,Raport5!$B$283:$T$419,6)</f>
        <v>82.5</v>
      </c>
      <c r="G503" s="84">
        <f>VLOOKUP($A$499,Raport5!$B$283:$T$419,7)</f>
        <v>77</v>
      </c>
      <c r="H503" s="84">
        <f>VLOOKUP($A$499,Raport5!$B$283:$T$419,8)</f>
        <v>94.5</v>
      </c>
      <c r="I503" s="84">
        <f>VLOOKUP($A$499,Raport5!$B$283:$T$419,9)</f>
        <v>82</v>
      </c>
      <c r="J503" s="84">
        <f>VLOOKUP($A$499,Raport5!$B$283:$T$419,10)</f>
        <v>90.5</v>
      </c>
      <c r="K503" s="84">
        <f>VLOOKUP($A$499,Raport5!$B$283:$T$419,11)</f>
        <v>88.5</v>
      </c>
      <c r="L503" s="84">
        <f>VLOOKUP($A$499,Raport5!$B$283:$T$419,12)</f>
        <v>89</v>
      </c>
      <c r="M503" s="84">
        <f>VLOOKUP($A$499,Raport5!$B$283:$T$419,13)</f>
        <v>77.5</v>
      </c>
      <c r="N503" s="84">
        <f>VLOOKUP($A$499,Raport5!$B$283:$T$419,14)</f>
        <v>79</v>
      </c>
      <c r="O503" s="84">
        <f>VLOOKUP($A$499,Raport5!$B$283:$T$419,15)</f>
        <v>85.5</v>
      </c>
      <c r="P503" s="84">
        <f>VLOOKUP($A$499,Raport5!$B$283:$T$419,16)</f>
        <v>83.5</v>
      </c>
      <c r="Q503" s="84">
        <f>VLOOKUP($A$499,Raport5!$B$283:$T$419,17)</f>
        <v>78.5</v>
      </c>
      <c r="R503" s="84">
        <f>VLOOKUP($A$499,Raport5!$B$283:$T$419,18)</f>
        <v>80</v>
      </c>
      <c r="S503" s="38">
        <f t="shared" si="269"/>
        <v>1265</v>
      </c>
      <c r="T503" s="38">
        <f t="shared" si="270"/>
        <v>84.33</v>
      </c>
      <c r="U503" s="338"/>
      <c r="V503" s="340"/>
    </row>
    <row r="504" spans="1:32" ht="15" customHeight="1">
      <c r="A504" s="335"/>
      <c r="B504" s="85">
        <f>VLOOKUP($A$499,PresensiIPS!$A$7:$M$360,2)</f>
        <v>12398</v>
      </c>
      <c r="C504" s="36" t="s">
        <v>67</v>
      </c>
      <c r="D504" s="84">
        <f>VLOOKUP($A$499,Raport6!$B$283:$T$419,4)</f>
        <v>91</v>
      </c>
      <c r="E504" s="84">
        <f>VLOOKUP($A$499,Raport6!$B$283:$T$419,5)</f>
        <v>88.5</v>
      </c>
      <c r="F504" s="84">
        <f>VLOOKUP($A$499,Raport6!$B$283:$T$419,6)</f>
        <v>88.5</v>
      </c>
      <c r="G504" s="84">
        <f>VLOOKUP($A$499,Raport6!$B$283:$T$419,7)</f>
        <v>80.5</v>
      </c>
      <c r="H504" s="84">
        <f>VLOOKUP($A$499,Raport6!$B$283:$T$419,8)</f>
        <v>95</v>
      </c>
      <c r="I504" s="84">
        <f>VLOOKUP($A$499,Raport6!$B$283:$T$419,9)</f>
        <v>82</v>
      </c>
      <c r="J504" s="84">
        <f>VLOOKUP($A$499,Raport6!$B$283:$T$419,10)</f>
        <v>93.5</v>
      </c>
      <c r="K504" s="84">
        <f>VLOOKUP($A$499,Raport6!$B$283:$T$419,11)</f>
        <v>94</v>
      </c>
      <c r="L504" s="84">
        <f>VLOOKUP($A$499,Raport6!$B$283:$T$419,12)</f>
        <v>91.5</v>
      </c>
      <c r="M504" s="84">
        <f>VLOOKUP($A$499,Raport6!$B$283:$T$419,13)</f>
        <v>88</v>
      </c>
      <c r="N504" s="84">
        <f>VLOOKUP($A$499,Raport6!$B$283:$T$419,14)</f>
        <v>79.5</v>
      </c>
      <c r="O504" s="84">
        <f>VLOOKUP($A$499,Raport6!$B$283:$T$419,15)</f>
        <v>85.5</v>
      </c>
      <c r="P504" s="84">
        <f>VLOOKUP($A$499,Raport6!$B$283:$T$419,16)</f>
        <v>86</v>
      </c>
      <c r="Q504" s="84">
        <f>VLOOKUP($A$499,Raport6!$B$283:$T$419,17)</f>
        <v>75</v>
      </c>
      <c r="R504" s="84">
        <f>VLOOKUP($A$499,Raport6!$B$283:$T$419,18)</f>
        <v>85</v>
      </c>
      <c r="S504" s="38">
        <f t="shared" si="269"/>
        <v>1303.5</v>
      </c>
      <c r="T504" s="38">
        <f t="shared" si="270"/>
        <v>86.9</v>
      </c>
      <c r="U504" s="338"/>
      <c r="V504" s="340"/>
    </row>
    <row r="505" spans="1:32" ht="15" customHeight="1">
      <c r="A505" s="335"/>
      <c r="B505" s="85" t="str">
        <f>VLOOKUP($A$499,PresensiIPS!$A$7:$M$360,3)</f>
        <v>0038214903</v>
      </c>
      <c r="C505" s="27" t="s">
        <v>21</v>
      </c>
      <c r="D505" s="39">
        <f>ROUND(((D499+D500+D501+D502+D503+D504)/6),2)</f>
        <v>83.92</v>
      </c>
      <c r="E505" s="39">
        <f>ROUND(((E499+E500+E501+E502+E503+E504)/6),2)</f>
        <v>83.92</v>
      </c>
      <c r="F505" s="39">
        <f>ROUND(((F499+F500+F501+F502+F503+F504)/6),2)</f>
        <v>82.08</v>
      </c>
      <c r="G505" s="39">
        <f>ROUND(((G499+G500+G501+G502+G503+G504)/6),2)</f>
        <v>75.58</v>
      </c>
      <c r="H505" s="39">
        <f>ROUND(((H499+H500+H501+H502+H503+H504)/6),2)</f>
        <v>86.92</v>
      </c>
      <c r="I505" s="39">
        <f t="shared" ref="I505:T505" si="272">ROUND(((I499+I500+I501+I502+I503+I504)/6),2)</f>
        <v>81.08</v>
      </c>
      <c r="J505" s="39">
        <f t="shared" si="272"/>
        <v>87.92</v>
      </c>
      <c r="K505" s="39">
        <f t="shared" si="272"/>
        <v>81.83</v>
      </c>
      <c r="L505" s="39">
        <f t="shared" si="272"/>
        <v>83.58</v>
      </c>
      <c r="M505" s="39">
        <f t="shared" ref="M505" si="273">ROUND(((M499+M500+M501+M502+M503+M504)/6),2)</f>
        <v>77.83</v>
      </c>
      <c r="N505" s="39">
        <f t="shared" si="272"/>
        <v>79</v>
      </c>
      <c r="O505" s="39">
        <f t="shared" si="272"/>
        <v>82.17</v>
      </c>
      <c r="P505" s="39">
        <f t="shared" si="272"/>
        <v>80.33</v>
      </c>
      <c r="Q505" s="39">
        <f t="shared" si="272"/>
        <v>78.25</v>
      </c>
      <c r="R505" s="39">
        <f t="shared" si="272"/>
        <v>81.17</v>
      </c>
      <c r="S505" s="39">
        <f t="shared" si="272"/>
        <v>1225.58</v>
      </c>
      <c r="T505" s="39">
        <f t="shared" si="272"/>
        <v>81.709999999999994</v>
      </c>
      <c r="U505" s="338"/>
      <c r="V505" s="340"/>
    </row>
    <row r="506" spans="1:32" ht="15" customHeight="1">
      <c r="A506" s="335"/>
      <c r="B506" s="78"/>
      <c r="C506" s="28" t="s">
        <v>204</v>
      </c>
      <c r="D506" s="84">
        <f>VLOOKUP($A$499,'Nilai USP'!$B$283:$T$419,4)</f>
        <v>89</v>
      </c>
      <c r="E506" s="84">
        <f>VLOOKUP($A$499,'Nilai USP'!$B$283:$T$419,5)</f>
        <v>83.07692307692308</v>
      </c>
      <c r="F506" s="84">
        <f>VLOOKUP($A$499,'Nilai USP'!$B$283:$T$419,6)</f>
        <v>88</v>
      </c>
      <c r="G506" s="84">
        <f>VLOOKUP($A$499,'Nilai USP'!$B$283:$T$419,7)</f>
        <v>83</v>
      </c>
      <c r="H506" s="84">
        <f>VLOOKUP($A$499,'Nilai USP'!$B$283:$T$419,8)</f>
        <v>92</v>
      </c>
      <c r="I506" s="84">
        <f>VLOOKUP($A$499,'Nilai USP'!$B$283:$T$419,9)</f>
        <v>86</v>
      </c>
      <c r="J506" s="84">
        <f>VLOOKUP($A$499,'Nilai USP'!$B$283:$T$419,10)</f>
        <v>96</v>
      </c>
      <c r="K506" s="84">
        <f>VLOOKUP($A$499,'Nilai USP'!$B$283:$T$419,11)</f>
        <v>93</v>
      </c>
      <c r="L506" s="84">
        <f>VLOOKUP($A$499,'Nilai USP'!$B$283:$T$419,12)</f>
        <v>91</v>
      </c>
      <c r="M506" s="84">
        <f>VLOOKUP($A$499,'Nilai USP'!$B$283:$T$419,13)</f>
        <v>90.294117647058826</v>
      </c>
      <c r="N506" s="84">
        <f>VLOOKUP($A$499,'Nilai USP'!$B$283:$T$419,14)</f>
        <v>97</v>
      </c>
      <c r="O506" s="84">
        <f>VLOOKUP($A$499,'Nilai USP'!$B$283:$T$419,15)</f>
        <v>89</v>
      </c>
      <c r="P506" s="84">
        <f>VLOOKUP($A$499,'Nilai USP'!$B$283:$T$419,16)</f>
        <v>85</v>
      </c>
      <c r="Q506" s="84">
        <f>VLOOKUP($A$499,'Nilai USP'!$B$283:$T$419,17)</f>
        <v>78</v>
      </c>
      <c r="R506" s="84">
        <f>VLOOKUP($A$499,'Nilai USP'!$B$283:$T$419,18)</f>
        <v>86</v>
      </c>
      <c r="S506" s="38">
        <f t="shared" ref="S506:S513" si="274">SUM(D506:R506)</f>
        <v>1326.3710407239819</v>
      </c>
      <c r="T506" s="38">
        <f t="shared" ref="T506:T513" si="275">ROUND(S506/COUNT(D506:R506),2)</f>
        <v>88.42</v>
      </c>
      <c r="U506" s="338"/>
      <c r="V506" s="340"/>
    </row>
    <row r="507" spans="1:32" ht="15" customHeight="1" thickBot="1">
      <c r="A507" s="336"/>
      <c r="B507" s="29"/>
      <c r="C507" s="37" t="s">
        <v>205</v>
      </c>
      <c r="D507" s="41">
        <f t="shared" ref="D507:R507" si="276">ROUND((D505*$V$6+D506*$V$7),0)</f>
        <v>86</v>
      </c>
      <c r="E507" s="41">
        <f t="shared" si="276"/>
        <v>83</v>
      </c>
      <c r="F507" s="41">
        <f t="shared" si="276"/>
        <v>85</v>
      </c>
      <c r="G507" s="41">
        <f t="shared" si="276"/>
        <v>79</v>
      </c>
      <c r="H507" s="41">
        <f t="shared" si="276"/>
        <v>89</v>
      </c>
      <c r="I507" s="41">
        <f t="shared" si="276"/>
        <v>84</v>
      </c>
      <c r="J507" s="41">
        <f t="shared" si="276"/>
        <v>92</v>
      </c>
      <c r="K507" s="41">
        <f t="shared" si="276"/>
        <v>87</v>
      </c>
      <c r="L507" s="41">
        <f t="shared" si="276"/>
        <v>87</v>
      </c>
      <c r="M507" s="41">
        <f t="shared" si="276"/>
        <v>84</v>
      </c>
      <c r="N507" s="41">
        <f t="shared" si="276"/>
        <v>88</v>
      </c>
      <c r="O507" s="41">
        <f t="shared" si="276"/>
        <v>86</v>
      </c>
      <c r="P507" s="41">
        <f t="shared" si="276"/>
        <v>83</v>
      </c>
      <c r="Q507" s="41">
        <f t="shared" si="276"/>
        <v>78</v>
      </c>
      <c r="R507" s="41">
        <f t="shared" si="276"/>
        <v>84</v>
      </c>
      <c r="S507" s="41">
        <f t="shared" si="274"/>
        <v>1275</v>
      </c>
      <c r="T507" s="41">
        <f t="shared" si="275"/>
        <v>85</v>
      </c>
      <c r="U507" s="339"/>
      <c r="V507" s="341"/>
    </row>
    <row r="508" spans="1:32" ht="15" customHeight="1" thickTop="1">
      <c r="A508" s="334">
        <v>56</v>
      </c>
      <c r="B508" s="26"/>
      <c r="C508" s="36" t="s">
        <v>34</v>
      </c>
      <c r="D508" s="87">
        <f>VLOOKUP($A$508,Raport1!$B$283:$T$419,4)</f>
        <v>82</v>
      </c>
      <c r="E508" s="87">
        <f>VLOOKUP($A$508,Raport1!$B$283:$T$419,5)</f>
        <v>80.5</v>
      </c>
      <c r="F508" s="87">
        <f>VLOOKUP($A$508,Raport1!$B$283:$T$419,6)</f>
        <v>84</v>
      </c>
      <c r="G508" s="87">
        <f>VLOOKUP($A$508,Raport1!$B$283:$T$419,7)</f>
        <v>77</v>
      </c>
      <c r="H508" s="87">
        <f>VLOOKUP($A$508,Raport1!$B$283:$T$419,8)</f>
        <v>77.5</v>
      </c>
      <c r="I508" s="87">
        <f>VLOOKUP($A$508,Raport1!$B$283:$T$419,9)</f>
        <v>79</v>
      </c>
      <c r="J508" s="87">
        <f>VLOOKUP($A$508,Raport1!$B$283:$T$419,10)</f>
        <v>84</v>
      </c>
      <c r="K508" s="87">
        <f>VLOOKUP($A$508,Raport1!$B$283:$T$419,11)</f>
        <v>77</v>
      </c>
      <c r="L508" s="87">
        <f>VLOOKUP($A$508,Raport1!$B$283:$T$419,12)</f>
        <v>81.5</v>
      </c>
      <c r="M508" s="87">
        <f>VLOOKUP($A$508,Raport1!$B$283:$T$419,13)</f>
        <v>80.5</v>
      </c>
      <c r="N508" s="87">
        <f>VLOOKUP($A$508,Raport1!$B$283:$T$419,14)</f>
        <v>82.5</v>
      </c>
      <c r="O508" s="87">
        <f>VLOOKUP($A$508,Raport1!$B$283:$T$419,15)</f>
        <v>74</v>
      </c>
      <c r="P508" s="87">
        <f>VLOOKUP($A$508,Raport1!$B$283:$T$419,16)</f>
        <v>81.5</v>
      </c>
      <c r="Q508" s="87">
        <f>VLOOKUP($A$508,Raport1!$B$283:$T$419,17)</f>
        <v>77.5</v>
      </c>
      <c r="R508" s="87">
        <f>VLOOKUP($A$508,Raport1!$B$283:$T$419,18)</f>
        <v>78.5</v>
      </c>
      <c r="S508" s="80">
        <f t="shared" si="274"/>
        <v>1197</v>
      </c>
      <c r="T508" s="80">
        <f t="shared" si="275"/>
        <v>79.8</v>
      </c>
      <c r="U508" s="337" t="str">
        <f>'SIKAP IPS'!J63</f>
        <v>SB</v>
      </c>
      <c r="V508" s="340" t="s">
        <v>33</v>
      </c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 spans="1:32" ht="15" customHeight="1">
      <c r="A509" s="335"/>
      <c r="B509" s="26"/>
      <c r="C509" s="35" t="s">
        <v>35</v>
      </c>
      <c r="D509" s="84">
        <f>VLOOKUP($A$508,Raport2!$B$283:$T$419,4)</f>
        <v>83</v>
      </c>
      <c r="E509" s="84">
        <f>VLOOKUP($A$508,Raport2!$B$283:$T$419,5)</f>
        <v>82.5</v>
      </c>
      <c r="F509" s="84">
        <f>VLOOKUP($A$508,Raport2!$B$283:$T$419,6)</f>
        <v>85</v>
      </c>
      <c r="G509" s="84">
        <f>VLOOKUP($A$508,Raport2!$B$283:$T$419,7)</f>
        <v>78</v>
      </c>
      <c r="H509" s="84">
        <f>VLOOKUP($A$508,Raport2!$B$283:$T$419,8)</f>
        <v>79.5</v>
      </c>
      <c r="I509" s="84">
        <f>VLOOKUP($A$508,Raport2!$B$283:$T$419,9)</f>
        <v>82</v>
      </c>
      <c r="J509" s="84">
        <f>VLOOKUP($A$508,Raport2!$B$283:$T$419,10)</f>
        <v>85</v>
      </c>
      <c r="K509" s="84">
        <f>VLOOKUP($A$508,Raport2!$B$283:$T$419,11)</f>
        <v>81.5</v>
      </c>
      <c r="L509" s="84">
        <f>VLOOKUP($A$508,Raport2!$B$283:$T$419,12)</f>
        <v>83</v>
      </c>
      <c r="M509" s="84">
        <f>VLOOKUP($A$508,Raport2!$B$283:$T$419,13)</f>
        <v>85</v>
      </c>
      <c r="N509" s="84">
        <f>VLOOKUP($A$508,Raport2!$B$283:$T$419,14)</f>
        <v>84</v>
      </c>
      <c r="O509" s="84">
        <f>VLOOKUP($A$508,Raport2!$B$283:$T$419,15)</f>
        <v>80</v>
      </c>
      <c r="P509" s="84">
        <f>VLOOKUP($A$508,Raport2!$B$283:$T$419,16)</f>
        <v>84.5</v>
      </c>
      <c r="Q509" s="84">
        <f>VLOOKUP($A$508,Raport2!$B$283:$T$419,17)</f>
        <v>80.5</v>
      </c>
      <c r="R509" s="84">
        <f>VLOOKUP($A$508,Raport2!$B$283:$T$419,18)</f>
        <v>84.5</v>
      </c>
      <c r="S509" s="38">
        <f t="shared" si="274"/>
        <v>1238</v>
      </c>
      <c r="T509" s="38">
        <f t="shared" si="275"/>
        <v>82.53</v>
      </c>
      <c r="U509" s="338"/>
      <c r="V509" s="340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 spans="1:32" ht="15" customHeight="1">
      <c r="A510" s="335"/>
      <c r="B510" s="342" t="str">
        <f>VLOOKUP($A$508,PresensiIPS!$A$7:$M$360,7)</f>
        <v>NURHAYATI</v>
      </c>
      <c r="C510" s="35" t="s">
        <v>22</v>
      </c>
      <c r="D510" s="84">
        <f>VLOOKUP($A$508,Raport3!$B$283:$T$419,4)</f>
        <v>88</v>
      </c>
      <c r="E510" s="84">
        <f>VLOOKUP($A$508,Raport3!$B$283:$T$419,5)</f>
        <v>85</v>
      </c>
      <c r="F510" s="84">
        <f>VLOOKUP($A$508,Raport3!$B$283:$T$419,6)</f>
        <v>83.5</v>
      </c>
      <c r="G510" s="84">
        <f>VLOOKUP($A$508,Raport3!$B$283:$T$419,7)</f>
        <v>83.5</v>
      </c>
      <c r="H510" s="84">
        <f>VLOOKUP($A$508,Raport3!$B$283:$T$419,8)</f>
        <v>89</v>
      </c>
      <c r="I510" s="84">
        <f>VLOOKUP($A$508,Raport3!$B$283:$T$419,9)</f>
        <v>83</v>
      </c>
      <c r="J510" s="84">
        <f>VLOOKUP($A$508,Raport3!$B$283:$T$419,10)</f>
        <v>85</v>
      </c>
      <c r="K510" s="84">
        <f>VLOOKUP($A$508,Raport3!$B$283:$T$419,11)</f>
        <v>81</v>
      </c>
      <c r="L510" s="84">
        <f>VLOOKUP($A$508,Raport3!$B$283:$T$419,12)</f>
        <v>81.5</v>
      </c>
      <c r="M510" s="84">
        <f>VLOOKUP($A$508,Raport3!$B$283:$T$419,13)</f>
        <v>89.5</v>
      </c>
      <c r="N510" s="84">
        <f>VLOOKUP($A$508,Raport3!$B$283:$T$419,14)</f>
        <v>87</v>
      </c>
      <c r="O510" s="84">
        <f>VLOOKUP($A$508,Raport3!$B$283:$T$419,15)</f>
        <v>86.5</v>
      </c>
      <c r="P510" s="84">
        <f>VLOOKUP($A$508,Raport3!$B$283:$T$419,16)</f>
        <v>86</v>
      </c>
      <c r="Q510" s="84">
        <f>VLOOKUP($A$508,Raport3!$B$283:$T$419,17)</f>
        <v>81</v>
      </c>
      <c r="R510" s="84">
        <f>VLOOKUP($A$508,Raport3!$B$283:$T$419,18)</f>
        <v>86</v>
      </c>
      <c r="S510" s="38">
        <f t="shared" si="274"/>
        <v>1275.5</v>
      </c>
      <c r="T510" s="38">
        <f t="shared" si="275"/>
        <v>85.03</v>
      </c>
      <c r="U510" s="338"/>
      <c r="V510" s="340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 spans="1:32" ht="15" customHeight="1">
      <c r="A511" s="335"/>
      <c r="B511" s="342"/>
      <c r="C511" s="35" t="s">
        <v>23</v>
      </c>
      <c r="D511" s="84">
        <f>VLOOKUP($A$508,Raport4!$B$283:$T$419,4)</f>
        <v>90.5</v>
      </c>
      <c r="E511" s="84">
        <f>VLOOKUP($A$508,Raport4!$B$283:$T$419,5)</f>
        <v>85.5</v>
      </c>
      <c r="F511" s="84">
        <f>VLOOKUP($A$508,Raport4!$B$283:$T$419,6)</f>
        <v>85.5</v>
      </c>
      <c r="G511" s="84">
        <f>VLOOKUP($A$508,Raport4!$B$283:$T$419,7)</f>
        <v>84</v>
      </c>
      <c r="H511" s="84">
        <f>VLOOKUP($A$508,Raport4!$B$283:$T$419,8)</f>
        <v>89</v>
      </c>
      <c r="I511" s="84">
        <f>VLOOKUP($A$508,Raport4!$B$283:$T$419,9)</f>
        <v>85</v>
      </c>
      <c r="J511" s="84">
        <f>VLOOKUP($A$508,Raport4!$B$283:$T$419,10)</f>
        <v>92.5</v>
      </c>
      <c r="K511" s="84">
        <f>VLOOKUP($A$508,Raport4!$B$283:$T$419,11)</f>
        <v>85.5</v>
      </c>
      <c r="L511" s="84">
        <f>VLOOKUP($A$508,Raport4!$B$283:$T$419,12)</f>
        <v>85</v>
      </c>
      <c r="M511" s="84">
        <f>VLOOKUP($A$508,Raport4!$B$283:$T$419,13)</f>
        <v>85.5</v>
      </c>
      <c r="N511" s="84">
        <f>VLOOKUP($A$508,Raport4!$B$283:$T$419,14)</f>
        <v>87.5</v>
      </c>
      <c r="O511" s="84">
        <f>VLOOKUP($A$508,Raport4!$B$283:$T$419,15)</f>
        <v>89.5</v>
      </c>
      <c r="P511" s="84">
        <f>VLOOKUP($A$508,Raport4!$B$283:$T$419,16)</f>
        <v>87.5</v>
      </c>
      <c r="Q511" s="84">
        <f>VLOOKUP($A$508,Raport4!$B$283:$T$419,17)</f>
        <v>83</v>
      </c>
      <c r="R511" s="84">
        <f>VLOOKUP($A$508,Raport4!$B$283:$T$419,18)</f>
        <v>86</v>
      </c>
      <c r="S511" s="38">
        <f t="shared" si="274"/>
        <v>1301.5</v>
      </c>
      <c r="T511" s="38">
        <f t="shared" si="275"/>
        <v>86.77</v>
      </c>
      <c r="U511" s="338"/>
      <c r="V511" s="340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 spans="1:32" ht="15" customHeight="1">
      <c r="A512" s="335"/>
      <c r="B512" s="86" t="str">
        <f>VLOOKUP($A$508,PresensiIPS!$A$7:$M$360,4)</f>
        <v>3526015404040001</v>
      </c>
      <c r="C512" s="36" t="s">
        <v>24</v>
      </c>
      <c r="D512" s="84">
        <f>VLOOKUP($A$508,Raport5!$B$283:$T$419,4)</f>
        <v>91.5</v>
      </c>
      <c r="E512" s="84">
        <f>VLOOKUP($A$508,Raport5!$B$283:$T$419,5)</f>
        <v>89.5</v>
      </c>
      <c r="F512" s="84">
        <f>VLOOKUP($A$508,Raport5!$B$283:$T$419,6)</f>
        <v>91</v>
      </c>
      <c r="G512" s="84">
        <f>VLOOKUP($A$508,Raport5!$B$283:$T$419,7)</f>
        <v>88.5</v>
      </c>
      <c r="H512" s="84">
        <f>VLOOKUP($A$508,Raport5!$B$283:$T$419,8)</f>
        <v>93.5</v>
      </c>
      <c r="I512" s="84">
        <f>VLOOKUP($A$508,Raport5!$B$283:$T$419,9)</f>
        <v>83.5</v>
      </c>
      <c r="J512" s="84">
        <f>VLOOKUP($A$508,Raport5!$B$283:$T$419,10)</f>
        <v>93.5</v>
      </c>
      <c r="K512" s="84">
        <f>VLOOKUP($A$508,Raport5!$B$283:$T$419,11)</f>
        <v>86.5</v>
      </c>
      <c r="L512" s="84">
        <f>VLOOKUP($A$508,Raport5!$B$283:$T$419,12)</f>
        <v>91</v>
      </c>
      <c r="M512" s="84">
        <f>VLOOKUP($A$508,Raport5!$B$283:$T$419,13)</f>
        <v>89</v>
      </c>
      <c r="N512" s="84">
        <f>VLOOKUP($A$508,Raport5!$B$283:$T$419,14)</f>
        <v>89</v>
      </c>
      <c r="O512" s="84">
        <f>VLOOKUP($A$508,Raport5!$B$283:$T$419,15)</f>
        <v>90.5</v>
      </c>
      <c r="P512" s="84">
        <f>VLOOKUP($A$508,Raport5!$B$283:$T$419,16)</f>
        <v>85</v>
      </c>
      <c r="Q512" s="84">
        <f>VLOOKUP($A$508,Raport5!$B$283:$T$419,17)</f>
        <v>89</v>
      </c>
      <c r="R512" s="84">
        <f>VLOOKUP($A$508,Raport5!$B$283:$T$419,18)</f>
        <v>88</v>
      </c>
      <c r="S512" s="38">
        <f t="shared" si="274"/>
        <v>1339</v>
      </c>
      <c r="T512" s="38">
        <f t="shared" si="275"/>
        <v>89.27</v>
      </c>
      <c r="U512" s="338"/>
      <c r="V512" s="340"/>
    </row>
    <row r="513" spans="1:32" ht="15" customHeight="1">
      <c r="A513" s="335"/>
      <c r="B513" s="85">
        <f>VLOOKUP($A$508,PresensiIPS!$A$7:$M$360,2)</f>
        <v>12413</v>
      </c>
      <c r="C513" s="36" t="s">
        <v>67</v>
      </c>
      <c r="D513" s="84">
        <f>VLOOKUP($A$508,Raport6!$B$283:$T$419,4)</f>
        <v>93</v>
      </c>
      <c r="E513" s="84">
        <f>VLOOKUP($A$508,Raport6!$B$283:$T$419,5)</f>
        <v>90.5</v>
      </c>
      <c r="F513" s="84">
        <f>VLOOKUP($A$508,Raport6!$B$283:$T$419,6)</f>
        <v>92</v>
      </c>
      <c r="G513" s="84">
        <f>VLOOKUP($A$508,Raport6!$B$283:$T$419,7)</f>
        <v>90</v>
      </c>
      <c r="H513" s="84">
        <f>VLOOKUP($A$508,Raport6!$B$283:$T$419,8)</f>
        <v>94</v>
      </c>
      <c r="I513" s="84">
        <f>VLOOKUP($A$508,Raport6!$B$283:$T$419,9)</f>
        <v>84</v>
      </c>
      <c r="J513" s="84">
        <f>VLOOKUP($A$508,Raport6!$B$283:$T$419,10)</f>
        <v>96.5</v>
      </c>
      <c r="K513" s="84">
        <f>VLOOKUP($A$508,Raport6!$B$283:$T$419,11)</f>
        <v>92</v>
      </c>
      <c r="L513" s="84">
        <f>VLOOKUP($A$508,Raport6!$B$283:$T$419,12)</f>
        <v>91</v>
      </c>
      <c r="M513" s="84">
        <f>VLOOKUP($A$508,Raport6!$B$283:$T$419,13)</f>
        <v>91</v>
      </c>
      <c r="N513" s="84">
        <f>VLOOKUP($A$508,Raport6!$B$283:$T$419,14)</f>
        <v>90</v>
      </c>
      <c r="O513" s="84">
        <f>VLOOKUP($A$508,Raport6!$B$283:$T$419,15)</f>
        <v>90.5</v>
      </c>
      <c r="P513" s="84">
        <f>VLOOKUP($A$508,Raport6!$B$283:$T$419,16)</f>
        <v>87</v>
      </c>
      <c r="Q513" s="84">
        <f>VLOOKUP($A$508,Raport6!$B$283:$T$419,17)</f>
        <v>89</v>
      </c>
      <c r="R513" s="84">
        <f>VLOOKUP($A$508,Raport6!$B$283:$T$419,18)</f>
        <v>87</v>
      </c>
      <c r="S513" s="38">
        <f t="shared" si="274"/>
        <v>1357.5</v>
      </c>
      <c r="T513" s="38">
        <f t="shared" si="275"/>
        <v>90.5</v>
      </c>
      <c r="U513" s="338"/>
      <c r="V513" s="340"/>
    </row>
    <row r="514" spans="1:32" ht="15" customHeight="1">
      <c r="A514" s="335"/>
      <c r="B514" s="85" t="str">
        <f>VLOOKUP($A$508,PresensiIPS!$A$7:$M$360,3)</f>
        <v>0042212575</v>
      </c>
      <c r="C514" s="27" t="s">
        <v>21</v>
      </c>
      <c r="D514" s="39">
        <f>ROUND(((D508+D509+D510+D511+D512+D513)/6),2)</f>
        <v>88</v>
      </c>
      <c r="E514" s="39">
        <f>ROUND(((E508+E509+E510+E511+E512+E513)/6),2)</f>
        <v>85.58</v>
      </c>
      <c r="F514" s="39">
        <f>ROUND(((F508+F509+F510+F511+F512+F513)/6),2)</f>
        <v>86.83</v>
      </c>
      <c r="G514" s="39">
        <f>ROUND(((G508+G509+G510+G511+G512+G513)/6),2)</f>
        <v>83.5</v>
      </c>
      <c r="H514" s="39">
        <f>ROUND(((H508+H509+H510+H511+H512+H513)/6),2)</f>
        <v>87.08</v>
      </c>
      <c r="I514" s="39">
        <f t="shared" ref="I514:T514" si="277">ROUND(((I508+I509+I510+I511+I512+I513)/6),2)</f>
        <v>82.75</v>
      </c>
      <c r="J514" s="39">
        <f t="shared" si="277"/>
        <v>89.42</v>
      </c>
      <c r="K514" s="39">
        <f t="shared" si="277"/>
        <v>83.92</v>
      </c>
      <c r="L514" s="39">
        <f t="shared" si="277"/>
        <v>85.5</v>
      </c>
      <c r="M514" s="39">
        <f t="shared" ref="M514" si="278">ROUND(((M508+M509+M510+M511+M512+M513)/6),2)</f>
        <v>86.75</v>
      </c>
      <c r="N514" s="39">
        <f t="shared" si="277"/>
        <v>86.67</v>
      </c>
      <c r="O514" s="39">
        <f t="shared" si="277"/>
        <v>85.17</v>
      </c>
      <c r="P514" s="39">
        <f t="shared" si="277"/>
        <v>85.25</v>
      </c>
      <c r="Q514" s="39">
        <f t="shared" si="277"/>
        <v>83.33</v>
      </c>
      <c r="R514" s="39">
        <f t="shared" si="277"/>
        <v>85</v>
      </c>
      <c r="S514" s="39">
        <f t="shared" si="277"/>
        <v>1284.75</v>
      </c>
      <c r="T514" s="39">
        <f t="shared" si="277"/>
        <v>85.65</v>
      </c>
      <c r="U514" s="338"/>
      <c r="V514" s="340"/>
    </row>
    <row r="515" spans="1:32" ht="15" customHeight="1">
      <c r="A515" s="335"/>
      <c r="B515" s="78"/>
      <c r="C515" s="28" t="s">
        <v>204</v>
      </c>
      <c r="D515" s="84">
        <f>VLOOKUP($A$508,'Nilai USP'!$B$283:$T$419,4)</f>
        <v>89</v>
      </c>
      <c r="E515" s="84">
        <f>VLOOKUP($A$508,'Nilai USP'!$B$283:$T$419,5)</f>
        <v>90</v>
      </c>
      <c r="F515" s="84">
        <f>VLOOKUP($A$508,'Nilai USP'!$B$283:$T$419,6)</f>
        <v>91</v>
      </c>
      <c r="G515" s="84">
        <f>VLOOKUP($A$508,'Nilai USP'!$B$283:$T$419,7)</f>
        <v>84</v>
      </c>
      <c r="H515" s="84">
        <f>VLOOKUP($A$508,'Nilai USP'!$B$283:$T$419,8)</f>
        <v>90</v>
      </c>
      <c r="I515" s="84">
        <f>VLOOKUP($A$508,'Nilai USP'!$B$283:$T$419,9)</f>
        <v>92</v>
      </c>
      <c r="J515" s="84">
        <f>VLOOKUP($A$508,'Nilai USP'!$B$283:$T$419,10)</f>
        <v>95</v>
      </c>
      <c r="K515" s="84">
        <f>VLOOKUP($A$508,'Nilai USP'!$B$283:$T$419,11)</f>
        <v>96</v>
      </c>
      <c r="L515" s="84">
        <f>VLOOKUP($A$508,'Nilai USP'!$B$283:$T$419,12)</f>
        <v>91</v>
      </c>
      <c r="M515" s="84">
        <f>VLOOKUP($A$508,'Nilai USP'!$B$283:$T$419,13)</f>
        <v>93.823529411764696</v>
      </c>
      <c r="N515" s="84">
        <f>VLOOKUP($A$508,'Nilai USP'!$B$283:$T$419,14)</f>
        <v>97</v>
      </c>
      <c r="O515" s="84">
        <f>VLOOKUP($A$508,'Nilai USP'!$B$283:$T$419,15)</f>
        <v>88</v>
      </c>
      <c r="P515" s="84">
        <f>VLOOKUP($A$508,'Nilai USP'!$B$283:$T$419,16)</f>
        <v>81</v>
      </c>
      <c r="Q515" s="84">
        <f>VLOOKUP($A$508,'Nilai USP'!$B$283:$T$419,17)</f>
        <v>80</v>
      </c>
      <c r="R515" s="84">
        <f>VLOOKUP($A$508,'Nilai USP'!$B$283:$T$419,18)</f>
        <v>89</v>
      </c>
      <c r="S515" s="38">
        <f t="shared" ref="S515:S522" si="279">SUM(D515:R515)</f>
        <v>1346.8235294117646</v>
      </c>
      <c r="T515" s="38">
        <f t="shared" ref="T515:T522" si="280">ROUND(S515/COUNT(D515:R515),2)</f>
        <v>89.79</v>
      </c>
      <c r="U515" s="338"/>
      <c r="V515" s="340"/>
    </row>
    <row r="516" spans="1:32" ht="15" customHeight="1" thickBot="1">
      <c r="A516" s="336"/>
      <c r="B516" s="29"/>
      <c r="C516" s="37" t="s">
        <v>205</v>
      </c>
      <c r="D516" s="41">
        <f t="shared" ref="D516:R516" si="281">ROUND((D514*$V$6+D515*$V$7),0)</f>
        <v>89</v>
      </c>
      <c r="E516" s="41">
        <f t="shared" si="281"/>
        <v>88</v>
      </c>
      <c r="F516" s="41">
        <f t="shared" si="281"/>
        <v>89</v>
      </c>
      <c r="G516" s="41">
        <f t="shared" si="281"/>
        <v>84</v>
      </c>
      <c r="H516" s="41">
        <f t="shared" si="281"/>
        <v>89</v>
      </c>
      <c r="I516" s="41">
        <f t="shared" si="281"/>
        <v>87</v>
      </c>
      <c r="J516" s="41">
        <f t="shared" si="281"/>
        <v>92</v>
      </c>
      <c r="K516" s="41">
        <f t="shared" si="281"/>
        <v>90</v>
      </c>
      <c r="L516" s="41">
        <f t="shared" si="281"/>
        <v>88</v>
      </c>
      <c r="M516" s="41">
        <f t="shared" si="281"/>
        <v>90</v>
      </c>
      <c r="N516" s="41">
        <f t="shared" si="281"/>
        <v>92</v>
      </c>
      <c r="O516" s="41">
        <f t="shared" si="281"/>
        <v>87</v>
      </c>
      <c r="P516" s="41">
        <f t="shared" si="281"/>
        <v>83</v>
      </c>
      <c r="Q516" s="41">
        <f t="shared" si="281"/>
        <v>82</v>
      </c>
      <c r="R516" s="41">
        <f t="shared" si="281"/>
        <v>87</v>
      </c>
      <c r="S516" s="41">
        <f t="shared" si="279"/>
        <v>1317</v>
      </c>
      <c r="T516" s="41">
        <f t="shared" si="280"/>
        <v>87.8</v>
      </c>
      <c r="U516" s="339"/>
      <c r="V516" s="341"/>
    </row>
    <row r="517" spans="1:32" ht="15" customHeight="1" thickTop="1">
      <c r="A517" s="334">
        <v>57</v>
      </c>
      <c r="B517" s="26"/>
      <c r="C517" s="36" t="s">
        <v>34</v>
      </c>
      <c r="D517" s="87">
        <f>VLOOKUP($A$517,Raport1!$B$283:$T$419,4)</f>
        <v>84</v>
      </c>
      <c r="E517" s="87">
        <f>VLOOKUP($A$517,Raport1!$B$283:$T$419,5)</f>
        <v>79.5</v>
      </c>
      <c r="F517" s="87">
        <f>VLOOKUP($A$517,Raport1!$B$283:$T$419,6)</f>
        <v>82</v>
      </c>
      <c r="G517" s="87">
        <f>VLOOKUP($A$517,Raport1!$B$283:$T$419,7)</f>
        <v>75.5</v>
      </c>
      <c r="H517" s="87">
        <f>VLOOKUP($A$517,Raport1!$B$283:$T$419,8)</f>
        <v>74</v>
      </c>
      <c r="I517" s="87">
        <f>VLOOKUP($A$517,Raport1!$B$283:$T$419,9)</f>
        <v>77.5</v>
      </c>
      <c r="J517" s="87">
        <f>VLOOKUP($A$517,Raport1!$B$283:$T$419,10)</f>
        <v>84</v>
      </c>
      <c r="K517" s="87">
        <f>VLOOKUP($A$517,Raport1!$B$283:$T$419,11)</f>
        <v>78</v>
      </c>
      <c r="L517" s="87">
        <f>VLOOKUP($A$517,Raport1!$B$283:$T$419,12)</f>
        <v>79.5</v>
      </c>
      <c r="M517" s="87">
        <f>VLOOKUP($A$517,Raport1!$B$283:$T$419,13)</f>
        <v>78.5</v>
      </c>
      <c r="N517" s="87">
        <f>VLOOKUP($A$517,Raport1!$B$283:$T$419,14)</f>
        <v>82</v>
      </c>
      <c r="O517" s="87">
        <f>VLOOKUP($A$517,Raport1!$B$283:$T$419,15)</f>
        <v>72.5</v>
      </c>
      <c r="P517" s="87">
        <f>VLOOKUP($A$517,Raport1!$B$283:$T$419,16)</f>
        <v>75.5</v>
      </c>
      <c r="Q517" s="87">
        <f>VLOOKUP($A$517,Raport1!$B$283:$T$419,17)</f>
        <v>74.5</v>
      </c>
      <c r="R517" s="87">
        <f>VLOOKUP($A$517,Raport1!$B$283:$T$419,18)</f>
        <v>77</v>
      </c>
      <c r="S517" s="80">
        <f t="shared" si="279"/>
        <v>1174</v>
      </c>
      <c r="T517" s="80">
        <f t="shared" si="280"/>
        <v>78.27</v>
      </c>
      <c r="U517" s="337" t="str">
        <f>'SIKAP IPS'!J64</f>
        <v>SB</v>
      </c>
      <c r="V517" s="340" t="s">
        <v>33</v>
      </c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 spans="1:32" ht="15" customHeight="1">
      <c r="A518" s="335"/>
      <c r="B518" s="26"/>
      <c r="C518" s="35" t="s">
        <v>35</v>
      </c>
      <c r="D518" s="84">
        <f>VLOOKUP($A$517,Raport2!$B$283:$T$419,4)</f>
        <v>86.5</v>
      </c>
      <c r="E518" s="84">
        <f>VLOOKUP($A$517,Raport2!$B$283:$T$419,5)</f>
        <v>79.5</v>
      </c>
      <c r="F518" s="84">
        <f>VLOOKUP($A$517,Raport2!$B$283:$T$419,6)</f>
        <v>85</v>
      </c>
      <c r="G518" s="84">
        <f>VLOOKUP($A$517,Raport2!$B$283:$T$419,7)</f>
        <v>82.5</v>
      </c>
      <c r="H518" s="84">
        <f>VLOOKUP($A$517,Raport2!$B$283:$T$419,8)</f>
        <v>85.5</v>
      </c>
      <c r="I518" s="84">
        <f>VLOOKUP($A$517,Raport2!$B$283:$T$419,9)</f>
        <v>79</v>
      </c>
      <c r="J518" s="84">
        <f>VLOOKUP($A$517,Raport2!$B$283:$T$419,10)</f>
        <v>88</v>
      </c>
      <c r="K518" s="84">
        <f>VLOOKUP($A$517,Raport2!$B$283:$T$419,11)</f>
        <v>81.5</v>
      </c>
      <c r="L518" s="84">
        <f>VLOOKUP($A$517,Raport2!$B$283:$T$419,12)</f>
        <v>83</v>
      </c>
      <c r="M518" s="84">
        <f>VLOOKUP($A$517,Raport2!$B$283:$T$419,13)</f>
        <v>85</v>
      </c>
      <c r="N518" s="84">
        <f>VLOOKUP($A$517,Raport2!$B$283:$T$419,14)</f>
        <v>82.5</v>
      </c>
      <c r="O518" s="84">
        <f>VLOOKUP($A$517,Raport2!$B$283:$T$419,15)</f>
        <v>80</v>
      </c>
      <c r="P518" s="84">
        <f>VLOOKUP($A$517,Raport2!$B$283:$T$419,16)</f>
        <v>78.5</v>
      </c>
      <c r="Q518" s="84">
        <f>VLOOKUP($A$517,Raport2!$B$283:$T$419,17)</f>
        <v>80</v>
      </c>
      <c r="R518" s="84">
        <f>VLOOKUP($A$517,Raport2!$B$283:$T$419,18)</f>
        <v>79</v>
      </c>
      <c r="S518" s="38">
        <f t="shared" si="279"/>
        <v>1235.5</v>
      </c>
      <c r="T518" s="38">
        <f t="shared" si="280"/>
        <v>82.37</v>
      </c>
      <c r="U518" s="338"/>
      <c r="V518" s="340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 spans="1:32" ht="15" customHeight="1">
      <c r="A519" s="335"/>
      <c r="B519" s="342" t="str">
        <f>VLOOKUP($A$517,PresensiIPS!$A$7:$M$360,7)</f>
        <v>NURUL KAMALIA</v>
      </c>
      <c r="C519" s="35" t="s">
        <v>22</v>
      </c>
      <c r="D519" s="84">
        <f>VLOOKUP($A$517,Raport3!$B$283:$T$419,4)</f>
        <v>83</v>
      </c>
      <c r="E519" s="84">
        <f>VLOOKUP($A$517,Raport3!$B$283:$T$419,5)</f>
        <v>85</v>
      </c>
      <c r="F519" s="84">
        <f>VLOOKUP($A$517,Raport3!$B$283:$T$419,6)</f>
        <v>78.5</v>
      </c>
      <c r="G519" s="84">
        <f>VLOOKUP($A$517,Raport3!$B$283:$T$419,7)</f>
        <v>65</v>
      </c>
      <c r="H519" s="84">
        <f>VLOOKUP($A$517,Raport3!$B$283:$T$419,8)</f>
        <v>87</v>
      </c>
      <c r="I519" s="84">
        <f>VLOOKUP($A$517,Raport3!$B$283:$T$419,9)</f>
        <v>81.5</v>
      </c>
      <c r="J519" s="84">
        <f>VLOOKUP($A$517,Raport3!$B$283:$T$419,10)</f>
        <v>88</v>
      </c>
      <c r="K519" s="84">
        <f>VLOOKUP($A$517,Raport3!$B$283:$T$419,11)</f>
        <v>80</v>
      </c>
      <c r="L519" s="84">
        <f>VLOOKUP($A$517,Raport3!$B$283:$T$419,12)</f>
        <v>79</v>
      </c>
      <c r="M519" s="84">
        <f>VLOOKUP($A$517,Raport3!$B$283:$T$419,13)</f>
        <v>80.5</v>
      </c>
      <c r="N519" s="84">
        <f>VLOOKUP($A$517,Raport3!$B$283:$T$419,14)</f>
        <v>79.5</v>
      </c>
      <c r="O519" s="84">
        <f>VLOOKUP($A$517,Raport3!$B$283:$T$419,15)</f>
        <v>83.5</v>
      </c>
      <c r="P519" s="84">
        <f>VLOOKUP($A$517,Raport3!$B$283:$T$419,16)</f>
        <v>83.5</v>
      </c>
      <c r="Q519" s="84">
        <f>VLOOKUP($A$517,Raport3!$B$283:$T$419,17)</f>
        <v>85.5</v>
      </c>
      <c r="R519" s="84">
        <f>VLOOKUP($A$517,Raport3!$B$283:$T$419,18)</f>
        <v>79</v>
      </c>
      <c r="S519" s="38">
        <f t="shared" si="279"/>
        <v>1218.5</v>
      </c>
      <c r="T519" s="38">
        <f t="shared" si="280"/>
        <v>81.23</v>
      </c>
      <c r="U519" s="338"/>
      <c r="V519" s="340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 spans="1:32" ht="15" customHeight="1">
      <c r="A520" s="335"/>
      <c r="B520" s="342"/>
      <c r="C520" s="35" t="s">
        <v>23</v>
      </c>
      <c r="D520" s="84">
        <f>VLOOKUP($A$517,Raport4!$B$283:$T$419,4)</f>
        <v>88</v>
      </c>
      <c r="E520" s="84">
        <f>VLOOKUP($A$517,Raport4!$B$283:$T$419,5)</f>
        <v>85.5</v>
      </c>
      <c r="F520" s="84">
        <f>VLOOKUP($A$517,Raport4!$B$283:$T$419,6)</f>
        <v>76</v>
      </c>
      <c r="G520" s="84">
        <f>VLOOKUP($A$517,Raport4!$B$283:$T$419,7)</f>
        <v>65</v>
      </c>
      <c r="H520" s="84">
        <f>VLOOKUP($A$517,Raport4!$B$283:$T$419,8)</f>
        <v>88</v>
      </c>
      <c r="I520" s="84">
        <f>VLOOKUP($A$517,Raport4!$B$283:$T$419,9)</f>
        <v>83.5</v>
      </c>
      <c r="J520" s="84">
        <f>VLOOKUP($A$517,Raport4!$B$283:$T$419,10)</f>
        <v>88</v>
      </c>
      <c r="K520" s="84">
        <f>VLOOKUP($A$517,Raport4!$B$283:$T$419,11)</f>
        <v>83</v>
      </c>
      <c r="L520" s="84">
        <f>VLOOKUP($A$517,Raport4!$B$283:$T$419,12)</f>
        <v>79</v>
      </c>
      <c r="M520" s="84">
        <f>VLOOKUP($A$517,Raport4!$B$283:$T$419,13)</f>
        <v>80.5</v>
      </c>
      <c r="N520" s="84">
        <f>VLOOKUP($A$517,Raport4!$B$283:$T$419,14)</f>
        <v>78.5</v>
      </c>
      <c r="O520" s="84">
        <f>VLOOKUP($A$517,Raport4!$B$283:$T$419,15)</f>
        <v>86</v>
      </c>
      <c r="P520" s="84">
        <f>VLOOKUP($A$517,Raport4!$B$283:$T$419,16)</f>
        <v>80</v>
      </c>
      <c r="Q520" s="84">
        <f>VLOOKUP($A$517,Raport4!$B$283:$T$419,17)</f>
        <v>87.5</v>
      </c>
      <c r="R520" s="84">
        <f>VLOOKUP($A$517,Raport4!$B$283:$T$419,18)</f>
        <v>72.5</v>
      </c>
      <c r="S520" s="38">
        <f t="shared" si="279"/>
        <v>1221</v>
      </c>
      <c r="T520" s="38">
        <f t="shared" si="280"/>
        <v>81.400000000000006</v>
      </c>
      <c r="U520" s="338"/>
      <c r="V520" s="340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 spans="1:32" ht="15" customHeight="1">
      <c r="A521" s="335"/>
      <c r="B521" s="86" t="str">
        <f>VLOOKUP($A$517,PresensiIPS!$A$7:$M$360,4)</f>
        <v>3501085501040002</v>
      </c>
      <c r="C521" s="36" t="s">
        <v>24</v>
      </c>
      <c r="D521" s="84">
        <f>VLOOKUP($A$517,Raport5!$B$283:$T$419,4)</f>
        <v>90</v>
      </c>
      <c r="E521" s="84">
        <f>VLOOKUP($A$517,Raport5!$B$283:$T$419,5)</f>
        <v>90</v>
      </c>
      <c r="F521" s="84">
        <f>VLOOKUP($A$517,Raport5!$B$283:$T$419,6)</f>
        <v>78.5</v>
      </c>
      <c r="G521" s="84">
        <f>VLOOKUP($A$517,Raport5!$B$283:$T$419,7)</f>
        <v>68</v>
      </c>
      <c r="H521" s="84">
        <f>VLOOKUP($A$517,Raport5!$B$283:$T$419,8)</f>
        <v>88</v>
      </c>
      <c r="I521" s="84">
        <f>VLOOKUP($A$517,Raport5!$B$283:$T$419,9)</f>
        <v>81.5</v>
      </c>
      <c r="J521" s="84">
        <f>VLOOKUP($A$517,Raport5!$B$283:$T$419,10)</f>
        <v>90</v>
      </c>
      <c r="K521" s="84">
        <f>VLOOKUP($A$517,Raport5!$B$283:$T$419,11)</f>
        <v>86.5</v>
      </c>
      <c r="L521" s="84">
        <f>VLOOKUP($A$517,Raport5!$B$283:$T$419,12)</f>
        <v>74</v>
      </c>
      <c r="M521" s="84">
        <f>VLOOKUP($A$517,Raport5!$B$283:$T$419,13)</f>
        <v>82</v>
      </c>
      <c r="N521" s="84">
        <f>VLOOKUP($A$517,Raport5!$B$283:$T$419,14)</f>
        <v>79.5</v>
      </c>
      <c r="O521" s="84">
        <f>VLOOKUP($A$517,Raport5!$B$283:$T$419,15)</f>
        <v>80</v>
      </c>
      <c r="P521" s="84">
        <f>VLOOKUP($A$517,Raport5!$B$283:$T$419,16)</f>
        <v>72.5</v>
      </c>
      <c r="Q521" s="84">
        <f>VLOOKUP($A$517,Raport5!$B$283:$T$419,17)</f>
        <v>72</v>
      </c>
      <c r="R521" s="84">
        <f>VLOOKUP($A$517,Raport5!$B$283:$T$419,18)</f>
        <v>60</v>
      </c>
      <c r="S521" s="38">
        <f t="shared" si="279"/>
        <v>1192.5</v>
      </c>
      <c r="T521" s="38">
        <f t="shared" si="280"/>
        <v>79.5</v>
      </c>
      <c r="U521" s="338"/>
      <c r="V521" s="340"/>
    </row>
    <row r="522" spans="1:32" ht="15" customHeight="1">
      <c r="A522" s="335"/>
      <c r="B522" s="85">
        <f>VLOOKUP($A$517,PresensiIPS!$A$7:$M$360,2)</f>
        <v>12420</v>
      </c>
      <c r="C522" s="36" t="s">
        <v>67</v>
      </c>
      <c r="D522" s="84">
        <f>VLOOKUP($A$517,Raport6!$B$283:$T$419,4)</f>
        <v>91.5</v>
      </c>
      <c r="E522" s="84">
        <f>VLOOKUP($A$517,Raport6!$B$283:$T$419,5)</f>
        <v>90</v>
      </c>
      <c r="F522" s="84">
        <f>VLOOKUP($A$517,Raport6!$B$283:$T$419,6)</f>
        <v>86</v>
      </c>
      <c r="G522" s="84">
        <f>VLOOKUP($A$517,Raport6!$B$283:$T$419,7)</f>
        <v>72</v>
      </c>
      <c r="H522" s="84">
        <f>VLOOKUP($A$517,Raport6!$B$283:$T$419,8)</f>
        <v>87</v>
      </c>
      <c r="I522" s="84">
        <f>VLOOKUP($A$517,Raport6!$B$283:$T$419,9)</f>
        <v>82</v>
      </c>
      <c r="J522" s="84">
        <f>VLOOKUP($A$517,Raport6!$B$283:$T$419,10)</f>
        <v>94</v>
      </c>
      <c r="K522" s="84">
        <f>VLOOKUP($A$517,Raport6!$B$283:$T$419,11)</f>
        <v>92</v>
      </c>
      <c r="L522" s="84">
        <f>VLOOKUP($A$517,Raport6!$B$283:$T$419,12)</f>
        <v>85.5</v>
      </c>
      <c r="M522" s="84">
        <f>VLOOKUP($A$517,Raport6!$B$283:$T$419,13)</f>
        <v>86</v>
      </c>
      <c r="N522" s="84">
        <f>VLOOKUP($A$517,Raport6!$B$283:$T$419,14)</f>
        <v>81</v>
      </c>
      <c r="O522" s="84">
        <f>VLOOKUP($A$517,Raport6!$B$283:$T$419,15)</f>
        <v>81</v>
      </c>
      <c r="P522" s="84">
        <f>VLOOKUP($A$517,Raport6!$B$283:$T$419,16)</f>
        <v>75</v>
      </c>
      <c r="Q522" s="84">
        <f>VLOOKUP($A$517,Raport6!$B$283:$T$419,17)</f>
        <v>73.5</v>
      </c>
      <c r="R522" s="84">
        <f>VLOOKUP($A$517,Raport6!$B$283:$T$419,18)</f>
        <v>75</v>
      </c>
      <c r="S522" s="38">
        <f t="shared" si="279"/>
        <v>1251.5</v>
      </c>
      <c r="T522" s="38">
        <f t="shared" si="280"/>
        <v>83.43</v>
      </c>
      <c r="U522" s="338"/>
      <c r="V522" s="340"/>
    </row>
    <row r="523" spans="1:32" ht="15" customHeight="1">
      <c r="A523" s="335"/>
      <c r="B523" s="85" t="str">
        <f>VLOOKUP($A$517,PresensiIPS!$A$7:$M$360,3)</f>
        <v>0049608378</v>
      </c>
      <c r="C523" s="27" t="s">
        <v>21</v>
      </c>
      <c r="D523" s="39">
        <f>ROUND(((D517+D518+D519+D520+D521+D522)/6),2)</f>
        <v>87.17</v>
      </c>
      <c r="E523" s="39">
        <f>ROUND(((E517+E518+E519+E520+E521+E522)/6),2)</f>
        <v>84.92</v>
      </c>
      <c r="F523" s="39">
        <f>ROUND(((F517+F518+F519+F520+F521+F522)/6),2)</f>
        <v>81</v>
      </c>
      <c r="G523" s="39">
        <f>ROUND(((G517+G518+G519+G520+G521+G522)/6),2)</f>
        <v>71.33</v>
      </c>
      <c r="H523" s="39">
        <f>ROUND(((H517+H518+H519+H520+H521+H522)/6),2)</f>
        <v>84.92</v>
      </c>
      <c r="I523" s="39">
        <f t="shared" ref="I523:T523" si="282">ROUND(((I517+I518+I519+I520+I521+I522)/6),2)</f>
        <v>80.83</v>
      </c>
      <c r="J523" s="39">
        <f t="shared" si="282"/>
        <v>88.67</v>
      </c>
      <c r="K523" s="39">
        <f t="shared" si="282"/>
        <v>83.5</v>
      </c>
      <c r="L523" s="39">
        <f t="shared" si="282"/>
        <v>80</v>
      </c>
      <c r="M523" s="39">
        <f t="shared" ref="M523" si="283">ROUND(((M517+M518+M519+M520+M521+M522)/6),2)</f>
        <v>82.08</v>
      </c>
      <c r="N523" s="39">
        <f t="shared" si="282"/>
        <v>80.5</v>
      </c>
      <c r="O523" s="39">
        <f t="shared" si="282"/>
        <v>80.5</v>
      </c>
      <c r="P523" s="39">
        <f t="shared" si="282"/>
        <v>77.5</v>
      </c>
      <c r="Q523" s="39">
        <f t="shared" si="282"/>
        <v>78.83</v>
      </c>
      <c r="R523" s="39">
        <f t="shared" si="282"/>
        <v>73.75</v>
      </c>
      <c r="S523" s="39">
        <f t="shared" si="282"/>
        <v>1215.5</v>
      </c>
      <c r="T523" s="39">
        <f t="shared" si="282"/>
        <v>81.03</v>
      </c>
      <c r="U523" s="338"/>
      <c r="V523" s="340"/>
    </row>
    <row r="524" spans="1:32" ht="15" customHeight="1">
      <c r="A524" s="335"/>
      <c r="B524" s="78"/>
      <c r="C524" s="28" t="s">
        <v>204</v>
      </c>
      <c r="D524" s="84">
        <f>VLOOKUP($A$517,'Nilai USP'!$B$283:$T$419,4)</f>
        <v>91</v>
      </c>
      <c r="E524" s="84">
        <f>VLOOKUP($A$517,'Nilai USP'!$B$283:$T$419,5)</f>
        <v>84.615384615384613</v>
      </c>
      <c r="F524" s="84">
        <f>VLOOKUP($A$517,'Nilai USP'!$B$283:$T$419,6)</f>
        <v>89</v>
      </c>
      <c r="G524" s="84">
        <f>VLOOKUP($A$517,'Nilai USP'!$B$283:$T$419,7)</f>
        <v>76</v>
      </c>
      <c r="H524" s="84">
        <f>VLOOKUP($A$517,'Nilai USP'!$B$283:$T$419,8)</f>
        <v>82</v>
      </c>
      <c r="I524" s="84">
        <f>VLOOKUP($A$517,'Nilai USP'!$B$283:$T$419,9)</f>
        <v>92</v>
      </c>
      <c r="J524" s="84">
        <f>VLOOKUP($A$517,'Nilai USP'!$B$283:$T$419,10)</f>
        <v>88</v>
      </c>
      <c r="K524" s="84">
        <f>VLOOKUP($A$517,'Nilai USP'!$B$283:$T$419,11)</f>
        <v>91</v>
      </c>
      <c r="L524" s="84">
        <f>VLOOKUP($A$517,'Nilai USP'!$B$283:$T$419,12)</f>
        <v>83</v>
      </c>
      <c r="M524" s="84">
        <f>VLOOKUP($A$517,'Nilai USP'!$B$283:$T$419,13)</f>
        <v>92.941176470588232</v>
      </c>
      <c r="N524" s="84">
        <f>VLOOKUP($A$517,'Nilai USP'!$B$283:$T$419,14)</f>
        <v>99</v>
      </c>
      <c r="O524" s="84">
        <f>VLOOKUP($A$517,'Nilai USP'!$B$283:$T$419,15)</f>
        <v>83</v>
      </c>
      <c r="P524" s="84">
        <f>VLOOKUP($A$517,'Nilai USP'!$B$283:$T$419,16)</f>
        <v>78</v>
      </c>
      <c r="Q524" s="84">
        <f>VLOOKUP($A$517,'Nilai USP'!$B$283:$T$419,17)</f>
        <v>76</v>
      </c>
      <c r="R524" s="84">
        <f>VLOOKUP($A$517,'Nilai USP'!$B$283:$T$419,18)</f>
        <v>81</v>
      </c>
      <c r="S524" s="38">
        <f t="shared" ref="S524:S531" si="284">SUM(D524:R524)</f>
        <v>1286.5565610859728</v>
      </c>
      <c r="T524" s="38">
        <f t="shared" ref="T524:T531" si="285">ROUND(S524/COUNT(D524:R524),2)</f>
        <v>85.77</v>
      </c>
      <c r="U524" s="338"/>
      <c r="V524" s="340"/>
    </row>
    <row r="525" spans="1:32" ht="15" customHeight="1" thickBot="1">
      <c r="A525" s="336"/>
      <c r="B525" s="29"/>
      <c r="C525" s="37" t="s">
        <v>205</v>
      </c>
      <c r="D525" s="41">
        <f t="shared" ref="D525:R525" si="286">ROUND((D523*$V$6+D524*$V$7),0)</f>
        <v>89</v>
      </c>
      <c r="E525" s="41">
        <f t="shared" si="286"/>
        <v>85</v>
      </c>
      <c r="F525" s="41">
        <f t="shared" si="286"/>
        <v>85</v>
      </c>
      <c r="G525" s="41">
        <f t="shared" si="286"/>
        <v>74</v>
      </c>
      <c r="H525" s="41">
        <f t="shared" si="286"/>
        <v>83</v>
      </c>
      <c r="I525" s="41">
        <f t="shared" si="286"/>
        <v>86</v>
      </c>
      <c r="J525" s="41">
        <f t="shared" si="286"/>
        <v>88</v>
      </c>
      <c r="K525" s="41">
        <f t="shared" si="286"/>
        <v>87</v>
      </c>
      <c r="L525" s="41">
        <f t="shared" si="286"/>
        <v>82</v>
      </c>
      <c r="M525" s="41">
        <f t="shared" si="286"/>
        <v>88</v>
      </c>
      <c r="N525" s="41">
        <f t="shared" si="286"/>
        <v>90</v>
      </c>
      <c r="O525" s="41">
        <f t="shared" si="286"/>
        <v>82</v>
      </c>
      <c r="P525" s="41">
        <f t="shared" si="286"/>
        <v>78</v>
      </c>
      <c r="Q525" s="41">
        <f t="shared" si="286"/>
        <v>77</v>
      </c>
      <c r="R525" s="41">
        <f t="shared" si="286"/>
        <v>77</v>
      </c>
      <c r="S525" s="41">
        <f t="shared" si="284"/>
        <v>1251</v>
      </c>
      <c r="T525" s="41">
        <f t="shared" si="285"/>
        <v>83.4</v>
      </c>
      <c r="U525" s="339"/>
      <c r="V525" s="341"/>
    </row>
    <row r="526" spans="1:32" ht="15" customHeight="1" thickTop="1">
      <c r="A526" s="334">
        <v>58</v>
      </c>
      <c r="B526" s="26"/>
      <c r="C526" s="36" t="s">
        <v>34</v>
      </c>
      <c r="D526" s="87">
        <f>VLOOKUP($A$526,Raport1!$B$283:$T$419,4)</f>
        <v>73.5</v>
      </c>
      <c r="E526" s="87">
        <f>VLOOKUP($A$526,Raport1!$B$283:$T$419,5)</f>
        <v>75.5</v>
      </c>
      <c r="F526" s="87">
        <f>VLOOKUP($A$526,Raport1!$B$283:$T$419,6)</f>
        <v>80.5</v>
      </c>
      <c r="G526" s="87">
        <f>VLOOKUP($A$526,Raport1!$B$283:$T$419,7)</f>
        <v>76.5</v>
      </c>
      <c r="H526" s="87">
        <f>VLOOKUP($A$526,Raport1!$B$283:$T$419,8)</f>
        <v>81</v>
      </c>
      <c r="I526" s="87">
        <f>VLOOKUP($A$526,Raport1!$B$283:$T$419,9)</f>
        <v>79</v>
      </c>
      <c r="J526" s="87">
        <f>VLOOKUP($A$526,Raport1!$B$283:$T$419,10)</f>
        <v>84</v>
      </c>
      <c r="K526" s="87">
        <f>VLOOKUP($A$526,Raport1!$B$283:$T$419,11)</f>
        <v>78.5</v>
      </c>
      <c r="L526" s="87">
        <f>VLOOKUP($A$526,Raport1!$B$283:$T$419,12)</f>
        <v>81</v>
      </c>
      <c r="M526" s="87">
        <f>VLOOKUP($A$526,Raport1!$B$283:$T$419,13)</f>
        <v>74</v>
      </c>
      <c r="N526" s="87">
        <f>VLOOKUP($A$526,Raport1!$B$283:$T$419,14)</f>
        <v>81</v>
      </c>
      <c r="O526" s="87">
        <f>VLOOKUP($A$526,Raport1!$B$283:$T$419,15)</f>
        <v>70</v>
      </c>
      <c r="P526" s="87">
        <f>VLOOKUP($A$526,Raport1!$B$283:$T$419,16)</f>
        <v>77.5</v>
      </c>
      <c r="Q526" s="87">
        <f>VLOOKUP($A$526,Raport1!$B$283:$T$419,17)</f>
        <v>72.5</v>
      </c>
      <c r="R526" s="87">
        <f>VLOOKUP($A$526,Raport1!$B$283:$T$419,18)</f>
        <v>76</v>
      </c>
      <c r="S526" s="80">
        <f t="shared" si="284"/>
        <v>1160.5</v>
      </c>
      <c r="T526" s="80">
        <f t="shared" si="285"/>
        <v>77.37</v>
      </c>
      <c r="U526" s="337" t="str">
        <f>'SIKAP IPS'!J65</f>
        <v>SB</v>
      </c>
      <c r="V526" s="340" t="s">
        <v>33</v>
      </c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 spans="1:32" ht="15" customHeight="1">
      <c r="A527" s="335"/>
      <c r="B527" s="26"/>
      <c r="C527" s="35" t="s">
        <v>35</v>
      </c>
      <c r="D527" s="84">
        <f>VLOOKUP($A$526,Raport2!$B$283:$T$419,4)</f>
        <v>78</v>
      </c>
      <c r="E527" s="84">
        <f>VLOOKUP($A$526,Raport2!$B$283:$T$419,5)</f>
        <v>77.5</v>
      </c>
      <c r="F527" s="84">
        <f>VLOOKUP($A$526,Raport2!$B$283:$T$419,6)</f>
        <v>83</v>
      </c>
      <c r="G527" s="84">
        <f>VLOOKUP($A$526,Raport2!$B$283:$T$419,7)</f>
        <v>81.5</v>
      </c>
      <c r="H527" s="84">
        <f>VLOOKUP($A$526,Raport2!$B$283:$T$419,8)</f>
        <v>86</v>
      </c>
      <c r="I527" s="84">
        <f>VLOOKUP($A$526,Raport2!$B$283:$T$419,9)</f>
        <v>80.5</v>
      </c>
      <c r="J527" s="84">
        <f>VLOOKUP($A$526,Raport2!$B$283:$T$419,10)</f>
        <v>87.5</v>
      </c>
      <c r="K527" s="84">
        <f>VLOOKUP($A$526,Raport2!$B$283:$T$419,11)</f>
        <v>81.5</v>
      </c>
      <c r="L527" s="84">
        <f>VLOOKUP($A$526,Raport2!$B$283:$T$419,12)</f>
        <v>82.5</v>
      </c>
      <c r="M527" s="84">
        <f>VLOOKUP($A$526,Raport2!$B$283:$T$419,13)</f>
        <v>77</v>
      </c>
      <c r="N527" s="84">
        <f>VLOOKUP($A$526,Raport2!$B$283:$T$419,14)</f>
        <v>81</v>
      </c>
      <c r="O527" s="84">
        <f>VLOOKUP($A$526,Raport2!$B$283:$T$419,15)</f>
        <v>75</v>
      </c>
      <c r="P527" s="84">
        <f>VLOOKUP($A$526,Raport2!$B$283:$T$419,16)</f>
        <v>79</v>
      </c>
      <c r="Q527" s="84">
        <f>VLOOKUP($A$526,Raport2!$B$283:$T$419,17)</f>
        <v>77.5</v>
      </c>
      <c r="R527" s="84">
        <f>VLOOKUP($A$526,Raport2!$B$283:$T$419,18)</f>
        <v>84.5</v>
      </c>
      <c r="S527" s="38">
        <f t="shared" si="284"/>
        <v>1212</v>
      </c>
      <c r="T527" s="38">
        <f t="shared" si="285"/>
        <v>80.8</v>
      </c>
      <c r="U527" s="338"/>
      <c r="V527" s="340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 spans="1:32" ht="15" customHeight="1">
      <c r="A528" s="335"/>
      <c r="B528" s="342" t="str">
        <f>VLOOKUP($A$526,PresensiIPS!$A$7:$M$360,7)</f>
        <v>RANGGA ADITYA RASTRA PRADANA</v>
      </c>
      <c r="C528" s="35" t="s">
        <v>22</v>
      </c>
      <c r="D528" s="84">
        <f>VLOOKUP($A$526,Raport3!$B$283:$T$419,4)</f>
        <v>81</v>
      </c>
      <c r="E528" s="84">
        <f>VLOOKUP($A$526,Raport3!$B$283:$T$419,5)</f>
        <v>80</v>
      </c>
      <c r="F528" s="84">
        <f>VLOOKUP($A$526,Raport3!$B$283:$T$419,6)</f>
        <v>82</v>
      </c>
      <c r="G528" s="84">
        <f>VLOOKUP($A$526,Raport3!$B$283:$T$419,7)</f>
        <v>85</v>
      </c>
      <c r="H528" s="84">
        <f>VLOOKUP($A$526,Raport3!$B$283:$T$419,8)</f>
        <v>88</v>
      </c>
      <c r="I528" s="84">
        <f>VLOOKUP($A$526,Raport3!$B$283:$T$419,9)</f>
        <v>82</v>
      </c>
      <c r="J528" s="84">
        <f>VLOOKUP($A$526,Raport3!$B$283:$T$419,10)</f>
        <v>88.5</v>
      </c>
      <c r="K528" s="84">
        <f>VLOOKUP($A$526,Raport3!$B$283:$T$419,11)</f>
        <v>81</v>
      </c>
      <c r="L528" s="84">
        <f>VLOOKUP($A$526,Raport3!$B$283:$T$419,12)</f>
        <v>86</v>
      </c>
      <c r="M528" s="84">
        <f>VLOOKUP($A$526,Raport3!$B$283:$T$419,13)</f>
        <v>86</v>
      </c>
      <c r="N528" s="84">
        <f>VLOOKUP($A$526,Raport3!$B$283:$T$419,14)</f>
        <v>83</v>
      </c>
      <c r="O528" s="84">
        <f>VLOOKUP($A$526,Raport3!$B$283:$T$419,15)</f>
        <v>83.5</v>
      </c>
      <c r="P528" s="84">
        <f>VLOOKUP($A$526,Raport3!$B$283:$T$419,16)</f>
        <v>81</v>
      </c>
      <c r="Q528" s="84">
        <f>VLOOKUP($A$526,Raport3!$B$283:$T$419,17)</f>
        <v>76.5</v>
      </c>
      <c r="R528" s="84">
        <f>VLOOKUP($A$526,Raport3!$B$283:$T$419,18)</f>
        <v>85.5</v>
      </c>
      <c r="S528" s="38">
        <f t="shared" si="284"/>
        <v>1249</v>
      </c>
      <c r="T528" s="38">
        <f t="shared" si="285"/>
        <v>83.27</v>
      </c>
      <c r="U528" s="338"/>
      <c r="V528" s="340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 spans="1:32" ht="15" customHeight="1">
      <c r="A529" s="335"/>
      <c r="B529" s="342"/>
      <c r="C529" s="35" t="s">
        <v>23</v>
      </c>
      <c r="D529" s="84">
        <f>VLOOKUP($A$526,Raport4!$B$283:$T$419,4)</f>
        <v>79.5</v>
      </c>
      <c r="E529" s="84">
        <f>VLOOKUP($A$526,Raport4!$B$283:$T$419,5)</f>
        <v>84</v>
      </c>
      <c r="F529" s="84">
        <f>VLOOKUP($A$526,Raport4!$B$283:$T$419,6)</f>
        <v>84.5</v>
      </c>
      <c r="G529" s="84">
        <f>VLOOKUP($A$526,Raport4!$B$283:$T$419,7)</f>
        <v>85</v>
      </c>
      <c r="H529" s="84">
        <f>VLOOKUP($A$526,Raport4!$B$283:$T$419,8)</f>
        <v>89</v>
      </c>
      <c r="I529" s="84">
        <f>VLOOKUP($A$526,Raport4!$B$283:$T$419,9)</f>
        <v>82.5</v>
      </c>
      <c r="J529" s="84">
        <f>VLOOKUP($A$526,Raport4!$B$283:$T$419,10)</f>
        <v>92</v>
      </c>
      <c r="K529" s="84">
        <f>VLOOKUP($A$526,Raport4!$B$283:$T$419,11)</f>
        <v>85.5</v>
      </c>
      <c r="L529" s="84">
        <f>VLOOKUP($A$526,Raport4!$B$283:$T$419,12)</f>
        <v>88</v>
      </c>
      <c r="M529" s="84">
        <f>VLOOKUP($A$526,Raport4!$B$283:$T$419,13)</f>
        <v>82.5</v>
      </c>
      <c r="N529" s="84">
        <f>VLOOKUP($A$526,Raport4!$B$283:$T$419,14)</f>
        <v>82.5</v>
      </c>
      <c r="O529" s="84">
        <f>VLOOKUP($A$526,Raport4!$B$283:$T$419,15)</f>
        <v>89.5</v>
      </c>
      <c r="P529" s="84">
        <f>VLOOKUP($A$526,Raport4!$B$283:$T$419,16)</f>
        <v>81.5</v>
      </c>
      <c r="Q529" s="84">
        <f>VLOOKUP($A$526,Raport4!$B$283:$T$419,17)</f>
        <v>78.5</v>
      </c>
      <c r="R529" s="84">
        <f>VLOOKUP($A$526,Raport4!$B$283:$T$419,18)</f>
        <v>86.5</v>
      </c>
      <c r="S529" s="38">
        <f t="shared" si="284"/>
        <v>1271</v>
      </c>
      <c r="T529" s="38">
        <f t="shared" si="285"/>
        <v>84.73</v>
      </c>
      <c r="U529" s="338"/>
      <c r="V529" s="340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 spans="1:32" ht="15" customHeight="1">
      <c r="A530" s="335"/>
      <c r="B530" s="86" t="str">
        <f>VLOOKUP($A$526,PresensiIPS!$A$7:$M$360,4)</f>
        <v>3526031412030001</v>
      </c>
      <c r="C530" s="36" t="s">
        <v>24</v>
      </c>
      <c r="D530" s="84">
        <f>VLOOKUP($A$526,Raport5!$B$283:$T$419,4)</f>
        <v>88.5</v>
      </c>
      <c r="E530" s="84">
        <f>VLOOKUP($A$526,Raport5!$B$283:$T$419,5)</f>
        <v>87.5</v>
      </c>
      <c r="F530" s="84">
        <f>VLOOKUP($A$526,Raport5!$B$283:$T$419,6)</f>
        <v>88.5</v>
      </c>
      <c r="G530" s="84">
        <f>VLOOKUP($A$526,Raport5!$B$283:$T$419,7)</f>
        <v>88</v>
      </c>
      <c r="H530" s="84">
        <f>VLOOKUP($A$526,Raport5!$B$283:$T$419,8)</f>
        <v>93</v>
      </c>
      <c r="I530" s="84">
        <f>VLOOKUP($A$526,Raport5!$B$283:$T$419,9)</f>
        <v>82.5</v>
      </c>
      <c r="J530" s="84">
        <f>VLOOKUP($A$526,Raport5!$B$283:$T$419,10)</f>
        <v>93.5</v>
      </c>
      <c r="K530" s="84">
        <f>VLOOKUP($A$526,Raport5!$B$283:$T$419,11)</f>
        <v>89</v>
      </c>
      <c r="L530" s="84">
        <f>VLOOKUP($A$526,Raport5!$B$283:$T$419,12)</f>
        <v>89.5</v>
      </c>
      <c r="M530" s="84">
        <f>VLOOKUP($A$526,Raport5!$B$283:$T$419,13)</f>
        <v>86.5</v>
      </c>
      <c r="N530" s="84">
        <f>VLOOKUP($A$526,Raport5!$B$283:$T$419,14)</f>
        <v>83</v>
      </c>
      <c r="O530" s="84">
        <f>VLOOKUP($A$526,Raport5!$B$283:$T$419,15)</f>
        <v>90.5</v>
      </c>
      <c r="P530" s="84">
        <f>VLOOKUP($A$526,Raport5!$B$283:$T$419,16)</f>
        <v>88</v>
      </c>
      <c r="Q530" s="84">
        <f>VLOOKUP($A$526,Raport5!$B$283:$T$419,17)</f>
        <v>87</v>
      </c>
      <c r="R530" s="84">
        <f>VLOOKUP($A$526,Raport5!$B$283:$T$419,18)</f>
        <v>82.5</v>
      </c>
      <c r="S530" s="38">
        <f t="shared" si="284"/>
        <v>1317.5</v>
      </c>
      <c r="T530" s="38">
        <f t="shared" si="285"/>
        <v>87.83</v>
      </c>
      <c r="U530" s="338"/>
      <c r="V530" s="340"/>
    </row>
    <row r="531" spans="1:32" ht="15" customHeight="1">
      <c r="A531" s="335"/>
      <c r="B531" s="85">
        <f>VLOOKUP($A$526,PresensiIPS!$A$7:$M$360,2)</f>
        <v>12448</v>
      </c>
      <c r="C531" s="36" t="s">
        <v>67</v>
      </c>
      <c r="D531" s="84">
        <f>VLOOKUP($A$526,Raport6!$B$283:$T$419,4)</f>
        <v>89</v>
      </c>
      <c r="E531" s="84">
        <f>VLOOKUP($A$526,Raport6!$B$283:$T$419,5)</f>
        <v>89</v>
      </c>
      <c r="F531" s="84">
        <f>VLOOKUP($A$526,Raport6!$B$283:$T$419,6)</f>
        <v>91.5</v>
      </c>
      <c r="G531" s="84">
        <f>VLOOKUP($A$526,Raport6!$B$283:$T$419,7)</f>
        <v>88.5</v>
      </c>
      <c r="H531" s="84">
        <f>VLOOKUP($A$526,Raport6!$B$283:$T$419,8)</f>
        <v>93</v>
      </c>
      <c r="I531" s="84">
        <f>VLOOKUP($A$526,Raport6!$B$283:$T$419,9)</f>
        <v>82.5</v>
      </c>
      <c r="J531" s="84">
        <f>VLOOKUP($A$526,Raport6!$B$283:$T$419,10)</f>
        <v>96</v>
      </c>
      <c r="K531" s="84">
        <f>VLOOKUP($A$526,Raport6!$B$283:$T$419,11)</f>
        <v>93</v>
      </c>
      <c r="L531" s="84">
        <f>VLOOKUP($A$526,Raport6!$B$283:$T$419,12)</f>
        <v>90.5</v>
      </c>
      <c r="M531" s="84">
        <f>VLOOKUP($A$526,Raport6!$B$283:$T$419,13)</f>
        <v>88</v>
      </c>
      <c r="N531" s="84">
        <f>VLOOKUP($A$526,Raport6!$B$283:$T$419,14)</f>
        <v>85</v>
      </c>
      <c r="O531" s="84">
        <f>VLOOKUP($A$526,Raport6!$B$283:$T$419,15)</f>
        <v>90.5</v>
      </c>
      <c r="P531" s="84">
        <f>VLOOKUP($A$526,Raport6!$B$283:$T$419,16)</f>
        <v>88</v>
      </c>
      <c r="Q531" s="84">
        <f>VLOOKUP($A$526,Raport6!$B$283:$T$419,17)</f>
        <v>86.5</v>
      </c>
      <c r="R531" s="84">
        <f>VLOOKUP($A$526,Raport6!$B$283:$T$419,18)</f>
        <v>82.5</v>
      </c>
      <c r="S531" s="38">
        <f t="shared" si="284"/>
        <v>1333.5</v>
      </c>
      <c r="T531" s="38">
        <f t="shared" si="285"/>
        <v>88.9</v>
      </c>
      <c r="U531" s="338"/>
      <c r="V531" s="340"/>
    </row>
    <row r="532" spans="1:32" ht="15" customHeight="1">
      <c r="A532" s="335"/>
      <c r="B532" s="85" t="str">
        <f>VLOOKUP($A$526,PresensiIPS!$A$7:$M$360,3)</f>
        <v>0038777078</v>
      </c>
      <c r="C532" s="27" t="s">
        <v>21</v>
      </c>
      <c r="D532" s="39">
        <f>ROUND(((D526+D527+D528+D529+D530+D531)/6),2)</f>
        <v>81.58</v>
      </c>
      <c r="E532" s="39">
        <f>ROUND(((E526+E527+E528+E529+E530+E531)/6),2)</f>
        <v>82.25</v>
      </c>
      <c r="F532" s="39">
        <f>ROUND(((F526+F527+F528+F529+F530+F531)/6),2)</f>
        <v>85</v>
      </c>
      <c r="G532" s="39">
        <f>ROUND(((G526+G527+G528+G529+G530+G531)/6),2)</f>
        <v>84.08</v>
      </c>
      <c r="H532" s="39">
        <f>ROUND(((H526+H527+H528+H529+H530+H531)/6),2)</f>
        <v>88.33</v>
      </c>
      <c r="I532" s="39">
        <f t="shared" ref="I532:T532" si="287">ROUND(((I526+I527+I528+I529+I530+I531)/6),2)</f>
        <v>81.5</v>
      </c>
      <c r="J532" s="39">
        <f t="shared" si="287"/>
        <v>90.25</v>
      </c>
      <c r="K532" s="39">
        <f t="shared" si="287"/>
        <v>84.75</v>
      </c>
      <c r="L532" s="39">
        <f t="shared" si="287"/>
        <v>86.25</v>
      </c>
      <c r="M532" s="39">
        <f t="shared" ref="M532" si="288">ROUND(((M526+M527+M528+M529+M530+M531)/6),2)</f>
        <v>82.33</v>
      </c>
      <c r="N532" s="39">
        <f t="shared" si="287"/>
        <v>82.58</v>
      </c>
      <c r="O532" s="39">
        <f t="shared" si="287"/>
        <v>83.17</v>
      </c>
      <c r="P532" s="39">
        <f t="shared" si="287"/>
        <v>82.5</v>
      </c>
      <c r="Q532" s="39">
        <f t="shared" si="287"/>
        <v>79.75</v>
      </c>
      <c r="R532" s="39">
        <f t="shared" si="287"/>
        <v>82.92</v>
      </c>
      <c r="S532" s="39">
        <f t="shared" si="287"/>
        <v>1257.25</v>
      </c>
      <c r="T532" s="39">
        <f t="shared" si="287"/>
        <v>83.82</v>
      </c>
      <c r="U532" s="338"/>
      <c r="V532" s="340"/>
    </row>
    <row r="533" spans="1:32" ht="15" customHeight="1">
      <c r="A533" s="335"/>
      <c r="B533" s="78"/>
      <c r="C533" s="28" t="s">
        <v>204</v>
      </c>
      <c r="D533" s="84">
        <f>VLOOKUP($A$526,'Nilai USP'!$B$283:$T$419,4)</f>
        <v>90</v>
      </c>
      <c r="E533" s="84">
        <f>VLOOKUP($A$526,'Nilai USP'!$B$283:$T$419,5)</f>
        <v>89.230769230769226</v>
      </c>
      <c r="F533" s="84">
        <f>VLOOKUP($A$526,'Nilai USP'!$B$283:$T$419,6)</f>
        <v>95</v>
      </c>
      <c r="G533" s="84">
        <f>VLOOKUP($A$526,'Nilai USP'!$B$283:$T$419,7)</f>
        <v>83</v>
      </c>
      <c r="H533" s="84">
        <f>VLOOKUP($A$526,'Nilai USP'!$B$283:$T$419,8)</f>
        <v>88</v>
      </c>
      <c r="I533" s="84">
        <f>VLOOKUP($A$526,'Nilai USP'!$B$283:$T$419,9)</f>
        <v>86</v>
      </c>
      <c r="J533" s="84">
        <f>VLOOKUP($A$526,'Nilai USP'!$B$283:$T$419,10)</f>
        <v>95</v>
      </c>
      <c r="K533" s="84">
        <f>VLOOKUP($A$526,'Nilai USP'!$B$283:$T$419,11)</f>
        <v>95</v>
      </c>
      <c r="L533" s="84">
        <f>VLOOKUP($A$526,'Nilai USP'!$B$283:$T$419,12)</f>
        <v>92</v>
      </c>
      <c r="M533" s="84">
        <f>VLOOKUP($A$526,'Nilai USP'!$B$283:$T$419,13)</f>
        <v>85.882352941176464</v>
      </c>
      <c r="N533" s="84">
        <f>VLOOKUP($A$526,'Nilai USP'!$B$283:$T$419,14)</f>
        <v>97</v>
      </c>
      <c r="O533" s="84">
        <f>VLOOKUP($A$526,'Nilai USP'!$B$283:$T$419,15)</f>
        <v>88</v>
      </c>
      <c r="P533" s="84">
        <f>VLOOKUP($A$526,'Nilai USP'!$B$283:$T$419,16)</f>
        <v>84</v>
      </c>
      <c r="Q533" s="84">
        <f>VLOOKUP($A$526,'Nilai USP'!$B$283:$T$419,17)</f>
        <v>78</v>
      </c>
      <c r="R533" s="84">
        <f>VLOOKUP($A$526,'Nilai USP'!$B$283:$T$419,18)</f>
        <v>88</v>
      </c>
      <c r="S533" s="38">
        <f t="shared" ref="S533:S540" si="289">SUM(D533:R533)</f>
        <v>1334.1131221719456</v>
      </c>
      <c r="T533" s="38">
        <f t="shared" ref="T533:T540" si="290">ROUND(S533/COUNT(D533:R533),2)</f>
        <v>88.94</v>
      </c>
      <c r="U533" s="338"/>
      <c r="V533" s="340"/>
    </row>
    <row r="534" spans="1:32" ht="15" customHeight="1" thickBot="1">
      <c r="A534" s="336"/>
      <c r="B534" s="29"/>
      <c r="C534" s="37" t="s">
        <v>205</v>
      </c>
      <c r="D534" s="41">
        <f t="shared" ref="D534:R534" si="291">ROUND((D532*$V$6+D533*$V$7),0)</f>
        <v>86</v>
      </c>
      <c r="E534" s="41">
        <f t="shared" si="291"/>
        <v>86</v>
      </c>
      <c r="F534" s="41">
        <f t="shared" si="291"/>
        <v>90</v>
      </c>
      <c r="G534" s="41">
        <f t="shared" si="291"/>
        <v>84</v>
      </c>
      <c r="H534" s="41">
        <f t="shared" si="291"/>
        <v>88</v>
      </c>
      <c r="I534" s="41">
        <f t="shared" si="291"/>
        <v>84</v>
      </c>
      <c r="J534" s="41">
        <f t="shared" si="291"/>
        <v>93</v>
      </c>
      <c r="K534" s="41">
        <f t="shared" si="291"/>
        <v>90</v>
      </c>
      <c r="L534" s="41">
        <f t="shared" si="291"/>
        <v>89</v>
      </c>
      <c r="M534" s="41">
        <f t="shared" si="291"/>
        <v>84</v>
      </c>
      <c r="N534" s="41">
        <f t="shared" si="291"/>
        <v>90</v>
      </c>
      <c r="O534" s="41">
        <f t="shared" si="291"/>
        <v>86</v>
      </c>
      <c r="P534" s="41">
        <f t="shared" si="291"/>
        <v>83</v>
      </c>
      <c r="Q534" s="41">
        <f t="shared" si="291"/>
        <v>79</v>
      </c>
      <c r="R534" s="41">
        <f t="shared" si="291"/>
        <v>85</v>
      </c>
      <c r="S534" s="41">
        <f t="shared" si="289"/>
        <v>1297</v>
      </c>
      <c r="T534" s="41">
        <f t="shared" si="290"/>
        <v>86.47</v>
      </c>
      <c r="U534" s="339"/>
      <c r="V534" s="341"/>
    </row>
    <row r="535" spans="1:32" ht="15" customHeight="1" thickTop="1">
      <c r="A535" s="334">
        <v>59</v>
      </c>
      <c r="B535" s="26"/>
      <c r="C535" s="36" t="s">
        <v>34</v>
      </c>
      <c r="D535" s="87">
        <f>VLOOKUP($A$535,Raport1!$B$283:$T$419,4)</f>
        <v>81.5</v>
      </c>
      <c r="E535" s="87">
        <f>VLOOKUP($A$535,Raport1!$B$283:$T$419,5)</f>
        <v>84.5</v>
      </c>
      <c r="F535" s="87">
        <f>VLOOKUP($A$535,Raport1!$B$283:$T$419,6)</f>
        <v>86</v>
      </c>
      <c r="G535" s="87">
        <f>VLOOKUP($A$535,Raport1!$B$283:$T$419,7)</f>
        <v>82</v>
      </c>
      <c r="H535" s="87">
        <f>VLOOKUP($A$535,Raport1!$B$283:$T$419,8)</f>
        <v>84.5</v>
      </c>
      <c r="I535" s="87">
        <f>VLOOKUP($A$535,Raport1!$B$283:$T$419,9)</f>
        <v>82.5</v>
      </c>
      <c r="J535" s="87">
        <f>VLOOKUP($A$535,Raport1!$B$283:$T$419,10)</f>
        <v>84</v>
      </c>
      <c r="K535" s="87">
        <f>VLOOKUP($A$535,Raport1!$B$283:$T$419,11)</f>
        <v>77.5</v>
      </c>
      <c r="L535" s="87">
        <f>VLOOKUP($A$535,Raport1!$B$283:$T$419,12)</f>
        <v>82.5</v>
      </c>
      <c r="M535" s="87">
        <f>VLOOKUP($A$535,Raport1!$B$283:$T$419,13)</f>
        <v>78.5</v>
      </c>
      <c r="N535" s="87">
        <f>VLOOKUP($A$535,Raport1!$B$283:$T$419,14)</f>
        <v>85.5</v>
      </c>
      <c r="O535" s="87">
        <f>VLOOKUP($A$535,Raport1!$B$283:$T$419,15)</f>
        <v>80</v>
      </c>
      <c r="P535" s="87">
        <f>VLOOKUP($A$535,Raport1!$B$283:$T$419,16)</f>
        <v>84.5</v>
      </c>
      <c r="Q535" s="87">
        <f>VLOOKUP($A$535,Raport1!$B$283:$T$419,17)</f>
        <v>79.5</v>
      </c>
      <c r="R535" s="87">
        <f>VLOOKUP($A$535,Raport1!$B$283:$T$419,18)</f>
        <v>83</v>
      </c>
      <c r="S535" s="80">
        <f t="shared" si="289"/>
        <v>1236</v>
      </c>
      <c r="T535" s="80">
        <f t="shared" si="290"/>
        <v>82.4</v>
      </c>
      <c r="U535" s="337" t="str">
        <f>'SIKAP IPS'!J66</f>
        <v>SB</v>
      </c>
      <c r="V535" s="340" t="s">
        <v>33</v>
      </c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 spans="1:32" ht="15" customHeight="1">
      <c r="A536" s="335"/>
      <c r="B536" s="26"/>
      <c r="C536" s="35" t="s">
        <v>35</v>
      </c>
      <c r="D536" s="84">
        <f>VLOOKUP($A$535,Raport2!$B$283:$T$419,4)</f>
        <v>85.5</v>
      </c>
      <c r="E536" s="84">
        <f>VLOOKUP($A$535,Raport2!$B$283:$T$419,5)</f>
        <v>87.5</v>
      </c>
      <c r="F536" s="84">
        <f>VLOOKUP($A$535,Raport2!$B$283:$T$419,6)</f>
        <v>88.5</v>
      </c>
      <c r="G536" s="84">
        <f>VLOOKUP($A$535,Raport2!$B$283:$T$419,7)</f>
        <v>82</v>
      </c>
      <c r="H536" s="84">
        <f>VLOOKUP($A$535,Raport2!$B$283:$T$419,8)</f>
        <v>88</v>
      </c>
      <c r="I536" s="84">
        <f>VLOOKUP($A$535,Raport2!$B$283:$T$419,9)</f>
        <v>86.5</v>
      </c>
      <c r="J536" s="84">
        <f>VLOOKUP($A$535,Raport2!$B$283:$T$419,10)</f>
        <v>86.5</v>
      </c>
      <c r="K536" s="84">
        <f>VLOOKUP($A$535,Raport2!$B$283:$T$419,11)</f>
        <v>81.5</v>
      </c>
      <c r="L536" s="84">
        <f>VLOOKUP($A$535,Raport2!$B$283:$T$419,12)</f>
        <v>83</v>
      </c>
      <c r="M536" s="84">
        <f>VLOOKUP($A$535,Raport2!$B$283:$T$419,13)</f>
        <v>84.5</v>
      </c>
      <c r="N536" s="84">
        <f>VLOOKUP($A$535,Raport2!$B$283:$T$419,14)</f>
        <v>87.5</v>
      </c>
      <c r="O536" s="84">
        <f>VLOOKUP($A$535,Raport2!$B$283:$T$419,15)</f>
        <v>85</v>
      </c>
      <c r="P536" s="84">
        <f>VLOOKUP($A$535,Raport2!$B$283:$T$419,16)</f>
        <v>88.5</v>
      </c>
      <c r="Q536" s="84">
        <f>VLOOKUP($A$535,Raport2!$B$283:$T$419,17)</f>
        <v>83</v>
      </c>
      <c r="R536" s="84">
        <f>VLOOKUP($A$535,Raport2!$B$283:$T$419,18)</f>
        <v>86</v>
      </c>
      <c r="S536" s="38">
        <f t="shared" si="289"/>
        <v>1283.5</v>
      </c>
      <c r="T536" s="38">
        <f t="shared" si="290"/>
        <v>85.57</v>
      </c>
      <c r="U536" s="338"/>
      <c r="V536" s="340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 spans="1:32" ht="15" customHeight="1">
      <c r="A537" s="335"/>
      <c r="B537" s="342" t="str">
        <f>VLOOKUP($A$535,PresensiIPS!$A$7:$M$360,7)</f>
        <v>RANIA SALSABILA</v>
      </c>
      <c r="C537" s="35" t="s">
        <v>22</v>
      </c>
      <c r="D537" s="84">
        <f>VLOOKUP($A$535,Raport3!$B$283:$T$419,4)</f>
        <v>89</v>
      </c>
      <c r="E537" s="84">
        <f>VLOOKUP($A$535,Raport3!$B$283:$T$419,5)</f>
        <v>90</v>
      </c>
      <c r="F537" s="84">
        <f>VLOOKUP($A$535,Raport3!$B$283:$T$419,6)</f>
        <v>86.5</v>
      </c>
      <c r="G537" s="84">
        <f>VLOOKUP($A$535,Raport3!$B$283:$T$419,7)</f>
        <v>87</v>
      </c>
      <c r="H537" s="84">
        <f>VLOOKUP($A$535,Raport3!$B$283:$T$419,8)</f>
        <v>93</v>
      </c>
      <c r="I537" s="84">
        <f>VLOOKUP($A$535,Raport3!$B$283:$T$419,9)</f>
        <v>89</v>
      </c>
      <c r="J537" s="84">
        <f>VLOOKUP($A$535,Raport3!$B$283:$T$419,10)</f>
        <v>90</v>
      </c>
      <c r="K537" s="84">
        <f>VLOOKUP($A$535,Raport3!$B$283:$T$419,11)</f>
        <v>85</v>
      </c>
      <c r="L537" s="84">
        <f>VLOOKUP($A$535,Raport3!$B$283:$T$419,12)</f>
        <v>85.5</v>
      </c>
      <c r="M537" s="84">
        <f>VLOOKUP($A$535,Raport3!$B$283:$T$419,13)</f>
        <v>87</v>
      </c>
      <c r="N537" s="84">
        <f>VLOOKUP($A$535,Raport3!$B$283:$T$419,14)</f>
        <v>87.5</v>
      </c>
      <c r="O537" s="84">
        <f>VLOOKUP($A$535,Raport3!$B$283:$T$419,15)</f>
        <v>92.5</v>
      </c>
      <c r="P537" s="84">
        <f>VLOOKUP($A$535,Raport3!$B$283:$T$419,16)</f>
        <v>90.5</v>
      </c>
      <c r="Q537" s="84">
        <f>VLOOKUP($A$535,Raport3!$B$283:$T$419,17)</f>
        <v>86</v>
      </c>
      <c r="R537" s="84">
        <f>VLOOKUP($A$535,Raport3!$B$283:$T$419,18)</f>
        <v>88</v>
      </c>
      <c r="S537" s="38">
        <f t="shared" si="289"/>
        <v>1326.5</v>
      </c>
      <c r="T537" s="38">
        <f t="shared" si="290"/>
        <v>88.43</v>
      </c>
      <c r="U537" s="338"/>
      <c r="V537" s="340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 spans="1:32" ht="15" customHeight="1">
      <c r="A538" s="335"/>
      <c r="B538" s="342"/>
      <c r="C538" s="35" t="s">
        <v>23</v>
      </c>
      <c r="D538" s="84">
        <f>VLOOKUP($A$535,Raport4!$B$283:$T$419,4)</f>
        <v>93</v>
      </c>
      <c r="E538" s="84">
        <f>VLOOKUP($A$535,Raport4!$B$283:$T$419,5)</f>
        <v>96</v>
      </c>
      <c r="F538" s="84">
        <f>VLOOKUP($A$535,Raport4!$B$283:$T$419,6)</f>
        <v>86.5</v>
      </c>
      <c r="G538" s="84">
        <f>VLOOKUP($A$535,Raport4!$B$283:$T$419,7)</f>
        <v>93</v>
      </c>
      <c r="H538" s="84">
        <f>VLOOKUP($A$535,Raport4!$B$283:$T$419,8)</f>
        <v>95</v>
      </c>
      <c r="I538" s="84">
        <f>VLOOKUP($A$535,Raport4!$B$283:$T$419,9)</f>
        <v>92</v>
      </c>
      <c r="J538" s="84">
        <f>VLOOKUP($A$535,Raport4!$B$283:$T$419,10)</f>
        <v>93</v>
      </c>
      <c r="K538" s="84">
        <f>VLOOKUP($A$535,Raport4!$B$283:$T$419,11)</f>
        <v>86.5</v>
      </c>
      <c r="L538" s="84">
        <f>VLOOKUP($A$535,Raport4!$B$283:$T$419,12)</f>
        <v>90</v>
      </c>
      <c r="M538" s="84">
        <f>VLOOKUP($A$535,Raport4!$B$283:$T$419,13)</f>
        <v>90</v>
      </c>
      <c r="N538" s="84">
        <f>VLOOKUP($A$535,Raport4!$B$283:$T$419,14)</f>
        <v>88</v>
      </c>
      <c r="O538" s="84">
        <f>VLOOKUP($A$535,Raport4!$B$283:$T$419,15)</f>
        <v>95</v>
      </c>
      <c r="P538" s="84">
        <f>VLOOKUP($A$535,Raport4!$B$283:$T$419,16)</f>
        <v>90.5</v>
      </c>
      <c r="Q538" s="84">
        <f>VLOOKUP($A$535,Raport4!$B$283:$T$419,17)</f>
        <v>88</v>
      </c>
      <c r="R538" s="84">
        <f>VLOOKUP($A$535,Raport4!$B$283:$T$419,18)</f>
        <v>89</v>
      </c>
      <c r="S538" s="38">
        <f t="shared" si="289"/>
        <v>1365.5</v>
      </c>
      <c r="T538" s="38">
        <f t="shared" si="290"/>
        <v>91.03</v>
      </c>
      <c r="U538" s="338"/>
      <c r="V538" s="340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 spans="1:32" ht="15" customHeight="1">
      <c r="A539" s="335"/>
      <c r="B539" s="86" t="str">
        <f>VLOOKUP($A$535,PresensiIPS!$A$7:$M$360,4)</f>
        <v>3526015304030007</v>
      </c>
      <c r="C539" s="36" t="s">
        <v>24</v>
      </c>
      <c r="D539" s="84">
        <f>VLOOKUP($A$535,Raport5!$B$283:$T$419,4)</f>
        <v>95</v>
      </c>
      <c r="E539" s="84">
        <f>VLOOKUP($A$535,Raport5!$B$283:$T$419,5)</f>
        <v>97</v>
      </c>
      <c r="F539" s="84">
        <f>VLOOKUP($A$535,Raport5!$B$283:$T$419,6)</f>
        <v>93</v>
      </c>
      <c r="G539" s="84">
        <f>VLOOKUP($A$535,Raport5!$B$283:$T$419,7)</f>
        <v>95</v>
      </c>
      <c r="H539" s="84">
        <f>VLOOKUP($A$535,Raport5!$B$283:$T$419,8)</f>
        <v>97</v>
      </c>
      <c r="I539" s="84">
        <f>VLOOKUP($A$535,Raport5!$B$283:$T$419,9)</f>
        <v>90.5</v>
      </c>
      <c r="J539" s="84">
        <f>VLOOKUP($A$535,Raport5!$B$283:$T$419,10)</f>
        <v>95</v>
      </c>
      <c r="K539" s="84">
        <f>VLOOKUP($A$535,Raport5!$B$283:$T$419,11)</f>
        <v>87</v>
      </c>
      <c r="L539" s="84">
        <f>VLOOKUP($A$535,Raport5!$B$283:$T$419,12)</f>
        <v>90</v>
      </c>
      <c r="M539" s="84">
        <f>VLOOKUP($A$535,Raport5!$B$283:$T$419,13)</f>
        <v>94.5</v>
      </c>
      <c r="N539" s="84">
        <f>VLOOKUP($A$535,Raport5!$B$283:$T$419,14)</f>
        <v>90</v>
      </c>
      <c r="O539" s="84">
        <f>VLOOKUP($A$535,Raport5!$B$283:$T$419,15)</f>
        <v>92.5</v>
      </c>
      <c r="P539" s="84">
        <f>VLOOKUP($A$535,Raport5!$B$283:$T$419,16)</f>
        <v>92.5</v>
      </c>
      <c r="Q539" s="84">
        <f>VLOOKUP($A$535,Raport5!$B$283:$T$419,17)</f>
        <v>92.5</v>
      </c>
      <c r="R539" s="84">
        <f>VLOOKUP($A$535,Raport5!$B$283:$T$419,18)</f>
        <v>92</v>
      </c>
      <c r="S539" s="38">
        <f t="shared" si="289"/>
        <v>1393.5</v>
      </c>
      <c r="T539" s="38">
        <f t="shared" si="290"/>
        <v>92.9</v>
      </c>
      <c r="U539" s="338"/>
      <c r="V539" s="340"/>
    </row>
    <row r="540" spans="1:32" ht="15" customHeight="1">
      <c r="A540" s="335"/>
      <c r="B540" s="85">
        <f>VLOOKUP($A$535,PresensiIPS!$A$7:$M$360,2)</f>
        <v>12449</v>
      </c>
      <c r="C540" s="36" t="s">
        <v>67</v>
      </c>
      <c r="D540" s="84">
        <f>VLOOKUP($A$535,Raport6!$B$283:$T$419,4)</f>
        <v>95.5</v>
      </c>
      <c r="E540" s="84">
        <f>VLOOKUP($A$535,Raport6!$B$283:$T$419,5)</f>
        <v>97</v>
      </c>
      <c r="F540" s="84">
        <f>VLOOKUP($A$535,Raport6!$B$283:$T$419,6)</f>
        <v>95</v>
      </c>
      <c r="G540" s="84">
        <f>VLOOKUP($A$535,Raport6!$B$283:$T$419,7)</f>
        <v>97</v>
      </c>
      <c r="H540" s="84">
        <f>VLOOKUP($A$535,Raport6!$B$283:$T$419,8)</f>
        <v>98</v>
      </c>
      <c r="I540" s="84">
        <f>VLOOKUP($A$535,Raport6!$B$283:$T$419,9)</f>
        <v>91</v>
      </c>
      <c r="J540" s="84">
        <f>VLOOKUP($A$535,Raport6!$B$283:$T$419,10)</f>
        <v>97.5</v>
      </c>
      <c r="K540" s="84">
        <f>VLOOKUP($A$535,Raport6!$B$283:$T$419,11)</f>
        <v>93</v>
      </c>
      <c r="L540" s="84">
        <f>VLOOKUP($A$535,Raport6!$B$283:$T$419,12)</f>
        <v>95</v>
      </c>
      <c r="M540" s="84">
        <f>VLOOKUP($A$535,Raport6!$B$283:$T$419,13)</f>
        <v>96.5</v>
      </c>
      <c r="N540" s="84">
        <f>VLOOKUP($A$535,Raport6!$B$283:$T$419,14)</f>
        <v>92</v>
      </c>
      <c r="O540" s="84">
        <f>VLOOKUP($A$535,Raport6!$B$283:$T$419,15)</f>
        <v>92.5</v>
      </c>
      <c r="P540" s="84">
        <f>VLOOKUP($A$535,Raport6!$B$283:$T$419,16)</f>
        <v>93.5</v>
      </c>
      <c r="Q540" s="84">
        <f>VLOOKUP($A$535,Raport6!$B$283:$T$419,17)</f>
        <v>94</v>
      </c>
      <c r="R540" s="84">
        <f>VLOOKUP($A$535,Raport6!$B$283:$T$419,18)</f>
        <v>93.5</v>
      </c>
      <c r="S540" s="38">
        <f t="shared" si="289"/>
        <v>1421</v>
      </c>
      <c r="T540" s="38">
        <f t="shared" si="290"/>
        <v>94.73</v>
      </c>
      <c r="U540" s="338"/>
      <c r="V540" s="340"/>
    </row>
    <row r="541" spans="1:32" ht="15" customHeight="1">
      <c r="A541" s="335"/>
      <c r="B541" s="85" t="str">
        <f>VLOOKUP($A$535,PresensiIPS!$A$7:$M$360,3)</f>
        <v>0036390640</v>
      </c>
      <c r="C541" s="27" t="s">
        <v>21</v>
      </c>
      <c r="D541" s="39">
        <f>ROUND(((D535+D536+D537+D538+D539+D540)/6),2)</f>
        <v>89.92</v>
      </c>
      <c r="E541" s="39">
        <f>ROUND(((E535+E536+E537+E538+E539+E540)/6),2)</f>
        <v>92</v>
      </c>
      <c r="F541" s="39">
        <f>ROUND(((F535+F536+F537+F538+F539+F540)/6),2)</f>
        <v>89.25</v>
      </c>
      <c r="G541" s="39">
        <f>ROUND(((G535+G536+G537+G538+G539+G540)/6),2)</f>
        <v>89.33</v>
      </c>
      <c r="H541" s="39">
        <f>ROUND(((H535+H536+H537+H538+H539+H540)/6),2)</f>
        <v>92.58</v>
      </c>
      <c r="I541" s="39">
        <f t="shared" ref="I541:T541" si="292">ROUND(((I535+I536+I537+I538+I539+I540)/6),2)</f>
        <v>88.58</v>
      </c>
      <c r="J541" s="39">
        <f t="shared" si="292"/>
        <v>91</v>
      </c>
      <c r="K541" s="39">
        <f t="shared" si="292"/>
        <v>85.08</v>
      </c>
      <c r="L541" s="39">
        <f t="shared" si="292"/>
        <v>87.67</v>
      </c>
      <c r="M541" s="39">
        <f t="shared" ref="M541" si="293">ROUND(((M535+M536+M537+M538+M539+M540)/6),2)</f>
        <v>88.5</v>
      </c>
      <c r="N541" s="39">
        <f t="shared" si="292"/>
        <v>88.42</v>
      </c>
      <c r="O541" s="39">
        <f t="shared" si="292"/>
        <v>89.58</v>
      </c>
      <c r="P541" s="39">
        <f t="shared" si="292"/>
        <v>90</v>
      </c>
      <c r="Q541" s="39">
        <f t="shared" si="292"/>
        <v>87.17</v>
      </c>
      <c r="R541" s="39">
        <f t="shared" si="292"/>
        <v>88.58</v>
      </c>
      <c r="S541" s="39">
        <f t="shared" si="292"/>
        <v>1337.67</v>
      </c>
      <c r="T541" s="39">
        <f t="shared" si="292"/>
        <v>89.18</v>
      </c>
      <c r="U541" s="338"/>
      <c r="V541" s="340"/>
    </row>
    <row r="542" spans="1:32" ht="15" customHeight="1">
      <c r="A542" s="335"/>
      <c r="B542" s="78"/>
      <c r="C542" s="28" t="s">
        <v>204</v>
      </c>
      <c r="D542" s="84">
        <f>VLOOKUP($A$535,'Nilai USP'!$B$283:$T$419,4)</f>
        <v>83</v>
      </c>
      <c r="E542" s="84">
        <f>VLOOKUP($A$535,'Nilai USP'!$B$283:$T$419,5)</f>
        <v>86.15384615384616</v>
      </c>
      <c r="F542" s="84">
        <f>VLOOKUP($A$535,'Nilai USP'!$B$283:$T$419,6)</f>
        <v>97</v>
      </c>
      <c r="G542" s="84">
        <f>VLOOKUP($A$535,'Nilai USP'!$B$283:$T$419,7)</f>
        <v>76</v>
      </c>
      <c r="H542" s="84">
        <f>VLOOKUP($A$535,'Nilai USP'!$B$283:$T$419,8)</f>
        <v>86</v>
      </c>
      <c r="I542" s="84">
        <f>VLOOKUP($A$535,'Nilai USP'!$B$283:$T$419,9)</f>
        <v>96</v>
      </c>
      <c r="J542" s="84">
        <f>VLOOKUP($A$535,'Nilai USP'!$B$283:$T$419,10)</f>
        <v>88</v>
      </c>
      <c r="K542" s="84">
        <f>VLOOKUP($A$535,'Nilai USP'!$B$283:$T$419,11)</f>
        <v>86</v>
      </c>
      <c r="L542" s="84">
        <f>VLOOKUP($A$535,'Nilai USP'!$B$283:$T$419,12)</f>
        <v>96</v>
      </c>
      <c r="M542" s="84">
        <f>VLOOKUP($A$535,'Nilai USP'!$B$283:$T$419,13)</f>
        <v>86.764705882352942</v>
      </c>
      <c r="N542" s="84">
        <f>VLOOKUP($A$535,'Nilai USP'!$B$283:$T$419,14)</f>
        <v>95</v>
      </c>
      <c r="O542" s="84">
        <f>VLOOKUP($A$535,'Nilai USP'!$B$283:$T$419,15)</f>
        <v>84</v>
      </c>
      <c r="P542" s="84">
        <f>VLOOKUP($A$535,'Nilai USP'!$B$283:$T$419,16)</f>
        <v>84</v>
      </c>
      <c r="Q542" s="84">
        <f>VLOOKUP($A$535,'Nilai USP'!$B$283:$T$419,17)</f>
        <v>80</v>
      </c>
      <c r="R542" s="84">
        <f>VLOOKUP($A$535,'Nilai USP'!$B$283:$T$419,18)</f>
        <v>88</v>
      </c>
      <c r="S542" s="38">
        <f t="shared" ref="S542:S549" si="294">SUM(D542:R542)</f>
        <v>1311.9185520361991</v>
      </c>
      <c r="T542" s="38">
        <f t="shared" ref="T542:T549" si="295">ROUND(S542/COUNT(D542:R542),2)</f>
        <v>87.46</v>
      </c>
      <c r="U542" s="338"/>
      <c r="V542" s="340"/>
    </row>
    <row r="543" spans="1:32" ht="15" customHeight="1" thickBot="1">
      <c r="A543" s="336"/>
      <c r="B543" s="29"/>
      <c r="C543" s="37" t="s">
        <v>205</v>
      </c>
      <c r="D543" s="41">
        <f t="shared" ref="D543:R543" si="296">ROUND((D541*$V$6+D542*$V$7),0)</f>
        <v>86</v>
      </c>
      <c r="E543" s="41">
        <f t="shared" si="296"/>
        <v>89</v>
      </c>
      <c r="F543" s="41">
        <f t="shared" si="296"/>
        <v>93</v>
      </c>
      <c r="G543" s="41">
        <f t="shared" si="296"/>
        <v>83</v>
      </c>
      <c r="H543" s="41">
        <f t="shared" si="296"/>
        <v>89</v>
      </c>
      <c r="I543" s="41">
        <f t="shared" si="296"/>
        <v>92</v>
      </c>
      <c r="J543" s="41">
        <f t="shared" si="296"/>
        <v>90</v>
      </c>
      <c r="K543" s="41">
        <f t="shared" si="296"/>
        <v>86</v>
      </c>
      <c r="L543" s="41">
        <f t="shared" si="296"/>
        <v>92</v>
      </c>
      <c r="M543" s="41">
        <f t="shared" si="296"/>
        <v>88</v>
      </c>
      <c r="N543" s="41">
        <f t="shared" si="296"/>
        <v>92</v>
      </c>
      <c r="O543" s="41">
        <f t="shared" si="296"/>
        <v>87</v>
      </c>
      <c r="P543" s="41">
        <f t="shared" si="296"/>
        <v>87</v>
      </c>
      <c r="Q543" s="41">
        <f t="shared" si="296"/>
        <v>84</v>
      </c>
      <c r="R543" s="41">
        <f t="shared" si="296"/>
        <v>88</v>
      </c>
      <c r="S543" s="41">
        <f t="shared" si="294"/>
        <v>1326</v>
      </c>
      <c r="T543" s="41">
        <f t="shared" si="295"/>
        <v>88.4</v>
      </c>
      <c r="U543" s="339"/>
      <c r="V543" s="341"/>
    </row>
    <row r="544" spans="1:32" ht="15" customHeight="1" thickTop="1">
      <c r="A544" s="334">
        <v>60</v>
      </c>
      <c r="B544" s="26"/>
      <c r="C544" s="36" t="s">
        <v>34</v>
      </c>
      <c r="D544" s="87">
        <f>VLOOKUP($A$544,Raport1!$B$283:$T$419,4)</f>
        <v>76</v>
      </c>
      <c r="E544" s="87">
        <f>VLOOKUP($A$544,Raport1!$B$283:$T$419,5)</f>
        <v>73.5</v>
      </c>
      <c r="F544" s="87">
        <f>VLOOKUP($A$544,Raport1!$B$283:$T$419,6)</f>
        <v>78.5</v>
      </c>
      <c r="G544" s="87">
        <f>VLOOKUP($A$544,Raport1!$B$283:$T$419,7)</f>
        <v>74</v>
      </c>
      <c r="H544" s="87">
        <f>VLOOKUP($A$544,Raport1!$B$283:$T$419,8)</f>
        <v>70.5</v>
      </c>
      <c r="I544" s="87">
        <f>VLOOKUP($A$544,Raport1!$B$283:$T$419,9)</f>
        <v>78</v>
      </c>
      <c r="J544" s="87">
        <f>VLOOKUP($A$544,Raport1!$B$283:$T$419,10)</f>
        <v>80</v>
      </c>
      <c r="K544" s="87">
        <f>VLOOKUP($A$544,Raport1!$B$283:$T$419,11)</f>
        <v>77.5</v>
      </c>
      <c r="L544" s="87">
        <f>VLOOKUP($A$544,Raport1!$B$283:$T$419,12)</f>
        <v>81.5</v>
      </c>
      <c r="M544" s="87">
        <f>VLOOKUP($A$544,Raport1!$B$283:$T$419,13)</f>
        <v>75</v>
      </c>
      <c r="N544" s="87">
        <f>VLOOKUP($A$544,Raport1!$B$283:$T$419,14)</f>
        <v>78</v>
      </c>
      <c r="O544" s="87">
        <f>VLOOKUP($A$544,Raport1!$B$283:$T$419,15)</f>
        <v>70</v>
      </c>
      <c r="P544" s="87">
        <f>VLOOKUP($A$544,Raport1!$B$283:$T$419,16)</f>
        <v>73.5</v>
      </c>
      <c r="Q544" s="87">
        <f>VLOOKUP($A$544,Raport1!$B$283:$T$419,17)</f>
        <v>71.5</v>
      </c>
      <c r="R544" s="87">
        <f>VLOOKUP($A$544,Raport1!$B$283:$T$419,18)</f>
        <v>72.5</v>
      </c>
      <c r="S544" s="80">
        <f t="shared" si="294"/>
        <v>1130</v>
      </c>
      <c r="T544" s="80">
        <f t="shared" si="295"/>
        <v>75.33</v>
      </c>
      <c r="U544" s="337" t="str">
        <f>'SIKAP IPS'!J67</f>
        <v>SB</v>
      </c>
      <c r="V544" s="340" t="s">
        <v>33</v>
      </c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 spans="1:32" ht="15" customHeight="1">
      <c r="A545" s="335"/>
      <c r="B545" s="26"/>
      <c r="C545" s="35" t="s">
        <v>35</v>
      </c>
      <c r="D545" s="84">
        <f>VLOOKUP($A$544,Raport2!$B$283:$T$419,4)</f>
        <v>76</v>
      </c>
      <c r="E545" s="84">
        <f>VLOOKUP($A$544,Raport2!$B$283:$T$419,5)</f>
        <v>75.5</v>
      </c>
      <c r="F545" s="84">
        <f>VLOOKUP($A$544,Raport2!$B$283:$T$419,6)</f>
        <v>80</v>
      </c>
      <c r="G545" s="84">
        <f>VLOOKUP($A$544,Raport2!$B$283:$T$419,7)</f>
        <v>79.5</v>
      </c>
      <c r="H545" s="84">
        <f>VLOOKUP($A$544,Raport2!$B$283:$T$419,8)</f>
        <v>82</v>
      </c>
      <c r="I545" s="84">
        <f>VLOOKUP($A$544,Raport2!$B$283:$T$419,9)</f>
        <v>80</v>
      </c>
      <c r="J545" s="84">
        <f>VLOOKUP($A$544,Raport2!$B$283:$T$419,10)</f>
        <v>84</v>
      </c>
      <c r="K545" s="84">
        <f>VLOOKUP($A$544,Raport2!$B$283:$T$419,11)</f>
        <v>81.5</v>
      </c>
      <c r="L545" s="84">
        <f>VLOOKUP($A$544,Raport2!$B$283:$T$419,12)</f>
        <v>82</v>
      </c>
      <c r="M545" s="84">
        <f>VLOOKUP($A$544,Raport2!$B$283:$T$419,13)</f>
        <v>77.5</v>
      </c>
      <c r="N545" s="84">
        <f>VLOOKUP($A$544,Raport2!$B$283:$T$419,14)</f>
        <v>77</v>
      </c>
      <c r="O545" s="84">
        <f>VLOOKUP($A$544,Raport2!$B$283:$T$419,15)</f>
        <v>75</v>
      </c>
      <c r="P545" s="84">
        <f>VLOOKUP($A$544,Raport2!$B$283:$T$419,16)</f>
        <v>75.5</v>
      </c>
      <c r="Q545" s="84">
        <f>VLOOKUP($A$544,Raport2!$B$283:$T$419,17)</f>
        <v>77.5</v>
      </c>
      <c r="R545" s="84">
        <f>VLOOKUP($A$544,Raport2!$B$283:$T$419,18)</f>
        <v>76</v>
      </c>
      <c r="S545" s="38">
        <f t="shared" si="294"/>
        <v>1179</v>
      </c>
      <c r="T545" s="38">
        <f t="shared" si="295"/>
        <v>78.599999999999994</v>
      </c>
      <c r="U545" s="338"/>
      <c r="V545" s="340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 spans="1:32" ht="15" customHeight="1">
      <c r="A546" s="335"/>
      <c r="B546" s="342" t="str">
        <f>VLOOKUP($A$544,PresensiIPS!$A$7:$M$360,7)</f>
        <v>RIFKI ANGGANA OKTO RAMDANI</v>
      </c>
      <c r="C546" s="35" t="s">
        <v>22</v>
      </c>
      <c r="D546" s="84">
        <f>VLOOKUP($A$544,Raport3!$B$283:$T$419,4)</f>
        <v>79</v>
      </c>
      <c r="E546" s="84">
        <f>VLOOKUP($A$544,Raport3!$B$283:$T$419,5)</f>
        <v>78</v>
      </c>
      <c r="F546" s="84">
        <f>VLOOKUP($A$544,Raport3!$B$283:$T$419,6)</f>
        <v>79.5</v>
      </c>
      <c r="G546" s="84">
        <f>VLOOKUP($A$544,Raport3!$B$283:$T$419,7)</f>
        <v>75</v>
      </c>
      <c r="H546" s="84">
        <f>VLOOKUP($A$544,Raport3!$B$283:$T$419,8)</f>
        <v>89</v>
      </c>
      <c r="I546" s="84">
        <f>VLOOKUP($A$544,Raport3!$B$283:$T$419,9)</f>
        <v>80.5</v>
      </c>
      <c r="J546" s="84">
        <f>VLOOKUP($A$544,Raport3!$B$283:$T$419,10)</f>
        <v>89</v>
      </c>
      <c r="K546" s="84">
        <f>VLOOKUP($A$544,Raport3!$B$283:$T$419,11)</f>
        <v>81</v>
      </c>
      <c r="L546" s="84">
        <f>VLOOKUP($A$544,Raport3!$B$283:$T$419,12)</f>
        <v>80.5</v>
      </c>
      <c r="M546" s="84">
        <f>VLOOKUP($A$544,Raport3!$B$283:$T$419,13)</f>
        <v>82</v>
      </c>
      <c r="N546" s="84">
        <f>VLOOKUP($A$544,Raport3!$B$283:$T$419,14)</f>
        <v>77</v>
      </c>
      <c r="O546" s="84">
        <f>VLOOKUP($A$544,Raport3!$B$283:$T$419,15)</f>
        <v>86.5</v>
      </c>
      <c r="P546" s="84">
        <f>VLOOKUP($A$544,Raport3!$B$283:$T$419,16)</f>
        <v>80</v>
      </c>
      <c r="Q546" s="84">
        <f>VLOOKUP($A$544,Raport3!$B$283:$T$419,17)</f>
        <v>76</v>
      </c>
      <c r="R546" s="84">
        <f>VLOOKUP($A$544,Raport3!$B$283:$T$419,18)</f>
        <v>78</v>
      </c>
      <c r="S546" s="38">
        <f t="shared" si="294"/>
        <v>1211</v>
      </c>
      <c r="T546" s="38">
        <f t="shared" si="295"/>
        <v>80.73</v>
      </c>
      <c r="U546" s="338"/>
      <c r="V546" s="340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 spans="1:32" ht="15" customHeight="1">
      <c r="A547" s="335"/>
      <c r="B547" s="342"/>
      <c r="C547" s="35" t="s">
        <v>23</v>
      </c>
      <c r="D547" s="84">
        <f>VLOOKUP($A$544,Raport4!$B$283:$T$419,4)</f>
        <v>80</v>
      </c>
      <c r="E547" s="84">
        <f>VLOOKUP($A$544,Raport4!$B$283:$T$419,5)</f>
        <v>79</v>
      </c>
      <c r="F547" s="84">
        <f>VLOOKUP($A$544,Raport4!$B$283:$T$419,6)</f>
        <v>81</v>
      </c>
      <c r="G547" s="84">
        <f>VLOOKUP($A$544,Raport4!$B$283:$T$419,7)</f>
        <v>76.5</v>
      </c>
      <c r="H547" s="84">
        <f>VLOOKUP($A$544,Raport4!$B$283:$T$419,8)</f>
        <v>87</v>
      </c>
      <c r="I547" s="84">
        <f>VLOOKUP($A$544,Raport4!$B$283:$T$419,9)</f>
        <v>82</v>
      </c>
      <c r="J547" s="84">
        <f>VLOOKUP($A$544,Raport4!$B$283:$T$419,10)</f>
        <v>91.5</v>
      </c>
      <c r="K547" s="84">
        <f>VLOOKUP($A$544,Raport4!$B$283:$T$419,11)</f>
        <v>85.5</v>
      </c>
      <c r="L547" s="84">
        <f>VLOOKUP($A$544,Raport4!$B$283:$T$419,12)</f>
        <v>86.5</v>
      </c>
      <c r="M547" s="84">
        <f>VLOOKUP($A$544,Raport4!$B$283:$T$419,13)</f>
        <v>79</v>
      </c>
      <c r="N547" s="84">
        <f>VLOOKUP($A$544,Raport4!$B$283:$T$419,14)</f>
        <v>78</v>
      </c>
      <c r="O547" s="84">
        <f>VLOOKUP($A$544,Raport4!$B$283:$T$419,15)</f>
        <v>87</v>
      </c>
      <c r="P547" s="84">
        <f>VLOOKUP($A$544,Raport4!$B$283:$T$419,16)</f>
        <v>81</v>
      </c>
      <c r="Q547" s="84">
        <f>VLOOKUP($A$544,Raport4!$B$283:$T$419,17)</f>
        <v>78</v>
      </c>
      <c r="R547" s="84">
        <f>VLOOKUP($A$544,Raport4!$B$283:$T$419,18)</f>
        <v>80</v>
      </c>
      <c r="S547" s="38">
        <f t="shared" si="294"/>
        <v>1232</v>
      </c>
      <c r="T547" s="38">
        <f t="shared" si="295"/>
        <v>82.13</v>
      </c>
      <c r="U547" s="338"/>
      <c r="V547" s="340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 spans="1:32" ht="15" customHeight="1">
      <c r="A548" s="335"/>
      <c r="B548" s="86" t="str">
        <f>VLOOKUP($A$544,PresensiIPS!$A$7:$M$360,4)</f>
        <v>3526012610040002</v>
      </c>
      <c r="C548" s="36" t="s">
        <v>24</v>
      </c>
      <c r="D548" s="84">
        <f>VLOOKUP($A$544,Raport5!$B$283:$T$419,4)</f>
        <v>86</v>
      </c>
      <c r="E548" s="84">
        <f>VLOOKUP($A$544,Raport5!$B$283:$T$419,5)</f>
        <v>84.5</v>
      </c>
      <c r="F548" s="84">
        <f>VLOOKUP($A$544,Raport5!$B$283:$T$419,6)</f>
        <v>87.5</v>
      </c>
      <c r="G548" s="84">
        <f>VLOOKUP($A$544,Raport5!$B$283:$T$419,7)</f>
        <v>82</v>
      </c>
      <c r="H548" s="84">
        <f>VLOOKUP($A$544,Raport5!$B$283:$T$419,8)</f>
        <v>85.5</v>
      </c>
      <c r="I548" s="84">
        <f>VLOOKUP($A$544,Raport5!$B$283:$T$419,9)</f>
        <v>81</v>
      </c>
      <c r="J548" s="84">
        <f>VLOOKUP($A$544,Raport5!$B$283:$T$419,10)</f>
        <v>94.5</v>
      </c>
      <c r="K548" s="84">
        <f>VLOOKUP($A$544,Raport5!$B$283:$T$419,11)</f>
        <v>89</v>
      </c>
      <c r="L548" s="84">
        <f>VLOOKUP($A$544,Raport5!$B$283:$T$419,12)</f>
        <v>87.5</v>
      </c>
      <c r="M548" s="84">
        <f>VLOOKUP($A$544,Raport5!$B$283:$T$419,13)</f>
        <v>82</v>
      </c>
      <c r="N548" s="84">
        <f>VLOOKUP($A$544,Raport5!$B$283:$T$419,14)</f>
        <v>80</v>
      </c>
      <c r="O548" s="84">
        <f>VLOOKUP($A$544,Raport5!$B$283:$T$419,15)</f>
        <v>80.5</v>
      </c>
      <c r="P548" s="84">
        <f>VLOOKUP($A$544,Raport5!$B$283:$T$419,16)</f>
        <v>82.5</v>
      </c>
      <c r="Q548" s="84">
        <f>VLOOKUP($A$544,Raport5!$B$283:$T$419,17)</f>
        <v>84</v>
      </c>
      <c r="R548" s="84">
        <f>VLOOKUP($A$544,Raport5!$B$283:$T$419,18)</f>
        <v>82.5</v>
      </c>
      <c r="S548" s="38">
        <f t="shared" si="294"/>
        <v>1269</v>
      </c>
      <c r="T548" s="38">
        <f t="shared" si="295"/>
        <v>84.6</v>
      </c>
      <c r="U548" s="338"/>
      <c r="V548" s="340"/>
    </row>
    <row r="549" spans="1:32" ht="15" customHeight="1">
      <c r="A549" s="335"/>
      <c r="B549" s="85">
        <f>VLOOKUP($A$544,PresensiIPS!$A$7:$M$360,2)</f>
        <v>12464</v>
      </c>
      <c r="C549" s="36" t="s">
        <v>67</v>
      </c>
      <c r="D549" s="84">
        <f>VLOOKUP($A$544,Raport6!$B$283:$T$419,4)</f>
        <v>88.5</v>
      </c>
      <c r="E549" s="84">
        <f>VLOOKUP($A$544,Raport6!$B$283:$T$419,5)</f>
        <v>87.5</v>
      </c>
      <c r="F549" s="84">
        <f>VLOOKUP($A$544,Raport6!$B$283:$T$419,6)</f>
        <v>90</v>
      </c>
      <c r="G549" s="84">
        <f>VLOOKUP($A$544,Raport6!$B$283:$T$419,7)</f>
        <v>84</v>
      </c>
      <c r="H549" s="84">
        <f>VLOOKUP($A$544,Raport6!$B$283:$T$419,8)</f>
        <v>88</v>
      </c>
      <c r="I549" s="84">
        <f>VLOOKUP($A$544,Raport6!$B$283:$T$419,9)</f>
        <v>81.5</v>
      </c>
      <c r="J549" s="84">
        <f>VLOOKUP($A$544,Raport6!$B$283:$T$419,10)</f>
        <v>96</v>
      </c>
      <c r="K549" s="84">
        <f>VLOOKUP($A$544,Raport6!$B$283:$T$419,11)</f>
        <v>92</v>
      </c>
      <c r="L549" s="84">
        <f>VLOOKUP($A$544,Raport6!$B$283:$T$419,12)</f>
        <v>89</v>
      </c>
      <c r="M549" s="84">
        <f>VLOOKUP($A$544,Raport6!$B$283:$T$419,13)</f>
        <v>84</v>
      </c>
      <c r="N549" s="84">
        <f>VLOOKUP($A$544,Raport6!$B$283:$T$419,14)</f>
        <v>81.5</v>
      </c>
      <c r="O549" s="84">
        <f>VLOOKUP($A$544,Raport6!$B$283:$T$419,15)</f>
        <v>80.5</v>
      </c>
      <c r="P549" s="84">
        <f>VLOOKUP($A$544,Raport6!$B$283:$T$419,16)</f>
        <v>85</v>
      </c>
      <c r="Q549" s="84">
        <f>VLOOKUP($A$544,Raport6!$B$283:$T$419,17)</f>
        <v>84</v>
      </c>
      <c r="R549" s="84">
        <f>VLOOKUP($A$544,Raport6!$B$283:$T$419,18)</f>
        <v>80</v>
      </c>
      <c r="S549" s="38">
        <f t="shared" si="294"/>
        <v>1291.5</v>
      </c>
      <c r="T549" s="38">
        <f t="shared" si="295"/>
        <v>86.1</v>
      </c>
      <c r="U549" s="338"/>
      <c r="V549" s="340"/>
    </row>
    <row r="550" spans="1:32" ht="15" customHeight="1">
      <c r="A550" s="335"/>
      <c r="B550" s="85" t="str">
        <f>VLOOKUP($A$544,PresensiIPS!$A$7:$M$360,3)</f>
        <v>0047088194</v>
      </c>
      <c r="C550" s="27" t="s">
        <v>21</v>
      </c>
      <c r="D550" s="39">
        <f>ROUND(((D544+D545+D546+D547+D548+D549)/6),2)</f>
        <v>80.92</v>
      </c>
      <c r="E550" s="39">
        <f>ROUND(((E544+E545+E546+E547+E548+E549)/6),2)</f>
        <v>79.67</v>
      </c>
      <c r="F550" s="39">
        <f>ROUND(((F544+F545+F546+F547+F548+F549)/6),2)</f>
        <v>82.75</v>
      </c>
      <c r="G550" s="39">
        <f>ROUND(((G544+G545+G546+G547+G548+G549)/6),2)</f>
        <v>78.5</v>
      </c>
      <c r="H550" s="39">
        <f>ROUND(((H544+H545+H546+H547+H548+H549)/6),2)</f>
        <v>83.67</v>
      </c>
      <c r="I550" s="39">
        <f t="shared" ref="I550:T550" si="297">ROUND(((I544+I545+I546+I547+I548+I549)/6),2)</f>
        <v>80.5</v>
      </c>
      <c r="J550" s="39">
        <f t="shared" si="297"/>
        <v>89.17</v>
      </c>
      <c r="K550" s="39">
        <f t="shared" si="297"/>
        <v>84.42</v>
      </c>
      <c r="L550" s="39">
        <f t="shared" si="297"/>
        <v>84.5</v>
      </c>
      <c r="M550" s="39">
        <f t="shared" ref="M550" si="298">ROUND(((M544+M545+M546+M547+M548+M549)/6),2)</f>
        <v>79.92</v>
      </c>
      <c r="N550" s="39">
        <f t="shared" si="297"/>
        <v>78.58</v>
      </c>
      <c r="O550" s="39">
        <f t="shared" si="297"/>
        <v>79.92</v>
      </c>
      <c r="P550" s="39">
        <f t="shared" si="297"/>
        <v>79.58</v>
      </c>
      <c r="Q550" s="39">
        <f t="shared" si="297"/>
        <v>78.5</v>
      </c>
      <c r="R550" s="39">
        <f t="shared" si="297"/>
        <v>78.17</v>
      </c>
      <c r="S550" s="39">
        <f t="shared" si="297"/>
        <v>1218.75</v>
      </c>
      <c r="T550" s="39">
        <f t="shared" si="297"/>
        <v>81.25</v>
      </c>
      <c r="U550" s="338"/>
      <c r="V550" s="340"/>
    </row>
    <row r="551" spans="1:32" ht="15" customHeight="1">
      <c r="A551" s="335"/>
      <c r="B551" s="78"/>
      <c r="C551" s="28" t="s">
        <v>204</v>
      </c>
      <c r="D551" s="84">
        <f>VLOOKUP($A$544,'Nilai USP'!$B$283:$T$419,4)</f>
        <v>86</v>
      </c>
      <c r="E551" s="84">
        <f>VLOOKUP($A$544,'Nilai USP'!$B$283:$T$419,5)</f>
        <v>88.461538461538467</v>
      </c>
      <c r="F551" s="84">
        <f>VLOOKUP($A$544,'Nilai USP'!$B$283:$T$419,6)</f>
        <v>95</v>
      </c>
      <c r="G551" s="84">
        <f>VLOOKUP($A$544,'Nilai USP'!$B$283:$T$419,7)</f>
        <v>84</v>
      </c>
      <c r="H551" s="84">
        <f>VLOOKUP($A$544,'Nilai USP'!$B$283:$T$419,8)</f>
        <v>88</v>
      </c>
      <c r="I551" s="84">
        <f>VLOOKUP($A$544,'Nilai USP'!$B$283:$T$419,9)</f>
        <v>93</v>
      </c>
      <c r="J551" s="84">
        <f>VLOOKUP($A$544,'Nilai USP'!$B$283:$T$419,10)</f>
        <v>89</v>
      </c>
      <c r="K551" s="84">
        <f>VLOOKUP($A$544,'Nilai USP'!$B$283:$T$419,11)</f>
        <v>91</v>
      </c>
      <c r="L551" s="84">
        <f>VLOOKUP($A$544,'Nilai USP'!$B$283:$T$419,12)</f>
        <v>89</v>
      </c>
      <c r="M551" s="84">
        <f>VLOOKUP($A$544,'Nilai USP'!$B$283:$T$419,13)</f>
        <v>88.529411764705884</v>
      </c>
      <c r="N551" s="84">
        <f>VLOOKUP($A$544,'Nilai USP'!$B$283:$T$419,14)</f>
        <v>97</v>
      </c>
      <c r="O551" s="84">
        <f>VLOOKUP($A$544,'Nilai USP'!$B$283:$T$419,15)</f>
        <v>88</v>
      </c>
      <c r="P551" s="84">
        <f>VLOOKUP($A$544,'Nilai USP'!$B$283:$T$419,16)</f>
        <v>84</v>
      </c>
      <c r="Q551" s="84">
        <f>VLOOKUP($A$544,'Nilai USP'!$B$283:$T$419,17)</f>
        <v>76</v>
      </c>
      <c r="R551" s="84">
        <f>VLOOKUP($A$544,'Nilai USP'!$B$283:$T$419,18)</f>
        <v>84</v>
      </c>
      <c r="S551" s="38">
        <f t="shared" ref="S551:S558" si="299">SUM(D551:R551)</f>
        <v>1320.9909502262444</v>
      </c>
      <c r="T551" s="38">
        <f t="shared" ref="T551:T558" si="300">ROUND(S551/COUNT(D551:R551),2)</f>
        <v>88.07</v>
      </c>
      <c r="U551" s="338"/>
      <c r="V551" s="340"/>
    </row>
    <row r="552" spans="1:32" ht="15" customHeight="1" thickBot="1">
      <c r="A552" s="336"/>
      <c r="B552" s="29"/>
      <c r="C552" s="37" t="s">
        <v>205</v>
      </c>
      <c r="D552" s="41">
        <f t="shared" ref="D552:R552" si="301">ROUND((D550*$V$6+D551*$V$7),0)</f>
        <v>83</v>
      </c>
      <c r="E552" s="41">
        <f t="shared" si="301"/>
        <v>84</v>
      </c>
      <c r="F552" s="41">
        <f t="shared" si="301"/>
        <v>89</v>
      </c>
      <c r="G552" s="41">
        <f t="shared" si="301"/>
        <v>81</v>
      </c>
      <c r="H552" s="41">
        <f t="shared" si="301"/>
        <v>86</v>
      </c>
      <c r="I552" s="41">
        <f t="shared" si="301"/>
        <v>87</v>
      </c>
      <c r="J552" s="41">
        <f t="shared" si="301"/>
        <v>89</v>
      </c>
      <c r="K552" s="41">
        <f t="shared" si="301"/>
        <v>88</v>
      </c>
      <c r="L552" s="41">
        <f t="shared" si="301"/>
        <v>87</v>
      </c>
      <c r="M552" s="41">
        <f t="shared" si="301"/>
        <v>84</v>
      </c>
      <c r="N552" s="41">
        <f t="shared" si="301"/>
        <v>88</v>
      </c>
      <c r="O552" s="41">
        <f t="shared" si="301"/>
        <v>84</v>
      </c>
      <c r="P552" s="41">
        <f t="shared" si="301"/>
        <v>82</v>
      </c>
      <c r="Q552" s="41">
        <f t="shared" si="301"/>
        <v>77</v>
      </c>
      <c r="R552" s="41">
        <f t="shared" si="301"/>
        <v>81</v>
      </c>
      <c r="S552" s="41">
        <f t="shared" si="299"/>
        <v>1270</v>
      </c>
      <c r="T552" s="41">
        <f t="shared" si="300"/>
        <v>84.67</v>
      </c>
      <c r="U552" s="339"/>
      <c r="V552" s="341"/>
    </row>
    <row r="553" spans="1:32" ht="15" customHeight="1" thickTop="1">
      <c r="A553" s="334">
        <v>61</v>
      </c>
      <c r="B553" s="26"/>
      <c r="C553" s="36" t="s">
        <v>34</v>
      </c>
      <c r="D553" s="87">
        <f>VLOOKUP($A$553,Raport1!$B$283:$T$419,4)</f>
        <v>72</v>
      </c>
      <c r="E553" s="87">
        <f>VLOOKUP($A$553,Raport1!$B$283:$T$419,5)</f>
        <v>75</v>
      </c>
      <c r="F553" s="87">
        <f>VLOOKUP($A$553,Raport1!$B$283:$T$419,6)</f>
        <v>78</v>
      </c>
      <c r="G553" s="87">
        <f>VLOOKUP($A$553,Raport1!$B$283:$T$419,7)</f>
        <v>75</v>
      </c>
      <c r="H553" s="87">
        <f>VLOOKUP($A$553,Raport1!$B$283:$T$419,8)</f>
        <v>70.5</v>
      </c>
      <c r="I553" s="87">
        <f>VLOOKUP($A$553,Raport1!$B$283:$T$419,9)</f>
        <v>75.5</v>
      </c>
      <c r="J553" s="87">
        <f>VLOOKUP($A$553,Raport1!$B$283:$T$419,10)</f>
        <v>80</v>
      </c>
      <c r="K553" s="87">
        <f>VLOOKUP($A$553,Raport1!$B$283:$T$419,11)</f>
        <v>77.5</v>
      </c>
      <c r="L553" s="87">
        <f>VLOOKUP($A$553,Raport1!$B$283:$T$419,12)</f>
        <v>78</v>
      </c>
      <c r="M553" s="87">
        <f>VLOOKUP($A$553,Raport1!$B$283:$T$419,13)</f>
        <v>71.5</v>
      </c>
      <c r="N553" s="87">
        <f>VLOOKUP($A$553,Raport1!$B$283:$T$419,14)</f>
        <v>78</v>
      </c>
      <c r="O553" s="87">
        <f>VLOOKUP($A$553,Raport1!$B$283:$T$419,15)</f>
        <v>74</v>
      </c>
      <c r="P553" s="87">
        <f>VLOOKUP($A$553,Raport1!$B$283:$T$419,16)</f>
        <v>73.5</v>
      </c>
      <c r="Q553" s="87">
        <f>VLOOKUP($A$553,Raport1!$B$283:$T$419,17)</f>
        <v>73.5</v>
      </c>
      <c r="R553" s="87">
        <f>VLOOKUP($A$553,Raport1!$B$283:$T$419,18)</f>
        <v>71.5</v>
      </c>
      <c r="S553" s="80">
        <f t="shared" si="299"/>
        <v>1123.5</v>
      </c>
      <c r="T553" s="80">
        <f t="shared" si="300"/>
        <v>74.900000000000006</v>
      </c>
      <c r="U553" s="337" t="str">
        <f>'SIKAP IPS'!J68</f>
        <v>SB</v>
      </c>
      <c r="V553" s="340" t="s">
        <v>33</v>
      </c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 spans="1:32" ht="15" customHeight="1">
      <c r="A554" s="335"/>
      <c r="B554" s="26"/>
      <c r="C554" s="35" t="s">
        <v>35</v>
      </c>
      <c r="D554" s="84">
        <f>VLOOKUP($A$553,Raport2!$B$283:$T$419,4)</f>
        <v>72</v>
      </c>
      <c r="E554" s="84">
        <f>VLOOKUP($A$553,Raport2!$B$283:$T$419,5)</f>
        <v>76</v>
      </c>
      <c r="F554" s="84">
        <f>VLOOKUP($A$553,Raport2!$B$283:$T$419,6)</f>
        <v>80</v>
      </c>
      <c r="G554" s="84">
        <f>VLOOKUP($A$553,Raport2!$B$283:$T$419,7)</f>
        <v>84.5</v>
      </c>
      <c r="H554" s="84">
        <f>VLOOKUP($A$553,Raport2!$B$283:$T$419,8)</f>
        <v>81</v>
      </c>
      <c r="I554" s="84">
        <f>VLOOKUP($A$553,Raport2!$B$283:$T$419,9)</f>
        <v>78</v>
      </c>
      <c r="J554" s="84">
        <f>VLOOKUP($A$553,Raport2!$B$283:$T$419,10)</f>
        <v>83.5</v>
      </c>
      <c r="K554" s="84">
        <f>VLOOKUP($A$553,Raport2!$B$283:$T$419,11)</f>
        <v>81.5</v>
      </c>
      <c r="L554" s="84">
        <f>VLOOKUP($A$553,Raport2!$B$283:$T$419,12)</f>
        <v>80</v>
      </c>
      <c r="M554" s="84">
        <f>VLOOKUP($A$553,Raport2!$B$283:$T$419,13)</f>
        <v>76.5</v>
      </c>
      <c r="N554" s="84">
        <f>VLOOKUP($A$553,Raport2!$B$283:$T$419,14)</f>
        <v>78</v>
      </c>
      <c r="O554" s="84">
        <f>VLOOKUP($A$553,Raport2!$B$283:$T$419,15)</f>
        <v>75</v>
      </c>
      <c r="P554" s="84">
        <f>VLOOKUP($A$553,Raport2!$B$283:$T$419,16)</f>
        <v>74.5</v>
      </c>
      <c r="Q554" s="84">
        <f>VLOOKUP($A$553,Raport2!$B$283:$T$419,17)</f>
        <v>80</v>
      </c>
      <c r="R554" s="84">
        <f>VLOOKUP($A$553,Raport2!$B$283:$T$419,18)</f>
        <v>76</v>
      </c>
      <c r="S554" s="38">
        <f t="shared" si="299"/>
        <v>1176.5</v>
      </c>
      <c r="T554" s="38">
        <f t="shared" si="300"/>
        <v>78.430000000000007</v>
      </c>
      <c r="U554" s="338"/>
      <c r="V554" s="340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 spans="1:32" ht="15" customHeight="1">
      <c r="A555" s="335"/>
      <c r="B555" s="342" t="str">
        <f>VLOOKUP($A$553,PresensiIPS!$A$7:$M$360,7)</f>
        <v>RIZA UMAM QUR'ANI</v>
      </c>
      <c r="C555" s="35" t="s">
        <v>22</v>
      </c>
      <c r="D555" s="84">
        <f>VLOOKUP($A$553,Raport3!$B$283:$T$419,4)</f>
        <v>71</v>
      </c>
      <c r="E555" s="84">
        <f>VLOOKUP($A$553,Raport3!$B$283:$T$419,5)</f>
        <v>79</v>
      </c>
      <c r="F555" s="84">
        <f>VLOOKUP($A$553,Raport3!$B$283:$T$419,6)</f>
        <v>77.5</v>
      </c>
      <c r="G555" s="84">
        <f>VLOOKUP($A$553,Raport3!$B$283:$T$419,7)</f>
        <v>66.5</v>
      </c>
      <c r="H555" s="84">
        <f>VLOOKUP($A$553,Raport3!$B$283:$T$419,8)</f>
        <v>87</v>
      </c>
      <c r="I555" s="84">
        <f>VLOOKUP($A$553,Raport3!$B$283:$T$419,9)</f>
        <v>81.5</v>
      </c>
      <c r="J555" s="84">
        <f>VLOOKUP($A$553,Raport3!$B$283:$T$419,10)</f>
        <v>87.5</v>
      </c>
      <c r="K555" s="84">
        <f>VLOOKUP($A$553,Raport3!$B$283:$T$419,11)</f>
        <v>65</v>
      </c>
      <c r="L555" s="84">
        <f>VLOOKUP($A$553,Raport3!$B$283:$T$419,12)</f>
        <v>85</v>
      </c>
      <c r="M555" s="84">
        <f>VLOOKUP($A$553,Raport3!$B$283:$T$419,13)</f>
        <v>80</v>
      </c>
      <c r="N555" s="84">
        <f>VLOOKUP($A$553,Raport3!$B$283:$T$419,14)</f>
        <v>76.5</v>
      </c>
      <c r="O555" s="84">
        <f>VLOOKUP($A$553,Raport3!$B$283:$T$419,15)</f>
        <v>83.5</v>
      </c>
      <c r="P555" s="84">
        <f>VLOOKUP($A$553,Raport3!$B$283:$T$419,16)</f>
        <v>77.5</v>
      </c>
      <c r="Q555" s="84">
        <f>VLOOKUP($A$553,Raport3!$B$283:$T$419,17)</f>
        <v>85.5</v>
      </c>
      <c r="R555" s="84">
        <f>VLOOKUP($A$553,Raport3!$B$283:$T$419,18)</f>
        <v>68.5</v>
      </c>
      <c r="S555" s="38">
        <f t="shared" si="299"/>
        <v>1171.5</v>
      </c>
      <c r="T555" s="38">
        <f t="shared" si="300"/>
        <v>78.099999999999994</v>
      </c>
      <c r="U555" s="338"/>
      <c r="V555" s="340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 spans="1:32" ht="15" customHeight="1">
      <c r="A556" s="335"/>
      <c r="B556" s="342"/>
      <c r="C556" s="35" t="s">
        <v>23</v>
      </c>
      <c r="D556" s="84">
        <f>VLOOKUP($A$553,Raport4!$B$283:$T$419,4)</f>
        <v>73.5</v>
      </c>
      <c r="E556" s="84">
        <f>VLOOKUP($A$553,Raport4!$B$283:$T$419,5)</f>
        <v>74.5</v>
      </c>
      <c r="F556" s="84">
        <f>VLOOKUP($A$553,Raport4!$B$283:$T$419,6)</f>
        <v>75.5</v>
      </c>
      <c r="G556" s="84">
        <f>VLOOKUP($A$553,Raport4!$B$283:$T$419,7)</f>
        <v>74.5</v>
      </c>
      <c r="H556" s="84">
        <f>VLOOKUP($A$553,Raport4!$B$283:$T$419,8)</f>
        <v>88</v>
      </c>
      <c r="I556" s="84">
        <f>VLOOKUP($A$553,Raport4!$B$283:$T$419,9)</f>
        <v>83</v>
      </c>
      <c r="J556" s="84">
        <f>VLOOKUP($A$553,Raport4!$B$283:$T$419,10)</f>
        <v>89.5</v>
      </c>
      <c r="K556" s="84">
        <f>VLOOKUP($A$553,Raport4!$B$283:$T$419,11)</f>
        <v>83</v>
      </c>
      <c r="L556" s="84">
        <f>VLOOKUP($A$553,Raport4!$B$283:$T$419,12)</f>
        <v>86</v>
      </c>
      <c r="M556" s="84">
        <f>VLOOKUP($A$553,Raport4!$B$283:$T$419,13)</f>
        <v>71</v>
      </c>
      <c r="N556" s="84">
        <f>VLOOKUP($A$553,Raport4!$B$283:$T$419,14)</f>
        <v>76.5</v>
      </c>
      <c r="O556" s="84">
        <f>VLOOKUP($A$553,Raport4!$B$283:$T$419,15)</f>
        <v>86</v>
      </c>
      <c r="P556" s="84">
        <f>VLOOKUP($A$553,Raport4!$B$283:$T$419,16)</f>
        <v>78.5</v>
      </c>
      <c r="Q556" s="84">
        <f>VLOOKUP($A$553,Raport4!$B$283:$T$419,17)</f>
        <v>87.5</v>
      </c>
      <c r="R556" s="84">
        <f>VLOOKUP($A$553,Raport4!$B$283:$T$419,18)</f>
        <v>77.5</v>
      </c>
      <c r="S556" s="38">
        <f t="shared" si="299"/>
        <v>1204.5</v>
      </c>
      <c r="T556" s="38">
        <f t="shared" si="300"/>
        <v>80.3</v>
      </c>
      <c r="U556" s="338"/>
      <c r="V556" s="340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 spans="1:32" ht="15" customHeight="1">
      <c r="A557" s="335"/>
      <c r="B557" s="86" t="str">
        <f>VLOOKUP($A$553,PresensiIPS!$A$7:$M$360,4)</f>
        <v>3526017101040001</v>
      </c>
      <c r="C557" s="36" t="s">
        <v>24</v>
      </c>
      <c r="D557" s="84">
        <f>VLOOKUP($A$553,Raport5!$B$283:$T$419,4)</f>
        <v>84</v>
      </c>
      <c r="E557" s="84">
        <f>VLOOKUP($A$553,Raport5!$B$283:$T$419,5)</f>
        <v>79.5</v>
      </c>
      <c r="F557" s="84">
        <f>VLOOKUP($A$553,Raport5!$B$283:$T$419,6)</f>
        <v>80.5</v>
      </c>
      <c r="G557" s="84">
        <f>VLOOKUP($A$553,Raport5!$B$283:$T$419,7)</f>
        <v>75</v>
      </c>
      <c r="H557" s="84">
        <f>VLOOKUP($A$553,Raport5!$B$283:$T$419,8)</f>
        <v>88</v>
      </c>
      <c r="I557" s="84">
        <f>VLOOKUP($A$553,Raport5!$B$283:$T$419,9)</f>
        <v>81.5</v>
      </c>
      <c r="J557" s="84">
        <f>VLOOKUP($A$553,Raport5!$B$283:$T$419,10)</f>
        <v>91.5</v>
      </c>
      <c r="K557" s="84">
        <f>VLOOKUP($A$553,Raport5!$B$283:$T$419,11)</f>
        <v>87.5</v>
      </c>
      <c r="L557" s="84">
        <f>VLOOKUP($A$553,Raport5!$B$283:$T$419,12)</f>
        <v>85</v>
      </c>
      <c r="M557" s="84">
        <f>VLOOKUP($A$553,Raport5!$B$283:$T$419,13)</f>
        <v>77</v>
      </c>
      <c r="N557" s="84">
        <f>VLOOKUP($A$553,Raport5!$B$283:$T$419,14)</f>
        <v>85.5</v>
      </c>
      <c r="O557" s="84">
        <f>VLOOKUP($A$553,Raport5!$B$283:$T$419,15)</f>
        <v>85.5</v>
      </c>
      <c r="P557" s="84">
        <f>VLOOKUP($A$553,Raport5!$B$283:$T$419,16)</f>
        <v>78</v>
      </c>
      <c r="Q557" s="84">
        <f>VLOOKUP($A$553,Raport5!$B$283:$T$419,17)</f>
        <v>82.5</v>
      </c>
      <c r="R557" s="84">
        <f>VLOOKUP($A$553,Raport5!$B$283:$T$419,18)</f>
        <v>80</v>
      </c>
      <c r="S557" s="38">
        <f t="shared" si="299"/>
        <v>1241</v>
      </c>
      <c r="T557" s="38">
        <f t="shared" si="300"/>
        <v>82.73</v>
      </c>
      <c r="U557" s="338"/>
      <c r="V557" s="340"/>
    </row>
    <row r="558" spans="1:32" ht="15" customHeight="1">
      <c r="A558" s="335"/>
      <c r="B558" s="85">
        <f>VLOOKUP($A$553,PresensiIPS!$A$7:$M$360,2)</f>
        <v>12474</v>
      </c>
      <c r="C558" s="36" t="s">
        <v>67</v>
      </c>
      <c r="D558" s="84">
        <f>VLOOKUP($A$553,Raport6!$B$283:$T$419,4)</f>
        <v>84</v>
      </c>
      <c r="E558" s="84">
        <f>VLOOKUP($A$553,Raport6!$B$283:$T$419,5)</f>
        <v>86.5</v>
      </c>
      <c r="F558" s="84">
        <f>VLOOKUP($A$553,Raport6!$B$283:$T$419,6)</f>
        <v>88.5</v>
      </c>
      <c r="G558" s="84">
        <f>VLOOKUP($A$553,Raport6!$B$283:$T$419,7)</f>
        <v>78.5</v>
      </c>
      <c r="H558" s="84">
        <f>VLOOKUP($A$553,Raport6!$B$283:$T$419,8)</f>
        <v>88</v>
      </c>
      <c r="I558" s="84">
        <f>VLOOKUP($A$553,Raport6!$B$283:$T$419,9)</f>
        <v>82</v>
      </c>
      <c r="J558" s="84">
        <f>VLOOKUP($A$553,Raport6!$B$283:$T$419,10)</f>
        <v>93</v>
      </c>
      <c r="K558" s="84">
        <f>VLOOKUP($A$553,Raport6!$B$283:$T$419,11)</f>
        <v>93</v>
      </c>
      <c r="L558" s="84">
        <f>VLOOKUP($A$553,Raport6!$B$283:$T$419,12)</f>
        <v>86</v>
      </c>
      <c r="M558" s="84">
        <f>VLOOKUP($A$553,Raport6!$B$283:$T$419,13)</f>
        <v>81</v>
      </c>
      <c r="N558" s="84">
        <f>VLOOKUP($A$553,Raport6!$B$283:$T$419,14)</f>
        <v>87.5</v>
      </c>
      <c r="O558" s="84">
        <f>VLOOKUP($A$553,Raport6!$B$283:$T$419,15)</f>
        <v>85.5</v>
      </c>
      <c r="P558" s="84">
        <f>VLOOKUP($A$553,Raport6!$B$283:$T$419,16)</f>
        <v>81</v>
      </c>
      <c r="Q558" s="84">
        <f>VLOOKUP($A$553,Raport6!$B$283:$T$419,17)</f>
        <v>77</v>
      </c>
      <c r="R558" s="84">
        <f>VLOOKUP($A$553,Raport6!$B$283:$T$419,18)</f>
        <v>77.5</v>
      </c>
      <c r="S558" s="38">
        <f t="shared" si="299"/>
        <v>1269</v>
      </c>
      <c r="T558" s="38">
        <f t="shared" si="300"/>
        <v>84.6</v>
      </c>
      <c r="U558" s="338"/>
      <c r="V558" s="340"/>
    </row>
    <row r="559" spans="1:32" ht="15" customHeight="1">
      <c r="A559" s="335"/>
      <c r="B559" s="85" t="str">
        <f>VLOOKUP($A$553,PresensiIPS!$A$7:$M$360,3)</f>
        <v>0044235114</v>
      </c>
      <c r="C559" s="27" t="s">
        <v>21</v>
      </c>
      <c r="D559" s="39">
        <f>ROUND(((D553+D554+D555+D556+D557+D558)/6),2)</f>
        <v>76.08</v>
      </c>
      <c r="E559" s="39">
        <f>ROUND(((E553+E554+E555+E556+E557+E558)/6),2)</f>
        <v>78.42</v>
      </c>
      <c r="F559" s="39">
        <f>ROUND(((F553+F554+F555+F556+F557+F558)/6),2)</f>
        <v>80</v>
      </c>
      <c r="G559" s="39">
        <f>ROUND(((G553+G554+G555+G556+G557+G558)/6),2)</f>
        <v>75.67</v>
      </c>
      <c r="H559" s="39">
        <f>ROUND(((H553+H554+H555+H556+H557+H558)/6),2)</f>
        <v>83.75</v>
      </c>
      <c r="I559" s="39">
        <f t="shared" ref="I559:T559" si="302">ROUND(((I553+I554+I555+I556+I557+I558)/6),2)</f>
        <v>80.25</v>
      </c>
      <c r="J559" s="39">
        <f t="shared" si="302"/>
        <v>87.5</v>
      </c>
      <c r="K559" s="39">
        <f t="shared" si="302"/>
        <v>81.25</v>
      </c>
      <c r="L559" s="39">
        <f t="shared" si="302"/>
        <v>83.33</v>
      </c>
      <c r="M559" s="39">
        <f t="shared" ref="M559" si="303">ROUND(((M553+M554+M555+M556+M557+M558)/6),2)</f>
        <v>76.17</v>
      </c>
      <c r="N559" s="39">
        <f t="shared" si="302"/>
        <v>80.33</v>
      </c>
      <c r="O559" s="39">
        <f t="shared" si="302"/>
        <v>81.58</v>
      </c>
      <c r="P559" s="39">
        <f t="shared" si="302"/>
        <v>77.17</v>
      </c>
      <c r="Q559" s="39">
        <f t="shared" si="302"/>
        <v>81</v>
      </c>
      <c r="R559" s="39">
        <f t="shared" si="302"/>
        <v>75.17</v>
      </c>
      <c r="S559" s="39">
        <f t="shared" si="302"/>
        <v>1197.67</v>
      </c>
      <c r="T559" s="39">
        <f t="shared" si="302"/>
        <v>79.84</v>
      </c>
      <c r="U559" s="338"/>
      <c r="V559" s="340"/>
    </row>
    <row r="560" spans="1:32" ht="15" customHeight="1">
      <c r="A560" s="335"/>
      <c r="B560" s="78"/>
      <c r="C560" s="28" t="s">
        <v>204</v>
      </c>
      <c r="D560" s="84">
        <f>VLOOKUP($A$553,'Nilai USP'!$B$283:$T$419,4)</f>
        <v>90</v>
      </c>
      <c r="E560" s="84">
        <f>VLOOKUP($A$553,'Nilai USP'!$B$283:$T$419,5)</f>
        <v>86.92307692307692</v>
      </c>
      <c r="F560" s="84">
        <f>VLOOKUP($A$553,'Nilai USP'!$B$283:$T$419,6)</f>
        <v>87</v>
      </c>
      <c r="G560" s="84">
        <f>VLOOKUP($A$553,'Nilai USP'!$B$283:$T$419,7)</f>
        <v>80</v>
      </c>
      <c r="H560" s="84">
        <f>VLOOKUP($A$553,'Nilai USP'!$B$283:$T$419,8)</f>
        <v>88</v>
      </c>
      <c r="I560" s="84">
        <f>VLOOKUP($A$553,'Nilai USP'!$B$283:$T$419,9)</f>
        <v>92</v>
      </c>
      <c r="J560" s="84">
        <f>VLOOKUP($A$553,'Nilai USP'!$B$283:$T$419,10)</f>
        <v>89</v>
      </c>
      <c r="K560" s="84">
        <f>VLOOKUP($A$553,'Nilai USP'!$B$283:$T$419,11)</f>
        <v>95</v>
      </c>
      <c r="L560" s="84">
        <f>VLOOKUP($A$553,'Nilai USP'!$B$283:$T$419,12)</f>
        <v>82</v>
      </c>
      <c r="M560" s="84">
        <f>VLOOKUP($A$553,'Nilai USP'!$B$283:$T$419,13)</f>
        <v>89.411764705882348</v>
      </c>
      <c r="N560" s="84">
        <f>VLOOKUP($A$553,'Nilai USP'!$B$283:$T$419,14)</f>
        <v>95</v>
      </c>
      <c r="O560" s="84">
        <f>VLOOKUP($A$553,'Nilai USP'!$B$283:$T$419,15)</f>
        <v>88</v>
      </c>
      <c r="P560" s="84">
        <f>VLOOKUP($A$553,'Nilai USP'!$B$283:$T$419,16)</f>
        <v>82</v>
      </c>
      <c r="Q560" s="84">
        <f>VLOOKUP($A$553,'Nilai USP'!$B$283:$T$419,17)</f>
        <v>80</v>
      </c>
      <c r="R560" s="84">
        <f>VLOOKUP($A$553,'Nilai USP'!$B$283:$T$419,18)</f>
        <v>89</v>
      </c>
      <c r="S560" s="38">
        <f t="shared" ref="S560:S567" si="304">SUM(D560:R560)</f>
        <v>1313.3348416289591</v>
      </c>
      <c r="T560" s="38">
        <f t="shared" ref="T560:T567" si="305">ROUND(S560/COUNT(D560:R560),2)</f>
        <v>87.56</v>
      </c>
      <c r="U560" s="338"/>
      <c r="V560" s="340"/>
    </row>
    <row r="561" spans="1:32" ht="15" customHeight="1" thickBot="1">
      <c r="A561" s="336"/>
      <c r="B561" s="29"/>
      <c r="C561" s="37" t="s">
        <v>205</v>
      </c>
      <c r="D561" s="41">
        <f t="shared" ref="D561:R561" si="306">ROUND((D559*$V$6+D560*$V$7),0)</f>
        <v>83</v>
      </c>
      <c r="E561" s="41">
        <f t="shared" si="306"/>
        <v>83</v>
      </c>
      <c r="F561" s="41">
        <f t="shared" si="306"/>
        <v>84</v>
      </c>
      <c r="G561" s="41">
        <f t="shared" si="306"/>
        <v>78</v>
      </c>
      <c r="H561" s="41">
        <f t="shared" si="306"/>
        <v>86</v>
      </c>
      <c r="I561" s="41">
        <f t="shared" si="306"/>
        <v>86</v>
      </c>
      <c r="J561" s="41">
        <f t="shared" si="306"/>
        <v>88</v>
      </c>
      <c r="K561" s="41">
        <f t="shared" si="306"/>
        <v>88</v>
      </c>
      <c r="L561" s="41">
        <f t="shared" si="306"/>
        <v>83</v>
      </c>
      <c r="M561" s="41">
        <f t="shared" si="306"/>
        <v>83</v>
      </c>
      <c r="N561" s="41">
        <f t="shared" si="306"/>
        <v>88</v>
      </c>
      <c r="O561" s="41">
        <f t="shared" si="306"/>
        <v>85</v>
      </c>
      <c r="P561" s="41">
        <f t="shared" si="306"/>
        <v>80</v>
      </c>
      <c r="Q561" s="41">
        <f t="shared" si="306"/>
        <v>81</v>
      </c>
      <c r="R561" s="41">
        <f t="shared" si="306"/>
        <v>82</v>
      </c>
      <c r="S561" s="41">
        <f t="shared" si="304"/>
        <v>1258</v>
      </c>
      <c r="T561" s="41">
        <f t="shared" si="305"/>
        <v>83.87</v>
      </c>
      <c r="U561" s="339"/>
      <c r="V561" s="341"/>
    </row>
    <row r="562" spans="1:32" ht="15" customHeight="1" thickTop="1">
      <c r="A562" s="334">
        <v>62</v>
      </c>
      <c r="B562" s="26"/>
      <c r="C562" s="36" t="s">
        <v>34</v>
      </c>
      <c r="D562" s="87">
        <f>VLOOKUP($A$562,Raport1!$B$283:$T$419,4)</f>
        <v>76.5</v>
      </c>
      <c r="E562" s="87">
        <f>VLOOKUP($A$562,Raport1!$B$283:$T$419,5)</f>
        <v>77</v>
      </c>
      <c r="F562" s="87">
        <f>VLOOKUP($A$562,Raport1!$B$283:$T$419,6)</f>
        <v>86</v>
      </c>
      <c r="G562" s="87">
        <f>VLOOKUP($A$562,Raport1!$B$283:$T$419,7)</f>
        <v>75.5</v>
      </c>
      <c r="H562" s="87">
        <f>VLOOKUP($A$562,Raport1!$B$283:$T$419,8)</f>
        <v>72</v>
      </c>
      <c r="I562" s="87">
        <f>VLOOKUP($A$562,Raport1!$B$283:$T$419,9)</f>
        <v>77</v>
      </c>
      <c r="J562" s="87">
        <f>VLOOKUP($A$562,Raport1!$B$283:$T$419,10)</f>
        <v>80</v>
      </c>
      <c r="K562" s="87">
        <f>VLOOKUP($A$562,Raport1!$B$283:$T$419,11)</f>
        <v>77.5</v>
      </c>
      <c r="L562" s="87">
        <f>VLOOKUP($A$562,Raport1!$B$283:$T$419,12)</f>
        <v>79</v>
      </c>
      <c r="M562" s="87">
        <f>VLOOKUP($A$562,Raport1!$B$283:$T$419,13)</f>
        <v>79</v>
      </c>
      <c r="N562" s="87">
        <f>VLOOKUP($A$562,Raport1!$B$283:$T$419,14)</f>
        <v>82</v>
      </c>
      <c r="O562" s="87">
        <f>VLOOKUP($A$562,Raport1!$B$283:$T$419,15)</f>
        <v>74</v>
      </c>
      <c r="P562" s="87">
        <f>VLOOKUP($A$562,Raport1!$B$283:$T$419,16)</f>
        <v>72.5</v>
      </c>
      <c r="Q562" s="87">
        <f>VLOOKUP($A$562,Raport1!$B$283:$T$419,17)</f>
        <v>73</v>
      </c>
      <c r="R562" s="87">
        <f>VLOOKUP($A$562,Raport1!$B$283:$T$419,18)</f>
        <v>76.5</v>
      </c>
      <c r="S562" s="80">
        <f t="shared" si="304"/>
        <v>1157.5</v>
      </c>
      <c r="T562" s="80">
        <f t="shared" si="305"/>
        <v>77.17</v>
      </c>
      <c r="U562" s="337" t="str">
        <f>'SIKAP IPS'!J69</f>
        <v>SB</v>
      </c>
      <c r="V562" s="340" t="s">
        <v>33</v>
      </c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 spans="1:32" ht="15" customHeight="1">
      <c r="A563" s="335"/>
      <c r="B563" s="26"/>
      <c r="C563" s="35" t="s">
        <v>35</v>
      </c>
      <c r="D563" s="84">
        <f>VLOOKUP($A$562,Raport2!$B$283:$T$419,4)</f>
        <v>77</v>
      </c>
      <c r="E563" s="84">
        <f>VLOOKUP($A$562,Raport2!$B$283:$T$419,5)</f>
        <v>80</v>
      </c>
      <c r="F563" s="84">
        <f>VLOOKUP($A$562,Raport2!$B$283:$T$419,6)</f>
        <v>88.5</v>
      </c>
      <c r="G563" s="84">
        <f>VLOOKUP($A$562,Raport2!$B$283:$T$419,7)</f>
        <v>83.5</v>
      </c>
      <c r="H563" s="84">
        <f>VLOOKUP($A$562,Raport2!$B$283:$T$419,8)</f>
        <v>78.5</v>
      </c>
      <c r="I563" s="84">
        <f>VLOOKUP($A$562,Raport2!$B$283:$T$419,9)</f>
        <v>80</v>
      </c>
      <c r="J563" s="84">
        <f>VLOOKUP($A$562,Raport2!$B$283:$T$419,10)</f>
        <v>85</v>
      </c>
      <c r="K563" s="84">
        <f>VLOOKUP($A$562,Raport2!$B$283:$T$419,11)</f>
        <v>81.5</v>
      </c>
      <c r="L563" s="84">
        <f>VLOOKUP($A$562,Raport2!$B$283:$T$419,12)</f>
        <v>81</v>
      </c>
      <c r="M563" s="84">
        <f>VLOOKUP($A$562,Raport2!$B$283:$T$419,13)</f>
        <v>83</v>
      </c>
      <c r="N563" s="84">
        <f>VLOOKUP($A$562,Raport2!$B$283:$T$419,14)</f>
        <v>79.5</v>
      </c>
      <c r="O563" s="84">
        <f>VLOOKUP($A$562,Raport2!$B$283:$T$419,15)</f>
        <v>75</v>
      </c>
      <c r="P563" s="84">
        <f>VLOOKUP($A$562,Raport2!$B$283:$T$419,16)</f>
        <v>80</v>
      </c>
      <c r="Q563" s="84">
        <f>VLOOKUP($A$562,Raport2!$B$283:$T$419,17)</f>
        <v>80</v>
      </c>
      <c r="R563" s="84">
        <f>VLOOKUP($A$562,Raport2!$B$283:$T$419,18)</f>
        <v>79.5</v>
      </c>
      <c r="S563" s="38">
        <f t="shared" si="304"/>
        <v>1212</v>
      </c>
      <c r="T563" s="38">
        <f t="shared" si="305"/>
        <v>80.8</v>
      </c>
      <c r="U563" s="338"/>
      <c r="V563" s="340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 spans="1:32" ht="15" customHeight="1">
      <c r="A564" s="335"/>
      <c r="B564" s="342" t="str">
        <f>VLOOKUP($A$562,PresensiIPS!$A$7:$M$360,7)</f>
        <v>SHERLI OKTAFIA DEWI</v>
      </c>
      <c r="C564" s="35" t="s">
        <v>22</v>
      </c>
      <c r="D564" s="84">
        <f>VLOOKUP($A$562,Raport3!$B$283:$T$419,4)</f>
        <v>85</v>
      </c>
      <c r="E564" s="84">
        <f>VLOOKUP($A$562,Raport3!$B$283:$T$419,5)</f>
        <v>80</v>
      </c>
      <c r="F564" s="84">
        <f>VLOOKUP($A$562,Raport3!$B$283:$T$419,6)</f>
        <v>85.5</v>
      </c>
      <c r="G564" s="84">
        <f>VLOOKUP($A$562,Raport3!$B$283:$T$419,7)</f>
        <v>83.5</v>
      </c>
      <c r="H564" s="84">
        <f>VLOOKUP($A$562,Raport3!$B$283:$T$419,8)</f>
        <v>87</v>
      </c>
      <c r="I564" s="84">
        <f>VLOOKUP($A$562,Raport3!$B$283:$T$419,9)</f>
        <v>85</v>
      </c>
      <c r="J564" s="84">
        <f>VLOOKUP($A$562,Raport3!$B$283:$T$419,10)</f>
        <v>88</v>
      </c>
      <c r="K564" s="84">
        <f>VLOOKUP($A$562,Raport3!$B$283:$T$419,11)</f>
        <v>81</v>
      </c>
      <c r="L564" s="84">
        <f>VLOOKUP($A$562,Raport3!$B$283:$T$419,12)</f>
        <v>81</v>
      </c>
      <c r="M564" s="84">
        <f>VLOOKUP($A$562,Raport3!$B$283:$T$419,13)</f>
        <v>90.5</v>
      </c>
      <c r="N564" s="84">
        <f>VLOOKUP($A$562,Raport3!$B$283:$T$419,14)</f>
        <v>82.5</v>
      </c>
      <c r="O564" s="84">
        <f>VLOOKUP($A$562,Raport3!$B$283:$T$419,15)</f>
        <v>83.5</v>
      </c>
      <c r="P564" s="84">
        <f>VLOOKUP($A$562,Raport3!$B$283:$T$419,16)</f>
        <v>84</v>
      </c>
      <c r="Q564" s="84">
        <f>VLOOKUP($A$562,Raport3!$B$283:$T$419,17)</f>
        <v>81.5</v>
      </c>
      <c r="R564" s="84">
        <f>VLOOKUP($A$562,Raport3!$B$283:$T$419,18)</f>
        <v>80</v>
      </c>
      <c r="S564" s="38">
        <f t="shared" si="304"/>
        <v>1258</v>
      </c>
      <c r="T564" s="38">
        <f t="shared" si="305"/>
        <v>83.87</v>
      </c>
      <c r="U564" s="338"/>
      <c r="V564" s="340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 spans="1:32" ht="15" customHeight="1">
      <c r="A565" s="335"/>
      <c r="B565" s="342"/>
      <c r="C565" s="35" t="s">
        <v>23</v>
      </c>
      <c r="D565" s="84">
        <f>VLOOKUP($A$562,Raport4!$B$283:$T$419,4)</f>
        <v>87</v>
      </c>
      <c r="E565" s="84">
        <f>VLOOKUP($A$562,Raport4!$B$283:$T$419,5)</f>
        <v>82</v>
      </c>
      <c r="F565" s="84">
        <f>VLOOKUP($A$562,Raport4!$B$283:$T$419,6)</f>
        <v>85</v>
      </c>
      <c r="G565" s="84">
        <f>VLOOKUP($A$562,Raport4!$B$283:$T$419,7)</f>
        <v>84</v>
      </c>
      <c r="H565" s="84">
        <f>VLOOKUP($A$562,Raport4!$B$283:$T$419,8)</f>
        <v>86</v>
      </c>
      <c r="I565" s="84">
        <f>VLOOKUP($A$562,Raport4!$B$283:$T$419,9)</f>
        <v>85.5</v>
      </c>
      <c r="J565" s="84">
        <f>VLOOKUP($A$562,Raport4!$B$283:$T$419,10)</f>
        <v>90</v>
      </c>
      <c r="K565" s="84">
        <f>VLOOKUP($A$562,Raport4!$B$283:$T$419,11)</f>
        <v>85.5</v>
      </c>
      <c r="L565" s="84">
        <f>VLOOKUP($A$562,Raport4!$B$283:$T$419,12)</f>
        <v>84.5</v>
      </c>
      <c r="M565" s="84">
        <f>VLOOKUP($A$562,Raport4!$B$283:$T$419,13)</f>
        <v>85</v>
      </c>
      <c r="N565" s="84">
        <f>VLOOKUP($A$562,Raport4!$B$283:$T$419,14)</f>
        <v>83</v>
      </c>
      <c r="O565" s="84">
        <f>VLOOKUP($A$562,Raport4!$B$283:$T$419,15)</f>
        <v>86</v>
      </c>
      <c r="P565" s="84">
        <f>VLOOKUP($A$562,Raport4!$B$283:$T$419,16)</f>
        <v>85.5</v>
      </c>
      <c r="Q565" s="84">
        <f>VLOOKUP($A$562,Raport4!$B$283:$T$419,17)</f>
        <v>83.5</v>
      </c>
      <c r="R565" s="84">
        <f>VLOOKUP($A$562,Raport4!$B$283:$T$419,18)</f>
        <v>82.5</v>
      </c>
      <c r="S565" s="38">
        <f t="shared" si="304"/>
        <v>1275</v>
      </c>
      <c r="T565" s="38">
        <f t="shared" si="305"/>
        <v>85</v>
      </c>
      <c r="U565" s="338"/>
      <c r="V565" s="340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 spans="1:32" ht="15" customHeight="1">
      <c r="A566" s="335"/>
      <c r="B566" s="86" t="str">
        <f>VLOOKUP($A$562,PresensiIPS!$A$7:$M$360,4)</f>
        <v>3526024710040002</v>
      </c>
      <c r="C566" s="36" t="s">
        <v>24</v>
      </c>
      <c r="D566" s="84">
        <f>VLOOKUP($A$562,Raport5!$B$283:$T$419,4)</f>
        <v>91.5</v>
      </c>
      <c r="E566" s="84">
        <f>VLOOKUP($A$562,Raport5!$B$283:$T$419,5)</f>
        <v>89.5</v>
      </c>
      <c r="F566" s="84">
        <f>VLOOKUP($A$562,Raport5!$B$283:$T$419,6)</f>
        <v>89.5</v>
      </c>
      <c r="G566" s="84">
        <f>VLOOKUP($A$562,Raport5!$B$283:$T$419,7)</f>
        <v>86.5</v>
      </c>
      <c r="H566" s="84">
        <f>VLOOKUP($A$562,Raport5!$B$283:$T$419,8)</f>
        <v>90</v>
      </c>
      <c r="I566" s="84">
        <f>VLOOKUP($A$562,Raport5!$B$283:$T$419,9)</f>
        <v>88</v>
      </c>
      <c r="J566" s="84">
        <f>VLOOKUP($A$562,Raport5!$B$283:$T$419,10)</f>
        <v>91.5</v>
      </c>
      <c r="K566" s="84">
        <f>VLOOKUP($A$562,Raport5!$B$283:$T$419,11)</f>
        <v>86.5</v>
      </c>
      <c r="L566" s="84">
        <f>VLOOKUP($A$562,Raport5!$B$283:$T$419,12)</f>
        <v>89.5</v>
      </c>
      <c r="M566" s="84">
        <f>VLOOKUP($A$562,Raport5!$B$283:$T$419,13)</f>
        <v>93</v>
      </c>
      <c r="N566" s="84">
        <f>VLOOKUP($A$562,Raport5!$B$283:$T$419,14)</f>
        <v>84.5</v>
      </c>
      <c r="O566" s="84">
        <f>VLOOKUP($A$562,Raport5!$B$283:$T$419,15)</f>
        <v>88.5</v>
      </c>
      <c r="P566" s="84">
        <f>VLOOKUP($A$562,Raport5!$B$283:$T$419,16)</f>
        <v>87</v>
      </c>
      <c r="Q566" s="84">
        <f>VLOOKUP($A$562,Raport5!$B$283:$T$419,17)</f>
        <v>84.5</v>
      </c>
      <c r="R566" s="84">
        <f>VLOOKUP($A$562,Raport5!$B$283:$T$419,18)</f>
        <v>80</v>
      </c>
      <c r="S566" s="38">
        <f t="shared" si="304"/>
        <v>1320</v>
      </c>
      <c r="T566" s="38">
        <f t="shared" si="305"/>
        <v>88</v>
      </c>
      <c r="U566" s="338"/>
      <c r="V566" s="340"/>
    </row>
    <row r="567" spans="1:32" ht="15" customHeight="1">
      <c r="A567" s="335"/>
      <c r="B567" s="85">
        <f>VLOOKUP($A$562,PresensiIPS!$A$7:$M$360,2)</f>
        <v>12490</v>
      </c>
      <c r="C567" s="36" t="s">
        <v>67</v>
      </c>
      <c r="D567" s="84">
        <f>VLOOKUP($A$562,Raport6!$B$283:$T$419,4)</f>
        <v>92.5</v>
      </c>
      <c r="E567" s="84">
        <f>VLOOKUP($A$562,Raport6!$B$283:$T$419,5)</f>
        <v>92</v>
      </c>
      <c r="F567" s="84">
        <f>VLOOKUP($A$562,Raport6!$B$283:$T$419,6)</f>
        <v>90.5</v>
      </c>
      <c r="G567" s="84">
        <f>VLOOKUP($A$562,Raport6!$B$283:$T$419,7)</f>
        <v>86.5</v>
      </c>
      <c r="H567" s="84">
        <f>VLOOKUP($A$562,Raport6!$B$283:$T$419,8)</f>
        <v>91</v>
      </c>
      <c r="I567" s="84">
        <f>VLOOKUP($A$562,Raport6!$B$283:$T$419,9)</f>
        <v>88</v>
      </c>
      <c r="J567" s="84">
        <f>VLOOKUP($A$562,Raport6!$B$283:$T$419,10)</f>
        <v>94.5</v>
      </c>
      <c r="K567" s="84">
        <f>VLOOKUP($A$562,Raport6!$B$283:$T$419,11)</f>
        <v>94</v>
      </c>
      <c r="L567" s="84">
        <f>VLOOKUP($A$562,Raport6!$B$283:$T$419,12)</f>
        <v>94</v>
      </c>
      <c r="M567" s="84">
        <f>VLOOKUP($A$562,Raport6!$B$283:$T$419,13)</f>
        <v>95.5</v>
      </c>
      <c r="N567" s="84">
        <f>VLOOKUP($A$562,Raport6!$B$283:$T$419,14)</f>
        <v>85.5</v>
      </c>
      <c r="O567" s="84">
        <f>VLOOKUP($A$562,Raport6!$B$283:$T$419,15)</f>
        <v>88.5</v>
      </c>
      <c r="P567" s="84">
        <f>VLOOKUP($A$562,Raport6!$B$283:$T$419,16)</f>
        <v>88</v>
      </c>
      <c r="Q567" s="84">
        <f>VLOOKUP($A$562,Raport6!$B$283:$T$419,17)</f>
        <v>87</v>
      </c>
      <c r="R567" s="84">
        <f>VLOOKUP($A$562,Raport6!$B$283:$T$419,18)</f>
        <v>80</v>
      </c>
      <c r="S567" s="38">
        <f t="shared" si="304"/>
        <v>1347.5</v>
      </c>
      <c r="T567" s="38">
        <f t="shared" si="305"/>
        <v>89.83</v>
      </c>
      <c r="U567" s="338"/>
      <c r="V567" s="340"/>
    </row>
    <row r="568" spans="1:32" ht="15" customHeight="1">
      <c r="A568" s="335"/>
      <c r="B568" s="85" t="str">
        <f>VLOOKUP($A$562,PresensiIPS!$A$7:$M$360,3)</f>
        <v>0041005853</v>
      </c>
      <c r="C568" s="27" t="s">
        <v>21</v>
      </c>
      <c r="D568" s="39">
        <f>ROUND(((D562+D563+D564+D565+D566+D567)/6),2)</f>
        <v>84.92</v>
      </c>
      <c r="E568" s="39">
        <f>ROUND(((E562+E563+E564+E565+E566+E567)/6),2)</f>
        <v>83.42</v>
      </c>
      <c r="F568" s="39">
        <f>ROUND(((F562+F563+F564+F565+F566+F567)/6),2)</f>
        <v>87.5</v>
      </c>
      <c r="G568" s="39">
        <f>ROUND(((G562+G563+G564+G565+G566+G567)/6),2)</f>
        <v>83.25</v>
      </c>
      <c r="H568" s="39">
        <f>ROUND(((H562+H563+H564+H565+H566+H567)/6),2)</f>
        <v>84.08</v>
      </c>
      <c r="I568" s="39">
        <f t="shared" ref="I568:T568" si="307">ROUND(((I562+I563+I564+I565+I566+I567)/6),2)</f>
        <v>83.92</v>
      </c>
      <c r="J568" s="39">
        <f t="shared" si="307"/>
        <v>88.17</v>
      </c>
      <c r="K568" s="39">
        <f t="shared" si="307"/>
        <v>84.33</v>
      </c>
      <c r="L568" s="39">
        <f t="shared" si="307"/>
        <v>84.83</v>
      </c>
      <c r="M568" s="39">
        <f t="shared" ref="M568" si="308">ROUND(((M562+M563+M564+M565+M566+M567)/6),2)</f>
        <v>87.67</v>
      </c>
      <c r="N568" s="39">
        <f t="shared" si="307"/>
        <v>82.83</v>
      </c>
      <c r="O568" s="39">
        <f t="shared" si="307"/>
        <v>82.58</v>
      </c>
      <c r="P568" s="39">
        <f t="shared" si="307"/>
        <v>82.83</v>
      </c>
      <c r="Q568" s="39">
        <f t="shared" si="307"/>
        <v>81.58</v>
      </c>
      <c r="R568" s="39">
        <f t="shared" si="307"/>
        <v>79.75</v>
      </c>
      <c r="S568" s="39">
        <f t="shared" si="307"/>
        <v>1261.67</v>
      </c>
      <c r="T568" s="39">
        <f t="shared" si="307"/>
        <v>84.11</v>
      </c>
      <c r="U568" s="338"/>
      <c r="V568" s="340"/>
    </row>
    <row r="569" spans="1:32" ht="15" customHeight="1">
      <c r="A569" s="335"/>
      <c r="B569" s="78"/>
      <c r="C569" s="28" t="s">
        <v>204</v>
      </c>
      <c r="D569" s="84">
        <f>VLOOKUP($A$562,'Nilai USP'!$B$283:$T$419,4)</f>
        <v>86</v>
      </c>
      <c r="E569" s="84">
        <f>VLOOKUP($A$562,'Nilai USP'!$B$283:$T$419,5)</f>
        <v>83.84615384615384</v>
      </c>
      <c r="F569" s="84">
        <f>VLOOKUP($A$562,'Nilai USP'!$B$283:$T$419,6)</f>
        <v>87</v>
      </c>
      <c r="G569" s="84">
        <f>VLOOKUP($A$562,'Nilai USP'!$B$283:$T$419,7)</f>
        <v>77</v>
      </c>
      <c r="H569" s="84">
        <f>VLOOKUP($A$562,'Nilai USP'!$B$283:$T$419,8)</f>
        <v>83</v>
      </c>
      <c r="I569" s="84">
        <f>VLOOKUP($A$562,'Nilai USP'!$B$283:$T$419,9)</f>
        <v>85</v>
      </c>
      <c r="J569" s="84">
        <f>VLOOKUP($A$562,'Nilai USP'!$B$283:$T$419,10)</f>
        <v>90</v>
      </c>
      <c r="K569" s="84">
        <f>VLOOKUP($A$562,'Nilai USP'!$B$283:$T$419,11)</f>
        <v>93</v>
      </c>
      <c r="L569" s="84">
        <f>VLOOKUP($A$562,'Nilai USP'!$B$283:$T$419,12)</f>
        <v>95</v>
      </c>
      <c r="M569" s="84">
        <f>VLOOKUP($A$562,'Nilai USP'!$B$283:$T$419,13)</f>
        <v>90.294117647058826</v>
      </c>
      <c r="N569" s="84">
        <f>VLOOKUP($A$562,'Nilai USP'!$B$283:$T$419,14)</f>
        <v>98</v>
      </c>
      <c r="O569" s="84">
        <f>VLOOKUP($A$562,'Nilai USP'!$B$283:$T$419,15)</f>
        <v>88</v>
      </c>
      <c r="P569" s="84">
        <f>VLOOKUP($A$562,'Nilai USP'!$B$283:$T$419,16)</f>
        <v>79</v>
      </c>
      <c r="Q569" s="84">
        <f>VLOOKUP($A$562,'Nilai USP'!$B$283:$T$419,17)</f>
        <v>83</v>
      </c>
      <c r="R569" s="84">
        <f>VLOOKUP($A$562,'Nilai USP'!$B$283:$T$419,18)</f>
        <v>87</v>
      </c>
      <c r="S569" s="38">
        <f t="shared" ref="S569:S576" si="309">SUM(D569:R569)</f>
        <v>1305.1402714932126</v>
      </c>
      <c r="T569" s="38">
        <f t="shared" ref="T569:T576" si="310">ROUND(S569/COUNT(D569:R569),2)</f>
        <v>87.01</v>
      </c>
      <c r="U569" s="338"/>
      <c r="V569" s="340"/>
    </row>
    <row r="570" spans="1:32" ht="15" customHeight="1" thickBot="1">
      <c r="A570" s="336"/>
      <c r="B570" s="29"/>
      <c r="C570" s="37" t="s">
        <v>205</v>
      </c>
      <c r="D570" s="41">
        <f t="shared" ref="D570:R570" si="311">ROUND((D568*$V$6+D569*$V$7),0)</f>
        <v>85</v>
      </c>
      <c r="E570" s="41">
        <f t="shared" si="311"/>
        <v>84</v>
      </c>
      <c r="F570" s="41">
        <f t="shared" si="311"/>
        <v>87</v>
      </c>
      <c r="G570" s="41">
        <f t="shared" si="311"/>
        <v>80</v>
      </c>
      <c r="H570" s="41">
        <f t="shared" si="311"/>
        <v>84</v>
      </c>
      <c r="I570" s="41">
        <f t="shared" si="311"/>
        <v>84</v>
      </c>
      <c r="J570" s="41">
        <f t="shared" si="311"/>
        <v>89</v>
      </c>
      <c r="K570" s="41">
        <f t="shared" si="311"/>
        <v>89</v>
      </c>
      <c r="L570" s="41">
        <f t="shared" si="311"/>
        <v>90</v>
      </c>
      <c r="M570" s="41">
        <f t="shared" si="311"/>
        <v>89</v>
      </c>
      <c r="N570" s="41">
        <f t="shared" si="311"/>
        <v>90</v>
      </c>
      <c r="O570" s="41">
        <f t="shared" si="311"/>
        <v>85</v>
      </c>
      <c r="P570" s="41">
        <f t="shared" si="311"/>
        <v>81</v>
      </c>
      <c r="Q570" s="41">
        <f t="shared" si="311"/>
        <v>82</v>
      </c>
      <c r="R570" s="41">
        <f t="shared" si="311"/>
        <v>83</v>
      </c>
      <c r="S570" s="41">
        <f t="shared" si="309"/>
        <v>1282</v>
      </c>
      <c r="T570" s="41">
        <f t="shared" si="310"/>
        <v>85.47</v>
      </c>
      <c r="U570" s="339"/>
      <c r="V570" s="341"/>
    </row>
    <row r="571" spans="1:32" ht="15" customHeight="1" thickTop="1">
      <c r="A571" s="334">
        <v>63</v>
      </c>
      <c r="B571" s="26"/>
      <c r="C571" s="36" t="s">
        <v>34</v>
      </c>
      <c r="D571" s="87">
        <f>VLOOKUP($A$571,Raport1!$B$283:$T$419,4)</f>
        <v>78.5</v>
      </c>
      <c r="E571" s="87">
        <f>VLOOKUP($A$571,Raport1!$B$283:$T$419,5)</f>
        <v>76.5</v>
      </c>
      <c r="F571" s="87">
        <f>VLOOKUP($A$571,Raport1!$B$283:$T$419,6)</f>
        <v>86</v>
      </c>
      <c r="G571" s="87">
        <f>VLOOKUP($A$571,Raport1!$B$283:$T$419,7)</f>
        <v>77</v>
      </c>
      <c r="H571" s="87">
        <f>VLOOKUP($A$571,Raport1!$B$283:$T$419,8)</f>
        <v>77</v>
      </c>
      <c r="I571" s="87">
        <f>VLOOKUP($A$571,Raport1!$B$283:$T$419,9)</f>
        <v>79</v>
      </c>
      <c r="J571" s="87">
        <f>VLOOKUP($A$571,Raport1!$B$283:$T$419,10)</f>
        <v>80</v>
      </c>
      <c r="K571" s="87">
        <f>VLOOKUP($A$571,Raport1!$B$283:$T$419,11)</f>
        <v>78</v>
      </c>
      <c r="L571" s="87">
        <f>VLOOKUP($A$571,Raport1!$B$283:$T$419,12)</f>
        <v>81</v>
      </c>
      <c r="M571" s="87">
        <f>VLOOKUP($A$571,Raport1!$B$283:$T$419,13)</f>
        <v>77.5</v>
      </c>
      <c r="N571" s="87">
        <f>VLOOKUP($A$571,Raport1!$B$283:$T$419,14)</f>
        <v>80</v>
      </c>
      <c r="O571" s="87">
        <f>VLOOKUP($A$571,Raport1!$B$283:$T$419,15)</f>
        <v>74</v>
      </c>
      <c r="P571" s="87">
        <f>VLOOKUP($A$571,Raport1!$B$283:$T$419,16)</f>
        <v>73.5</v>
      </c>
      <c r="Q571" s="87">
        <f>VLOOKUP($A$571,Raport1!$B$283:$T$419,17)</f>
        <v>74</v>
      </c>
      <c r="R571" s="87">
        <f>VLOOKUP($A$571,Raport1!$B$283:$T$419,18)</f>
        <v>78.5</v>
      </c>
      <c r="S571" s="80">
        <f t="shared" si="309"/>
        <v>1170.5</v>
      </c>
      <c r="T571" s="80">
        <f t="shared" si="310"/>
        <v>78.03</v>
      </c>
      <c r="U571" s="337" t="str">
        <f>'SIKAP IPS'!J70</f>
        <v>SB</v>
      </c>
      <c r="V571" s="340" t="s">
        <v>33</v>
      </c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 spans="1:32" ht="15" customHeight="1">
      <c r="A572" s="335"/>
      <c r="B572" s="26"/>
      <c r="C572" s="35" t="s">
        <v>35</v>
      </c>
      <c r="D572" s="84">
        <f>VLOOKUP($A$571,Raport2!$B$283:$T$419,4)</f>
        <v>81</v>
      </c>
      <c r="E572" s="84">
        <f>VLOOKUP($A$571,Raport2!$B$283:$T$419,5)</f>
        <v>78.5</v>
      </c>
      <c r="F572" s="84">
        <f>VLOOKUP($A$571,Raport2!$B$283:$T$419,6)</f>
        <v>87.5</v>
      </c>
      <c r="G572" s="84">
        <f>VLOOKUP($A$571,Raport2!$B$283:$T$419,7)</f>
        <v>86.5</v>
      </c>
      <c r="H572" s="84">
        <f>VLOOKUP($A$571,Raport2!$B$283:$T$419,8)</f>
        <v>86</v>
      </c>
      <c r="I572" s="84">
        <f>VLOOKUP($A$571,Raport2!$B$283:$T$419,9)</f>
        <v>81</v>
      </c>
      <c r="J572" s="84">
        <f>VLOOKUP($A$571,Raport2!$B$283:$T$419,10)</f>
        <v>85</v>
      </c>
      <c r="K572" s="84">
        <f>VLOOKUP($A$571,Raport2!$B$283:$T$419,11)</f>
        <v>81.5</v>
      </c>
      <c r="L572" s="84">
        <f>VLOOKUP($A$571,Raport2!$B$283:$T$419,12)</f>
        <v>84</v>
      </c>
      <c r="M572" s="84">
        <f>VLOOKUP($A$571,Raport2!$B$283:$T$419,13)</f>
        <v>80</v>
      </c>
      <c r="N572" s="84">
        <f>VLOOKUP($A$571,Raport2!$B$283:$T$419,14)</f>
        <v>82</v>
      </c>
      <c r="O572" s="84">
        <f>VLOOKUP($A$571,Raport2!$B$283:$T$419,15)</f>
        <v>78</v>
      </c>
      <c r="P572" s="84">
        <f>VLOOKUP($A$571,Raport2!$B$283:$T$419,16)</f>
        <v>79</v>
      </c>
      <c r="Q572" s="84">
        <f>VLOOKUP($A$571,Raport2!$B$283:$T$419,17)</f>
        <v>80.5</v>
      </c>
      <c r="R572" s="84">
        <f>VLOOKUP($A$571,Raport2!$B$283:$T$419,18)</f>
        <v>84.5</v>
      </c>
      <c r="S572" s="38">
        <f t="shared" si="309"/>
        <v>1235</v>
      </c>
      <c r="T572" s="38">
        <f t="shared" si="310"/>
        <v>82.33</v>
      </c>
      <c r="U572" s="338"/>
      <c r="V572" s="340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 spans="1:32" ht="15" customHeight="1">
      <c r="A573" s="335"/>
      <c r="B573" s="342" t="str">
        <f>VLOOKUP($A$571,PresensiIPS!$A$7:$M$360,7)</f>
        <v>SITI RAHAYU RAMADHANI</v>
      </c>
      <c r="C573" s="35" t="s">
        <v>22</v>
      </c>
      <c r="D573" s="84">
        <f>VLOOKUP($A$571,Raport3!$B$283:$T$419,4)</f>
        <v>87</v>
      </c>
      <c r="E573" s="84">
        <f>VLOOKUP($A$571,Raport3!$B$283:$T$419,5)</f>
        <v>80</v>
      </c>
      <c r="F573" s="84">
        <f>VLOOKUP($A$571,Raport3!$B$283:$T$419,6)</f>
        <v>85.5</v>
      </c>
      <c r="G573" s="84">
        <f>VLOOKUP($A$571,Raport3!$B$283:$T$419,7)</f>
        <v>85.5</v>
      </c>
      <c r="H573" s="84">
        <f>VLOOKUP($A$571,Raport3!$B$283:$T$419,8)</f>
        <v>92</v>
      </c>
      <c r="I573" s="84">
        <f>VLOOKUP($A$571,Raport3!$B$283:$T$419,9)</f>
        <v>85</v>
      </c>
      <c r="J573" s="84">
        <f>VLOOKUP($A$571,Raport3!$B$283:$T$419,10)</f>
        <v>87</v>
      </c>
      <c r="K573" s="84">
        <f>VLOOKUP($A$571,Raport3!$B$283:$T$419,11)</f>
        <v>81</v>
      </c>
      <c r="L573" s="84">
        <f>VLOOKUP($A$571,Raport3!$B$283:$T$419,12)</f>
        <v>86</v>
      </c>
      <c r="M573" s="84">
        <f>VLOOKUP($A$571,Raport3!$B$283:$T$419,13)</f>
        <v>88</v>
      </c>
      <c r="N573" s="84">
        <f>VLOOKUP($A$571,Raport3!$B$283:$T$419,14)</f>
        <v>85.5</v>
      </c>
      <c r="O573" s="84">
        <f>VLOOKUP($A$571,Raport3!$B$283:$T$419,15)</f>
        <v>83.5</v>
      </c>
      <c r="P573" s="84">
        <f>VLOOKUP($A$571,Raport3!$B$283:$T$419,16)</f>
        <v>84</v>
      </c>
      <c r="Q573" s="84">
        <f>VLOOKUP($A$571,Raport3!$B$283:$T$419,17)</f>
        <v>85</v>
      </c>
      <c r="R573" s="84">
        <f>VLOOKUP($A$571,Raport3!$B$283:$T$419,18)</f>
        <v>81</v>
      </c>
      <c r="S573" s="38">
        <f t="shared" si="309"/>
        <v>1276</v>
      </c>
      <c r="T573" s="38">
        <f t="shared" si="310"/>
        <v>85.07</v>
      </c>
      <c r="U573" s="338"/>
      <c r="V573" s="340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 spans="1:32" ht="15" customHeight="1">
      <c r="A574" s="335"/>
      <c r="B574" s="342"/>
      <c r="C574" s="35" t="s">
        <v>23</v>
      </c>
      <c r="D574" s="84">
        <f>VLOOKUP($A$571,Raport4!$B$283:$T$419,4)</f>
        <v>89.5</v>
      </c>
      <c r="E574" s="84">
        <f>VLOOKUP($A$571,Raport4!$B$283:$T$419,5)</f>
        <v>82</v>
      </c>
      <c r="F574" s="84">
        <f>VLOOKUP($A$571,Raport4!$B$283:$T$419,6)</f>
        <v>85.5</v>
      </c>
      <c r="G574" s="84">
        <f>VLOOKUP($A$571,Raport4!$B$283:$T$419,7)</f>
        <v>85.5</v>
      </c>
      <c r="H574" s="84">
        <f>VLOOKUP($A$571,Raport4!$B$283:$T$419,8)</f>
        <v>93</v>
      </c>
      <c r="I574" s="84">
        <f>VLOOKUP($A$571,Raport4!$B$283:$T$419,9)</f>
        <v>85.5</v>
      </c>
      <c r="J574" s="84">
        <f>VLOOKUP($A$571,Raport4!$B$283:$T$419,10)</f>
        <v>88</v>
      </c>
      <c r="K574" s="84">
        <f>VLOOKUP($A$571,Raport4!$B$283:$T$419,11)</f>
        <v>85.5</v>
      </c>
      <c r="L574" s="84">
        <f>VLOOKUP($A$571,Raport4!$B$283:$T$419,12)</f>
        <v>87.5</v>
      </c>
      <c r="M574" s="84">
        <f>VLOOKUP($A$571,Raport4!$B$283:$T$419,13)</f>
        <v>85</v>
      </c>
      <c r="N574" s="84">
        <f>VLOOKUP($A$571,Raport4!$B$283:$T$419,14)</f>
        <v>85.5</v>
      </c>
      <c r="O574" s="84">
        <f>VLOOKUP($A$571,Raport4!$B$283:$T$419,15)</f>
        <v>87</v>
      </c>
      <c r="P574" s="84">
        <f>VLOOKUP($A$571,Raport4!$B$283:$T$419,16)</f>
        <v>86</v>
      </c>
      <c r="Q574" s="84">
        <f>VLOOKUP($A$571,Raport4!$B$283:$T$419,17)</f>
        <v>87</v>
      </c>
      <c r="R574" s="84">
        <f>VLOOKUP($A$571,Raport4!$B$283:$T$419,18)</f>
        <v>82.5</v>
      </c>
      <c r="S574" s="38">
        <f t="shared" si="309"/>
        <v>1295</v>
      </c>
      <c r="T574" s="38">
        <f t="shared" si="310"/>
        <v>86.33</v>
      </c>
      <c r="U574" s="338"/>
      <c r="V574" s="340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 spans="1:32" ht="15" customHeight="1">
      <c r="A575" s="335"/>
      <c r="B575" s="86" t="str">
        <f>VLOOKUP($A$571,PresensiIPS!$A$7:$M$360,4)</f>
        <v>3526014611030005</v>
      </c>
      <c r="C575" s="36" t="s">
        <v>24</v>
      </c>
      <c r="D575" s="84">
        <f>VLOOKUP($A$571,Raport5!$B$283:$T$419,4)</f>
        <v>90</v>
      </c>
      <c r="E575" s="84">
        <f>VLOOKUP($A$571,Raport5!$B$283:$T$419,5)</f>
        <v>92.5</v>
      </c>
      <c r="F575" s="84">
        <f>VLOOKUP($A$571,Raport5!$B$283:$T$419,6)</f>
        <v>90.5</v>
      </c>
      <c r="G575" s="84">
        <f>VLOOKUP($A$571,Raport5!$B$283:$T$419,7)</f>
        <v>87</v>
      </c>
      <c r="H575" s="84">
        <f>VLOOKUP($A$571,Raport5!$B$283:$T$419,8)</f>
        <v>95</v>
      </c>
      <c r="I575" s="84">
        <f>VLOOKUP($A$571,Raport5!$B$283:$T$419,9)</f>
        <v>88</v>
      </c>
      <c r="J575" s="84">
        <f>VLOOKUP($A$571,Raport5!$B$283:$T$419,10)</f>
        <v>91.5</v>
      </c>
      <c r="K575" s="84">
        <f>VLOOKUP($A$571,Raport5!$B$283:$T$419,11)</f>
        <v>86.5</v>
      </c>
      <c r="L575" s="84">
        <f>VLOOKUP($A$571,Raport5!$B$283:$T$419,12)</f>
        <v>89</v>
      </c>
      <c r="M575" s="84">
        <f>VLOOKUP($A$571,Raport5!$B$283:$T$419,13)</f>
        <v>92.5</v>
      </c>
      <c r="N575" s="84">
        <f>VLOOKUP($A$571,Raport5!$B$283:$T$419,14)</f>
        <v>88</v>
      </c>
      <c r="O575" s="84">
        <f>VLOOKUP($A$571,Raport5!$B$283:$T$419,15)</f>
        <v>90.5</v>
      </c>
      <c r="P575" s="84">
        <f>VLOOKUP($A$571,Raport5!$B$283:$T$419,16)</f>
        <v>85.5</v>
      </c>
      <c r="Q575" s="84">
        <f>VLOOKUP($A$571,Raport5!$B$283:$T$419,17)</f>
        <v>88</v>
      </c>
      <c r="R575" s="84">
        <f>VLOOKUP($A$571,Raport5!$B$283:$T$419,18)</f>
        <v>88</v>
      </c>
      <c r="S575" s="38">
        <f t="shared" si="309"/>
        <v>1342.5</v>
      </c>
      <c r="T575" s="38">
        <f t="shared" si="310"/>
        <v>89.5</v>
      </c>
      <c r="U575" s="338"/>
      <c r="V575" s="340"/>
    </row>
    <row r="576" spans="1:32" ht="15" customHeight="1">
      <c r="A576" s="335"/>
      <c r="B576" s="85">
        <f>VLOOKUP($A$571,PresensiIPS!$A$7:$M$360,2)</f>
        <v>12500</v>
      </c>
      <c r="C576" s="36" t="s">
        <v>67</v>
      </c>
      <c r="D576" s="84">
        <f>VLOOKUP($A$571,Raport6!$B$283:$T$419,4)</f>
        <v>92</v>
      </c>
      <c r="E576" s="84">
        <f>VLOOKUP($A$571,Raport6!$B$283:$T$419,5)</f>
        <v>94</v>
      </c>
      <c r="F576" s="84">
        <f>VLOOKUP($A$571,Raport6!$B$283:$T$419,6)</f>
        <v>91.5</v>
      </c>
      <c r="G576" s="84">
        <f>VLOOKUP($A$571,Raport6!$B$283:$T$419,7)</f>
        <v>87.5</v>
      </c>
      <c r="H576" s="84">
        <f>VLOOKUP($A$571,Raport6!$B$283:$T$419,8)</f>
        <v>96</v>
      </c>
      <c r="I576" s="84">
        <f>VLOOKUP($A$571,Raport6!$B$283:$T$419,9)</f>
        <v>88</v>
      </c>
      <c r="J576" s="84">
        <f>VLOOKUP($A$571,Raport6!$B$283:$T$419,10)</f>
        <v>93.5</v>
      </c>
      <c r="K576" s="84">
        <f>VLOOKUP($A$571,Raport6!$B$283:$T$419,11)</f>
        <v>93</v>
      </c>
      <c r="L576" s="84">
        <f>VLOOKUP($A$571,Raport6!$B$283:$T$419,12)</f>
        <v>94.5</v>
      </c>
      <c r="M576" s="84">
        <f>VLOOKUP($A$571,Raport6!$B$283:$T$419,13)</f>
        <v>94.5</v>
      </c>
      <c r="N576" s="84">
        <f>VLOOKUP($A$571,Raport6!$B$283:$T$419,14)</f>
        <v>89.5</v>
      </c>
      <c r="O576" s="84">
        <f>VLOOKUP($A$571,Raport6!$B$283:$T$419,15)</f>
        <v>90.5</v>
      </c>
      <c r="P576" s="84">
        <f>VLOOKUP($A$571,Raport6!$B$283:$T$419,16)</f>
        <v>87</v>
      </c>
      <c r="Q576" s="84">
        <f>VLOOKUP($A$571,Raport6!$B$283:$T$419,17)</f>
        <v>88.5</v>
      </c>
      <c r="R576" s="84">
        <f>VLOOKUP($A$571,Raport6!$B$283:$T$419,18)</f>
        <v>88</v>
      </c>
      <c r="S576" s="38">
        <f t="shared" si="309"/>
        <v>1368</v>
      </c>
      <c r="T576" s="38">
        <f t="shared" si="310"/>
        <v>91.2</v>
      </c>
      <c r="U576" s="338"/>
      <c r="V576" s="340"/>
    </row>
    <row r="577" spans="1:32" ht="15" customHeight="1">
      <c r="A577" s="335"/>
      <c r="B577" s="85" t="str">
        <f>VLOOKUP($A$571,PresensiIPS!$A$7:$M$360,3)</f>
        <v>0038557500</v>
      </c>
      <c r="C577" s="27" t="s">
        <v>21</v>
      </c>
      <c r="D577" s="39">
        <f>ROUND(((D571+D572+D573+D574+D575+D576)/6),2)</f>
        <v>86.33</v>
      </c>
      <c r="E577" s="39">
        <f>ROUND(((E571+E572+E573+E574+E575+E576)/6),2)</f>
        <v>83.92</v>
      </c>
      <c r="F577" s="39">
        <f>ROUND(((F571+F572+F573+F574+F575+F576)/6),2)</f>
        <v>87.75</v>
      </c>
      <c r="G577" s="39">
        <f>ROUND(((G571+G572+G573+G574+G575+G576)/6),2)</f>
        <v>84.83</v>
      </c>
      <c r="H577" s="39">
        <f>ROUND(((H571+H572+H573+H574+H575+H576)/6),2)</f>
        <v>89.83</v>
      </c>
      <c r="I577" s="39">
        <f t="shared" ref="I577:T577" si="312">ROUND(((I571+I572+I573+I574+I575+I576)/6),2)</f>
        <v>84.42</v>
      </c>
      <c r="J577" s="39">
        <f t="shared" si="312"/>
        <v>87.5</v>
      </c>
      <c r="K577" s="39">
        <f t="shared" si="312"/>
        <v>84.25</v>
      </c>
      <c r="L577" s="39">
        <f t="shared" si="312"/>
        <v>87</v>
      </c>
      <c r="M577" s="39">
        <f t="shared" ref="M577" si="313">ROUND(((M571+M572+M573+M574+M575+M576)/6),2)</f>
        <v>86.25</v>
      </c>
      <c r="N577" s="39">
        <f t="shared" si="312"/>
        <v>85.08</v>
      </c>
      <c r="O577" s="39">
        <f t="shared" si="312"/>
        <v>83.92</v>
      </c>
      <c r="P577" s="39">
        <f t="shared" si="312"/>
        <v>82.5</v>
      </c>
      <c r="Q577" s="39">
        <f t="shared" si="312"/>
        <v>83.83</v>
      </c>
      <c r="R577" s="39">
        <f t="shared" si="312"/>
        <v>83.75</v>
      </c>
      <c r="S577" s="39">
        <f t="shared" si="312"/>
        <v>1281.17</v>
      </c>
      <c r="T577" s="39">
        <f t="shared" si="312"/>
        <v>85.41</v>
      </c>
      <c r="U577" s="338"/>
      <c r="V577" s="340"/>
    </row>
    <row r="578" spans="1:32" ht="15" customHeight="1">
      <c r="A578" s="335"/>
      <c r="B578" s="78"/>
      <c r="C578" s="28" t="s">
        <v>204</v>
      </c>
      <c r="D578" s="84">
        <f>VLOOKUP($A$571,'Nilai USP'!$B$283:$T$419,4)</f>
        <v>90</v>
      </c>
      <c r="E578" s="84">
        <f>VLOOKUP($A$571,'Nilai USP'!$B$283:$T$419,5)</f>
        <v>86.15384615384616</v>
      </c>
      <c r="F578" s="84">
        <f>VLOOKUP($A$571,'Nilai USP'!$B$283:$T$419,6)</f>
        <v>94</v>
      </c>
      <c r="G578" s="84">
        <f>VLOOKUP($A$571,'Nilai USP'!$B$283:$T$419,7)</f>
        <v>78</v>
      </c>
      <c r="H578" s="84">
        <f>VLOOKUP($A$571,'Nilai USP'!$B$283:$T$419,8)</f>
        <v>91</v>
      </c>
      <c r="I578" s="84">
        <f>VLOOKUP($A$571,'Nilai USP'!$B$283:$T$419,9)</f>
        <v>95</v>
      </c>
      <c r="J578" s="84">
        <f>VLOOKUP($A$571,'Nilai USP'!$B$283:$T$419,10)</f>
        <v>89</v>
      </c>
      <c r="K578" s="84">
        <f>VLOOKUP($A$571,'Nilai USP'!$B$283:$T$419,11)</f>
        <v>93</v>
      </c>
      <c r="L578" s="84">
        <f>VLOOKUP($A$571,'Nilai USP'!$B$283:$T$419,12)</f>
        <v>93</v>
      </c>
      <c r="M578" s="84">
        <f>VLOOKUP($A$571,'Nilai USP'!$B$283:$T$419,13)</f>
        <v>90.294117647058826</v>
      </c>
      <c r="N578" s="84">
        <f>VLOOKUP($A$571,'Nilai USP'!$B$283:$T$419,14)</f>
        <v>85</v>
      </c>
      <c r="O578" s="84">
        <f>VLOOKUP($A$571,'Nilai USP'!$B$283:$T$419,15)</f>
        <v>87</v>
      </c>
      <c r="P578" s="84">
        <f>VLOOKUP($A$571,'Nilai USP'!$B$283:$T$419,16)</f>
        <v>80</v>
      </c>
      <c r="Q578" s="84">
        <f>VLOOKUP($A$571,'Nilai USP'!$B$283:$T$419,17)</f>
        <v>81</v>
      </c>
      <c r="R578" s="84">
        <f>VLOOKUP($A$571,'Nilai USP'!$B$283:$T$419,18)</f>
        <v>88</v>
      </c>
      <c r="S578" s="38">
        <f t="shared" ref="S578:S585" si="314">SUM(D578:R578)</f>
        <v>1320.447963800905</v>
      </c>
      <c r="T578" s="38">
        <f t="shared" ref="T578:T585" si="315">ROUND(S578/COUNT(D578:R578),2)</f>
        <v>88.03</v>
      </c>
      <c r="U578" s="338"/>
      <c r="V578" s="340"/>
    </row>
    <row r="579" spans="1:32" ht="15" customHeight="1" thickBot="1">
      <c r="A579" s="336"/>
      <c r="B579" s="29"/>
      <c r="C579" s="37" t="s">
        <v>205</v>
      </c>
      <c r="D579" s="41">
        <f t="shared" ref="D579:R579" si="316">ROUND((D577*$V$6+D578*$V$7),0)</f>
        <v>88</v>
      </c>
      <c r="E579" s="41">
        <f t="shared" si="316"/>
        <v>85</v>
      </c>
      <c r="F579" s="41">
        <f t="shared" si="316"/>
        <v>91</v>
      </c>
      <c r="G579" s="41">
        <f t="shared" si="316"/>
        <v>81</v>
      </c>
      <c r="H579" s="41">
        <f t="shared" si="316"/>
        <v>90</v>
      </c>
      <c r="I579" s="41">
        <f t="shared" si="316"/>
        <v>90</v>
      </c>
      <c r="J579" s="41">
        <f t="shared" si="316"/>
        <v>88</v>
      </c>
      <c r="K579" s="41">
        <f t="shared" si="316"/>
        <v>89</v>
      </c>
      <c r="L579" s="41">
        <f t="shared" si="316"/>
        <v>90</v>
      </c>
      <c r="M579" s="41">
        <f t="shared" si="316"/>
        <v>88</v>
      </c>
      <c r="N579" s="41">
        <f t="shared" si="316"/>
        <v>85</v>
      </c>
      <c r="O579" s="41">
        <f t="shared" si="316"/>
        <v>85</v>
      </c>
      <c r="P579" s="41">
        <f t="shared" si="316"/>
        <v>81</v>
      </c>
      <c r="Q579" s="41">
        <f t="shared" si="316"/>
        <v>82</v>
      </c>
      <c r="R579" s="41">
        <f t="shared" si="316"/>
        <v>86</v>
      </c>
      <c r="S579" s="41">
        <f t="shared" si="314"/>
        <v>1299</v>
      </c>
      <c r="T579" s="41">
        <f t="shared" si="315"/>
        <v>86.6</v>
      </c>
      <c r="U579" s="339"/>
      <c r="V579" s="341"/>
    </row>
    <row r="580" spans="1:32" ht="15" customHeight="1" thickTop="1">
      <c r="A580" s="334">
        <v>64</v>
      </c>
      <c r="B580" s="26"/>
      <c r="C580" s="36" t="s">
        <v>34</v>
      </c>
      <c r="D580" s="87">
        <f>VLOOKUP($A$580,Raport1!$B$283:$T$419,4)</f>
        <v>77.5</v>
      </c>
      <c r="E580" s="87">
        <f>VLOOKUP($A$580,Raport1!$B$283:$T$419,5)</f>
        <v>72.5</v>
      </c>
      <c r="F580" s="87">
        <f>VLOOKUP($A$580,Raport1!$B$283:$T$419,6)</f>
        <v>76</v>
      </c>
      <c r="G580" s="87">
        <f>VLOOKUP($A$580,Raport1!$B$283:$T$419,7)</f>
        <v>73.5</v>
      </c>
      <c r="H580" s="87">
        <f>VLOOKUP($A$580,Raport1!$B$283:$T$419,8)</f>
        <v>71</v>
      </c>
      <c r="I580" s="87">
        <f>VLOOKUP($A$580,Raport1!$B$283:$T$419,9)</f>
        <v>77.5</v>
      </c>
      <c r="J580" s="87">
        <f>VLOOKUP($A$580,Raport1!$B$283:$T$419,10)</f>
        <v>79</v>
      </c>
      <c r="K580" s="87">
        <f>VLOOKUP($A$580,Raport1!$B$283:$T$419,11)</f>
        <v>78</v>
      </c>
      <c r="L580" s="87">
        <f>VLOOKUP($A$580,Raport1!$B$283:$T$419,12)</f>
        <v>80</v>
      </c>
      <c r="M580" s="87">
        <f>VLOOKUP($A$580,Raport1!$B$283:$T$419,13)</f>
        <v>73.5</v>
      </c>
      <c r="N580" s="87">
        <f>VLOOKUP($A$580,Raport1!$B$283:$T$419,14)</f>
        <v>77</v>
      </c>
      <c r="O580" s="87">
        <f>VLOOKUP($A$580,Raport1!$B$283:$T$419,15)</f>
        <v>70</v>
      </c>
      <c r="P580" s="87">
        <f>VLOOKUP($A$580,Raport1!$B$283:$T$419,16)</f>
        <v>72</v>
      </c>
      <c r="Q580" s="87">
        <f>VLOOKUP($A$580,Raport1!$B$283:$T$419,17)</f>
        <v>72.5</v>
      </c>
      <c r="R580" s="87">
        <f>VLOOKUP($A$580,Raport1!$B$283:$T$419,18)</f>
        <v>75</v>
      </c>
      <c r="S580" s="80">
        <f t="shared" si="314"/>
        <v>1125</v>
      </c>
      <c r="T580" s="80">
        <f t="shared" si="315"/>
        <v>75</v>
      </c>
      <c r="U580" s="337" t="str">
        <f>'SIKAP IPS'!J71</f>
        <v>SB</v>
      </c>
      <c r="V580" s="340" t="s">
        <v>33</v>
      </c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 spans="1:32" ht="15" customHeight="1">
      <c r="A581" s="335"/>
      <c r="B581" s="26"/>
      <c r="C581" s="35" t="s">
        <v>35</v>
      </c>
      <c r="D581" s="84">
        <f>VLOOKUP($A$580,Raport2!$B$283:$T$419,4)</f>
        <v>78</v>
      </c>
      <c r="E581" s="84">
        <f>VLOOKUP($A$580,Raport2!$B$283:$T$419,5)</f>
        <v>75</v>
      </c>
      <c r="F581" s="84">
        <f>VLOOKUP($A$580,Raport2!$B$283:$T$419,6)</f>
        <v>80</v>
      </c>
      <c r="G581" s="84">
        <f>VLOOKUP($A$580,Raport2!$B$283:$T$419,7)</f>
        <v>85.5</v>
      </c>
      <c r="H581" s="84">
        <f>VLOOKUP($A$580,Raport2!$B$283:$T$419,8)</f>
        <v>84.5</v>
      </c>
      <c r="I581" s="84">
        <f>VLOOKUP($A$580,Raport2!$B$283:$T$419,9)</f>
        <v>82</v>
      </c>
      <c r="J581" s="84">
        <f>VLOOKUP($A$580,Raport2!$B$283:$T$419,10)</f>
        <v>84</v>
      </c>
      <c r="K581" s="84">
        <f>VLOOKUP($A$580,Raport2!$B$283:$T$419,11)</f>
        <v>81.5</v>
      </c>
      <c r="L581" s="84">
        <f>VLOOKUP($A$580,Raport2!$B$283:$T$419,12)</f>
        <v>82</v>
      </c>
      <c r="M581" s="84">
        <f>VLOOKUP($A$580,Raport2!$B$283:$T$419,13)</f>
        <v>76</v>
      </c>
      <c r="N581" s="84">
        <f>VLOOKUP($A$580,Raport2!$B$283:$T$419,14)</f>
        <v>76</v>
      </c>
      <c r="O581" s="84">
        <f>VLOOKUP($A$580,Raport2!$B$283:$T$419,15)</f>
        <v>75</v>
      </c>
      <c r="P581" s="84">
        <f>VLOOKUP($A$580,Raport2!$B$283:$T$419,16)</f>
        <v>74</v>
      </c>
      <c r="Q581" s="84">
        <f>VLOOKUP($A$580,Raport2!$B$283:$T$419,17)</f>
        <v>78.5</v>
      </c>
      <c r="R581" s="84">
        <f>VLOOKUP($A$580,Raport2!$B$283:$T$419,18)</f>
        <v>77.5</v>
      </c>
      <c r="S581" s="38">
        <f t="shared" si="314"/>
        <v>1189.5</v>
      </c>
      <c r="T581" s="38">
        <f t="shared" si="315"/>
        <v>79.3</v>
      </c>
      <c r="U581" s="338"/>
      <c r="V581" s="340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 spans="1:32" ht="15" customHeight="1">
      <c r="A582" s="335"/>
      <c r="B582" s="342" t="str">
        <f>VLOOKUP($A$580,PresensiIPS!$A$7:$M$360,7)</f>
        <v>TINO RAMADANI ARIANTO</v>
      </c>
      <c r="C582" s="35" t="s">
        <v>22</v>
      </c>
      <c r="D582" s="84">
        <f>VLOOKUP($A$580,Raport3!$B$283:$T$419,4)</f>
        <v>80.5</v>
      </c>
      <c r="E582" s="84">
        <f>VLOOKUP($A$580,Raport3!$B$283:$T$419,5)</f>
        <v>75</v>
      </c>
      <c r="F582" s="84">
        <f>VLOOKUP($A$580,Raport3!$B$283:$T$419,6)</f>
        <v>81</v>
      </c>
      <c r="G582" s="84">
        <f>VLOOKUP($A$580,Raport3!$B$283:$T$419,7)</f>
        <v>77</v>
      </c>
      <c r="H582" s="84">
        <f>VLOOKUP($A$580,Raport3!$B$283:$T$419,8)</f>
        <v>88</v>
      </c>
      <c r="I582" s="84">
        <f>VLOOKUP($A$580,Raport3!$B$283:$T$419,9)</f>
        <v>83</v>
      </c>
      <c r="J582" s="84">
        <f>VLOOKUP($A$580,Raport3!$B$283:$T$419,10)</f>
        <v>87</v>
      </c>
      <c r="K582" s="84">
        <f>VLOOKUP($A$580,Raport3!$B$283:$T$419,11)</f>
        <v>86</v>
      </c>
      <c r="L582" s="84">
        <f>VLOOKUP($A$580,Raport3!$B$283:$T$419,12)</f>
        <v>81.5</v>
      </c>
      <c r="M582" s="84">
        <f>VLOOKUP($A$580,Raport3!$B$283:$T$419,13)</f>
        <v>80</v>
      </c>
      <c r="N582" s="84">
        <f>VLOOKUP($A$580,Raport3!$B$283:$T$419,14)</f>
        <v>78</v>
      </c>
      <c r="O582" s="84">
        <f>VLOOKUP($A$580,Raport3!$B$283:$T$419,15)</f>
        <v>83.5</v>
      </c>
      <c r="P582" s="84">
        <f>VLOOKUP($A$580,Raport3!$B$283:$T$419,16)</f>
        <v>78</v>
      </c>
      <c r="Q582" s="84">
        <f>VLOOKUP($A$580,Raport3!$B$283:$T$419,17)</f>
        <v>77.5</v>
      </c>
      <c r="R582" s="84">
        <f>VLOOKUP($A$580,Raport3!$B$283:$T$419,18)</f>
        <v>83</v>
      </c>
      <c r="S582" s="38">
        <f t="shared" si="314"/>
        <v>1219</v>
      </c>
      <c r="T582" s="38">
        <f t="shared" si="315"/>
        <v>81.27</v>
      </c>
      <c r="U582" s="338"/>
      <c r="V582" s="340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 spans="1:32" ht="15" customHeight="1">
      <c r="A583" s="335"/>
      <c r="B583" s="342"/>
      <c r="C583" s="35" t="s">
        <v>23</v>
      </c>
      <c r="D583" s="84">
        <f>VLOOKUP($A$580,Raport4!$B$283:$T$419,4)</f>
        <v>83</v>
      </c>
      <c r="E583" s="84">
        <f>VLOOKUP($A$580,Raport4!$B$283:$T$419,5)</f>
        <v>77</v>
      </c>
      <c r="F583" s="84">
        <f>VLOOKUP($A$580,Raport4!$B$283:$T$419,6)</f>
        <v>81.5</v>
      </c>
      <c r="G583" s="84">
        <f>VLOOKUP($A$580,Raport4!$B$283:$T$419,7)</f>
        <v>77</v>
      </c>
      <c r="H583" s="84">
        <f>VLOOKUP($A$580,Raport4!$B$283:$T$419,8)</f>
        <v>89</v>
      </c>
      <c r="I583" s="84">
        <f>VLOOKUP($A$580,Raport4!$B$283:$T$419,9)</f>
        <v>84</v>
      </c>
      <c r="J583" s="84">
        <f>VLOOKUP($A$580,Raport4!$B$283:$T$419,10)</f>
        <v>89</v>
      </c>
      <c r="K583" s="84">
        <f>VLOOKUP($A$580,Raport4!$B$283:$T$419,11)</f>
        <v>86.5</v>
      </c>
      <c r="L583" s="84">
        <f>VLOOKUP($A$580,Raport4!$B$283:$T$419,12)</f>
        <v>85.5</v>
      </c>
      <c r="M583" s="84">
        <f>VLOOKUP($A$580,Raport4!$B$283:$T$419,13)</f>
        <v>77</v>
      </c>
      <c r="N583" s="84">
        <f>VLOOKUP($A$580,Raport4!$B$283:$T$419,14)</f>
        <v>79</v>
      </c>
      <c r="O583" s="84">
        <f>VLOOKUP($A$580,Raport4!$B$283:$T$419,15)</f>
        <v>86</v>
      </c>
      <c r="P583" s="84">
        <f>VLOOKUP($A$580,Raport4!$B$283:$T$419,16)</f>
        <v>80</v>
      </c>
      <c r="Q583" s="84">
        <f>VLOOKUP($A$580,Raport4!$B$283:$T$419,17)</f>
        <v>79.5</v>
      </c>
      <c r="R583" s="84">
        <f>VLOOKUP($A$580,Raport4!$B$283:$T$419,18)</f>
        <v>83</v>
      </c>
      <c r="S583" s="38">
        <f t="shared" si="314"/>
        <v>1237</v>
      </c>
      <c r="T583" s="38">
        <f t="shared" si="315"/>
        <v>82.47</v>
      </c>
      <c r="U583" s="338"/>
      <c r="V583" s="340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 spans="1:32" ht="15" customHeight="1">
      <c r="A584" s="335"/>
      <c r="B584" s="86" t="str">
        <f>VLOOKUP($A$580,PresensiIPS!$A$7:$M$360,4)</f>
        <v>3526023110030001</v>
      </c>
      <c r="C584" s="36" t="s">
        <v>24</v>
      </c>
      <c r="D584" s="84">
        <f>VLOOKUP($A$580,Raport5!$B$283:$T$419,4)</f>
        <v>87.5</v>
      </c>
      <c r="E584" s="84">
        <f>VLOOKUP($A$580,Raport5!$B$283:$T$419,5)</f>
        <v>86.5</v>
      </c>
      <c r="F584" s="84">
        <f>VLOOKUP($A$580,Raport5!$B$283:$T$419,6)</f>
        <v>87.5</v>
      </c>
      <c r="G584" s="84">
        <f>VLOOKUP($A$580,Raport5!$B$283:$T$419,7)</f>
        <v>82</v>
      </c>
      <c r="H584" s="84">
        <f>VLOOKUP($A$580,Raport5!$B$283:$T$419,8)</f>
        <v>91</v>
      </c>
      <c r="I584" s="84">
        <f>VLOOKUP($A$580,Raport5!$B$283:$T$419,9)</f>
        <v>82.5</v>
      </c>
      <c r="J584" s="84">
        <f>VLOOKUP($A$580,Raport5!$B$283:$T$419,10)</f>
        <v>91</v>
      </c>
      <c r="K584" s="84">
        <f>VLOOKUP($A$580,Raport5!$B$283:$T$419,11)</f>
        <v>87.5</v>
      </c>
      <c r="L584" s="84">
        <f>VLOOKUP($A$580,Raport5!$B$283:$T$419,12)</f>
        <v>90</v>
      </c>
      <c r="M584" s="84">
        <f>VLOOKUP($A$580,Raport5!$B$283:$T$419,13)</f>
        <v>80</v>
      </c>
      <c r="N584" s="84">
        <f>VLOOKUP($A$580,Raport5!$B$283:$T$419,14)</f>
        <v>79</v>
      </c>
      <c r="O584" s="84">
        <f>VLOOKUP($A$580,Raport5!$B$283:$T$419,15)</f>
        <v>80.5</v>
      </c>
      <c r="P584" s="84">
        <f>VLOOKUP($A$580,Raport5!$B$283:$T$419,16)</f>
        <v>77.5</v>
      </c>
      <c r="Q584" s="84">
        <f>VLOOKUP($A$580,Raport5!$B$283:$T$419,17)</f>
        <v>84</v>
      </c>
      <c r="R584" s="84">
        <f>VLOOKUP($A$580,Raport5!$B$283:$T$419,18)</f>
        <v>80</v>
      </c>
      <c r="S584" s="38">
        <f t="shared" si="314"/>
        <v>1266.5</v>
      </c>
      <c r="T584" s="38">
        <f t="shared" si="315"/>
        <v>84.43</v>
      </c>
      <c r="U584" s="338"/>
      <c r="V584" s="340"/>
    </row>
    <row r="585" spans="1:32" ht="15" customHeight="1">
      <c r="A585" s="335"/>
      <c r="B585" s="85">
        <f>VLOOKUP($A$580,PresensiIPS!$A$7:$M$360,2)</f>
        <v>12515</v>
      </c>
      <c r="C585" s="36" t="s">
        <v>67</v>
      </c>
      <c r="D585" s="84">
        <f>VLOOKUP($A$580,Raport6!$B$283:$T$419,4)</f>
        <v>89</v>
      </c>
      <c r="E585" s="84">
        <f>VLOOKUP($A$580,Raport6!$B$283:$T$419,5)</f>
        <v>90</v>
      </c>
      <c r="F585" s="84">
        <f>VLOOKUP($A$580,Raport6!$B$283:$T$419,6)</f>
        <v>89</v>
      </c>
      <c r="G585" s="84">
        <f>VLOOKUP($A$580,Raport6!$B$283:$T$419,7)</f>
        <v>83.5</v>
      </c>
      <c r="H585" s="84">
        <f>VLOOKUP($A$580,Raport6!$B$283:$T$419,8)</f>
        <v>92</v>
      </c>
      <c r="I585" s="84">
        <f>VLOOKUP($A$580,Raport6!$B$283:$T$419,9)</f>
        <v>83</v>
      </c>
      <c r="J585" s="84">
        <f>VLOOKUP($A$580,Raport6!$B$283:$T$419,10)</f>
        <v>94</v>
      </c>
      <c r="K585" s="84">
        <f>VLOOKUP($A$580,Raport6!$B$283:$T$419,11)</f>
        <v>91</v>
      </c>
      <c r="L585" s="84">
        <f>VLOOKUP($A$580,Raport6!$B$283:$T$419,12)</f>
        <v>91</v>
      </c>
      <c r="M585" s="84">
        <f>VLOOKUP($A$580,Raport6!$B$283:$T$419,13)</f>
        <v>88</v>
      </c>
      <c r="N585" s="84">
        <f>VLOOKUP($A$580,Raport6!$B$283:$T$419,14)</f>
        <v>79.5</v>
      </c>
      <c r="O585" s="84">
        <f>VLOOKUP($A$580,Raport6!$B$283:$T$419,15)</f>
        <v>80.5</v>
      </c>
      <c r="P585" s="84">
        <f>VLOOKUP($A$580,Raport6!$B$283:$T$419,16)</f>
        <v>79</v>
      </c>
      <c r="Q585" s="84">
        <f>VLOOKUP($A$580,Raport6!$B$283:$T$419,17)</f>
        <v>86</v>
      </c>
      <c r="R585" s="84">
        <f>VLOOKUP($A$580,Raport6!$B$283:$T$419,18)</f>
        <v>80</v>
      </c>
      <c r="S585" s="38">
        <f t="shared" si="314"/>
        <v>1295.5</v>
      </c>
      <c r="T585" s="38">
        <f t="shared" si="315"/>
        <v>86.37</v>
      </c>
      <c r="U585" s="338"/>
      <c r="V585" s="340"/>
    </row>
    <row r="586" spans="1:32" ht="15" customHeight="1">
      <c r="A586" s="335"/>
      <c r="B586" s="85" t="str">
        <f>VLOOKUP($A$580,PresensiIPS!$A$7:$M$360,3)</f>
        <v>0032047987</v>
      </c>
      <c r="C586" s="27" t="s">
        <v>21</v>
      </c>
      <c r="D586" s="39">
        <f>ROUND(((D580+D581+D582+D583+D584+D585)/6),2)</f>
        <v>82.58</v>
      </c>
      <c r="E586" s="39">
        <f>ROUND(((E580+E581+E582+E583+E584+E585)/6),2)</f>
        <v>79.33</v>
      </c>
      <c r="F586" s="39">
        <f>ROUND(((F580+F581+F582+F583+F584+F585)/6),2)</f>
        <v>82.5</v>
      </c>
      <c r="G586" s="39">
        <f>ROUND(((G580+G581+G582+G583+G584+G585)/6),2)</f>
        <v>79.75</v>
      </c>
      <c r="H586" s="39">
        <f>ROUND(((H580+H581+H582+H583+H584+H585)/6),2)</f>
        <v>85.92</v>
      </c>
      <c r="I586" s="39">
        <f t="shared" ref="I586:T586" si="317">ROUND(((I580+I581+I582+I583+I584+I585)/6),2)</f>
        <v>82</v>
      </c>
      <c r="J586" s="39">
        <f t="shared" si="317"/>
        <v>87.33</v>
      </c>
      <c r="K586" s="39">
        <f t="shared" si="317"/>
        <v>85.08</v>
      </c>
      <c r="L586" s="39">
        <f t="shared" si="317"/>
        <v>85</v>
      </c>
      <c r="M586" s="39">
        <f t="shared" ref="M586" si="318">ROUND(((M580+M581+M582+M583+M584+M585)/6),2)</f>
        <v>79.08</v>
      </c>
      <c r="N586" s="39">
        <f t="shared" si="317"/>
        <v>78.08</v>
      </c>
      <c r="O586" s="39">
        <f t="shared" si="317"/>
        <v>79.25</v>
      </c>
      <c r="P586" s="39">
        <f t="shared" si="317"/>
        <v>76.75</v>
      </c>
      <c r="Q586" s="39">
        <f t="shared" si="317"/>
        <v>79.67</v>
      </c>
      <c r="R586" s="39">
        <f t="shared" si="317"/>
        <v>79.75</v>
      </c>
      <c r="S586" s="39">
        <f t="shared" si="317"/>
        <v>1222.08</v>
      </c>
      <c r="T586" s="39">
        <f t="shared" si="317"/>
        <v>81.47</v>
      </c>
      <c r="U586" s="338"/>
      <c r="V586" s="340"/>
    </row>
    <row r="587" spans="1:32" ht="15" customHeight="1">
      <c r="A587" s="335"/>
      <c r="B587" s="78"/>
      <c r="C587" s="28" t="s">
        <v>204</v>
      </c>
      <c r="D587" s="84">
        <f>VLOOKUP($A$580,'Nilai USP'!$B$283:$T$419,4)</f>
        <v>86</v>
      </c>
      <c r="E587" s="84">
        <f>VLOOKUP($A$580,'Nilai USP'!$B$283:$T$419,5)</f>
        <v>87.692307692307693</v>
      </c>
      <c r="F587" s="84">
        <f>VLOOKUP($A$580,'Nilai USP'!$B$283:$T$419,6)</f>
        <v>95</v>
      </c>
      <c r="G587" s="84">
        <f>VLOOKUP($A$580,'Nilai USP'!$B$283:$T$419,7)</f>
        <v>81</v>
      </c>
      <c r="H587" s="84">
        <f>VLOOKUP($A$580,'Nilai USP'!$B$283:$T$419,8)</f>
        <v>88</v>
      </c>
      <c r="I587" s="84">
        <f>VLOOKUP($A$580,'Nilai USP'!$B$283:$T$419,9)</f>
        <v>90</v>
      </c>
      <c r="J587" s="84">
        <f>VLOOKUP($A$580,'Nilai USP'!$B$283:$T$419,10)</f>
        <v>88</v>
      </c>
      <c r="K587" s="84">
        <f>VLOOKUP($A$580,'Nilai USP'!$B$283:$T$419,11)</f>
        <v>96</v>
      </c>
      <c r="L587" s="84">
        <f>VLOOKUP($A$580,'Nilai USP'!$B$283:$T$419,12)</f>
        <v>92</v>
      </c>
      <c r="M587" s="84">
        <f>VLOOKUP($A$580,'Nilai USP'!$B$283:$T$419,13)</f>
        <v>91.176470588235304</v>
      </c>
      <c r="N587" s="84">
        <f>VLOOKUP($A$580,'Nilai USP'!$B$283:$T$419,14)</f>
        <v>95</v>
      </c>
      <c r="O587" s="84">
        <f>VLOOKUP($A$580,'Nilai USP'!$B$283:$T$419,15)</f>
        <v>86</v>
      </c>
      <c r="P587" s="84">
        <f>VLOOKUP($A$580,'Nilai USP'!$B$283:$T$419,16)</f>
        <v>83</v>
      </c>
      <c r="Q587" s="84">
        <f>VLOOKUP($A$580,'Nilai USP'!$B$283:$T$419,17)</f>
        <v>81</v>
      </c>
      <c r="R587" s="84">
        <f>VLOOKUP($A$580,'Nilai USP'!$B$283:$T$419,18)</f>
        <v>88</v>
      </c>
      <c r="S587" s="38">
        <f t="shared" ref="S587:S594" si="319">SUM(D587:R587)</f>
        <v>1327.868778280543</v>
      </c>
      <c r="T587" s="38">
        <f t="shared" ref="T587:T594" si="320">ROUND(S587/COUNT(D587:R587),2)</f>
        <v>88.52</v>
      </c>
      <c r="U587" s="338"/>
      <c r="V587" s="340"/>
    </row>
    <row r="588" spans="1:32" ht="15" customHeight="1" thickBot="1">
      <c r="A588" s="336"/>
      <c r="B588" s="29"/>
      <c r="C588" s="37" t="s">
        <v>205</v>
      </c>
      <c r="D588" s="41">
        <f t="shared" ref="D588:R588" si="321">ROUND((D586*$V$6+D587*$V$7),0)</f>
        <v>84</v>
      </c>
      <c r="E588" s="41">
        <f t="shared" si="321"/>
        <v>84</v>
      </c>
      <c r="F588" s="41">
        <f t="shared" si="321"/>
        <v>89</v>
      </c>
      <c r="G588" s="41">
        <f t="shared" si="321"/>
        <v>80</v>
      </c>
      <c r="H588" s="41">
        <f t="shared" si="321"/>
        <v>87</v>
      </c>
      <c r="I588" s="41">
        <f t="shared" si="321"/>
        <v>86</v>
      </c>
      <c r="J588" s="41">
        <f t="shared" si="321"/>
        <v>88</v>
      </c>
      <c r="K588" s="41">
        <f t="shared" si="321"/>
        <v>91</v>
      </c>
      <c r="L588" s="41">
        <f t="shared" si="321"/>
        <v>89</v>
      </c>
      <c r="M588" s="41">
        <f t="shared" si="321"/>
        <v>85</v>
      </c>
      <c r="N588" s="41">
        <f t="shared" si="321"/>
        <v>87</v>
      </c>
      <c r="O588" s="41">
        <f t="shared" si="321"/>
        <v>83</v>
      </c>
      <c r="P588" s="41">
        <f t="shared" si="321"/>
        <v>80</v>
      </c>
      <c r="Q588" s="41">
        <f t="shared" si="321"/>
        <v>80</v>
      </c>
      <c r="R588" s="41">
        <f t="shared" si="321"/>
        <v>84</v>
      </c>
      <c r="S588" s="41">
        <f t="shared" si="319"/>
        <v>1277</v>
      </c>
      <c r="T588" s="41">
        <f t="shared" si="320"/>
        <v>85.13</v>
      </c>
      <c r="U588" s="339"/>
      <c r="V588" s="341"/>
    </row>
    <row r="589" spans="1:32" ht="15" customHeight="1" thickTop="1">
      <c r="A589" s="334">
        <v>65</v>
      </c>
      <c r="B589" s="26"/>
      <c r="C589" s="36" t="s">
        <v>34</v>
      </c>
      <c r="D589" s="87">
        <f>VLOOKUP($A$589,Raport1!$B$283:$T$419,4)</f>
        <v>80</v>
      </c>
      <c r="E589" s="87">
        <f>VLOOKUP($A$589,Raport1!$B$283:$T$419,5)</f>
        <v>74.5</v>
      </c>
      <c r="F589" s="87">
        <f>VLOOKUP($A$589,Raport1!$B$283:$T$419,6)</f>
        <v>82.5</v>
      </c>
      <c r="G589" s="87">
        <f>VLOOKUP($A$589,Raport1!$B$283:$T$419,7)</f>
        <v>76</v>
      </c>
      <c r="H589" s="87">
        <f>VLOOKUP($A$589,Raport1!$B$283:$T$419,8)</f>
        <v>78</v>
      </c>
      <c r="I589" s="87">
        <f>VLOOKUP($A$589,Raport1!$B$283:$T$419,9)</f>
        <v>78.5</v>
      </c>
      <c r="J589" s="87">
        <f>VLOOKUP($A$589,Raport1!$B$283:$T$419,10)</f>
        <v>84</v>
      </c>
      <c r="K589" s="87">
        <f>VLOOKUP($A$589,Raport1!$B$283:$T$419,11)</f>
        <v>77.5</v>
      </c>
      <c r="L589" s="87">
        <f>VLOOKUP($A$589,Raport1!$B$283:$T$419,12)</f>
        <v>82</v>
      </c>
      <c r="M589" s="87">
        <f>VLOOKUP($A$589,Raport1!$B$283:$T$419,13)</f>
        <v>76</v>
      </c>
      <c r="N589" s="87">
        <f>VLOOKUP($A$589,Raport1!$B$283:$T$419,14)</f>
        <v>82</v>
      </c>
      <c r="O589" s="87">
        <f>VLOOKUP($A$589,Raport1!$B$283:$T$419,15)</f>
        <v>74</v>
      </c>
      <c r="P589" s="87">
        <f>VLOOKUP($A$589,Raport1!$B$283:$T$419,16)</f>
        <v>78.5</v>
      </c>
      <c r="Q589" s="87">
        <f>VLOOKUP($A$589,Raport1!$B$283:$T$419,17)</f>
        <v>75</v>
      </c>
      <c r="R589" s="87">
        <f>VLOOKUP($A$589,Raport1!$B$283:$T$419,18)</f>
        <v>79.5</v>
      </c>
      <c r="S589" s="80">
        <f t="shared" si="319"/>
        <v>1178</v>
      </c>
      <c r="T589" s="80">
        <f t="shared" si="320"/>
        <v>78.53</v>
      </c>
      <c r="U589" s="337" t="str">
        <f>'SIKAP IPS'!J72</f>
        <v>SB</v>
      </c>
      <c r="V589" s="340" t="s">
        <v>33</v>
      </c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 spans="1:32" ht="15" customHeight="1">
      <c r="A590" s="335"/>
      <c r="B590" s="26"/>
      <c r="C590" s="35" t="s">
        <v>35</v>
      </c>
      <c r="D590" s="84">
        <f>VLOOKUP($A$589,Raport2!$B$283:$T$419,4)</f>
        <v>85.5</v>
      </c>
      <c r="E590" s="84">
        <f>VLOOKUP($A$589,Raport2!$B$283:$T$419,5)</f>
        <v>77.5</v>
      </c>
      <c r="F590" s="84">
        <f>VLOOKUP($A$589,Raport2!$B$283:$T$419,6)</f>
        <v>86</v>
      </c>
      <c r="G590" s="84">
        <f>VLOOKUP($A$589,Raport2!$B$283:$T$419,7)</f>
        <v>81.5</v>
      </c>
      <c r="H590" s="84">
        <f>VLOOKUP($A$589,Raport2!$B$283:$T$419,8)</f>
        <v>85.5</v>
      </c>
      <c r="I590" s="84">
        <f>VLOOKUP($A$589,Raport2!$B$283:$T$419,9)</f>
        <v>82</v>
      </c>
      <c r="J590" s="84">
        <f>VLOOKUP($A$589,Raport2!$B$283:$T$419,10)</f>
        <v>88</v>
      </c>
      <c r="K590" s="84">
        <f>VLOOKUP($A$589,Raport2!$B$283:$T$419,11)</f>
        <v>81.5</v>
      </c>
      <c r="L590" s="84">
        <f>VLOOKUP($A$589,Raport2!$B$283:$T$419,12)</f>
        <v>83</v>
      </c>
      <c r="M590" s="84">
        <f>VLOOKUP($A$589,Raport2!$B$283:$T$419,13)</f>
        <v>80</v>
      </c>
      <c r="N590" s="84">
        <f>VLOOKUP($A$589,Raport2!$B$283:$T$419,14)</f>
        <v>82</v>
      </c>
      <c r="O590" s="84">
        <f>VLOOKUP($A$589,Raport2!$B$283:$T$419,15)</f>
        <v>80</v>
      </c>
      <c r="P590" s="84">
        <f>VLOOKUP($A$589,Raport2!$B$283:$T$419,16)</f>
        <v>80.5</v>
      </c>
      <c r="Q590" s="84">
        <f>VLOOKUP($A$589,Raport2!$B$283:$T$419,17)</f>
        <v>80</v>
      </c>
      <c r="R590" s="84">
        <f>VLOOKUP($A$589,Raport2!$B$283:$T$419,18)</f>
        <v>84.5</v>
      </c>
      <c r="S590" s="38">
        <f t="shared" si="319"/>
        <v>1237.5</v>
      </c>
      <c r="T590" s="38">
        <f t="shared" si="320"/>
        <v>82.5</v>
      </c>
      <c r="U590" s="338"/>
      <c r="V590" s="340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 spans="1:32" ht="15" customHeight="1">
      <c r="A591" s="335"/>
      <c r="B591" s="342" t="str">
        <f>VLOOKUP($A$589,PresensiIPS!$A$7:$M$360,7)</f>
        <v>VINATA AFISYAH PUTRI</v>
      </c>
      <c r="C591" s="35" t="s">
        <v>22</v>
      </c>
      <c r="D591" s="84">
        <f>VLOOKUP($A$589,Raport3!$B$283:$T$419,4)</f>
        <v>88</v>
      </c>
      <c r="E591" s="84">
        <f>VLOOKUP($A$589,Raport3!$B$283:$T$419,5)</f>
        <v>79</v>
      </c>
      <c r="F591" s="84">
        <f>VLOOKUP($A$589,Raport3!$B$283:$T$419,6)</f>
        <v>85</v>
      </c>
      <c r="G591" s="84">
        <f>VLOOKUP($A$589,Raport3!$B$283:$T$419,7)</f>
        <v>85</v>
      </c>
      <c r="H591" s="84">
        <f>VLOOKUP($A$589,Raport3!$B$283:$T$419,8)</f>
        <v>92</v>
      </c>
      <c r="I591" s="84">
        <f>VLOOKUP($A$589,Raport3!$B$283:$T$419,9)</f>
        <v>84</v>
      </c>
      <c r="J591" s="84">
        <f>VLOOKUP($A$589,Raport3!$B$283:$T$419,10)</f>
        <v>89.5</v>
      </c>
      <c r="K591" s="84">
        <f>VLOOKUP($A$589,Raport3!$B$283:$T$419,11)</f>
        <v>81</v>
      </c>
      <c r="L591" s="84">
        <f>VLOOKUP($A$589,Raport3!$B$283:$T$419,12)</f>
        <v>86</v>
      </c>
      <c r="M591" s="84">
        <f>VLOOKUP($A$589,Raport3!$B$283:$T$419,13)</f>
        <v>85</v>
      </c>
      <c r="N591" s="84">
        <f>VLOOKUP($A$589,Raport3!$B$283:$T$419,14)</f>
        <v>86</v>
      </c>
      <c r="O591" s="84">
        <f>VLOOKUP($A$589,Raport3!$B$283:$T$419,15)</f>
        <v>86.5</v>
      </c>
      <c r="P591" s="84">
        <f>VLOOKUP($A$589,Raport3!$B$283:$T$419,16)</f>
        <v>86.5</v>
      </c>
      <c r="Q591" s="84">
        <f>VLOOKUP($A$589,Raport3!$B$283:$T$419,17)</f>
        <v>81</v>
      </c>
      <c r="R591" s="84">
        <f>VLOOKUP($A$589,Raport3!$B$283:$T$419,18)</f>
        <v>87.5</v>
      </c>
      <c r="S591" s="38">
        <f t="shared" si="319"/>
        <v>1282</v>
      </c>
      <c r="T591" s="38">
        <f t="shared" si="320"/>
        <v>85.47</v>
      </c>
      <c r="U591" s="338"/>
      <c r="V591" s="340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 spans="1:32" ht="15" customHeight="1">
      <c r="A592" s="335"/>
      <c r="B592" s="342"/>
      <c r="C592" s="35" t="s">
        <v>23</v>
      </c>
      <c r="D592" s="84">
        <f>VLOOKUP($A$589,Raport4!$B$283:$T$419,4)</f>
        <v>87.5</v>
      </c>
      <c r="E592" s="84">
        <f>VLOOKUP($A$589,Raport4!$B$283:$T$419,5)</f>
        <v>81</v>
      </c>
      <c r="F592" s="84">
        <f>VLOOKUP($A$589,Raport4!$B$283:$T$419,6)</f>
        <v>86</v>
      </c>
      <c r="G592" s="84">
        <f>VLOOKUP($A$589,Raport4!$B$283:$T$419,7)</f>
        <v>86</v>
      </c>
      <c r="H592" s="84">
        <f>VLOOKUP($A$589,Raport4!$B$283:$T$419,8)</f>
        <v>93</v>
      </c>
      <c r="I592" s="84">
        <f>VLOOKUP($A$589,Raport4!$B$283:$T$419,9)</f>
        <v>85.5</v>
      </c>
      <c r="J592" s="84">
        <f>VLOOKUP($A$589,Raport4!$B$283:$T$419,10)</f>
        <v>90.5</v>
      </c>
      <c r="K592" s="84">
        <f>VLOOKUP($A$589,Raport4!$B$283:$T$419,11)</f>
        <v>85.5</v>
      </c>
      <c r="L592" s="84">
        <f>VLOOKUP($A$589,Raport4!$B$283:$T$419,12)</f>
        <v>87</v>
      </c>
      <c r="M592" s="84">
        <f>VLOOKUP($A$589,Raport4!$B$283:$T$419,13)</f>
        <v>80</v>
      </c>
      <c r="N592" s="84">
        <f>VLOOKUP($A$589,Raport4!$B$283:$T$419,14)</f>
        <v>86</v>
      </c>
      <c r="O592" s="84">
        <f>VLOOKUP($A$589,Raport4!$B$283:$T$419,15)</f>
        <v>89.5</v>
      </c>
      <c r="P592" s="84">
        <f>VLOOKUP($A$589,Raport4!$B$283:$T$419,16)</f>
        <v>88.5</v>
      </c>
      <c r="Q592" s="84">
        <f>VLOOKUP($A$589,Raport4!$B$283:$T$419,17)</f>
        <v>83</v>
      </c>
      <c r="R592" s="84">
        <f>VLOOKUP($A$589,Raport4!$B$283:$T$419,18)</f>
        <v>88.5</v>
      </c>
      <c r="S592" s="38">
        <f t="shared" si="319"/>
        <v>1297.5</v>
      </c>
      <c r="T592" s="38">
        <f t="shared" si="320"/>
        <v>86.5</v>
      </c>
      <c r="U592" s="338"/>
      <c r="V592" s="340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 spans="1:32" ht="15" customHeight="1">
      <c r="A593" s="335"/>
      <c r="B593" s="86" t="str">
        <f>VLOOKUP($A$589,PresensiIPS!$A$7:$M$360,4)</f>
        <v>3526015910030001</v>
      </c>
      <c r="C593" s="36" t="s">
        <v>24</v>
      </c>
      <c r="D593" s="84">
        <f>VLOOKUP($A$589,Raport5!$B$283:$T$419,4)</f>
        <v>90.5</v>
      </c>
      <c r="E593" s="84">
        <f>VLOOKUP($A$589,Raport5!$B$283:$T$419,5)</f>
        <v>90.5</v>
      </c>
      <c r="F593" s="84">
        <f>VLOOKUP($A$589,Raport5!$B$283:$T$419,6)</f>
        <v>91.5</v>
      </c>
      <c r="G593" s="84">
        <f>VLOOKUP($A$589,Raport5!$B$283:$T$419,7)</f>
        <v>88</v>
      </c>
      <c r="H593" s="84">
        <f>VLOOKUP($A$589,Raport5!$B$283:$T$419,8)</f>
        <v>94</v>
      </c>
      <c r="I593" s="84">
        <f>VLOOKUP($A$589,Raport5!$B$283:$T$419,9)</f>
        <v>88</v>
      </c>
      <c r="J593" s="84">
        <f>VLOOKUP($A$589,Raport5!$B$283:$T$419,10)</f>
        <v>93</v>
      </c>
      <c r="K593" s="84">
        <f>VLOOKUP($A$589,Raport5!$B$283:$T$419,11)</f>
        <v>86.5</v>
      </c>
      <c r="L593" s="84">
        <f>VLOOKUP($A$589,Raport5!$B$283:$T$419,12)</f>
        <v>90.5</v>
      </c>
      <c r="M593" s="84">
        <f>VLOOKUP($A$589,Raport5!$B$283:$T$419,13)</f>
        <v>92</v>
      </c>
      <c r="N593" s="84">
        <f>VLOOKUP($A$589,Raport5!$B$283:$T$419,14)</f>
        <v>88</v>
      </c>
      <c r="O593" s="84">
        <f>VLOOKUP($A$589,Raport5!$B$283:$T$419,15)</f>
        <v>92.5</v>
      </c>
      <c r="P593" s="84">
        <f>VLOOKUP($A$589,Raport5!$B$283:$T$419,16)</f>
        <v>89.5</v>
      </c>
      <c r="Q593" s="84">
        <f>VLOOKUP($A$589,Raport5!$B$283:$T$419,17)</f>
        <v>90.5</v>
      </c>
      <c r="R593" s="84">
        <f>VLOOKUP($A$589,Raport5!$B$283:$T$419,18)</f>
        <v>88</v>
      </c>
      <c r="S593" s="38">
        <f t="shared" si="319"/>
        <v>1353</v>
      </c>
      <c r="T593" s="38">
        <f t="shared" si="320"/>
        <v>90.2</v>
      </c>
      <c r="U593" s="338"/>
      <c r="V593" s="340"/>
    </row>
    <row r="594" spans="1:32" ht="15" customHeight="1">
      <c r="A594" s="335"/>
      <c r="B594" s="85">
        <f>VLOOKUP($A$589,PresensiIPS!$A$7:$M$360,2)</f>
        <v>12528</v>
      </c>
      <c r="C594" s="36" t="s">
        <v>67</v>
      </c>
      <c r="D594" s="84">
        <f>VLOOKUP($A$589,Raport6!$B$283:$T$419,4)</f>
        <v>91.5</v>
      </c>
      <c r="E594" s="84">
        <f>VLOOKUP($A$589,Raport6!$B$283:$T$419,5)</f>
        <v>91.5</v>
      </c>
      <c r="F594" s="84">
        <f>VLOOKUP($A$589,Raport6!$B$283:$T$419,6)</f>
        <v>92</v>
      </c>
      <c r="G594" s="84">
        <f>VLOOKUP($A$589,Raport6!$B$283:$T$419,7)</f>
        <v>89.5</v>
      </c>
      <c r="H594" s="84">
        <f>VLOOKUP($A$589,Raport6!$B$283:$T$419,8)</f>
        <v>95</v>
      </c>
      <c r="I594" s="84">
        <f>VLOOKUP($A$589,Raport6!$B$283:$T$419,9)</f>
        <v>85.5</v>
      </c>
      <c r="J594" s="84">
        <f>VLOOKUP($A$589,Raport6!$B$283:$T$419,10)</f>
        <v>95.5</v>
      </c>
      <c r="K594" s="84">
        <f>VLOOKUP($A$589,Raport6!$B$283:$T$419,11)</f>
        <v>93</v>
      </c>
      <c r="L594" s="84">
        <f>VLOOKUP($A$589,Raport6!$B$283:$T$419,12)</f>
        <v>95</v>
      </c>
      <c r="M594" s="84">
        <f>VLOOKUP($A$589,Raport6!$B$283:$T$419,13)</f>
        <v>94</v>
      </c>
      <c r="N594" s="84">
        <f>VLOOKUP($A$589,Raport6!$B$283:$T$419,14)</f>
        <v>88.5</v>
      </c>
      <c r="O594" s="84">
        <f>VLOOKUP($A$589,Raport6!$B$283:$T$419,15)</f>
        <v>92.5</v>
      </c>
      <c r="P594" s="84">
        <f>VLOOKUP($A$589,Raport6!$B$283:$T$419,16)</f>
        <v>90</v>
      </c>
      <c r="Q594" s="84">
        <f>VLOOKUP($A$589,Raport6!$B$283:$T$419,17)</f>
        <v>90</v>
      </c>
      <c r="R594" s="84">
        <f>VLOOKUP($A$589,Raport6!$B$283:$T$419,18)</f>
        <v>87</v>
      </c>
      <c r="S594" s="38">
        <f t="shared" si="319"/>
        <v>1370.5</v>
      </c>
      <c r="T594" s="38">
        <f t="shared" si="320"/>
        <v>91.37</v>
      </c>
      <c r="U594" s="338"/>
      <c r="V594" s="340"/>
    </row>
    <row r="595" spans="1:32" ht="15" customHeight="1">
      <c r="A595" s="335"/>
      <c r="B595" s="85" t="str">
        <f>VLOOKUP($A$589,PresensiIPS!$A$7:$M$360,3)</f>
        <v>0036601453</v>
      </c>
      <c r="C595" s="27" t="s">
        <v>21</v>
      </c>
      <c r="D595" s="39">
        <f>ROUND(((D589+D590+D591+D592+D593+D594)/6),2)</f>
        <v>87.17</v>
      </c>
      <c r="E595" s="39">
        <f>ROUND(((E589+E590+E591+E592+E593+E594)/6),2)</f>
        <v>82.33</v>
      </c>
      <c r="F595" s="39">
        <f>ROUND(((F589+F590+F591+F592+F593+F594)/6),2)</f>
        <v>87.17</v>
      </c>
      <c r="G595" s="39">
        <f>ROUND(((G589+G590+G591+G592+G593+G594)/6),2)</f>
        <v>84.33</v>
      </c>
      <c r="H595" s="39">
        <f>ROUND(((H589+H590+H591+H592+H593+H594)/6),2)</f>
        <v>89.58</v>
      </c>
      <c r="I595" s="39">
        <f t="shared" ref="I595:T595" si="322">ROUND(((I589+I590+I591+I592+I593+I594)/6),2)</f>
        <v>83.92</v>
      </c>
      <c r="J595" s="39">
        <f t="shared" si="322"/>
        <v>90.08</v>
      </c>
      <c r="K595" s="39">
        <f t="shared" si="322"/>
        <v>84.17</v>
      </c>
      <c r="L595" s="39">
        <f t="shared" si="322"/>
        <v>87.25</v>
      </c>
      <c r="M595" s="39">
        <f t="shared" ref="M595" si="323">ROUND(((M589+M590+M591+M592+M593+M594)/6),2)</f>
        <v>84.5</v>
      </c>
      <c r="N595" s="39">
        <f t="shared" si="322"/>
        <v>85.42</v>
      </c>
      <c r="O595" s="39">
        <f t="shared" si="322"/>
        <v>85.83</v>
      </c>
      <c r="P595" s="39">
        <f t="shared" si="322"/>
        <v>85.58</v>
      </c>
      <c r="Q595" s="39">
        <f t="shared" si="322"/>
        <v>83.25</v>
      </c>
      <c r="R595" s="39">
        <f t="shared" si="322"/>
        <v>85.83</v>
      </c>
      <c r="S595" s="39">
        <f t="shared" si="322"/>
        <v>1286.42</v>
      </c>
      <c r="T595" s="39">
        <f t="shared" si="322"/>
        <v>85.76</v>
      </c>
      <c r="U595" s="338"/>
      <c r="V595" s="340"/>
    </row>
    <row r="596" spans="1:32" ht="15" customHeight="1">
      <c r="A596" s="335"/>
      <c r="B596" s="78"/>
      <c r="C596" s="28" t="s">
        <v>204</v>
      </c>
      <c r="D596" s="84">
        <f>VLOOKUP($A$589,'Nilai USP'!$B$283:$T$419,4)</f>
        <v>91</v>
      </c>
      <c r="E596" s="84">
        <f>VLOOKUP($A$589,'Nilai USP'!$B$283:$T$419,5)</f>
        <v>86.15384615384616</v>
      </c>
      <c r="F596" s="84">
        <f>VLOOKUP($A$589,'Nilai USP'!$B$283:$T$419,6)</f>
        <v>90</v>
      </c>
      <c r="G596" s="84">
        <f>VLOOKUP($A$589,'Nilai USP'!$B$283:$T$419,7)</f>
        <v>84</v>
      </c>
      <c r="H596" s="84">
        <f>VLOOKUP($A$589,'Nilai USP'!$B$283:$T$419,8)</f>
        <v>88</v>
      </c>
      <c r="I596" s="84">
        <f>VLOOKUP($A$589,'Nilai USP'!$B$283:$T$419,9)</f>
        <v>93</v>
      </c>
      <c r="J596" s="84">
        <f>VLOOKUP($A$589,'Nilai USP'!$B$283:$T$419,10)</f>
        <v>93</v>
      </c>
      <c r="K596" s="84">
        <f>VLOOKUP($A$589,'Nilai USP'!$B$283:$T$419,11)</f>
        <v>96</v>
      </c>
      <c r="L596" s="84">
        <f>VLOOKUP($A$589,'Nilai USP'!$B$283:$T$419,12)</f>
        <v>95</v>
      </c>
      <c r="M596" s="84">
        <f>VLOOKUP($A$589,'Nilai USP'!$B$283:$T$419,13)</f>
        <v>92.941176470588232</v>
      </c>
      <c r="N596" s="84">
        <f>VLOOKUP($A$589,'Nilai USP'!$B$283:$T$419,14)</f>
        <v>94</v>
      </c>
      <c r="O596" s="84">
        <f>VLOOKUP($A$589,'Nilai USP'!$B$283:$T$419,15)</f>
        <v>88</v>
      </c>
      <c r="P596" s="84">
        <f>VLOOKUP($A$589,'Nilai USP'!$B$283:$T$419,16)</f>
        <v>84</v>
      </c>
      <c r="Q596" s="84">
        <f>VLOOKUP($A$589,'Nilai USP'!$B$283:$T$419,17)</f>
        <v>80</v>
      </c>
      <c r="R596" s="84">
        <f>VLOOKUP($A$589,'Nilai USP'!$B$283:$T$419,18)</f>
        <v>89</v>
      </c>
      <c r="S596" s="38">
        <f t="shared" ref="S596:S603" si="324">SUM(D596:R596)</f>
        <v>1344.0950226244345</v>
      </c>
      <c r="T596" s="38">
        <f t="shared" ref="T596:T603" si="325">ROUND(S596/COUNT(D596:R596),2)</f>
        <v>89.61</v>
      </c>
      <c r="U596" s="338"/>
      <c r="V596" s="340"/>
    </row>
    <row r="597" spans="1:32" ht="15" customHeight="1" thickBot="1">
      <c r="A597" s="336"/>
      <c r="B597" s="29"/>
      <c r="C597" s="37" t="s">
        <v>205</v>
      </c>
      <c r="D597" s="41">
        <f t="shared" ref="D597:R597" si="326">ROUND((D595*$V$6+D596*$V$7),0)</f>
        <v>89</v>
      </c>
      <c r="E597" s="41">
        <f t="shared" si="326"/>
        <v>84</v>
      </c>
      <c r="F597" s="41">
        <f t="shared" si="326"/>
        <v>89</v>
      </c>
      <c r="G597" s="41">
        <f t="shared" si="326"/>
        <v>84</v>
      </c>
      <c r="H597" s="41">
        <f t="shared" si="326"/>
        <v>89</v>
      </c>
      <c r="I597" s="41">
        <f t="shared" si="326"/>
        <v>88</v>
      </c>
      <c r="J597" s="41">
        <f t="shared" si="326"/>
        <v>92</v>
      </c>
      <c r="K597" s="41">
        <f t="shared" si="326"/>
        <v>90</v>
      </c>
      <c r="L597" s="41">
        <f t="shared" si="326"/>
        <v>91</v>
      </c>
      <c r="M597" s="41">
        <f t="shared" si="326"/>
        <v>89</v>
      </c>
      <c r="N597" s="41">
        <f t="shared" si="326"/>
        <v>90</v>
      </c>
      <c r="O597" s="41">
        <f t="shared" si="326"/>
        <v>87</v>
      </c>
      <c r="P597" s="41">
        <f t="shared" si="326"/>
        <v>85</v>
      </c>
      <c r="Q597" s="41">
        <f t="shared" si="326"/>
        <v>82</v>
      </c>
      <c r="R597" s="41">
        <f t="shared" si="326"/>
        <v>87</v>
      </c>
      <c r="S597" s="41">
        <f t="shared" si="324"/>
        <v>1316</v>
      </c>
      <c r="T597" s="41">
        <f t="shared" si="325"/>
        <v>87.73</v>
      </c>
      <c r="U597" s="339"/>
      <c r="V597" s="341"/>
    </row>
    <row r="598" spans="1:32" ht="15" customHeight="1" thickTop="1">
      <c r="A598" s="334">
        <v>66</v>
      </c>
      <c r="B598" s="26"/>
      <c r="C598" s="36" t="s">
        <v>34</v>
      </c>
      <c r="D598" s="87">
        <f>VLOOKUP($A$598,Raport1!$B$283:$T$419,4)</f>
        <v>73.5</v>
      </c>
      <c r="E598" s="87">
        <f>VLOOKUP($A$598,Raport1!$B$283:$T$419,5)</f>
        <v>74</v>
      </c>
      <c r="F598" s="87">
        <f>VLOOKUP($A$598,Raport1!$B$283:$T$419,6)</f>
        <v>80</v>
      </c>
      <c r="G598" s="87">
        <f>VLOOKUP($A$598,Raport1!$B$283:$T$419,7)</f>
        <v>75.5</v>
      </c>
      <c r="H598" s="87">
        <f>VLOOKUP($A$598,Raport1!$B$283:$T$419,8)</f>
        <v>70</v>
      </c>
      <c r="I598" s="87">
        <f>VLOOKUP($A$598,Raport1!$B$283:$T$419,9)</f>
        <v>75</v>
      </c>
      <c r="J598" s="87">
        <f>VLOOKUP($A$598,Raport1!$B$283:$T$419,10)</f>
        <v>75</v>
      </c>
      <c r="K598" s="87">
        <f>VLOOKUP($A$598,Raport1!$B$283:$T$419,11)</f>
        <v>77</v>
      </c>
      <c r="L598" s="87">
        <f>VLOOKUP($A$598,Raport1!$B$283:$T$419,12)</f>
        <v>75</v>
      </c>
      <c r="M598" s="87">
        <f>VLOOKUP($A$598,Raport1!$B$283:$T$419,13)</f>
        <v>71.5</v>
      </c>
      <c r="N598" s="87">
        <f>VLOOKUP($A$598,Raport1!$B$283:$T$419,14)</f>
        <v>69</v>
      </c>
      <c r="O598" s="87">
        <f>VLOOKUP($A$598,Raport1!$B$283:$T$419,15)</f>
        <v>70</v>
      </c>
      <c r="P598" s="87">
        <f>VLOOKUP($A$598,Raport1!$B$283:$T$419,16)</f>
        <v>74</v>
      </c>
      <c r="Q598" s="87">
        <f>VLOOKUP($A$598,Raport1!$B$283:$T$419,17)</f>
        <v>71.5</v>
      </c>
      <c r="R598" s="87">
        <f>VLOOKUP($A$598,Raport1!$B$283:$T$419,18)</f>
        <v>73.5</v>
      </c>
      <c r="S598" s="80">
        <f t="shared" si="324"/>
        <v>1104.5</v>
      </c>
      <c r="T598" s="80">
        <f t="shared" si="325"/>
        <v>73.63</v>
      </c>
      <c r="U598" s="337" t="str">
        <f>'SIKAP IPS'!J73</f>
        <v>SB</v>
      </c>
      <c r="V598" s="340" t="s">
        <v>33</v>
      </c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 spans="1:32" ht="15" customHeight="1">
      <c r="A599" s="335"/>
      <c r="B599" s="26"/>
      <c r="C599" s="35" t="s">
        <v>35</v>
      </c>
      <c r="D599" s="84">
        <f>VLOOKUP($A$598,Raport2!$B$283:$T$419,4)</f>
        <v>73.5</v>
      </c>
      <c r="E599" s="84">
        <f>VLOOKUP($A$598,Raport2!$B$283:$T$419,5)</f>
        <v>74.5</v>
      </c>
      <c r="F599" s="84">
        <f>VLOOKUP($A$598,Raport2!$B$283:$T$419,6)</f>
        <v>81.5</v>
      </c>
      <c r="G599" s="84">
        <f>VLOOKUP($A$598,Raport2!$B$283:$T$419,7)</f>
        <v>81</v>
      </c>
      <c r="H599" s="84">
        <f>VLOOKUP($A$598,Raport2!$B$283:$T$419,8)</f>
        <v>79</v>
      </c>
      <c r="I599" s="84">
        <f>VLOOKUP($A$598,Raport2!$B$283:$T$419,9)</f>
        <v>78</v>
      </c>
      <c r="J599" s="84">
        <f>VLOOKUP($A$598,Raport2!$B$283:$T$419,10)</f>
        <v>82</v>
      </c>
      <c r="K599" s="84">
        <f>VLOOKUP($A$598,Raport2!$B$283:$T$419,11)</f>
        <v>81.5</v>
      </c>
      <c r="L599" s="84">
        <f>VLOOKUP($A$598,Raport2!$B$283:$T$419,12)</f>
        <v>77.5</v>
      </c>
      <c r="M599" s="84">
        <f>VLOOKUP($A$598,Raport2!$B$283:$T$419,13)</f>
        <v>75.5</v>
      </c>
      <c r="N599" s="84">
        <f>VLOOKUP($A$598,Raport2!$B$283:$T$419,14)</f>
        <v>74</v>
      </c>
      <c r="O599" s="84">
        <f>VLOOKUP($A$598,Raport2!$B$283:$T$419,15)</f>
        <v>78</v>
      </c>
      <c r="P599" s="84">
        <f>VLOOKUP($A$598,Raport2!$B$283:$T$419,16)</f>
        <v>74</v>
      </c>
      <c r="Q599" s="84">
        <f>VLOOKUP($A$598,Raport2!$B$283:$T$419,17)</f>
        <v>77.5</v>
      </c>
      <c r="R599" s="84">
        <f>VLOOKUP($A$598,Raport2!$B$283:$T$419,18)</f>
        <v>75.5</v>
      </c>
      <c r="S599" s="38">
        <f t="shared" si="324"/>
        <v>1163</v>
      </c>
      <c r="T599" s="38">
        <f t="shared" si="325"/>
        <v>77.53</v>
      </c>
      <c r="U599" s="338"/>
      <c r="V599" s="340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 spans="1:32" ht="15" customHeight="1">
      <c r="A600" s="335"/>
      <c r="B600" s="342" t="str">
        <f>VLOOKUP($A$598,PresensiIPS!$A$7:$M$360,7)</f>
        <v>WAHYU YUDISTIRA</v>
      </c>
      <c r="C600" s="35" t="s">
        <v>22</v>
      </c>
      <c r="D600" s="84">
        <f>VLOOKUP($A$598,Raport3!$B$283:$T$419,4)</f>
        <v>78</v>
      </c>
      <c r="E600" s="84">
        <f>VLOOKUP($A$598,Raport3!$B$283:$T$419,5)</f>
        <v>72</v>
      </c>
      <c r="F600" s="84">
        <f>VLOOKUP($A$598,Raport3!$B$283:$T$419,6)</f>
        <v>77.5</v>
      </c>
      <c r="G600" s="84">
        <f>VLOOKUP($A$598,Raport3!$B$283:$T$419,7)</f>
        <v>70</v>
      </c>
      <c r="H600" s="84">
        <f>VLOOKUP($A$598,Raport3!$B$283:$T$419,8)</f>
        <v>87.5</v>
      </c>
      <c r="I600" s="84">
        <f>VLOOKUP($A$598,Raport3!$B$283:$T$419,9)</f>
        <v>79.5</v>
      </c>
      <c r="J600" s="84">
        <f>VLOOKUP($A$598,Raport3!$B$283:$T$419,10)</f>
        <v>87</v>
      </c>
      <c r="K600" s="84">
        <f>VLOOKUP($A$598,Raport3!$B$283:$T$419,11)</f>
        <v>65</v>
      </c>
      <c r="L600" s="84">
        <f>VLOOKUP($A$598,Raport3!$B$283:$T$419,12)</f>
        <v>78</v>
      </c>
      <c r="M600" s="84">
        <f>VLOOKUP($A$598,Raport3!$B$283:$T$419,13)</f>
        <v>80</v>
      </c>
      <c r="N600" s="84">
        <f>VLOOKUP($A$598,Raport3!$B$283:$T$419,14)</f>
        <v>72</v>
      </c>
      <c r="O600" s="84">
        <f>VLOOKUP($A$598,Raport3!$B$283:$T$419,15)</f>
        <v>83.5</v>
      </c>
      <c r="P600" s="84">
        <f>VLOOKUP($A$598,Raport3!$B$283:$T$419,16)</f>
        <v>77.5</v>
      </c>
      <c r="Q600" s="84">
        <f>VLOOKUP($A$598,Raport3!$B$283:$T$419,17)</f>
        <v>76.5</v>
      </c>
      <c r="R600" s="84">
        <f>VLOOKUP($A$598,Raport3!$B$283:$T$419,18)</f>
        <v>69</v>
      </c>
      <c r="S600" s="38">
        <f t="shared" si="324"/>
        <v>1153</v>
      </c>
      <c r="T600" s="38">
        <f t="shared" si="325"/>
        <v>76.87</v>
      </c>
      <c r="U600" s="338"/>
      <c r="V600" s="340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 spans="1:32" ht="15" customHeight="1">
      <c r="A601" s="335"/>
      <c r="B601" s="342"/>
      <c r="C601" s="35" t="s">
        <v>23</v>
      </c>
      <c r="D601" s="84">
        <f>VLOOKUP($A$598,Raport4!$B$283:$T$419,4)</f>
        <v>79.5</v>
      </c>
      <c r="E601" s="84">
        <f>VLOOKUP($A$598,Raport4!$B$283:$T$419,5)</f>
        <v>76</v>
      </c>
      <c r="F601" s="84">
        <f>VLOOKUP($A$598,Raport4!$B$283:$T$419,6)</f>
        <v>72</v>
      </c>
      <c r="G601" s="84">
        <f>VLOOKUP($A$598,Raport4!$B$283:$T$419,7)</f>
        <v>71</v>
      </c>
      <c r="H601" s="84">
        <f>VLOOKUP($A$598,Raport4!$B$283:$T$419,8)</f>
        <v>88</v>
      </c>
      <c r="I601" s="84">
        <f>VLOOKUP($A$598,Raport4!$B$283:$T$419,9)</f>
        <v>79.5</v>
      </c>
      <c r="J601" s="84">
        <f>VLOOKUP($A$598,Raport4!$B$283:$T$419,10)</f>
        <v>92</v>
      </c>
      <c r="K601" s="84">
        <f>VLOOKUP($A$598,Raport4!$B$283:$T$419,11)</f>
        <v>83.5</v>
      </c>
      <c r="L601" s="84">
        <f>VLOOKUP($A$598,Raport4!$B$283:$T$419,12)</f>
        <v>82.5</v>
      </c>
      <c r="M601" s="84">
        <f>VLOOKUP($A$598,Raport4!$B$283:$T$419,13)</f>
        <v>76</v>
      </c>
      <c r="N601" s="84">
        <f>VLOOKUP($A$598,Raport4!$B$283:$T$419,14)</f>
        <v>73</v>
      </c>
      <c r="O601" s="84">
        <f>VLOOKUP($A$598,Raport4!$B$283:$T$419,15)</f>
        <v>84.5</v>
      </c>
      <c r="P601" s="84">
        <f>VLOOKUP($A$598,Raport4!$B$283:$T$419,16)</f>
        <v>77.5</v>
      </c>
      <c r="Q601" s="84">
        <f>VLOOKUP($A$598,Raport4!$B$283:$T$419,17)</f>
        <v>78.5</v>
      </c>
      <c r="R601" s="84">
        <f>VLOOKUP($A$598,Raport4!$B$283:$T$419,18)</f>
        <v>72.5</v>
      </c>
      <c r="S601" s="38">
        <f t="shared" si="324"/>
        <v>1186</v>
      </c>
      <c r="T601" s="38">
        <f t="shared" si="325"/>
        <v>79.069999999999993</v>
      </c>
      <c r="U601" s="338"/>
      <c r="V601" s="340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 spans="1:32" ht="15" customHeight="1">
      <c r="A602" s="335"/>
      <c r="B602" s="86" t="str">
        <f>VLOOKUP($A$598,PresensiIPS!$A$7:$M$360,4)</f>
        <v>3526012012030002</v>
      </c>
      <c r="C602" s="36" t="s">
        <v>24</v>
      </c>
      <c r="D602" s="84">
        <f>VLOOKUP($A$598,Raport5!$B$283:$T$419,4)</f>
        <v>83.5</v>
      </c>
      <c r="E602" s="84">
        <f>VLOOKUP($A$598,Raport5!$B$283:$T$419,5)</f>
        <v>83</v>
      </c>
      <c r="F602" s="84">
        <f>VLOOKUP($A$598,Raport5!$B$283:$T$419,6)</f>
        <v>82.5</v>
      </c>
      <c r="G602" s="84">
        <f>VLOOKUP($A$598,Raport5!$B$283:$T$419,7)</f>
        <v>72</v>
      </c>
      <c r="H602" s="84">
        <f>VLOOKUP($A$598,Raport5!$B$283:$T$419,8)</f>
        <v>86</v>
      </c>
      <c r="I602" s="84">
        <f>VLOOKUP($A$598,Raport5!$B$283:$T$419,9)</f>
        <v>79.5</v>
      </c>
      <c r="J602" s="84">
        <f>VLOOKUP($A$598,Raport5!$B$283:$T$419,10)</f>
        <v>93.5</v>
      </c>
      <c r="K602" s="84">
        <f>VLOOKUP($A$598,Raport5!$B$283:$T$419,11)</f>
        <v>89</v>
      </c>
      <c r="L602" s="84">
        <f>VLOOKUP($A$598,Raport5!$B$283:$T$419,12)</f>
        <v>88.5</v>
      </c>
      <c r="M602" s="84">
        <f>VLOOKUP($A$598,Raport5!$B$283:$T$419,13)</f>
        <v>79</v>
      </c>
      <c r="N602" s="84">
        <f>VLOOKUP($A$598,Raport5!$B$283:$T$419,14)</f>
        <v>74.5</v>
      </c>
      <c r="O602" s="84">
        <f>VLOOKUP($A$598,Raport5!$B$283:$T$419,15)</f>
        <v>80.5</v>
      </c>
      <c r="P602" s="84">
        <f>VLOOKUP($A$598,Raport5!$B$283:$T$419,16)</f>
        <v>71</v>
      </c>
      <c r="Q602" s="84">
        <f>VLOOKUP($A$598,Raport5!$B$283:$T$419,17)</f>
        <v>76</v>
      </c>
      <c r="R602" s="84">
        <f>VLOOKUP($A$598,Raport5!$B$283:$T$419,18)</f>
        <v>60</v>
      </c>
      <c r="S602" s="38">
        <f t="shared" si="324"/>
        <v>1198.5</v>
      </c>
      <c r="T602" s="38">
        <f t="shared" si="325"/>
        <v>79.900000000000006</v>
      </c>
      <c r="U602" s="338"/>
      <c r="V602" s="340"/>
    </row>
    <row r="603" spans="1:32" ht="15" customHeight="1">
      <c r="A603" s="335"/>
      <c r="B603" s="85">
        <f>VLOOKUP($A$598,PresensiIPS!$A$7:$M$360,2)</f>
        <v>12531</v>
      </c>
      <c r="C603" s="36" t="s">
        <v>67</v>
      </c>
      <c r="D603" s="84">
        <f>VLOOKUP($A$598,Raport6!$B$283:$T$419,4)</f>
        <v>84.5</v>
      </c>
      <c r="E603" s="84">
        <f>VLOOKUP($A$598,Raport6!$B$283:$T$419,5)</f>
        <v>87</v>
      </c>
      <c r="F603" s="84">
        <f>VLOOKUP($A$598,Raport6!$B$283:$T$419,6)</f>
        <v>86</v>
      </c>
      <c r="G603" s="84">
        <f>VLOOKUP($A$598,Raport6!$B$283:$T$419,7)</f>
        <v>76</v>
      </c>
      <c r="H603" s="84">
        <f>VLOOKUP($A$598,Raport6!$B$283:$T$419,8)</f>
        <v>88</v>
      </c>
      <c r="I603" s="84">
        <f>VLOOKUP($A$598,Raport6!$B$283:$T$419,9)</f>
        <v>82.5</v>
      </c>
      <c r="J603" s="84">
        <f>VLOOKUP($A$598,Raport6!$B$283:$T$419,10)</f>
        <v>94</v>
      </c>
      <c r="K603" s="84">
        <f>VLOOKUP($A$598,Raport6!$B$283:$T$419,11)</f>
        <v>88</v>
      </c>
      <c r="L603" s="84">
        <f>VLOOKUP($A$598,Raport6!$B$283:$T$419,12)</f>
        <v>88.5</v>
      </c>
      <c r="M603" s="84">
        <f>VLOOKUP($A$598,Raport6!$B$283:$T$419,13)</f>
        <v>81.5</v>
      </c>
      <c r="N603" s="84">
        <f>VLOOKUP($A$598,Raport6!$B$283:$T$419,14)</f>
        <v>75.5</v>
      </c>
      <c r="O603" s="84">
        <f>VLOOKUP($A$598,Raport6!$B$283:$T$419,15)</f>
        <v>80.5</v>
      </c>
      <c r="P603" s="84">
        <f>VLOOKUP($A$598,Raport6!$B$283:$T$419,16)</f>
        <v>75</v>
      </c>
      <c r="Q603" s="84">
        <f>VLOOKUP($A$598,Raport6!$B$283:$T$419,17)</f>
        <v>76.5</v>
      </c>
      <c r="R603" s="84">
        <f>VLOOKUP($A$598,Raport6!$B$283:$T$419,18)</f>
        <v>75</v>
      </c>
      <c r="S603" s="38">
        <f t="shared" si="324"/>
        <v>1238.5</v>
      </c>
      <c r="T603" s="38">
        <f t="shared" si="325"/>
        <v>82.57</v>
      </c>
      <c r="U603" s="338"/>
      <c r="V603" s="340"/>
    </row>
    <row r="604" spans="1:32" ht="15" customHeight="1">
      <c r="A604" s="335"/>
      <c r="B604" s="85" t="str">
        <f>VLOOKUP($A$598,PresensiIPS!$A$7:$M$360,3)</f>
        <v>0035428960</v>
      </c>
      <c r="C604" s="27" t="s">
        <v>21</v>
      </c>
      <c r="D604" s="39">
        <f>ROUND(((D598+D599+D600+D601+D602+D603)/6),2)</f>
        <v>78.75</v>
      </c>
      <c r="E604" s="39">
        <f>ROUND(((E598+E599+E600+E601+E602+E603)/6),2)</f>
        <v>77.75</v>
      </c>
      <c r="F604" s="39">
        <f>ROUND(((F598+F599+F600+F601+F602+F603)/6),2)</f>
        <v>79.92</v>
      </c>
      <c r="G604" s="39">
        <f>ROUND(((G598+G599+G600+G601+G602+G603)/6),2)</f>
        <v>74.25</v>
      </c>
      <c r="H604" s="39">
        <f>ROUND(((H598+H599+H600+H601+H602+H603)/6),2)</f>
        <v>83.08</v>
      </c>
      <c r="I604" s="39">
        <f t="shared" ref="I604:T604" si="327">ROUND(((I598+I599+I600+I601+I602+I603)/6),2)</f>
        <v>79</v>
      </c>
      <c r="J604" s="39">
        <f t="shared" si="327"/>
        <v>87.25</v>
      </c>
      <c r="K604" s="39">
        <f t="shared" si="327"/>
        <v>80.67</v>
      </c>
      <c r="L604" s="39">
        <f t="shared" si="327"/>
        <v>81.67</v>
      </c>
      <c r="M604" s="39">
        <f t="shared" ref="M604" si="328">ROUND(((M598+M599+M600+M601+M602+M603)/6),2)</f>
        <v>77.25</v>
      </c>
      <c r="N604" s="39">
        <f t="shared" si="327"/>
        <v>73</v>
      </c>
      <c r="O604" s="39">
        <f t="shared" si="327"/>
        <v>79.5</v>
      </c>
      <c r="P604" s="39">
        <f t="shared" si="327"/>
        <v>74.83</v>
      </c>
      <c r="Q604" s="39">
        <f t="shared" si="327"/>
        <v>76.08</v>
      </c>
      <c r="R604" s="39">
        <f t="shared" si="327"/>
        <v>70.92</v>
      </c>
      <c r="S604" s="39">
        <f t="shared" si="327"/>
        <v>1173.92</v>
      </c>
      <c r="T604" s="39">
        <f t="shared" si="327"/>
        <v>78.260000000000005</v>
      </c>
      <c r="U604" s="338"/>
      <c r="V604" s="340"/>
    </row>
    <row r="605" spans="1:32" ht="15" customHeight="1">
      <c r="A605" s="335"/>
      <c r="B605" s="78"/>
      <c r="C605" s="28" t="s">
        <v>204</v>
      </c>
      <c r="D605" s="84">
        <f>VLOOKUP($A$598,'Nilai USP'!$B$283:$T$419,4)</f>
        <v>79</v>
      </c>
      <c r="E605" s="84">
        <f>VLOOKUP($A$598,'Nilai USP'!$B$283:$T$419,5)</f>
        <v>79.230769230769226</v>
      </c>
      <c r="F605" s="84">
        <f>VLOOKUP($A$598,'Nilai USP'!$B$283:$T$419,6)</f>
        <v>76</v>
      </c>
      <c r="G605" s="84">
        <f>VLOOKUP($A$598,'Nilai USP'!$B$283:$T$419,7)</f>
        <v>82</v>
      </c>
      <c r="H605" s="84">
        <f>VLOOKUP($A$598,'Nilai USP'!$B$283:$T$419,8)</f>
        <v>78</v>
      </c>
      <c r="I605" s="84">
        <f>VLOOKUP($A$598,'Nilai USP'!$B$283:$T$419,9)</f>
        <v>92</v>
      </c>
      <c r="J605" s="84">
        <f>VLOOKUP($A$598,'Nilai USP'!$B$283:$T$419,10)</f>
        <v>74</v>
      </c>
      <c r="K605" s="84">
        <f>VLOOKUP($A$598,'Nilai USP'!$B$283:$T$419,11)</f>
        <v>97</v>
      </c>
      <c r="L605" s="84">
        <f>VLOOKUP($A$598,'Nilai USP'!$B$283:$T$419,12)</f>
        <v>86</v>
      </c>
      <c r="M605" s="84">
        <f>VLOOKUP($A$598,'Nilai USP'!$B$283:$T$419,13)</f>
        <v>91.176470588235304</v>
      </c>
      <c r="N605" s="84">
        <f>VLOOKUP($A$598,'Nilai USP'!$B$283:$T$419,14)</f>
        <v>99</v>
      </c>
      <c r="O605" s="84">
        <f>VLOOKUP($A$598,'Nilai USP'!$B$283:$T$419,15)</f>
        <v>81</v>
      </c>
      <c r="P605" s="84">
        <f>VLOOKUP($A$598,'Nilai USP'!$B$283:$T$419,16)</f>
        <v>85</v>
      </c>
      <c r="Q605" s="84">
        <f>VLOOKUP($A$598,'Nilai USP'!$B$283:$T$419,17)</f>
        <v>73</v>
      </c>
      <c r="R605" s="84">
        <f>VLOOKUP($A$598,'Nilai USP'!$B$283:$T$419,18)</f>
        <v>85</v>
      </c>
      <c r="S605" s="38">
        <f t="shared" ref="S605:S612" si="329">SUM(D605:R605)</f>
        <v>1257.4072398190046</v>
      </c>
      <c r="T605" s="38">
        <f t="shared" ref="T605:T612" si="330">ROUND(S605/COUNT(D605:R605),2)</f>
        <v>83.83</v>
      </c>
      <c r="U605" s="338"/>
      <c r="V605" s="340"/>
    </row>
    <row r="606" spans="1:32" ht="15" customHeight="1" thickBot="1">
      <c r="A606" s="336"/>
      <c r="B606" s="29"/>
      <c r="C606" s="37" t="s">
        <v>205</v>
      </c>
      <c r="D606" s="41">
        <f t="shared" ref="D606:R606" si="331">ROUND((D604*$V$6+D605*$V$7),0)</f>
        <v>79</v>
      </c>
      <c r="E606" s="41">
        <f t="shared" si="331"/>
        <v>78</v>
      </c>
      <c r="F606" s="41">
        <f t="shared" si="331"/>
        <v>78</v>
      </c>
      <c r="G606" s="41">
        <f t="shared" si="331"/>
        <v>78</v>
      </c>
      <c r="H606" s="41">
        <f t="shared" si="331"/>
        <v>81</v>
      </c>
      <c r="I606" s="41">
        <f t="shared" si="331"/>
        <v>86</v>
      </c>
      <c r="J606" s="41">
        <f t="shared" si="331"/>
        <v>81</v>
      </c>
      <c r="K606" s="41">
        <f t="shared" si="331"/>
        <v>89</v>
      </c>
      <c r="L606" s="41">
        <f t="shared" si="331"/>
        <v>84</v>
      </c>
      <c r="M606" s="41">
        <f t="shared" si="331"/>
        <v>84</v>
      </c>
      <c r="N606" s="41">
        <f t="shared" si="331"/>
        <v>86</v>
      </c>
      <c r="O606" s="41">
        <f t="shared" si="331"/>
        <v>80</v>
      </c>
      <c r="P606" s="41">
        <f t="shared" si="331"/>
        <v>80</v>
      </c>
      <c r="Q606" s="41">
        <f t="shared" si="331"/>
        <v>75</v>
      </c>
      <c r="R606" s="41">
        <f t="shared" si="331"/>
        <v>78</v>
      </c>
      <c r="S606" s="41">
        <f t="shared" si="329"/>
        <v>1217</v>
      </c>
      <c r="T606" s="41">
        <f t="shared" si="330"/>
        <v>81.13</v>
      </c>
      <c r="U606" s="339"/>
      <c r="V606" s="341"/>
    </row>
    <row r="607" spans="1:32" ht="15" customHeight="1" thickTop="1">
      <c r="A607" s="334">
        <v>67</v>
      </c>
      <c r="B607" s="26"/>
      <c r="C607" s="36" t="s">
        <v>34</v>
      </c>
      <c r="D607" s="87">
        <f>VLOOKUP($A$607,Raport1!$B$283:$T$419,4)</f>
        <v>78.5</v>
      </c>
      <c r="E607" s="87">
        <f>VLOOKUP($A$607,Raport1!$B$283:$T$419,5)</f>
        <v>83.5</v>
      </c>
      <c r="F607" s="87">
        <f>VLOOKUP($A$607,Raport1!$B$283:$T$419,6)</f>
        <v>80</v>
      </c>
      <c r="G607" s="87">
        <f>VLOOKUP($A$607,Raport1!$B$283:$T$419,7)</f>
        <v>76.5</v>
      </c>
      <c r="H607" s="87">
        <f>VLOOKUP($A$607,Raport1!$B$283:$T$419,8)</f>
        <v>76.5</v>
      </c>
      <c r="I607" s="87">
        <f>VLOOKUP($A$607,Raport1!$B$283:$T$419,9)</f>
        <v>78</v>
      </c>
      <c r="J607" s="87">
        <f>VLOOKUP($A$607,Raport1!$B$283:$T$419,10)</f>
        <v>86</v>
      </c>
      <c r="K607" s="87">
        <f>VLOOKUP($A$607,Raport1!$B$283:$T$419,11)</f>
        <v>77.5</v>
      </c>
      <c r="L607" s="87">
        <f>VLOOKUP($A$607,Raport1!$B$283:$T$419,12)</f>
        <v>83</v>
      </c>
      <c r="M607" s="87">
        <f>VLOOKUP($A$607,Raport1!$B$283:$T$419,13)</f>
        <v>79</v>
      </c>
      <c r="N607" s="87">
        <f>VLOOKUP($A$607,Raport1!$B$283:$T$419,14)</f>
        <v>80</v>
      </c>
      <c r="O607" s="87">
        <f>VLOOKUP($A$607,Raport1!$B$283:$T$419,15)</f>
        <v>80</v>
      </c>
      <c r="P607" s="87">
        <f>VLOOKUP($A$607,Raport1!$B$283:$T$419,16)</f>
        <v>77.5</v>
      </c>
      <c r="Q607" s="87">
        <f>VLOOKUP($A$607,Raport1!$B$283:$T$419,17)</f>
        <v>76</v>
      </c>
      <c r="R607" s="87">
        <f>VLOOKUP($A$607,Raport1!$B$283:$T$419,18)</f>
        <v>84.5</v>
      </c>
      <c r="S607" s="80">
        <f t="shared" si="329"/>
        <v>1196.5</v>
      </c>
      <c r="T607" s="80">
        <f t="shared" si="330"/>
        <v>79.77</v>
      </c>
      <c r="U607" s="337" t="str">
        <f>'SIKAP IPS'!J74</f>
        <v>SB</v>
      </c>
      <c r="V607" s="340" t="s">
        <v>33</v>
      </c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 spans="1:32" ht="15" customHeight="1">
      <c r="A608" s="335"/>
      <c r="B608" s="26"/>
      <c r="C608" s="35" t="s">
        <v>35</v>
      </c>
      <c r="D608" s="84">
        <f>VLOOKUP($A$607,Raport2!$B$283:$T$419,4)</f>
        <v>80</v>
      </c>
      <c r="E608" s="84">
        <f>VLOOKUP($A$607,Raport2!$B$283:$T$419,5)</f>
        <v>85</v>
      </c>
      <c r="F608" s="84">
        <f>VLOOKUP($A$607,Raport2!$B$283:$T$419,6)</f>
        <v>82.5</v>
      </c>
      <c r="G608" s="84">
        <f>VLOOKUP($A$607,Raport2!$B$283:$T$419,7)</f>
        <v>80.5</v>
      </c>
      <c r="H608" s="84">
        <f>VLOOKUP($A$607,Raport2!$B$283:$T$419,8)</f>
        <v>85</v>
      </c>
      <c r="I608" s="84">
        <f>VLOOKUP($A$607,Raport2!$B$283:$T$419,9)</f>
        <v>82</v>
      </c>
      <c r="J608" s="84">
        <f>VLOOKUP($A$607,Raport2!$B$283:$T$419,10)</f>
        <v>90</v>
      </c>
      <c r="K608" s="84">
        <f>VLOOKUP($A$607,Raport2!$B$283:$T$419,11)</f>
        <v>80.5</v>
      </c>
      <c r="L608" s="84">
        <f>VLOOKUP($A$607,Raport2!$B$283:$T$419,12)</f>
        <v>85.5</v>
      </c>
      <c r="M608" s="84">
        <f>VLOOKUP($A$607,Raport2!$B$283:$T$419,13)</f>
        <v>83.5</v>
      </c>
      <c r="N608" s="84">
        <f>VLOOKUP($A$607,Raport2!$B$283:$T$419,14)</f>
        <v>81.5</v>
      </c>
      <c r="O608" s="84">
        <f>VLOOKUP($A$607,Raport2!$B$283:$T$419,15)</f>
        <v>82</v>
      </c>
      <c r="P608" s="84">
        <f>VLOOKUP($A$607,Raport2!$B$283:$T$419,16)</f>
        <v>80.5</v>
      </c>
      <c r="Q608" s="84">
        <f>VLOOKUP($A$607,Raport2!$B$283:$T$419,17)</f>
        <v>80</v>
      </c>
      <c r="R608" s="84">
        <f>VLOOKUP($A$607,Raport2!$B$283:$T$419,18)</f>
        <v>86.5</v>
      </c>
      <c r="S608" s="38">
        <f t="shared" si="329"/>
        <v>1245</v>
      </c>
      <c r="T608" s="38">
        <f t="shared" si="330"/>
        <v>83</v>
      </c>
      <c r="U608" s="338"/>
      <c r="V608" s="340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 spans="1:32" ht="15" customHeight="1">
      <c r="A609" s="335"/>
      <c r="B609" s="342" t="str">
        <f>VLOOKUP($A$607,PresensiIPS!$A$7:$M$360,7)</f>
        <v>ADILA RAHMA SALISA</v>
      </c>
      <c r="C609" s="35" t="s">
        <v>22</v>
      </c>
      <c r="D609" s="84">
        <f>VLOOKUP($A$607,Raport3!$B$283:$T$419,4)</f>
        <v>89.5</v>
      </c>
      <c r="E609" s="84">
        <f>VLOOKUP($A$607,Raport3!$B$283:$T$419,5)</f>
        <v>87.5</v>
      </c>
      <c r="F609" s="84">
        <f>VLOOKUP($A$607,Raport3!$B$283:$T$419,6)</f>
        <v>82</v>
      </c>
      <c r="G609" s="84">
        <f>VLOOKUP($A$607,Raport3!$B$283:$T$419,7)</f>
        <v>88</v>
      </c>
      <c r="H609" s="84">
        <f>VLOOKUP($A$607,Raport3!$B$283:$T$419,8)</f>
        <v>82.5</v>
      </c>
      <c r="I609" s="84">
        <f>VLOOKUP($A$607,Raport3!$B$283:$T$419,9)</f>
        <v>84.5</v>
      </c>
      <c r="J609" s="84">
        <f>VLOOKUP($A$607,Raport3!$B$283:$T$419,10)</f>
        <v>89.5</v>
      </c>
      <c r="K609" s="84">
        <f>VLOOKUP($A$607,Raport3!$B$283:$T$419,11)</f>
        <v>86</v>
      </c>
      <c r="L609" s="84">
        <f>VLOOKUP($A$607,Raport3!$B$283:$T$419,12)</f>
        <v>84.5</v>
      </c>
      <c r="M609" s="84">
        <f>VLOOKUP($A$607,Raport3!$B$283:$T$419,13)</f>
        <v>85</v>
      </c>
      <c r="N609" s="84">
        <f>VLOOKUP($A$607,Raport3!$B$283:$T$419,14)</f>
        <v>82</v>
      </c>
      <c r="O609" s="84">
        <f>VLOOKUP($A$607,Raport3!$B$283:$T$419,15)</f>
        <v>85</v>
      </c>
      <c r="P609" s="84">
        <f>VLOOKUP($A$607,Raport3!$B$283:$T$419,16)</f>
        <v>86</v>
      </c>
      <c r="Q609" s="84">
        <f>VLOOKUP($A$607,Raport3!$B$283:$T$419,17)</f>
        <v>85</v>
      </c>
      <c r="R609" s="84">
        <f>VLOOKUP($A$607,Raport3!$B$283:$T$419,18)</f>
        <v>85.5</v>
      </c>
      <c r="S609" s="38">
        <f t="shared" si="329"/>
        <v>1282.5</v>
      </c>
      <c r="T609" s="38">
        <f t="shared" si="330"/>
        <v>85.5</v>
      </c>
      <c r="U609" s="338"/>
      <c r="V609" s="340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 spans="1:32" ht="15" customHeight="1">
      <c r="A610" s="335"/>
      <c r="B610" s="342"/>
      <c r="C610" s="35" t="s">
        <v>23</v>
      </c>
      <c r="D610" s="84">
        <f>VLOOKUP($A$607,Raport4!$B$283:$T$419,4)</f>
        <v>92</v>
      </c>
      <c r="E610" s="84">
        <f>VLOOKUP($A$607,Raport4!$B$283:$T$419,5)</f>
        <v>92.5</v>
      </c>
      <c r="F610" s="84">
        <f>VLOOKUP($A$607,Raport4!$B$283:$T$419,6)</f>
        <v>85.5</v>
      </c>
      <c r="G610" s="84">
        <f>VLOOKUP($A$607,Raport4!$B$283:$T$419,7)</f>
        <v>90.5</v>
      </c>
      <c r="H610" s="84">
        <f>VLOOKUP($A$607,Raport4!$B$283:$T$419,8)</f>
        <v>89</v>
      </c>
      <c r="I610" s="84">
        <f>VLOOKUP($A$607,Raport4!$B$283:$T$419,9)</f>
        <v>84.5</v>
      </c>
      <c r="J610" s="84">
        <f>VLOOKUP($A$607,Raport4!$B$283:$T$419,10)</f>
        <v>92</v>
      </c>
      <c r="K610" s="84">
        <f>VLOOKUP($A$607,Raport4!$B$283:$T$419,11)</f>
        <v>87.5</v>
      </c>
      <c r="L610" s="84">
        <f>VLOOKUP($A$607,Raport4!$B$283:$T$419,12)</f>
        <v>87</v>
      </c>
      <c r="M610" s="84">
        <f>VLOOKUP($A$607,Raport4!$B$283:$T$419,13)</f>
        <v>79</v>
      </c>
      <c r="N610" s="84">
        <f>VLOOKUP($A$607,Raport4!$B$283:$T$419,14)</f>
        <v>85.5</v>
      </c>
      <c r="O610" s="84">
        <f>VLOOKUP($A$607,Raport4!$B$283:$T$419,15)</f>
        <v>85</v>
      </c>
      <c r="P610" s="84">
        <f>VLOOKUP($A$607,Raport4!$B$283:$T$419,16)</f>
        <v>91</v>
      </c>
      <c r="Q610" s="84">
        <f>VLOOKUP($A$607,Raport4!$B$283:$T$419,17)</f>
        <v>84.5</v>
      </c>
      <c r="R610" s="84">
        <f>VLOOKUP($A$607,Raport4!$B$283:$T$419,18)</f>
        <v>85</v>
      </c>
      <c r="S610" s="38">
        <f t="shared" si="329"/>
        <v>1310.5</v>
      </c>
      <c r="T610" s="38">
        <f t="shared" si="330"/>
        <v>87.37</v>
      </c>
      <c r="U610" s="338"/>
      <c r="V610" s="340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 spans="1:32" ht="15" customHeight="1">
      <c r="A611" s="335"/>
      <c r="B611" s="86" t="str">
        <f>VLOOKUP($A$607,PresensiIPS!$A$7:$M$360,4)</f>
        <v>5371045606040006</v>
      </c>
      <c r="C611" s="36" t="s">
        <v>24</v>
      </c>
      <c r="D611" s="84">
        <f>VLOOKUP($A$607,Raport5!$B$283:$T$419,4)</f>
        <v>92</v>
      </c>
      <c r="E611" s="84">
        <f>VLOOKUP($A$607,Raport5!$B$283:$T$419,5)</f>
        <v>94.5</v>
      </c>
      <c r="F611" s="84">
        <f>VLOOKUP($A$607,Raport5!$B$283:$T$419,6)</f>
        <v>90</v>
      </c>
      <c r="G611" s="84">
        <f>VLOOKUP($A$607,Raport5!$B$283:$T$419,7)</f>
        <v>92</v>
      </c>
      <c r="H611" s="84">
        <f>VLOOKUP($A$607,Raport5!$B$283:$T$419,8)</f>
        <v>93</v>
      </c>
      <c r="I611" s="84">
        <f>VLOOKUP($A$607,Raport5!$B$283:$T$419,9)</f>
        <v>86</v>
      </c>
      <c r="J611" s="84">
        <f>VLOOKUP($A$607,Raport5!$B$283:$T$419,10)</f>
        <v>92.5</v>
      </c>
      <c r="K611" s="84">
        <f>VLOOKUP($A$607,Raport5!$B$283:$T$419,11)</f>
        <v>88</v>
      </c>
      <c r="L611" s="84">
        <f>VLOOKUP($A$607,Raport5!$B$283:$T$419,12)</f>
        <v>89</v>
      </c>
      <c r="M611" s="84">
        <f>VLOOKUP($A$607,Raport5!$B$283:$T$419,13)</f>
        <v>85</v>
      </c>
      <c r="N611" s="84">
        <f>VLOOKUP($A$607,Raport5!$B$283:$T$419,14)</f>
        <v>88</v>
      </c>
      <c r="O611" s="84">
        <f>VLOOKUP($A$607,Raport5!$B$283:$T$419,15)</f>
        <v>91.5</v>
      </c>
      <c r="P611" s="84">
        <f>VLOOKUP($A$607,Raport5!$B$283:$T$419,16)</f>
        <v>92</v>
      </c>
      <c r="Q611" s="84">
        <f>VLOOKUP($A$607,Raport5!$B$283:$T$419,17)</f>
        <v>90</v>
      </c>
      <c r="R611" s="84">
        <f>VLOOKUP($A$607,Raport5!$B$283:$T$419,18)</f>
        <v>90.5</v>
      </c>
      <c r="S611" s="38">
        <f t="shared" si="329"/>
        <v>1354</v>
      </c>
      <c r="T611" s="38">
        <f t="shared" si="330"/>
        <v>90.27</v>
      </c>
      <c r="U611" s="338"/>
      <c r="V611" s="340"/>
    </row>
    <row r="612" spans="1:32" ht="15" customHeight="1">
      <c r="A612" s="335"/>
      <c r="B612" s="85">
        <f>VLOOKUP($A$607,PresensiIPS!$A$7:$M$360,2)</f>
        <v>12132</v>
      </c>
      <c r="C612" s="36" t="s">
        <v>67</v>
      </c>
      <c r="D612" s="84">
        <f>VLOOKUP($A$607,Raport6!$B$283:$T$419,4)</f>
        <v>94</v>
      </c>
      <c r="E612" s="84">
        <f>VLOOKUP($A$607,Raport6!$B$283:$T$419,5)</f>
        <v>95.5</v>
      </c>
      <c r="F612" s="84">
        <f>VLOOKUP($A$607,Raport6!$B$283:$T$419,6)</f>
        <v>92</v>
      </c>
      <c r="G612" s="84">
        <f>VLOOKUP($A$607,Raport6!$B$283:$T$419,7)</f>
        <v>92</v>
      </c>
      <c r="H612" s="84">
        <f>VLOOKUP($A$607,Raport6!$B$283:$T$419,8)</f>
        <v>93.5</v>
      </c>
      <c r="I612" s="84">
        <f>VLOOKUP($A$607,Raport6!$B$283:$T$419,9)</f>
        <v>89</v>
      </c>
      <c r="J612" s="84">
        <f>VLOOKUP($A$607,Raport6!$B$283:$T$419,10)</f>
        <v>95</v>
      </c>
      <c r="K612" s="84">
        <f>VLOOKUP($A$607,Raport6!$B$283:$T$419,11)</f>
        <v>91</v>
      </c>
      <c r="L612" s="84">
        <f>VLOOKUP($A$607,Raport6!$B$283:$T$419,12)</f>
        <v>90</v>
      </c>
      <c r="M612" s="84">
        <f>VLOOKUP($A$607,Raport6!$B$283:$T$419,13)</f>
        <v>89</v>
      </c>
      <c r="N612" s="84">
        <f>VLOOKUP($A$607,Raport6!$B$283:$T$419,14)</f>
        <v>90</v>
      </c>
      <c r="O612" s="84">
        <f>VLOOKUP($A$607,Raport6!$B$283:$T$419,15)</f>
        <v>91.5</v>
      </c>
      <c r="P612" s="84">
        <f>VLOOKUP($A$607,Raport6!$B$283:$T$419,16)</f>
        <v>92.5</v>
      </c>
      <c r="Q612" s="84">
        <f>VLOOKUP($A$607,Raport6!$B$283:$T$419,17)</f>
        <v>92</v>
      </c>
      <c r="R612" s="84">
        <f>VLOOKUP($A$607,Raport6!$B$283:$T$419,18)</f>
        <v>91</v>
      </c>
      <c r="S612" s="38">
        <f t="shared" si="329"/>
        <v>1378</v>
      </c>
      <c r="T612" s="38">
        <f t="shared" si="330"/>
        <v>91.87</v>
      </c>
      <c r="U612" s="338"/>
      <c r="V612" s="340"/>
    </row>
    <row r="613" spans="1:32" ht="15" customHeight="1">
      <c r="A613" s="335"/>
      <c r="B613" s="85" t="str">
        <f>VLOOKUP($A$607,PresensiIPS!$A$7:$M$360,3)</f>
        <v>0045792660</v>
      </c>
      <c r="C613" s="27" t="s">
        <v>21</v>
      </c>
      <c r="D613" s="39">
        <f>ROUND(((D607+D608+D609+D610+D611+D612)/6),2)</f>
        <v>87.67</v>
      </c>
      <c r="E613" s="39">
        <f>ROUND(((E607+E608+E609+E610+E611+E612)/6),2)</f>
        <v>89.75</v>
      </c>
      <c r="F613" s="39">
        <f>ROUND(((F607+F608+F609+F610+F611+F612)/6),2)</f>
        <v>85.33</v>
      </c>
      <c r="G613" s="39">
        <f>ROUND(((G607+G608+G609+G610+G611+G612)/6),2)</f>
        <v>86.58</v>
      </c>
      <c r="H613" s="39">
        <f>ROUND(((H607+H608+H609+H610+H611+H612)/6),2)</f>
        <v>86.58</v>
      </c>
      <c r="I613" s="39">
        <f t="shared" ref="I613:T613" si="332">ROUND(((I607+I608+I609+I610+I611+I612)/6),2)</f>
        <v>84</v>
      </c>
      <c r="J613" s="39">
        <f t="shared" si="332"/>
        <v>90.83</v>
      </c>
      <c r="K613" s="39">
        <f t="shared" si="332"/>
        <v>85.08</v>
      </c>
      <c r="L613" s="39">
        <f t="shared" si="332"/>
        <v>86.5</v>
      </c>
      <c r="M613" s="39">
        <f t="shared" ref="M613" si="333">ROUND(((M607+M608+M609+M610+M611+M612)/6),2)</f>
        <v>83.42</v>
      </c>
      <c r="N613" s="39">
        <f t="shared" si="332"/>
        <v>84.5</v>
      </c>
      <c r="O613" s="39">
        <f t="shared" si="332"/>
        <v>85.83</v>
      </c>
      <c r="P613" s="39">
        <f t="shared" si="332"/>
        <v>86.58</v>
      </c>
      <c r="Q613" s="39">
        <f t="shared" si="332"/>
        <v>84.58</v>
      </c>
      <c r="R613" s="39">
        <f t="shared" si="332"/>
        <v>87.17</v>
      </c>
      <c r="S613" s="39">
        <f t="shared" si="332"/>
        <v>1294.42</v>
      </c>
      <c r="T613" s="39">
        <f t="shared" si="332"/>
        <v>86.3</v>
      </c>
      <c r="U613" s="338"/>
      <c r="V613" s="340"/>
    </row>
    <row r="614" spans="1:32" ht="15" customHeight="1">
      <c r="A614" s="335"/>
      <c r="B614" s="78"/>
      <c r="C614" s="28" t="s">
        <v>204</v>
      </c>
      <c r="D614" s="84">
        <f>VLOOKUP($A$607,'Nilai USP'!$B$283:$T$419,4)</f>
        <v>95</v>
      </c>
      <c r="E614" s="84">
        <f>VLOOKUP($A$607,'Nilai USP'!$B$283:$T$419,5)</f>
        <v>84.615384615384613</v>
      </c>
      <c r="F614" s="84">
        <f>VLOOKUP($A$607,'Nilai USP'!$B$283:$T$419,6)</f>
        <v>96</v>
      </c>
      <c r="G614" s="84">
        <f>VLOOKUP($A$607,'Nilai USP'!$B$283:$T$419,7)</f>
        <v>82</v>
      </c>
      <c r="H614" s="84">
        <f>VLOOKUP($A$607,'Nilai USP'!$B$283:$T$419,8)</f>
        <v>82</v>
      </c>
      <c r="I614" s="84">
        <f>VLOOKUP($A$607,'Nilai USP'!$B$283:$T$419,9)</f>
        <v>98</v>
      </c>
      <c r="J614" s="84">
        <f>VLOOKUP($A$607,'Nilai USP'!$B$283:$T$419,10)</f>
        <v>92</v>
      </c>
      <c r="K614" s="84">
        <f>VLOOKUP($A$607,'Nilai USP'!$B$283:$T$419,11)</f>
        <v>96</v>
      </c>
      <c r="L614" s="84">
        <f>VLOOKUP($A$607,'Nilai USP'!$B$283:$T$419,12)</f>
        <v>86</v>
      </c>
      <c r="M614" s="84">
        <f>VLOOKUP($A$607,'Nilai USP'!$B$283:$T$419,13)</f>
        <v>94.705882352941174</v>
      </c>
      <c r="N614" s="84">
        <f>VLOOKUP($A$607,'Nilai USP'!$B$283:$T$419,14)</f>
        <v>95</v>
      </c>
      <c r="O614" s="84">
        <f>VLOOKUP($A$607,'Nilai USP'!$B$283:$T$419,15)</f>
        <v>86</v>
      </c>
      <c r="P614" s="84">
        <f>VLOOKUP($A$607,'Nilai USP'!$B$283:$T$419,16)</f>
        <v>88</v>
      </c>
      <c r="Q614" s="84">
        <f>VLOOKUP($A$607,'Nilai USP'!$B$283:$T$419,17)</f>
        <v>82</v>
      </c>
      <c r="R614" s="84">
        <f>VLOOKUP($A$607,'Nilai USP'!$B$283:$T$419,18)</f>
        <v>89</v>
      </c>
      <c r="S614" s="38">
        <f t="shared" ref="S614:S621" si="334">SUM(D614:R614)</f>
        <v>1346.3212669683257</v>
      </c>
      <c r="T614" s="38">
        <f t="shared" ref="T614:T621" si="335">ROUND(S614/COUNT(D614:R614),2)</f>
        <v>89.75</v>
      </c>
      <c r="U614" s="338"/>
      <c r="V614" s="340"/>
    </row>
    <row r="615" spans="1:32" ht="15" customHeight="1" thickBot="1">
      <c r="A615" s="336"/>
      <c r="B615" s="29"/>
      <c r="C615" s="37" t="s">
        <v>205</v>
      </c>
      <c r="D615" s="41">
        <f t="shared" ref="D615:R615" si="336">ROUND((D613*$V$6+D614*$V$7),0)</f>
        <v>91</v>
      </c>
      <c r="E615" s="41">
        <f t="shared" si="336"/>
        <v>87</v>
      </c>
      <c r="F615" s="41">
        <f t="shared" si="336"/>
        <v>91</v>
      </c>
      <c r="G615" s="41">
        <f t="shared" si="336"/>
        <v>84</v>
      </c>
      <c r="H615" s="41">
        <f t="shared" si="336"/>
        <v>84</v>
      </c>
      <c r="I615" s="41">
        <f t="shared" si="336"/>
        <v>91</v>
      </c>
      <c r="J615" s="41">
        <f t="shared" si="336"/>
        <v>91</v>
      </c>
      <c r="K615" s="41">
        <f t="shared" si="336"/>
        <v>91</v>
      </c>
      <c r="L615" s="41">
        <f t="shared" si="336"/>
        <v>86</v>
      </c>
      <c r="M615" s="41">
        <f t="shared" si="336"/>
        <v>89</v>
      </c>
      <c r="N615" s="41">
        <f t="shared" si="336"/>
        <v>90</v>
      </c>
      <c r="O615" s="41">
        <f t="shared" si="336"/>
        <v>86</v>
      </c>
      <c r="P615" s="41">
        <f t="shared" si="336"/>
        <v>87</v>
      </c>
      <c r="Q615" s="41">
        <f t="shared" si="336"/>
        <v>83</v>
      </c>
      <c r="R615" s="41">
        <f t="shared" si="336"/>
        <v>88</v>
      </c>
      <c r="S615" s="41">
        <f t="shared" si="334"/>
        <v>1319</v>
      </c>
      <c r="T615" s="41">
        <f t="shared" si="335"/>
        <v>87.93</v>
      </c>
      <c r="U615" s="339"/>
      <c r="V615" s="341"/>
    </row>
    <row r="616" spans="1:32" ht="15" customHeight="1" thickTop="1">
      <c r="A616" s="334">
        <v>68</v>
      </c>
      <c r="B616" s="26"/>
      <c r="C616" s="36" t="s">
        <v>34</v>
      </c>
      <c r="D616" s="87">
        <f>VLOOKUP($A$616,Raport1!$B$283:$T$419,4)</f>
        <v>79</v>
      </c>
      <c r="E616" s="87">
        <f>VLOOKUP($A$616,Raport1!$B$283:$T$419,5)</f>
        <v>76.5</v>
      </c>
      <c r="F616" s="87">
        <f>VLOOKUP($A$616,Raport1!$B$283:$T$419,6)</f>
        <v>80</v>
      </c>
      <c r="G616" s="87">
        <f>VLOOKUP($A$616,Raport1!$B$283:$T$419,7)</f>
        <v>79</v>
      </c>
      <c r="H616" s="87">
        <f>VLOOKUP($A$616,Raport1!$B$283:$T$419,8)</f>
        <v>75.5</v>
      </c>
      <c r="I616" s="87">
        <f>VLOOKUP($A$616,Raport1!$B$283:$T$419,9)</f>
        <v>79</v>
      </c>
      <c r="J616" s="87">
        <f>VLOOKUP($A$616,Raport1!$B$283:$T$419,10)</f>
        <v>81.5</v>
      </c>
      <c r="K616" s="87">
        <f>VLOOKUP($A$616,Raport1!$B$283:$T$419,11)</f>
        <v>78.5</v>
      </c>
      <c r="L616" s="87">
        <f>VLOOKUP($A$616,Raport1!$B$283:$T$419,12)</f>
        <v>84.5</v>
      </c>
      <c r="M616" s="87">
        <f>VLOOKUP($A$616,Raport1!$B$283:$T$419,13)</f>
        <v>80.5</v>
      </c>
      <c r="N616" s="87">
        <f>VLOOKUP($A$616,Raport1!$B$283:$T$419,14)</f>
        <v>83</v>
      </c>
      <c r="O616" s="87">
        <f>VLOOKUP($A$616,Raport1!$B$283:$T$419,15)</f>
        <v>70</v>
      </c>
      <c r="P616" s="87">
        <f>VLOOKUP($A$616,Raport1!$B$283:$T$419,16)</f>
        <v>78.5</v>
      </c>
      <c r="Q616" s="87">
        <f>VLOOKUP($A$616,Raport1!$B$283:$T$419,17)</f>
        <v>73</v>
      </c>
      <c r="R616" s="87">
        <f>VLOOKUP($A$616,Raport1!$B$283:$T$419,18)</f>
        <v>83</v>
      </c>
      <c r="S616" s="80">
        <f t="shared" si="334"/>
        <v>1181.5</v>
      </c>
      <c r="T616" s="80">
        <f t="shared" si="335"/>
        <v>78.77</v>
      </c>
      <c r="U616" s="337" t="str">
        <f>'SIKAP IPS'!J75</f>
        <v>SB</v>
      </c>
      <c r="V616" s="340" t="s">
        <v>33</v>
      </c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 spans="1:32" ht="15" customHeight="1">
      <c r="A617" s="335"/>
      <c r="B617" s="26"/>
      <c r="C617" s="35" t="s">
        <v>35</v>
      </c>
      <c r="D617" s="84">
        <f>VLOOKUP($A$616,Raport2!$B$283:$T$419,4)</f>
        <v>78</v>
      </c>
      <c r="E617" s="84">
        <f>VLOOKUP($A$616,Raport2!$B$283:$T$419,5)</f>
        <v>77.5</v>
      </c>
      <c r="F617" s="84">
        <f>VLOOKUP($A$616,Raport2!$B$283:$T$419,6)</f>
        <v>80.5</v>
      </c>
      <c r="G617" s="84">
        <f>VLOOKUP($A$616,Raport2!$B$283:$T$419,7)</f>
        <v>82.5</v>
      </c>
      <c r="H617" s="84">
        <f>VLOOKUP($A$616,Raport2!$B$283:$T$419,8)</f>
        <v>80.5</v>
      </c>
      <c r="I617" s="84">
        <f>VLOOKUP($A$616,Raport2!$B$283:$T$419,9)</f>
        <v>82.5</v>
      </c>
      <c r="J617" s="84">
        <f>VLOOKUP($A$616,Raport2!$B$283:$T$419,10)</f>
        <v>87</v>
      </c>
      <c r="K617" s="84">
        <f>VLOOKUP($A$616,Raport2!$B$283:$T$419,11)</f>
        <v>80.5</v>
      </c>
      <c r="L617" s="84">
        <f>VLOOKUP($A$616,Raport2!$B$283:$T$419,12)</f>
        <v>84.5</v>
      </c>
      <c r="M617" s="84">
        <f>VLOOKUP($A$616,Raport2!$B$283:$T$419,13)</f>
        <v>84.5</v>
      </c>
      <c r="N617" s="84">
        <f>VLOOKUP($A$616,Raport2!$B$283:$T$419,14)</f>
        <v>82</v>
      </c>
      <c r="O617" s="84">
        <f>VLOOKUP($A$616,Raport2!$B$283:$T$419,15)</f>
        <v>76</v>
      </c>
      <c r="P617" s="84">
        <f>VLOOKUP($A$616,Raport2!$B$283:$T$419,16)</f>
        <v>81</v>
      </c>
      <c r="Q617" s="84">
        <f>VLOOKUP($A$616,Raport2!$B$283:$T$419,17)</f>
        <v>79</v>
      </c>
      <c r="R617" s="84">
        <f>VLOOKUP($A$616,Raport2!$B$283:$T$419,18)</f>
        <v>85.5</v>
      </c>
      <c r="S617" s="38">
        <f t="shared" si="334"/>
        <v>1221.5</v>
      </c>
      <c r="T617" s="38">
        <f t="shared" si="335"/>
        <v>81.430000000000007</v>
      </c>
      <c r="U617" s="338"/>
      <c r="V617" s="340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 spans="1:32" ht="15" customHeight="1">
      <c r="A618" s="335"/>
      <c r="B618" s="342" t="str">
        <f>VLOOKUP($A$616,PresensiIPS!$A$7:$M$360,7)</f>
        <v>AHMAD ZHARIF HABIBULLAH</v>
      </c>
      <c r="C618" s="35" t="s">
        <v>22</v>
      </c>
      <c r="D618" s="84">
        <f>VLOOKUP($A$616,Raport3!$B$283:$T$419,4)</f>
        <v>79.5</v>
      </c>
      <c r="E618" s="84">
        <f>VLOOKUP($A$616,Raport3!$B$283:$T$419,5)</f>
        <v>79</v>
      </c>
      <c r="F618" s="84">
        <f>VLOOKUP($A$616,Raport3!$B$283:$T$419,6)</f>
        <v>82</v>
      </c>
      <c r="G618" s="84">
        <f>VLOOKUP($A$616,Raport3!$B$283:$T$419,7)</f>
        <v>88</v>
      </c>
      <c r="H618" s="84">
        <f>VLOOKUP($A$616,Raport3!$B$283:$T$419,8)</f>
        <v>82.5</v>
      </c>
      <c r="I618" s="84">
        <f>VLOOKUP($A$616,Raport3!$B$283:$T$419,9)</f>
        <v>83.5</v>
      </c>
      <c r="J618" s="84">
        <f>VLOOKUP($A$616,Raport3!$B$283:$T$419,10)</f>
        <v>89</v>
      </c>
      <c r="K618" s="84">
        <f>VLOOKUP($A$616,Raport3!$B$283:$T$419,11)</f>
        <v>81</v>
      </c>
      <c r="L618" s="84">
        <f>VLOOKUP($A$616,Raport3!$B$283:$T$419,12)</f>
        <v>86</v>
      </c>
      <c r="M618" s="84">
        <f>VLOOKUP($A$616,Raport3!$B$283:$T$419,13)</f>
        <v>87.5</v>
      </c>
      <c r="N618" s="84">
        <f>VLOOKUP($A$616,Raport3!$B$283:$T$419,14)</f>
        <v>84</v>
      </c>
      <c r="O618" s="84">
        <f>VLOOKUP($A$616,Raport3!$B$283:$T$419,15)</f>
        <v>80</v>
      </c>
      <c r="P618" s="84">
        <f>VLOOKUP($A$616,Raport3!$B$283:$T$419,16)</f>
        <v>85</v>
      </c>
      <c r="Q618" s="84">
        <f>VLOOKUP($A$616,Raport3!$B$283:$T$419,17)</f>
        <v>79</v>
      </c>
      <c r="R618" s="84">
        <f>VLOOKUP($A$616,Raport3!$B$283:$T$419,18)</f>
        <v>85</v>
      </c>
      <c r="S618" s="38">
        <f t="shared" si="334"/>
        <v>1251</v>
      </c>
      <c r="T618" s="38">
        <f t="shared" si="335"/>
        <v>83.4</v>
      </c>
      <c r="U618" s="338"/>
      <c r="V618" s="340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 spans="1:32" ht="15" customHeight="1">
      <c r="A619" s="335"/>
      <c r="B619" s="342"/>
      <c r="C619" s="35" t="s">
        <v>23</v>
      </c>
      <c r="D619" s="84">
        <f>VLOOKUP($A$616,Raport4!$B$283:$T$419,4)</f>
        <v>89</v>
      </c>
      <c r="E619" s="84">
        <f>VLOOKUP($A$616,Raport4!$B$283:$T$419,5)</f>
        <v>83.5</v>
      </c>
      <c r="F619" s="84">
        <f>VLOOKUP($A$616,Raport4!$B$283:$T$419,6)</f>
        <v>84</v>
      </c>
      <c r="G619" s="84">
        <f>VLOOKUP($A$616,Raport4!$B$283:$T$419,7)</f>
        <v>88</v>
      </c>
      <c r="H619" s="84">
        <f>VLOOKUP($A$616,Raport4!$B$283:$T$419,8)</f>
        <v>87</v>
      </c>
      <c r="I619" s="84">
        <f>VLOOKUP($A$616,Raport4!$B$283:$T$419,9)</f>
        <v>84</v>
      </c>
      <c r="J619" s="84">
        <f>VLOOKUP($A$616,Raport4!$B$283:$T$419,10)</f>
        <v>91</v>
      </c>
      <c r="K619" s="84">
        <f>VLOOKUP($A$616,Raport4!$B$283:$T$419,11)</f>
        <v>84.5</v>
      </c>
      <c r="L619" s="84">
        <f>VLOOKUP($A$616,Raport4!$B$283:$T$419,12)</f>
        <v>88.5</v>
      </c>
      <c r="M619" s="84">
        <f>VLOOKUP($A$616,Raport4!$B$283:$T$419,13)</f>
        <v>84</v>
      </c>
      <c r="N619" s="84">
        <f>VLOOKUP($A$616,Raport4!$B$283:$T$419,14)</f>
        <v>86</v>
      </c>
      <c r="O619" s="84">
        <f>VLOOKUP($A$616,Raport4!$B$283:$T$419,15)</f>
        <v>85</v>
      </c>
      <c r="P619" s="84">
        <f>VLOOKUP($A$616,Raport4!$B$283:$T$419,16)</f>
        <v>86</v>
      </c>
      <c r="Q619" s="84">
        <f>VLOOKUP($A$616,Raport4!$B$283:$T$419,17)</f>
        <v>81.5</v>
      </c>
      <c r="R619" s="84">
        <f>VLOOKUP($A$616,Raport4!$B$283:$T$419,18)</f>
        <v>83.5</v>
      </c>
      <c r="S619" s="38">
        <f t="shared" si="334"/>
        <v>1285.5</v>
      </c>
      <c r="T619" s="38">
        <f t="shared" si="335"/>
        <v>85.7</v>
      </c>
      <c r="U619" s="338"/>
      <c r="V619" s="340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 spans="1:32" ht="15" customHeight="1">
      <c r="A620" s="335"/>
      <c r="B620" s="86" t="str">
        <f>VLOOKUP($A$616,PresensiIPS!$A$7:$M$360,4)</f>
        <v>3526011105030002</v>
      </c>
      <c r="C620" s="36" t="s">
        <v>24</v>
      </c>
      <c r="D620" s="84">
        <f>VLOOKUP($A$616,Raport5!$B$283:$T$419,4)</f>
        <v>89.5</v>
      </c>
      <c r="E620" s="84">
        <f>VLOOKUP($A$616,Raport5!$B$283:$T$419,5)</f>
        <v>87</v>
      </c>
      <c r="F620" s="84">
        <f>VLOOKUP($A$616,Raport5!$B$283:$T$419,6)</f>
        <v>89</v>
      </c>
      <c r="G620" s="84">
        <f>VLOOKUP($A$616,Raport5!$B$283:$T$419,7)</f>
        <v>89.5</v>
      </c>
      <c r="H620" s="84">
        <f>VLOOKUP($A$616,Raport5!$B$283:$T$419,8)</f>
        <v>89</v>
      </c>
      <c r="I620" s="84">
        <f>VLOOKUP($A$616,Raport5!$B$283:$T$419,9)</f>
        <v>85.5</v>
      </c>
      <c r="J620" s="84">
        <f>VLOOKUP($A$616,Raport5!$B$283:$T$419,10)</f>
        <v>92</v>
      </c>
      <c r="K620" s="84">
        <f>VLOOKUP($A$616,Raport5!$B$283:$T$419,11)</f>
        <v>87</v>
      </c>
      <c r="L620" s="84">
        <f>VLOOKUP($A$616,Raport5!$B$283:$T$419,12)</f>
        <v>91</v>
      </c>
      <c r="M620" s="84">
        <f>VLOOKUP($A$616,Raport5!$B$283:$T$419,13)</f>
        <v>90</v>
      </c>
      <c r="N620" s="84">
        <f>VLOOKUP($A$616,Raport5!$B$283:$T$419,14)</f>
        <v>87.5</v>
      </c>
      <c r="O620" s="84">
        <f>VLOOKUP($A$616,Raport5!$B$283:$T$419,15)</f>
        <v>88.5</v>
      </c>
      <c r="P620" s="84">
        <f>VLOOKUP($A$616,Raport5!$B$283:$T$419,16)</f>
        <v>88</v>
      </c>
      <c r="Q620" s="84">
        <f>VLOOKUP($A$616,Raport5!$B$283:$T$419,17)</f>
        <v>86.5</v>
      </c>
      <c r="R620" s="84">
        <f>VLOOKUP($A$616,Raport5!$B$283:$T$419,18)</f>
        <v>87.5</v>
      </c>
      <c r="S620" s="38">
        <f t="shared" si="334"/>
        <v>1327.5</v>
      </c>
      <c r="T620" s="38">
        <f t="shared" si="335"/>
        <v>88.5</v>
      </c>
      <c r="U620" s="338"/>
      <c r="V620" s="340"/>
    </row>
    <row r="621" spans="1:32" ht="15" customHeight="1">
      <c r="A621" s="335"/>
      <c r="B621" s="85">
        <f>VLOOKUP($A$616,PresensiIPS!$A$7:$M$360,2)</f>
        <v>12141</v>
      </c>
      <c r="C621" s="36" t="s">
        <v>67</v>
      </c>
      <c r="D621" s="84">
        <f>VLOOKUP($A$616,Raport6!$B$283:$T$419,4)</f>
        <v>90</v>
      </c>
      <c r="E621" s="84">
        <f>VLOOKUP($A$616,Raport6!$B$283:$T$419,5)</f>
        <v>90</v>
      </c>
      <c r="F621" s="84">
        <f>VLOOKUP($A$616,Raport6!$B$283:$T$419,6)</f>
        <v>90</v>
      </c>
      <c r="G621" s="84">
        <f>VLOOKUP($A$616,Raport6!$B$283:$T$419,7)</f>
        <v>90.5</v>
      </c>
      <c r="H621" s="84">
        <f>VLOOKUP($A$616,Raport6!$B$283:$T$419,8)</f>
        <v>89</v>
      </c>
      <c r="I621" s="84">
        <f>VLOOKUP($A$616,Raport6!$B$283:$T$419,9)</f>
        <v>88.5</v>
      </c>
      <c r="J621" s="84">
        <f>VLOOKUP($A$616,Raport6!$B$283:$T$419,10)</f>
        <v>95.5</v>
      </c>
      <c r="K621" s="84">
        <f>VLOOKUP($A$616,Raport6!$B$283:$T$419,11)</f>
        <v>90</v>
      </c>
      <c r="L621" s="84">
        <f>VLOOKUP($A$616,Raport6!$B$283:$T$419,12)</f>
        <v>92.5</v>
      </c>
      <c r="M621" s="84">
        <f>VLOOKUP($A$616,Raport6!$B$283:$T$419,13)</f>
        <v>94</v>
      </c>
      <c r="N621" s="84">
        <f>VLOOKUP($A$616,Raport6!$B$283:$T$419,14)</f>
        <v>89.5</v>
      </c>
      <c r="O621" s="84">
        <f>VLOOKUP($A$616,Raport6!$B$283:$T$419,15)</f>
        <v>88.5</v>
      </c>
      <c r="P621" s="84">
        <f>VLOOKUP($A$616,Raport6!$B$283:$T$419,16)</f>
        <v>88.5</v>
      </c>
      <c r="Q621" s="84">
        <f>VLOOKUP($A$616,Raport6!$B$283:$T$419,17)</f>
        <v>88</v>
      </c>
      <c r="R621" s="84">
        <f>VLOOKUP($A$616,Raport6!$B$283:$T$419,18)</f>
        <v>88.5</v>
      </c>
      <c r="S621" s="38">
        <f t="shared" si="334"/>
        <v>1353</v>
      </c>
      <c r="T621" s="38">
        <f t="shared" si="335"/>
        <v>90.2</v>
      </c>
      <c r="U621" s="338"/>
      <c r="V621" s="340"/>
    </row>
    <row r="622" spans="1:32" ht="15" customHeight="1">
      <c r="A622" s="335"/>
      <c r="B622" s="85" t="str">
        <f>VLOOKUP($A$616,PresensiIPS!$A$7:$M$360,3)</f>
        <v>0039009780</v>
      </c>
      <c r="C622" s="27" t="s">
        <v>21</v>
      </c>
      <c r="D622" s="39">
        <f>ROUND(((D616+D617+D618+D619+D620+D621)/6),2)</f>
        <v>84.17</v>
      </c>
      <c r="E622" s="39">
        <f>ROUND(((E616+E617+E618+E619+E620+E621)/6),2)</f>
        <v>82.25</v>
      </c>
      <c r="F622" s="39">
        <f>ROUND(((F616+F617+F618+F619+F620+F621)/6),2)</f>
        <v>84.25</v>
      </c>
      <c r="G622" s="39">
        <f>ROUND(((G616+G617+G618+G619+G620+G621)/6),2)</f>
        <v>86.25</v>
      </c>
      <c r="H622" s="39">
        <f>ROUND(((H616+H617+H618+H619+H620+H621)/6),2)</f>
        <v>83.92</v>
      </c>
      <c r="I622" s="39">
        <f t="shared" ref="I622:T622" si="337">ROUND(((I616+I617+I618+I619+I620+I621)/6),2)</f>
        <v>83.83</v>
      </c>
      <c r="J622" s="39">
        <f t="shared" si="337"/>
        <v>89.33</v>
      </c>
      <c r="K622" s="39">
        <f t="shared" si="337"/>
        <v>83.58</v>
      </c>
      <c r="L622" s="39">
        <f t="shared" si="337"/>
        <v>87.83</v>
      </c>
      <c r="M622" s="39">
        <f t="shared" ref="M622" si="338">ROUND(((M616+M617+M618+M619+M620+M621)/6),2)</f>
        <v>86.75</v>
      </c>
      <c r="N622" s="39">
        <f t="shared" si="337"/>
        <v>85.33</v>
      </c>
      <c r="O622" s="39">
        <f t="shared" si="337"/>
        <v>81.33</v>
      </c>
      <c r="P622" s="39">
        <f t="shared" si="337"/>
        <v>84.5</v>
      </c>
      <c r="Q622" s="39">
        <f t="shared" si="337"/>
        <v>81.17</v>
      </c>
      <c r="R622" s="39">
        <f t="shared" si="337"/>
        <v>85.5</v>
      </c>
      <c r="S622" s="39">
        <f t="shared" si="337"/>
        <v>1270</v>
      </c>
      <c r="T622" s="39">
        <f t="shared" si="337"/>
        <v>84.67</v>
      </c>
      <c r="U622" s="338"/>
      <c r="V622" s="340"/>
    </row>
    <row r="623" spans="1:32" ht="15" customHeight="1">
      <c r="A623" s="335"/>
      <c r="B623" s="78"/>
      <c r="C623" s="28" t="s">
        <v>204</v>
      </c>
      <c r="D623" s="84">
        <f>VLOOKUP($A$616,'Nilai USP'!$B$283:$T$419,4)</f>
        <v>94</v>
      </c>
      <c r="E623" s="84">
        <f>VLOOKUP($A$616,'Nilai USP'!$B$283:$T$419,5)</f>
        <v>87.692307692307693</v>
      </c>
      <c r="F623" s="84">
        <f>VLOOKUP($A$616,'Nilai USP'!$B$283:$T$419,6)</f>
        <v>89</v>
      </c>
      <c r="G623" s="84">
        <f>VLOOKUP($A$616,'Nilai USP'!$B$283:$T$419,7)</f>
        <v>79</v>
      </c>
      <c r="H623" s="84">
        <f>VLOOKUP($A$616,'Nilai USP'!$B$283:$T$419,8)</f>
        <v>83</v>
      </c>
      <c r="I623" s="84">
        <f>VLOOKUP($A$616,'Nilai USP'!$B$283:$T$419,9)</f>
        <v>93</v>
      </c>
      <c r="J623" s="84">
        <f>VLOOKUP($A$616,'Nilai USP'!$B$283:$T$419,10)</f>
        <v>96</v>
      </c>
      <c r="K623" s="84">
        <f>VLOOKUP($A$616,'Nilai USP'!$B$283:$T$419,11)</f>
        <v>95</v>
      </c>
      <c r="L623" s="84">
        <f>VLOOKUP($A$616,'Nilai USP'!$B$283:$T$419,12)</f>
        <v>88</v>
      </c>
      <c r="M623" s="84">
        <f>VLOOKUP($A$616,'Nilai USP'!$B$283:$T$419,13)</f>
        <v>93.823529411764696</v>
      </c>
      <c r="N623" s="84">
        <f>VLOOKUP($A$616,'Nilai USP'!$B$283:$T$419,14)</f>
        <v>99</v>
      </c>
      <c r="O623" s="84">
        <f>VLOOKUP($A$616,'Nilai USP'!$B$283:$T$419,15)</f>
        <v>89</v>
      </c>
      <c r="P623" s="84">
        <f>VLOOKUP($A$616,'Nilai USP'!$B$283:$T$419,16)</f>
        <v>84</v>
      </c>
      <c r="Q623" s="84">
        <f>VLOOKUP($A$616,'Nilai USP'!$B$283:$T$419,17)</f>
        <v>90</v>
      </c>
      <c r="R623" s="84">
        <f>VLOOKUP($A$616,'Nilai USP'!$B$283:$T$419,18)</f>
        <v>89</v>
      </c>
      <c r="S623" s="38">
        <f t="shared" ref="S623:S630" si="339">SUM(D623:R623)</f>
        <v>1349.5158371040723</v>
      </c>
      <c r="T623" s="38">
        <f t="shared" ref="T623:T630" si="340">ROUND(S623/COUNT(D623:R623),2)</f>
        <v>89.97</v>
      </c>
      <c r="U623" s="338"/>
      <c r="V623" s="340"/>
    </row>
    <row r="624" spans="1:32" ht="15" customHeight="1" thickBot="1">
      <c r="A624" s="336"/>
      <c r="B624" s="29"/>
      <c r="C624" s="37" t="s">
        <v>205</v>
      </c>
      <c r="D624" s="41">
        <f t="shared" ref="D624:R624" si="341">ROUND((D622*$V$6+D623*$V$7),0)</f>
        <v>89</v>
      </c>
      <c r="E624" s="41">
        <f t="shared" si="341"/>
        <v>85</v>
      </c>
      <c r="F624" s="41">
        <f t="shared" si="341"/>
        <v>87</v>
      </c>
      <c r="G624" s="41">
        <f t="shared" si="341"/>
        <v>83</v>
      </c>
      <c r="H624" s="41">
        <f t="shared" si="341"/>
        <v>83</v>
      </c>
      <c r="I624" s="41">
        <f t="shared" si="341"/>
        <v>88</v>
      </c>
      <c r="J624" s="41">
        <f t="shared" si="341"/>
        <v>93</v>
      </c>
      <c r="K624" s="41">
        <f t="shared" si="341"/>
        <v>89</v>
      </c>
      <c r="L624" s="41">
        <f t="shared" si="341"/>
        <v>88</v>
      </c>
      <c r="M624" s="41">
        <f t="shared" si="341"/>
        <v>90</v>
      </c>
      <c r="N624" s="41">
        <f t="shared" si="341"/>
        <v>92</v>
      </c>
      <c r="O624" s="41">
        <f t="shared" si="341"/>
        <v>85</v>
      </c>
      <c r="P624" s="41">
        <f t="shared" si="341"/>
        <v>84</v>
      </c>
      <c r="Q624" s="41">
        <f t="shared" si="341"/>
        <v>86</v>
      </c>
      <c r="R624" s="41">
        <f t="shared" si="341"/>
        <v>87</v>
      </c>
      <c r="S624" s="41">
        <f t="shared" si="339"/>
        <v>1309</v>
      </c>
      <c r="T624" s="41">
        <f t="shared" si="340"/>
        <v>87.27</v>
      </c>
      <c r="U624" s="339"/>
      <c r="V624" s="341"/>
    </row>
    <row r="625" spans="1:32" ht="15" customHeight="1" thickTop="1">
      <c r="A625" s="334">
        <v>69</v>
      </c>
      <c r="B625" s="26"/>
      <c r="C625" s="36" t="s">
        <v>34</v>
      </c>
      <c r="D625" s="87">
        <f>VLOOKUP($A$625,Raport1!$B$283:$T$419,4)</f>
        <v>80</v>
      </c>
      <c r="E625" s="87">
        <f>VLOOKUP($A$625,Raport1!$B$283:$T$419,5)</f>
        <v>80.5</v>
      </c>
      <c r="F625" s="87">
        <f>VLOOKUP($A$625,Raport1!$B$283:$T$419,6)</f>
        <v>83.5</v>
      </c>
      <c r="G625" s="87">
        <f>VLOOKUP($A$625,Raport1!$B$283:$T$419,7)</f>
        <v>75.5</v>
      </c>
      <c r="H625" s="87">
        <f>VLOOKUP($A$625,Raport1!$B$283:$T$419,8)</f>
        <v>76</v>
      </c>
      <c r="I625" s="87">
        <f>VLOOKUP($A$625,Raport1!$B$283:$T$419,9)</f>
        <v>80</v>
      </c>
      <c r="J625" s="87">
        <f>VLOOKUP($A$625,Raport1!$B$283:$T$419,10)</f>
        <v>84</v>
      </c>
      <c r="K625" s="87">
        <f>VLOOKUP($A$625,Raport1!$B$283:$T$419,11)</f>
        <v>76</v>
      </c>
      <c r="L625" s="87">
        <f>VLOOKUP($A$625,Raport1!$B$283:$T$419,12)</f>
        <v>78.5</v>
      </c>
      <c r="M625" s="87">
        <f>VLOOKUP($A$625,Raport1!$B$283:$T$419,13)</f>
        <v>77</v>
      </c>
      <c r="N625" s="87">
        <f>VLOOKUP($A$625,Raport1!$B$283:$T$419,14)</f>
        <v>83</v>
      </c>
      <c r="O625" s="87">
        <f>VLOOKUP($A$625,Raport1!$B$283:$T$419,15)</f>
        <v>70</v>
      </c>
      <c r="P625" s="87">
        <f>VLOOKUP($A$625,Raport1!$B$283:$T$419,16)</f>
        <v>82</v>
      </c>
      <c r="Q625" s="87">
        <f>VLOOKUP($A$625,Raport1!$B$283:$T$419,17)</f>
        <v>75</v>
      </c>
      <c r="R625" s="87">
        <f>VLOOKUP($A$625,Raport1!$B$283:$T$419,18)</f>
        <v>79</v>
      </c>
      <c r="S625" s="80">
        <f t="shared" si="339"/>
        <v>1180</v>
      </c>
      <c r="T625" s="80">
        <f t="shared" si="340"/>
        <v>78.67</v>
      </c>
      <c r="U625" s="337" t="str">
        <f>'SIKAP IPS'!J76</f>
        <v>SB</v>
      </c>
      <c r="V625" s="340" t="s">
        <v>33</v>
      </c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 spans="1:32" ht="15" customHeight="1">
      <c r="A626" s="335"/>
      <c r="B626" s="26"/>
      <c r="C626" s="35" t="s">
        <v>35</v>
      </c>
      <c r="D626" s="84">
        <f>VLOOKUP($A$625,Raport2!$B$283:$T$419,4)</f>
        <v>81.5</v>
      </c>
      <c r="E626" s="84">
        <f>VLOOKUP($A$625,Raport2!$B$283:$T$419,5)</f>
        <v>82</v>
      </c>
      <c r="F626" s="84">
        <f>VLOOKUP($A$625,Raport2!$B$283:$T$419,6)</f>
        <v>84</v>
      </c>
      <c r="G626" s="84">
        <f>VLOOKUP($A$625,Raport2!$B$283:$T$419,7)</f>
        <v>86.5</v>
      </c>
      <c r="H626" s="84">
        <f>VLOOKUP($A$625,Raport2!$B$283:$T$419,8)</f>
        <v>84</v>
      </c>
      <c r="I626" s="84">
        <f>VLOOKUP($A$625,Raport2!$B$283:$T$419,9)</f>
        <v>81.5</v>
      </c>
      <c r="J626" s="84">
        <f>VLOOKUP($A$625,Raport2!$B$283:$T$419,10)</f>
        <v>87</v>
      </c>
      <c r="K626" s="84">
        <f>VLOOKUP($A$625,Raport2!$B$283:$T$419,11)</f>
        <v>81</v>
      </c>
      <c r="L626" s="84">
        <f>VLOOKUP($A$625,Raport2!$B$283:$T$419,12)</f>
        <v>81.5</v>
      </c>
      <c r="M626" s="84">
        <f>VLOOKUP($A$625,Raport2!$B$283:$T$419,13)</f>
        <v>79</v>
      </c>
      <c r="N626" s="84">
        <f>VLOOKUP($A$625,Raport2!$B$283:$T$419,14)</f>
        <v>82.5</v>
      </c>
      <c r="O626" s="84">
        <f>VLOOKUP($A$625,Raport2!$B$283:$T$419,15)</f>
        <v>76</v>
      </c>
      <c r="P626" s="84">
        <f>VLOOKUP($A$625,Raport2!$B$283:$T$419,16)</f>
        <v>85.5</v>
      </c>
      <c r="Q626" s="84">
        <f>VLOOKUP($A$625,Raport2!$B$283:$T$419,17)</f>
        <v>80</v>
      </c>
      <c r="R626" s="84">
        <f>VLOOKUP($A$625,Raport2!$B$283:$T$419,18)</f>
        <v>83.5</v>
      </c>
      <c r="S626" s="38">
        <f t="shared" si="339"/>
        <v>1235.5</v>
      </c>
      <c r="T626" s="38">
        <f t="shared" si="340"/>
        <v>82.37</v>
      </c>
      <c r="U626" s="338"/>
      <c r="V626" s="340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 spans="1:32" ht="15" customHeight="1">
      <c r="A627" s="335"/>
      <c r="B627" s="342" t="str">
        <f>VLOOKUP($A$625,PresensiIPS!$A$7:$M$360,7)</f>
        <v>ANANDA NOVA JUNIAR</v>
      </c>
      <c r="C627" s="35" t="s">
        <v>22</v>
      </c>
      <c r="D627" s="84">
        <f>VLOOKUP($A$625,Raport3!$B$283:$T$419,4)</f>
        <v>86.5</v>
      </c>
      <c r="E627" s="84">
        <f>VLOOKUP($A$625,Raport3!$B$283:$T$419,5)</f>
        <v>83</v>
      </c>
      <c r="F627" s="84">
        <f>VLOOKUP($A$625,Raport3!$B$283:$T$419,6)</f>
        <v>83.5</v>
      </c>
      <c r="G627" s="84">
        <f>VLOOKUP($A$625,Raport3!$B$283:$T$419,7)</f>
        <v>84</v>
      </c>
      <c r="H627" s="84">
        <f>VLOOKUP($A$625,Raport3!$B$283:$T$419,8)</f>
        <v>82.5</v>
      </c>
      <c r="I627" s="84">
        <f>VLOOKUP($A$625,Raport3!$B$283:$T$419,9)</f>
        <v>85</v>
      </c>
      <c r="J627" s="84">
        <f>VLOOKUP($A$625,Raport3!$B$283:$T$419,10)</f>
        <v>93</v>
      </c>
      <c r="K627" s="84">
        <f>VLOOKUP($A$625,Raport3!$B$283:$T$419,11)</f>
        <v>81</v>
      </c>
      <c r="L627" s="84">
        <f>VLOOKUP($A$625,Raport3!$B$283:$T$419,12)</f>
        <v>85</v>
      </c>
      <c r="M627" s="84">
        <f>VLOOKUP($A$625,Raport3!$B$283:$T$419,13)</f>
        <v>84.5</v>
      </c>
      <c r="N627" s="84">
        <f>VLOOKUP($A$625,Raport3!$B$283:$T$419,14)</f>
        <v>86</v>
      </c>
      <c r="O627" s="84">
        <f>VLOOKUP($A$625,Raport3!$B$283:$T$419,15)</f>
        <v>80</v>
      </c>
      <c r="P627" s="84">
        <f>VLOOKUP($A$625,Raport3!$B$283:$T$419,16)</f>
        <v>88</v>
      </c>
      <c r="Q627" s="84">
        <f>VLOOKUP($A$625,Raport3!$B$283:$T$419,17)</f>
        <v>74</v>
      </c>
      <c r="R627" s="84">
        <f>VLOOKUP($A$625,Raport3!$B$283:$T$419,18)</f>
        <v>79</v>
      </c>
      <c r="S627" s="38">
        <f t="shared" si="339"/>
        <v>1255</v>
      </c>
      <c r="T627" s="38">
        <f t="shared" si="340"/>
        <v>83.67</v>
      </c>
      <c r="U627" s="338"/>
      <c r="V627" s="340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 spans="1:32" ht="15" customHeight="1">
      <c r="A628" s="335"/>
      <c r="B628" s="342"/>
      <c r="C628" s="35" t="s">
        <v>23</v>
      </c>
      <c r="D628" s="84">
        <f>VLOOKUP($A$625,Raport4!$B$283:$T$419,4)</f>
        <v>89</v>
      </c>
      <c r="E628" s="84">
        <f>VLOOKUP($A$625,Raport4!$B$283:$T$419,5)</f>
        <v>85</v>
      </c>
      <c r="F628" s="84">
        <f>VLOOKUP($A$625,Raport4!$B$283:$T$419,6)</f>
        <v>84</v>
      </c>
      <c r="G628" s="84">
        <f>VLOOKUP($A$625,Raport4!$B$283:$T$419,7)</f>
        <v>87</v>
      </c>
      <c r="H628" s="84">
        <f>VLOOKUP($A$625,Raport4!$B$283:$T$419,8)</f>
        <v>87</v>
      </c>
      <c r="I628" s="84">
        <f>VLOOKUP($A$625,Raport4!$B$283:$T$419,9)</f>
        <v>85</v>
      </c>
      <c r="J628" s="84">
        <f>VLOOKUP($A$625,Raport4!$B$283:$T$419,10)</f>
        <v>92.5</v>
      </c>
      <c r="K628" s="84">
        <f>VLOOKUP($A$625,Raport4!$B$283:$T$419,11)</f>
        <v>84.5</v>
      </c>
      <c r="L628" s="84">
        <f>VLOOKUP($A$625,Raport4!$B$283:$T$419,12)</f>
        <v>87.5</v>
      </c>
      <c r="M628" s="84">
        <f>VLOOKUP($A$625,Raport4!$B$283:$T$419,13)</f>
        <v>80</v>
      </c>
      <c r="N628" s="84">
        <f>VLOOKUP($A$625,Raport4!$B$283:$T$419,14)</f>
        <v>87</v>
      </c>
      <c r="O628" s="84">
        <f>VLOOKUP($A$625,Raport4!$B$283:$T$419,15)</f>
        <v>80</v>
      </c>
      <c r="P628" s="84">
        <f>VLOOKUP($A$625,Raport4!$B$283:$T$419,16)</f>
        <v>90</v>
      </c>
      <c r="Q628" s="84">
        <f>VLOOKUP($A$625,Raport4!$B$283:$T$419,17)</f>
        <v>79.5</v>
      </c>
      <c r="R628" s="84">
        <f>VLOOKUP($A$625,Raport4!$B$283:$T$419,18)</f>
        <v>79.5</v>
      </c>
      <c r="S628" s="38">
        <f t="shared" si="339"/>
        <v>1277.5</v>
      </c>
      <c r="T628" s="38">
        <f t="shared" si="340"/>
        <v>85.17</v>
      </c>
      <c r="U628" s="338"/>
      <c r="V628" s="340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 spans="1:32" ht="15" customHeight="1">
      <c r="A629" s="335"/>
      <c r="B629" s="86" t="str">
        <f>VLOOKUP($A$625,PresensiIPS!$A$7:$M$360,4)</f>
        <v>3526015906030002</v>
      </c>
      <c r="C629" s="36" t="s">
        <v>24</v>
      </c>
      <c r="D629" s="84">
        <f>VLOOKUP($A$625,Raport5!$B$283:$T$419,4)</f>
        <v>90</v>
      </c>
      <c r="E629" s="84">
        <f>VLOOKUP($A$625,Raport5!$B$283:$T$419,5)</f>
        <v>93</v>
      </c>
      <c r="F629" s="84">
        <f>VLOOKUP($A$625,Raport5!$B$283:$T$419,6)</f>
        <v>89</v>
      </c>
      <c r="G629" s="84">
        <f>VLOOKUP($A$625,Raport5!$B$283:$T$419,7)</f>
        <v>88.5</v>
      </c>
      <c r="H629" s="84">
        <f>VLOOKUP($A$625,Raport5!$B$283:$T$419,8)</f>
        <v>92.5</v>
      </c>
      <c r="I629" s="84">
        <f>VLOOKUP($A$625,Raport5!$B$283:$T$419,9)</f>
        <v>88</v>
      </c>
      <c r="J629" s="84">
        <f>VLOOKUP($A$625,Raport5!$B$283:$T$419,10)</f>
        <v>91.5</v>
      </c>
      <c r="K629" s="84">
        <f>VLOOKUP($A$625,Raport5!$B$283:$T$419,11)</f>
        <v>88</v>
      </c>
      <c r="L629" s="84">
        <f>VLOOKUP($A$625,Raport5!$B$283:$T$419,12)</f>
        <v>90.5</v>
      </c>
      <c r="M629" s="84">
        <f>VLOOKUP($A$625,Raport5!$B$283:$T$419,13)</f>
        <v>85</v>
      </c>
      <c r="N629" s="84">
        <f>VLOOKUP($A$625,Raport5!$B$283:$T$419,14)</f>
        <v>87</v>
      </c>
      <c r="O629" s="84">
        <f>VLOOKUP($A$625,Raport5!$B$283:$T$419,15)</f>
        <v>90.5</v>
      </c>
      <c r="P629" s="84">
        <f>VLOOKUP($A$625,Raport5!$B$283:$T$419,16)</f>
        <v>88</v>
      </c>
      <c r="Q629" s="84">
        <f>VLOOKUP($A$625,Raport5!$B$283:$T$419,17)</f>
        <v>84</v>
      </c>
      <c r="R629" s="84">
        <f>VLOOKUP($A$625,Raport5!$B$283:$T$419,18)</f>
        <v>87</v>
      </c>
      <c r="S629" s="38">
        <f t="shared" si="339"/>
        <v>1332.5</v>
      </c>
      <c r="T629" s="38">
        <f t="shared" si="340"/>
        <v>88.83</v>
      </c>
      <c r="U629" s="338"/>
      <c r="V629" s="340"/>
    </row>
    <row r="630" spans="1:32" ht="15" customHeight="1">
      <c r="A630" s="335"/>
      <c r="B630" s="85">
        <f>VLOOKUP($A$625,PresensiIPS!$A$7:$M$360,2)</f>
        <v>12167</v>
      </c>
      <c r="C630" s="36" t="s">
        <v>67</v>
      </c>
      <c r="D630" s="84">
        <f>VLOOKUP($A$625,Raport6!$B$283:$T$419,4)</f>
        <v>90.5</v>
      </c>
      <c r="E630" s="84">
        <f>VLOOKUP($A$625,Raport6!$B$283:$T$419,5)</f>
        <v>94</v>
      </c>
      <c r="F630" s="84">
        <f>VLOOKUP($A$625,Raport6!$B$283:$T$419,6)</f>
        <v>91.5</v>
      </c>
      <c r="G630" s="84">
        <f>VLOOKUP($A$625,Raport6!$B$283:$T$419,7)</f>
        <v>89.5</v>
      </c>
      <c r="H630" s="84">
        <f>VLOOKUP($A$625,Raport6!$B$283:$T$419,8)</f>
        <v>92.5</v>
      </c>
      <c r="I630" s="84">
        <f>VLOOKUP($A$625,Raport6!$B$283:$T$419,9)</f>
        <v>90</v>
      </c>
      <c r="J630" s="84">
        <f>VLOOKUP($A$625,Raport6!$B$283:$T$419,10)</f>
        <v>94.5</v>
      </c>
      <c r="K630" s="84">
        <f>VLOOKUP($A$625,Raport6!$B$283:$T$419,11)</f>
        <v>91</v>
      </c>
      <c r="L630" s="84">
        <f>VLOOKUP($A$625,Raport6!$B$283:$T$419,12)</f>
        <v>92</v>
      </c>
      <c r="M630" s="84">
        <f>VLOOKUP($A$625,Raport6!$B$283:$T$419,13)</f>
        <v>89</v>
      </c>
      <c r="N630" s="84">
        <f>VLOOKUP($A$625,Raport6!$B$283:$T$419,14)</f>
        <v>89</v>
      </c>
      <c r="O630" s="84">
        <f>VLOOKUP($A$625,Raport6!$B$283:$T$419,15)</f>
        <v>90.5</v>
      </c>
      <c r="P630" s="84">
        <f>VLOOKUP($A$625,Raport6!$B$283:$T$419,16)</f>
        <v>90.5</v>
      </c>
      <c r="Q630" s="84">
        <f>VLOOKUP($A$625,Raport6!$B$283:$T$419,17)</f>
        <v>83.5</v>
      </c>
      <c r="R630" s="84">
        <f>VLOOKUP($A$625,Raport6!$B$283:$T$419,18)</f>
        <v>88.5</v>
      </c>
      <c r="S630" s="38">
        <f t="shared" si="339"/>
        <v>1356.5</v>
      </c>
      <c r="T630" s="38">
        <f t="shared" si="340"/>
        <v>90.43</v>
      </c>
      <c r="U630" s="338"/>
      <c r="V630" s="340"/>
    </row>
    <row r="631" spans="1:32" ht="15" customHeight="1">
      <c r="A631" s="335"/>
      <c r="B631" s="85" t="str">
        <f>VLOOKUP($A$625,PresensiIPS!$A$7:$M$360,3)</f>
        <v>0038295907</v>
      </c>
      <c r="C631" s="27" t="s">
        <v>21</v>
      </c>
      <c r="D631" s="39">
        <f>ROUND(((D625+D626+D627+D628+D629+D630)/6),2)</f>
        <v>86.25</v>
      </c>
      <c r="E631" s="39">
        <f>ROUND(((E625+E626+E627+E628+E629+E630)/6),2)</f>
        <v>86.25</v>
      </c>
      <c r="F631" s="39">
        <f>ROUND(((F625+F626+F627+F628+F629+F630)/6),2)</f>
        <v>85.92</v>
      </c>
      <c r="G631" s="39">
        <f>ROUND(((G625+G626+G627+G628+G629+G630)/6),2)</f>
        <v>85.17</v>
      </c>
      <c r="H631" s="39">
        <f>ROUND(((H625+H626+H627+H628+H629+H630)/6),2)</f>
        <v>85.75</v>
      </c>
      <c r="I631" s="39">
        <f t="shared" ref="I631:T631" si="342">ROUND(((I625+I626+I627+I628+I629+I630)/6),2)</f>
        <v>84.92</v>
      </c>
      <c r="J631" s="39">
        <f t="shared" si="342"/>
        <v>90.42</v>
      </c>
      <c r="K631" s="39">
        <f t="shared" si="342"/>
        <v>83.58</v>
      </c>
      <c r="L631" s="39">
        <f t="shared" si="342"/>
        <v>85.83</v>
      </c>
      <c r="M631" s="39">
        <f t="shared" ref="M631" si="343">ROUND(((M625+M626+M627+M628+M629+M630)/6),2)</f>
        <v>82.42</v>
      </c>
      <c r="N631" s="39">
        <f t="shared" si="342"/>
        <v>85.75</v>
      </c>
      <c r="O631" s="39">
        <f t="shared" si="342"/>
        <v>81.17</v>
      </c>
      <c r="P631" s="39">
        <f t="shared" si="342"/>
        <v>87.33</v>
      </c>
      <c r="Q631" s="39">
        <f t="shared" si="342"/>
        <v>79.33</v>
      </c>
      <c r="R631" s="39">
        <f t="shared" si="342"/>
        <v>82.75</v>
      </c>
      <c r="S631" s="39">
        <f t="shared" si="342"/>
        <v>1272.83</v>
      </c>
      <c r="T631" s="39">
        <f t="shared" si="342"/>
        <v>84.86</v>
      </c>
      <c r="U631" s="338"/>
      <c r="V631" s="340"/>
    </row>
    <row r="632" spans="1:32" ht="15" customHeight="1">
      <c r="A632" s="335"/>
      <c r="B632" s="78"/>
      <c r="C632" s="28" t="s">
        <v>204</v>
      </c>
      <c r="D632" s="84">
        <f>VLOOKUP($A$625,'Nilai USP'!$B$283:$T$419,4)</f>
        <v>93</v>
      </c>
      <c r="E632" s="84">
        <f>VLOOKUP($A$625,'Nilai USP'!$B$283:$T$419,5)</f>
        <v>86.92307692307692</v>
      </c>
      <c r="F632" s="84">
        <f>VLOOKUP($A$625,'Nilai USP'!$B$283:$T$419,6)</f>
        <v>90</v>
      </c>
      <c r="G632" s="84">
        <f>VLOOKUP($A$625,'Nilai USP'!$B$283:$T$419,7)</f>
        <v>85</v>
      </c>
      <c r="H632" s="84">
        <f>VLOOKUP($A$625,'Nilai USP'!$B$283:$T$419,8)</f>
        <v>82</v>
      </c>
      <c r="I632" s="84">
        <f>VLOOKUP($A$625,'Nilai USP'!$B$283:$T$419,9)</f>
        <v>95</v>
      </c>
      <c r="J632" s="84">
        <f>VLOOKUP($A$625,'Nilai USP'!$B$283:$T$419,10)</f>
        <v>92</v>
      </c>
      <c r="K632" s="84">
        <f>VLOOKUP($A$625,'Nilai USP'!$B$283:$T$419,11)</f>
        <v>95</v>
      </c>
      <c r="L632" s="84">
        <f>VLOOKUP($A$625,'Nilai USP'!$B$283:$T$419,12)</f>
        <v>87</v>
      </c>
      <c r="M632" s="84">
        <f>VLOOKUP($A$625,'Nilai USP'!$B$283:$T$419,13)</f>
        <v>94.705882352941174</v>
      </c>
      <c r="N632" s="84">
        <f>VLOOKUP($A$625,'Nilai USP'!$B$283:$T$419,14)</f>
        <v>98</v>
      </c>
      <c r="O632" s="84">
        <f>VLOOKUP($A$625,'Nilai USP'!$B$283:$T$419,15)</f>
        <v>85</v>
      </c>
      <c r="P632" s="84">
        <f>VLOOKUP($A$625,'Nilai USP'!$B$283:$T$419,16)</f>
        <v>86</v>
      </c>
      <c r="Q632" s="84">
        <f>VLOOKUP($A$625,'Nilai USP'!$B$283:$T$419,17)</f>
        <v>82</v>
      </c>
      <c r="R632" s="84">
        <f>VLOOKUP($A$625,'Nilai USP'!$B$283:$T$419,18)</f>
        <v>90</v>
      </c>
      <c r="S632" s="38">
        <f t="shared" ref="S632:S639" si="344">SUM(D632:R632)</f>
        <v>1341.6289592760181</v>
      </c>
      <c r="T632" s="38">
        <f t="shared" ref="T632:T639" si="345">ROUND(S632/COUNT(D632:R632),2)</f>
        <v>89.44</v>
      </c>
      <c r="U632" s="338"/>
      <c r="V632" s="340"/>
    </row>
    <row r="633" spans="1:32" ht="15" customHeight="1" thickBot="1">
      <c r="A633" s="336"/>
      <c r="B633" s="29"/>
      <c r="C633" s="37" t="s">
        <v>205</v>
      </c>
      <c r="D633" s="41">
        <f t="shared" ref="D633:R633" si="346">ROUND((D631*$V$6+D632*$V$7),0)</f>
        <v>90</v>
      </c>
      <c r="E633" s="41">
        <f t="shared" si="346"/>
        <v>87</v>
      </c>
      <c r="F633" s="41">
        <f t="shared" si="346"/>
        <v>88</v>
      </c>
      <c r="G633" s="41">
        <f t="shared" si="346"/>
        <v>85</v>
      </c>
      <c r="H633" s="41">
        <f t="shared" si="346"/>
        <v>84</v>
      </c>
      <c r="I633" s="41">
        <f t="shared" si="346"/>
        <v>90</v>
      </c>
      <c r="J633" s="41">
        <f t="shared" si="346"/>
        <v>91</v>
      </c>
      <c r="K633" s="41">
        <f t="shared" si="346"/>
        <v>89</v>
      </c>
      <c r="L633" s="41">
        <f t="shared" si="346"/>
        <v>86</v>
      </c>
      <c r="M633" s="41">
        <f t="shared" si="346"/>
        <v>89</v>
      </c>
      <c r="N633" s="41">
        <f t="shared" si="346"/>
        <v>92</v>
      </c>
      <c r="O633" s="41">
        <f t="shared" si="346"/>
        <v>83</v>
      </c>
      <c r="P633" s="41">
        <f t="shared" si="346"/>
        <v>87</v>
      </c>
      <c r="Q633" s="41">
        <f t="shared" si="346"/>
        <v>81</v>
      </c>
      <c r="R633" s="41">
        <f t="shared" si="346"/>
        <v>86</v>
      </c>
      <c r="S633" s="41">
        <f t="shared" si="344"/>
        <v>1308</v>
      </c>
      <c r="T633" s="41">
        <f t="shared" si="345"/>
        <v>87.2</v>
      </c>
      <c r="U633" s="339"/>
      <c r="V633" s="341"/>
    </row>
    <row r="634" spans="1:32" ht="15" customHeight="1" thickTop="1">
      <c r="A634" s="334">
        <v>70</v>
      </c>
      <c r="B634" s="26"/>
      <c r="C634" s="36" t="s">
        <v>34</v>
      </c>
      <c r="D634" s="87">
        <f>VLOOKUP($A$634,Raport1!$B$283:$T$419,4)</f>
        <v>79.5</v>
      </c>
      <c r="E634" s="87">
        <f>VLOOKUP($A$634,Raport1!$B$283:$T$419,5)</f>
        <v>80.5</v>
      </c>
      <c r="F634" s="87">
        <f>VLOOKUP($A$634,Raport1!$B$283:$T$419,6)</f>
        <v>86</v>
      </c>
      <c r="G634" s="87">
        <f>VLOOKUP($A$634,Raport1!$B$283:$T$419,7)</f>
        <v>76.5</v>
      </c>
      <c r="H634" s="87">
        <f>VLOOKUP($A$634,Raport1!$B$283:$T$419,8)</f>
        <v>71</v>
      </c>
      <c r="I634" s="87">
        <f>VLOOKUP($A$634,Raport1!$B$283:$T$419,9)</f>
        <v>82</v>
      </c>
      <c r="J634" s="87">
        <f>VLOOKUP($A$634,Raport1!$B$283:$T$419,10)</f>
        <v>85</v>
      </c>
      <c r="K634" s="87">
        <f>VLOOKUP($A$634,Raport1!$B$283:$T$419,11)</f>
        <v>76.5</v>
      </c>
      <c r="L634" s="87">
        <f>VLOOKUP($A$634,Raport1!$B$283:$T$419,12)</f>
        <v>81</v>
      </c>
      <c r="M634" s="87">
        <f>VLOOKUP($A$634,Raport1!$B$283:$T$419,13)</f>
        <v>76.5</v>
      </c>
      <c r="N634" s="87">
        <f>VLOOKUP($A$634,Raport1!$B$283:$T$419,14)</f>
        <v>77</v>
      </c>
      <c r="O634" s="87">
        <f>VLOOKUP($A$634,Raport1!$B$283:$T$419,15)</f>
        <v>75</v>
      </c>
      <c r="P634" s="87">
        <f>VLOOKUP($A$634,Raport1!$B$283:$T$419,16)</f>
        <v>77.5</v>
      </c>
      <c r="Q634" s="87">
        <f>VLOOKUP($A$634,Raport1!$B$283:$T$419,17)</f>
        <v>75.5</v>
      </c>
      <c r="R634" s="87">
        <f>VLOOKUP($A$634,Raport1!$B$283:$T$419,18)</f>
        <v>83.5</v>
      </c>
      <c r="S634" s="80">
        <f t="shared" si="344"/>
        <v>1183</v>
      </c>
      <c r="T634" s="80">
        <f t="shared" si="345"/>
        <v>78.87</v>
      </c>
      <c r="U634" s="337" t="str">
        <f>'SIKAP IPS'!J77</f>
        <v>SB</v>
      </c>
      <c r="V634" s="340" t="s">
        <v>33</v>
      </c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 spans="1:32" ht="15" customHeight="1">
      <c r="A635" s="335"/>
      <c r="B635" s="26"/>
      <c r="C635" s="35" t="s">
        <v>35</v>
      </c>
      <c r="D635" s="84">
        <f>VLOOKUP($A$634,Raport2!$B$283:$T$419,4)</f>
        <v>80</v>
      </c>
      <c r="E635" s="84">
        <f>VLOOKUP($A$634,Raport2!$B$283:$T$419,5)</f>
        <v>82</v>
      </c>
      <c r="F635" s="84">
        <f>VLOOKUP($A$634,Raport2!$B$283:$T$419,6)</f>
        <v>87</v>
      </c>
      <c r="G635" s="84">
        <f>VLOOKUP($A$634,Raport2!$B$283:$T$419,7)</f>
        <v>80</v>
      </c>
      <c r="H635" s="84">
        <f>VLOOKUP($A$634,Raport2!$B$283:$T$419,8)</f>
        <v>82</v>
      </c>
      <c r="I635" s="84">
        <f>VLOOKUP($A$634,Raport2!$B$283:$T$419,9)</f>
        <v>86.5</v>
      </c>
      <c r="J635" s="84">
        <f>VLOOKUP($A$634,Raport2!$B$283:$T$419,10)</f>
        <v>89</v>
      </c>
      <c r="K635" s="84">
        <f>VLOOKUP($A$634,Raport2!$B$283:$T$419,11)</f>
        <v>81</v>
      </c>
      <c r="L635" s="84">
        <f>VLOOKUP($A$634,Raport2!$B$283:$T$419,12)</f>
        <v>82.5</v>
      </c>
      <c r="M635" s="84">
        <f>VLOOKUP($A$634,Raport2!$B$283:$T$419,13)</f>
        <v>80</v>
      </c>
      <c r="N635" s="84">
        <f>VLOOKUP($A$634,Raport2!$B$283:$T$419,14)</f>
        <v>78.5</v>
      </c>
      <c r="O635" s="84">
        <f>VLOOKUP($A$634,Raport2!$B$283:$T$419,15)</f>
        <v>80</v>
      </c>
      <c r="P635" s="84">
        <f>VLOOKUP($A$634,Raport2!$B$283:$T$419,16)</f>
        <v>81</v>
      </c>
      <c r="Q635" s="84">
        <f>VLOOKUP($A$634,Raport2!$B$283:$T$419,17)</f>
        <v>79.5</v>
      </c>
      <c r="R635" s="84">
        <f>VLOOKUP($A$634,Raport2!$B$283:$T$419,18)</f>
        <v>85.5</v>
      </c>
      <c r="S635" s="38">
        <f t="shared" si="344"/>
        <v>1234.5</v>
      </c>
      <c r="T635" s="38">
        <f t="shared" si="345"/>
        <v>82.3</v>
      </c>
      <c r="U635" s="338"/>
      <c r="V635" s="340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 spans="1:32" ht="15" customHeight="1">
      <c r="A636" s="335"/>
      <c r="B636" s="342" t="str">
        <f>VLOOKUP($A$634,PresensiIPS!$A$7:$M$360,7)</f>
        <v>ANDRES FARREL ARDAN</v>
      </c>
      <c r="C636" s="35" t="s">
        <v>22</v>
      </c>
      <c r="D636" s="84">
        <f>VLOOKUP($A$634,Raport3!$B$283:$T$419,4)</f>
        <v>89</v>
      </c>
      <c r="E636" s="84">
        <f>VLOOKUP($A$634,Raport3!$B$283:$T$419,5)</f>
        <v>85</v>
      </c>
      <c r="F636" s="84">
        <f>VLOOKUP($A$634,Raport3!$B$283:$T$419,6)</f>
        <v>85.5</v>
      </c>
      <c r="G636" s="84">
        <f>VLOOKUP($A$634,Raport3!$B$283:$T$419,7)</f>
        <v>89</v>
      </c>
      <c r="H636" s="84">
        <f>VLOOKUP($A$634,Raport3!$B$283:$T$419,8)</f>
        <v>89</v>
      </c>
      <c r="I636" s="84">
        <f>VLOOKUP($A$634,Raport3!$B$283:$T$419,9)</f>
        <v>87.5</v>
      </c>
      <c r="J636" s="84">
        <f>VLOOKUP($A$634,Raport3!$B$283:$T$419,10)</f>
        <v>89</v>
      </c>
      <c r="K636" s="84">
        <f>VLOOKUP($A$634,Raport3!$B$283:$T$419,11)</f>
        <v>85</v>
      </c>
      <c r="L636" s="84">
        <f>VLOOKUP($A$634,Raport3!$B$283:$T$419,12)</f>
        <v>85</v>
      </c>
      <c r="M636" s="84">
        <f>VLOOKUP($A$634,Raport3!$B$283:$T$419,13)</f>
        <v>86</v>
      </c>
      <c r="N636" s="84">
        <f>VLOOKUP($A$634,Raport3!$B$283:$T$419,14)</f>
        <v>82</v>
      </c>
      <c r="O636" s="84">
        <f>VLOOKUP($A$634,Raport3!$B$283:$T$419,15)</f>
        <v>85</v>
      </c>
      <c r="P636" s="84">
        <f>VLOOKUP($A$634,Raport3!$B$283:$T$419,16)</f>
        <v>85.5</v>
      </c>
      <c r="Q636" s="84">
        <f>VLOOKUP($A$634,Raport3!$B$283:$T$419,17)</f>
        <v>83</v>
      </c>
      <c r="R636" s="84">
        <f>VLOOKUP($A$634,Raport3!$B$283:$T$419,18)</f>
        <v>86</v>
      </c>
      <c r="S636" s="38">
        <f t="shared" si="344"/>
        <v>1291.5</v>
      </c>
      <c r="T636" s="38">
        <f t="shared" si="345"/>
        <v>86.1</v>
      </c>
      <c r="U636" s="338"/>
      <c r="V636" s="340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 spans="1:32" ht="15" customHeight="1">
      <c r="A637" s="335"/>
      <c r="B637" s="342"/>
      <c r="C637" s="35" t="s">
        <v>23</v>
      </c>
      <c r="D637" s="84">
        <f>VLOOKUP($A$634,Raport4!$B$283:$T$419,4)</f>
        <v>90</v>
      </c>
      <c r="E637" s="84">
        <f>VLOOKUP($A$634,Raport4!$B$283:$T$419,5)</f>
        <v>87</v>
      </c>
      <c r="F637" s="84">
        <f>VLOOKUP($A$634,Raport4!$B$283:$T$419,6)</f>
        <v>86</v>
      </c>
      <c r="G637" s="84">
        <f>VLOOKUP($A$634,Raport4!$B$283:$T$419,7)</f>
        <v>83</v>
      </c>
      <c r="H637" s="84">
        <f>VLOOKUP($A$634,Raport4!$B$283:$T$419,8)</f>
        <v>91</v>
      </c>
      <c r="I637" s="84">
        <f>VLOOKUP($A$634,Raport4!$B$283:$T$419,9)</f>
        <v>88</v>
      </c>
      <c r="J637" s="84">
        <f>VLOOKUP($A$634,Raport4!$B$283:$T$419,10)</f>
        <v>94</v>
      </c>
      <c r="K637" s="84">
        <f>VLOOKUP($A$634,Raport4!$B$283:$T$419,11)</f>
        <v>86</v>
      </c>
      <c r="L637" s="84">
        <f>VLOOKUP($A$634,Raport4!$B$283:$T$419,12)</f>
        <v>89.5</v>
      </c>
      <c r="M637" s="84">
        <f>VLOOKUP($A$634,Raport4!$B$283:$T$419,13)</f>
        <v>83.5</v>
      </c>
      <c r="N637" s="84">
        <f>VLOOKUP($A$634,Raport4!$B$283:$T$419,14)</f>
        <v>82</v>
      </c>
      <c r="O637" s="84">
        <f>VLOOKUP($A$634,Raport4!$B$283:$T$419,15)</f>
        <v>85</v>
      </c>
      <c r="P637" s="84">
        <f>VLOOKUP($A$634,Raport4!$B$283:$T$419,16)</f>
        <v>90</v>
      </c>
      <c r="Q637" s="84">
        <f>VLOOKUP($A$634,Raport4!$B$283:$T$419,17)</f>
        <v>83.5</v>
      </c>
      <c r="R637" s="84">
        <f>VLOOKUP($A$634,Raport4!$B$283:$T$419,18)</f>
        <v>85.5</v>
      </c>
      <c r="S637" s="38">
        <f t="shared" si="344"/>
        <v>1304</v>
      </c>
      <c r="T637" s="38">
        <f t="shared" si="345"/>
        <v>86.93</v>
      </c>
      <c r="U637" s="338"/>
      <c r="V637" s="340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 spans="1:32" ht="15" customHeight="1">
      <c r="A638" s="335"/>
      <c r="B638" s="86" t="str">
        <f>VLOOKUP($A$634,PresensiIPS!$A$7:$M$360,4)</f>
        <v>3526010610030001</v>
      </c>
      <c r="C638" s="36" t="s">
        <v>24</v>
      </c>
      <c r="D638" s="84">
        <f>VLOOKUP($A$634,Raport5!$B$283:$T$419,4)</f>
        <v>91</v>
      </c>
      <c r="E638" s="84">
        <f>VLOOKUP($A$634,Raport5!$B$283:$T$419,5)</f>
        <v>96</v>
      </c>
      <c r="F638" s="84">
        <f>VLOOKUP($A$634,Raport5!$B$283:$T$419,6)</f>
        <v>89</v>
      </c>
      <c r="G638" s="84">
        <f>VLOOKUP($A$634,Raport5!$B$283:$T$419,7)</f>
        <v>83.5</v>
      </c>
      <c r="H638" s="84">
        <f>VLOOKUP($A$634,Raport5!$B$283:$T$419,8)</f>
        <v>89.5</v>
      </c>
      <c r="I638" s="84">
        <f>VLOOKUP($A$634,Raport5!$B$283:$T$419,9)</f>
        <v>89</v>
      </c>
      <c r="J638" s="84">
        <f>VLOOKUP($A$634,Raport5!$B$283:$T$419,10)</f>
        <v>94</v>
      </c>
      <c r="K638" s="84">
        <f>VLOOKUP($A$634,Raport5!$B$283:$T$419,11)</f>
        <v>90</v>
      </c>
      <c r="L638" s="84">
        <f>VLOOKUP($A$634,Raport5!$B$283:$T$419,12)</f>
        <v>91</v>
      </c>
      <c r="M638" s="84">
        <f>VLOOKUP($A$634,Raport5!$B$283:$T$419,13)</f>
        <v>90</v>
      </c>
      <c r="N638" s="84">
        <f>VLOOKUP($A$634,Raport5!$B$283:$T$419,14)</f>
        <v>88</v>
      </c>
      <c r="O638" s="84">
        <f>VLOOKUP($A$634,Raport5!$B$283:$T$419,15)</f>
        <v>93.5</v>
      </c>
      <c r="P638" s="84">
        <f>VLOOKUP($A$634,Raport5!$B$283:$T$419,16)</f>
        <v>92.5</v>
      </c>
      <c r="Q638" s="84">
        <f>VLOOKUP($A$634,Raport5!$B$283:$T$419,17)</f>
        <v>91.5</v>
      </c>
      <c r="R638" s="84">
        <f>VLOOKUP($A$634,Raport5!$B$283:$T$419,18)</f>
        <v>92.5</v>
      </c>
      <c r="S638" s="38">
        <f t="shared" si="344"/>
        <v>1361</v>
      </c>
      <c r="T638" s="38">
        <f t="shared" si="345"/>
        <v>90.73</v>
      </c>
      <c r="U638" s="338"/>
      <c r="V638" s="340"/>
    </row>
    <row r="639" spans="1:32" ht="15" customHeight="1">
      <c r="A639" s="335"/>
      <c r="B639" s="85">
        <f>VLOOKUP($A$634,PresensiIPS!$A$7:$M$360,2)</f>
        <v>12173</v>
      </c>
      <c r="C639" s="36" t="s">
        <v>67</v>
      </c>
      <c r="D639" s="84">
        <f>VLOOKUP($A$634,Raport6!$B$283:$T$419,4)</f>
        <v>93</v>
      </c>
      <c r="E639" s="84">
        <f>VLOOKUP($A$634,Raport6!$B$283:$T$419,5)</f>
        <v>98</v>
      </c>
      <c r="F639" s="84">
        <f>VLOOKUP($A$634,Raport6!$B$283:$T$419,6)</f>
        <v>92.5</v>
      </c>
      <c r="G639" s="84">
        <f>VLOOKUP($A$634,Raport6!$B$283:$T$419,7)</f>
        <v>86</v>
      </c>
      <c r="H639" s="84">
        <f>VLOOKUP($A$634,Raport6!$B$283:$T$419,8)</f>
        <v>92</v>
      </c>
      <c r="I639" s="84">
        <f>VLOOKUP($A$634,Raport6!$B$283:$T$419,9)</f>
        <v>91</v>
      </c>
      <c r="J639" s="84">
        <f>VLOOKUP($A$634,Raport6!$B$283:$T$419,10)</f>
        <v>95.5</v>
      </c>
      <c r="K639" s="84">
        <f>VLOOKUP($A$634,Raport6!$B$283:$T$419,11)</f>
        <v>93</v>
      </c>
      <c r="L639" s="84">
        <f>VLOOKUP($A$634,Raport6!$B$283:$T$419,12)</f>
        <v>92</v>
      </c>
      <c r="M639" s="84">
        <f>VLOOKUP($A$634,Raport6!$B$283:$T$419,13)</f>
        <v>94</v>
      </c>
      <c r="N639" s="84">
        <f>VLOOKUP($A$634,Raport6!$B$283:$T$419,14)</f>
        <v>90</v>
      </c>
      <c r="O639" s="84">
        <f>VLOOKUP($A$634,Raport6!$B$283:$T$419,15)</f>
        <v>93.5</v>
      </c>
      <c r="P639" s="84">
        <f>VLOOKUP($A$634,Raport6!$B$283:$T$419,16)</f>
        <v>93.5</v>
      </c>
      <c r="Q639" s="84">
        <f>VLOOKUP($A$634,Raport6!$B$283:$T$419,17)</f>
        <v>92</v>
      </c>
      <c r="R639" s="84">
        <f>VLOOKUP($A$634,Raport6!$B$283:$T$419,18)</f>
        <v>94</v>
      </c>
      <c r="S639" s="38">
        <f t="shared" si="344"/>
        <v>1390</v>
      </c>
      <c r="T639" s="38">
        <f t="shared" si="345"/>
        <v>92.67</v>
      </c>
      <c r="U639" s="338"/>
      <c r="V639" s="340"/>
    </row>
    <row r="640" spans="1:32" ht="15" customHeight="1">
      <c r="A640" s="335"/>
      <c r="B640" s="85" t="str">
        <f>VLOOKUP($A$634,PresensiIPS!$A$7:$M$360,3)</f>
        <v>0036390681</v>
      </c>
      <c r="C640" s="27" t="s">
        <v>21</v>
      </c>
      <c r="D640" s="39">
        <f>ROUND(((D634+D635+D636+D637+D638+D639)/6),2)</f>
        <v>87.08</v>
      </c>
      <c r="E640" s="39">
        <f>ROUND(((E634+E635+E636+E637+E638+E639)/6),2)</f>
        <v>88.08</v>
      </c>
      <c r="F640" s="39">
        <f>ROUND(((F634+F635+F636+F637+F638+F639)/6),2)</f>
        <v>87.67</v>
      </c>
      <c r="G640" s="39">
        <f>ROUND(((G634+G635+G636+G637+G638+G639)/6),2)</f>
        <v>83</v>
      </c>
      <c r="H640" s="39">
        <f>ROUND(((H634+H635+H636+H637+H638+H639)/6),2)</f>
        <v>85.75</v>
      </c>
      <c r="I640" s="39">
        <f t="shared" ref="I640:T640" si="347">ROUND(((I634+I635+I636+I637+I638+I639)/6),2)</f>
        <v>87.33</v>
      </c>
      <c r="J640" s="39">
        <f t="shared" si="347"/>
        <v>91.08</v>
      </c>
      <c r="K640" s="39">
        <f t="shared" si="347"/>
        <v>85.25</v>
      </c>
      <c r="L640" s="39">
        <f t="shared" si="347"/>
        <v>86.83</v>
      </c>
      <c r="M640" s="39">
        <f t="shared" ref="M640" si="348">ROUND(((M634+M635+M636+M637+M638+M639)/6),2)</f>
        <v>85</v>
      </c>
      <c r="N640" s="39">
        <f t="shared" si="347"/>
        <v>82.92</v>
      </c>
      <c r="O640" s="39">
        <f t="shared" si="347"/>
        <v>85.33</v>
      </c>
      <c r="P640" s="39">
        <f t="shared" si="347"/>
        <v>86.67</v>
      </c>
      <c r="Q640" s="39">
        <f t="shared" si="347"/>
        <v>84.17</v>
      </c>
      <c r="R640" s="39">
        <f t="shared" si="347"/>
        <v>87.83</v>
      </c>
      <c r="S640" s="39">
        <f t="shared" si="347"/>
        <v>1294</v>
      </c>
      <c r="T640" s="39">
        <f t="shared" si="347"/>
        <v>86.27</v>
      </c>
      <c r="U640" s="338"/>
      <c r="V640" s="340"/>
    </row>
    <row r="641" spans="1:32" ht="15" customHeight="1">
      <c r="A641" s="335"/>
      <c r="B641" s="78"/>
      <c r="C641" s="28" t="s">
        <v>204</v>
      </c>
      <c r="D641" s="84">
        <f>VLOOKUP($A$634,'Nilai USP'!$B$283:$T$419,4)</f>
        <v>100</v>
      </c>
      <c r="E641" s="84">
        <f>VLOOKUP($A$634,'Nilai USP'!$B$283:$T$419,5)</f>
        <v>89.230769230769226</v>
      </c>
      <c r="F641" s="84">
        <f>VLOOKUP($A$634,'Nilai USP'!$B$283:$T$419,6)</f>
        <v>95</v>
      </c>
      <c r="G641" s="84">
        <f>VLOOKUP($A$634,'Nilai USP'!$B$283:$T$419,7)</f>
        <v>87</v>
      </c>
      <c r="H641" s="84">
        <f>VLOOKUP($A$634,'Nilai USP'!$B$283:$T$419,8)</f>
        <v>84</v>
      </c>
      <c r="I641" s="84">
        <f>VLOOKUP($A$634,'Nilai USP'!$B$283:$T$419,9)</f>
        <v>97</v>
      </c>
      <c r="J641" s="84">
        <f>VLOOKUP($A$634,'Nilai USP'!$B$283:$T$419,10)</f>
        <v>96</v>
      </c>
      <c r="K641" s="84">
        <f>VLOOKUP($A$634,'Nilai USP'!$B$283:$T$419,11)</f>
        <v>97</v>
      </c>
      <c r="L641" s="84">
        <f>VLOOKUP($A$634,'Nilai USP'!$B$283:$T$419,12)</f>
        <v>86</v>
      </c>
      <c r="M641" s="84">
        <f>VLOOKUP($A$634,'Nilai USP'!$B$283:$T$419,13)</f>
        <v>100</v>
      </c>
      <c r="N641" s="84">
        <f>VLOOKUP($A$634,'Nilai USP'!$B$283:$T$419,14)</f>
        <v>98</v>
      </c>
      <c r="O641" s="84">
        <f>VLOOKUP($A$634,'Nilai USP'!$B$283:$T$419,15)</f>
        <v>87</v>
      </c>
      <c r="P641" s="84">
        <f>VLOOKUP($A$634,'Nilai USP'!$B$283:$T$419,16)</f>
        <v>87</v>
      </c>
      <c r="Q641" s="84">
        <f>VLOOKUP($A$634,'Nilai USP'!$B$283:$T$419,17)</f>
        <v>83</v>
      </c>
      <c r="R641" s="84">
        <f>VLOOKUP($A$634,'Nilai USP'!$B$283:$T$419,18)</f>
        <v>90</v>
      </c>
      <c r="S641" s="38">
        <f t="shared" ref="S641:S648" si="349">SUM(D641:R641)</f>
        <v>1376.2307692307693</v>
      </c>
      <c r="T641" s="38">
        <f t="shared" ref="T641:T648" si="350">ROUND(S641/COUNT(D641:R641),2)</f>
        <v>91.75</v>
      </c>
      <c r="U641" s="338"/>
      <c r="V641" s="340"/>
    </row>
    <row r="642" spans="1:32" ht="15" customHeight="1" thickBot="1">
      <c r="A642" s="336"/>
      <c r="B642" s="29"/>
      <c r="C642" s="37" t="s">
        <v>205</v>
      </c>
      <c r="D642" s="41">
        <f t="shared" ref="D642:R642" si="351">ROUND((D640*$V$6+D641*$V$7),0)</f>
        <v>94</v>
      </c>
      <c r="E642" s="41">
        <f t="shared" si="351"/>
        <v>89</v>
      </c>
      <c r="F642" s="41">
        <f t="shared" si="351"/>
        <v>91</v>
      </c>
      <c r="G642" s="41">
        <f t="shared" si="351"/>
        <v>85</v>
      </c>
      <c r="H642" s="41">
        <f t="shared" si="351"/>
        <v>85</v>
      </c>
      <c r="I642" s="41">
        <f t="shared" si="351"/>
        <v>92</v>
      </c>
      <c r="J642" s="41">
        <f t="shared" si="351"/>
        <v>94</v>
      </c>
      <c r="K642" s="41">
        <f t="shared" si="351"/>
        <v>91</v>
      </c>
      <c r="L642" s="41">
        <f t="shared" si="351"/>
        <v>86</v>
      </c>
      <c r="M642" s="41">
        <f t="shared" si="351"/>
        <v>93</v>
      </c>
      <c r="N642" s="41">
        <f t="shared" si="351"/>
        <v>90</v>
      </c>
      <c r="O642" s="41">
        <f t="shared" si="351"/>
        <v>86</v>
      </c>
      <c r="P642" s="41">
        <f t="shared" si="351"/>
        <v>87</v>
      </c>
      <c r="Q642" s="41">
        <f t="shared" si="351"/>
        <v>84</v>
      </c>
      <c r="R642" s="41">
        <f t="shared" si="351"/>
        <v>89</v>
      </c>
      <c r="S642" s="41">
        <f t="shared" si="349"/>
        <v>1336</v>
      </c>
      <c r="T642" s="41">
        <f t="shared" si="350"/>
        <v>89.07</v>
      </c>
      <c r="U642" s="339"/>
      <c r="V642" s="341"/>
    </row>
    <row r="643" spans="1:32" ht="15" customHeight="1" thickTop="1">
      <c r="A643" s="334">
        <v>71</v>
      </c>
      <c r="B643" s="26"/>
      <c r="C643" s="36" t="s">
        <v>34</v>
      </c>
      <c r="D643" s="87">
        <f>VLOOKUP($A$643,Raport1!$B$283:$T$419,4)</f>
        <v>80.5</v>
      </c>
      <c r="E643" s="87">
        <f>VLOOKUP($A$643,Raport1!$B$283:$T$419,5)</f>
        <v>84.5</v>
      </c>
      <c r="F643" s="87">
        <f>VLOOKUP($A$643,Raport1!$B$283:$T$419,6)</f>
        <v>86</v>
      </c>
      <c r="G643" s="87">
        <f>VLOOKUP($A$643,Raport1!$B$283:$T$419,7)</f>
        <v>75.5</v>
      </c>
      <c r="H643" s="87">
        <f>VLOOKUP($A$643,Raport1!$B$283:$T$419,8)</f>
        <v>82</v>
      </c>
      <c r="I643" s="87">
        <f>VLOOKUP($A$643,Raport1!$B$283:$T$419,9)</f>
        <v>81.5</v>
      </c>
      <c r="J643" s="87">
        <f>VLOOKUP($A$643,Raport1!$B$283:$T$419,10)</f>
        <v>80</v>
      </c>
      <c r="K643" s="87">
        <f>VLOOKUP($A$643,Raport1!$B$283:$T$419,11)</f>
        <v>78</v>
      </c>
      <c r="L643" s="87">
        <f>VLOOKUP($A$643,Raport1!$B$283:$T$419,12)</f>
        <v>83</v>
      </c>
      <c r="M643" s="87">
        <f>VLOOKUP($A$643,Raport1!$B$283:$T$419,13)</f>
        <v>81.5</v>
      </c>
      <c r="N643" s="87">
        <f>VLOOKUP($A$643,Raport1!$B$283:$T$419,14)</f>
        <v>81</v>
      </c>
      <c r="O643" s="87">
        <f>VLOOKUP($A$643,Raport1!$B$283:$T$419,15)</f>
        <v>77</v>
      </c>
      <c r="P643" s="87">
        <f>VLOOKUP($A$643,Raport1!$B$283:$T$419,16)</f>
        <v>81.5</v>
      </c>
      <c r="Q643" s="87">
        <f>VLOOKUP($A$643,Raport1!$B$283:$T$419,17)</f>
        <v>77</v>
      </c>
      <c r="R643" s="87">
        <f>VLOOKUP($A$643,Raport1!$B$283:$T$419,18)</f>
        <v>82.5</v>
      </c>
      <c r="S643" s="80">
        <f t="shared" si="349"/>
        <v>1211.5</v>
      </c>
      <c r="T643" s="80">
        <f t="shared" si="350"/>
        <v>80.77</v>
      </c>
      <c r="U643" s="337" t="str">
        <f>'SIKAP IPS'!J78</f>
        <v>SB</v>
      </c>
      <c r="V643" s="340" t="s">
        <v>33</v>
      </c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 spans="1:32" ht="15" customHeight="1">
      <c r="A644" s="335"/>
      <c r="B644" s="26"/>
      <c r="C644" s="35" t="s">
        <v>35</v>
      </c>
      <c r="D644" s="84">
        <f>VLOOKUP($A$643,Raport2!$B$283:$T$419,4)</f>
        <v>79.5</v>
      </c>
      <c r="E644" s="84">
        <f>VLOOKUP($A$643,Raport2!$B$283:$T$419,5)</f>
        <v>85.5</v>
      </c>
      <c r="F644" s="84">
        <f>VLOOKUP($A$643,Raport2!$B$283:$T$419,6)</f>
        <v>87</v>
      </c>
      <c r="G644" s="84">
        <f>VLOOKUP($A$643,Raport2!$B$283:$T$419,7)</f>
        <v>83</v>
      </c>
      <c r="H644" s="84">
        <f>VLOOKUP($A$643,Raport2!$B$283:$T$419,8)</f>
        <v>86</v>
      </c>
      <c r="I644" s="84">
        <f>VLOOKUP($A$643,Raport2!$B$283:$T$419,9)</f>
        <v>86</v>
      </c>
      <c r="J644" s="84">
        <f>VLOOKUP($A$643,Raport2!$B$283:$T$419,10)</f>
        <v>87</v>
      </c>
      <c r="K644" s="84">
        <f>VLOOKUP($A$643,Raport2!$B$283:$T$419,11)</f>
        <v>81</v>
      </c>
      <c r="L644" s="84">
        <f>VLOOKUP($A$643,Raport2!$B$283:$T$419,12)</f>
        <v>82</v>
      </c>
      <c r="M644" s="84">
        <f>VLOOKUP($A$643,Raport2!$B$283:$T$419,13)</f>
        <v>85</v>
      </c>
      <c r="N644" s="84">
        <f>VLOOKUP($A$643,Raport2!$B$283:$T$419,14)</f>
        <v>83</v>
      </c>
      <c r="O644" s="84">
        <f>VLOOKUP($A$643,Raport2!$B$283:$T$419,15)</f>
        <v>80</v>
      </c>
      <c r="P644" s="84">
        <f>VLOOKUP($A$643,Raport2!$B$283:$T$419,16)</f>
        <v>84.5</v>
      </c>
      <c r="Q644" s="84">
        <f>VLOOKUP($A$643,Raport2!$B$283:$T$419,17)</f>
        <v>80</v>
      </c>
      <c r="R644" s="84">
        <f>VLOOKUP($A$643,Raport2!$B$283:$T$419,18)</f>
        <v>87</v>
      </c>
      <c r="S644" s="38">
        <f t="shared" si="349"/>
        <v>1256.5</v>
      </c>
      <c r="T644" s="38">
        <f t="shared" si="350"/>
        <v>83.77</v>
      </c>
      <c r="U644" s="338"/>
      <c r="V644" s="340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 spans="1:32" ht="15" customHeight="1">
      <c r="A645" s="335"/>
      <c r="B645" s="342" t="str">
        <f>VLOOKUP($A$643,PresensiIPS!$A$7:$M$360,7)</f>
        <v>DEWI ROSITA</v>
      </c>
      <c r="C645" s="35" t="s">
        <v>22</v>
      </c>
      <c r="D645" s="84">
        <f>VLOOKUP($A$643,Raport3!$B$283:$T$419,4)</f>
        <v>83.5</v>
      </c>
      <c r="E645" s="84">
        <f>VLOOKUP($A$643,Raport3!$B$283:$T$419,5)</f>
        <v>86</v>
      </c>
      <c r="F645" s="84">
        <f>VLOOKUP($A$643,Raport3!$B$283:$T$419,6)</f>
        <v>85.5</v>
      </c>
      <c r="G645" s="84">
        <f>VLOOKUP($A$643,Raport3!$B$283:$T$419,7)</f>
        <v>87.5</v>
      </c>
      <c r="H645" s="84">
        <f>VLOOKUP($A$643,Raport3!$B$283:$T$419,8)</f>
        <v>88.5</v>
      </c>
      <c r="I645" s="84">
        <f>VLOOKUP($A$643,Raport3!$B$283:$T$419,9)</f>
        <v>88</v>
      </c>
      <c r="J645" s="84">
        <f>VLOOKUP($A$643,Raport3!$B$283:$T$419,10)</f>
        <v>88</v>
      </c>
      <c r="K645" s="84">
        <f>VLOOKUP($A$643,Raport3!$B$283:$T$419,11)</f>
        <v>85</v>
      </c>
      <c r="L645" s="84">
        <f>VLOOKUP($A$643,Raport3!$B$283:$T$419,12)</f>
        <v>82.5</v>
      </c>
      <c r="M645" s="84">
        <f>VLOOKUP($A$643,Raport3!$B$283:$T$419,13)</f>
        <v>88</v>
      </c>
      <c r="N645" s="84">
        <f>VLOOKUP($A$643,Raport3!$B$283:$T$419,14)</f>
        <v>85.5</v>
      </c>
      <c r="O645" s="84">
        <f>VLOOKUP($A$643,Raport3!$B$283:$T$419,15)</f>
        <v>85</v>
      </c>
      <c r="P645" s="84">
        <f>VLOOKUP($A$643,Raport3!$B$283:$T$419,16)</f>
        <v>87</v>
      </c>
      <c r="Q645" s="84">
        <f>VLOOKUP($A$643,Raport3!$B$283:$T$419,17)</f>
        <v>85</v>
      </c>
      <c r="R645" s="84">
        <f>VLOOKUP($A$643,Raport3!$B$283:$T$419,18)</f>
        <v>85</v>
      </c>
      <c r="S645" s="38">
        <f t="shared" si="349"/>
        <v>1290</v>
      </c>
      <c r="T645" s="38">
        <f t="shared" si="350"/>
        <v>86</v>
      </c>
      <c r="U645" s="338"/>
      <c r="V645" s="340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 spans="1:32" ht="15" customHeight="1">
      <c r="A646" s="335"/>
      <c r="B646" s="342"/>
      <c r="C646" s="35" t="s">
        <v>23</v>
      </c>
      <c r="D646" s="84">
        <f>VLOOKUP($A$643,Raport4!$B$283:$T$419,4)</f>
        <v>89</v>
      </c>
      <c r="E646" s="84">
        <f>VLOOKUP($A$643,Raport4!$B$283:$T$419,5)</f>
        <v>90</v>
      </c>
      <c r="F646" s="84">
        <f>VLOOKUP($A$643,Raport4!$B$283:$T$419,6)</f>
        <v>86</v>
      </c>
      <c r="G646" s="84">
        <f>VLOOKUP($A$643,Raport4!$B$283:$T$419,7)</f>
        <v>88.5</v>
      </c>
      <c r="H646" s="84">
        <f>VLOOKUP($A$643,Raport4!$B$283:$T$419,8)</f>
        <v>93</v>
      </c>
      <c r="I646" s="84">
        <f>VLOOKUP($A$643,Raport4!$B$283:$T$419,9)</f>
        <v>88.5</v>
      </c>
      <c r="J646" s="84">
        <f>VLOOKUP($A$643,Raport4!$B$283:$T$419,10)</f>
        <v>89</v>
      </c>
      <c r="K646" s="84">
        <f>VLOOKUP($A$643,Raport4!$B$283:$T$419,11)</f>
        <v>86</v>
      </c>
      <c r="L646" s="84">
        <f>VLOOKUP($A$643,Raport4!$B$283:$T$419,12)</f>
        <v>88</v>
      </c>
      <c r="M646" s="84">
        <f>VLOOKUP($A$643,Raport4!$B$283:$T$419,13)</f>
        <v>81.5</v>
      </c>
      <c r="N646" s="84">
        <f>VLOOKUP($A$643,Raport4!$B$283:$T$419,14)</f>
        <v>86.5</v>
      </c>
      <c r="O646" s="84">
        <f>VLOOKUP($A$643,Raport4!$B$283:$T$419,15)</f>
        <v>85</v>
      </c>
      <c r="P646" s="84">
        <f>VLOOKUP($A$643,Raport4!$B$283:$T$419,16)</f>
        <v>90</v>
      </c>
      <c r="Q646" s="84">
        <f>VLOOKUP($A$643,Raport4!$B$283:$T$419,17)</f>
        <v>86.5</v>
      </c>
      <c r="R646" s="84">
        <f>VLOOKUP($A$643,Raport4!$B$283:$T$419,18)</f>
        <v>85</v>
      </c>
      <c r="S646" s="38">
        <f t="shared" si="349"/>
        <v>1312.5</v>
      </c>
      <c r="T646" s="38">
        <f t="shared" si="350"/>
        <v>87.5</v>
      </c>
      <c r="U646" s="338"/>
      <c r="V646" s="340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 spans="1:32" ht="15" customHeight="1">
      <c r="A647" s="335"/>
      <c r="B647" s="86" t="str">
        <f>VLOOKUP($A$643,PresensiIPS!$A$7:$M$360,4)</f>
        <v>3526017112030006</v>
      </c>
      <c r="C647" s="36" t="s">
        <v>24</v>
      </c>
      <c r="D647" s="84">
        <f>VLOOKUP($A$643,Raport5!$B$283:$T$419,4)</f>
        <v>91.5</v>
      </c>
      <c r="E647" s="84">
        <f>VLOOKUP($A$643,Raport5!$B$283:$T$419,5)</f>
        <v>93.5</v>
      </c>
      <c r="F647" s="84">
        <f>VLOOKUP($A$643,Raport5!$B$283:$T$419,6)</f>
        <v>89.5</v>
      </c>
      <c r="G647" s="84">
        <f>VLOOKUP($A$643,Raport5!$B$283:$T$419,7)</f>
        <v>89</v>
      </c>
      <c r="H647" s="84">
        <f>VLOOKUP($A$643,Raport5!$B$283:$T$419,8)</f>
        <v>93</v>
      </c>
      <c r="I647" s="84">
        <f>VLOOKUP($A$643,Raport5!$B$283:$T$419,9)</f>
        <v>89.5</v>
      </c>
      <c r="J647" s="84">
        <f>VLOOKUP($A$643,Raport5!$B$283:$T$419,10)</f>
        <v>90</v>
      </c>
      <c r="K647" s="84">
        <f>VLOOKUP($A$643,Raport5!$B$283:$T$419,11)</f>
        <v>90</v>
      </c>
      <c r="L647" s="84">
        <f>VLOOKUP($A$643,Raport5!$B$283:$T$419,12)</f>
        <v>91</v>
      </c>
      <c r="M647" s="84">
        <f>VLOOKUP($A$643,Raport5!$B$283:$T$419,13)</f>
        <v>90</v>
      </c>
      <c r="N647" s="84">
        <f>VLOOKUP($A$643,Raport5!$B$283:$T$419,14)</f>
        <v>89.5</v>
      </c>
      <c r="O647" s="84">
        <f>VLOOKUP($A$643,Raport5!$B$283:$T$419,15)</f>
        <v>90.5</v>
      </c>
      <c r="P647" s="84">
        <f>VLOOKUP($A$643,Raport5!$B$283:$T$419,16)</f>
        <v>91</v>
      </c>
      <c r="Q647" s="84">
        <f>VLOOKUP($A$643,Raport5!$B$283:$T$419,17)</f>
        <v>90</v>
      </c>
      <c r="R647" s="84">
        <f>VLOOKUP($A$643,Raport5!$B$283:$T$419,18)</f>
        <v>90.5</v>
      </c>
      <c r="S647" s="38">
        <f t="shared" si="349"/>
        <v>1358.5</v>
      </c>
      <c r="T647" s="38">
        <f t="shared" si="350"/>
        <v>90.57</v>
      </c>
      <c r="U647" s="338"/>
      <c r="V647" s="340"/>
    </row>
    <row r="648" spans="1:32" ht="15" customHeight="1">
      <c r="A648" s="335"/>
      <c r="B648" s="85">
        <f>VLOOKUP($A$643,PresensiIPS!$A$7:$M$360,2)</f>
        <v>12203</v>
      </c>
      <c r="C648" s="36" t="s">
        <v>67</v>
      </c>
      <c r="D648" s="84">
        <f>VLOOKUP($A$643,Raport6!$B$283:$T$419,4)</f>
        <v>93.5</v>
      </c>
      <c r="E648" s="84">
        <f>VLOOKUP($A$643,Raport6!$B$283:$T$419,5)</f>
        <v>94.5</v>
      </c>
      <c r="F648" s="84">
        <f>VLOOKUP($A$643,Raport6!$B$283:$T$419,6)</f>
        <v>92.5</v>
      </c>
      <c r="G648" s="84">
        <f>VLOOKUP($A$643,Raport6!$B$283:$T$419,7)</f>
        <v>91.5</v>
      </c>
      <c r="H648" s="84">
        <f>VLOOKUP($A$643,Raport6!$B$283:$T$419,8)</f>
        <v>93</v>
      </c>
      <c r="I648" s="84">
        <f>VLOOKUP($A$643,Raport6!$B$283:$T$419,9)</f>
        <v>90.5</v>
      </c>
      <c r="J648" s="84">
        <f>VLOOKUP($A$643,Raport6!$B$283:$T$419,10)</f>
        <v>94</v>
      </c>
      <c r="K648" s="84">
        <f>VLOOKUP($A$643,Raport6!$B$283:$T$419,11)</f>
        <v>93</v>
      </c>
      <c r="L648" s="84">
        <f>VLOOKUP($A$643,Raport6!$B$283:$T$419,12)</f>
        <v>92.5</v>
      </c>
      <c r="M648" s="84">
        <f>VLOOKUP($A$643,Raport6!$B$283:$T$419,13)</f>
        <v>94</v>
      </c>
      <c r="N648" s="84">
        <f>VLOOKUP($A$643,Raport6!$B$283:$T$419,14)</f>
        <v>91.5</v>
      </c>
      <c r="O648" s="84">
        <f>VLOOKUP($A$643,Raport6!$B$283:$T$419,15)</f>
        <v>90.5</v>
      </c>
      <c r="P648" s="84">
        <f>VLOOKUP($A$643,Raport6!$B$283:$T$419,16)</f>
        <v>92</v>
      </c>
      <c r="Q648" s="84">
        <f>VLOOKUP($A$643,Raport6!$B$283:$T$419,17)</f>
        <v>91</v>
      </c>
      <c r="R648" s="84">
        <f>VLOOKUP($A$643,Raport6!$B$283:$T$419,18)</f>
        <v>90.5</v>
      </c>
      <c r="S648" s="38">
        <f t="shared" si="349"/>
        <v>1384.5</v>
      </c>
      <c r="T648" s="38">
        <f t="shared" si="350"/>
        <v>92.3</v>
      </c>
      <c r="U648" s="338"/>
      <c r="V648" s="340"/>
    </row>
    <row r="649" spans="1:32" ht="15" customHeight="1">
      <c r="A649" s="335"/>
      <c r="B649" s="85" t="str">
        <f>VLOOKUP($A$643,PresensiIPS!$A$7:$M$360,3)</f>
        <v>0039879258</v>
      </c>
      <c r="C649" s="27" t="s">
        <v>21</v>
      </c>
      <c r="D649" s="39">
        <f>ROUND(((D643+D644+D645+D646+D647+D648)/6),2)</f>
        <v>86.25</v>
      </c>
      <c r="E649" s="39">
        <f>ROUND(((E643+E644+E645+E646+E647+E648)/6),2)</f>
        <v>89</v>
      </c>
      <c r="F649" s="39">
        <f>ROUND(((F643+F644+F645+F646+F647+F648)/6),2)</f>
        <v>87.75</v>
      </c>
      <c r="G649" s="39">
        <f>ROUND(((G643+G644+G645+G646+G647+G648)/6),2)</f>
        <v>85.83</v>
      </c>
      <c r="H649" s="39">
        <f>ROUND(((H643+H644+H645+H646+H647+H648)/6),2)</f>
        <v>89.25</v>
      </c>
      <c r="I649" s="39">
        <f t="shared" ref="I649:T649" si="352">ROUND(((I643+I644+I645+I646+I647+I648)/6),2)</f>
        <v>87.33</v>
      </c>
      <c r="J649" s="39">
        <f t="shared" si="352"/>
        <v>88</v>
      </c>
      <c r="K649" s="39">
        <f t="shared" si="352"/>
        <v>85.5</v>
      </c>
      <c r="L649" s="39">
        <f t="shared" si="352"/>
        <v>86.5</v>
      </c>
      <c r="M649" s="39">
        <f t="shared" ref="M649" si="353">ROUND(((M643+M644+M645+M646+M647+M648)/6),2)</f>
        <v>86.67</v>
      </c>
      <c r="N649" s="39">
        <f t="shared" si="352"/>
        <v>86.17</v>
      </c>
      <c r="O649" s="39">
        <f t="shared" si="352"/>
        <v>84.67</v>
      </c>
      <c r="P649" s="39">
        <f t="shared" si="352"/>
        <v>87.67</v>
      </c>
      <c r="Q649" s="39">
        <f t="shared" si="352"/>
        <v>84.92</v>
      </c>
      <c r="R649" s="39">
        <f t="shared" si="352"/>
        <v>86.75</v>
      </c>
      <c r="S649" s="39">
        <f t="shared" si="352"/>
        <v>1302.25</v>
      </c>
      <c r="T649" s="39">
        <f t="shared" si="352"/>
        <v>86.82</v>
      </c>
      <c r="U649" s="338"/>
      <c r="V649" s="340"/>
    </row>
    <row r="650" spans="1:32" ht="15" customHeight="1">
      <c r="A650" s="335"/>
      <c r="B650" s="78"/>
      <c r="C650" s="28" t="s">
        <v>204</v>
      </c>
      <c r="D650" s="84">
        <f>VLOOKUP($A$643,'Nilai USP'!$B$283:$T$419,4)</f>
        <v>93</v>
      </c>
      <c r="E650" s="84">
        <f>VLOOKUP($A$643,'Nilai USP'!$B$283:$T$419,5)</f>
        <v>86.92307692307692</v>
      </c>
      <c r="F650" s="84">
        <f>VLOOKUP($A$643,'Nilai USP'!$B$283:$T$419,6)</f>
        <v>96</v>
      </c>
      <c r="G650" s="84">
        <f>VLOOKUP($A$643,'Nilai USP'!$B$283:$T$419,7)</f>
        <v>82</v>
      </c>
      <c r="H650" s="84">
        <f>VLOOKUP($A$643,'Nilai USP'!$B$283:$T$419,8)</f>
        <v>84</v>
      </c>
      <c r="I650" s="84">
        <f>VLOOKUP($A$643,'Nilai USP'!$B$283:$T$419,9)</f>
        <v>98</v>
      </c>
      <c r="J650" s="84">
        <f>VLOOKUP($A$643,'Nilai USP'!$B$283:$T$419,10)</f>
        <v>90</v>
      </c>
      <c r="K650" s="84">
        <f>VLOOKUP($A$643,'Nilai USP'!$B$283:$T$419,11)</f>
        <v>96</v>
      </c>
      <c r="L650" s="84">
        <f>VLOOKUP($A$643,'Nilai USP'!$B$283:$T$419,12)</f>
        <v>86</v>
      </c>
      <c r="M650" s="84">
        <f>VLOOKUP($A$643,'Nilai USP'!$B$283:$T$419,13)</f>
        <v>93.823529411764696</v>
      </c>
      <c r="N650" s="84">
        <f>VLOOKUP($A$643,'Nilai USP'!$B$283:$T$419,14)</f>
        <v>98</v>
      </c>
      <c r="O650" s="84">
        <f>VLOOKUP($A$643,'Nilai USP'!$B$283:$T$419,15)</f>
        <v>86</v>
      </c>
      <c r="P650" s="84">
        <f>VLOOKUP($A$643,'Nilai USP'!$B$283:$T$419,16)</f>
        <v>87</v>
      </c>
      <c r="Q650" s="84">
        <f>VLOOKUP($A$643,'Nilai USP'!$B$283:$T$419,17)</f>
        <v>81</v>
      </c>
      <c r="R650" s="84">
        <f>VLOOKUP($A$643,'Nilai USP'!$B$283:$T$419,18)</f>
        <v>88</v>
      </c>
      <c r="S650" s="38">
        <f t="shared" ref="S650:S657" si="354">SUM(D650:R650)</f>
        <v>1345.7466063348415</v>
      </c>
      <c r="T650" s="38">
        <f t="shared" ref="T650:T657" si="355">ROUND(S650/COUNT(D650:R650),2)</f>
        <v>89.72</v>
      </c>
      <c r="U650" s="338"/>
      <c r="V650" s="340"/>
    </row>
    <row r="651" spans="1:32" ht="15" customHeight="1" thickBot="1">
      <c r="A651" s="336"/>
      <c r="B651" s="29"/>
      <c r="C651" s="37" t="s">
        <v>205</v>
      </c>
      <c r="D651" s="41">
        <f t="shared" ref="D651:R651" si="356">ROUND((D649*$V$6+D650*$V$7),0)</f>
        <v>90</v>
      </c>
      <c r="E651" s="41">
        <f t="shared" si="356"/>
        <v>88</v>
      </c>
      <c r="F651" s="41">
        <f t="shared" si="356"/>
        <v>92</v>
      </c>
      <c r="G651" s="41">
        <f t="shared" si="356"/>
        <v>84</v>
      </c>
      <c r="H651" s="41">
        <f t="shared" si="356"/>
        <v>87</v>
      </c>
      <c r="I651" s="41">
        <f t="shared" si="356"/>
        <v>93</v>
      </c>
      <c r="J651" s="41">
        <f t="shared" si="356"/>
        <v>89</v>
      </c>
      <c r="K651" s="41">
        <f t="shared" si="356"/>
        <v>91</v>
      </c>
      <c r="L651" s="41">
        <f t="shared" si="356"/>
        <v>86</v>
      </c>
      <c r="M651" s="41">
        <f t="shared" si="356"/>
        <v>90</v>
      </c>
      <c r="N651" s="41">
        <f t="shared" si="356"/>
        <v>92</v>
      </c>
      <c r="O651" s="41">
        <f t="shared" si="356"/>
        <v>85</v>
      </c>
      <c r="P651" s="41">
        <f t="shared" si="356"/>
        <v>87</v>
      </c>
      <c r="Q651" s="41">
        <f t="shared" si="356"/>
        <v>83</v>
      </c>
      <c r="R651" s="41">
        <f t="shared" si="356"/>
        <v>87</v>
      </c>
      <c r="S651" s="41">
        <f t="shared" si="354"/>
        <v>1324</v>
      </c>
      <c r="T651" s="41">
        <f t="shared" si="355"/>
        <v>88.27</v>
      </c>
      <c r="U651" s="339"/>
      <c r="V651" s="341"/>
    </row>
    <row r="652" spans="1:32" ht="15" customHeight="1" thickTop="1">
      <c r="A652" s="334">
        <v>72</v>
      </c>
      <c r="B652" s="26"/>
      <c r="C652" s="36" t="s">
        <v>34</v>
      </c>
      <c r="D652" s="87">
        <f>VLOOKUP($A$652,Raport1!$B$283:$T$419,4)</f>
        <v>80</v>
      </c>
      <c r="E652" s="87">
        <f>VLOOKUP($A$652,Raport1!$B$283:$T$419,5)</f>
        <v>77</v>
      </c>
      <c r="F652" s="87">
        <f>VLOOKUP($A$652,Raport1!$B$283:$T$419,6)</f>
        <v>84.5</v>
      </c>
      <c r="G652" s="87">
        <f>VLOOKUP($A$652,Raport1!$B$283:$T$419,7)</f>
        <v>77.5</v>
      </c>
      <c r="H652" s="87">
        <f>VLOOKUP($A$652,Raport1!$B$283:$T$419,8)</f>
        <v>77.5</v>
      </c>
      <c r="I652" s="87">
        <f>VLOOKUP($A$652,Raport1!$B$283:$T$419,9)</f>
        <v>79.5</v>
      </c>
      <c r="J652" s="87">
        <f>VLOOKUP($A$652,Raport1!$B$283:$T$419,10)</f>
        <v>84</v>
      </c>
      <c r="K652" s="87">
        <f>VLOOKUP($A$652,Raport1!$B$283:$T$419,11)</f>
        <v>78</v>
      </c>
      <c r="L652" s="87">
        <f>VLOOKUP($A$652,Raport1!$B$283:$T$419,12)</f>
        <v>83</v>
      </c>
      <c r="M652" s="87">
        <f>VLOOKUP($A$652,Raport1!$B$283:$T$419,13)</f>
        <v>77.5</v>
      </c>
      <c r="N652" s="87">
        <f>VLOOKUP($A$652,Raport1!$B$283:$T$419,14)</f>
        <v>82</v>
      </c>
      <c r="O652" s="87">
        <f>VLOOKUP($A$652,Raport1!$B$283:$T$419,15)</f>
        <v>75</v>
      </c>
      <c r="P652" s="87">
        <f>VLOOKUP($A$652,Raport1!$B$283:$T$419,16)</f>
        <v>82</v>
      </c>
      <c r="Q652" s="87">
        <f>VLOOKUP($A$652,Raport1!$B$283:$T$419,17)</f>
        <v>76.5</v>
      </c>
      <c r="R652" s="87">
        <f>VLOOKUP($A$652,Raport1!$B$283:$T$419,18)</f>
        <v>82.5</v>
      </c>
      <c r="S652" s="80">
        <f t="shared" si="354"/>
        <v>1196.5</v>
      </c>
      <c r="T652" s="80">
        <f t="shared" si="355"/>
        <v>79.77</v>
      </c>
      <c r="U652" s="337" t="str">
        <f>'SIKAP IPS'!J79</f>
        <v>SB</v>
      </c>
      <c r="V652" s="340" t="s">
        <v>33</v>
      </c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 spans="1:32" ht="15" customHeight="1">
      <c r="A653" s="335"/>
      <c r="B653" s="26"/>
      <c r="C653" s="35" t="s">
        <v>35</v>
      </c>
      <c r="D653" s="84">
        <f>VLOOKUP($A$652,Raport2!$B$283:$T$419,4)</f>
        <v>80.5</v>
      </c>
      <c r="E653" s="84">
        <f>VLOOKUP($A$652,Raport2!$B$283:$T$419,5)</f>
        <v>80.5</v>
      </c>
      <c r="F653" s="84">
        <f>VLOOKUP($A$652,Raport2!$B$283:$T$419,6)</f>
        <v>85.5</v>
      </c>
      <c r="G653" s="84">
        <f>VLOOKUP($A$652,Raport2!$B$283:$T$419,7)</f>
        <v>83</v>
      </c>
      <c r="H653" s="84">
        <f>VLOOKUP($A$652,Raport2!$B$283:$T$419,8)</f>
        <v>83</v>
      </c>
      <c r="I653" s="84">
        <f>VLOOKUP($A$652,Raport2!$B$283:$T$419,9)</f>
        <v>86</v>
      </c>
      <c r="J653" s="84">
        <f>VLOOKUP($A$652,Raport2!$B$283:$T$419,10)</f>
        <v>87</v>
      </c>
      <c r="K653" s="84">
        <f>VLOOKUP($A$652,Raport2!$B$283:$T$419,11)</f>
        <v>81</v>
      </c>
      <c r="L653" s="84">
        <f>VLOOKUP($A$652,Raport2!$B$283:$T$419,12)</f>
        <v>84</v>
      </c>
      <c r="M653" s="84">
        <f>VLOOKUP($A$652,Raport2!$B$283:$T$419,13)</f>
        <v>83</v>
      </c>
      <c r="N653" s="84">
        <f>VLOOKUP($A$652,Raport2!$B$283:$T$419,14)</f>
        <v>83.5</v>
      </c>
      <c r="O653" s="84">
        <f>VLOOKUP($A$652,Raport2!$B$283:$T$419,15)</f>
        <v>80</v>
      </c>
      <c r="P653" s="84">
        <f>VLOOKUP($A$652,Raport2!$B$283:$T$419,16)</f>
        <v>83.5</v>
      </c>
      <c r="Q653" s="84">
        <f>VLOOKUP($A$652,Raport2!$B$283:$T$419,17)</f>
        <v>80</v>
      </c>
      <c r="R653" s="84">
        <f>VLOOKUP($A$652,Raport2!$B$283:$T$419,18)</f>
        <v>86</v>
      </c>
      <c r="S653" s="38">
        <f t="shared" si="354"/>
        <v>1246.5</v>
      </c>
      <c r="T653" s="38">
        <f t="shared" si="355"/>
        <v>83.1</v>
      </c>
      <c r="U653" s="338"/>
      <c r="V653" s="340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 spans="1:32" ht="15" customHeight="1">
      <c r="A654" s="335"/>
      <c r="B654" s="342" t="str">
        <f>VLOOKUP($A$652,PresensiIPS!$A$7:$M$360,7)</f>
        <v>ERZA NASYWA SALSABILA</v>
      </c>
      <c r="C654" s="35" t="s">
        <v>22</v>
      </c>
      <c r="D654" s="84">
        <f>VLOOKUP($A$652,Raport3!$B$283:$T$419,4)</f>
        <v>88.5</v>
      </c>
      <c r="E654" s="84">
        <f>VLOOKUP($A$652,Raport3!$B$283:$T$419,5)</f>
        <v>83.5</v>
      </c>
      <c r="F654" s="84">
        <f>VLOOKUP($A$652,Raport3!$B$283:$T$419,6)</f>
        <v>85.5</v>
      </c>
      <c r="G654" s="84">
        <f>VLOOKUP($A$652,Raport3!$B$283:$T$419,7)</f>
        <v>88</v>
      </c>
      <c r="H654" s="84">
        <f>VLOOKUP($A$652,Raport3!$B$283:$T$419,8)</f>
        <v>82.5</v>
      </c>
      <c r="I654" s="84">
        <f>VLOOKUP($A$652,Raport3!$B$283:$T$419,9)</f>
        <v>87</v>
      </c>
      <c r="J654" s="84">
        <f>VLOOKUP($A$652,Raport3!$B$283:$T$419,10)</f>
        <v>92.5</v>
      </c>
      <c r="K654" s="84">
        <f>VLOOKUP($A$652,Raport3!$B$283:$T$419,11)</f>
        <v>81</v>
      </c>
      <c r="L654" s="84">
        <f>VLOOKUP($A$652,Raport3!$B$283:$T$419,12)</f>
        <v>85.5</v>
      </c>
      <c r="M654" s="84">
        <f>VLOOKUP($A$652,Raport3!$B$283:$T$419,13)</f>
        <v>87.5</v>
      </c>
      <c r="N654" s="84">
        <f>VLOOKUP($A$652,Raport3!$B$283:$T$419,14)</f>
        <v>87.5</v>
      </c>
      <c r="O654" s="84">
        <f>VLOOKUP($A$652,Raport3!$B$283:$T$419,15)</f>
        <v>85</v>
      </c>
      <c r="P654" s="84">
        <f>VLOOKUP($A$652,Raport3!$B$283:$T$419,16)</f>
        <v>87.5</v>
      </c>
      <c r="Q654" s="84">
        <f>VLOOKUP($A$652,Raport3!$B$283:$T$419,17)</f>
        <v>85.5</v>
      </c>
      <c r="R654" s="84">
        <f>VLOOKUP($A$652,Raport3!$B$283:$T$419,18)</f>
        <v>85</v>
      </c>
      <c r="S654" s="38">
        <f t="shared" si="354"/>
        <v>1292</v>
      </c>
      <c r="T654" s="38">
        <f t="shared" si="355"/>
        <v>86.13</v>
      </c>
      <c r="U654" s="338"/>
      <c r="V654" s="340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 spans="1:32" ht="15" customHeight="1">
      <c r="A655" s="335"/>
      <c r="B655" s="342"/>
      <c r="C655" s="35" t="s">
        <v>23</v>
      </c>
      <c r="D655" s="84">
        <f>VLOOKUP($A$652,Raport4!$B$283:$T$419,4)</f>
        <v>90</v>
      </c>
      <c r="E655" s="84">
        <f>VLOOKUP($A$652,Raport4!$B$283:$T$419,5)</f>
        <v>88</v>
      </c>
      <c r="F655" s="84">
        <f>VLOOKUP($A$652,Raport4!$B$283:$T$419,6)</f>
        <v>85.5</v>
      </c>
      <c r="G655" s="84">
        <f>VLOOKUP($A$652,Raport4!$B$283:$T$419,7)</f>
        <v>90</v>
      </c>
      <c r="H655" s="84">
        <f>VLOOKUP($A$652,Raport4!$B$283:$T$419,8)</f>
        <v>91</v>
      </c>
      <c r="I655" s="84">
        <f>VLOOKUP($A$652,Raport4!$B$283:$T$419,9)</f>
        <v>87</v>
      </c>
      <c r="J655" s="84">
        <f>VLOOKUP($A$652,Raport4!$B$283:$T$419,10)</f>
        <v>94</v>
      </c>
      <c r="K655" s="84">
        <f>VLOOKUP($A$652,Raport4!$B$283:$T$419,11)</f>
        <v>84.5</v>
      </c>
      <c r="L655" s="84">
        <f>VLOOKUP($A$652,Raport4!$B$283:$T$419,12)</f>
        <v>86</v>
      </c>
      <c r="M655" s="84">
        <f>VLOOKUP($A$652,Raport4!$B$283:$T$419,13)</f>
        <v>83.5</v>
      </c>
      <c r="N655" s="84">
        <f>VLOOKUP($A$652,Raport4!$B$283:$T$419,14)</f>
        <v>88</v>
      </c>
      <c r="O655" s="84">
        <f>VLOOKUP($A$652,Raport4!$B$283:$T$419,15)</f>
        <v>85</v>
      </c>
      <c r="P655" s="84">
        <f>VLOOKUP($A$652,Raport4!$B$283:$T$419,16)</f>
        <v>91</v>
      </c>
      <c r="Q655" s="84">
        <f>VLOOKUP($A$652,Raport4!$B$283:$T$419,17)</f>
        <v>84.5</v>
      </c>
      <c r="R655" s="84">
        <f>VLOOKUP($A$652,Raport4!$B$283:$T$419,18)</f>
        <v>85</v>
      </c>
      <c r="S655" s="38">
        <f t="shared" si="354"/>
        <v>1313</v>
      </c>
      <c r="T655" s="38">
        <f t="shared" si="355"/>
        <v>87.53</v>
      </c>
      <c r="U655" s="338"/>
      <c r="V655" s="340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 spans="1:32" ht="15" customHeight="1">
      <c r="A656" s="335"/>
      <c r="B656" s="86" t="str">
        <f>VLOOKUP($A$652,PresensiIPS!$A$7:$M$360,4)</f>
        <v>3526015808030007</v>
      </c>
      <c r="C656" s="36" t="s">
        <v>24</v>
      </c>
      <c r="D656" s="84">
        <f>VLOOKUP($A$652,Raport5!$B$283:$T$419,4)</f>
        <v>89.5</v>
      </c>
      <c r="E656" s="84">
        <f>VLOOKUP($A$652,Raport5!$B$283:$T$419,5)</f>
        <v>93.5</v>
      </c>
      <c r="F656" s="84">
        <f>VLOOKUP($A$652,Raport5!$B$283:$T$419,6)</f>
        <v>90</v>
      </c>
      <c r="G656" s="84">
        <f>VLOOKUP($A$652,Raport5!$B$283:$T$419,7)</f>
        <v>90.5</v>
      </c>
      <c r="H656" s="84">
        <f>VLOOKUP($A$652,Raport5!$B$283:$T$419,8)</f>
        <v>93</v>
      </c>
      <c r="I656" s="84">
        <f>VLOOKUP($A$652,Raport5!$B$283:$T$419,9)</f>
        <v>88.5</v>
      </c>
      <c r="J656" s="84">
        <f>VLOOKUP($A$652,Raport5!$B$283:$T$419,10)</f>
        <v>94.5</v>
      </c>
      <c r="K656" s="84">
        <f>VLOOKUP($A$652,Raport5!$B$283:$T$419,11)</f>
        <v>90</v>
      </c>
      <c r="L656" s="84">
        <f>VLOOKUP($A$652,Raport5!$B$283:$T$419,12)</f>
        <v>90.5</v>
      </c>
      <c r="M656" s="84">
        <f>VLOOKUP($A$652,Raport5!$B$283:$T$419,13)</f>
        <v>90</v>
      </c>
      <c r="N656" s="84">
        <f>VLOOKUP($A$652,Raport5!$B$283:$T$419,14)</f>
        <v>88</v>
      </c>
      <c r="O656" s="84">
        <f>VLOOKUP($A$652,Raport5!$B$283:$T$419,15)</f>
        <v>92.5</v>
      </c>
      <c r="P656" s="84">
        <f>VLOOKUP($A$652,Raport5!$B$283:$T$419,16)</f>
        <v>91</v>
      </c>
      <c r="Q656" s="84">
        <f>VLOOKUP($A$652,Raport5!$B$283:$T$419,17)</f>
        <v>88</v>
      </c>
      <c r="R656" s="84">
        <f>VLOOKUP($A$652,Raport5!$B$283:$T$419,18)</f>
        <v>91</v>
      </c>
      <c r="S656" s="38">
        <f t="shared" si="354"/>
        <v>1360.5</v>
      </c>
      <c r="T656" s="38">
        <f t="shared" si="355"/>
        <v>90.7</v>
      </c>
      <c r="U656" s="338"/>
      <c r="V656" s="340"/>
    </row>
    <row r="657" spans="1:32" ht="15" customHeight="1">
      <c r="A657" s="335"/>
      <c r="B657" s="85">
        <f>VLOOKUP($A$652,PresensiIPS!$A$7:$M$360,2)</f>
        <v>12225</v>
      </c>
      <c r="C657" s="36" t="s">
        <v>67</v>
      </c>
      <c r="D657" s="84">
        <f>VLOOKUP($A$652,Raport6!$B$283:$T$419,4)</f>
        <v>91</v>
      </c>
      <c r="E657" s="84">
        <f>VLOOKUP($A$652,Raport6!$B$283:$T$419,5)</f>
        <v>95</v>
      </c>
      <c r="F657" s="84">
        <f>VLOOKUP($A$652,Raport6!$B$283:$T$419,6)</f>
        <v>93</v>
      </c>
      <c r="G657" s="84">
        <f>VLOOKUP($A$652,Raport6!$B$283:$T$419,7)</f>
        <v>92</v>
      </c>
      <c r="H657" s="84">
        <f>VLOOKUP($A$652,Raport6!$B$283:$T$419,8)</f>
        <v>93</v>
      </c>
      <c r="I657" s="84">
        <f>VLOOKUP($A$652,Raport6!$B$283:$T$419,9)</f>
        <v>90.5</v>
      </c>
      <c r="J657" s="84">
        <f>VLOOKUP($A$652,Raport6!$B$283:$T$419,10)</f>
        <v>95.5</v>
      </c>
      <c r="K657" s="84">
        <f>VLOOKUP($A$652,Raport6!$B$283:$T$419,11)</f>
        <v>93</v>
      </c>
      <c r="L657" s="84">
        <f>VLOOKUP($A$652,Raport6!$B$283:$T$419,12)</f>
        <v>92</v>
      </c>
      <c r="M657" s="84">
        <f>VLOOKUP($A$652,Raport6!$B$283:$T$419,13)</f>
        <v>94</v>
      </c>
      <c r="N657" s="84">
        <f>VLOOKUP($A$652,Raport6!$B$283:$T$419,14)</f>
        <v>90</v>
      </c>
      <c r="O657" s="84">
        <f>VLOOKUP($A$652,Raport6!$B$283:$T$419,15)</f>
        <v>92.5</v>
      </c>
      <c r="P657" s="84">
        <f>VLOOKUP($A$652,Raport6!$B$283:$T$419,16)</f>
        <v>91</v>
      </c>
      <c r="Q657" s="84">
        <f>VLOOKUP($A$652,Raport6!$B$283:$T$419,17)</f>
        <v>89</v>
      </c>
      <c r="R657" s="84">
        <f>VLOOKUP($A$652,Raport6!$B$283:$T$419,18)</f>
        <v>91</v>
      </c>
      <c r="S657" s="38">
        <f t="shared" si="354"/>
        <v>1382.5</v>
      </c>
      <c r="T657" s="38">
        <f t="shared" si="355"/>
        <v>92.17</v>
      </c>
      <c r="U657" s="338"/>
      <c r="V657" s="340"/>
    </row>
    <row r="658" spans="1:32" ht="15" customHeight="1">
      <c r="A658" s="335"/>
      <c r="B658" s="85" t="str">
        <f>VLOOKUP($A$652,PresensiIPS!$A$7:$M$360,3)</f>
        <v>0035201251</v>
      </c>
      <c r="C658" s="27" t="s">
        <v>21</v>
      </c>
      <c r="D658" s="39">
        <f>ROUND(((D652+D653+D654+D655+D656+D657)/6),2)</f>
        <v>86.58</v>
      </c>
      <c r="E658" s="39">
        <f>ROUND(((E652+E653+E654+E655+E656+E657)/6),2)</f>
        <v>86.25</v>
      </c>
      <c r="F658" s="39">
        <f>ROUND(((F652+F653+F654+F655+F656+F657)/6),2)</f>
        <v>87.33</v>
      </c>
      <c r="G658" s="39">
        <f>ROUND(((G652+G653+G654+G655+G656+G657)/6),2)</f>
        <v>86.83</v>
      </c>
      <c r="H658" s="39">
        <f>ROUND(((H652+H653+H654+H655+H656+H657)/6),2)</f>
        <v>86.67</v>
      </c>
      <c r="I658" s="39">
        <f t="shared" ref="I658:T658" si="357">ROUND(((I652+I653+I654+I655+I656+I657)/6),2)</f>
        <v>86.42</v>
      </c>
      <c r="J658" s="39">
        <f t="shared" si="357"/>
        <v>91.25</v>
      </c>
      <c r="K658" s="39">
        <f t="shared" si="357"/>
        <v>84.58</v>
      </c>
      <c r="L658" s="39">
        <f t="shared" si="357"/>
        <v>86.83</v>
      </c>
      <c r="M658" s="39">
        <f t="shared" ref="M658" si="358">ROUND(((M652+M653+M654+M655+M656+M657)/6),2)</f>
        <v>85.92</v>
      </c>
      <c r="N658" s="39">
        <f t="shared" si="357"/>
        <v>86.5</v>
      </c>
      <c r="O658" s="39">
        <f t="shared" si="357"/>
        <v>85</v>
      </c>
      <c r="P658" s="39">
        <f t="shared" si="357"/>
        <v>87.67</v>
      </c>
      <c r="Q658" s="39">
        <f t="shared" si="357"/>
        <v>83.92</v>
      </c>
      <c r="R658" s="39">
        <f t="shared" si="357"/>
        <v>86.75</v>
      </c>
      <c r="S658" s="39">
        <f t="shared" si="357"/>
        <v>1298.5</v>
      </c>
      <c r="T658" s="39">
        <f t="shared" si="357"/>
        <v>86.57</v>
      </c>
      <c r="U658" s="338"/>
      <c r="V658" s="340"/>
    </row>
    <row r="659" spans="1:32" ht="15" customHeight="1">
      <c r="A659" s="335"/>
      <c r="B659" s="78"/>
      <c r="C659" s="28" t="s">
        <v>204</v>
      </c>
      <c r="D659" s="84">
        <f>VLOOKUP($A$652,'Nilai USP'!$B$283:$T$419,4)</f>
        <v>96</v>
      </c>
      <c r="E659" s="84">
        <f>VLOOKUP($A$652,'Nilai USP'!$B$283:$T$419,5)</f>
        <v>86.92307692307692</v>
      </c>
      <c r="F659" s="84">
        <f>VLOOKUP($A$652,'Nilai USP'!$B$283:$T$419,6)</f>
        <v>96</v>
      </c>
      <c r="G659" s="84">
        <f>VLOOKUP($A$652,'Nilai USP'!$B$283:$T$419,7)</f>
        <v>82</v>
      </c>
      <c r="H659" s="84">
        <f>VLOOKUP($A$652,'Nilai USP'!$B$283:$T$419,8)</f>
        <v>81</v>
      </c>
      <c r="I659" s="84">
        <f>VLOOKUP($A$652,'Nilai USP'!$B$283:$T$419,9)</f>
        <v>98</v>
      </c>
      <c r="J659" s="84">
        <f>VLOOKUP($A$652,'Nilai USP'!$B$283:$T$419,10)</f>
        <v>93</v>
      </c>
      <c r="K659" s="84">
        <f>VLOOKUP($A$652,'Nilai USP'!$B$283:$T$419,11)</f>
        <v>96</v>
      </c>
      <c r="L659" s="84">
        <f>VLOOKUP($A$652,'Nilai USP'!$B$283:$T$419,12)</f>
        <v>86</v>
      </c>
      <c r="M659" s="84">
        <f>VLOOKUP($A$652,'Nilai USP'!$B$283:$T$419,13)</f>
        <v>97.35294117647058</v>
      </c>
      <c r="N659" s="84">
        <f>VLOOKUP($A$652,'Nilai USP'!$B$283:$T$419,14)</f>
        <v>95</v>
      </c>
      <c r="O659" s="84">
        <f>VLOOKUP($A$652,'Nilai USP'!$B$283:$T$419,15)</f>
        <v>85</v>
      </c>
      <c r="P659" s="84">
        <f>VLOOKUP($A$652,'Nilai USP'!$B$283:$T$419,16)</f>
        <v>86</v>
      </c>
      <c r="Q659" s="84">
        <f>VLOOKUP($A$652,'Nilai USP'!$B$283:$T$419,17)</f>
        <v>81</v>
      </c>
      <c r="R659" s="84">
        <f>VLOOKUP($A$652,'Nilai USP'!$B$283:$T$419,18)</f>
        <v>90</v>
      </c>
      <c r="S659" s="38">
        <f t="shared" ref="S659:S666" si="359">SUM(D659:R659)</f>
        <v>1349.2760180995474</v>
      </c>
      <c r="T659" s="38">
        <f t="shared" ref="T659:T666" si="360">ROUND(S659/COUNT(D659:R659),2)</f>
        <v>89.95</v>
      </c>
      <c r="U659" s="338"/>
      <c r="V659" s="340"/>
    </row>
    <row r="660" spans="1:32" ht="15" customHeight="1" thickBot="1">
      <c r="A660" s="336"/>
      <c r="B660" s="29"/>
      <c r="C660" s="37" t="s">
        <v>205</v>
      </c>
      <c r="D660" s="41">
        <f t="shared" ref="D660:R660" si="361">ROUND((D658*$V$6+D659*$V$7),0)</f>
        <v>91</v>
      </c>
      <c r="E660" s="41">
        <f t="shared" si="361"/>
        <v>87</v>
      </c>
      <c r="F660" s="41">
        <f t="shared" si="361"/>
        <v>92</v>
      </c>
      <c r="G660" s="41">
        <f t="shared" si="361"/>
        <v>84</v>
      </c>
      <c r="H660" s="41">
        <f t="shared" si="361"/>
        <v>84</v>
      </c>
      <c r="I660" s="41">
        <f t="shared" si="361"/>
        <v>92</v>
      </c>
      <c r="J660" s="41">
        <f t="shared" si="361"/>
        <v>92</v>
      </c>
      <c r="K660" s="41">
        <f t="shared" si="361"/>
        <v>90</v>
      </c>
      <c r="L660" s="41">
        <f t="shared" si="361"/>
        <v>86</v>
      </c>
      <c r="M660" s="41">
        <f t="shared" si="361"/>
        <v>92</v>
      </c>
      <c r="N660" s="41">
        <f t="shared" si="361"/>
        <v>91</v>
      </c>
      <c r="O660" s="41">
        <f t="shared" si="361"/>
        <v>85</v>
      </c>
      <c r="P660" s="41">
        <f t="shared" si="361"/>
        <v>87</v>
      </c>
      <c r="Q660" s="41">
        <f t="shared" si="361"/>
        <v>82</v>
      </c>
      <c r="R660" s="41">
        <f t="shared" si="361"/>
        <v>88</v>
      </c>
      <c r="S660" s="41">
        <f t="shared" si="359"/>
        <v>1323</v>
      </c>
      <c r="T660" s="41">
        <f t="shared" si="360"/>
        <v>88.2</v>
      </c>
      <c r="U660" s="339"/>
      <c r="V660" s="341"/>
    </row>
    <row r="661" spans="1:32" ht="15" customHeight="1" thickTop="1">
      <c r="A661" s="334">
        <v>73</v>
      </c>
      <c r="B661" s="26"/>
      <c r="C661" s="36" t="s">
        <v>34</v>
      </c>
      <c r="D661" s="87">
        <f>VLOOKUP($A$661,Raport1!$B$283:$T$419,4)</f>
        <v>74.5</v>
      </c>
      <c r="E661" s="87">
        <f>VLOOKUP($A$661,Raport1!$B$283:$T$419,5)</f>
        <v>80</v>
      </c>
      <c r="F661" s="87">
        <f>VLOOKUP($A$661,Raport1!$B$283:$T$419,6)</f>
        <v>79</v>
      </c>
      <c r="G661" s="87">
        <f>VLOOKUP($A$661,Raport1!$B$283:$T$419,7)</f>
        <v>77</v>
      </c>
      <c r="H661" s="87">
        <f>VLOOKUP($A$661,Raport1!$B$283:$T$419,8)</f>
        <v>72.5</v>
      </c>
      <c r="I661" s="87">
        <f>VLOOKUP($A$661,Raport1!$B$283:$T$419,9)</f>
        <v>81</v>
      </c>
      <c r="J661" s="87">
        <f>VLOOKUP($A$661,Raport1!$B$283:$T$419,10)</f>
        <v>81.5</v>
      </c>
      <c r="K661" s="87">
        <f>VLOOKUP($A$661,Raport1!$B$283:$T$419,11)</f>
        <v>77</v>
      </c>
      <c r="L661" s="87">
        <f>VLOOKUP($A$661,Raport1!$B$283:$T$419,12)</f>
        <v>84</v>
      </c>
      <c r="M661" s="87">
        <f>VLOOKUP($A$661,Raport1!$B$283:$T$419,13)</f>
        <v>74.5</v>
      </c>
      <c r="N661" s="87">
        <f>VLOOKUP($A$661,Raport1!$B$283:$T$419,14)</f>
        <v>76.5</v>
      </c>
      <c r="O661" s="87">
        <f>VLOOKUP($A$661,Raport1!$B$283:$T$419,15)</f>
        <v>74</v>
      </c>
      <c r="P661" s="87">
        <f>VLOOKUP($A$661,Raport1!$B$283:$T$419,16)</f>
        <v>77.5</v>
      </c>
      <c r="Q661" s="87">
        <f>VLOOKUP($A$661,Raport1!$B$283:$T$419,17)</f>
        <v>74</v>
      </c>
      <c r="R661" s="87">
        <f>VLOOKUP($A$661,Raport1!$B$283:$T$419,18)</f>
        <v>82.5</v>
      </c>
      <c r="S661" s="80">
        <f t="shared" si="359"/>
        <v>1165.5</v>
      </c>
      <c r="T661" s="80">
        <f t="shared" si="360"/>
        <v>77.7</v>
      </c>
      <c r="U661" s="337" t="str">
        <f>'SIKAP IPS'!J80</f>
        <v>SB</v>
      </c>
      <c r="V661" s="340" t="s">
        <v>33</v>
      </c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 spans="1:32" ht="15" customHeight="1">
      <c r="A662" s="335"/>
      <c r="B662" s="26"/>
      <c r="C662" s="35" t="s">
        <v>35</v>
      </c>
      <c r="D662" s="84">
        <f>VLOOKUP($A$661,Raport2!$B$283:$T$419,4)</f>
        <v>76</v>
      </c>
      <c r="E662" s="84">
        <f>VLOOKUP($A$661,Raport2!$B$283:$T$419,5)</f>
        <v>82</v>
      </c>
      <c r="F662" s="84">
        <f>VLOOKUP($A$661,Raport2!$B$283:$T$419,6)</f>
        <v>81.5</v>
      </c>
      <c r="G662" s="84">
        <f>VLOOKUP($A$661,Raport2!$B$283:$T$419,7)</f>
        <v>83.5</v>
      </c>
      <c r="H662" s="84">
        <f>VLOOKUP($A$661,Raport2!$B$283:$T$419,8)</f>
        <v>80.5</v>
      </c>
      <c r="I662" s="84">
        <f>VLOOKUP($A$661,Raport2!$B$283:$T$419,9)</f>
        <v>84.5</v>
      </c>
      <c r="J662" s="84">
        <f>VLOOKUP($A$661,Raport2!$B$283:$T$419,10)</f>
        <v>84</v>
      </c>
      <c r="K662" s="84">
        <f>VLOOKUP($A$661,Raport2!$B$283:$T$419,11)</f>
        <v>81</v>
      </c>
      <c r="L662" s="84">
        <f>VLOOKUP($A$661,Raport2!$B$283:$T$419,12)</f>
        <v>81.5</v>
      </c>
      <c r="M662" s="84">
        <f>VLOOKUP($A$661,Raport2!$B$283:$T$419,13)</f>
        <v>78</v>
      </c>
      <c r="N662" s="84">
        <f>VLOOKUP($A$661,Raport2!$B$283:$T$419,14)</f>
        <v>76.5</v>
      </c>
      <c r="O662" s="84">
        <f>VLOOKUP($A$661,Raport2!$B$283:$T$419,15)</f>
        <v>75</v>
      </c>
      <c r="P662" s="84">
        <f>VLOOKUP($A$661,Raport2!$B$283:$T$419,16)</f>
        <v>80.5</v>
      </c>
      <c r="Q662" s="84">
        <f>VLOOKUP($A$661,Raport2!$B$283:$T$419,17)</f>
        <v>78</v>
      </c>
      <c r="R662" s="84">
        <f>VLOOKUP($A$661,Raport2!$B$283:$T$419,18)</f>
        <v>85</v>
      </c>
      <c r="S662" s="38">
        <f t="shared" si="359"/>
        <v>1207.5</v>
      </c>
      <c r="T662" s="38">
        <f t="shared" si="360"/>
        <v>80.5</v>
      </c>
      <c r="U662" s="338"/>
      <c r="V662" s="340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 spans="1:32" ht="15" customHeight="1">
      <c r="A663" s="335"/>
      <c r="B663" s="342" t="str">
        <f>VLOOKUP($A$661,PresensiIPS!$A$7:$M$360,7)</f>
        <v>FARCHAN HAMDANI</v>
      </c>
      <c r="C663" s="35" t="s">
        <v>22</v>
      </c>
      <c r="D663" s="84">
        <f>VLOOKUP($A$661,Raport3!$B$283:$T$419,4)</f>
        <v>80.5</v>
      </c>
      <c r="E663" s="84">
        <f>VLOOKUP($A$661,Raport3!$B$283:$T$419,5)</f>
        <v>85</v>
      </c>
      <c r="F663" s="84">
        <f>VLOOKUP($A$661,Raport3!$B$283:$T$419,6)</f>
        <v>80</v>
      </c>
      <c r="G663" s="84">
        <f>VLOOKUP($A$661,Raport3!$B$283:$T$419,7)</f>
        <v>80</v>
      </c>
      <c r="H663" s="84">
        <f>VLOOKUP($A$661,Raport3!$B$283:$T$419,8)</f>
        <v>82.5</v>
      </c>
      <c r="I663" s="84">
        <f>VLOOKUP($A$661,Raport3!$B$283:$T$419,9)</f>
        <v>85</v>
      </c>
      <c r="J663" s="84">
        <f>VLOOKUP($A$661,Raport3!$B$283:$T$419,10)</f>
        <v>87.5</v>
      </c>
      <c r="K663" s="84">
        <f>VLOOKUP($A$661,Raport3!$B$283:$T$419,11)</f>
        <v>86</v>
      </c>
      <c r="L663" s="84">
        <f>VLOOKUP($A$661,Raport3!$B$283:$T$419,12)</f>
        <v>85.5</v>
      </c>
      <c r="M663" s="84">
        <f>VLOOKUP($A$661,Raport3!$B$283:$T$419,13)</f>
        <v>82</v>
      </c>
      <c r="N663" s="84">
        <f>VLOOKUP($A$661,Raport3!$B$283:$T$419,14)</f>
        <v>81.5</v>
      </c>
      <c r="O663" s="84">
        <f>VLOOKUP($A$661,Raport3!$B$283:$T$419,15)</f>
        <v>80</v>
      </c>
      <c r="P663" s="84">
        <f>VLOOKUP($A$661,Raport3!$B$283:$T$419,16)</f>
        <v>81</v>
      </c>
      <c r="Q663" s="84">
        <f>VLOOKUP($A$661,Raport3!$B$283:$T$419,17)</f>
        <v>85</v>
      </c>
      <c r="R663" s="84">
        <f>VLOOKUP($A$661,Raport3!$B$283:$T$419,18)</f>
        <v>85</v>
      </c>
      <c r="S663" s="38">
        <f t="shared" si="359"/>
        <v>1246.5</v>
      </c>
      <c r="T663" s="38">
        <f t="shared" si="360"/>
        <v>83.1</v>
      </c>
      <c r="U663" s="338"/>
      <c r="V663" s="340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 spans="1:32" ht="15" customHeight="1">
      <c r="A664" s="335"/>
      <c r="B664" s="342"/>
      <c r="C664" s="35" t="s">
        <v>23</v>
      </c>
      <c r="D664" s="84">
        <f>VLOOKUP($A$661,Raport4!$B$283:$T$419,4)</f>
        <v>87</v>
      </c>
      <c r="E664" s="84">
        <f>VLOOKUP($A$661,Raport4!$B$283:$T$419,5)</f>
        <v>89</v>
      </c>
      <c r="F664" s="84">
        <f>VLOOKUP($A$661,Raport4!$B$283:$T$419,6)</f>
        <v>82.5</v>
      </c>
      <c r="G664" s="84">
        <f>VLOOKUP($A$661,Raport4!$B$283:$T$419,7)</f>
        <v>86.5</v>
      </c>
      <c r="H664" s="84">
        <f>VLOOKUP($A$661,Raport4!$B$283:$T$419,8)</f>
        <v>87</v>
      </c>
      <c r="I664" s="84">
        <f>VLOOKUP($A$661,Raport4!$B$283:$T$419,9)</f>
        <v>85.5</v>
      </c>
      <c r="J664" s="84">
        <f>VLOOKUP($A$661,Raport4!$B$283:$T$419,10)</f>
        <v>90.5</v>
      </c>
      <c r="K664" s="84">
        <f>VLOOKUP($A$661,Raport4!$B$283:$T$419,11)</f>
        <v>87</v>
      </c>
      <c r="L664" s="84">
        <f>VLOOKUP($A$661,Raport4!$B$283:$T$419,12)</f>
        <v>87.5</v>
      </c>
      <c r="M664" s="84">
        <f>VLOOKUP($A$661,Raport4!$B$283:$T$419,13)</f>
        <v>79</v>
      </c>
      <c r="N664" s="84">
        <f>VLOOKUP($A$661,Raport4!$B$283:$T$419,14)</f>
        <v>81</v>
      </c>
      <c r="O664" s="84">
        <f>VLOOKUP($A$661,Raport4!$B$283:$T$419,15)</f>
        <v>80</v>
      </c>
      <c r="P664" s="84">
        <f>VLOOKUP($A$661,Raport4!$B$283:$T$419,16)</f>
        <v>86</v>
      </c>
      <c r="Q664" s="84">
        <f>VLOOKUP($A$661,Raport4!$B$283:$T$419,17)</f>
        <v>86</v>
      </c>
      <c r="R664" s="84">
        <f>VLOOKUP($A$661,Raport4!$B$283:$T$419,18)</f>
        <v>83</v>
      </c>
      <c r="S664" s="38">
        <f t="shared" si="359"/>
        <v>1277.5</v>
      </c>
      <c r="T664" s="38">
        <f t="shared" si="360"/>
        <v>85.17</v>
      </c>
      <c r="U664" s="338"/>
      <c r="V664" s="340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 spans="1:32" ht="15" customHeight="1">
      <c r="A665" s="335"/>
      <c r="B665" s="86" t="str">
        <f>VLOOKUP($A$661,PresensiIPS!$A$7:$M$360,4)</f>
        <v>3526010408030007</v>
      </c>
      <c r="C665" s="36" t="s">
        <v>24</v>
      </c>
      <c r="D665" s="84">
        <f>VLOOKUP($A$661,Raport5!$B$283:$T$419,4)</f>
        <v>88.5</v>
      </c>
      <c r="E665" s="84">
        <f>VLOOKUP($A$661,Raport5!$B$283:$T$419,5)</f>
        <v>91.5</v>
      </c>
      <c r="F665" s="84">
        <f>VLOOKUP($A$661,Raport5!$B$283:$T$419,6)</f>
        <v>88.5</v>
      </c>
      <c r="G665" s="84">
        <f>VLOOKUP($A$661,Raport5!$B$283:$T$419,7)</f>
        <v>87.5</v>
      </c>
      <c r="H665" s="84">
        <f>VLOOKUP($A$661,Raport5!$B$283:$T$419,8)</f>
        <v>89.5</v>
      </c>
      <c r="I665" s="84">
        <f>VLOOKUP($A$661,Raport5!$B$283:$T$419,9)</f>
        <v>89.5</v>
      </c>
      <c r="J665" s="84">
        <f>VLOOKUP($A$661,Raport5!$B$283:$T$419,10)</f>
        <v>91.5</v>
      </c>
      <c r="K665" s="84">
        <f>VLOOKUP($A$661,Raport5!$B$283:$T$419,11)</f>
        <v>90</v>
      </c>
      <c r="L665" s="84">
        <f>VLOOKUP($A$661,Raport5!$B$283:$T$419,12)</f>
        <v>89</v>
      </c>
      <c r="M665" s="84">
        <f>VLOOKUP($A$661,Raport5!$B$283:$T$419,13)</f>
        <v>82</v>
      </c>
      <c r="N665" s="84">
        <f>VLOOKUP($A$661,Raport5!$B$283:$T$419,14)</f>
        <v>85</v>
      </c>
      <c r="O665" s="84">
        <f>VLOOKUP($A$661,Raport5!$B$283:$T$419,15)</f>
        <v>90.5</v>
      </c>
      <c r="P665" s="84">
        <f>VLOOKUP($A$661,Raport5!$B$283:$T$419,16)</f>
        <v>87.5</v>
      </c>
      <c r="Q665" s="84">
        <f>VLOOKUP($A$661,Raport5!$B$283:$T$419,17)</f>
        <v>88.5</v>
      </c>
      <c r="R665" s="84">
        <f>VLOOKUP($A$661,Raport5!$B$283:$T$419,18)</f>
        <v>90.5</v>
      </c>
      <c r="S665" s="38">
        <f t="shared" si="359"/>
        <v>1329.5</v>
      </c>
      <c r="T665" s="38">
        <f t="shared" si="360"/>
        <v>88.63</v>
      </c>
      <c r="U665" s="338"/>
      <c r="V665" s="340"/>
    </row>
    <row r="666" spans="1:32" ht="15" customHeight="1">
      <c r="A666" s="335"/>
      <c r="B666" s="85">
        <f>VLOOKUP($A$661,PresensiIPS!$A$7:$M$360,2)</f>
        <v>12235</v>
      </c>
      <c r="C666" s="36" t="s">
        <v>67</v>
      </c>
      <c r="D666" s="84">
        <f>VLOOKUP($A$661,Raport6!$B$283:$T$419,4)</f>
        <v>90</v>
      </c>
      <c r="E666" s="84">
        <f>VLOOKUP($A$661,Raport6!$B$283:$T$419,5)</f>
        <v>92</v>
      </c>
      <c r="F666" s="84">
        <f>VLOOKUP($A$661,Raport6!$B$283:$T$419,6)</f>
        <v>90</v>
      </c>
      <c r="G666" s="84">
        <f>VLOOKUP($A$661,Raport6!$B$283:$T$419,7)</f>
        <v>90</v>
      </c>
      <c r="H666" s="84">
        <f>VLOOKUP($A$661,Raport6!$B$283:$T$419,8)</f>
        <v>89.5</v>
      </c>
      <c r="I666" s="84">
        <f>VLOOKUP($A$661,Raport6!$B$283:$T$419,9)</f>
        <v>90.5</v>
      </c>
      <c r="J666" s="84">
        <f>VLOOKUP($A$661,Raport6!$B$283:$T$419,10)</f>
        <v>93</v>
      </c>
      <c r="K666" s="84">
        <f>VLOOKUP($A$661,Raport6!$B$283:$T$419,11)</f>
        <v>93</v>
      </c>
      <c r="L666" s="84">
        <f>VLOOKUP($A$661,Raport6!$B$283:$T$419,12)</f>
        <v>90.5</v>
      </c>
      <c r="M666" s="84">
        <f>VLOOKUP($A$661,Raport6!$B$283:$T$419,13)</f>
        <v>86</v>
      </c>
      <c r="N666" s="84">
        <f>VLOOKUP($A$661,Raport6!$B$283:$T$419,14)</f>
        <v>87</v>
      </c>
      <c r="O666" s="84">
        <f>VLOOKUP($A$661,Raport6!$B$283:$T$419,15)</f>
        <v>90.5</v>
      </c>
      <c r="P666" s="84">
        <f>VLOOKUP($A$661,Raport6!$B$283:$T$419,16)</f>
        <v>88</v>
      </c>
      <c r="Q666" s="84">
        <f>VLOOKUP($A$661,Raport6!$B$283:$T$419,17)</f>
        <v>88.5</v>
      </c>
      <c r="R666" s="84">
        <f>VLOOKUP($A$661,Raport6!$B$283:$T$419,18)</f>
        <v>91.5</v>
      </c>
      <c r="S666" s="38">
        <f t="shared" si="359"/>
        <v>1350</v>
      </c>
      <c r="T666" s="38">
        <f t="shared" si="360"/>
        <v>90</v>
      </c>
      <c r="U666" s="338"/>
      <c r="V666" s="340"/>
    </row>
    <row r="667" spans="1:32" ht="15" customHeight="1">
      <c r="A667" s="335"/>
      <c r="B667" s="85" t="str">
        <f>VLOOKUP($A$661,PresensiIPS!$A$7:$M$360,3)</f>
        <v>0038631440</v>
      </c>
      <c r="C667" s="27" t="s">
        <v>21</v>
      </c>
      <c r="D667" s="39">
        <f>ROUND(((D661+D662+D663+D664+D665+D666)/6),2)</f>
        <v>82.75</v>
      </c>
      <c r="E667" s="39">
        <f>ROUND(((E661+E662+E663+E664+E665+E666)/6),2)</f>
        <v>86.58</v>
      </c>
      <c r="F667" s="39">
        <f>ROUND(((F661+F662+F663+F664+F665+F666)/6),2)</f>
        <v>83.58</v>
      </c>
      <c r="G667" s="39">
        <f>ROUND(((G661+G662+G663+G664+G665+G666)/6),2)</f>
        <v>84.08</v>
      </c>
      <c r="H667" s="39">
        <f>ROUND(((H661+H662+H663+H664+H665+H666)/6),2)</f>
        <v>83.58</v>
      </c>
      <c r="I667" s="39">
        <f t="shared" ref="I667:T667" si="362">ROUND(((I661+I662+I663+I664+I665+I666)/6),2)</f>
        <v>86</v>
      </c>
      <c r="J667" s="39">
        <f t="shared" si="362"/>
        <v>88</v>
      </c>
      <c r="K667" s="39">
        <f t="shared" si="362"/>
        <v>85.67</v>
      </c>
      <c r="L667" s="39">
        <f t="shared" si="362"/>
        <v>86.33</v>
      </c>
      <c r="M667" s="39">
        <f t="shared" ref="M667" si="363">ROUND(((M661+M662+M663+M664+M665+M666)/6),2)</f>
        <v>80.25</v>
      </c>
      <c r="N667" s="39">
        <f t="shared" si="362"/>
        <v>81.25</v>
      </c>
      <c r="O667" s="39">
        <f t="shared" si="362"/>
        <v>81.67</v>
      </c>
      <c r="P667" s="39">
        <f t="shared" si="362"/>
        <v>83.42</v>
      </c>
      <c r="Q667" s="39">
        <f t="shared" si="362"/>
        <v>83.33</v>
      </c>
      <c r="R667" s="39">
        <f t="shared" si="362"/>
        <v>86.25</v>
      </c>
      <c r="S667" s="39">
        <f t="shared" si="362"/>
        <v>1262.75</v>
      </c>
      <c r="T667" s="39">
        <f t="shared" si="362"/>
        <v>84.18</v>
      </c>
      <c r="U667" s="338"/>
      <c r="V667" s="340"/>
    </row>
    <row r="668" spans="1:32" ht="15" customHeight="1">
      <c r="A668" s="335"/>
      <c r="B668" s="78"/>
      <c r="C668" s="28" t="s">
        <v>204</v>
      </c>
      <c r="D668" s="84">
        <f>VLOOKUP($A$661,'Nilai USP'!$B$283:$T$419,4)</f>
        <v>98</v>
      </c>
      <c r="E668" s="84">
        <f>VLOOKUP($A$661,'Nilai USP'!$B$283:$T$419,5)</f>
        <v>86.15384615384616</v>
      </c>
      <c r="F668" s="84">
        <f>VLOOKUP($A$661,'Nilai USP'!$B$283:$T$419,6)</f>
        <v>97</v>
      </c>
      <c r="G668" s="84">
        <f>VLOOKUP($A$661,'Nilai USP'!$B$283:$T$419,7)</f>
        <v>82</v>
      </c>
      <c r="H668" s="84">
        <f>VLOOKUP($A$661,'Nilai USP'!$B$283:$T$419,8)</f>
        <v>84</v>
      </c>
      <c r="I668" s="84">
        <f>VLOOKUP($A$661,'Nilai USP'!$B$283:$T$419,9)</f>
        <v>99</v>
      </c>
      <c r="J668" s="84">
        <f>VLOOKUP($A$661,'Nilai USP'!$B$283:$T$419,10)</f>
        <v>90</v>
      </c>
      <c r="K668" s="84">
        <f>VLOOKUP($A$661,'Nilai USP'!$B$283:$T$419,11)</f>
        <v>98</v>
      </c>
      <c r="L668" s="84">
        <f>VLOOKUP($A$661,'Nilai USP'!$B$283:$T$419,12)</f>
        <v>86</v>
      </c>
      <c r="M668" s="84">
        <f>VLOOKUP($A$661,'Nilai USP'!$B$283:$T$419,13)</f>
        <v>97.35294117647058</v>
      </c>
      <c r="N668" s="84">
        <f>VLOOKUP($A$661,'Nilai USP'!$B$283:$T$419,14)</f>
        <v>98</v>
      </c>
      <c r="O668" s="84">
        <f>VLOOKUP($A$661,'Nilai USP'!$B$283:$T$419,15)</f>
        <v>88</v>
      </c>
      <c r="P668" s="84">
        <f>VLOOKUP($A$661,'Nilai USP'!$B$283:$T$419,16)</f>
        <v>86</v>
      </c>
      <c r="Q668" s="84">
        <f>VLOOKUP($A$661,'Nilai USP'!$B$283:$T$419,17)</f>
        <v>85</v>
      </c>
      <c r="R668" s="84">
        <f>VLOOKUP($A$661,'Nilai USP'!$B$283:$T$419,18)</f>
        <v>89</v>
      </c>
      <c r="S668" s="38">
        <f t="shared" ref="S668:S675" si="364">SUM(D668:R668)</f>
        <v>1363.5067873303169</v>
      </c>
      <c r="T668" s="38">
        <f t="shared" ref="T668:T675" si="365">ROUND(S668/COUNT(D668:R668),2)</f>
        <v>90.9</v>
      </c>
      <c r="U668" s="338"/>
      <c r="V668" s="340"/>
    </row>
    <row r="669" spans="1:32" ht="15" customHeight="1" thickBot="1">
      <c r="A669" s="336"/>
      <c r="B669" s="29"/>
      <c r="C669" s="37" t="s">
        <v>205</v>
      </c>
      <c r="D669" s="41">
        <f t="shared" ref="D669:R669" si="366">ROUND((D667*$V$6+D668*$V$7),0)</f>
        <v>90</v>
      </c>
      <c r="E669" s="41">
        <f t="shared" si="366"/>
        <v>86</v>
      </c>
      <c r="F669" s="41">
        <f t="shared" si="366"/>
        <v>90</v>
      </c>
      <c r="G669" s="41">
        <f t="shared" si="366"/>
        <v>83</v>
      </c>
      <c r="H669" s="41">
        <f t="shared" si="366"/>
        <v>84</v>
      </c>
      <c r="I669" s="41">
        <f t="shared" si="366"/>
        <v>93</v>
      </c>
      <c r="J669" s="41">
        <f t="shared" si="366"/>
        <v>89</v>
      </c>
      <c r="K669" s="41">
        <f t="shared" si="366"/>
        <v>92</v>
      </c>
      <c r="L669" s="41">
        <f t="shared" si="366"/>
        <v>86</v>
      </c>
      <c r="M669" s="41">
        <f t="shared" si="366"/>
        <v>89</v>
      </c>
      <c r="N669" s="41">
        <f t="shared" si="366"/>
        <v>90</v>
      </c>
      <c r="O669" s="41">
        <f t="shared" si="366"/>
        <v>85</v>
      </c>
      <c r="P669" s="41">
        <f t="shared" si="366"/>
        <v>85</v>
      </c>
      <c r="Q669" s="41">
        <f t="shared" si="366"/>
        <v>84</v>
      </c>
      <c r="R669" s="41">
        <f t="shared" si="366"/>
        <v>88</v>
      </c>
      <c r="S669" s="41">
        <f t="shared" si="364"/>
        <v>1314</v>
      </c>
      <c r="T669" s="41">
        <f t="shared" si="365"/>
        <v>87.6</v>
      </c>
      <c r="U669" s="339"/>
      <c r="V669" s="341"/>
    </row>
    <row r="670" spans="1:32" ht="15" customHeight="1" thickTop="1">
      <c r="A670" s="334">
        <v>74</v>
      </c>
      <c r="B670" s="26"/>
      <c r="C670" s="36" t="s">
        <v>34</v>
      </c>
      <c r="D670" s="87">
        <f>VLOOKUP($A$670,Raport1!$B$283:$T$419,4)</f>
        <v>75</v>
      </c>
      <c r="E670" s="87">
        <f>VLOOKUP($A$670,Raport1!$B$283:$T$419,5)</f>
        <v>77</v>
      </c>
      <c r="F670" s="87">
        <f>VLOOKUP($A$670,Raport1!$B$283:$T$419,6)</f>
        <v>77</v>
      </c>
      <c r="G670" s="87">
        <f>VLOOKUP($A$670,Raport1!$B$283:$T$419,7)</f>
        <v>73</v>
      </c>
      <c r="H670" s="87">
        <f>VLOOKUP($A$670,Raport1!$B$283:$T$419,8)</f>
        <v>70</v>
      </c>
      <c r="I670" s="87">
        <f>VLOOKUP($A$670,Raport1!$B$283:$T$419,9)</f>
        <v>76</v>
      </c>
      <c r="J670" s="87">
        <f>VLOOKUP($A$670,Raport1!$B$283:$T$419,10)</f>
        <v>76.5</v>
      </c>
      <c r="K670" s="87">
        <f>VLOOKUP($A$670,Raport1!$B$283:$T$419,11)</f>
        <v>77.5</v>
      </c>
      <c r="L670" s="87">
        <f>VLOOKUP($A$670,Raport1!$B$283:$T$419,12)</f>
        <v>76.5</v>
      </c>
      <c r="M670" s="87">
        <f>VLOOKUP($A$670,Raport1!$B$283:$T$419,13)</f>
        <v>73</v>
      </c>
      <c r="N670" s="87">
        <f>VLOOKUP($A$670,Raport1!$B$283:$T$419,14)</f>
        <v>71.5</v>
      </c>
      <c r="O670" s="87">
        <f>VLOOKUP($A$670,Raport1!$B$283:$T$419,15)</f>
        <v>70</v>
      </c>
      <c r="P670" s="87">
        <f>VLOOKUP($A$670,Raport1!$B$283:$T$419,16)</f>
        <v>73.5</v>
      </c>
      <c r="Q670" s="87">
        <f>VLOOKUP($A$670,Raport1!$B$283:$T$419,17)</f>
        <v>74</v>
      </c>
      <c r="R670" s="87">
        <f>VLOOKUP($A$670,Raport1!$B$283:$T$419,18)</f>
        <v>77</v>
      </c>
      <c r="S670" s="80">
        <f t="shared" si="364"/>
        <v>1117.5</v>
      </c>
      <c r="T670" s="80">
        <f t="shared" si="365"/>
        <v>74.5</v>
      </c>
      <c r="U670" s="337" t="str">
        <f>'SIKAP IPS'!J81</f>
        <v>SB</v>
      </c>
      <c r="V670" s="340" t="s">
        <v>33</v>
      </c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 spans="1:32" ht="15" customHeight="1">
      <c r="A671" s="335"/>
      <c r="B671" s="26"/>
      <c r="C671" s="35" t="s">
        <v>35</v>
      </c>
      <c r="D671" s="84">
        <f>VLOOKUP($A$670,Raport2!$B$283:$T$419,4)</f>
        <v>75.5</v>
      </c>
      <c r="E671" s="84">
        <f>VLOOKUP($A$670,Raport2!$B$283:$T$419,5)</f>
        <v>77</v>
      </c>
      <c r="F671" s="84">
        <f>VLOOKUP($A$670,Raport2!$B$283:$T$419,6)</f>
        <v>78.5</v>
      </c>
      <c r="G671" s="84">
        <f>VLOOKUP($A$670,Raport2!$B$283:$T$419,7)</f>
        <v>85</v>
      </c>
      <c r="H671" s="84">
        <f>VLOOKUP($A$670,Raport2!$B$283:$T$419,8)</f>
        <v>78.5</v>
      </c>
      <c r="I671" s="84">
        <f>VLOOKUP($A$670,Raport2!$B$283:$T$419,9)</f>
        <v>79</v>
      </c>
      <c r="J671" s="84">
        <f>VLOOKUP($A$670,Raport2!$B$283:$T$419,10)</f>
        <v>81</v>
      </c>
      <c r="K671" s="84">
        <f>VLOOKUP($A$670,Raport2!$B$283:$T$419,11)</f>
        <v>80.5</v>
      </c>
      <c r="L671" s="84">
        <f>VLOOKUP($A$670,Raport2!$B$283:$T$419,12)</f>
        <v>81.5</v>
      </c>
      <c r="M671" s="84">
        <f>VLOOKUP($A$670,Raport2!$B$283:$T$419,13)</f>
        <v>76</v>
      </c>
      <c r="N671" s="84">
        <f>VLOOKUP($A$670,Raport2!$B$283:$T$419,14)</f>
        <v>73.5</v>
      </c>
      <c r="O671" s="84">
        <f>VLOOKUP($A$670,Raport2!$B$283:$T$419,15)</f>
        <v>75</v>
      </c>
      <c r="P671" s="84">
        <f>VLOOKUP($A$670,Raport2!$B$283:$T$419,16)</f>
        <v>76.5</v>
      </c>
      <c r="Q671" s="84">
        <f>VLOOKUP($A$670,Raport2!$B$283:$T$419,17)</f>
        <v>78</v>
      </c>
      <c r="R671" s="84">
        <f>VLOOKUP($A$670,Raport2!$B$283:$T$419,18)</f>
        <v>79</v>
      </c>
      <c r="S671" s="38">
        <f t="shared" si="364"/>
        <v>1174.5</v>
      </c>
      <c r="T671" s="38">
        <f t="shared" si="365"/>
        <v>78.3</v>
      </c>
      <c r="U671" s="338"/>
      <c r="V671" s="340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 spans="1:32" ht="15" customHeight="1">
      <c r="A672" s="335"/>
      <c r="B672" s="342" t="str">
        <f>VLOOKUP($A$670,PresensiIPS!$A$7:$M$360,7)</f>
        <v>FIRMAN RAHMAT HIDAYAT</v>
      </c>
      <c r="C672" s="35" t="s">
        <v>22</v>
      </c>
      <c r="D672" s="84">
        <f>VLOOKUP($A$670,Raport3!$B$283:$T$419,4)</f>
        <v>78.5</v>
      </c>
      <c r="E672" s="84">
        <f>VLOOKUP($A$670,Raport3!$B$283:$T$419,5)</f>
        <v>78</v>
      </c>
      <c r="F672" s="84">
        <f>VLOOKUP($A$670,Raport3!$B$283:$T$419,6)</f>
        <v>79</v>
      </c>
      <c r="G672" s="84">
        <f>VLOOKUP($A$670,Raport3!$B$283:$T$419,7)</f>
        <v>86.5</v>
      </c>
      <c r="H672" s="84">
        <f>VLOOKUP($A$670,Raport3!$B$283:$T$419,8)</f>
        <v>83.5</v>
      </c>
      <c r="I672" s="84">
        <f>VLOOKUP($A$670,Raport3!$B$283:$T$419,9)</f>
        <v>80.5</v>
      </c>
      <c r="J672" s="84">
        <f>VLOOKUP($A$670,Raport3!$B$283:$T$419,10)</f>
        <v>85.5</v>
      </c>
      <c r="K672" s="84">
        <f>VLOOKUP($A$670,Raport3!$B$283:$T$419,11)</f>
        <v>61</v>
      </c>
      <c r="L672" s="84">
        <f>VLOOKUP($A$670,Raport3!$B$283:$T$419,12)</f>
        <v>77.5</v>
      </c>
      <c r="M672" s="84">
        <f>VLOOKUP($A$670,Raport3!$B$283:$T$419,13)</f>
        <v>75.5</v>
      </c>
      <c r="N672" s="84">
        <f>VLOOKUP($A$670,Raport3!$B$283:$T$419,14)</f>
        <v>73</v>
      </c>
      <c r="O672" s="84">
        <f>VLOOKUP($A$670,Raport3!$B$283:$T$419,15)</f>
        <v>75</v>
      </c>
      <c r="P672" s="84">
        <f>VLOOKUP($A$670,Raport3!$B$283:$T$419,16)</f>
        <v>79.5</v>
      </c>
      <c r="Q672" s="84">
        <f>VLOOKUP($A$670,Raport3!$B$283:$T$419,17)</f>
        <v>73</v>
      </c>
      <c r="R672" s="84">
        <f>VLOOKUP($A$670,Raport3!$B$283:$T$419,18)</f>
        <v>77.5</v>
      </c>
      <c r="S672" s="38">
        <f t="shared" si="364"/>
        <v>1163.5</v>
      </c>
      <c r="T672" s="38">
        <f t="shared" si="365"/>
        <v>77.569999999999993</v>
      </c>
      <c r="U672" s="338"/>
      <c r="V672" s="340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 spans="1:32" ht="15" customHeight="1">
      <c r="A673" s="335"/>
      <c r="B673" s="342"/>
      <c r="C673" s="35" t="s">
        <v>23</v>
      </c>
      <c r="D673" s="84">
        <f>VLOOKUP($A$670,Raport4!$B$283:$T$419,4)</f>
        <v>86</v>
      </c>
      <c r="E673" s="84">
        <f>VLOOKUP($A$670,Raport4!$B$283:$T$419,5)</f>
        <v>80.5</v>
      </c>
      <c r="F673" s="84">
        <f>VLOOKUP($A$670,Raport4!$B$283:$T$419,6)</f>
        <v>80</v>
      </c>
      <c r="G673" s="84">
        <f>VLOOKUP($A$670,Raport4!$B$283:$T$419,7)</f>
        <v>90</v>
      </c>
      <c r="H673" s="84">
        <f>VLOOKUP($A$670,Raport4!$B$283:$T$419,8)</f>
        <v>87</v>
      </c>
      <c r="I673" s="84">
        <f>VLOOKUP($A$670,Raport4!$B$283:$T$419,9)</f>
        <v>81</v>
      </c>
      <c r="J673" s="84">
        <f>VLOOKUP($A$670,Raport4!$B$283:$T$419,10)</f>
        <v>86.5</v>
      </c>
      <c r="K673" s="84">
        <f>VLOOKUP($A$670,Raport4!$B$283:$T$419,11)</f>
        <v>84.5</v>
      </c>
      <c r="L673" s="84">
        <f>VLOOKUP($A$670,Raport4!$B$283:$T$419,12)</f>
        <v>80.5</v>
      </c>
      <c r="M673" s="84">
        <f>VLOOKUP($A$670,Raport4!$B$283:$T$419,13)</f>
        <v>76.5</v>
      </c>
      <c r="N673" s="84">
        <f>VLOOKUP($A$670,Raport4!$B$283:$T$419,14)</f>
        <v>74</v>
      </c>
      <c r="O673" s="84">
        <f>VLOOKUP($A$670,Raport4!$B$283:$T$419,15)</f>
        <v>75</v>
      </c>
      <c r="P673" s="84">
        <f>VLOOKUP($A$670,Raport4!$B$283:$T$419,16)</f>
        <v>86</v>
      </c>
      <c r="Q673" s="84">
        <f>VLOOKUP($A$670,Raport4!$B$283:$T$419,17)</f>
        <v>78</v>
      </c>
      <c r="R673" s="84">
        <f>VLOOKUP($A$670,Raport4!$B$283:$T$419,18)</f>
        <v>78</v>
      </c>
      <c r="S673" s="38">
        <f t="shared" si="364"/>
        <v>1223.5</v>
      </c>
      <c r="T673" s="38">
        <f t="shared" si="365"/>
        <v>81.569999999999993</v>
      </c>
      <c r="U673" s="338"/>
      <c r="V673" s="340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 spans="1:32" ht="15" customHeight="1">
      <c r="A674" s="335"/>
      <c r="B674" s="86" t="str">
        <f>VLOOKUP($A$670,PresensiIPS!$A$7:$M$360,4)</f>
        <v>3526032702040001</v>
      </c>
      <c r="C674" s="36" t="s">
        <v>24</v>
      </c>
      <c r="D674" s="84">
        <f>VLOOKUP($A$670,Raport5!$B$283:$T$419,4)</f>
        <v>85</v>
      </c>
      <c r="E674" s="84">
        <f>VLOOKUP($A$670,Raport5!$B$283:$T$419,5)</f>
        <v>83.5</v>
      </c>
      <c r="F674" s="84">
        <f>VLOOKUP($A$670,Raport5!$B$283:$T$419,6)</f>
        <v>82</v>
      </c>
      <c r="G674" s="84">
        <f>VLOOKUP($A$670,Raport5!$B$283:$T$419,7)</f>
        <v>90</v>
      </c>
      <c r="H674" s="84">
        <f>VLOOKUP($A$670,Raport5!$B$283:$T$419,8)</f>
        <v>80</v>
      </c>
      <c r="I674" s="84">
        <f>VLOOKUP($A$670,Raport5!$B$283:$T$419,9)</f>
        <v>81.5</v>
      </c>
      <c r="J674" s="84">
        <f>VLOOKUP($A$670,Raport5!$B$283:$T$419,10)</f>
        <v>88</v>
      </c>
      <c r="K674" s="84">
        <f>VLOOKUP($A$670,Raport5!$B$283:$T$419,11)</f>
        <v>86</v>
      </c>
      <c r="L674" s="84">
        <f>VLOOKUP($A$670,Raport5!$B$283:$T$419,12)</f>
        <v>89</v>
      </c>
      <c r="M674" s="84">
        <f>VLOOKUP($A$670,Raport5!$B$283:$T$419,13)</f>
        <v>81</v>
      </c>
      <c r="N674" s="84">
        <f>VLOOKUP($A$670,Raport5!$B$283:$T$419,14)</f>
        <v>76.5</v>
      </c>
      <c r="O674" s="84">
        <f>VLOOKUP($A$670,Raport5!$B$283:$T$419,15)</f>
        <v>80.5</v>
      </c>
      <c r="P674" s="84">
        <f>VLOOKUP($A$670,Raport5!$B$283:$T$419,16)</f>
        <v>83</v>
      </c>
      <c r="Q674" s="84">
        <f>VLOOKUP($A$670,Raport5!$B$283:$T$419,17)</f>
        <v>72</v>
      </c>
      <c r="R674" s="84">
        <f>VLOOKUP($A$670,Raport5!$B$283:$T$419,18)</f>
        <v>77.5</v>
      </c>
      <c r="S674" s="38">
        <f t="shared" si="364"/>
        <v>1235.5</v>
      </c>
      <c r="T674" s="38">
        <f t="shared" si="365"/>
        <v>82.37</v>
      </c>
      <c r="U674" s="338"/>
      <c r="V674" s="340"/>
    </row>
    <row r="675" spans="1:32" ht="15" customHeight="1">
      <c r="A675" s="335"/>
      <c r="B675" s="85">
        <f>VLOOKUP($A$670,PresensiIPS!$A$7:$M$360,2)</f>
        <v>12247</v>
      </c>
      <c r="C675" s="36" t="s">
        <v>67</v>
      </c>
      <c r="D675" s="84">
        <f>VLOOKUP($A$670,Raport6!$B$283:$T$419,4)</f>
        <v>86.5</v>
      </c>
      <c r="E675" s="84">
        <f>VLOOKUP($A$670,Raport6!$B$283:$T$419,5)</f>
        <v>87.5</v>
      </c>
      <c r="F675" s="84">
        <f>VLOOKUP($A$670,Raport6!$B$283:$T$419,6)</f>
        <v>87</v>
      </c>
      <c r="G675" s="84">
        <f>VLOOKUP($A$670,Raport6!$B$283:$T$419,7)</f>
        <v>92</v>
      </c>
      <c r="H675" s="84">
        <f>VLOOKUP($A$670,Raport6!$B$283:$T$419,8)</f>
        <v>80</v>
      </c>
      <c r="I675" s="84">
        <f>VLOOKUP($A$670,Raport6!$B$283:$T$419,9)</f>
        <v>83</v>
      </c>
      <c r="J675" s="84">
        <f>VLOOKUP($A$670,Raport6!$B$283:$T$419,10)</f>
        <v>94</v>
      </c>
      <c r="K675" s="84">
        <f>VLOOKUP($A$670,Raport6!$B$283:$T$419,11)</f>
        <v>89</v>
      </c>
      <c r="L675" s="84">
        <f>VLOOKUP($A$670,Raport6!$B$283:$T$419,12)</f>
        <v>90</v>
      </c>
      <c r="M675" s="84">
        <f>VLOOKUP($A$670,Raport6!$B$283:$T$419,13)</f>
        <v>85</v>
      </c>
      <c r="N675" s="84">
        <f>VLOOKUP($A$670,Raport6!$B$283:$T$419,14)</f>
        <v>78.5</v>
      </c>
      <c r="O675" s="84">
        <f>VLOOKUP($A$670,Raport6!$B$283:$T$419,15)</f>
        <v>80.5</v>
      </c>
      <c r="P675" s="84">
        <f>VLOOKUP($A$670,Raport6!$B$283:$T$419,16)</f>
        <v>76.5</v>
      </c>
      <c r="Q675" s="84">
        <f>VLOOKUP($A$670,Raport6!$B$283:$T$419,17)</f>
        <v>75.5</v>
      </c>
      <c r="R675" s="84">
        <f>VLOOKUP($A$670,Raport6!$B$283:$T$419,18)</f>
        <v>82</v>
      </c>
      <c r="S675" s="38">
        <f t="shared" si="364"/>
        <v>1267</v>
      </c>
      <c r="T675" s="38">
        <f t="shared" si="365"/>
        <v>84.47</v>
      </c>
      <c r="U675" s="338"/>
      <c r="V675" s="340"/>
    </row>
    <row r="676" spans="1:32" ht="15" customHeight="1">
      <c r="A676" s="335"/>
      <c r="B676" s="85" t="str">
        <f>VLOOKUP($A$670,PresensiIPS!$A$7:$M$360,3)</f>
        <v>0046012102</v>
      </c>
      <c r="C676" s="27" t="s">
        <v>21</v>
      </c>
      <c r="D676" s="39">
        <f>ROUND(((D670+D671+D672+D673+D674+D675)/6),2)</f>
        <v>81.08</v>
      </c>
      <c r="E676" s="39">
        <f>ROUND(((E670+E671+E672+E673+E674+E675)/6),2)</f>
        <v>80.58</v>
      </c>
      <c r="F676" s="39">
        <f>ROUND(((F670+F671+F672+F673+F674+F675)/6),2)</f>
        <v>80.58</v>
      </c>
      <c r="G676" s="39">
        <f>ROUND(((G670+G671+G672+G673+G674+G675)/6),2)</f>
        <v>86.08</v>
      </c>
      <c r="H676" s="39">
        <f>ROUND(((H670+H671+H672+H673+H674+H675)/6),2)</f>
        <v>79.83</v>
      </c>
      <c r="I676" s="39">
        <f t="shared" ref="I676:T676" si="367">ROUND(((I670+I671+I672+I673+I674+I675)/6),2)</f>
        <v>80.17</v>
      </c>
      <c r="J676" s="39">
        <f t="shared" si="367"/>
        <v>85.25</v>
      </c>
      <c r="K676" s="39">
        <f t="shared" si="367"/>
        <v>79.75</v>
      </c>
      <c r="L676" s="39">
        <f t="shared" si="367"/>
        <v>82.5</v>
      </c>
      <c r="M676" s="39">
        <f t="shared" ref="M676" si="368">ROUND(((M670+M671+M672+M673+M674+M675)/6),2)</f>
        <v>77.83</v>
      </c>
      <c r="N676" s="39">
        <f t="shared" si="367"/>
        <v>74.5</v>
      </c>
      <c r="O676" s="39">
        <f t="shared" si="367"/>
        <v>76</v>
      </c>
      <c r="P676" s="39">
        <f t="shared" si="367"/>
        <v>79.17</v>
      </c>
      <c r="Q676" s="39">
        <f t="shared" si="367"/>
        <v>75.08</v>
      </c>
      <c r="R676" s="39">
        <f t="shared" si="367"/>
        <v>78.5</v>
      </c>
      <c r="S676" s="39">
        <f t="shared" si="367"/>
        <v>1196.92</v>
      </c>
      <c r="T676" s="39">
        <f t="shared" si="367"/>
        <v>79.8</v>
      </c>
      <c r="U676" s="338"/>
      <c r="V676" s="340"/>
    </row>
    <row r="677" spans="1:32" ht="15" customHeight="1">
      <c r="A677" s="335"/>
      <c r="B677" s="78"/>
      <c r="C677" s="28" t="s">
        <v>204</v>
      </c>
      <c r="D677" s="84">
        <f>VLOOKUP($A$670,'Nilai USP'!$B$283:$T$419,4)</f>
        <v>95</v>
      </c>
      <c r="E677" s="84">
        <f>VLOOKUP($A$670,'Nilai USP'!$B$283:$T$419,5)</f>
        <v>86.92307692307692</v>
      </c>
      <c r="F677" s="84">
        <f>VLOOKUP($A$670,'Nilai USP'!$B$283:$T$419,6)</f>
        <v>94</v>
      </c>
      <c r="G677" s="84">
        <f>VLOOKUP($A$670,'Nilai USP'!$B$283:$T$419,7)</f>
        <v>81</v>
      </c>
      <c r="H677" s="84">
        <f>VLOOKUP($A$670,'Nilai USP'!$B$283:$T$419,8)</f>
        <v>83</v>
      </c>
      <c r="I677" s="84">
        <f>VLOOKUP($A$670,'Nilai USP'!$B$283:$T$419,9)</f>
        <v>100</v>
      </c>
      <c r="J677" s="84">
        <f>VLOOKUP($A$670,'Nilai USP'!$B$283:$T$419,10)</f>
        <v>95</v>
      </c>
      <c r="K677" s="84">
        <f>VLOOKUP($A$670,'Nilai USP'!$B$283:$T$419,11)</f>
        <v>94</v>
      </c>
      <c r="L677" s="84">
        <f>VLOOKUP($A$670,'Nilai USP'!$B$283:$T$419,12)</f>
        <v>83</v>
      </c>
      <c r="M677" s="84">
        <f>VLOOKUP($A$670,'Nilai USP'!$B$283:$T$419,13)</f>
        <v>92.941176470588232</v>
      </c>
      <c r="N677" s="84">
        <f>VLOOKUP($A$670,'Nilai USP'!$B$283:$T$419,14)</f>
        <v>97</v>
      </c>
      <c r="O677" s="84">
        <f>VLOOKUP($A$670,'Nilai USP'!$B$283:$T$419,15)</f>
        <v>85</v>
      </c>
      <c r="P677" s="84">
        <f>VLOOKUP($A$670,'Nilai USP'!$B$283:$T$419,16)</f>
        <v>88</v>
      </c>
      <c r="Q677" s="84">
        <f>VLOOKUP($A$670,'Nilai USP'!$B$283:$T$419,17)</f>
        <v>81</v>
      </c>
      <c r="R677" s="84">
        <f>VLOOKUP($A$670,'Nilai USP'!$B$283:$T$419,18)</f>
        <v>89</v>
      </c>
      <c r="S677" s="38">
        <f t="shared" ref="S677:S684" si="369">SUM(D677:R677)</f>
        <v>1344.8642533936652</v>
      </c>
      <c r="T677" s="38">
        <f t="shared" ref="T677:T684" si="370">ROUND(S677/COUNT(D677:R677),2)</f>
        <v>89.66</v>
      </c>
      <c r="U677" s="338"/>
      <c r="V677" s="340"/>
    </row>
    <row r="678" spans="1:32" ht="15" customHeight="1" thickBot="1">
      <c r="A678" s="336"/>
      <c r="B678" s="29"/>
      <c r="C678" s="37" t="s">
        <v>205</v>
      </c>
      <c r="D678" s="41">
        <f t="shared" ref="D678:R678" si="371">ROUND((D676*$V$6+D677*$V$7),0)</f>
        <v>88</v>
      </c>
      <c r="E678" s="41">
        <f t="shared" si="371"/>
        <v>84</v>
      </c>
      <c r="F678" s="41">
        <f t="shared" si="371"/>
        <v>87</v>
      </c>
      <c r="G678" s="41">
        <f t="shared" si="371"/>
        <v>84</v>
      </c>
      <c r="H678" s="41">
        <f t="shared" si="371"/>
        <v>81</v>
      </c>
      <c r="I678" s="41">
        <f t="shared" si="371"/>
        <v>90</v>
      </c>
      <c r="J678" s="41">
        <f t="shared" si="371"/>
        <v>90</v>
      </c>
      <c r="K678" s="41">
        <f t="shared" si="371"/>
        <v>87</v>
      </c>
      <c r="L678" s="41">
        <f t="shared" si="371"/>
        <v>83</v>
      </c>
      <c r="M678" s="41">
        <f t="shared" si="371"/>
        <v>85</v>
      </c>
      <c r="N678" s="41">
        <f t="shared" si="371"/>
        <v>86</v>
      </c>
      <c r="O678" s="41">
        <f t="shared" si="371"/>
        <v>81</v>
      </c>
      <c r="P678" s="41">
        <f t="shared" si="371"/>
        <v>84</v>
      </c>
      <c r="Q678" s="41">
        <f t="shared" si="371"/>
        <v>78</v>
      </c>
      <c r="R678" s="41">
        <f t="shared" si="371"/>
        <v>84</v>
      </c>
      <c r="S678" s="41">
        <f t="shared" si="369"/>
        <v>1272</v>
      </c>
      <c r="T678" s="41">
        <f t="shared" si="370"/>
        <v>84.8</v>
      </c>
      <c r="U678" s="339"/>
      <c r="V678" s="341"/>
    </row>
    <row r="679" spans="1:32" ht="15" customHeight="1" thickTop="1">
      <c r="A679" s="334">
        <v>75</v>
      </c>
      <c r="B679" s="26"/>
      <c r="C679" s="36" t="s">
        <v>34</v>
      </c>
      <c r="D679" s="87">
        <f>VLOOKUP($A$679,Raport1!$B$283:$T$419,4)</f>
        <v>79.5</v>
      </c>
      <c r="E679" s="87">
        <f>VLOOKUP($A$679,Raport1!$B$283:$T$419,5)</f>
        <v>79</v>
      </c>
      <c r="F679" s="87">
        <f>VLOOKUP($A$679,Raport1!$B$283:$T$419,6)</f>
        <v>86</v>
      </c>
      <c r="G679" s="87">
        <f>VLOOKUP($A$679,Raport1!$B$283:$T$419,7)</f>
        <v>75</v>
      </c>
      <c r="H679" s="87">
        <f>VLOOKUP($A$679,Raport1!$B$283:$T$419,8)</f>
        <v>73.5</v>
      </c>
      <c r="I679" s="87">
        <f>VLOOKUP($A$679,Raport1!$B$283:$T$419,9)</f>
        <v>78.5</v>
      </c>
      <c r="J679" s="87">
        <f>VLOOKUP($A$679,Raport1!$B$283:$T$419,10)</f>
        <v>84</v>
      </c>
      <c r="K679" s="87">
        <f>VLOOKUP($A$679,Raport1!$B$283:$T$419,11)</f>
        <v>78</v>
      </c>
      <c r="L679" s="87">
        <f>VLOOKUP($A$679,Raport1!$B$283:$T$419,12)</f>
        <v>76.5</v>
      </c>
      <c r="M679" s="87">
        <f>VLOOKUP($A$679,Raport1!$B$283:$T$419,13)</f>
        <v>79</v>
      </c>
      <c r="N679" s="87">
        <f>VLOOKUP($A$679,Raport1!$B$283:$T$419,14)</f>
        <v>79.5</v>
      </c>
      <c r="O679" s="87">
        <f>VLOOKUP($A$679,Raport1!$B$283:$T$419,15)</f>
        <v>75</v>
      </c>
      <c r="P679" s="87">
        <f>VLOOKUP($A$679,Raport1!$B$283:$T$419,16)</f>
        <v>77.5</v>
      </c>
      <c r="Q679" s="87">
        <f>VLOOKUP($A$679,Raport1!$B$283:$T$419,17)</f>
        <v>76</v>
      </c>
      <c r="R679" s="87">
        <f>VLOOKUP($A$679,Raport1!$B$283:$T$419,18)</f>
        <v>84.5</v>
      </c>
      <c r="S679" s="80">
        <f t="shared" si="369"/>
        <v>1181.5</v>
      </c>
      <c r="T679" s="80">
        <f t="shared" si="370"/>
        <v>78.77</v>
      </c>
      <c r="U679" s="337" t="str">
        <f>'SIKAP IPS'!J82</f>
        <v>SB</v>
      </c>
      <c r="V679" s="340" t="s">
        <v>33</v>
      </c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 spans="1:32" ht="15" customHeight="1">
      <c r="A680" s="335"/>
      <c r="B680" s="26"/>
      <c r="C680" s="35" t="s">
        <v>35</v>
      </c>
      <c r="D680" s="84">
        <f>VLOOKUP($A$679,Raport2!$B$283:$T$419,4)</f>
        <v>80</v>
      </c>
      <c r="E680" s="84">
        <f>VLOOKUP($A$679,Raport2!$B$283:$T$419,5)</f>
        <v>80</v>
      </c>
      <c r="F680" s="84">
        <f>VLOOKUP($A$679,Raport2!$B$283:$T$419,6)</f>
        <v>87</v>
      </c>
      <c r="G680" s="84">
        <f>VLOOKUP($A$679,Raport2!$B$283:$T$419,7)</f>
        <v>84</v>
      </c>
      <c r="H680" s="84">
        <f>VLOOKUP($A$679,Raport2!$B$283:$T$419,8)</f>
        <v>81</v>
      </c>
      <c r="I680" s="84">
        <f>VLOOKUP($A$679,Raport2!$B$283:$T$419,9)</f>
        <v>82</v>
      </c>
      <c r="J680" s="84">
        <f>VLOOKUP($A$679,Raport2!$B$283:$T$419,10)</f>
        <v>88.5</v>
      </c>
      <c r="K680" s="84">
        <f>VLOOKUP($A$679,Raport2!$B$283:$T$419,11)</f>
        <v>81</v>
      </c>
      <c r="L680" s="84">
        <f>VLOOKUP($A$679,Raport2!$B$283:$T$419,12)</f>
        <v>79.5</v>
      </c>
      <c r="M680" s="84">
        <f>VLOOKUP($A$679,Raport2!$B$283:$T$419,13)</f>
        <v>83</v>
      </c>
      <c r="N680" s="84">
        <f>VLOOKUP($A$679,Raport2!$B$283:$T$419,14)</f>
        <v>81</v>
      </c>
      <c r="O680" s="84">
        <f>VLOOKUP($A$679,Raport2!$B$283:$T$419,15)</f>
        <v>80</v>
      </c>
      <c r="P680" s="84">
        <f>VLOOKUP($A$679,Raport2!$B$283:$T$419,16)</f>
        <v>82.5</v>
      </c>
      <c r="Q680" s="84">
        <f>VLOOKUP($A$679,Raport2!$B$283:$T$419,17)</f>
        <v>80</v>
      </c>
      <c r="R680" s="84">
        <f>VLOOKUP($A$679,Raport2!$B$283:$T$419,18)</f>
        <v>87.5</v>
      </c>
      <c r="S680" s="38">
        <f t="shared" si="369"/>
        <v>1237</v>
      </c>
      <c r="T680" s="38">
        <f t="shared" si="370"/>
        <v>82.47</v>
      </c>
      <c r="U680" s="338"/>
      <c r="V680" s="340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 spans="1:32" ht="15" customHeight="1">
      <c r="A681" s="335"/>
      <c r="B681" s="342" t="str">
        <f>VLOOKUP($A$679,PresensiIPS!$A$7:$M$360,7)</f>
        <v>FRIZKA KINANTI AYYUZA</v>
      </c>
      <c r="C681" s="35" t="s">
        <v>22</v>
      </c>
      <c r="D681" s="84">
        <f>VLOOKUP($A$679,Raport3!$B$283:$T$419,4)</f>
        <v>86.5</v>
      </c>
      <c r="E681" s="84">
        <f>VLOOKUP($A$679,Raport3!$B$283:$T$419,5)</f>
        <v>85</v>
      </c>
      <c r="F681" s="84">
        <f>VLOOKUP($A$679,Raport3!$B$283:$T$419,6)</f>
        <v>85.5</v>
      </c>
      <c r="G681" s="84">
        <f>VLOOKUP($A$679,Raport3!$B$283:$T$419,7)</f>
        <v>89</v>
      </c>
      <c r="H681" s="84">
        <f>VLOOKUP($A$679,Raport3!$B$283:$T$419,8)</f>
        <v>86</v>
      </c>
      <c r="I681" s="84">
        <f>VLOOKUP($A$679,Raport3!$B$283:$T$419,9)</f>
        <v>85</v>
      </c>
      <c r="J681" s="84">
        <f>VLOOKUP($A$679,Raport3!$B$283:$T$419,10)</f>
        <v>89.5</v>
      </c>
      <c r="K681" s="84">
        <f>VLOOKUP($A$679,Raport3!$B$283:$T$419,11)</f>
        <v>81</v>
      </c>
      <c r="L681" s="84">
        <f>VLOOKUP($A$679,Raport3!$B$283:$T$419,12)</f>
        <v>85.5</v>
      </c>
      <c r="M681" s="84">
        <f>VLOOKUP($A$679,Raport3!$B$283:$T$419,13)</f>
        <v>88</v>
      </c>
      <c r="N681" s="84">
        <f>VLOOKUP($A$679,Raport3!$B$283:$T$419,14)</f>
        <v>82.5</v>
      </c>
      <c r="O681" s="84">
        <f>VLOOKUP($A$679,Raport3!$B$283:$T$419,15)</f>
        <v>85</v>
      </c>
      <c r="P681" s="84">
        <f>VLOOKUP($A$679,Raport3!$B$283:$T$419,16)</f>
        <v>85.5</v>
      </c>
      <c r="Q681" s="84">
        <f>VLOOKUP($A$679,Raport3!$B$283:$T$419,17)</f>
        <v>85</v>
      </c>
      <c r="R681" s="84">
        <f>VLOOKUP($A$679,Raport3!$B$283:$T$419,18)</f>
        <v>85</v>
      </c>
      <c r="S681" s="38">
        <f t="shared" si="369"/>
        <v>1284</v>
      </c>
      <c r="T681" s="38">
        <f t="shared" si="370"/>
        <v>85.6</v>
      </c>
      <c r="U681" s="338"/>
      <c r="V681" s="340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 spans="1:32" ht="15" customHeight="1">
      <c r="A682" s="335"/>
      <c r="B682" s="342"/>
      <c r="C682" s="35" t="s">
        <v>23</v>
      </c>
      <c r="D682" s="84">
        <f>VLOOKUP($A$679,Raport4!$B$283:$T$419,4)</f>
        <v>90.5</v>
      </c>
      <c r="E682" s="84">
        <f>VLOOKUP($A$679,Raport4!$B$283:$T$419,5)</f>
        <v>90</v>
      </c>
      <c r="F682" s="84">
        <f>VLOOKUP($A$679,Raport4!$B$283:$T$419,6)</f>
        <v>86.5</v>
      </c>
      <c r="G682" s="84">
        <f>VLOOKUP($A$679,Raport4!$B$283:$T$419,7)</f>
        <v>86.5</v>
      </c>
      <c r="H682" s="84">
        <f>VLOOKUP($A$679,Raport4!$B$283:$T$419,8)</f>
        <v>91</v>
      </c>
      <c r="I682" s="84">
        <f>VLOOKUP($A$679,Raport4!$B$283:$T$419,9)</f>
        <v>85</v>
      </c>
      <c r="J682" s="84">
        <f>VLOOKUP($A$679,Raport4!$B$283:$T$419,10)</f>
        <v>90</v>
      </c>
      <c r="K682" s="84">
        <f>VLOOKUP($A$679,Raport4!$B$283:$T$419,11)</f>
        <v>85</v>
      </c>
      <c r="L682" s="84">
        <f>VLOOKUP($A$679,Raport4!$B$283:$T$419,12)</f>
        <v>86</v>
      </c>
      <c r="M682" s="84">
        <f>VLOOKUP($A$679,Raport4!$B$283:$T$419,13)</f>
        <v>88</v>
      </c>
      <c r="N682" s="84">
        <f>VLOOKUP($A$679,Raport4!$B$283:$T$419,14)</f>
        <v>86.5</v>
      </c>
      <c r="O682" s="84">
        <f>VLOOKUP($A$679,Raport4!$B$283:$T$419,15)</f>
        <v>85</v>
      </c>
      <c r="P682" s="84">
        <f>VLOOKUP($A$679,Raport4!$B$283:$T$419,16)</f>
        <v>89.5</v>
      </c>
      <c r="Q682" s="84">
        <f>VLOOKUP($A$679,Raport4!$B$283:$T$419,17)</f>
        <v>83.5</v>
      </c>
      <c r="R682" s="84">
        <f>VLOOKUP($A$679,Raport4!$B$283:$T$419,18)</f>
        <v>85</v>
      </c>
      <c r="S682" s="38">
        <f t="shared" si="369"/>
        <v>1308</v>
      </c>
      <c r="T682" s="38">
        <f t="shared" si="370"/>
        <v>87.2</v>
      </c>
      <c r="U682" s="338"/>
      <c r="V682" s="340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 spans="1:32" ht="15" customHeight="1">
      <c r="A683" s="335"/>
      <c r="B683" s="86" t="str">
        <f>VLOOKUP($A$679,PresensiIPS!$A$7:$M$360,4)</f>
        <v>3526014110030005</v>
      </c>
      <c r="C683" s="36" t="s">
        <v>24</v>
      </c>
      <c r="D683" s="84">
        <f>VLOOKUP($A$679,Raport5!$B$283:$T$419,4)</f>
        <v>91.5</v>
      </c>
      <c r="E683" s="84">
        <f>VLOOKUP($A$679,Raport5!$B$283:$T$419,5)</f>
        <v>93</v>
      </c>
      <c r="F683" s="84">
        <f>VLOOKUP($A$679,Raport5!$B$283:$T$419,6)</f>
        <v>92</v>
      </c>
      <c r="G683" s="84">
        <f>VLOOKUP($A$679,Raport5!$B$283:$T$419,7)</f>
        <v>87.5</v>
      </c>
      <c r="H683" s="84">
        <f>VLOOKUP($A$679,Raport5!$B$283:$T$419,8)</f>
        <v>93.5</v>
      </c>
      <c r="I683" s="84">
        <f>VLOOKUP($A$679,Raport5!$B$283:$T$419,9)</f>
        <v>86.5</v>
      </c>
      <c r="J683" s="84">
        <f>VLOOKUP($A$679,Raport5!$B$283:$T$419,10)</f>
        <v>92</v>
      </c>
      <c r="K683" s="84">
        <f>VLOOKUP($A$679,Raport5!$B$283:$T$419,11)</f>
        <v>91</v>
      </c>
      <c r="L683" s="84">
        <f>VLOOKUP($A$679,Raport5!$B$283:$T$419,12)</f>
        <v>91</v>
      </c>
      <c r="M683" s="84">
        <f>VLOOKUP($A$679,Raport5!$B$283:$T$419,13)</f>
        <v>92</v>
      </c>
      <c r="N683" s="84">
        <f>VLOOKUP($A$679,Raport5!$B$283:$T$419,14)</f>
        <v>87.5</v>
      </c>
      <c r="O683" s="84">
        <f>VLOOKUP($A$679,Raport5!$B$283:$T$419,15)</f>
        <v>92.5</v>
      </c>
      <c r="P683" s="84">
        <f>VLOOKUP($A$679,Raport5!$B$283:$T$419,16)</f>
        <v>92</v>
      </c>
      <c r="Q683" s="84">
        <f>VLOOKUP($A$679,Raport5!$B$283:$T$419,17)</f>
        <v>89</v>
      </c>
      <c r="R683" s="84">
        <f>VLOOKUP($A$679,Raport5!$B$283:$T$419,18)</f>
        <v>92</v>
      </c>
      <c r="S683" s="38">
        <f t="shared" si="369"/>
        <v>1363</v>
      </c>
      <c r="T683" s="38">
        <f t="shared" si="370"/>
        <v>90.87</v>
      </c>
      <c r="U683" s="338"/>
      <c r="V683" s="340"/>
    </row>
    <row r="684" spans="1:32" ht="15" customHeight="1">
      <c r="A684" s="335"/>
      <c r="B684" s="85">
        <f>VLOOKUP($A$679,PresensiIPS!$A$7:$M$360,2)</f>
        <v>12254</v>
      </c>
      <c r="C684" s="36" t="s">
        <v>67</v>
      </c>
      <c r="D684" s="84">
        <f>VLOOKUP($A$679,Raport6!$B$283:$T$419,4)</f>
        <v>93</v>
      </c>
      <c r="E684" s="84">
        <f>VLOOKUP($A$679,Raport6!$B$283:$T$419,5)</f>
        <v>94</v>
      </c>
      <c r="F684" s="84">
        <f>VLOOKUP($A$679,Raport6!$B$283:$T$419,6)</f>
        <v>93</v>
      </c>
      <c r="G684" s="84">
        <f>VLOOKUP($A$679,Raport6!$B$283:$T$419,7)</f>
        <v>89.5</v>
      </c>
      <c r="H684" s="84">
        <f>VLOOKUP($A$679,Raport6!$B$283:$T$419,8)</f>
        <v>90</v>
      </c>
      <c r="I684" s="84">
        <f>VLOOKUP($A$679,Raport6!$B$283:$T$419,9)</f>
        <v>87.5</v>
      </c>
      <c r="J684" s="84">
        <f>VLOOKUP($A$679,Raport6!$B$283:$T$419,10)</f>
        <v>93.5</v>
      </c>
      <c r="K684" s="84">
        <f>VLOOKUP($A$679,Raport6!$B$283:$T$419,11)</f>
        <v>94</v>
      </c>
      <c r="L684" s="84">
        <f>VLOOKUP($A$679,Raport6!$B$283:$T$419,12)</f>
        <v>92.5</v>
      </c>
      <c r="M684" s="84">
        <f>VLOOKUP($A$679,Raport6!$B$283:$T$419,13)</f>
        <v>96</v>
      </c>
      <c r="N684" s="84">
        <f>VLOOKUP($A$679,Raport6!$B$283:$T$419,14)</f>
        <v>89.5</v>
      </c>
      <c r="O684" s="84">
        <f>VLOOKUP($A$679,Raport6!$B$283:$T$419,15)</f>
        <v>92.5</v>
      </c>
      <c r="P684" s="84">
        <f>VLOOKUP($A$679,Raport6!$B$283:$T$419,16)</f>
        <v>93</v>
      </c>
      <c r="Q684" s="84">
        <f>VLOOKUP($A$679,Raport6!$B$283:$T$419,17)</f>
        <v>89</v>
      </c>
      <c r="R684" s="84">
        <f>VLOOKUP($A$679,Raport6!$B$283:$T$419,18)</f>
        <v>92.5</v>
      </c>
      <c r="S684" s="38">
        <f t="shared" si="369"/>
        <v>1379.5</v>
      </c>
      <c r="T684" s="38">
        <f t="shared" si="370"/>
        <v>91.97</v>
      </c>
      <c r="U684" s="338"/>
      <c r="V684" s="340"/>
    </row>
    <row r="685" spans="1:32" ht="15" customHeight="1">
      <c r="A685" s="335"/>
      <c r="B685" s="85" t="str">
        <f>VLOOKUP($A$679,PresensiIPS!$A$7:$M$360,3)</f>
        <v>0037205626</v>
      </c>
      <c r="C685" s="27" t="s">
        <v>21</v>
      </c>
      <c r="D685" s="39">
        <f>ROUND(((D679+D680+D681+D682+D683+D684)/6),2)</f>
        <v>86.83</v>
      </c>
      <c r="E685" s="39">
        <f>ROUND(((E679+E680+E681+E682+E683+E684)/6),2)</f>
        <v>86.83</v>
      </c>
      <c r="F685" s="39">
        <f>ROUND(((F679+F680+F681+F682+F683+F684)/6),2)</f>
        <v>88.33</v>
      </c>
      <c r="G685" s="39">
        <f>ROUND(((G679+G680+G681+G682+G683+G684)/6),2)</f>
        <v>85.25</v>
      </c>
      <c r="H685" s="39">
        <f>ROUND(((H679+H680+H681+H682+H683+H684)/6),2)</f>
        <v>85.83</v>
      </c>
      <c r="I685" s="39">
        <f t="shared" ref="I685:T685" si="372">ROUND(((I679+I680+I681+I682+I683+I684)/6),2)</f>
        <v>84.08</v>
      </c>
      <c r="J685" s="39">
        <f t="shared" si="372"/>
        <v>89.58</v>
      </c>
      <c r="K685" s="39">
        <f t="shared" si="372"/>
        <v>85</v>
      </c>
      <c r="L685" s="39">
        <f t="shared" si="372"/>
        <v>85.17</v>
      </c>
      <c r="M685" s="39">
        <f t="shared" ref="M685" si="373">ROUND(((M679+M680+M681+M682+M683+M684)/6),2)</f>
        <v>87.67</v>
      </c>
      <c r="N685" s="39">
        <f t="shared" si="372"/>
        <v>84.42</v>
      </c>
      <c r="O685" s="39">
        <f t="shared" si="372"/>
        <v>85</v>
      </c>
      <c r="P685" s="39">
        <f t="shared" si="372"/>
        <v>86.67</v>
      </c>
      <c r="Q685" s="39">
        <f t="shared" si="372"/>
        <v>83.75</v>
      </c>
      <c r="R685" s="39">
        <f t="shared" si="372"/>
        <v>87.75</v>
      </c>
      <c r="S685" s="39">
        <f t="shared" si="372"/>
        <v>1292.17</v>
      </c>
      <c r="T685" s="39">
        <f t="shared" si="372"/>
        <v>86.15</v>
      </c>
      <c r="U685" s="338"/>
      <c r="V685" s="340"/>
    </row>
    <row r="686" spans="1:32" ht="15" customHeight="1">
      <c r="A686" s="335"/>
      <c r="B686" s="78"/>
      <c r="C686" s="28" t="s">
        <v>204</v>
      </c>
      <c r="D686" s="84">
        <f>VLOOKUP($A$679,'Nilai USP'!$B$283:$T$419,4)</f>
        <v>99</v>
      </c>
      <c r="E686" s="84">
        <f>VLOOKUP($A$679,'Nilai USP'!$B$283:$T$419,5)</f>
        <v>86.15384615384616</v>
      </c>
      <c r="F686" s="84">
        <f>VLOOKUP($A$679,'Nilai USP'!$B$283:$T$419,6)</f>
        <v>93</v>
      </c>
      <c r="G686" s="84">
        <f>VLOOKUP($A$679,'Nilai USP'!$B$283:$T$419,7)</f>
        <v>76</v>
      </c>
      <c r="H686" s="84">
        <f>VLOOKUP($A$679,'Nilai USP'!$B$283:$T$419,8)</f>
        <v>86</v>
      </c>
      <c r="I686" s="84">
        <f>VLOOKUP($A$679,'Nilai USP'!$B$283:$T$419,9)</f>
        <v>84</v>
      </c>
      <c r="J686" s="84">
        <f>VLOOKUP($A$679,'Nilai USP'!$B$283:$T$419,10)</f>
        <v>93</v>
      </c>
      <c r="K686" s="84">
        <f>VLOOKUP($A$679,'Nilai USP'!$B$283:$T$419,11)</f>
        <v>93</v>
      </c>
      <c r="L686" s="84">
        <f>VLOOKUP($A$679,'Nilai USP'!$B$283:$T$419,12)</f>
        <v>83</v>
      </c>
      <c r="M686" s="84">
        <f>VLOOKUP($A$679,'Nilai USP'!$B$283:$T$419,13)</f>
        <v>97.35294117647058</v>
      </c>
      <c r="N686" s="84">
        <f>VLOOKUP($A$679,'Nilai USP'!$B$283:$T$419,14)</f>
        <v>97</v>
      </c>
      <c r="O686" s="84">
        <f>VLOOKUP($A$679,'Nilai USP'!$B$283:$T$419,15)</f>
        <v>89</v>
      </c>
      <c r="P686" s="84">
        <f>VLOOKUP($A$679,'Nilai USP'!$B$283:$T$419,16)</f>
        <v>81</v>
      </c>
      <c r="Q686" s="84">
        <f>VLOOKUP($A$679,'Nilai USP'!$B$283:$T$419,17)</f>
        <v>80</v>
      </c>
      <c r="R686" s="84">
        <f>VLOOKUP($A$679,'Nilai USP'!$B$283:$T$419,18)</f>
        <v>85</v>
      </c>
      <c r="S686" s="38">
        <f t="shared" ref="S686:S693" si="374">SUM(D686:R686)</f>
        <v>1322.5067873303169</v>
      </c>
      <c r="T686" s="38">
        <f t="shared" ref="T686:T693" si="375">ROUND(S686/COUNT(D686:R686),2)</f>
        <v>88.17</v>
      </c>
      <c r="U686" s="338"/>
      <c r="V686" s="340"/>
    </row>
    <row r="687" spans="1:32" ht="15" customHeight="1" thickBot="1">
      <c r="A687" s="336"/>
      <c r="B687" s="29"/>
      <c r="C687" s="37" t="s">
        <v>205</v>
      </c>
      <c r="D687" s="41">
        <f t="shared" ref="D687:R687" si="376">ROUND((D685*$V$6+D686*$V$7),0)</f>
        <v>93</v>
      </c>
      <c r="E687" s="41">
        <f t="shared" si="376"/>
        <v>86</v>
      </c>
      <c r="F687" s="41">
        <f t="shared" si="376"/>
        <v>91</v>
      </c>
      <c r="G687" s="41">
        <f t="shared" si="376"/>
        <v>81</v>
      </c>
      <c r="H687" s="41">
        <f t="shared" si="376"/>
        <v>86</v>
      </c>
      <c r="I687" s="41">
        <f t="shared" si="376"/>
        <v>84</v>
      </c>
      <c r="J687" s="41">
        <f t="shared" si="376"/>
        <v>91</v>
      </c>
      <c r="K687" s="41">
        <f t="shared" si="376"/>
        <v>89</v>
      </c>
      <c r="L687" s="41">
        <f t="shared" si="376"/>
        <v>84</v>
      </c>
      <c r="M687" s="41">
        <f t="shared" si="376"/>
        <v>93</v>
      </c>
      <c r="N687" s="41">
        <f t="shared" si="376"/>
        <v>91</v>
      </c>
      <c r="O687" s="41">
        <f t="shared" si="376"/>
        <v>87</v>
      </c>
      <c r="P687" s="41">
        <f t="shared" si="376"/>
        <v>84</v>
      </c>
      <c r="Q687" s="41">
        <f t="shared" si="376"/>
        <v>82</v>
      </c>
      <c r="R687" s="41">
        <f t="shared" si="376"/>
        <v>86</v>
      </c>
      <c r="S687" s="41">
        <f t="shared" si="374"/>
        <v>1308</v>
      </c>
      <c r="T687" s="41">
        <f t="shared" si="375"/>
        <v>87.2</v>
      </c>
      <c r="U687" s="339"/>
      <c r="V687" s="341"/>
    </row>
    <row r="688" spans="1:32" ht="15" customHeight="1" thickTop="1">
      <c r="A688" s="334">
        <v>76</v>
      </c>
      <c r="B688" s="26"/>
      <c r="C688" s="36" t="s">
        <v>34</v>
      </c>
      <c r="D688" s="87">
        <f>VLOOKUP($A$688,Raport1!$B$283:$T$419,4)</f>
        <v>70</v>
      </c>
      <c r="E688" s="87">
        <f>VLOOKUP($A$688,Raport1!$B$283:$T$419,5)</f>
        <v>73</v>
      </c>
      <c r="F688" s="87">
        <f>VLOOKUP($A$688,Raport1!$B$283:$T$419,6)</f>
        <v>76.5</v>
      </c>
      <c r="G688" s="87">
        <f>VLOOKUP($A$688,Raport1!$B$283:$T$419,7)</f>
        <v>73.5</v>
      </c>
      <c r="H688" s="87">
        <f>VLOOKUP($A$688,Raport1!$B$283:$T$419,8)</f>
        <v>70</v>
      </c>
      <c r="I688" s="87">
        <f>VLOOKUP($A$688,Raport1!$B$283:$T$419,9)</f>
        <v>73</v>
      </c>
      <c r="J688" s="87">
        <f>VLOOKUP($A$688,Raport1!$B$283:$T$419,10)</f>
        <v>71.5</v>
      </c>
      <c r="K688" s="87">
        <f>VLOOKUP($A$688,Raport1!$B$283:$T$419,11)</f>
        <v>77</v>
      </c>
      <c r="L688" s="87">
        <f>VLOOKUP($A$688,Raport1!$B$283:$T$419,12)</f>
        <v>76.5</v>
      </c>
      <c r="M688" s="87">
        <f>VLOOKUP($A$688,Raport1!$B$283:$T$419,13)</f>
        <v>74.5</v>
      </c>
      <c r="N688" s="87">
        <f>VLOOKUP($A$688,Raport1!$B$283:$T$419,14)</f>
        <v>68</v>
      </c>
      <c r="O688" s="87">
        <f>VLOOKUP($A$688,Raport1!$B$283:$T$419,15)</f>
        <v>70</v>
      </c>
      <c r="P688" s="87">
        <f>VLOOKUP($A$688,Raport1!$B$283:$T$419,16)</f>
        <v>71.5</v>
      </c>
      <c r="Q688" s="87">
        <f>VLOOKUP($A$688,Raport1!$B$283:$T$419,17)</f>
        <v>74</v>
      </c>
      <c r="R688" s="87">
        <f>VLOOKUP($A$688,Raport1!$B$283:$T$419,18)</f>
        <v>68</v>
      </c>
      <c r="S688" s="80">
        <f t="shared" si="374"/>
        <v>1087</v>
      </c>
      <c r="T688" s="80">
        <f t="shared" si="375"/>
        <v>72.47</v>
      </c>
      <c r="U688" s="337" t="str">
        <f>'SIKAP IPS'!J83</f>
        <v>SB</v>
      </c>
      <c r="V688" s="340" t="s">
        <v>33</v>
      </c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 spans="1:32" ht="15" customHeight="1">
      <c r="A689" s="335"/>
      <c r="B689" s="26"/>
      <c r="C689" s="35" t="s">
        <v>35</v>
      </c>
      <c r="D689" s="84">
        <f>VLOOKUP($A$688,Raport2!$B$283:$T$419,4)</f>
        <v>70.5</v>
      </c>
      <c r="E689" s="84">
        <f>VLOOKUP($A$688,Raport2!$B$283:$T$419,5)</f>
        <v>73.5</v>
      </c>
      <c r="F689" s="84">
        <f>VLOOKUP($A$688,Raport2!$B$283:$T$419,6)</f>
        <v>77</v>
      </c>
      <c r="G689" s="84">
        <f>VLOOKUP($A$688,Raport2!$B$283:$T$419,7)</f>
        <v>82.5</v>
      </c>
      <c r="H689" s="84">
        <f>VLOOKUP($A$688,Raport2!$B$283:$T$419,8)</f>
        <v>75</v>
      </c>
      <c r="I689" s="84">
        <f>VLOOKUP($A$688,Raport2!$B$283:$T$419,9)</f>
        <v>76</v>
      </c>
      <c r="J689" s="84">
        <f>VLOOKUP($A$688,Raport2!$B$283:$T$419,10)</f>
        <v>79</v>
      </c>
      <c r="K689" s="84">
        <f>VLOOKUP($A$688,Raport2!$B$283:$T$419,11)</f>
        <v>81</v>
      </c>
      <c r="L689" s="84">
        <f>VLOOKUP($A$688,Raport2!$B$283:$T$419,12)</f>
        <v>76.5</v>
      </c>
      <c r="M689" s="84">
        <f>VLOOKUP($A$688,Raport2!$B$283:$T$419,13)</f>
        <v>76</v>
      </c>
      <c r="N689" s="84">
        <f>VLOOKUP($A$688,Raport2!$B$283:$T$419,14)</f>
        <v>74</v>
      </c>
      <c r="O689" s="84">
        <f>VLOOKUP($A$688,Raport2!$B$283:$T$419,15)</f>
        <v>72</v>
      </c>
      <c r="P689" s="84">
        <f>VLOOKUP($A$688,Raport2!$B$283:$T$419,16)</f>
        <v>77.5</v>
      </c>
      <c r="Q689" s="84">
        <f>VLOOKUP($A$688,Raport2!$B$283:$T$419,17)</f>
        <v>77.5</v>
      </c>
      <c r="R689" s="84">
        <f>VLOOKUP($A$688,Raport2!$B$283:$T$419,18)</f>
        <v>75</v>
      </c>
      <c r="S689" s="38">
        <f t="shared" si="374"/>
        <v>1143</v>
      </c>
      <c r="T689" s="38">
        <f t="shared" si="375"/>
        <v>76.2</v>
      </c>
      <c r="U689" s="338"/>
      <c r="V689" s="340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 spans="1:32" ht="15" customHeight="1">
      <c r="A690" s="335"/>
      <c r="B690" s="342" t="str">
        <f>VLOOKUP($A$688,PresensiIPS!$A$7:$M$360,7)</f>
        <v>HALIQ ALI RAHMODI</v>
      </c>
      <c r="C690" s="35" t="s">
        <v>22</v>
      </c>
      <c r="D690" s="84">
        <f>VLOOKUP($A$688,Raport3!$B$283:$T$419,4)</f>
        <v>73</v>
      </c>
      <c r="E690" s="84">
        <f>VLOOKUP($A$688,Raport3!$B$283:$T$419,5)</f>
        <v>68</v>
      </c>
      <c r="F690" s="84">
        <f>VLOOKUP($A$688,Raport3!$B$283:$T$419,6)</f>
        <v>74</v>
      </c>
      <c r="G690" s="84">
        <f>VLOOKUP($A$688,Raport3!$B$283:$T$419,7)</f>
        <v>79</v>
      </c>
      <c r="H690" s="84">
        <f>VLOOKUP($A$688,Raport3!$B$283:$T$419,8)</f>
        <v>80.5</v>
      </c>
      <c r="I690" s="84">
        <f>VLOOKUP($A$688,Raport3!$B$283:$T$419,9)</f>
        <v>76</v>
      </c>
      <c r="J690" s="84">
        <f>VLOOKUP($A$688,Raport3!$B$283:$T$419,10)</f>
        <v>71.5</v>
      </c>
      <c r="K690" s="84">
        <f>VLOOKUP($A$688,Raport3!$B$283:$T$419,11)</f>
        <v>61</v>
      </c>
      <c r="L690" s="84">
        <f>VLOOKUP($A$688,Raport3!$B$283:$T$419,12)</f>
        <v>74.5</v>
      </c>
      <c r="M690" s="84">
        <f>VLOOKUP($A$688,Raport3!$B$283:$T$419,13)</f>
        <v>74</v>
      </c>
      <c r="N690" s="84">
        <f>VLOOKUP($A$688,Raport3!$B$283:$T$419,14)</f>
        <v>71</v>
      </c>
      <c r="O690" s="84">
        <f>VLOOKUP($A$688,Raport3!$B$283:$T$419,15)</f>
        <v>70</v>
      </c>
      <c r="P690" s="84">
        <f>VLOOKUP($A$688,Raport3!$B$283:$T$419,16)</f>
        <v>73</v>
      </c>
      <c r="Q690" s="84">
        <f>VLOOKUP($A$688,Raport3!$B$283:$T$419,17)</f>
        <v>66.5</v>
      </c>
      <c r="R690" s="84">
        <f>VLOOKUP($A$688,Raport3!$B$283:$T$419,18)</f>
        <v>60.5</v>
      </c>
      <c r="S690" s="38">
        <f t="shared" si="374"/>
        <v>1072.5</v>
      </c>
      <c r="T690" s="38">
        <f t="shared" si="375"/>
        <v>71.5</v>
      </c>
      <c r="U690" s="338"/>
      <c r="V690" s="340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 spans="1:32" ht="15" customHeight="1">
      <c r="A691" s="335"/>
      <c r="B691" s="342"/>
      <c r="C691" s="35" t="s">
        <v>23</v>
      </c>
      <c r="D691" s="84">
        <f>VLOOKUP($A$688,Raport4!$B$283:$T$419,4)</f>
        <v>70</v>
      </c>
      <c r="E691" s="84">
        <f>VLOOKUP($A$688,Raport4!$B$283:$T$419,5)</f>
        <v>72</v>
      </c>
      <c r="F691" s="84">
        <f>VLOOKUP($A$688,Raport4!$B$283:$T$419,6)</f>
        <v>70</v>
      </c>
      <c r="G691" s="84">
        <f>VLOOKUP($A$688,Raport4!$B$283:$T$419,7)</f>
        <v>86</v>
      </c>
      <c r="H691" s="84">
        <f>VLOOKUP($A$688,Raport4!$B$283:$T$419,8)</f>
        <v>87</v>
      </c>
      <c r="I691" s="84">
        <f>VLOOKUP($A$688,Raport4!$B$283:$T$419,9)</f>
        <v>76</v>
      </c>
      <c r="J691" s="84">
        <f>VLOOKUP($A$688,Raport4!$B$283:$T$419,10)</f>
        <v>73</v>
      </c>
      <c r="K691" s="84">
        <f>VLOOKUP($A$688,Raport4!$B$283:$T$419,11)</f>
        <v>81</v>
      </c>
      <c r="L691" s="84">
        <f>VLOOKUP($A$688,Raport4!$B$283:$T$419,12)</f>
        <v>72.5</v>
      </c>
      <c r="M691" s="84">
        <f>VLOOKUP($A$688,Raport4!$B$283:$T$419,13)</f>
        <v>71.5</v>
      </c>
      <c r="N691" s="84">
        <f>VLOOKUP($A$688,Raport4!$B$283:$T$419,14)</f>
        <v>72</v>
      </c>
      <c r="O691" s="84">
        <f>VLOOKUP($A$688,Raport4!$B$283:$T$419,15)</f>
        <v>75</v>
      </c>
      <c r="P691" s="84">
        <f>VLOOKUP($A$688,Raport4!$B$283:$T$419,16)</f>
        <v>75</v>
      </c>
      <c r="Q691" s="84">
        <f>VLOOKUP($A$688,Raport4!$B$283:$T$419,17)</f>
        <v>70</v>
      </c>
      <c r="R691" s="84">
        <f>VLOOKUP($A$688,Raport4!$B$283:$T$419,18)</f>
        <v>69.5</v>
      </c>
      <c r="S691" s="38">
        <f t="shared" si="374"/>
        <v>1120.5</v>
      </c>
      <c r="T691" s="38">
        <f t="shared" si="375"/>
        <v>74.7</v>
      </c>
      <c r="U691" s="338"/>
      <c r="V691" s="340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 spans="1:32" ht="15" customHeight="1">
      <c r="A692" s="335"/>
      <c r="B692" s="86" t="str">
        <f>VLOOKUP($A$688,PresensiIPS!$A$7:$M$360,4)</f>
        <v>3526010905030000</v>
      </c>
      <c r="C692" s="36" t="s">
        <v>24</v>
      </c>
      <c r="D692" s="84">
        <f>VLOOKUP($A$688,Raport5!$B$283:$T$419,4)</f>
        <v>72.5</v>
      </c>
      <c r="E692" s="84">
        <f>VLOOKUP($A$688,Raport5!$B$283:$T$419,5)</f>
        <v>72</v>
      </c>
      <c r="F692" s="84">
        <f>VLOOKUP($A$688,Raport5!$B$283:$T$419,6)</f>
        <v>78</v>
      </c>
      <c r="G692" s="84">
        <f>VLOOKUP($A$688,Raport5!$B$283:$T$419,7)</f>
        <v>87</v>
      </c>
      <c r="H692" s="84">
        <f>VLOOKUP($A$688,Raport5!$B$283:$T$419,8)</f>
        <v>85.5</v>
      </c>
      <c r="I692" s="84">
        <f>VLOOKUP($A$688,Raport5!$B$283:$T$419,9)</f>
        <v>76</v>
      </c>
      <c r="J692" s="84">
        <f>VLOOKUP($A$688,Raport5!$B$283:$T$419,10)</f>
        <v>80.5</v>
      </c>
      <c r="K692" s="84">
        <f>VLOOKUP($A$688,Raport5!$B$283:$T$419,11)</f>
        <v>70</v>
      </c>
      <c r="L692" s="84">
        <f>VLOOKUP($A$688,Raport5!$B$283:$T$419,12)</f>
        <v>85</v>
      </c>
      <c r="M692" s="84">
        <f>VLOOKUP($A$688,Raport5!$B$283:$T$419,13)</f>
        <v>71</v>
      </c>
      <c r="N692" s="84">
        <f>VLOOKUP($A$688,Raport5!$B$283:$T$419,14)</f>
        <v>70</v>
      </c>
      <c r="O692" s="84">
        <f>VLOOKUP($A$688,Raport5!$B$283:$T$419,15)</f>
        <v>75</v>
      </c>
      <c r="P692" s="84">
        <f>VLOOKUP($A$688,Raport5!$B$283:$T$419,16)</f>
        <v>72.5</v>
      </c>
      <c r="Q692" s="84">
        <f>VLOOKUP($A$688,Raport5!$B$283:$T$419,17)</f>
        <v>71</v>
      </c>
      <c r="R692" s="84">
        <f>VLOOKUP($A$688,Raport5!$B$283:$T$419,18)</f>
        <v>65</v>
      </c>
      <c r="S692" s="38">
        <f t="shared" si="374"/>
        <v>1131</v>
      </c>
      <c r="T692" s="38">
        <f t="shared" si="375"/>
        <v>75.400000000000006</v>
      </c>
      <c r="U692" s="338"/>
      <c r="V692" s="340"/>
    </row>
    <row r="693" spans="1:32" ht="15" customHeight="1">
      <c r="A693" s="335"/>
      <c r="B693" s="85">
        <f>VLOOKUP($A$688,PresensiIPS!$A$7:$M$360,2)</f>
        <v>12260</v>
      </c>
      <c r="C693" s="36" t="s">
        <v>67</v>
      </c>
      <c r="D693" s="84">
        <f>VLOOKUP($A$688,Raport6!$B$283:$T$419,4)</f>
        <v>76</v>
      </c>
      <c r="E693" s="84">
        <f>VLOOKUP($A$688,Raport6!$B$283:$T$419,5)</f>
        <v>75.5</v>
      </c>
      <c r="F693" s="84">
        <f>VLOOKUP($A$688,Raport6!$B$283:$T$419,6)</f>
        <v>85</v>
      </c>
      <c r="G693" s="84">
        <f>VLOOKUP($A$688,Raport6!$B$283:$T$419,7)</f>
        <v>89</v>
      </c>
      <c r="H693" s="84">
        <f>VLOOKUP($A$688,Raport6!$B$283:$T$419,8)</f>
        <v>80</v>
      </c>
      <c r="I693" s="84">
        <f>VLOOKUP($A$688,Raport6!$B$283:$T$419,9)</f>
        <v>79</v>
      </c>
      <c r="J693" s="84">
        <f>VLOOKUP($A$688,Raport6!$B$283:$T$419,10)</f>
        <v>91</v>
      </c>
      <c r="K693" s="84">
        <f>VLOOKUP($A$688,Raport6!$B$283:$T$419,11)</f>
        <v>81</v>
      </c>
      <c r="L693" s="84">
        <f>VLOOKUP($A$688,Raport6!$B$283:$T$419,12)</f>
        <v>83</v>
      </c>
      <c r="M693" s="84">
        <f>VLOOKUP($A$688,Raport6!$B$283:$T$419,13)</f>
        <v>73</v>
      </c>
      <c r="N693" s="84">
        <f>VLOOKUP($A$688,Raport6!$B$283:$T$419,14)</f>
        <v>73</v>
      </c>
      <c r="O693" s="84">
        <f>VLOOKUP($A$688,Raport6!$B$283:$T$419,15)</f>
        <v>75</v>
      </c>
      <c r="P693" s="84">
        <f>VLOOKUP($A$688,Raport6!$B$283:$T$419,16)</f>
        <v>71</v>
      </c>
      <c r="Q693" s="84">
        <f>VLOOKUP($A$688,Raport6!$B$283:$T$419,17)</f>
        <v>73.5</v>
      </c>
      <c r="R693" s="84">
        <f>VLOOKUP($A$688,Raport6!$B$283:$T$419,18)</f>
        <v>70</v>
      </c>
      <c r="S693" s="38">
        <f t="shared" si="374"/>
        <v>1175</v>
      </c>
      <c r="T693" s="38">
        <f t="shared" si="375"/>
        <v>78.33</v>
      </c>
      <c r="U693" s="338"/>
      <c r="V693" s="340"/>
    </row>
    <row r="694" spans="1:32" ht="15" customHeight="1">
      <c r="A694" s="335"/>
      <c r="B694" s="85" t="str">
        <f>VLOOKUP($A$688,PresensiIPS!$A$7:$M$360,3)</f>
        <v>0034106590</v>
      </c>
      <c r="C694" s="27" t="s">
        <v>21</v>
      </c>
      <c r="D694" s="39">
        <f>ROUND(((D688+D689+D690+D691+D692+D693)/6),2)</f>
        <v>72</v>
      </c>
      <c r="E694" s="39">
        <f>ROUND(((E688+E689+E690+E691+E692+E693)/6),2)</f>
        <v>72.33</v>
      </c>
      <c r="F694" s="39">
        <f>ROUND(((F688+F689+F690+F691+F692+F693)/6),2)</f>
        <v>76.75</v>
      </c>
      <c r="G694" s="39">
        <f>ROUND(((G688+G689+G690+G691+G692+G693)/6),2)</f>
        <v>82.83</v>
      </c>
      <c r="H694" s="39">
        <f>ROUND(((H688+H689+H690+H691+H692+H693)/6),2)</f>
        <v>79.67</v>
      </c>
      <c r="I694" s="39">
        <f t="shared" ref="I694:T694" si="377">ROUND(((I688+I689+I690+I691+I692+I693)/6),2)</f>
        <v>76</v>
      </c>
      <c r="J694" s="39">
        <f t="shared" si="377"/>
        <v>77.75</v>
      </c>
      <c r="K694" s="39">
        <f t="shared" si="377"/>
        <v>75.17</v>
      </c>
      <c r="L694" s="39">
        <f t="shared" si="377"/>
        <v>78</v>
      </c>
      <c r="M694" s="39">
        <f t="shared" ref="M694" si="378">ROUND(((M688+M689+M690+M691+M692+M693)/6),2)</f>
        <v>73.33</v>
      </c>
      <c r="N694" s="39">
        <f t="shared" si="377"/>
        <v>71.33</v>
      </c>
      <c r="O694" s="39">
        <f t="shared" si="377"/>
        <v>72.83</v>
      </c>
      <c r="P694" s="39">
        <f t="shared" si="377"/>
        <v>73.42</v>
      </c>
      <c r="Q694" s="39">
        <f t="shared" si="377"/>
        <v>72.08</v>
      </c>
      <c r="R694" s="39">
        <f t="shared" si="377"/>
        <v>68</v>
      </c>
      <c r="S694" s="39">
        <f t="shared" si="377"/>
        <v>1121.5</v>
      </c>
      <c r="T694" s="39">
        <f t="shared" si="377"/>
        <v>74.77</v>
      </c>
      <c r="U694" s="338"/>
      <c r="V694" s="340"/>
    </row>
    <row r="695" spans="1:32" ht="15" customHeight="1">
      <c r="A695" s="335"/>
      <c r="B695" s="78"/>
      <c r="C695" s="28" t="s">
        <v>204</v>
      </c>
      <c r="D695" s="84">
        <f>VLOOKUP($A$688,'Nilai USP'!$B$283:$T$419,4)</f>
        <v>91</v>
      </c>
      <c r="E695" s="84">
        <f>VLOOKUP($A$688,'Nilai USP'!$B$283:$T$419,5)</f>
        <v>83.07692307692308</v>
      </c>
      <c r="F695" s="84">
        <f>VLOOKUP($A$688,'Nilai USP'!$B$283:$T$419,6)</f>
        <v>85</v>
      </c>
      <c r="G695" s="84">
        <f>VLOOKUP($A$688,'Nilai USP'!$B$283:$T$419,7)</f>
        <v>80</v>
      </c>
      <c r="H695" s="84">
        <f>VLOOKUP($A$688,'Nilai USP'!$B$283:$T$419,8)</f>
        <v>88</v>
      </c>
      <c r="I695" s="84">
        <f>VLOOKUP($A$688,'Nilai USP'!$B$283:$T$419,9)</f>
        <v>90</v>
      </c>
      <c r="J695" s="84">
        <f>VLOOKUP($A$688,'Nilai USP'!$B$283:$T$419,10)</f>
        <v>84</v>
      </c>
      <c r="K695" s="84">
        <f>VLOOKUP($A$688,'Nilai USP'!$B$283:$T$419,11)</f>
        <v>94</v>
      </c>
      <c r="L695" s="84">
        <f>VLOOKUP($A$688,'Nilai USP'!$B$283:$T$419,12)</f>
        <v>83</v>
      </c>
      <c r="M695" s="84">
        <f>VLOOKUP($A$688,'Nilai USP'!$B$283:$T$419,13)</f>
        <v>92.941176470588232</v>
      </c>
      <c r="N695" s="84">
        <f>VLOOKUP($A$688,'Nilai USP'!$B$283:$T$419,14)</f>
        <v>98</v>
      </c>
      <c r="O695" s="84">
        <f>VLOOKUP($A$688,'Nilai USP'!$B$283:$T$419,15)</f>
        <v>84</v>
      </c>
      <c r="P695" s="84">
        <f>VLOOKUP($A$688,'Nilai USP'!$B$283:$T$419,16)</f>
        <v>83</v>
      </c>
      <c r="Q695" s="84">
        <f>VLOOKUP($A$688,'Nilai USP'!$B$283:$T$419,17)</f>
        <v>77</v>
      </c>
      <c r="R695" s="84">
        <f>VLOOKUP($A$688,'Nilai USP'!$B$283:$T$419,18)</f>
        <v>88</v>
      </c>
      <c r="S695" s="38">
        <f t="shared" ref="S695:S702" si="379">SUM(D695:R695)</f>
        <v>1301.0180995475114</v>
      </c>
      <c r="T695" s="38">
        <f t="shared" ref="T695:T702" si="380">ROUND(S695/COUNT(D695:R695),2)</f>
        <v>86.73</v>
      </c>
      <c r="U695" s="338"/>
      <c r="V695" s="340"/>
    </row>
    <row r="696" spans="1:32" ht="15" customHeight="1" thickBot="1">
      <c r="A696" s="336"/>
      <c r="B696" s="29"/>
      <c r="C696" s="37" t="s">
        <v>205</v>
      </c>
      <c r="D696" s="41">
        <f t="shared" ref="D696:R696" si="381">ROUND((D694*$V$6+D695*$V$7),0)</f>
        <v>82</v>
      </c>
      <c r="E696" s="41">
        <f t="shared" si="381"/>
        <v>78</v>
      </c>
      <c r="F696" s="41">
        <f t="shared" si="381"/>
        <v>81</v>
      </c>
      <c r="G696" s="41">
        <f t="shared" si="381"/>
        <v>81</v>
      </c>
      <c r="H696" s="41">
        <f t="shared" si="381"/>
        <v>84</v>
      </c>
      <c r="I696" s="41">
        <f t="shared" si="381"/>
        <v>83</v>
      </c>
      <c r="J696" s="41">
        <f t="shared" si="381"/>
        <v>81</v>
      </c>
      <c r="K696" s="41">
        <f t="shared" si="381"/>
        <v>85</v>
      </c>
      <c r="L696" s="41">
        <f t="shared" si="381"/>
        <v>81</v>
      </c>
      <c r="M696" s="41">
        <f t="shared" si="381"/>
        <v>83</v>
      </c>
      <c r="N696" s="41">
        <f t="shared" si="381"/>
        <v>85</v>
      </c>
      <c r="O696" s="41">
        <f t="shared" si="381"/>
        <v>78</v>
      </c>
      <c r="P696" s="41">
        <f t="shared" si="381"/>
        <v>78</v>
      </c>
      <c r="Q696" s="41">
        <f t="shared" si="381"/>
        <v>75</v>
      </c>
      <c r="R696" s="41">
        <f t="shared" si="381"/>
        <v>78</v>
      </c>
      <c r="S696" s="41">
        <f t="shared" si="379"/>
        <v>1213</v>
      </c>
      <c r="T696" s="41">
        <f t="shared" si="380"/>
        <v>80.87</v>
      </c>
      <c r="U696" s="339"/>
      <c r="V696" s="341"/>
    </row>
    <row r="697" spans="1:32" ht="15" customHeight="1" thickTop="1">
      <c r="A697" s="334">
        <v>77</v>
      </c>
      <c r="B697" s="26"/>
      <c r="C697" s="36" t="s">
        <v>34</v>
      </c>
      <c r="D697" s="87">
        <f>VLOOKUP($A$697,Raport1!$B$283:$T$419,4)</f>
        <v>79</v>
      </c>
      <c r="E697" s="87">
        <f>VLOOKUP($A$697,Raport1!$B$283:$T$419,5)</f>
        <v>78.5</v>
      </c>
      <c r="F697" s="87">
        <f>VLOOKUP($A$697,Raport1!$B$283:$T$419,6)</f>
        <v>81</v>
      </c>
      <c r="G697" s="87">
        <f>VLOOKUP($A$697,Raport1!$B$283:$T$419,7)</f>
        <v>76.5</v>
      </c>
      <c r="H697" s="87">
        <f>VLOOKUP($A$697,Raport1!$B$283:$T$419,8)</f>
        <v>76</v>
      </c>
      <c r="I697" s="87">
        <f>VLOOKUP($A$697,Raport1!$B$283:$T$419,9)</f>
        <v>79.5</v>
      </c>
      <c r="J697" s="87">
        <f>VLOOKUP($A$697,Raport1!$B$283:$T$419,10)</f>
        <v>84</v>
      </c>
      <c r="K697" s="87">
        <f>VLOOKUP($A$697,Raport1!$B$283:$T$419,11)</f>
        <v>76.5</v>
      </c>
      <c r="L697" s="87">
        <f>VLOOKUP($A$697,Raport1!$B$283:$T$419,12)</f>
        <v>79</v>
      </c>
      <c r="M697" s="87">
        <f>VLOOKUP($A$697,Raport1!$B$283:$T$419,13)</f>
        <v>75</v>
      </c>
      <c r="N697" s="87">
        <f>VLOOKUP($A$697,Raport1!$B$283:$T$419,14)</f>
        <v>75.5</v>
      </c>
      <c r="O697" s="87">
        <f>VLOOKUP($A$697,Raport1!$B$283:$T$419,15)</f>
        <v>77</v>
      </c>
      <c r="P697" s="87">
        <f>VLOOKUP($A$697,Raport1!$B$283:$T$419,16)</f>
        <v>79</v>
      </c>
      <c r="Q697" s="87">
        <f>VLOOKUP($A$697,Raport1!$B$283:$T$419,17)</f>
        <v>78</v>
      </c>
      <c r="R697" s="87">
        <f>VLOOKUP($A$697,Raport1!$B$283:$T$419,18)</f>
        <v>80</v>
      </c>
      <c r="S697" s="80">
        <f t="shared" si="379"/>
        <v>1174.5</v>
      </c>
      <c r="T697" s="80">
        <f t="shared" si="380"/>
        <v>78.3</v>
      </c>
      <c r="U697" s="337" t="str">
        <f>'SIKAP IPS'!J84</f>
        <v>SB</v>
      </c>
      <c r="V697" s="340" t="s">
        <v>33</v>
      </c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 spans="1:32" ht="15" customHeight="1">
      <c r="A698" s="335"/>
      <c r="B698" s="26"/>
      <c r="C698" s="35" t="s">
        <v>35</v>
      </c>
      <c r="D698" s="84">
        <f>VLOOKUP($A$697,Raport2!$B$283:$T$419,4)</f>
        <v>79.5</v>
      </c>
      <c r="E698" s="84">
        <f>VLOOKUP($A$697,Raport2!$B$283:$T$419,5)</f>
        <v>80</v>
      </c>
      <c r="F698" s="84">
        <f>VLOOKUP($A$697,Raport2!$B$283:$T$419,6)</f>
        <v>84.5</v>
      </c>
      <c r="G698" s="84">
        <f>VLOOKUP($A$697,Raport2!$B$283:$T$419,7)</f>
        <v>84.5</v>
      </c>
      <c r="H698" s="84">
        <f>VLOOKUP($A$697,Raport2!$B$283:$T$419,8)</f>
        <v>83.5</v>
      </c>
      <c r="I698" s="84">
        <f>VLOOKUP($A$697,Raport2!$B$283:$T$419,9)</f>
        <v>81.5</v>
      </c>
      <c r="J698" s="84">
        <f>VLOOKUP($A$697,Raport2!$B$283:$T$419,10)</f>
        <v>89</v>
      </c>
      <c r="K698" s="84">
        <f>VLOOKUP($A$697,Raport2!$B$283:$T$419,11)</f>
        <v>80.5</v>
      </c>
      <c r="L698" s="84">
        <f>VLOOKUP($A$697,Raport2!$B$283:$T$419,12)</f>
        <v>84.5</v>
      </c>
      <c r="M698" s="84">
        <f>VLOOKUP($A$697,Raport2!$B$283:$T$419,13)</f>
        <v>83</v>
      </c>
      <c r="N698" s="84">
        <f>VLOOKUP($A$697,Raport2!$B$283:$T$419,14)</f>
        <v>77</v>
      </c>
      <c r="O698" s="84">
        <f>VLOOKUP($A$697,Raport2!$B$283:$T$419,15)</f>
        <v>80</v>
      </c>
      <c r="P698" s="84">
        <f>VLOOKUP($A$697,Raport2!$B$283:$T$419,16)</f>
        <v>82.5</v>
      </c>
      <c r="Q698" s="84">
        <f>VLOOKUP($A$697,Raport2!$B$283:$T$419,17)</f>
        <v>80</v>
      </c>
      <c r="R698" s="84">
        <f>VLOOKUP($A$697,Raport2!$B$283:$T$419,18)</f>
        <v>84.5</v>
      </c>
      <c r="S698" s="38">
        <f t="shared" si="379"/>
        <v>1234.5</v>
      </c>
      <c r="T698" s="38">
        <f t="shared" si="380"/>
        <v>82.3</v>
      </c>
      <c r="U698" s="338"/>
      <c r="V698" s="340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 spans="1:32" ht="15" customHeight="1">
      <c r="A699" s="335"/>
      <c r="B699" s="342" t="str">
        <f>VLOOKUP($A$697,PresensiIPS!$A$7:$M$360,7)</f>
        <v>IKA NOVIA RAHMAWATI</v>
      </c>
      <c r="C699" s="35" t="s">
        <v>22</v>
      </c>
      <c r="D699" s="84">
        <f>VLOOKUP($A$697,Raport3!$B$283:$T$419,4)</f>
        <v>87.5</v>
      </c>
      <c r="E699" s="84">
        <f>VLOOKUP($A$697,Raport3!$B$283:$T$419,5)</f>
        <v>81.5</v>
      </c>
      <c r="F699" s="84">
        <f>VLOOKUP($A$697,Raport3!$B$283:$T$419,6)</f>
        <v>81</v>
      </c>
      <c r="G699" s="84">
        <f>VLOOKUP($A$697,Raport3!$B$283:$T$419,7)</f>
        <v>88.5</v>
      </c>
      <c r="H699" s="84">
        <f>VLOOKUP($A$697,Raport3!$B$283:$T$419,8)</f>
        <v>83.5</v>
      </c>
      <c r="I699" s="84">
        <f>VLOOKUP($A$697,Raport3!$B$283:$T$419,9)</f>
        <v>85.5</v>
      </c>
      <c r="J699" s="84">
        <f>VLOOKUP($A$697,Raport3!$B$283:$T$419,10)</f>
        <v>90</v>
      </c>
      <c r="K699" s="84">
        <f>VLOOKUP($A$697,Raport3!$B$283:$T$419,11)</f>
        <v>65</v>
      </c>
      <c r="L699" s="84">
        <f>VLOOKUP($A$697,Raport3!$B$283:$T$419,12)</f>
        <v>79</v>
      </c>
      <c r="M699" s="84">
        <f>VLOOKUP($A$697,Raport3!$B$283:$T$419,13)</f>
        <v>87.5</v>
      </c>
      <c r="N699" s="84">
        <f>VLOOKUP($A$697,Raport3!$B$283:$T$419,14)</f>
        <v>79.5</v>
      </c>
      <c r="O699" s="84">
        <f>VLOOKUP($A$697,Raport3!$B$283:$T$419,15)</f>
        <v>85</v>
      </c>
      <c r="P699" s="84">
        <f>VLOOKUP($A$697,Raport3!$B$283:$T$419,16)</f>
        <v>79</v>
      </c>
      <c r="Q699" s="84">
        <f>VLOOKUP($A$697,Raport3!$B$283:$T$419,17)</f>
        <v>73</v>
      </c>
      <c r="R699" s="84">
        <f>VLOOKUP($A$697,Raport3!$B$283:$T$419,18)</f>
        <v>79</v>
      </c>
      <c r="S699" s="38">
        <f t="shared" si="379"/>
        <v>1224.5</v>
      </c>
      <c r="T699" s="38">
        <f t="shared" si="380"/>
        <v>81.63</v>
      </c>
      <c r="U699" s="338"/>
      <c r="V699" s="340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 spans="1:32" ht="15" customHeight="1">
      <c r="A700" s="335"/>
      <c r="B700" s="342"/>
      <c r="C700" s="35" t="s">
        <v>23</v>
      </c>
      <c r="D700" s="84">
        <f>VLOOKUP($A$697,Raport4!$B$283:$T$419,4)</f>
        <v>87.5</v>
      </c>
      <c r="E700" s="84">
        <f>VLOOKUP($A$697,Raport4!$B$283:$T$419,5)</f>
        <v>84.5</v>
      </c>
      <c r="F700" s="84">
        <f>VLOOKUP($A$697,Raport4!$B$283:$T$419,6)</f>
        <v>78</v>
      </c>
      <c r="G700" s="84">
        <f>VLOOKUP($A$697,Raport4!$B$283:$T$419,7)</f>
        <v>87</v>
      </c>
      <c r="H700" s="84">
        <f>VLOOKUP($A$697,Raport4!$B$283:$T$419,8)</f>
        <v>87</v>
      </c>
      <c r="I700" s="84">
        <f>VLOOKUP($A$697,Raport4!$B$283:$T$419,9)</f>
        <v>87</v>
      </c>
      <c r="J700" s="84">
        <f>VLOOKUP($A$697,Raport4!$B$283:$T$419,10)</f>
        <v>90.5</v>
      </c>
      <c r="K700" s="84">
        <f>VLOOKUP($A$697,Raport4!$B$283:$T$419,11)</f>
        <v>84</v>
      </c>
      <c r="L700" s="84">
        <f>VLOOKUP($A$697,Raport4!$B$283:$T$419,12)</f>
        <v>85</v>
      </c>
      <c r="M700" s="84">
        <f>VLOOKUP($A$697,Raport4!$B$283:$T$419,13)</f>
        <v>82</v>
      </c>
      <c r="N700" s="84">
        <f>VLOOKUP($A$697,Raport4!$B$283:$T$419,14)</f>
        <v>79.5</v>
      </c>
      <c r="O700" s="84">
        <f>VLOOKUP($A$697,Raport4!$B$283:$T$419,15)</f>
        <v>85</v>
      </c>
      <c r="P700" s="84">
        <f>VLOOKUP($A$697,Raport4!$B$283:$T$419,16)</f>
        <v>85.5</v>
      </c>
      <c r="Q700" s="84">
        <f>VLOOKUP($A$697,Raport4!$B$283:$T$419,17)</f>
        <v>73.5</v>
      </c>
      <c r="R700" s="84">
        <f>VLOOKUP($A$697,Raport4!$B$283:$T$419,18)</f>
        <v>80.5</v>
      </c>
      <c r="S700" s="38">
        <f t="shared" si="379"/>
        <v>1256.5</v>
      </c>
      <c r="T700" s="38">
        <f t="shared" si="380"/>
        <v>83.77</v>
      </c>
      <c r="U700" s="338"/>
      <c r="V700" s="340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 spans="1:32" ht="15" customHeight="1">
      <c r="A701" s="335"/>
      <c r="B701" s="86" t="str">
        <f>VLOOKUP($A$697,PresensiIPS!$A$7:$M$360,4)</f>
        <v>3526014811030001</v>
      </c>
      <c r="C701" s="36" t="s">
        <v>24</v>
      </c>
      <c r="D701" s="84">
        <f>VLOOKUP($A$697,Raport5!$B$283:$T$419,4)</f>
        <v>87.5</v>
      </c>
      <c r="E701" s="84">
        <f>VLOOKUP($A$697,Raport5!$B$283:$T$419,5)</f>
        <v>93.5</v>
      </c>
      <c r="F701" s="84">
        <f>VLOOKUP($A$697,Raport5!$B$283:$T$419,6)</f>
        <v>88</v>
      </c>
      <c r="G701" s="84">
        <f>VLOOKUP($A$697,Raport5!$B$283:$T$419,7)</f>
        <v>87.5</v>
      </c>
      <c r="H701" s="84">
        <f>VLOOKUP($A$697,Raport5!$B$283:$T$419,8)</f>
        <v>93</v>
      </c>
      <c r="I701" s="84">
        <f>VLOOKUP($A$697,Raport5!$B$283:$T$419,9)</f>
        <v>87</v>
      </c>
      <c r="J701" s="84">
        <f>VLOOKUP($A$697,Raport5!$B$283:$T$419,10)</f>
        <v>90.5</v>
      </c>
      <c r="K701" s="84">
        <f>VLOOKUP($A$697,Raport5!$B$283:$T$419,11)</f>
        <v>90</v>
      </c>
      <c r="L701" s="84">
        <f>VLOOKUP($A$697,Raport5!$B$283:$T$419,12)</f>
        <v>89</v>
      </c>
      <c r="M701" s="84">
        <f>VLOOKUP($A$697,Raport5!$B$283:$T$419,13)</f>
        <v>87</v>
      </c>
      <c r="N701" s="84">
        <f>VLOOKUP($A$697,Raport5!$B$283:$T$419,14)</f>
        <v>85</v>
      </c>
      <c r="O701" s="84">
        <f>VLOOKUP($A$697,Raport5!$B$283:$T$419,15)</f>
        <v>90.5</v>
      </c>
      <c r="P701" s="84">
        <f>VLOOKUP($A$697,Raport5!$B$283:$T$419,16)</f>
        <v>87</v>
      </c>
      <c r="Q701" s="84">
        <f>VLOOKUP($A$697,Raport5!$B$283:$T$419,17)</f>
        <v>79.5</v>
      </c>
      <c r="R701" s="84">
        <f>VLOOKUP($A$697,Raport5!$B$283:$T$419,18)</f>
        <v>88</v>
      </c>
      <c r="S701" s="38">
        <f t="shared" si="379"/>
        <v>1323</v>
      </c>
      <c r="T701" s="38">
        <f t="shared" si="380"/>
        <v>88.2</v>
      </c>
      <c r="U701" s="338"/>
      <c r="V701" s="340"/>
    </row>
    <row r="702" spans="1:32" ht="15" customHeight="1">
      <c r="A702" s="335"/>
      <c r="B702" s="85">
        <f>VLOOKUP($A$697,PresensiIPS!$A$7:$M$360,2)</f>
        <v>12277</v>
      </c>
      <c r="C702" s="36" t="s">
        <v>67</v>
      </c>
      <c r="D702" s="84">
        <f>VLOOKUP($A$697,Raport6!$B$283:$T$419,4)</f>
        <v>89.5</v>
      </c>
      <c r="E702" s="84">
        <f>VLOOKUP($A$697,Raport6!$B$283:$T$419,5)</f>
        <v>94</v>
      </c>
      <c r="F702" s="84">
        <f>VLOOKUP($A$697,Raport6!$B$283:$T$419,6)</f>
        <v>91</v>
      </c>
      <c r="G702" s="84">
        <f>VLOOKUP($A$697,Raport6!$B$283:$T$419,7)</f>
        <v>89.5</v>
      </c>
      <c r="H702" s="84">
        <f>VLOOKUP($A$697,Raport6!$B$283:$T$419,8)</f>
        <v>93</v>
      </c>
      <c r="I702" s="84">
        <f>VLOOKUP($A$697,Raport6!$B$283:$T$419,9)</f>
        <v>88.5</v>
      </c>
      <c r="J702" s="84">
        <f>VLOOKUP($A$697,Raport6!$B$283:$T$419,10)</f>
        <v>93.5</v>
      </c>
      <c r="K702" s="84">
        <f>VLOOKUP($A$697,Raport6!$B$283:$T$419,11)</f>
        <v>93</v>
      </c>
      <c r="L702" s="84">
        <f>VLOOKUP($A$697,Raport6!$B$283:$T$419,12)</f>
        <v>90.5</v>
      </c>
      <c r="M702" s="84">
        <f>VLOOKUP($A$697,Raport6!$B$283:$T$419,13)</f>
        <v>91</v>
      </c>
      <c r="N702" s="84">
        <f>VLOOKUP($A$697,Raport6!$B$283:$T$419,14)</f>
        <v>87</v>
      </c>
      <c r="O702" s="84">
        <f>VLOOKUP($A$697,Raport6!$B$283:$T$419,15)</f>
        <v>90.5</v>
      </c>
      <c r="P702" s="84">
        <f>VLOOKUP($A$697,Raport6!$B$283:$T$419,16)</f>
        <v>88</v>
      </c>
      <c r="Q702" s="84">
        <f>VLOOKUP($A$697,Raport6!$B$283:$T$419,17)</f>
        <v>81</v>
      </c>
      <c r="R702" s="84">
        <f>VLOOKUP($A$697,Raport6!$B$283:$T$419,18)</f>
        <v>89</v>
      </c>
      <c r="S702" s="38">
        <f t="shared" si="379"/>
        <v>1349</v>
      </c>
      <c r="T702" s="38">
        <f t="shared" si="380"/>
        <v>89.93</v>
      </c>
      <c r="U702" s="338"/>
      <c r="V702" s="340"/>
    </row>
    <row r="703" spans="1:32" ht="15" customHeight="1">
      <c r="A703" s="335"/>
      <c r="B703" s="85" t="str">
        <f>VLOOKUP($A$697,PresensiIPS!$A$7:$M$360,3)</f>
        <v>0037678592</v>
      </c>
      <c r="C703" s="27" t="s">
        <v>21</v>
      </c>
      <c r="D703" s="39">
        <f>ROUND(((D697+D698+D699+D700+D701+D702)/6),2)</f>
        <v>85.08</v>
      </c>
      <c r="E703" s="39">
        <f>ROUND(((E697+E698+E699+E700+E701+E702)/6),2)</f>
        <v>85.33</v>
      </c>
      <c r="F703" s="39">
        <f>ROUND(((F697+F698+F699+F700+F701+F702)/6),2)</f>
        <v>83.92</v>
      </c>
      <c r="G703" s="39">
        <f>ROUND(((G697+G698+G699+G700+G701+G702)/6),2)</f>
        <v>85.58</v>
      </c>
      <c r="H703" s="39">
        <f>ROUND(((H697+H698+H699+H700+H701+H702)/6),2)</f>
        <v>86</v>
      </c>
      <c r="I703" s="39">
        <f t="shared" ref="I703:T703" si="382">ROUND(((I697+I698+I699+I700+I701+I702)/6),2)</f>
        <v>84.83</v>
      </c>
      <c r="J703" s="39">
        <f t="shared" si="382"/>
        <v>89.58</v>
      </c>
      <c r="K703" s="39">
        <f t="shared" si="382"/>
        <v>81.5</v>
      </c>
      <c r="L703" s="39">
        <f t="shared" si="382"/>
        <v>84.5</v>
      </c>
      <c r="M703" s="39">
        <f t="shared" ref="M703" si="383">ROUND(((M697+M698+M699+M700+M701+M702)/6),2)</f>
        <v>84.25</v>
      </c>
      <c r="N703" s="39">
        <f t="shared" si="382"/>
        <v>80.58</v>
      </c>
      <c r="O703" s="39">
        <f t="shared" si="382"/>
        <v>84.67</v>
      </c>
      <c r="P703" s="39">
        <f t="shared" si="382"/>
        <v>83.5</v>
      </c>
      <c r="Q703" s="39">
        <f t="shared" si="382"/>
        <v>77.5</v>
      </c>
      <c r="R703" s="39">
        <f t="shared" si="382"/>
        <v>83.5</v>
      </c>
      <c r="S703" s="39">
        <f t="shared" si="382"/>
        <v>1260.33</v>
      </c>
      <c r="T703" s="39">
        <f t="shared" si="382"/>
        <v>84.02</v>
      </c>
      <c r="U703" s="338"/>
      <c r="V703" s="340"/>
    </row>
    <row r="704" spans="1:32" ht="15" customHeight="1">
      <c r="A704" s="335"/>
      <c r="B704" s="78"/>
      <c r="C704" s="28" t="s">
        <v>204</v>
      </c>
      <c r="D704" s="84">
        <f>VLOOKUP($A$697,'Nilai USP'!$B$283:$T$419,4)</f>
        <v>94</v>
      </c>
      <c r="E704" s="84">
        <f>VLOOKUP($A$697,'Nilai USP'!$B$283:$T$419,5)</f>
        <v>87.692307692307693</v>
      </c>
      <c r="F704" s="84">
        <f>VLOOKUP($A$697,'Nilai USP'!$B$283:$T$419,6)</f>
        <v>93</v>
      </c>
      <c r="G704" s="84">
        <f>VLOOKUP($A$697,'Nilai USP'!$B$283:$T$419,7)</f>
        <v>76</v>
      </c>
      <c r="H704" s="84">
        <f>VLOOKUP($A$697,'Nilai USP'!$B$283:$T$419,8)</f>
        <v>81</v>
      </c>
      <c r="I704" s="84">
        <f>VLOOKUP($A$697,'Nilai USP'!$B$283:$T$419,9)</f>
        <v>97</v>
      </c>
      <c r="J704" s="84">
        <f>VLOOKUP($A$697,'Nilai USP'!$B$283:$T$419,10)</f>
        <v>93</v>
      </c>
      <c r="K704" s="84">
        <f>VLOOKUP($A$697,'Nilai USP'!$B$283:$T$419,11)</f>
        <v>97</v>
      </c>
      <c r="L704" s="84">
        <f>VLOOKUP($A$697,'Nilai USP'!$B$283:$T$419,12)</f>
        <v>86</v>
      </c>
      <c r="M704" s="84">
        <f>VLOOKUP($A$697,'Nilai USP'!$B$283:$T$419,13)</f>
        <v>93.823529411764696</v>
      </c>
      <c r="N704" s="84">
        <f>VLOOKUP($A$697,'Nilai USP'!$B$283:$T$419,14)</f>
        <v>100</v>
      </c>
      <c r="O704" s="84">
        <f>VLOOKUP($A$697,'Nilai USP'!$B$283:$T$419,15)</f>
        <v>85</v>
      </c>
      <c r="P704" s="84">
        <f>VLOOKUP($A$697,'Nilai USP'!$B$283:$T$419,16)</f>
        <v>86</v>
      </c>
      <c r="Q704" s="84">
        <f>VLOOKUP($A$697,'Nilai USP'!$B$283:$T$419,17)</f>
        <v>77</v>
      </c>
      <c r="R704" s="84">
        <f>VLOOKUP($A$697,'Nilai USP'!$B$283:$T$419,18)</f>
        <v>89</v>
      </c>
      <c r="S704" s="38">
        <f t="shared" ref="S704:S711" si="384">SUM(D704:R704)</f>
        <v>1335.5158371040723</v>
      </c>
      <c r="T704" s="38">
        <f t="shared" ref="T704:T711" si="385">ROUND(S704/COUNT(D704:R704),2)</f>
        <v>89.03</v>
      </c>
      <c r="U704" s="338"/>
      <c r="V704" s="340"/>
    </row>
    <row r="705" spans="1:32" ht="15" customHeight="1" thickBot="1">
      <c r="A705" s="336"/>
      <c r="B705" s="29"/>
      <c r="C705" s="37" t="s">
        <v>205</v>
      </c>
      <c r="D705" s="41">
        <f t="shared" ref="D705:R705" si="386">ROUND((D703*$V$6+D704*$V$7),0)</f>
        <v>90</v>
      </c>
      <c r="E705" s="41">
        <f t="shared" si="386"/>
        <v>87</v>
      </c>
      <c r="F705" s="41">
        <f t="shared" si="386"/>
        <v>88</v>
      </c>
      <c r="G705" s="41">
        <f t="shared" si="386"/>
        <v>81</v>
      </c>
      <c r="H705" s="41">
        <f t="shared" si="386"/>
        <v>84</v>
      </c>
      <c r="I705" s="41">
        <f t="shared" si="386"/>
        <v>91</v>
      </c>
      <c r="J705" s="41">
        <f t="shared" si="386"/>
        <v>91</v>
      </c>
      <c r="K705" s="41">
        <f t="shared" si="386"/>
        <v>89</v>
      </c>
      <c r="L705" s="41">
        <f t="shared" si="386"/>
        <v>85</v>
      </c>
      <c r="M705" s="41">
        <f t="shared" si="386"/>
        <v>89</v>
      </c>
      <c r="N705" s="41">
        <f t="shared" si="386"/>
        <v>90</v>
      </c>
      <c r="O705" s="41">
        <f t="shared" si="386"/>
        <v>85</v>
      </c>
      <c r="P705" s="41">
        <f t="shared" si="386"/>
        <v>85</v>
      </c>
      <c r="Q705" s="41">
        <f t="shared" si="386"/>
        <v>77</v>
      </c>
      <c r="R705" s="41">
        <f t="shared" si="386"/>
        <v>86</v>
      </c>
      <c r="S705" s="41">
        <f t="shared" si="384"/>
        <v>1298</v>
      </c>
      <c r="T705" s="41">
        <f t="shared" si="385"/>
        <v>86.53</v>
      </c>
      <c r="U705" s="339"/>
      <c r="V705" s="341"/>
    </row>
    <row r="706" spans="1:32" ht="15" customHeight="1" thickTop="1">
      <c r="A706" s="334">
        <v>78</v>
      </c>
      <c r="B706" s="26"/>
      <c r="C706" s="36" t="s">
        <v>34</v>
      </c>
      <c r="D706" s="87">
        <f>VLOOKUP($A$706,Raport1!$B$283:$T$419,4)</f>
        <v>79.5</v>
      </c>
      <c r="E706" s="87">
        <f>VLOOKUP($A$706,Raport1!$B$283:$T$419,5)</f>
        <v>82.5</v>
      </c>
      <c r="F706" s="87">
        <f>VLOOKUP($A$706,Raport1!$B$283:$T$419,6)</f>
        <v>86.5</v>
      </c>
      <c r="G706" s="87">
        <f>VLOOKUP($A$706,Raport1!$B$283:$T$419,7)</f>
        <v>77</v>
      </c>
      <c r="H706" s="87">
        <f>VLOOKUP($A$706,Raport1!$B$283:$T$419,8)</f>
        <v>72</v>
      </c>
      <c r="I706" s="87">
        <f>VLOOKUP($A$706,Raport1!$B$283:$T$419,9)</f>
        <v>85</v>
      </c>
      <c r="J706" s="87">
        <f>VLOOKUP($A$706,Raport1!$B$283:$T$419,10)</f>
        <v>85</v>
      </c>
      <c r="K706" s="87">
        <f>VLOOKUP($A$706,Raport1!$B$283:$T$419,11)</f>
        <v>77.5</v>
      </c>
      <c r="L706" s="87">
        <f>VLOOKUP($A$706,Raport1!$B$283:$T$419,12)</f>
        <v>82.5</v>
      </c>
      <c r="M706" s="87">
        <f>VLOOKUP($A$706,Raport1!$B$283:$T$419,13)</f>
        <v>78.5</v>
      </c>
      <c r="N706" s="87">
        <f>VLOOKUP($A$706,Raport1!$B$283:$T$419,14)</f>
        <v>82</v>
      </c>
      <c r="O706" s="87">
        <f>VLOOKUP($A$706,Raport1!$B$283:$T$419,15)</f>
        <v>76</v>
      </c>
      <c r="P706" s="87">
        <f>VLOOKUP($A$706,Raport1!$B$283:$T$419,16)</f>
        <v>78.5</v>
      </c>
      <c r="Q706" s="87">
        <f>VLOOKUP($A$706,Raport1!$B$283:$T$419,17)</f>
        <v>77</v>
      </c>
      <c r="R706" s="87">
        <f>VLOOKUP($A$706,Raport1!$B$283:$T$419,18)</f>
        <v>86</v>
      </c>
      <c r="S706" s="80">
        <f t="shared" si="384"/>
        <v>1205.5</v>
      </c>
      <c r="T706" s="80">
        <f t="shared" si="385"/>
        <v>80.37</v>
      </c>
      <c r="U706" s="337" t="str">
        <f>'SIKAP IPS'!J85</f>
        <v>SB</v>
      </c>
      <c r="V706" s="340" t="s">
        <v>33</v>
      </c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 spans="1:32" ht="15" customHeight="1">
      <c r="A707" s="335"/>
      <c r="B707" s="26"/>
      <c r="C707" s="35" t="s">
        <v>35</v>
      </c>
      <c r="D707" s="84">
        <f>VLOOKUP($A$706,Raport2!$B$283:$T$419,4)</f>
        <v>80</v>
      </c>
      <c r="E707" s="84">
        <f>VLOOKUP($A$706,Raport2!$B$283:$T$419,5)</f>
        <v>83.5</v>
      </c>
      <c r="F707" s="84">
        <f>VLOOKUP($A$706,Raport2!$B$283:$T$419,6)</f>
        <v>88</v>
      </c>
      <c r="G707" s="84">
        <f>VLOOKUP($A$706,Raport2!$B$283:$T$419,7)</f>
        <v>82</v>
      </c>
      <c r="H707" s="84">
        <f>VLOOKUP($A$706,Raport2!$B$283:$T$419,8)</f>
        <v>84.5</v>
      </c>
      <c r="I707" s="84">
        <f>VLOOKUP($A$706,Raport2!$B$283:$T$419,9)</f>
        <v>89</v>
      </c>
      <c r="J707" s="84">
        <f>VLOOKUP($A$706,Raport2!$B$283:$T$419,10)</f>
        <v>89</v>
      </c>
      <c r="K707" s="84">
        <f>VLOOKUP($A$706,Raport2!$B$283:$T$419,11)</f>
        <v>81</v>
      </c>
      <c r="L707" s="84">
        <f>VLOOKUP($A$706,Raport2!$B$283:$T$419,12)</f>
        <v>85</v>
      </c>
      <c r="M707" s="84">
        <f>VLOOKUP($A$706,Raport2!$B$283:$T$419,13)</f>
        <v>81</v>
      </c>
      <c r="N707" s="84">
        <f>VLOOKUP($A$706,Raport2!$B$283:$T$419,14)</f>
        <v>84.5</v>
      </c>
      <c r="O707" s="84">
        <f>VLOOKUP($A$706,Raport2!$B$283:$T$419,15)</f>
        <v>80</v>
      </c>
      <c r="P707" s="84">
        <f>VLOOKUP($A$706,Raport2!$B$283:$T$419,16)</f>
        <v>82.5</v>
      </c>
      <c r="Q707" s="84">
        <f>VLOOKUP($A$706,Raport2!$B$283:$T$419,17)</f>
        <v>80</v>
      </c>
      <c r="R707" s="84">
        <f>VLOOKUP($A$706,Raport2!$B$283:$T$419,18)</f>
        <v>86.5</v>
      </c>
      <c r="S707" s="38">
        <f t="shared" si="384"/>
        <v>1256.5</v>
      </c>
      <c r="T707" s="38">
        <f t="shared" si="385"/>
        <v>83.77</v>
      </c>
      <c r="U707" s="338"/>
      <c r="V707" s="340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 spans="1:32" ht="15" customHeight="1">
      <c r="A708" s="335"/>
      <c r="B708" s="342" t="str">
        <f>VLOOKUP($A$706,PresensiIPS!$A$7:$M$360,7)</f>
        <v>IVON ROSYARIDHA JATMIKE</v>
      </c>
      <c r="C708" s="35" t="s">
        <v>22</v>
      </c>
      <c r="D708" s="84">
        <f>VLOOKUP($A$706,Raport3!$B$283:$T$419,4)</f>
        <v>81</v>
      </c>
      <c r="E708" s="84">
        <f>VLOOKUP($A$706,Raport3!$B$283:$T$419,5)</f>
        <v>85</v>
      </c>
      <c r="F708" s="84">
        <f>VLOOKUP($A$706,Raport3!$B$283:$T$419,6)</f>
        <v>86</v>
      </c>
      <c r="G708" s="84">
        <f>VLOOKUP($A$706,Raport3!$B$283:$T$419,7)</f>
        <v>87.5</v>
      </c>
      <c r="H708" s="84">
        <f>VLOOKUP($A$706,Raport3!$B$283:$T$419,8)</f>
        <v>82.5</v>
      </c>
      <c r="I708" s="84">
        <f>VLOOKUP($A$706,Raport3!$B$283:$T$419,9)</f>
        <v>90</v>
      </c>
      <c r="J708" s="84">
        <f>VLOOKUP($A$706,Raport3!$B$283:$T$419,10)</f>
        <v>89</v>
      </c>
      <c r="K708" s="84">
        <f>VLOOKUP($A$706,Raport3!$B$283:$T$419,11)</f>
        <v>81</v>
      </c>
      <c r="L708" s="84">
        <f>VLOOKUP($A$706,Raport3!$B$283:$T$419,12)</f>
        <v>81</v>
      </c>
      <c r="M708" s="84">
        <f>VLOOKUP($A$706,Raport3!$B$283:$T$419,13)</f>
        <v>88.5</v>
      </c>
      <c r="N708" s="84">
        <f>VLOOKUP($A$706,Raport3!$B$283:$T$419,14)</f>
        <v>86.5</v>
      </c>
      <c r="O708" s="84">
        <f>VLOOKUP($A$706,Raport3!$B$283:$T$419,15)</f>
        <v>85</v>
      </c>
      <c r="P708" s="84">
        <f>VLOOKUP($A$706,Raport3!$B$283:$T$419,16)</f>
        <v>85.5</v>
      </c>
      <c r="Q708" s="84">
        <f>VLOOKUP($A$706,Raport3!$B$283:$T$419,17)</f>
        <v>78.5</v>
      </c>
      <c r="R708" s="84">
        <f>VLOOKUP($A$706,Raport3!$B$283:$T$419,18)</f>
        <v>85.5</v>
      </c>
      <c r="S708" s="38">
        <f t="shared" si="384"/>
        <v>1272.5</v>
      </c>
      <c r="T708" s="38">
        <f t="shared" si="385"/>
        <v>84.83</v>
      </c>
      <c r="U708" s="338"/>
      <c r="V708" s="340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 spans="1:32" ht="15" customHeight="1">
      <c r="A709" s="335"/>
      <c r="B709" s="342"/>
      <c r="C709" s="35" t="s">
        <v>23</v>
      </c>
      <c r="D709" s="84">
        <f>VLOOKUP($A$706,Raport4!$B$283:$T$419,4)</f>
        <v>90</v>
      </c>
      <c r="E709" s="84">
        <f>VLOOKUP($A$706,Raport4!$B$283:$T$419,5)</f>
        <v>89</v>
      </c>
      <c r="F709" s="84">
        <f>VLOOKUP($A$706,Raport4!$B$283:$T$419,6)</f>
        <v>86</v>
      </c>
      <c r="G709" s="84">
        <f>VLOOKUP($A$706,Raport4!$B$283:$T$419,7)</f>
        <v>87.5</v>
      </c>
      <c r="H709" s="84">
        <f>VLOOKUP($A$706,Raport4!$B$283:$T$419,8)</f>
        <v>89</v>
      </c>
      <c r="I709" s="84">
        <f>VLOOKUP($A$706,Raport4!$B$283:$T$419,9)</f>
        <v>90</v>
      </c>
      <c r="J709" s="84">
        <f>VLOOKUP($A$706,Raport4!$B$283:$T$419,10)</f>
        <v>91</v>
      </c>
      <c r="K709" s="84">
        <f>VLOOKUP($A$706,Raport4!$B$283:$T$419,11)</f>
        <v>85</v>
      </c>
      <c r="L709" s="84">
        <f>VLOOKUP($A$706,Raport4!$B$283:$T$419,12)</f>
        <v>86</v>
      </c>
      <c r="M709" s="84">
        <f>VLOOKUP($A$706,Raport4!$B$283:$T$419,13)</f>
        <v>83.5</v>
      </c>
      <c r="N709" s="84">
        <f>VLOOKUP($A$706,Raport4!$B$283:$T$419,14)</f>
        <v>87.5</v>
      </c>
      <c r="O709" s="84">
        <f>VLOOKUP($A$706,Raport4!$B$283:$T$419,15)</f>
        <v>85</v>
      </c>
      <c r="P709" s="84">
        <f>VLOOKUP($A$706,Raport4!$B$283:$T$419,16)</f>
        <v>88</v>
      </c>
      <c r="Q709" s="84">
        <f>VLOOKUP($A$706,Raport4!$B$283:$T$419,17)</f>
        <v>81.5</v>
      </c>
      <c r="R709" s="84">
        <f>VLOOKUP($A$706,Raport4!$B$283:$T$419,18)</f>
        <v>85</v>
      </c>
      <c r="S709" s="38">
        <f t="shared" si="384"/>
        <v>1304</v>
      </c>
      <c r="T709" s="38">
        <f t="shared" si="385"/>
        <v>86.93</v>
      </c>
      <c r="U709" s="338"/>
      <c r="V709" s="340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 spans="1:32" ht="15" customHeight="1">
      <c r="A710" s="335"/>
      <c r="B710" s="86" t="str">
        <f>VLOOKUP($A$706,PresensiIPS!$A$7:$M$360,4)</f>
        <v>3526015507040002</v>
      </c>
      <c r="C710" s="36" t="s">
        <v>24</v>
      </c>
      <c r="D710" s="84">
        <f>VLOOKUP($A$706,Raport5!$B$283:$T$419,4)</f>
        <v>90.5</v>
      </c>
      <c r="E710" s="84">
        <f>VLOOKUP($A$706,Raport5!$B$283:$T$419,5)</f>
        <v>95</v>
      </c>
      <c r="F710" s="84">
        <f>VLOOKUP($A$706,Raport5!$B$283:$T$419,6)</f>
        <v>90</v>
      </c>
      <c r="G710" s="84">
        <f>VLOOKUP($A$706,Raport5!$B$283:$T$419,7)</f>
        <v>92</v>
      </c>
      <c r="H710" s="84">
        <f>VLOOKUP($A$706,Raport5!$B$283:$T$419,8)</f>
        <v>93</v>
      </c>
      <c r="I710" s="84">
        <f>VLOOKUP($A$706,Raport5!$B$283:$T$419,9)</f>
        <v>92</v>
      </c>
      <c r="J710" s="84">
        <f>VLOOKUP($A$706,Raport5!$B$283:$T$419,10)</f>
        <v>91.5</v>
      </c>
      <c r="K710" s="84">
        <f>VLOOKUP($A$706,Raport5!$B$283:$T$419,11)</f>
        <v>86</v>
      </c>
      <c r="L710" s="84">
        <f>VLOOKUP($A$706,Raport5!$B$283:$T$419,12)</f>
        <v>89</v>
      </c>
      <c r="M710" s="84">
        <f>VLOOKUP($A$706,Raport5!$B$283:$T$419,13)</f>
        <v>90</v>
      </c>
      <c r="N710" s="84">
        <f>VLOOKUP($A$706,Raport5!$B$283:$T$419,14)</f>
        <v>88</v>
      </c>
      <c r="O710" s="84">
        <f>VLOOKUP($A$706,Raport5!$B$283:$T$419,15)</f>
        <v>90.5</v>
      </c>
      <c r="P710" s="84">
        <f>VLOOKUP($A$706,Raport5!$B$283:$T$419,16)</f>
        <v>88.5</v>
      </c>
      <c r="Q710" s="84">
        <f>VLOOKUP($A$706,Raport5!$B$283:$T$419,17)</f>
        <v>89</v>
      </c>
      <c r="R710" s="84">
        <f>VLOOKUP($A$706,Raport5!$B$283:$T$419,18)</f>
        <v>92.5</v>
      </c>
      <c r="S710" s="38">
        <f t="shared" si="384"/>
        <v>1357.5</v>
      </c>
      <c r="T710" s="38">
        <f t="shared" si="385"/>
        <v>90.5</v>
      </c>
      <c r="U710" s="338"/>
      <c r="V710" s="340"/>
    </row>
    <row r="711" spans="1:32" ht="15" customHeight="1">
      <c r="A711" s="335"/>
      <c r="B711" s="85">
        <f>VLOOKUP($A$706,PresensiIPS!$A$7:$M$360,2)</f>
        <v>12291</v>
      </c>
      <c r="C711" s="36" t="s">
        <v>67</v>
      </c>
      <c r="D711" s="84">
        <f>VLOOKUP($A$706,Raport6!$B$283:$T$419,4)</f>
        <v>93</v>
      </c>
      <c r="E711" s="84">
        <f>VLOOKUP($A$706,Raport6!$B$283:$T$419,5)</f>
        <v>96</v>
      </c>
      <c r="F711" s="84">
        <f>VLOOKUP($A$706,Raport6!$B$283:$T$419,6)</f>
        <v>92.5</v>
      </c>
      <c r="G711" s="84">
        <f>VLOOKUP($A$706,Raport6!$B$283:$T$419,7)</f>
        <v>93</v>
      </c>
      <c r="H711" s="84">
        <f>VLOOKUP($A$706,Raport6!$B$283:$T$419,8)</f>
        <v>93</v>
      </c>
      <c r="I711" s="84">
        <f>VLOOKUP($A$706,Raport6!$B$283:$T$419,9)</f>
        <v>93</v>
      </c>
      <c r="J711" s="84">
        <f>VLOOKUP($A$706,Raport6!$B$283:$T$419,10)</f>
        <v>94.5</v>
      </c>
      <c r="K711" s="84">
        <f>VLOOKUP($A$706,Raport6!$B$283:$T$419,11)</f>
        <v>89</v>
      </c>
      <c r="L711" s="84">
        <f>VLOOKUP($A$706,Raport6!$B$283:$T$419,12)</f>
        <v>87</v>
      </c>
      <c r="M711" s="84">
        <f>VLOOKUP($A$706,Raport6!$B$283:$T$419,13)</f>
        <v>94</v>
      </c>
      <c r="N711" s="84">
        <f>VLOOKUP($A$706,Raport6!$B$283:$T$419,14)</f>
        <v>90</v>
      </c>
      <c r="O711" s="84">
        <f>VLOOKUP($A$706,Raport6!$B$283:$T$419,15)</f>
        <v>90.5</v>
      </c>
      <c r="P711" s="84">
        <f>VLOOKUP($A$706,Raport6!$B$283:$T$419,16)</f>
        <v>90</v>
      </c>
      <c r="Q711" s="84">
        <f>VLOOKUP($A$706,Raport6!$B$283:$T$419,17)</f>
        <v>89</v>
      </c>
      <c r="R711" s="84">
        <f>VLOOKUP($A$706,Raport6!$B$283:$T$419,18)</f>
        <v>92.5</v>
      </c>
      <c r="S711" s="38">
        <f t="shared" si="384"/>
        <v>1377</v>
      </c>
      <c r="T711" s="38">
        <f t="shared" si="385"/>
        <v>91.8</v>
      </c>
      <c r="U711" s="338"/>
      <c r="V711" s="340"/>
    </row>
    <row r="712" spans="1:32" ht="15" customHeight="1">
      <c r="A712" s="335"/>
      <c r="B712" s="85" t="str">
        <f>VLOOKUP($A$706,PresensiIPS!$A$7:$M$360,3)</f>
        <v>0045100950</v>
      </c>
      <c r="C712" s="27" t="s">
        <v>21</v>
      </c>
      <c r="D712" s="39">
        <f>ROUND(((D706+D707+D708+D709+D710+D711)/6),2)</f>
        <v>85.67</v>
      </c>
      <c r="E712" s="39">
        <f>ROUND(((E706+E707+E708+E709+E710+E711)/6),2)</f>
        <v>88.5</v>
      </c>
      <c r="F712" s="39">
        <f>ROUND(((F706+F707+F708+F709+F710+F711)/6),2)</f>
        <v>88.17</v>
      </c>
      <c r="G712" s="39">
        <f>ROUND(((G706+G707+G708+G709+G710+G711)/6),2)</f>
        <v>86.5</v>
      </c>
      <c r="H712" s="39">
        <f>ROUND(((H706+H707+H708+H709+H710+H711)/6),2)</f>
        <v>85.67</v>
      </c>
      <c r="I712" s="39">
        <f t="shared" ref="I712:T712" si="387">ROUND(((I706+I707+I708+I709+I710+I711)/6),2)</f>
        <v>89.83</v>
      </c>
      <c r="J712" s="39">
        <f t="shared" si="387"/>
        <v>90</v>
      </c>
      <c r="K712" s="39">
        <f t="shared" si="387"/>
        <v>83.25</v>
      </c>
      <c r="L712" s="39">
        <f t="shared" si="387"/>
        <v>85.08</v>
      </c>
      <c r="M712" s="39">
        <f t="shared" ref="M712" si="388">ROUND(((M706+M707+M708+M709+M710+M711)/6),2)</f>
        <v>85.92</v>
      </c>
      <c r="N712" s="39">
        <f t="shared" si="387"/>
        <v>86.42</v>
      </c>
      <c r="O712" s="39">
        <f t="shared" si="387"/>
        <v>84.5</v>
      </c>
      <c r="P712" s="39">
        <f t="shared" si="387"/>
        <v>85.5</v>
      </c>
      <c r="Q712" s="39">
        <f t="shared" si="387"/>
        <v>82.5</v>
      </c>
      <c r="R712" s="39">
        <f t="shared" si="387"/>
        <v>88</v>
      </c>
      <c r="S712" s="39">
        <f t="shared" si="387"/>
        <v>1295.5</v>
      </c>
      <c r="T712" s="39">
        <f t="shared" si="387"/>
        <v>86.37</v>
      </c>
      <c r="U712" s="338"/>
      <c r="V712" s="340"/>
    </row>
    <row r="713" spans="1:32" ht="15" customHeight="1">
      <c r="A713" s="335"/>
      <c r="B713" s="78"/>
      <c r="C713" s="28" t="s">
        <v>204</v>
      </c>
      <c r="D713" s="84">
        <f>VLOOKUP($A$706,'Nilai USP'!$B$283:$T$419,4)</f>
        <v>95</v>
      </c>
      <c r="E713" s="84">
        <f>VLOOKUP($A$706,'Nilai USP'!$B$283:$T$419,5)</f>
        <v>87.692307692307693</v>
      </c>
      <c r="F713" s="84">
        <f>VLOOKUP($A$706,'Nilai USP'!$B$283:$T$419,6)</f>
        <v>98</v>
      </c>
      <c r="G713" s="84">
        <f>VLOOKUP($A$706,'Nilai USP'!$B$283:$T$419,7)</f>
        <v>82</v>
      </c>
      <c r="H713" s="84">
        <f>VLOOKUP($A$706,'Nilai USP'!$B$283:$T$419,8)</f>
        <v>87</v>
      </c>
      <c r="I713" s="84">
        <f>VLOOKUP($A$706,'Nilai USP'!$B$283:$T$419,9)</f>
        <v>98</v>
      </c>
      <c r="J713" s="84">
        <f>VLOOKUP($A$706,'Nilai USP'!$B$283:$T$419,10)</f>
        <v>97</v>
      </c>
      <c r="K713" s="84">
        <f>VLOOKUP($A$706,'Nilai USP'!$B$283:$T$419,11)</f>
        <v>98</v>
      </c>
      <c r="L713" s="84">
        <f>VLOOKUP($A$706,'Nilai USP'!$B$283:$T$419,12)</f>
        <v>87</v>
      </c>
      <c r="M713" s="84">
        <f>VLOOKUP($A$706,'Nilai USP'!$B$283:$T$419,13)</f>
        <v>92.941176470588232</v>
      </c>
      <c r="N713" s="84">
        <f>VLOOKUP($A$706,'Nilai USP'!$B$283:$T$419,14)</f>
        <v>95</v>
      </c>
      <c r="O713" s="84">
        <f>VLOOKUP($A$706,'Nilai USP'!$B$283:$T$419,15)</f>
        <v>87</v>
      </c>
      <c r="P713" s="84">
        <f>VLOOKUP($A$706,'Nilai USP'!$B$283:$T$419,16)</f>
        <v>87</v>
      </c>
      <c r="Q713" s="84">
        <f>VLOOKUP($A$706,'Nilai USP'!$B$283:$T$419,17)</f>
        <v>81</v>
      </c>
      <c r="R713" s="84">
        <f>VLOOKUP($A$706,'Nilai USP'!$B$283:$T$419,18)</f>
        <v>89</v>
      </c>
      <c r="S713" s="38">
        <f t="shared" ref="S713:S720" si="389">SUM(D713:R713)</f>
        <v>1361.6334841628959</v>
      </c>
      <c r="T713" s="38">
        <f t="shared" ref="T713:T720" si="390">ROUND(S713/COUNT(D713:R713),2)</f>
        <v>90.78</v>
      </c>
      <c r="U713" s="338"/>
      <c r="V713" s="340"/>
    </row>
    <row r="714" spans="1:32" ht="15" customHeight="1" thickBot="1">
      <c r="A714" s="336"/>
      <c r="B714" s="29"/>
      <c r="C714" s="37" t="s">
        <v>205</v>
      </c>
      <c r="D714" s="41">
        <f t="shared" ref="D714:R714" si="391">ROUND((D712*$V$6+D713*$V$7),0)</f>
        <v>90</v>
      </c>
      <c r="E714" s="41">
        <f t="shared" si="391"/>
        <v>88</v>
      </c>
      <c r="F714" s="41">
        <f t="shared" si="391"/>
        <v>93</v>
      </c>
      <c r="G714" s="41">
        <f t="shared" si="391"/>
        <v>84</v>
      </c>
      <c r="H714" s="41">
        <f t="shared" si="391"/>
        <v>86</v>
      </c>
      <c r="I714" s="41">
        <f t="shared" si="391"/>
        <v>94</v>
      </c>
      <c r="J714" s="41">
        <f t="shared" si="391"/>
        <v>94</v>
      </c>
      <c r="K714" s="41">
        <f t="shared" si="391"/>
        <v>91</v>
      </c>
      <c r="L714" s="41">
        <f t="shared" si="391"/>
        <v>86</v>
      </c>
      <c r="M714" s="41">
        <f t="shared" si="391"/>
        <v>89</v>
      </c>
      <c r="N714" s="41">
        <f t="shared" si="391"/>
        <v>91</v>
      </c>
      <c r="O714" s="41">
        <f t="shared" si="391"/>
        <v>86</v>
      </c>
      <c r="P714" s="41">
        <f t="shared" si="391"/>
        <v>86</v>
      </c>
      <c r="Q714" s="41">
        <f t="shared" si="391"/>
        <v>82</v>
      </c>
      <c r="R714" s="41">
        <f t="shared" si="391"/>
        <v>89</v>
      </c>
      <c r="S714" s="41">
        <f t="shared" si="389"/>
        <v>1329</v>
      </c>
      <c r="T714" s="41">
        <f t="shared" si="390"/>
        <v>88.6</v>
      </c>
      <c r="U714" s="339"/>
      <c r="V714" s="341"/>
    </row>
    <row r="715" spans="1:32" ht="15" customHeight="1" thickTop="1">
      <c r="A715" s="334">
        <v>79</v>
      </c>
      <c r="B715" s="26"/>
      <c r="C715" s="36" t="s">
        <v>34</v>
      </c>
      <c r="D715" s="87">
        <f>VLOOKUP($A$715,Raport1!$B$283:$T$419,4)</f>
        <v>79.5</v>
      </c>
      <c r="E715" s="87">
        <f>VLOOKUP($A$715,Raport1!$B$283:$T$419,5)</f>
        <v>78</v>
      </c>
      <c r="F715" s="87">
        <f>VLOOKUP($A$715,Raport1!$B$283:$T$419,6)</f>
        <v>79.5</v>
      </c>
      <c r="G715" s="87">
        <f>VLOOKUP($A$715,Raport1!$B$283:$T$419,7)</f>
        <v>76</v>
      </c>
      <c r="H715" s="87">
        <f>VLOOKUP($A$715,Raport1!$B$283:$T$419,8)</f>
        <v>75.5</v>
      </c>
      <c r="I715" s="87">
        <f>VLOOKUP($A$715,Raport1!$B$283:$T$419,9)</f>
        <v>78.5</v>
      </c>
      <c r="J715" s="87">
        <f>VLOOKUP($A$715,Raport1!$B$283:$T$419,10)</f>
        <v>89</v>
      </c>
      <c r="K715" s="87">
        <f>VLOOKUP($A$715,Raport1!$B$283:$T$419,11)</f>
        <v>80.5</v>
      </c>
      <c r="L715" s="87">
        <f>VLOOKUP($A$715,Raport1!$B$283:$T$419,12)</f>
        <v>76.5</v>
      </c>
      <c r="M715" s="87">
        <f>VLOOKUP($A$715,Raport1!$B$283:$T$419,13)</f>
        <v>79</v>
      </c>
      <c r="N715" s="87">
        <f>VLOOKUP($A$715,Raport1!$B$283:$T$419,14)</f>
        <v>81.5</v>
      </c>
      <c r="O715" s="87">
        <f>VLOOKUP($A$715,Raport1!$B$283:$T$419,15)</f>
        <v>70</v>
      </c>
      <c r="P715" s="87">
        <f>VLOOKUP($A$715,Raport1!$B$283:$T$419,16)</f>
        <v>77</v>
      </c>
      <c r="Q715" s="87">
        <f>VLOOKUP($A$715,Raport1!$B$283:$T$419,17)</f>
        <v>76</v>
      </c>
      <c r="R715" s="87">
        <f>VLOOKUP($A$715,Raport1!$B$283:$T$419,18)</f>
        <v>81</v>
      </c>
      <c r="S715" s="80">
        <f t="shared" si="389"/>
        <v>1177.5</v>
      </c>
      <c r="T715" s="80">
        <f t="shared" si="390"/>
        <v>78.5</v>
      </c>
      <c r="U715" s="337" t="str">
        <f>'SIKAP IPS'!J86</f>
        <v>SB</v>
      </c>
      <c r="V715" s="340" t="s">
        <v>33</v>
      </c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 spans="1:32" ht="15" customHeight="1">
      <c r="A716" s="335"/>
      <c r="B716" s="26"/>
      <c r="C716" s="35" t="s">
        <v>35</v>
      </c>
      <c r="D716" s="84">
        <f>VLOOKUP($A$715,Raport2!$B$283:$T$419,4)</f>
        <v>82</v>
      </c>
      <c r="E716" s="84">
        <f>VLOOKUP($A$715,Raport2!$B$283:$T$419,5)</f>
        <v>80</v>
      </c>
      <c r="F716" s="84">
        <f>VLOOKUP($A$715,Raport2!$B$283:$T$419,6)</f>
        <v>80.5</v>
      </c>
      <c r="G716" s="84">
        <f>VLOOKUP($A$715,Raport2!$B$283:$T$419,7)</f>
        <v>82.5</v>
      </c>
      <c r="H716" s="84">
        <f>VLOOKUP($A$715,Raport2!$B$283:$T$419,8)</f>
        <v>76</v>
      </c>
      <c r="I716" s="84">
        <f>VLOOKUP($A$715,Raport2!$B$283:$T$419,9)</f>
        <v>81</v>
      </c>
      <c r="J716" s="84">
        <f>VLOOKUP($A$715,Raport2!$B$283:$T$419,10)</f>
        <v>90</v>
      </c>
      <c r="K716" s="84">
        <f>VLOOKUP($A$715,Raport2!$B$283:$T$419,11)</f>
        <v>82.5</v>
      </c>
      <c r="L716" s="84">
        <f>VLOOKUP($A$715,Raport2!$B$283:$T$419,12)</f>
        <v>83</v>
      </c>
      <c r="M716" s="84">
        <f>VLOOKUP($A$715,Raport2!$B$283:$T$419,13)</f>
        <v>81.5</v>
      </c>
      <c r="N716" s="84">
        <f>VLOOKUP($A$715,Raport2!$B$283:$T$419,14)</f>
        <v>81.5</v>
      </c>
      <c r="O716" s="84">
        <f>VLOOKUP($A$715,Raport2!$B$283:$T$419,15)</f>
        <v>78</v>
      </c>
      <c r="P716" s="84">
        <f>VLOOKUP($A$715,Raport2!$B$283:$T$419,16)</f>
        <v>78</v>
      </c>
      <c r="Q716" s="84">
        <f>VLOOKUP($A$715,Raport2!$B$283:$T$419,17)</f>
        <v>78</v>
      </c>
      <c r="R716" s="84">
        <f>VLOOKUP($A$715,Raport2!$B$283:$T$419,18)</f>
        <v>84.5</v>
      </c>
      <c r="S716" s="38">
        <f t="shared" si="389"/>
        <v>1219</v>
      </c>
      <c r="T716" s="38">
        <f t="shared" si="390"/>
        <v>81.27</v>
      </c>
      <c r="U716" s="338"/>
      <c r="V716" s="340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 spans="1:32" ht="15" customHeight="1">
      <c r="A717" s="335"/>
      <c r="B717" s="342" t="str">
        <f>VLOOKUP($A$715,PresensiIPS!$A$7:$M$360,7)</f>
        <v>KANDIYAS</v>
      </c>
      <c r="C717" s="35" t="s">
        <v>22</v>
      </c>
      <c r="D717" s="84">
        <f>VLOOKUP($A$715,Raport3!$B$283:$T$419,4)</f>
        <v>86</v>
      </c>
      <c r="E717" s="84">
        <f>VLOOKUP($A$715,Raport3!$B$283:$T$419,5)</f>
        <v>80</v>
      </c>
      <c r="F717" s="84">
        <f>VLOOKUP($A$715,Raport3!$B$283:$T$419,6)</f>
        <v>80</v>
      </c>
      <c r="G717" s="84">
        <f>VLOOKUP($A$715,Raport3!$B$283:$T$419,7)</f>
        <v>83.5</v>
      </c>
      <c r="H717" s="84">
        <f>VLOOKUP($A$715,Raport3!$B$283:$T$419,8)</f>
        <v>82.5</v>
      </c>
      <c r="I717" s="84">
        <f>VLOOKUP($A$715,Raport3!$B$283:$T$419,9)</f>
        <v>82.5</v>
      </c>
      <c r="J717" s="84">
        <f>VLOOKUP($A$715,Raport3!$B$283:$T$419,10)</f>
        <v>89.5</v>
      </c>
      <c r="K717" s="84">
        <f>VLOOKUP($A$715,Raport3!$B$283:$T$419,11)</f>
        <v>86</v>
      </c>
      <c r="L717" s="84">
        <f>VLOOKUP($A$715,Raport3!$B$283:$T$419,12)</f>
        <v>85</v>
      </c>
      <c r="M717" s="84">
        <f>VLOOKUP($A$715,Raport3!$B$283:$T$419,13)</f>
        <v>87.5</v>
      </c>
      <c r="N717" s="84">
        <f>VLOOKUP($A$715,Raport3!$B$283:$T$419,14)</f>
        <v>82</v>
      </c>
      <c r="O717" s="84">
        <f>VLOOKUP($A$715,Raport3!$B$283:$T$419,15)</f>
        <v>80</v>
      </c>
      <c r="P717" s="84">
        <f>VLOOKUP($A$715,Raport3!$B$283:$T$419,16)</f>
        <v>80.5</v>
      </c>
      <c r="Q717" s="84">
        <f>VLOOKUP($A$715,Raport3!$B$283:$T$419,17)</f>
        <v>73</v>
      </c>
      <c r="R717" s="84">
        <f>VLOOKUP($A$715,Raport3!$B$283:$T$419,18)</f>
        <v>81</v>
      </c>
      <c r="S717" s="38">
        <f t="shared" si="389"/>
        <v>1239</v>
      </c>
      <c r="T717" s="38">
        <f t="shared" si="390"/>
        <v>82.6</v>
      </c>
      <c r="U717" s="338"/>
      <c r="V717" s="340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 spans="1:32" ht="15" customHeight="1">
      <c r="A718" s="335"/>
      <c r="B718" s="342"/>
      <c r="C718" s="35" t="s">
        <v>23</v>
      </c>
      <c r="D718" s="84">
        <f>VLOOKUP($A$715,Raport4!$B$283:$T$419,4)</f>
        <v>87</v>
      </c>
      <c r="E718" s="84">
        <f>VLOOKUP($A$715,Raport4!$B$283:$T$419,5)</f>
        <v>80</v>
      </c>
      <c r="F718" s="84">
        <f>VLOOKUP($A$715,Raport4!$B$283:$T$419,6)</f>
        <v>76.5</v>
      </c>
      <c r="G718" s="84">
        <f>VLOOKUP($A$715,Raport4!$B$283:$T$419,7)</f>
        <v>90.5</v>
      </c>
      <c r="H718" s="84">
        <f>VLOOKUP($A$715,Raport4!$B$283:$T$419,8)</f>
        <v>87</v>
      </c>
      <c r="I718" s="84">
        <f>VLOOKUP($A$715,Raport4!$B$283:$T$419,9)</f>
        <v>82.5</v>
      </c>
      <c r="J718" s="84">
        <f>VLOOKUP($A$715,Raport4!$B$283:$T$419,10)</f>
        <v>90.5</v>
      </c>
      <c r="K718" s="84">
        <f>VLOOKUP($A$715,Raport4!$B$283:$T$419,11)</f>
        <v>87</v>
      </c>
      <c r="L718" s="84">
        <f>VLOOKUP($A$715,Raport4!$B$283:$T$419,12)</f>
        <v>87</v>
      </c>
      <c r="M718" s="84">
        <f>VLOOKUP($A$715,Raport4!$B$283:$T$419,13)</f>
        <v>82</v>
      </c>
      <c r="N718" s="84">
        <f>VLOOKUP($A$715,Raport4!$B$283:$T$419,14)</f>
        <v>81</v>
      </c>
      <c r="O718" s="84">
        <f>VLOOKUP($A$715,Raport4!$B$283:$T$419,15)</f>
        <v>80</v>
      </c>
      <c r="P718" s="84">
        <f>VLOOKUP($A$715,Raport4!$B$283:$T$419,16)</f>
        <v>85.5</v>
      </c>
      <c r="Q718" s="84">
        <f>VLOOKUP($A$715,Raport4!$B$283:$T$419,17)</f>
        <v>74</v>
      </c>
      <c r="R718" s="84">
        <f>VLOOKUP($A$715,Raport4!$B$283:$T$419,18)</f>
        <v>81.5</v>
      </c>
      <c r="S718" s="38">
        <f t="shared" si="389"/>
        <v>1252</v>
      </c>
      <c r="T718" s="38">
        <f t="shared" si="390"/>
        <v>83.47</v>
      </c>
      <c r="U718" s="338"/>
      <c r="V718" s="340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 spans="1:32" ht="15" customHeight="1">
      <c r="A719" s="335"/>
      <c r="B719" s="86" t="str">
        <f>VLOOKUP($A$715,PresensiIPS!$A$7:$M$360,4)</f>
        <v>3526010701040002</v>
      </c>
      <c r="C719" s="36" t="s">
        <v>24</v>
      </c>
      <c r="D719" s="84">
        <f>VLOOKUP($A$715,Raport5!$B$283:$T$419,4)</f>
        <v>88</v>
      </c>
      <c r="E719" s="84">
        <f>VLOOKUP($A$715,Raport5!$B$283:$T$419,5)</f>
        <v>84</v>
      </c>
      <c r="F719" s="84">
        <f>VLOOKUP($A$715,Raport5!$B$283:$T$419,6)</f>
        <v>82</v>
      </c>
      <c r="G719" s="84">
        <f>VLOOKUP($A$715,Raport5!$B$283:$T$419,7)</f>
        <v>84</v>
      </c>
      <c r="H719" s="84">
        <f>VLOOKUP($A$715,Raport5!$B$283:$T$419,8)</f>
        <v>88</v>
      </c>
      <c r="I719" s="84">
        <f>VLOOKUP($A$715,Raport5!$B$283:$T$419,9)</f>
        <v>84.5</v>
      </c>
      <c r="J719" s="84">
        <f>VLOOKUP($A$715,Raport5!$B$283:$T$419,10)</f>
        <v>93</v>
      </c>
      <c r="K719" s="84">
        <f>VLOOKUP($A$715,Raport5!$B$283:$T$419,11)</f>
        <v>86</v>
      </c>
      <c r="L719" s="84">
        <f>VLOOKUP($A$715,Raport5!$B$283:$T$419,12)</f>
        <v>88.5</v>
      </c>
      <c r="M719" s="84">
        <f>VLOOKUP($A$715,Raport5!$B$283:$T$419,13)</f>
        <v>85</v>
      </c>
      <c r="N719" s="84">
        <f>VLOOKUP($A$715,Raport5!$B$283:$T$419,14)</f>
        <v>85</v>
      </c>
      <c r="O719" s="84">
        <f>VLOOKUP($A$715,Raport5!$B$283:$T$419,15)</f>
        <v>86.5</v>
      </c>
      <c r="P719" s="84">
        <f>VLOOKUP($A$715,Raport5!$B$283:$T$419,16)</f>
        <v>84.5</v>
      </c>
      <c r="Q719" s="84">
        <f>VLOOKUP($A$715,Raport5!$B$283:$T$419,17)</f>
        <v>76.5</v>
      </c>
      <c r="R719" s="84">
        <f>VLOOKUP($A$715,Raport5!$B$283:$T$419,18)</f>
        <v>84.5</v>
      </c>
      <c r="S719" s="38">
        <f t="shared" si="389"/>
        <v>1280</v>
      </c>
      <c r="T719" s="38">
        <f t="shared" si="390"/>
        <v>85.33</v>
      </c>
      <c r="U719" s="338"/>
      <c r="V719" s="340"/>
    </row>
    <row r="720" spans="1:32" ht="15" customHeight="1">
      <c r="A720" s="335"/>
      <c r="B720" s="85">
        <f>VLOOKUP($A$715,PresensiIPS!$A$7:$M$360,2)</f>
        <v>12301</v>
      </c>
      <c r="C720" s="36" t="s">
        <v>67</v>
      </c>
      <c r="D720" s="84">
        <f>VLOOKUP($A$715,Raport6!$B$283:$T$419,4)</f>
        <v>90.5</v>
      </c>
      <c r="E720" s="84">
        <f>VLOOKUP($A$715,Raport6!$B$283:$T$419,5)</f>
        <v>85.5</v>
      </c>
      <c r="F720" s="84">
        <f>VLOOKUP($A$715,Raport6!$B$283:$T$419,6)</f>
        <v>89.5</v>
      </c>
      <c r="G720" s="84">
        <f>VLOOKUP($A$715,Raport6!$B$283:$T$419,7)</f>
        <v>87.5</v>
      </c>
      <c r="H720" s="84">
        <f>VLOOKUP($A$715,Raport6!$B$283:$T$419,8)</f>
        <v>83.5</v>
      </c>
      <c r="I720" s="84">
        <f>VLOOKUP($A$715,Raport6!$B$283:$T$419,9)</f>
        <v>88.5</v>
      </c>
      <c r="J720" s="84">
        <f>VLOOKUP($A$715,Raport6!$B$283:$T$419,10)</f>
        <v>94.5</v>
      </c>
      <c r="K720" s="84">
        <f>VLOOKUP($A$715,Raport6!$B$283:$T$419,11)</f>
        <v>89</v>
      </c>
      <c r="L720" s="84">
        <f>VLOOKUP($A$715,Raport6!$B$283:$T$419,12)</f>
        <v>90</v>
      </c>
      <c r="M720" s="84">
        <f>VLOOKUP($A$715,Raport6!$B$283:$T$419,13)</f>
        <v>89</v>
      </c>
      <c r="N720" s="84">
        <f>VLOOKUP($A$715,Raport6!$B$283:$T$419,14)</f>
        <v>87</v>
      </c>
      <c r="O720" s="84">
        <f>VLOOKUP($A$715,Raport6!$B$283:$T$419,15)</f>
        <v>86.5</v>
      </c>
      <c r="P720" s="84">
        <f>VLOOKUP($A$715,Raport6!$B$283:$T$419,16)</f>
        <v>86</v>
      </c>
      <c r="Q720" s="84">
        <f>VLOOKUP($A$715,Raport6!$B$283:$T$419,17)</f>
        <v>79</v>
      </c>
      <c r="R720" s="84">
        <f>VLOOKUP($A$715,Raport6!$B$283:$T$419,18)</f>
        <v>85</v>
      </c>
      <c r="S720" s="38">
        <f t="shared" si="389"/>
        <v>1311</v>
      </c>
      <c r="T720" s="38">
        <f t="shared" si="390"/>
        <v>87.4</v>
      </c>
      <c r="U720" s="338"/>
      <c r="V720" s="340"/>
    </row>
    <row r="721" spans="1:32" ht="15" customHeight="1">
      <c r="A721" s="335"/>
      <c r="B721" s="85" t="str">
        <f>VLOOKUP($A$715,PresensiIPS!$A$7:$M$360,3)</f>
        <v>0046618979</v>
      </c>
      <c r="C721" s="27" t="s">
        <v>21</v>
      </c>
      <c r="D721" s="39">
        <f>ROUND(((D715+D716+D717+D718+D719+D720)/6),2)</f>
        <v>85.5</v>
      </c>
      <c r="E721" s="39">
        <f>ROUND(((E715+E716+E717+E718+E719+E720)/6),2)</f>
        <v>81.25</v>
      </c>
      <c r="F721" s="39">
        <f>ROUND(((F715+F716+F717+F718+F719+F720)/6),2)</f>
        <v>81.33</v>
      </c>
      <c r="G721" s="39">
        <f>ROUND(((G715+G716+G717+G718+G719+G720)/6),2)</f>
        <v>84</v>
      </c>
      <c r="H721" s="39">
        <f>ROUND(((H715+H716+H717+H718+H719+H720)/6),2)</f>
        <v>82.08</v>
      </c>
      <c r="I721" s="39">
        <f t="shared" ref="I721:T721" si="392">ROUND(((I715+I716+I717+I718+I719+I720)/6),2)</f>
        <v>82.92</v>
      </c>
      <c r="J721" s="39">
        <f t="shared" si="392"/>
        <v>91.08</v>
      </c>
      <c r="K721" s="39">
        <f t="shared" si="392"/>
        <v>85.17</v>
      </c>
      <c r="L721" s="39">
        <f t="shared" si="392"/>
        <v>85</v>
      </c>
      <c r="M721" s="39">
        <f t="shared" ref="M721" si="393">ROUND(((M715+M716+M717+M718+M719+M720)/6),2)</f>
        <v>84</v>
      </c>
      <c r="N721" s="39">
        <f t="shared" si="392"/>
        <v>83</v>
      </c>
      <c r="O721" s="39">
        <f t="shared" si="392"/>
        <v>80.17</v>
      </c>
      <c r="P721" s="39">
        <f t="shared" si="392"/>
        <v>81.92</v>
      </c>
      <c r="Q721" s="39">
        <f t="shared" si="392"/>
        <v>76.08</v>
      </c>
      <c r="R721" s="39">
        <f t="shared" si="392"/>
        <v>82.92</v>
      </c>
      <c r="S721" s="39">
        <f t="shared" si="392"/>
        <v>1246.42</v>
      </c>
      <c r="T721" s="39">
        <f t="shared" si="392"/>
        <v>83.1</v>
      </c>
      <c r="U721" s="338"/>
      <c r="V721" s="340"/>
    </row>
    <row r="722" spans="1:32" ht="15" customHeight="1">
      <c r="A722" s="335"/>
      <c r="B722" s="78"/>
      <c r="C722" s="28" t="s">
        <v>204</v>
      </c>
      <c r="D722" s="84">
        <f>VLOOKUP($A$715,'Nilai USP'!$B$283:$T$419,4)</f>
        <v>94</v>
      </c>
      <c r="E722" s="84">
        <f>VLOOKUP($A$715,'Nilai USP'!$B$283:$T$419,5)</f>
        <v>83.84615384615384</v>
      </c>
      <c r="F722" s="84">
        <f>VLOOKUP($A$715,'Nilai USP'!$B$283:$T$419,6)</f>
        <v>91</v>
      </c>
      <c r="G722" s="84">
        <f>VLOOKUP($A$715,'Nilai USP'!$B$283:$T$419,7)</f>
        <v>82</v>
      </c>
      <c r="H722" s="84">
        <f>VLOOKUP($A$715,'Nilai USP'!$B$283:$T$419,8)</f>
        <v>88</v>
      </c>
      <c r="I722" s="84">
        <f>VLOOKUP($A$715,'Nilai USP'!$B$283:$T$419,9)</f>
        <v>93</v>
      </c>
      <c r="J722" s="84">
        <f>VLOOKUP($A$715,'Nilai USP'!$B$283:$T$419,10)</f>
        <v>92</v>
      </c>
      <c r="K722" s="84">
        <f>VLOOKUP($A$715,'Nilai USP'!$B$283:$T$419,11)</f>
        <v>95</v>
      </c>
      <c r="L722" s="84">
        <f>VLOOKUP($A$715,'Nilai USP'!$B$283:$T$419,12)</f>
        <v>86</v>
      </c>
      <c r="M722" s="84">
        <f>VLOOKUP($A$715,'Nilai USP'!$B$283:$T$419,13)</f>
        <v>87.64705882352942</v>
      </c>
      <c r="N722" s="84">
        <f>VLOOKUP($A$715,'Nilai USP'!$B$283:$T$419,14)</f>
        <v>99</v>
      </c>
      <c r="O722" s="84">
        <f>VLOOKUP($A$715,'Nilai USP'!$B$283:$T$419,15)</f>
        <v>86</v>
      </c>
      <c r="P722" s="84">
        <f>VLOOKUP($A$715,'Nilai USP'!$B$283:$T$419,16)</f>
        <v>83</v>
      </c>
      <c r="Q722" s="84">
        <f>VLOOKUP($A$715,'Nilai USP'!$B$283:$T$419,17)</f>
        <v>81</v>
      </c>
      <c r="R722" s="84">
        <f>VLOOKUP($A$715,'Nilai USP'!$B$283:$T$419,18)</f>
        <v>88</v>
      </c>
      <c r="S722" s="38">
        <f t="shared" ref="S722:S729" si="394">SUM(D722:R722)</f>
        <v>1329.4932126696831</v>
      </c>
      <c r="T722" s="38">
        <f t="shared" ref="T722:T729" si="395">ROUND(S722/COUNT(D722:R722),2)</f>
        <v>88.63</v>
      </c>
      <c r="U722" s="338"/>
      <c r="V722" s="340"/>
    </row>
    <row r="723" spans="1:32" ht="15" customHeight="1" thickBot="1">
      <c r="A723" s="336"/>
      <c r="B723" s="29"/>
      <c r="C723" s="37" t="s">
        <v>205</v>
      </c>
      <c r="D723" s="41">
        <f t="shared" ref="D723:R723" si="396">ROUND((D721*$V$6+D722*$V$7),0)</f>
        <v>90</v>
      </c>
      <c r="E723" s="41">
        <f t="shared" si="396"/>
        <v>83</v>
      </c>
      <c r="F723" s="41">
        <f t="shared" si="396"/>
        <v>86</v>
      </c>
      <c r="G723" s="41">
        <f t="shared" si="396"/>
        <v>83</v>
      </c>
      <c r="H723" s="41">
        <f t="shared" si="396"/>
        <v>85</v>
      </c>
      <c r="I723" s="41">
        <f t="shared" si="396"/>
        <v>88</v>
      </c>
      <c r="J723" s="41">
        <f t="shared" si="396"/>
        <v>92</v>
      </c>
      <c r="K723" s="41">
        <f t="shared" si="396"/>
        <v>90</v>
      </c>
      <c r="L723" s="41">
        <f t="shared" si="396"/>
        <v>86</v>
      </c>
      <c r="M723" s="41">
        <f t="shared" si="396"/>
        <v>86</v>
      </c>
      <c r="N723" s="41">
        <f t="shared" si="396"/>
        <v>91</v>
      </c>
      <c r="O723" s="41">
        <f t="shared" si="396"/>
        <v>83</v>
      </c>
      <c r="P723" s="41">
        <f t="shared" si="396"/>
        <v>82</v>
      </c>
      <c r="Q723" s="41">
        <f t="shared" si="396"/>
        <v>79</v>
      </c>
      <c r="R723" s="41">
        <f t="shared" si="396"/>
        <v>85</v>
      </c>
      <c r="S723" s="41">
        <f t="shared" si="394"/>
        <v>1289</v>
      </c>
      <c r="T723" s="41">
        <f t="shared" si="395"/>
        <v>85.93</v>
      </c>
      <c r="U723" s="339"/>
      <c r="V723" s="341"/>
    </row>
    <row r="724" spans="1:32" ht="15" customHeight="1" thickTop="1">
      <c r="A724" s="334">
        <v>80</v>
      </c>
      <c r="B724" s="26"/>
      <c r="C724" s="36" t="s">
        <v>34</v>
      </c>
      <c r="D724" s="87">
        <f>VLOOKUP($A$724,Raport1!$B$283:$T$419,4)</f>
        <v>80</v>
      </c>
      <c r="E724" s="87">
        <f>VLOOKUP($A$724,Raport1!$B$283:$T$419,5)</f>
        <v>78.5</v>
      </c>
      <c r="F724" s="87">
        <f>VLOOKUP($A$724,Raport1!$B$283:$T$419,6)</f>
        <v>85.5</v>
      </c>
      <c r="G724" s="87">
        <f>VLOOKUP($A$724,Raport1!$B$283:$T$419,7)</f>
        <v>76.5</v>
      </c>
      <c r="H724" s="87">
        <f>VLOOKUP($A$724,Raport1!$B$283:$T$419,8)</f>
        <v>82</v>
      </c>
      <c r="I724" s="87">
        <f>VLOOKUP($A$724,Raport1!$B$283:$T$419,9)</f>
        <v>79</v>
      </c>
      <c r="J724" s="87">
        <f>VLOOKUP($A$724,Raport1!$B$283:$T$419,10)</f>
        <v>85</v>
      </c>
      <c r="K724" s="87">
        <f>VLOOKUP($A$724,Raport1!$B$283:$T$419,11)</f>
        <v>77</v>
      </c>
      <c r="L724" s="87">
        <f>VLOOKUP($A$724,Raport1!$B$283:$T$419,12)</f>
        <v>82</v>
      </c>
      <c r="M724" s="87">
        <f>VLOOKUP($A$724,Raport1!$B$283:$T$419,13)</f>
        <v>78.5</v>
      </c>
      <c r="N724" s="87">
        <f>VLOOKUP($A$724,Raport1!$B$283:$T$419,14)</f>
        <v>85.5</v>
      </c>
      <c r="O724" s="87">
        <f>VLOOKUP($A$724,Raport1!$B$283:$T$419,15)</f>
        <v>75</v>
      </c>
      <c r="P724" s="87">
        <f>VLOOKUP($A$724,Raport1!$B$283:$T$419,16)</f>
        <v>78</v>
      </c>
      <c r="Q724" s="87">
        <f>VLOOKUP($A$724,Raport1!$B$283:$T$419,17)</f>
        <v>77.5</v>
      </c>
      <c r="R724" s="87">
        <f>VLOOKUP($A$724,Raport1!$B$283:$T$419,18)</f>
        <v>81.5</v>
      </c>
      <c r="S724" s="80">
        <f t="shared" si="394"/>
        <v>1201.5</v>
      </c>
      <c r="T724" s="80">
        <f t="shared" si="395"/>
        <v>80.099999999999994</v>
      </c>
      <c r="U724" s="337" t="str">
        <f>'SIKAP IPS'!J87</f>
        <v>SB</v>
      </c>
      <c r="V724" s="340" t="s">
        <v>33</v>
      </c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 spans="1:32" ht="15" customHeight="1">
      <c r="A725" s="335"/>
      <c r="B725" s="26"/>
      <c r="C725" s="35" t="s">
        <v>35</v>
      </c>
      <c r="D725" s="84">
        <f>VLOOKUP($A$724,Raport2!$B$283:$T$419,4)</f>
        <v>80.5</v>
      </c>
      <c r="E725" s="84">
        <f>VLOOKUP($A$724,Raport2!$B$283:$T$419,5)</f>
        <v>81.5</v>
      </c>
      <c r="F725" s="84">
        <f>VLOOKUP($A$724,Raport2!$B$283:$T$419,6)</f>
        <v>87</v>
      </c>
      <c r="G725" s="84">
        <f>VLOOKUP($A$724,Raport2!$B$283:$T$419,7)</f>
        <v>86.5</v>
      </c>
      <c r="H725" s="84">
        <f>VLOOKUP($A$724,Raport2!$B$283:$T$419,8)</f>
        <v>78.5</v>
      </c>
      <c r="I725" s="84">
        <f>VLOOKUP($A$724,Raport2!$B$283:$T$419,9)</f>
        <v>83.5</v>
      </c>
      <c r="J725" s="84">
        <f>VLOOKUP($A$724,Raport2!$B$283:$T$419,10)</f>
        <v>90</v>
      </c>
      <c r="K725" s="84">
        <f>VLOOKUP($A$724,Raport2!$B$283:$T$419,11)</f>
        <v>81</v>
      </c>
      <c r="L725" s="84">
        <f>VLOOKUP($A$724,Raport2!$B$283:$T$419,12)</f>
        <v>82</v>
      </c>
      <c r="M725" s="84">
        <f>VLOOKUP($A$724,Raport2!$B$283:$T$419,13)</f>
        <v>82.5</v>
      </c>
      <c r="N725" s="84">
        <f>VLOOKUP($A$724,Raport2!$B$283:$T$419,14)</f>
        <v>85.5</v>
      </c>
      <c r="O725" s="84">
        <f>VLOOKUP($A$724,Raport2!$B$283:$T$419,15)</f>
        <v>80</v>
      </c>
      <c r="P725" s="84">
        <f>VLOOKUP($A$724,Raport2!$B$283:$T$419,16)</f>
        <v>82.5</v>
      </c>
      <c r="Q725" s="84">
        <f>VLOOKUP($A$724,Raport2!$B$283:$T$419,17)</f>
        <v>80</v>
      </c>
      <c r="R725" s="84">
        <f>VLOOKUP($A$724,Raport2!$B$283:$T$419,18)</f>
        <v>84.5</v>
      </c>
      <c r="S725" s="38">
        <f t="shared" si="394"/>
        <v>1245.5</v>
      </c>
      <c r="T725" s="38">
        <f t="shared" si="395"/>
        <v>83.03</v>
      </c>
      <c r="U725" s="338"/>
      <c r="V725" s="340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 spans="1:32" ht="15" customHeight="1">
      <c r="A726" s="335"/>
      <c r="B726" s="342" t="str">
        <f>VLOOKUP($A$724,PresensiIPS!$A$7:$M$360,7)</f>
        <v>Lika Adelia</v>
      </c>
      <c r="C726" s="35" t="s">
        <v>22</v>
      </c>
      <c r="D726" s="84">
        <f>VLOOKUP($A$724,Raport3!$B$283:$T$419,4)</f>
        <v>80.5</v>
      </c>
      <c r="E726" s="84">
        <f>VLOOKUP($A$724,Raport3!$B$283:$T$419,5)</f>
        <v>85.5</v>
      </c>
      <c r="F726" s="84">
        <f>VLOOKUP($A$724,Raport3!$B$283:$T$419,6)</f>
        <v>86</v>
      </c>
      <c r="G726" s="84">
        <f>VLOOKUP($A$724,Raport3!$B$283:$T$419,7)</f>
        <v>89</v>
      </c>
      <c r="H726" s="84">
        <f>VLOOKUP($A$724,Raport3!$B$283:$T$419,8)</f>
        <v>88</v>
      </c>
      <c r="I726" s="84">
        <f>VLOOKUP($A$724,Raport3!$B$283:$T$419,9)</f>
        <v>85.5</v>
      </c>
      <c r="J726" s="84">
        <f>VLOOKUP($A$724,Raport3!$B$283:$T$419,10)</f>
        <v>90.5</v>
      </c>
      <c r="K726" s="84">
        <f>VLOOKUP($A$724,Raport3!$B$283:$T$419,11)</f>
        <v>81</v>
      </c>
      <c r="L726" s="84">
        <f>VLOOKUP($A$724,Raport3!$B$283:$T$419,12)</f>
        <v>85.5</v>
      </c>
      <c r="M726" s="84">
        <f>VLOOKUP($A$724,Raport3!$B$283:$T$419,13)</f>
        <v>88</v>
      </c>
      <c r="N726" s="84">
        <f>VLOOKUP($A$724,Raport3!$B$283:$T$419,14)</f>
        <v>87</v>
      </c>
      <c r="O726" s="84">
        <f>VLOOKUP($A$724,Raport3!$B$283:$T$419,15)</f>
        <v>85</v>
      </c>
      <c r="P726" s="84">
        <f>VLOOKUP($A$724,Raport3!$B$283:$T$419,16)</f>
        <v>85</v>
      </c>
      <c r="Q726" s="84">
        <f>VLOOKUP($A$724,Raport3!$B$283:$T$419,17)</f>
        <v>85</v>
      </c>
      <c r="R726" s="84">
        <f>VLOOKUP($A$724,Raport3!$B$283:$T$419,18)</f>
        <v>83</v>
      </c>
      <c r="S726" s="38">
        <f t="shared" si="394"/>
        <v>1284.5</v>
      </c>
      <c r="T726" s="38">
        <f t="shared" si="395"/>
        <v>85.63</v>
      </c>
      <c r="U726" s="338"/>
      <c r="V726" s="340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 spans="1:32" ht="15" customHeight="1">
      <c r="A727" s="335"/>
      <c r="B727" s="342"/>
      <c r="C727" s="35" t="s">
        <v>23</v>
      </c>
      <c r="D727" s="84">
        <f>VLOOKUP($A$724,Raport4!$B$283:$T$419,4)</f>
        <v>90.5</v>
      </c>
      <c r="E727" s="84">
        <f>VLOOKUP($A$724,Raport4!$B$283:$T$419,5)</f>
        <v>94</v>
      </c>
      <c r="F727" s="84">
        <f>VLOOKUP($A$724,Raport4!$B$283:$T$419,6)</f>
        <v>86</v>
      </c>
      <c r="G727" s="84">
        <f>VLOOKUP($A$724,Raport4!$B$283:$T$419,7)</f>
        <v>83</v>
      </c>
      <c r="H727" s="84">
        <f>VLOOKUP($A$724,Raport4!$B$283:$T$419,8)</f>
        <v>91</v>
      </c>
      <c r="I727" s="84">
        <f>VLOOKUP($A$724,Raport4!$B$283:$T$419,9)</f>
        <v>86.5</v>
      </c>
      <c r="J727" s="84">
        <f>VLOOKUP($A$724,Raport4!$B$283:$T$419,10)</f>
        <v>91</v>
      </c>
      <c r="K727" s="84">
        <f>VLOOKUP($A$724,Raport4!$B$283:$T$419,11)</f>
        <v>84.5</v>
      </c>
      <c r="L727" s="84">
        <f>VLOOKUP($A$724,Raport4!$B$283:$T$419,12)</f>
        <v>87</v>
      </c>
      <c r="M727" s="84">
        <f>VLOOKUP($A$724,Raport4!$B$283:$T$419,13)</f>
        <v>85.5</v>
      </c>
      <c r="N727" s="84">
        <f>VLOOKUP($A$724,Raport4!$B$283:$T$419,14)</f>
        <v>87</v>
      </c>
      <c r="O727" s="84">
        <f>VLOOKUP($A$724,Raport4!$B$283:$T$419,15)</f>
        <v>85</v>
      </c>
      <c r="P727" s="84">
        <f>VLOOKUP($A$724,Raport4!$B$283:$T$419,16)</f>
        <v>87</v>
      </c>
      <c r="Q727" s="84">
        <f>VLOOKUP($A$724,Raport4!$B$283:$T$419,17)</f>
        <v>82</v>
      </c>
      <c r="R727" s="84">
        <f>VLOOKUP($A$724,Raport4!$B$283:$T$419,18)</f>
        <v>85</v>
      </c>
      <c r="S727" s="38">
        <f t="shared" si="394"/>
        <v>1305</v>
      </c>
      <c r="T727" s="38">
        <f t="shared" si="395"/>
        <v>87</v>
      </c>
      <c r="U727" s="338"/>
      <c r="V727" s="340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 spans="1:32" ht="15" customHeight="1">
      <c r="A728" s="335"/>
      <c r="B728" s="86" t="str">
        <f>VLOOKUP($A$724,PresensiIPS!$A$7:$M$360,4)</f>
        <v>3526016409030002</v>
      </c>
      <c r="C728" s="36" t="s">
        <v>24</v>
      </c>
      <c r="D728" s="84">
        <f>VLOOKUP($A$724,Raport5!$B$283:$T$419,4)</f>
        <v>89.5</v>
      </c>
      <c r="E728" s="84">
        <f>VLOOKUP($A$724,Raport5!$B$283:$T$419,5)</f>
        <v>95</v>
      </c>
      <c r="F728" s="84">
        <f>VLOOKUP($A$724,Raport5!$B$283:$T$419,6)</f>
        <v>89.5</v>
      </c>
      <c r="G728" s="84">
        <f>VLOOKUP($A$724,Raport5!$B$283:$T$419,7)</f>
        <v>89.5</v>
      </c>
      <c r="H728" s="84">
        <f>VLOOKUP($A$724,Raport5!$B$283:$T$419,8)</f>
        <v>92.5</v>
      </c>
      <c r="I728" s="84">
        <f>VLOOKUP($A$724,Raport5!$B$283:$T$419,9)</f>
        <v>89</v>
      </c>
      <c r="J728" s="84">
        <f>VLOOKUP($A$724,Raport5!$B$283:$T$419,10)</f>
        <v>91.5</v>
      </c>
      <c r="K728" s="84">
        <f>VLOOKUP($A$724,Raport5!$B$283:$T$419,11)</f>
        <v>90</v>
      </c>
      <c r="L728" s="84">
        <f>VLOOKUP($A$724,Raport5!$B$283:$T$419,12)</f>
        <v>92</v>
      </c>
      <c r="M728" s="84">
        <f>VLOOKUP($A$724,Raport5!$B$283:$T$419,13)</f>
        <v>90</v>
      </c>
      <c r="N728" s="84">
        <f>VLOOKUP($A$724,Raport5!$B$283:$T$419,14)</f>
        <v>87.5</v>
      </c>
      <c r="O728" s="84">
        <f>VLOOKUP($A$724,Raport5!$B$283:$T$419,15)</f>
        <v>90.5</v>
      </c>
      <c r="P728" s="84">
        <f>VLOOKUP($A$724,Raport5!$B$283:$T$419,16)</f>
        <v>88</v>
      </c>
      <c r="Q728" s="84">
        <f>VLOOKUP($A$724,Raport5!$B$283:$T$419,17)</f>
        <v>87.5</v>
      </c>
      <c r="R728" s="84">
        <f>VLOOKUP($A$724,Raport5!$B$283:$T$419,18)</f>
        <v>88</v>
      </c>
      <c r="S728" s="38">
        <f t="shared" si="394"/>
        <v>1350</v>
      </c>
      <c r="T728" s="38">
        <f t="shared" si="395"/>
        <v>90</v>
      </c>
      <c r="U728" s="338"/>
      <c r="V728" s="340"/>
    </row>
    <row r="729" spans="1:32" ht="15" customHeight="1">
      <c r="A729" s="335"/>
      <c r="B729" s="85">
        <f>VLOOKUP($A$724,PresensiIPS!$A$7:$M$360,2)</f>
        <v>12313</v>
      </c>
      <c r="C729" s="36" t="s">
        <v>67</v>
      </c>
      <c r="D729" s="84">
        <f>VLOOKUP($A$724,Raport6!$B$283:$T$419,4)</f>
        <v>91.5</v>
      </c>
      <c r="E729" s="84">
        <f>VLOOKUP($A$724,Raport6!$B$283:$T$419,5)</f>
        <v>96</v>
      </c>
      <c r="F729" s="84">
        <f>VLOOKUP($A$724,Raport6!$B$283:$T$419,6)</f>
        <v>92</v>
      </c>
      <c r="G729" s="84">
        <f>VLOOKUP($A$724,Raport6!$B$283:$T$419,7)</f>
        <v>91</v>
      </c>
      <c r="H729" s="84">
        <f>VLOOKUP($A$724,Raport6!$B$283:$T$419,8)</f>
        <v>92.5</v>
      </c>
      <c r="I729" s="84">
        <f>VLOOKUP($A$724,Raport6!$B$283:$T$419,9)</f>
        <v>90</v>
      </c>
      <c r="J729" s="84">
        <f>VLOOKUP($A$724,Raport6!$B$283:$T$419,10)</f>
        <v>95</v>
      </c>
      <c r="K729" s="84">
        <f>VLOOKUP($A$724,Raport6!$B$283:$T$419,11)</f>
        <v>93</v>
      </c>
      <c r="L729" s="84">
        <f>VLOOKUP($A$724,Raport6!$B$283:$T$419,12)</f>
        <v>93.5</v>
      </c>
      <c r="M729" s="84">
        <f>VLOOKUP($A$724,Raport6!$B$283:$T$419,13)</f>
        <v>94</v>
      </c>
      <c r="N729" s="84">
        <f>VLOOKUP($A$724,Raport6!$B$283:$T$419,14)</f>
        <v>89.5</v>
      </c>
      <c r="O729" s="84">
        <f>VLOOKUP($A$724,Raport6!$B$283:$T$419,15)</f>
        <v>90.5</v>
      </c>
      <c r="P729" s="84">
        <f>VLOOKUP($A$724,Raport6!$B$283:$T$419,16)</f>
        <v>89.5</v>
      </c>
      <c r="Q729" s="84">
        <f>VLOOKUP($A$724,Raport6!$B$283:$T$419,17)</f>
        <v>88</v>
      </c>
      <c r="R729" s="84">
        <f>VLOOKUP($A$724,Raport6!$B$283:$T$419,18)</f>
        <v>88.5</v>
      </c>
      <c r="S729" s="38">
        <f t="shared" si="394"/>
        <v>1374.5</v>
      </c>
      <c r="T729" s="38">
        <f t="shared" si="395"/>
        <v>91.63</v>
      </c>
      <c r="U729" s="338"/>
      <c r="V729" s="340"/>
    </row>
    <row r="730" spans="1:32" ht="15" customHeight="1">
      <c r="A730" s="335"/>
      <c r="B730" s="85" t="str">
        <f>VLOOKUP($A$724,PresensiIPS!$A$7:$M$360,3)</f>
        <v>0035171041</v>
      </c>
      <c r="C730" s="27" t="s">
        <v>21</v>
      </c>
      <c r="D730" s="39">
        <f>ROUND(((D724+D725+D726+D727+D728+D729)/6),2)</f>
        <v>85.42</v>
      </c>
      <c r="E730" s="39">
        <f>ROUND(((E724+E725+E726+E727+E728+E729)/6),2)</f>
        <v>88.42</v>
      </c>
      <c r="F730" s="39">
        <f>ROUND(((F724+F725+F726+F727+F728+F729)/6),2)</f>
        <v>87.67</v>
      </c>
      <c r="G730" s="39">
        <f>ROUND(((G724+G725+G726+G727+G728+G729)/6),2)</f>
        <v>85.92</v>
      </c>
      <c r="H730" s="39">
        <f>ROUND(((H724+H725+H726+H727+H728+H729)/6),2)</f>
        <v>87.42</v>
      </c>
      <c r="I730" s="39">
        <f t="shared" ref="I730:T730" si="397">ROUND(((I724+I725+I726+I727+I728+I729)/6),2)</f>
        <v>85.58</v>
      </c>
      <c r="J730" s="39">
        <f t="shared" si="397"/>
        <v>90.5</v>
      </c>
      <c r="K730" s="39">
        <f t="shared" si="397"/>
        <v>84.42</v>
      </c>
      <c r="L730" s="39">
        <f t="shared" si="397"/>
        <v>87</v>
      </c>
      <c r="M730" s="39">
        <f t="shared" ref="M730" si="398">ROUND(((M724+M725+M726+M727+M728+M729)/6),2)</f>
        <v>86.42</v>
      </c>
      <c r="N730" s="39">
        <f t="shared" si="397"/>
        <v>87</v>
      </c>
      <c r="O730" s="39">
        <f t="shared" si="397"/>
        <v>84.33</v>
      </c>
      <c r="P730" s="39">
        <f t="shared" si="397"/>
        <v>85</v>
      </c>
      <c r="Q730" s="39">
        <f t="shared" si="397"/>
        <v>83.33</v>
      </c>
      <c r="R730" s="39">
        <f t="shared" si="397"/>
        <v>85.08</v>
      </c>
      <c r="S730" s="39">
        <f t="shared" si="397"/>
        <v>1293.5</v>
      </c>
      <c r="T730" s="39">
        <f t="shared" si="397"/>
        <v>86.23</v>
      </c>
      <c r="U730" s="338"/>
      <c r="V730" s="340"/>
    </row>
    <row r="731" spans="1:32" ht="15" customHeight="1">
      <c r="A731" s="335"/>
      <c r="B731" s="78"/>
      <c r="C731" s="28" t="s">
        <v>204</v>
      </c>
      <c r="D731" s="84">
        <f>VLOOKUP($A$724,'Nilai USP'!$B$283:$T$419,4)</f>
        <v>88</v>
      </c>
      <c r="E731" s="84">
        <f>VLOOKUP($A$724,'Nilai USP'!$B$283:$T$419,5)</f>
        <v>85.384615384615387</v>
      </c>
      <c r="F731" s="84">
        <f>VLOOKUP($A$724,'Nilai USP'!$B$283:$T$419,6)</f>
        <v>85</v>
      </c>
      <c r="G731" s="84">
        <f>VLOOKUP($A$724,'Nilai USP'!$B$283:$T$419,7)</f>
        <v>70</v>
      </c>
      <c r="H731" s="84">
        <f>VLOOKUP($A$724,'Nilai USP'!$B$283:$T$419,8)</f>
        <v>82</v>
      </c>
      <c r="I731" s="84">
        <f>VLOOKUP($A$724,'Nilai USP'!$B$283:$T$419,9)</f>
        <v>95</v>
      </c>
      <c r="J731" s="84">
        <f>VLOOKUP($A$724,'Nilai USP'!$B$283:$T$419,10)</f>
        <v>96</v>
      </c>
      <c r="K731" s="84">
        <f>VLOOKUP($A$724,'Nilai USP'!$B$283:$T$419,11)</f>
        <v>95</v>
      </c>
      <c r="L731" s="84">
        <f>VLOOKUP($A$724,'Nilai USP'!$B$283:$T$419,12)</f>
        <v>86</v>
      </c>
      <c r="M731" s="84">
        <f>VLOOKUP($A$724,'Nilai USP'!$B$283:$T$419,13)</f>
        <v>94.705882352941174</v>
      </c>
      <c r="N731" s="84">
        <f>VLOOKUP($A$724,'Nilai USP'!$B$283:$T$419,14)</f>
        <v>99</v>
      </c>
      <c r="O731" s="84">
        <f>VLOOKUP($A$724,'Nilai USP'!$B$283:$T$419,15)</f>
        <v>86</v>
      </c>
      <c r="P731" s="84">
        <f>VLOOKUP($A$724,'Nilai USP'!$B$283:$T$419,16)</f>
        <v>82</v>
      </c>
      <c r="Q731" s="84">
        <f>VLOOKUP($A$724,'Nilai USP'!$B$283:$T$419,17)</f>
        <v>83</v>
      </c>
      <c r="R731" s="84">
        <f>VLOOKUP($A$724,'Nilai USP'!$B$283:$T$419,18)</f>
        <v>85</v>
      </c>
      <c r="S731" s="38">
        <f t="shared" ref="S731:S738" si="399">SUM(D731:R731)</f>
        <v>1312.0904977375567</v>
      </c>
      <c r="T731" s="38">
        <f t="shared" ref="T731:T738" si="400">ROUND(S731/COUNT(D731:R731),2)</f>
        <v>87.47</v>
      </c>
      <c r="U731" s="338"/>
      <c r="V731" s="340"/>
    </row>
    <row r="732" spans="1:32" ht="15" customHeight="1" thickBot="1">
      <c r="A732" s="336"/>
      <c r="B732" s="29"/>
      <c r="C732" s="37" t="s">
        <v>205</v>
      </c>
      <c r="D732" s="41">
        <f t="shared" ref="D732:R732" si="401">ROUND((D730*$V$6+D731*$V$7),0)</f>
        <v>87</v>
      </c>
      <c r="E732" s="41">
        <f t="shared" si="401"/>
        <v>87</v>
      </c>
      <c r="F732" s="41">
        <f t="shared" si="401"/>
        <v>86</v>
      </c>
      <c r="G732" s="41">
        <f t="shared" si="401"/>
        <v>78</v>
      </c>
      <c r="H732" s="41">
        <f t="shared" si="401"/>
        <v>85</v>
      </c>
      <c r="I732" s="41">
        <f t="shared" si="401"/>
        <v>90</v>
      </c>
      <c r="J732" s="41">
        <f t="shared" si="401"/>
        <v>93</v>
      </c>
      <c r="K732" s="41">
        <f t="shared" si="401"/>
        <v>90</v>
      </c>
      <c r="L732" s="41">
        <f t="shared" si="401"/>
        <v>87</v>
      </c>
      <c r="M732" s="41">
        <f t="shared" si="401"/>
        <v>91</v>
      </c>
      <c r="N732" s="41">
        <f t="shared" si="401"/>
        <v>93</v>
      </c>
      <c r="O732" s="41">
        <f t="shared" si="401"/>
        <v>85</v>
      </c>
      <c r="P732" s="41">
        <f t="shared" si="401"/>
        <v>84</v>
      </c>
      <c r="Q732" s="41">
        <f t="shared" si="401"/>
        <v>83</v>
      </c>
      <c r="R732" s="41">
        <f t="shared" si="401"/>
        <v>85</v>
      </c>
      <c r="S732" s="41">
        <f t="shared" si="399"/>
        <v>1304</v>
      </c>
      <c r="T732" s="41">
        <f t="shared" si="400"/>
        <v>86.93</v>
      </c>
      <c r="U732" s="339"/>
      <c r="V732" s="341"/>
    </row>
    <row r="733" spans="1:32" ht="15" customHeight="1" thickTop="1">
      <c r="A733" s="334">
        <v>81</v>
      </c>
      <c r="B733" s="26"/>
      <c r="C733" s="36" t="s">
        <v>34</v>
      </c>
      <c r="D733" s="87">
        <f>VLOOKUP($A$733,Raport1!$B$283:$T$419,4)</f>
        <v>79</v>
      </c>
      <c r="E733" s="87">
        <f>VLOOKUP($A$733,Raport1!$B$283:$T$419,5)</f>
        <v>73.5</v>
      </c>
      <c r="F733" s="87">
        <f>VLOOKUP($A$733,Raport1!$B$283:$T$419,6)</f>
        <v>77.5</v>
      </c>
      <c r="G733" s="87">
        <f>VLOOKUP($A$733,Raport1!$B$283:$T$419,7)</f>
        <v>75</v>
      </c>
      <c r="H733" s="87">
        <f>VLOOKUP($A$733,Raport1!$B$283:$T$419,8)</f>
        <v>71</v>
      </c>
      <c r="I733" s="87">
        <f>VLOOKUP($A$733,Raport1!$B$283:$T$419,9)</f>
        <v>74</v>
      </c>
      <c r="J733" s="87">
        <f>VLOOKUP($A$733,Raport1!$B$283:$T$419,10)</f>
        <v>84</v>
      </c>
      <c r="K733" s="87">
        <f>VLOOKUP($A$733,Raport1!$B$283:$T$419,11)</f>
        <v>77</v>
      </c>
      <c r="L733" s="87">
        <f>VLOOKUP($A$733,Raport1!$B$283:$T$419,12)</f>
        <v>77.5</v>
      </c>
      <c r="M733" s="87">
        <f>VLOOKUP($A$733,Raport1!$B$283:$T$419,13)</f>
        <v>76</v>
      </c>
      <c r="N733" s="87">
        <f>VLOOKUP($A$733,Raport1!$B$283:$T$419,14)</f>
        <v>75</v>
      </c>
      <c r="O733" s="87">
        <f>VLOOKUP($A$733,Raport1!$B$283:$T$419,15)</f>
        <v>70</v>
      </c>
      <c r="P733" s="87">
        <f>VLOOKUP($A$733,Raport1!$B$283:$T$419,16)</f>
        <v>74</v>
      </c>
      <c r="Q733" s="87">
        <f>VLOOKUP($A$733,Raport1!$B$283:$T$419,17)</f>
        <v>73.5</v>
      </c>
      <c r="R733" s="87">
        <f>VLOOKUP($A$733,Raport1!$B$283:$T$419,18)</f>
        <v>73</v>
      </c>
      <c r="S733" s="80">
        <f t="shared" si="399"/>
        <v>1130</v>
      </c>
      <c r="T733" s="80">
        <f t="shared" si="400"/>
        <v>75.33</v>
      </c>
      <c r="U733" s="337" t="str">
        <f>'SIKAP IPS'!J88</f>
        <v>SB</v>
      </c>
      <c r="V733" s="340" t="s">
        <v>33</v>
      </c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 spans="1:32" ht="15" customHeight="1">
      <c r="A734" s="335"/>
      <c r="B734" s="26"/>
      <c r="C734" s="35" t="s">
        <v>35</v>
      </c>
      <c r="D734" s="84">
        <f>VLOOKUP($A$733,Raport2!$B$283:$T$419,4)</f>
        <v>79</v>
      </c>
      <c r="E734" s="84">
        <f>VLOOKUP($A$733,Raport2!$B$283:$T$419,5)</f>
        <v>73.5</v>
      </c>
      <c r="F734" s="84">
        <f>VLOOKUP($A$733,Raport2!$B$283:$T$419,6)</f>
        <v>71.5</v>
      </c>
      <c r="G734" s="84">
        <f>VLOOKUP($A$733,Raport2!$B$283:$T$419,7)</f>
        <v>79.5</v>
      </c>
      <c r="H734" s="84">
        <f>VLOOKUP($A$733,Raport2!$B$283:$T$419,8)</f>
        <v>73.5</v>
      </c>
      <c r="I734" s="84">
        <f>VLOOKUP($A$733,Raport2!$B$283:$T$419,9)</f>
        <v>76</v>
      </c>
      <c r="J734" s="84">
        <f>VLOOKUP($A$733,Raport2!$B$283:$T$419,10)</f>
        <v>80</v>
      </c>
      <c r="K734" s="84">
        <f>VLOOKUP($A$733,Raport2!$B$283:$T$419,11)</f>
        <v>81</v>
      </c>
      <c r="L734" s="84">
        <f>VLOOKUP($A$733,Raport2!$B$283:$T$419,12)</f>
        <v>78.5</v>
      </c>
      <c r="M734" s="84">
        <f>VLOOKUP($A$733,Raport2!$B$283:$T$419,13)</f>
        <v>74.5</v>
      </c>
      <c r="N734" s="84">
        <f>VLOOKUP($A$733,Raport2!$B$283:$T$419,14)</f>
        <v>73.5</v>
      </c>
      <c r="O734" s="84">
        <f>VLOOKUP($A$733,Raport2!$B$283:$T$419,15)</f>
        <v>70</v>
      </c>
      <c r="P734" s="84">
        <f>VLOOKUP($A$733,Raport2!$B$283:$T$419,16)</f>
        <v>71.5</v>
      </c>
      <c r="Q734" s="84">
        <f>VLOOKUP($A$733,Raport2!$B$283:$T$419,17)</f>
        <v>77</v>
      </c>
      <c r="R734" s="84">
        <f>VLOOKUP($A$733,Raport2!$B$283:$T$419,18)</f>
        <v>73</v>
      </c>
      <c r="S734" s="38">
        <f t="shared" si="399"/>
        <v>1132</v>
      </c>
      <c r="T734" s="38">
        <f t="shared" si="400"/>
        <v>75.47</v>
      </c>
      <c r="U734" s="338"/>
      <c r="V734" s="340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 spans="1:32" ht="15" customHeight="1">
      <c r="A735" s="335"/>
      <c r="B735" s="342" t="str">
        <f>VLOOKUP($A$733,PresensiIPS!$A$7:$M$360,7)</f>
        <v>M. ABDULLOH</v>
      </c>
      <c r="C735" s="35" t="s">
        <v>22</v>
      </c>
      <c r="D735" s="84">
        <f>VLOOKUP($A$733,Raport3!$B$283:$T$419,4)</f>
        <v>72.5</v>
      </c>
      <c r="E735" s="84">
        <f>VLOOKUP($A$733,Raport3!$B$283:$T$419,5)</f>
        <v>70</v>
      </c>
      <c r="F735" s="84">
        <f>VLOOKUP($A$733,Raport3!$B$283:$T$419,6)</f>
        <v>78.5</v>
      </c>
      <c r="G735" s="84">
        <f>VLOOKUP($A$733,Raport3!$B$283:$T$419,7)</f>
        <v>79</v>
      </c>
      <c r="H735" s="84">
        <f>VLOOKUP($A$733,Raport3!$B$283:$T$419,8)</f>
        <v>80.5</v>
      </c>
      <c r="I735" s="84">
        <f>VLOOKUP($A$733,Raport3!$B$283:$T$419,9)</f>
        <v>76</v>
      </c>
      <c r="J735" s="84">
        <f>VLOOKUP($A$733,Raport3!$B$283:$T$419,10)</f>
        <v>82</v>
      </c>
      <c r="K735" s="84">
        <f>VLOOKUP($A$733,Raport3!$B$283:$T$419,11)</f>
        <v>65</v>
      </c>
      <c r="L735" s="84">
        <f>VLOOKUP($A$733,Raport3!$B$283:$T$419,12)</f>
        <v>79</v>
      </c>
      <c r="M735" s="84">
        <f>VLOOKUP($A$733,Raport3!$B$283:$T$419,13)</f>
        <v>74</v>
      </c>
      <c r="N735" s="84">
        <f>VLOOKUP($A$733,Raport3!$B$283:$T$419,14)</f>
        <v>71.5</v>
      </c>
      <c r="O735" s="84">
        <f>VLOOKUP($A$733,Raport3!$B$283:$T$419,15)</f>
        <v>75</v>
      </c>
      <c r="P735" s="84">
        <f>VLOOKUP($A$733,Raport3!$B$283:$T$419,16)</f>
        <v>78</v>
      </c>
      <c r="Q735" s="84">
        <f>VLOOKUP($A$733,Raport3!$B$283:$T$419,17)</f>
        <v>68.5</v>
      </c>
      <c r="R735" s="84">
        <f>VLOOKUP($A$733,Raport3!$B$283:$T$419,18)</f>
        <v>68</v>
      </c>
      <c r="S735" s="38">
        <f t="shared" si="399"/>
        <v>1117.5</v>
      </c>
      <c r="T735" s="38">
        <f t="shared" si="400"/>
        <v>74.5</v>
      </c>
      <c r="U735" s="338"/>
      <c r="V735" s="340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 spans="1:32" ht="15" customHeight="1">
      <c r="A736" s="335"/>
      <c r="B736" s="342"/>
      <c r="C736" s="35" t="s">
        <v>23</v>
      </c>
      <c r="D736" s="84">
        <f>VLOOKUP($A$733,Raport4!$B$283:$T$419,4)</f>
        <v>89</v>
      </c>
      <c r="E736" s="84">
        <f>VLOOKUP($A$733,Raport4!$B$283:$T$419,5)</f>
        <v>72</v>
      </c>
      <c r="F736" s="84">
        <f>VLOOKUP($A$733,Raport4!$B$283:$T$419,6)</f>
        <v>76</v>
      </c>
      <c r="G736" s="84">
        <f>VLOOKUP($A$733,Raport4!$B$283:$T$419,7)</f>
        <v>87.5</v>
      </c>
      <c r="H736" s="84">
        <f>VLOOKUP($A$733,Raport4!$B$283:$T$419,8)</f>
        <v>87</v>
      </c>
      <c r="I736" s="84">
        <f>VLOOKUP($A$733,Raport4!$B$283:$T$419,9)</f>
        <v>76</v>
      </c>
      <c r="J736" s="84">
        <f>VLOOKUP($A$733,Raport4!$B$283:$T$419,10)</f>
        <v>87</v>
      </c>
      <c r="K736" s="84">
        <f>VLOOKUP($A$733,Raport4!$B$283:$T$419,11)</f>
        <v>83.5</v>
      </c>
      <c r="L736" s="84">
        <f>VLOOKUP($A$733,Raport4!$B$283:$T$419,12)</f>
        <v>78</v>
      </c>
      <c r="M736" s="84">
        <f>VLOOKUP($A$733,Raport4!$B$283:$T$419,13)</f>
        <v>75.5</v>
      </c>
      <c r="N736" s="84">
        <f>VLOOKUP($A$733,Raport4!$B$283:$T$419,14)</f>
        <v>72.5</v>
      </c>
      <c r="O736" s="84">
        <f>VLOOKUP($A$733,Raport4!$B$283:$T$419,15)</f>
        <v>75</v>
      </c>
      <c r="P736" s="84">
        <f>VLOOKUP($A$733,Raport4!$B$283:$T$419,16)</f>
        <v>83.5</v>
      </c>
      <c r="Q736" s="84">
        <f>VLOOKUP($A$733,Raport4!$B$283:$T$419,17)</f>
        <v>74</v>
      </c>
      <c r="R736" s="84">
        <f>VLOOKUP($A$733,Raport4!$B$283:$T$419,18)</f>
        <v>73.5</v>
      </c>
      <c r="S736" s="38">
        <f t="shared" si="399"/>
        <v>1190</v>
      </c>
      <c r="T736" s="38">
        <f t="shared" si="400"/>
        <v>79.33</v>
      </c>
      <c r="U736" s="338"/>
      <c r="V736" s="340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 spans="1:32" ht="15" customHeight="1">
      <c r="A737" s="335"/>
      <c r="B737" s="86" t="str">
        <f>VLOOKUP($A$733,PresensiIPS!$A$7:$M$360,4)</f>
        <v>3526060312010006</v>
      </c>
      <c r="C737" s="36" t="s">
        <v>24</v>
      </c>
      <c r="D737" s="84">
        <f>VLOOKUP($A$733,Raport5!$B$283:$T$419,4)</f>
        <v>89.5</v>
      </c>
      <c r="E737" s="84">
        <f>VLOOKUP($A$733,Raport5!$B$283:$T$419,5)</f>
        <v>81.5</v>
      </c>
      <c r="F737" s="84">
        <f>VLOOKUP($A$733,Raport5!$B$283:$T$419,6)</f>
        <v>83</v>
      </c>
      <c r="G737" s="84">
        <f>VLOOKUP($A$733,Raport5!$B$283:$T$419,7)</f>
        <v>87.5</v>
      </c>
      <c r="H737" s="84">
        <f>VLOOKUP($A$733,Raport5!$B$283:$T$419,8)</f>
        <v>85.5</v>
      </c>
      <c r="I737" s="84">
        <f>VLOOKUP($A$733,Raport5!$B$283:$T$419,9)</f>
        <v>78</v>
      </c>
      <c r="J737" s="84">
        <f>VLOOKUP($A$733,Raport5!$B$283:$T$419,10)</f>
        <v>88</v>
      </c>
      <c r="K737" s="84">
        <f>VLOOKUP($A$733,Raport5!$B$283:$T$419,11)</f>
        <v>87</v>
      </c>
      <c r="L737" s="84">
        <f>VLOOKUP($A$733,Raport5!$B$283:$T$419,12)</f>
        <v>89</v>
      </c>
      <c r="M737" s="84">
        <f>VLOOKUP($A$733,Raport5!$B$283:$T$419,13)</f>
        <v>77</v>
      </c>
      <c r="N737" s="84">
        <f>VLOOKUP($A$733,Raport5!$B$283:$T$419,14)</f>
        <v>75</v>
      </c>
      <c r="O737" s="84">
        <f>VLOOKUP($A$733,Raport5!$B$283:$T$419,15)</f>
        <v>78</v>
      </c>
      <c r="P737" s="84">
        <f>VLOOKUP($A$733,Raport5!$B$283:$T$419,16)</f>
        <v>80</v>
      </c>
      <c r="Q737" s="84">
        <f>VLOOKUP($A$733,Raport5!$B$283:$T$419,17)</f>
        <v>73.5</v>
      </c>
      <c r="R737" s="84">
        <f>VLOOKUP($A$733,Raport5!$B$283:$T$419,18)</f>
        <v>74</v>
      </c>
      <c r="S737" s="38">
        <f t="shared" si="399"/>
        <v>1226.5</v>
      </c>
      <c r="T737" s="38">
        <f t="shared" si="400"/>
        <v>81.77</v>
      </c>
      <c r="U737" s="338"/>
      <c r="V737" s="340"/>
    </row>
    <row r="738" spans="1:32" ht="15" customHeight="1">
      <c r="A738" s="335"/>
      <c r="B738" s="85">
        <f>VLOOKUP($A$733,PresensiIPS!$A$7:$M$360,2)</f>
        <v>12317</v>
      </c>
      <c r="C738" s="36" t="s">
        <v>67</v>
      </c>
      <c r="D738" s="84">
        <f>VLOOKUP($A$733,Raport6!$B$283:$T$419,4)</f>
        <v>91</v>
      </c>
      <c r="E738" s="84">
        <f>VLOOKUP($A$733,Raport6!$B$283:$T$419,5)</f>
        <v>80</v>
      </c>
      <c r="F738" s="84">
        <f>VLOOKUP($A$733,Raport6!$B$283:$T$419,6)</f>
        <v>87</v>
      </c>
      <c r="G738" s="84">
        <f>VLOOKUP($A$733,Raport6!$B$283:$T$419,7)</f>
        <v>89</v>
      </c>
      <c r="H738" s="84">
        <f>VLOOKUP($A$733,Raport6!$B$283:$T$419,8)</f>
        <v>84.5</v>
      </c>
      <c r="I738" s="84">
        <f>VLOOKUP($A$733,Raport6!$B$283:$T$419,9)</f>
        <v>80</v>
      </c>
      <c r="J738" s="84">
        <f>VLOOKUP($A$733,Raport6!$B$283:$T$419,10)</f>
        <v>93</v>
      </c>
      <c r="K738" s="84">
        <f>VLOOKUP($A$733,Raport6!$B$283:$T$419,11)</f>
        <v>90</v>
      </c>
      <c r="L738" s="84">
        <f>VLOOKUP($A$733,Raport6!$B$283:$T$419,12)</f>
        <v>90.5</v>
      </c>
      <c r="M738" s="84">
        <f>VLOOKUP($A$733,Raport6!$B$283:$T$419,13)</f>
        <v>81</v>
      </c>
      <c r="N738" s="84">
        <f>VLOOKUP($A$733,Raport6!$B$283:$T$419,14)</f>
        <v>77</v>
      </c>
      <c r="O738" s="84">
        <f>VLOOKUP($A$733,Raport6!$B$283:$T$419,15)</f>
        <v>77.5</v>
      </c>
      <c r="P738" s="84">
        <f>VLOOKUP($A$733,Raport6!$B$283:$T$419,16)</f>
        <v>76.5</v>
      </c>
      <c r="Q738" s="84">
        <f>VLOOKUP($A$733,Raport6!$B$283:$T$419,17)</f>
        <v>74.5</v>
      </c>
      <c r="R738" s="84">
        <f>VLOOKUP($A$733,Raport6!$B$283:$T$419,18)</f>
        <v>75</v>
      </c>
      <c r="S738" s="38">
        <f t="shared" si="399"/>
        <v>1246.5</v>
      </c>
      <c r="T738" s="38">
        <f t="shared" si="400"/>
        <v>83.1</v>
      </c>
      <c r="U738" s="338"/>
      <c r="V738" s="340"/>
    </row>
    <row r="739" spans="1:32" ht="15" customHeight="1">
      <c r="A739" s="335"/>
      <c r="B739" s="85" t="str">
        <f>VLOOKUP($A$733,PresensiIPS!$A$7:$M$360,3)</f>
        <v>0012721213</v>
      </c>
      <c r="C739" s="27" t="s">
        <v>21</v>
      </c>
      <c r="D739" s="39">
        <f>ROUND(((D733+D734+D735+D736+D737+D738)/6),2)</f>
        <v>83.33</v>
      </c>
      <c r="E739" s="39">
        <f>ROUND(((E733+E734+E735+E736+E737+E738)/6),2)</f>
        <v>75.08</v>
      </c>
      <c r="F739" s="39">
        <f>ROUND(((F733+F734+F735+F736+F737+F738)/6),2)</f>
        <v>78.92</v>
      </c>
      <c r="G739" s="39">
        <f>ROUND(((G733+G734+G735+G736+G737+G738)/6),2)</f>
        <v>82.92</v>
      </c>
      <c r="H739" s="39">
        <f>ROUND(((H733+H734+H735+H736+H737+H738)/6),2)</f>
        <v>80.33</v>
      </c>
      <c r="I739" s="39">
        <f t="shared" ref="I739:T739" si="402">ROUND(((I733+I734+I735+I736+I737+I738)/6),2)</f>
        <v>76.67</v>
      </c>
      <c r="J739" s="39">
        <f t="shared" si="402"/>
        <v>85.67</v>
      </c>
      <c r="K739" s="39">
        <f t="shared" si="402"/>
        <v>80.58</v>
      </c>
      <c r="L739" s="39">
        <f t="shared" si="402"/>
        <v>82.08</v>
      </c>
      <c r="M739" s="39">
        <f t="shared" ref="M739" si="403">ROUND(((M733+M734+M735+M736+M737+M738)/6),2)</f>
        <v>76.33</v>
      </c>
      <c r="N739" s="39">
        <f t="shared" si="402"/>
        <v>74.08</v>
      </c>
      <c r="O739" s="39">
        <f t="shared" si="402"/>
        <v>74.25</v>
      </c>
      <c r="P739" s="39">
        <f t="shared" si="402"/>
        <v>77.25</v>
      </c>
      <c r="Q739" s="39">
        <f t="shared" si="402"/>
        <v>73.5</v>
      </c>
      <c r="R739" s="39">
        <f t="shared" si="402"/>
        <v>72.75</v>
      </c>
      <c r="S739" s="39">
        <f t="shared" si="402"/>
        <v>1173.75</v>
      </c>
      <c r="T739" s="39">
        <f t="shared" si="402"/>
        <v>78.25</v>
      </c>
      <c r="U739" s="338"/>
      <c r="V739" s="340"/>
    </row>
    <row r="740" spans="1:32" ht="15" customHeight="1">
      <c r="A740" s="335"/>
      <c r="B740" s="78"/>
      <c r="C740" s="28" t="s">
        <v>204</v>
      </c>
      <c r="D740" s="84">
        <f>VLOOKUP($A$733,'Nilai USP'!$B$283:$T$419,4)</f>
        <v>93</v>
      </c>
      <c r="E740" s="84">
        <f>VLOOKUP($A$733,'Nilai USP'!$B$283:$T$419,5)</f>
        <v>85.384615384615387</v>
      </c>
      <c r="F740" s="84">
        <f>VLOOKUP($A$733,'Nilai USP'!$B$283:$T$419,6)</f>
        <v>91</v>
      </c>
      <c r="G740" s="84">
        <f>VLOOKUP($A$733,'Nilai USP'!$B$283:$T$419,7)</f>
        <v>78</v>
      </c>
      <c r="H740" s="84">
        <f>VLOOKUP($A$733,'Nilai USP'!$B$283:$T$419,8)</f>
        <v>82</v>
      </c>
      <c r="I740" s="84">
        <f>VLOOKUP($A$733,'Nilai USP'!$B$283:$T$419,9)</f>
        <v>94</v>
      </c>
      <c r="J740" s="84">
        <f>VLOOKUP($A$733,'Nilai USP'!$B$283:$T$419,10)</f>
        <v>96</v>
      </c>
      <c r="K740" s="84">
        <f>VLOOKUP($A$733,'Nilai USP'!$B$283:$T$419,11)</f>
        <v>90</v>
      </c>
      <c r="L740" s="84">
        <f>VLOOKUP($A$733,'Nilai USP'!$B$283:$T$419,12)</f>
        <v>83</v>
      </c>
      <c r="M740" s="84">
        <f>VLOOKUP($A$733,'Nilai USP'!$B$283:$T$419,13)</f>
        <v>94.705882352941174</v>
      </c>
      <c r="N740" s="84">
        <f>VLOOKUP($A$733,'Nilai USP'!$B$283:$T$419,14)</f>
        <v>97</v>
      </c>
      <c r="O740" s="84">
        <f>VLOOKUP($A$733,'Nilai USP'!$B$283:$T$419,15)</f>
        <v>87</v>
      </c>
      <c r="P740" s="84">
        <f>VLOOKUP($A$733,'Nilai USP'!$B$283:$T$419,16)</f>
        <v>86</v>
      </c>
      <c r="Q740" s="84">
        <f>VLOOKUP($A$733,'Nilai USP'!$B$283:$T$419,17)</f>
        <v>81</v>
      </c>
      <c r="R740" s="84">
        <f>VLOOKUP($A$733,'Nilai USP'!$B$283:$T$419,18)</f>
        <v>87</v>
      </c>
      <c r="S740" s="38">
        <f t="shared" ref="S740:S747" si="404">SUM(D740:R740)</f>
        <v>1325.0904977375567</v>
      </c>
      <c r="T740" s="38">
        <f t="shared" ref="T740:T747" si="405">ROUND(S740/COUNT(D740:R740),2)</f>
        <v>88.34</v>
      </c>
      <c r="U740" s="338"/>
      <c r="V740" s="340"/>
    </row>
    <row r="741" spans="1:32" ht="15" customHeight="1" thickBot="1">
      <c r="A741" s="336"/>
      <c r="B741" s="29"/>
      <c r="C741" s="37" t="s">
        <v>205</v>
      </c>
      <c r="D741" s="41">
        <f t="shared" ref="D741:R741" si="406">ROUND((D739*$V$6+D740*$V$7),0)</f>
        <v>88</v>
      </c>
      <c r="E741" s="41">
        <f t="shared" si="406"/>
        <v>80</v>
      </c>
      <c r="F741" s="41">
        <f t="shared" si="406"/>
        <v>85</v>
      </c>
      <c r="G741" s="41">
        <f t="shared" si="406"/>
        <v>80</v>
      </c>
      <c r="H741" s="41">
        <f t="shared" si="406"/>
        <v>81</v>
      </c>
      <c r="I741" s="41">
        <f t="shared" si="406"/>
        <v>85</v>
      </c>
      <c r="J741" s="41">
        <f t="shared" si="406"/>
        <v>91</v>
      </c>
      <c r="K741" s="41">
        <f t="shared" si="406"/>
        <v>85</v>
      </c>
      <c r="L741" s="41">
        <f t="shared" si="406"/>
        <v>83</v>
      </c>
      <c r="M741" s="41">
        <f t="shared" si="406"/>
        <v>86</v>
      </c>
      <c r="N741" s="41">
        <f t="shared" si="406"/>
        <v>86</v>
      </c>
      <c r="O741" s="41">
        <f t="shared" si="406"/>
        <v>81</v>
      </c>
      <c r="P741" s="41">
        <f t="shared" si="406"/>
        <v>82</v>
      </c>
      <c r="Q741" s="41">
        <f t="shared" si="406"/>
        <v>77</v>
      </c>
      <c r="R741" s="41">
        <f t="shared" si="406"/>
        <v>80</v>
      </c>
      <c r="S741" s="41">
        <f t="shared" si="404"/>
        <v>1250</v>
      </c>
      <c r="T741" s="41">
        <f t="shared" si="405"/>
        <v>83.33</v>
      </c>
      <c r="U741" s="339"/>
      <c r="V741" s="341"/>
    </row>
    <row r="742" spans="1:32" ht="15" customHeight="1" thickTop="1">
      <c r="A742" s="334">
        <v>82</v>
      </c>
      <c r="B742" s="26"/>
      <c r="C742" s="36" t="s">
        <v>34</v>
      </c>
      <c r="D742" s="87">
        <f>VLOOKUP($A$742,Raport1!$B$283:$T$419,4)</f>
        <v>72</v>
      </c>
      <c r="E742" s="87">
        <f>VLOOKUP($A$742,Raport1!$B$283:$T$419,5)</f>
        <v>73.5</v>
      </c>
      <c r="F742" s="87">
        <f>VLOOKUP($A$742,Raport1!$B$283:$T$419,6)</f>
        <v>79</v>
      </c>
      <c r="G742" s="87">
        <f>VLOOKUP($A$742,Raport1!$B$283:$T$419,7)</f>
        <v>76.5</v>
      </c>
      <c r="H742" s="87">
        <f>VLOOKUP($A$742,Raport1!$B$283:$T$419,8)</f>
        <v>76</v>
      </c>
      <c r="I742" s="87">
        <f>VLOOKUP($A$742,Raport1!$B$283:$T$419,9)</f>
        <v>76</v>
      </c>
      <c r="J742" s="87">
        <f>VLOOKUP($A$742,Raport1!$B$283:$T$419,10)</f>
        <v>83</v>
      </c>
      <c r="K742" s="87">
        <f>VLOOKUP($A$742,Raport1!$B$283:$T$419,11)</f>
        <v>78</v>
      </c>
      <c r="L742" s="87">
        <f>VLOOKUP($A$742,Raport1!$B$283:$T$419,12)</f>
        <v>75.5</v>
      </c>
      <c r="M742" s="87">
        <f>VLOOKUP($A$742,Raport1!$B$283:$T$419,13)</f>
        <v>73</v>
      </c>
      <c r="N742" s="87">
        <f>VLOOKUP($A$742,Raport1!$B$283:$T$419,14)</f>
        <v>74</v>
      </c>
      <c r="O742" s="87">
        <f>VLOOKUP($A$742,Raport1!$B$283:$T$419,15)</f>
        <v>70</v>
      </c>
      <c r="P742" s="87">
        <f>VLOOKUP($A$742,Raport1!$B$283:$T$419,16)</f>
        <v>74</v>
      </c>
      <c r="Q742" s="87">
        <f>VLOOKUP($A$742,Raport1!$B$283:$T$419,17)</f>
        <v>72.5</v>
      </c>
      <c r="R742" s="87">
        <f>VLOOKUP($A$742,Raport1!$B$283:$T$419,18)</f>
        <v>77</v>
      </c>
      <c r="S742" s="80">
        <f t="shared" si="404"/>
        <v>1130</v>
      </c>
      <c r="T742" s="80">
        <f t="shared" si="405"/>
        <v>75.33</v>
      </c>
      <c r="U742" s="337" t="str">
        <f>'SIKAP IPS'!J89</f>
        <v>SB</v>
      </c>
      <c r="V742" s="340" t="s">
        <v>33</v>
      </c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 spans="1:32" ht="15" customHeight="1">
      <c r="A743" s="335"/>
      <c r="B743" s="26"/>
      <c r="C743" s="35" t="s">
        <v>35</v>
      </c>
      <c r="D743" s="84">
        <f>VLOOKUP($A$742,Raport2!$B$283:$T$419,4)</f>
        <v>71.5</v>
      </c>
      <c r="E743" s="84">
        <f>VLOOKUP($A$742,Raport2!$B$283:$T$419,5)</f>
        <v>74</v>
      </c>
      <c r="F743" s="84">
        <f>VLOOKUP($A$742,Raport2!$B$283:$T$419,6)</f>
        <v>80.5</v>
      </c>
      <c r="G743" s="84">
        <f>VLOOKUP($A$742,Raport2!$B$283:$T$419,7)</f>
        <v>79.5</v>
      </c>
      <c r="H743" s="84">
        <f>VLOOKUP($A$742,Raport2!$B$283:$T$419,8)</f>
        <v>81.5</v>
      </c>
      <c r="I743" s="84">
        <f>VLOOKUP($A$742,Raport2!$B$283:$T$419,9)</f>
        <v>80</v>
      </c>
      <c r="J743" s="84">
        <f>VLOOKUP($A$742,Raport2!$B$283:$T$419,10)</f>
        <v>87</v>
      </c>
      <c r="K743" s="84">
        <f>VLOOKUP($A$742,Raport2!$B$283:$T$419,11)</f>
        <v>81</v>
      </c>
      <c r="L743" s="84">
        <f>VLOOKUP($A$742,Raport2!$B$283:$T$419,12)</f>
        <v>82</v>
      </c>
      <c r="M743" s="84">
        <f>VLOOKUP($A$742,Raport2!$B$283:$T$419,13)</f>
        <v>77</v>
      </c>
      <c r="N743" s="84">
        <f>VLOOKUP($A$742,Raport2!$B$283:$T$419,14)</f>
        <v>74</v>
      </c>
      <c r="O743" s="84">
        <f>VLOOKUP($A$742,Raport2!$B$283:$T$419,15)</f>
        <v>75</v>
      </c>
      <c r="P743" s="84">
        <f>VLOOKUP($A$742,Raport2!$B$283:$T$419,16)</f>
        <v>77</v>
      </c>
      <c r="Q743" s="84">
        <f>VLOOKUP($A$742,Raport2!$B$283:$T$419,17)</f>
        <v>77.5</v>
      </c>
      <c r="R743" s="84">
        <f>VLOOKUP($A$742,Raport2!$B$283:$T$419,18)</f>
        <v>78.5</v>
      </c>
      <c r="S743" s="38">
        <f t="shared" si="404"/>
        <v>1176</v>
      </c>
      <c r="T743" s="38">
        <f t="shared" si="405"/>
        <v>78.400000000000006</v>
      </c>
      <c r="U743" s="338"/>
      <c r="V743" s="340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 spans="1:32" ht="15" customHeight="1">
      <c r="A744" s="335"/>
      <c r="B744" s="342" t="str">
        <f>VLOOKUP($A$742,PresensiIPS!$A$7:$M$360,7)</f>
        <v>M.RISKY ADITYA</v>
      </c>
      <c r="C744" s="35" t="s">
        <v>22</v>
      </c>
      <c r="D744" s="84">
        <f>VLOOKUP($A$742,Raport3!$B$283:$T$419,4)</f>
        <v>72.5</v>
      </c>
      <c r="E744" s="84">
        <f>VLOOKUP($A$742,Raport3!$B$283:$T$419,5)</f>
        <v>76</v>
      </c>
      <c r="F744" s="84">
        <f>VLOOKUP($A$742,Raport3!$B$283:$T$419,6)</f>
        <v>78.5</v>
      </c>
      <c r="G744" s="84">
        <f>VLOOKUP($A$742,Raport3!$B$283:$T$419,7)</f>
        <v>83</v>
      </c>
      <c r="H744" s="84">
        <f>VLOOKUP($A$742,Raport3!$B$283:$T$419,8)</f>
        <v>84.5</v>
      </c>
      <c r="I744" s="84">
        <f>VLOOKUP($A$742,Raport3!$B$283:$T$419,9)</f>
        <v>80.5</v>
      </c>
      <c r="J744" s="84">
        <f>VLOOKUP($A$742,Raport3!$B$283:$T$419,10)</f>
        <v>78.5</v>
      </c>
      <c r="K744" s="84">
        <f>VLOOKUP($A$742,Raport3!$B$283:$T$419,11)</f>
        <v>61</v>
      </c>
      <c r="L744" s="84">
        <f>VLOOKUP($A$742,Raport3!$B$283:$T$419,12)</f>
        <v>78</v>
      </c>
      <c r="M744" s="84">
        <f>VLOOKUP($A$742,Raport3!$B$283:$T$419,13)</f>
        <v>82.5</v>
      </c>
      <c r="N744" s="84">
        <f>VLOOKUP($A$742,Raport3!$B$283:$T$419,14)</f>
        <v>74.5</v>
      </c>
      <c r="O744" s="84">
        <f>VLOOKUP($A$742,Raport3!$B$283:$T$419,15)</f>
        <v>80</v>
      </c>
      <c r="P744" s="84">
        <f>VLOOKUP($A$742,Raport3!$B$283:$T$419,16)</f>
        <v>79.5</v>
      </c>
      <c r="Q744" s="84">
        <f>VLOOKUP($A$742,Raport3!$B$283:$T$419,17)</f>
        <v>75</v>
      </c>
      <c r="R744" s="84">
        <f>VLOOKUP($A$742,Raport3!$B$283:$T$419,18)</f>
        <v>78.5</v>
      </c>
      <c r="S744" s="38">
        <f t="shared" si="404"/>
        <v>1162.5</v>
      </c>
      <c r="T744" s="38">
        <f t="shared" si="405"/>
        <v>77.5</v>
      </c>
      <c r="U744" s="338"/>
      <c r="V744" s="340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 spans="1:32" ht="15" customHeight="1">
      <c r="A745" s="335"/>
      <c r="B745" s="342"/>
      <c r="C745" s="35" t="s">
        <v>23</v>
      </c>
      <c r="D745" s="84">
        <f>VLOOKUP($A$742,Raport4!$B$283:$T$419,4)</f>
        <v>70</v>
      </c>
      <c r="E745" s="84">
        <f>VLOOKUP($A$742,Raport4!$B$283:$T$419,5)</f>
        <v>77</v>
      </c>
      <c r="F745" s="84">
        <f>VLOOKUP($A$742,Raport4!$B$283:$T$419,6)</f>
        <v>76.5</v>
      </c>
      <c r="G745" s="84">
        <f>VLOOKUP($A$742,Raport4!$B$283:$T$419,7)</f>
        <v>87</v>
      </c>
      <c r="H745" s="84">
        <f>VLOOKUP($A$742,Raport4!$B$283:$T$419,8)</f>
        <v>87</v>
      </c>
      <c r="I745" s="84">
        <f>VLOOKUP($A$742,Raport4!$B$283:$T$419,9)</f>
        <v>81.5</v>
      </c>
      <c r="J745" s="84">
        <f>VLOOKUP($A$742,Raport4!$B$283:$T$419,10)</f>
        <v>88.5</v>
      </c>
      <c r="K745" s="84">
        <f>VLOOKUP($A$742,Raport4!$B$283:$T$419,11)</f>
        <v>84.5</v>
      </c>
      <c r="L745" s="84">
        <f>VLOOKUP($A$742,Raport4!$B$283:$T$419,12)</f>
        <v>78.5</v>
      </c>
      <c r="M745" s="84">
        <f>VLOOKUP($A$742,Raport4!$B$283:$T$419,13)</f>
        <v>70.5</v>
      </c>
      <c r="N745" s="84">
        <f>VLOOKUP($A$742,Raport4!$B$283:$T$419,14)</f>
        <v>75.5</v>
      </c>
      <c r="O745" s="84">
        <f>VLOOKUP($A$742,Raport4!$B$283:$T$419,15)</f>
        <v>75</v>
      </c>
      <c r="P745" s="84">
        <f>VLOOKUP($A$742,Raport4!$B$283:$T$419,16)</f>
        <v>82.5</v>
      </c>
      <c r="Q745" s="84">
        <f>VLOOKUP($A$742,Raport4!$B$283:$T$419,17)</f>
        <v>73</v>
      </c>
      <c r="R745" s="84">
        <f>VLOOKUP($A$742,Raport4!$B$283:$T$419,18)</f>
        <v>78</v>
      </c>
      <c r="S745" s="38">
        <f t="shared" si="404"/>
        <v>1185</v>
      </c>
      <c r="T745" s="38">
        <f t="shared" si="405"/>
        <v>79</v>
      </c>
      <c r="U745" s="338"/>
      <c r="V745" s="340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 spans="1:32" ht="15" customHeight="1">
      <c r="A746" s="335"/>
      <c r="B746" s="86" t="str">
        <f>VLOOKUP($A$742,PresensiIPS!$A$7:$M$360,4)</f>
        <v>3526022901040002</v>
      </c>
      <c r="C746" s="36" t="s">
        <v>24</v>
      </c>
      <c r="D746" s="84">
        <f>VLOOKUP($A$742,Raport5!$B$283:$T$419,4)</f>
        <v>76</v>
      </c>
      <c r="E746" s="84">
        <f>VLOOKUP($A$742,Raport5!$B$283:$T$419,5)</f>
        <v>81</v>
      </c>
      <c r="F746" s="84">
        <f>VLOOKUP($A$742,Raport5!$B$283:$T$419,6)</f>
        <v>81.5</v>
      </c>
      <c r="G746" s="84">
        <f>VLOOKUP($A$742,Raport5!$B$283:$T$419,7)</f>
        <v>87</v>
      </c>
      <c r="H746" s="84">
        <f>VLOOKUP($A$742,Raport5!$B$283:$T$419,8)</f>
        <v>82</v>
      </c>
      <c r="I746" s="84">
        <f>VLOOKUP($A$742,Raport5!$B$283:$T$419,9)</f>
        <v>78</v>
      </c>
      <c r="J746" s="84">
        <f>VLOOKUP($A$742,Raport5!$B$283:$T$419,10)</f>
        <v>90</v>
      </c>
      <c r="K746" s="84">
        <f>VLOOKUP($A$742,Raport5!$B$283:$T$419,11)</f>
        <v>90</v>
      </c>
      <c r="L746" s="84">
        <f>VLOOKUP($A$742,Raport5!$B$283:$T$419,12)</f>
        <v>91</v>
      </c>
      <c r="M746" s="84">
        <f>VLOOKUP($A$742,Raport5!$B$283:$T$419,13)</f>
        <v>75</v>
      </c>
      <c r="N746" s="84">
        <f>VLOOKUP($A$742,Raport5!$B$283:$T$419,14)</f>
        <v>79</v>
      </c>
      <c r="O746" s="84">
        <f>VLOOKUP($A$742,Raport5!$B$283:$T$419,15)</f>
        <v>78</v>
      </c>
      <c r="P746" s="84">
        <f>VLOOKUP($A$742,Raport5!$B$283:$T$419,16)</f>
        <v>78</v>
      </c>
      <c r="Q746" s="84">
        <f>VLOOKUP($A$742,Raport5!$B$283:$T$419,17)</f>
        <v>71.5</v>
      </c>
      <c r="R746" s="84">
        <f>VLOOKUP($A$742,Raport5!$B$283:$T$419,18)</f>
        <v>78</v>
      </c>
      <c r="S746" s="38">
        <f t="shared" si="404"/>
        <v>1216</v>
      </c>
      <c r="T746" s="38">
        <f t="shared" si="405"/>
        <v>81.069999999999993</v>
      </c>
      <c r="U746" s="338"/>
      <c r="V746" s="340"/>
    </row>
    <row r="747" spans="1:32" ht="15" customHeight="1">
      <c r="A747" s="335"/>
      <c r="B747" s="85">
        <f>VLOOKUP($A$742,PresensiIPS!$A$7:$M$360,2)</f>
        <v>12323</v>
      </c>
      <c r="C747" s="36" t="s">
        <v>67</v>
      </c>
      <c r="D747" s="84">
        <f>VLOOKUP($A$742,Raport6!$B$283:$T$419,4)</f>
        <v>77</v>
      </c>
      <c r="E747" s="84">
        <f>VLOOKUP($A$742,Raport6!$B$283:$T$419,5)</f>
        <v>84</v>
      </c>
      <c r="F747" s="84">
        <f>VLOOKUP($A$742,Raport6!$B$283:$T$419,6)</f>
        <v>88</v>
      </c>
      <c r="G747" s="84">
        <f>VLOOKUP($A$742,Raport6!$B$283:$T$419,7)</f>
        <v>89</v>
      </c>
      <c r="H747" s="84">
        <f>VLOOKUP($A$742,Raport6!$B$283:$T$419,8)</f>
        <v>82</v>
      </c>
      <c r="I747" s="84">
        <f>VLOOKUP($A$742,Raport6!$B$283:$T$419,9)</f>
        <v>82.5</v>
      </c>
      <c r="J747" s="84">
        <f>VLOOKUP($A$742,Raport6!$B$283:$T$419,10)</f>
        <v>94.5</v>
      </c>
      <c r="K747" s="84">
        <f>VLOOKUP($A$742,Raport6!$B$283:$T$419,11)</f>
        <v>93</v>
      </c>
      <c r="L747" s="84">
        <f>VLOOKUP($A$742,Raport6!$B$283:$T$419,12)</f>
        <v>92.5</v>
      </c>
      <c r="M747" s="84">
        <f>VLOOKUP($A$742,Raport6!$B$283:$T$419,13)</f>
        <v>79</v>
      </c>
      <c r="N747" s="84">
        <f>VLOOKUP($A$742,Raport6!$B$283:$T$419,14)</f>
        <v>81</v>
      </c>
      <c r="O747" s="84">
        <f>VLOOKUP($A$742,Raport6!$B$283:$T$419,15)</f>
        <v>80</v>
      </c>
      <c r="P747" s="84">
        <f>VLOOKUP($A$742,Raport6!$B$283:$T$419,16)</f>
        <v>82.5</v>
      </c>
      <c r="Q747" s="84">
        <f>VLOOKUP($A$742,Raport6!$B$283:$T$419,17)</f>
        <v>75</v>
      </c>
      <c r="R747" s="84">
        <f>VLOOKUP($A$742,Raport6!$B$283:$T$419,18)</f>
        <v>83</v>
      </c>
      <c r="S747" s="38">
        <f t="shared" si="404"/>
        <v>1263</v>
      </c>
      <c r="T747" s="38">
        <f t="shared" si="405"/>
        <v>84.2</v>
      </c>
      <c r="U747" s="338"/>
      <c r="V747" s="340"/>
    </row>
    <row r="748" spans="1:32" ht="15" customHeight="1">
      <c r="A748" s="335"/>
      <c r="B748" s="85" t="str">
        <f>VLOOKUP($A$742,PresensiIPS!$A$7:$M$360,3)</f>
        <v>0048895507</v>
      </c>
      <c r="C748" s="27" t="s">
        <v>21</v>
      </c>
      <c r="D748" s="39">
        <f>ROUND(((D742+D743+D744+D745+D746+D747)/6),2)</f>
        <v>73.17</v>
      </c>
      <c r="E748" s="39">
        <f>ROUND(((E742+E743+E744+E745+E746+E747)/6),2)</f>
        <v>77.58</v>
      </c>
      <c r="F748" s="39">
        <f>ROUND(((F742+F743+F744+F745+F746+F747)/6),2)</f>
        <v>80.67</v>
      </c>
      <c r="G748" s="39">
        <f>ROUND(((G742+G743+G744+G745+G746+G747)/6),2)</f>
        <v>83.67</v>
      </c>
      <c r="H748" s="39">
        <f>ROUND(((H742+H743+H744+H745+H746+H747)/6),2)</f>
        <v>82.17</v>
      </c>
      <c r="I748" s="39">
        <f t="shared" ref="I748:T748" si="407">ROUND(((I742+I743+I744+I745+I746+I747)/6),2)</f>
        <v>79.75</v>
      </c>
      <c r="J748" s="39">
        <f t="shared" si="407"/>
        <v>86.92</v>
      </c>
      <c r="K748" s="39">
        <f t="shared" si="407"/>
        <v>81.25</v>
      </c>
      <c r="L748" s="39">
        <f t="shared" si="407"/>
        <v>82.92</v>
      </c>
      <c r="M748" s="39">
        <f t="shared" ref="M748" si="408">ROUND(((M742+M743+M744+M745+M746+M747)/6),2)</f>
        <v>76.17</v>
      </c>
      <c r="N748" s="39">
        <f t="shared" si="407"/>
        <v>76.33</v>
      </c>
      <c r="O748" s="39">
        <f t="shared" si="407"/>
        <v>76.33</v>
      </c>
      <c r="P748" s="39">
        <f t="shared" si="407"/>
        <v>78.92</v>
      </c>
      <c r="Q748" s="39">
        <f t="shared" si="407"/>
        <v>74.08</v>
      </c>
      <c r="R748" s="39">
        <f t="shared" si="407"/>
        <v>78.83</v>
      </c>
      <c r="S748" s="39">
        <f t="shared" si="407"/>
        <v>1188.75</v>
      </c>
      <c r="T748" s="39">
        <f t="shared" si="407"/>
        <v>79.25</v>
      </c>
      <c r="U748" s="338"/>
      <c r="V748" s="340"/>
    </row>
    <row r="749" spans="1:32" ht="15" customHeight="1">
      <c r="A749" s="335"/>
      <c r="B749" s="78"/>
      <c r="C749" s="28" t="s">
        <v>204</v>
      </c>
      <c r="D749" s="84">
        <f>VLOOKUP($A$742,'Nilai USP'!$B$283:$T$419,4)</f>
        <v>91</v>
      </c>
      <c r="E749" s="84">
        <f>VLOOKUP($A$742,'Nilai USP'!$B$283:$T$419,5)</f>
        <v>77.692307692307693</v>
      </c>
      <c r="F749" s="84">
        <f>VLOOKUP($A$742,'Nilai USP'!$B$283:$T$419,6)</f>
        <v>84</v>
      </c>
      <c r="G749" s="84">
        <f>VLOOKUP($A$742,'Nilai USP'!$B$283:$T$419,7)</f>
        <v>78</v>
      </c>
      <c r="H749" s="84">
        <f>VLOOKUP($A$742,'Nilai USP'!$B$283:$T$419,8)</f>
        <v>82</v>
      </c>
      <c r="I749" s="84">
        <f>VLOOKUP($A$742,'Nilai USP'!$B$283:$T$419,9)</f>
        <v>98</v>
      </c>
      <c r="J749" s="84">
        <f>VLOOKUP($A$742,'Nilai USP'!$B$283:$T$419,10)</f>
        <v>88</v>
      </c>
      <c r="K749" s="84">
        <f>VLOOKUP($A$742,'Nilai USP'!$B$283:$T$419,11)</f>
        <v>90</v>
      </c>
      <c r="L749" s="84">
        <f>VLOOKUP($A$742,'Nilai USP'!$B$283:$T$419,12)</f>
        <v>81</v>
      </c>
      <c r="M749" s="84">
        <f>VLOOKUP($A$742,'Nilai USP'!$B$283:$T$419,13)</f>
        <v>88.529411764705884</v>
      </c>
      <c r="N749" s="84">
        <f>VLOOKUP($A$742,'Nilai USP'!$B$283:$T$419,14)</f>
        <v>94</v>
      </c>
      <c r="O749" s="84">
        <f>VLOOKUP($A$742,'Nilai USP'!$B$283:$T$419,15)</f>
        <v>84</v>
      </c>
      <c r="P749" s="84">
        <f>VLOOKUP($A$742,'Nilai USP'!$B$283:$T$419,16)</f>
        <v>78</v>
      </c>
      <c r="Q749" s="84">
        <f>VLOOKUP($A$742,'Nilai USP'!$B$283:$T$419,17)</f>
        <v>78</v>
      </c>
      <c r="R749" s="84">
        <f>VLOOKUP($A$742,'Nilai USP'!$B$283:$T$419,18)</f>
        <v>87</v>
      </c>
      <c r="S749" s="38">
        <f t="shared" ref="S749:S756" si="409">SUM(D749:R749)</f>
        <v>1279.2217194570135</v>
      </c>
      <c r="T749" s="38">
        <f t="shared" ref="T749:T756" si="410">ROUND(S749/COUNT(D749:R749),2)</f>
        <v>85.28</v>
      </c>
      <c r="U749" s="338"/>
      <c r="V749" s="340"/>
    </row>
    <row r="750" spans="1:32" ht="15" customHeight="1" thickBot="1">
      <c r="A750" s="336"/>
      <c r="B750" s="29"/>
      <c r="C750" s="37" t="s">
        <v>205</v>
      </c>
      <c r="D750" s="41">
        <f t="shared" ref="D750:R750" si="411">ROUND((D748*$V$6+D749*$V$7),0)</f>
        <v>82</v>
      </c>
      <c r="E750" s="41">
        <f t="shared" si="411"/>
        <v>78</v>
      </c>
      <c r="F750" s="41">
        <f t="shared" si="411"/>
        <v>82</v>
      </c>
      <c r="G750" s="41">
        <f t="shared" si="411"/>
        <v>81</v>
      </c>
      <c r="H750" s="41">
        <f t="shared" si="411"/>
        <v>82</v>
      </c>
      <c r="I750" s="41">
        <f t="shared" si="411"/>
        <v>89</v>
      </c>
      <c r="J750" s="41">
        <f t="shared" si="411"/>
        <v>87</v>
      </c>
      <c r="K750" s="41">
        <f t="shared" si="411"/>
        <v>86</v>
      </c>
      <c r="L750" s="41">
        <f t="shared" si="411"/>
        <v>82</v>
      </c>
      <c r="M750" s="41">
        <f t="shared" si="411"/>
        <v>82</v>
      </c>
      <c r="N750" s="41">
        <f t="shared" si="411"/>
        <v>85</v>
      </c>
      <c r="O750" s="41">
        <f t="shared" si="411"/>
        <v>80</v>
      </c>
      <c r="P750" s="41">
        <f t="shared" si="411"/>
        <v>78</v>
      </c>
      <c r="Q750" s="41">
        <f t="shared" si="411"/>
        <v>76</v>
      </c>
      <c r="R750" s="41">
        <f t="shared" si="411"/>
        <v>83</v>
      </c>
      <c r="S750" s="41">
        <f t="shared" si="409"/>
        <v>1233</v>
      </c>
      <c r="T750" s="41">
        <f t="shared" si="410"/>
        <v>82.2</v>
      </c>
      <c r="U750" s="339"/>
      <c r="V750" s="341"/>
    </row>
    <row r="751" spans="1:32" ht="15" customHeight="1" thickTop="1">
      <c r="A751" s="334">
        <v>83</v>
      </c>
      <c r="B751" s="26"/>
      <c r="C751" s="36" t="s">
        <v>34</v>
      </c>
      <c r="D751" s="87">
        <f>VLOOKUP($A$751,Raport1!$B$283:$T$419,4)</f>
        <v>78.5</v>
      </c>
      <c r="E751" s="87">
        <f>VLOOKUP($A$751,Raport1!$B$283:$T$419,5)</f>
        <v>84</v>
      </c>
      <c r="F751" s="87">
        <f>VLOOKUP($A$751,Raport1!$B$283:$T$419,6)</f>
        <v>86</v>
      </c>
      <c r="G751" s="87">
        <f>VLOOKUP($A$751,Raport1!$B$283:$T$419,7)</f>
        <v>79.5</v>
      </c>
      <c r="H751" s="87">
        <f>VLOOKUP($A$751,Raport1!$B$283:$T$419,8)</f>
        <v>73.5</v>
      </c>
      <c r="I751" s="87">
        <f>VLOOKUP($A$751,Raport1!$B$283:$T$419,9)</f>
        <v>79.5</v>
      </c>
      <c r="J751" s="87">
        <f>VLOOKUP($A$751,Raport1!$B$283:$T$419,10)</f>
        <v>84</v>
      </c>
      <c r="K751" s="87">
        <f>VLOOKUP($A$751,Raport1!$B$283:$T$419,11)</f>
        <v>78.5</v>
      </c>
      <c r="L751" s="87">
        <f>VLOOKUP($A$751,Raport1!$B$283:$T$419,12)</f>
        <v>83.5</v>
      </c>
      <c r="M751" s="87">
        <f>VLOOKUP($A$751,Raport1!$B$283:$T$419,13)</f>
        <v>79</v>
      </c>
      <c r="N751" s="87">
        <f>VLOOKUP($A$751,Raport1!$B$283:$T$419,14)</f>
        <v>82.5</v>
      </c>
      <c r="O751" s="87">
        <f>VLOOKUP($A$751,Raport1!$B$283:$T$419,15)</f>
        <v>80</v>
      </c>
      <c r="P751" s="87">
        <f>VLOOKUP($A$751,Raport1!$B$283:$T$419,16)</f>
        <v>82.5</v>
      </c>
      <c r="Q751" s="87">
        <f>VLOOKUP($A$751,Raport1!$B$283:$T$419,17)</f>
        <v>78</v>
      </c>
      <c r="R751" s="87">
        <f>VLOOKUP($A$751,Raport1!$B$283:$T$419,18)</f>
        <v>80.5</v>
      </c>
      <c r="S751" s="80">
        <f t="shared" si="409"/>
        <v>1209.5</v>
      </c>
      <c r="T751" s="80">
        <f t="shared" si="410"/>
        <v>80.63</v>
      </c>
      <c r="U751" s="337" t="str">
        <f>'SIKAP IPS'!J90</f>
        <v>SB</v>
      </c>
      <c r="V751" s="340" t="s">
        <v>33</v>
      </c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 spans="1:32" ht="15" customHeight="1">
      <c r="A752" s="335"/>
      <c r="B752" s="26"/>
      <c r="C752" s="35" t="s">
        <v>35</v>
      </c>
      <c r="D752" s="84">
        <f>VLOOKUP($A$751,Raport2!$B$283:$T$419,4)</f>
        <v>82</v>
      </c>
      <c r="E752" s="84">
        <f>VLOOKUP($A$751,Raport2!$B$283:$T$419,5)</f>
        <v>85</v>
      </c>
      <c r="F752" s="84">
        <f>VLOOKUP($A$751,Raport2!$B$283:$T$419,6)</f>
        <v>87</v>
      </c>
      <c r="G752" s="84">
        <f>VLOOKUP($A$751,Raport2!$B$283:$T$419,7)</f>
        <v>80.5</v>
      </c>
      <c r="H752" s="84">
        <f>VLOOKUP($A$751,Raport2!$B$283:$T$419,8)</f>
        <v>83</v>
      </c>
      <c r="I752" s="84">
        <f>VLOOKUP($A$751,Raport2!$B$283:$T$419,9)</f>
        <v>87</v>
      </c>
      <c r="J752" s="84">
        <f>VLOOKUP($A$751,Raport2!$B$283:$T$419,10)</f>
        <v>86.5</v>
      </c>
      <c r="K752" s="84">
        <f>VLOOKUP($A$751,Raport2!$B$283:$T$419,11)</f>
        <v>81.5</v>
      </c>
      <c r="L752" s="84">
        <f>VLOOKUP($A$751,Raport2!$B$283:$T$419,12)</f>
        <v>84.5</v>
      </c>
      <c r="M752" s="84">
        <f>VLOOKUP($A$751,Raport2!$B$283:$T$419,13)</f>
        <v>83.5</v>
      </c>
      <c r="N752" s="84">
        <f>VLOOKUP($A$751,Raport2!$B$283:$T$419,14)</f>
        <v>86</v>
      </c>
      <c r="O752" s="84">
        <f>VLOOKUP($A$751,Raport2!$B$283:$T$419,15)</f>
        <v>84</v>
      </c>
      <c r="P752" s="84">
        <f>VLOOKUP($A$751,Raport2!$B$283:$T$419,16)</f>
        <v>83.5</v>
      </c>
      <c r="Q752" s="84">
        <f>VLOOKUP($A$751,Raport2!$B$283:$T$419,17)</f>
        <v>81</v>
      </c>
      <c r="R752" s="84">
        <f>VLOOKUP($A$751,Raport2!$B$283:$T$419,18)</f>
        <v>84</v>
      </c>
      <c r="S752" s="38">
        <f t="shared" si="409"/>
        <v>1259</v>
      </c>
      <c r="T752" s="38">
        <f t="shared" si="410"/>
        <v>83.93</v>
      </c>
      <c r="U752" s="338"/>
      <c r="V752" s="340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 spans="1:32" ht="15" customHeight="1">
      <c r="A753" s="335"/>
      <c r="B753" s="342" t="str">
        <f>VLOOKUP($A$751,PresensiIPS!$A$7:$M$360,7)</f>
        <v>MAULINDA HASANAH</v>
      </c>
      <c r="C753" s="35" t="s">
        <v>22</v>
      </c>
      <c r="D753" s="84">
        <f>VLOOKUP($A$751,Raport3!$B$283:$T$419,4)</f>
        <v>86</v>
      </c>
      <c r="E753" s="84">
        <f>VLOOKUP($A$751,Raport3!$B$283:$T$419,5)</f>
        <v>88</v>
      </c>
      <c r="F753" s="84">
        <f>VLOOKUP($A$751,Raport3!$B$283:$T$419,6)</f>
        <v>86</v>
      </c>
      <c r="G753" s="84">
        <f>VLOOKUP($A$751,Raport3!$B$283:$T$419,7)</f>
        <v>91</v>
      </c>
      <c r="H753" s="84">
        <f>VLOOKUP($A$751,Raport3!$B$283:$T$419,8)</f>
        <v>89</v>
      </c>
      <c r="I753" s="84">
        <f>VLOOKUP($A$751,Raport3!$B$283:$T$419,9)</f>
        <v>87.5</v>
      </c>
      <c r="J753" s="84">
        <f>VLOOKUP($A$751,Raport3!$B$283:$T$419,10)</f>
        <v>87.5</v>
      </c>
      <c r="K753" s="84">
        <f>VLOOKUP($A$751,Raport3!$B$283:$T$419,11)</f>
        <v>81</v>
      </c>
      <c r="L753" s="84">
        <f>VLOOKUP($A$751,Raport3!$B$283:$T$419,12)</f>
        <v>83</v>
      </c>
      <c r="M753" s="84">
        <f>VLOOKUP($A$751,Raport3!$B$283:$T$419,13)</f>
        <v>88</v>
      </c>
      <c r="N753" s="84">
        <f>VLOOKUP($A$751,Raport3!$B$283:$T$419,14)</f>
        <v>88</v>
      </c>
      <c r="O753" s="84">
        <f>VLOOKUP($A$751,Raport3!$B$283:$T$419,15)</f>
        <v>85</v>
      </c>
      <c r="P753" s="84">
        <f>VLOOKUP($A$751,Raport3!$B$283:$T$419,16)</f>
        <v>85</v>
      </c>
      <c r="Q753" s="84">
        <f>VLOOKUP($A$751,Raport3!$B$283:$T$419,17)</f>
        <v>87</v>
      </c>
      <c r="R753" s="84">
        <f>VLOOKUP($A$751,Raport3!$B$283:$T$419,18)</f>
        <v>80.5</v>
      </c>
      <c r="S753" s="38">
        <f t="shared" si="409"/>
        <v>1292.5</v>
      </c>
      <c r="T753" s="38">
        <f t="shared" si="410"/>
        <v>86.17</v>
      </c>
      <c r="U753" s="338"/>
      <c r="V753" s="340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 spans="1:32" ht="15" customHeight="1">
      <c r="A754" s="335"/>
      <c r="B754" s="342"/>
      <c r="C754" s="35" t="s">
        <v>23</v>
      </c>
      <c r="D754" s="84">
        <f>VLOOKUP($A$751,Raport4!$B$283:$T$419,4)</f>
        <v>91</v>
      </c>
      <c r="E754" s="84">
        <f>VLOOKUP($A$751,Raport4!$B$283:$T$419,5)</f>
        <v>94</v>
      </c>
      <c r="F754" s="84">
        <f>VLOOKUP($A$751,Raport4!$B$283:$T$419,6)</f>
        <v>86</v>
      </c>
      <c r="G754" s="84">
        <f>VLOOKUP($A$751,Raport4!$B$283:$T$419,7)</f>
        <v>89.5</v>
      </c>
      <c r="H754" s="84">
        <f>VLOOKUP($A$751,Raport4!$B$283:$T$419,8)</f>
        <v>91</v>
      </c>
      <c r="I754" s="84">
        <f>VLOOKUP($A$751,Raport4!$B$283:$T$419,9)</f>
        <v>88.5</v>
      </c>
      <c r="J754" s="84">
        <f>VLOOKUP($A$751,Raport4!$B$283:$T$419,10)</f>
        <v>92</v>
      </c>
      <c r="K754" s="84">
        <f>VLOOKUP($A$751,Raport4!$B$283:$T$419,11)</f>
        <v>84.5</v>
      </c>
      <c r="L754" s="84">
        <f>VLOOKUP($A$751,Raport4!$B$283:$T$419,12)</f>
        <v>88.5</v>
      </c>
      <c r="M754" s="84">
        <f>VLOOKUP($A$751,Raport4!$B$283:$T$419,13)</f>
        <v>85.5</v>
      </c>
      <c r="N754" s="84">
        <f>VLOOKUP($A$751,Raport4!$B$283:$T$419,14)</f>
        <v>88.5</v>
      </c>
      <c r="O754" s="84">
        <f>VLOOKUP($A$751,Raport4!$B$283:$T$419,15)</f>
        <v>90</v>
      </c>
      <c r="P754" s="84">
        <f>VLOOKUP($A$751,Raport4!$B$283:$T$419,16)</f>
        <v>91.5</v>
      </c>
      <c r="Q754" s="84">
        <f>VLOOKUP($A$751,Raport4!$B$283:$T$419,17)</f>
        <v>87.5</v>
      </c>
      <c r="R754" s="84">
        <f>VLOOKUP($A$751,Raport4!$B$283:$T$419,18)</f>
        <v>85</v>
      </c>
      <c r="S754" s="38">
        <f t="shared" si="409"/>
        <v>1333</v>
      </c>
      <c r="T754" s="38">
        <f t="shared" si="410"/>
        <v>88.87</v>
      </c>
      <c r="U754" s="338"/>
      <c r="V754" s="340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 spans="1:32" ht="15" customHeight="1">
      <c r="A755" s="335"/>
      <c r="B755" s="86" t="str">
        <f>VLOOKUP($A$751,PresensiIPS!$A$7:$M$360,4)</f>
        <v>3526015404040003</v>
      </c>
      <c r="C755" s="36" t="s">
        <v>24</v>
      </c>
      <c r="D755" s="84">
        <f>VLOOKUP($A$751,Raport5!$B$283:$T$419,4)</f>
        <v>92</v>
      </c>
      <c r="E755" s="84">
        <f>VLOOKUP($A$751,Raport5!$B$283:$T$419,5)</f>
        <v>94.5</v>
      </c>
      <c r="F755" s="84">
        <f>VLOOKUP($A$751,Raport5!$B$283:$T$419,6)</f>
        <v>88.5</v>
      </c>
      <c r="G755" s="84">
        <f>VLOOKUP($A$751,Raport5!$B$283:$T$419,7)</f>
        <v>89</v>
      </c>
      <c r="H755" s="84">
        <f>VLOOKUP($A$751,Raport5!$B$283:$T$419,8)</f>
        <v>95</v>
      </c>
      <c r="I755" s="84">
        <f>VLOOKUP($A$751,Raport5!$B$283:$T$419,9)</f>
        <v>89.5</v>
      </c>
      <c r="J755" s="84">
        <f>VLOOKUP($A$751,Raport5!$B$283:$T$419,10)</f>
        <v>92</v>
      </c>
      <c r="K755" s="84">
        <f>VLOOKUP($A$751,Raport5!$B$283:$T$419,11)</f>
        <v>90</v>
      </c>
      <c r="L755" s="84">
        <f>VLOOKUP($A$751,Raport5!$B$283:$T$419,12)</f>
        <v>91.5</v>
      </c>
      <c r="M755" s="84">
        <f>VLOOKUP($A$751,Raport5!$B$283:$T$419,13)</f>
        <v>92</v>
      </c>
      <c r="N755" s="84">
        <f>VLOOKUP($A$751,Raport5!$B$283:$T$419,14)</f>
        <v>89.5</v>
      </c>
      <c r="O755" s="84">
        <f>VLOOKUP($A$751,Raport5!$B$283:$T$419,15)</f>
        <v>93.5</v>
      </c>
      <c r="P755" s="84">
        <f>VLOOKUP($A$751,Raport5!$B$283:$T$419,16)</f>
        <v>91.5</v>
      </c>
      <c r="Q755" s="84">
        <f>VLOOKUP($A$751,Raport5!$B$283:$T$419,17)</f>
        <v>88</v>
      </c>
      <c r="R755" s="84">
        <f>VLOOKUP($A$751,Raport5!$B$283:$T$419,18)</f>
        <v>87</v>
      </c>
      <c r="S755" s="38">
        <f t="shared" si="409"/>
        <v>1363.5</v>
      </c>
      <c r="T755" s="38">
        <f t="shared" si="410"/>
        <v>90.9</v>
      </c>
      <c r="U755" s="338"/>
      <c r="V755" s="340"/>
    </row>
    <row r="756" spans="1:32" ht="15" customHeight="1">
      <c r="A756" s="335"/>
      <c r="B756" s="85">
        <f>VLOOKUP($A$751,PresensiIPS!$A$7:$M$360,2)</f>
        <v>12338</v>
      </c>
      <c r="C756" s="36" t="s">
        <v>67</v>
      </c>
      <c r="D756" s="84">
        <f>VLOOKUP($A$751,Raport6!$B$283:$T$419,4)</f>
        <v>94.5</v>
      </c>
      <c r="E756" s="84">
        <f>VLOOKUP($A$751,Raport6!$B$283:$T$419,5)</f>
        <v>95.5</v>
      </c>
      <c r="F756" s="84">
        <f>VLOOKUP($A$751,Raport6!$B$283:$T$419,6)</f>
        <v>93</v>
      </c>
      <c r="G756" s="84">
        <f>VLOOKUP($A$751,Raport6!$B$283:$T$419,7)</f>
        <v>89</v>
      </c>
      <c r="H756" s="84">
        <f>VLOOKUP($A$751,Raport6!$B$283:$T$419,8)</f>
        <v>89.5</v>
      </c>
      <c r="I756" s="84">
        <f>VLOOKUP($A$751,Raport6!$B$283:$T$419,9)</f>
        <v>91</v>
      </c>
      <c r="J756" s="84">
        <f>VLOOKUP($A$751,Raport6!$B$283:$T$419,10)</f>
        <v>94.5</v>
      </c>
      <c r="K756" s="84">
        <f>VLOOKUP($A$751,Raport6!$B$283:$T$419,11)</f>
        <v>93</v>
      </c>
      <c r="L756" s="84">
        <f>VLOOKUP($A$751,Raport6!$B$283:$T$419,12)</f>
        <v>92.5</v>
      </c>
      <c r="M756" s="84">
        <f>VLOOKUP($A$751,Raport6!$B$283:$T$419,13)</f>
        <v>96</v>
      </c>
      <c r="N756" s="84">
        <f>VLOOKUP($A$751,Raport6!$B$283:$T$419,14)</f>
        <v>91.5</v>
      </c>
      <c r="O756" s="84">
        <f>VLOOKUP($A$751,Raport6!$B$283:$T$419,15)</f>
        <v>93.5</v>
      </c>
      <c r="P756" s="84">
        <f>VLOOKUP($A$751,Raport6!$B$283:$T$419,16)</f>
        <v>93</v>
      </c>
      <c r="Q756" s="84">
        <f>VLOOKUP($A$751,Raport6!$B$283:$T$419,17)</f>
        <v>89</v>
      </c>
      <c r="R756" s="84">
        <f>VLOOKUP($A$751,Raport6!$B$283:$T$419,18)</f>
        <v>88</v>
      </c>
      <c r="S756" s="38">
        <f t="shared" si="409"/>
        <v>1383.5</v>
      </c>
      <c r="T756" s="38">
        <f t="shared" si="410"/>
        <v>92.23</v>
      </c>
      <c r="U756" s="338"/>
      <c r="V756" s="340"/>
    </row>
    <row r="757" spans="1:32" ht="15" customHeight="1">
      <c r="A757" s="335"/>
      <c r="B757" s="85" t="str">
        <f>VLOOKUP($A$751,PresensiIPS!$A$7:$M$360,3)</f>
        <v>0045230942</v>
      </c>
      <c r="C757" s="27" t="s">
        <v>21</v>
      </c>
      <c r="D757" s="39">
        <f>ROUND(((D751+D752+D753+D754+D755+D756)/6),2)</f>
        <v>87.33</v>
      </c>
      <c r="E757" s="39">
        <f>ROUND(((E751+E752+E753+E754+E755+E756)/6),2)</f>
        <v>90.17</v>
      </c>
      <c r="F757" s="39">
        <f>ROUND(((F751+F752+F753+F754+F755+F756)/6),2)</f>
        <v>87.75</v>
      </c>
      <c r="G757" s="39">
        <f>ROUND(((G751+G752+G753+G754+G755+G756)/6),2)</f>
        <v>86.42</v>
      </c>
      <c r="H757" s="39">
        <f>ROUND(((H751+H752+H753+H754+H755+H756)/6),2)</f>
        <v>86.83</v>
      </c>
      <c r="I757" s="39">
        <f t="shared" ref="I757:T757" si="412">ROUND(((I751+I752+I753+I754+I755+I756)/6),2)</f>
        <v>87.17</v>
      </c>
      <c r="J757" s="39">
        <f t="shared" si="412"/>
        <v>89.42</v>
      </c>
      <c r="K757" s="39">
        <f t="shared" si="412"/>
        <v>84.75</v>
      </c>
      <c r="L757" s="39">
        <f t="shared" si="412"/>
        <v>87.25</v>
      </c>
      <c r="M757" s="39">
        <f t="shared" ref="M757" si="413">ROUND(((M751+M752+M753+M754+M755+M756)/6),2)</f>
        <v>87.33</v>
      </c>
      <c r="N757" s="39">
        <f t="shared" si="412"/>
        <v>87.67</v>
      </c>
      <c r="O757" s="39">
        <f t="shared" si="412"/>
        <v>87.67</v>
      </c>
      <c r="P757" s="39">
        <f t="shared" si="412"/>
        <v>87.83</v>
      </c>
      <c r="Q757" s="39">
        <f t="shared" si="412"/>
        <v>85.08</v>
      </c>
      <c r="R757" s="39">
        <f t="shared" si="412"/>
        <v>84.17</v>
      </c>
      <c r="S757" s="39">
        <f t="shared" si="412"/>
        <v>1306.83</v>
      </c>
      <c r="T757" s="39">
        <f t="shared" si="412"/>
        <v>87.12</v>
      </c>
      <c r="U757" s="338"/>
      <c r="V757" s="340"/>
    </row>
    <row r="758" spans="1:32" ht="15" customHeight="1">
      <c r="A758" s="335"/>
      <c r="B758" s="78"/>
      <c r="C758" s="28" t="s">
        <v>204</v>
      </c>
      <c r="D758" s="84">
        <f>VLOOKUP($A$751,'Nilai USP'!$B$283:$T$419,4)</f>
        <v>93</v>
      </c>
      <c r="E758" s="84">
        <f>VLOOKUP($A$751,'Nilai USP'!$B$283:$T$419,5)</f>
        <v>85.384615384615387</v>
      </c>
      <c r="F758" s="84">
        <f>VLOOKUP($A$751,'Nilai USP'!$B$283:$T$419,6)</f>
        <v>90</v>
      </c>
      <c r="G758" s="84">
        <f>VLOOKUP($A$751,'Nilai USP'!$B$283:$T$419,7)</f>
        <v>83</v>
      </c>
      <c r="H758" s="84">
        <f>VLOOKUP($A$751,'Nilai USP'!$B$283:$T$419,8)</f>
        <v>88</v>
      </c>
      <c r="I758" s="84">
        <f>VLOOKUP($A$751,'Nilai USP'!$B$283:$T$419,9)</f>
        <v>100</v>
      </c>
      <c r="J758" s="84">
        <f>VLOOKUP($A$751,'Nilai USP'!$B$283:$T$419,10)</f>
        <v>93</v>
      </c>
      <c r="K758" s="84">
        <f>VLOOKUP($A$751,'Nilai USP'!$B$283:$T$419,11)</f>
        <v>97</v>
      </c>
      <c r="L758" s="84">
        <f>VLOOKUP($A$751,'Nilai USP'!$B$283:$T$419,12)</f>
        <v>86</v>
      </c>
      <c r="M758" s="84">
        <f>VLOOKUP($A$751,'Nilai USP'!$B$283:$T$419,13)</f>
        <v>90.294117647058826</v>
      </c>
      <c r="N758" s="84">
        <f>VLOOKUP($A$751,'Nilai USP'!$B$283:$T$419,14)</f>
        <v>99</v>
      </c>
      <c r="O758" s="84">
        <f>VLOOKUP($A$751,'Nilai USP'!$B$283:$T$419,15)</f>
        <v>89</v>
      </c>
      <c r="P758" s="84">
        <f>VLOOKUP($A$751,'Nilai USP'!$B$283:$T$419,16)</f>
        <v>87</v>
      </c>
      <c r="Q758" s="84">
        <f>VLOOKUP($A$751,'Nilai USP'!$B$283:$T$419,17)</f>
        <v>83</v>
      </c>
      <c r="R758" s="84">
        <f>VLOOKUP($A$751,'Nilai USP'!$B$283:$T$419,18)</f>
        <v>89</v>
      </c>
      <c r="S758" s="38">
        <f t="shared" ref="S758:S765" si="414">SUM(D758:R758)</f>
        <v>1352.6787330316743</v>
      </c>
      <c r="T758" s="38">
        <f t="shared" ref="T758:T765" si="415">ROUND(S758/COUNT(D758:R758),2)</f>
        <v>90.18</v>
      </c>
      <c r="U758" s="338"/>
      <c r="V758" s="340"/>
    </row>
    <row r="759" spans="1:32" ht="15" customHeight="1" thickBot="1">
      <c r="A759" s="336"/>
      <c r="B759" s="29"/>
      <c r="C759" s="37" t="s">
        <v>205</v>
      </c>
      <c r="D759" s="41">
        <f t="shared" ref="D759:R759" si="416">ROUND((D757*$V$6+D758*$V$7),0)</f>
        <v>90</v>
      </c>
      <c r="E759" s="41">
        <f t="shared" si="416"/>
        <v>88</v>
      </c>
      <c r="F759" s="41">
        <f t="shared" si="416"/>
        <v>89</v>
      </c>
      <c r="G759" s="41">
        <f t="shared" si="416"/>
        <v>85</v>
      </c>
      <c r="H759" s="41">
        <f t="shared" si="416"/>
        <v>87</v>
      </c>
      <c r="I759" s="41">
        <f t="shared" si="416"/>
        <v>94</v>
      </c>
      <c r="J759" s="41">
        <f t="shared" si="416"/>
        <v>91</v>
      </c>
      <c r="K759" s="41">
        <f t="shared" si="416"/>
        <v>91</v>
      </c>
      <c r="L759" s="41">
        <f t="shared" si="416"/>
        <v>87</v>
      </c>
      <c r="M759" s="41">
        <f t="shared" si="416"/>
        <v>89</v>
      </c>
      <c r="N759" s="41">
        <f t="shared" si="416"/>
        <v>93</v>
      </c>
      <c r="O759" s="41">
        <f t="shared" si="416"/>
        <v>88</v>
      </c>
      <c r="P759" s="41">
        <f t="shared" si="416"/>
        <v>87</v>
      </c>
      <c r="Q759" s="41">
        <f t="shared" si="416"/>
        <v>84</v>
      </c>
      <c r="R759" s="41">
        <f t="shared" si="416"/>
        <v>87</v>
      </c>
      <c r="S759" s="41">
        <f t="shared" si="414"/>
        <v>1330</v>
      </c>
      <c r="T759" s="41">
        <f t="shared" si="415"/>
        <v>88.67</v>
      </c>
      <c r="U759" s="339"/>
      <c r="V759" s="341"/>
    </row>
    <row r="760" spans="1:32" ht="15" customHeight="1" thickTop="1">
      <c r="A760" s="334">
        <v>84</v>
      </c>
      <c r="B760" s="26"/>
      <c r="C760" s="36" t="s">
        <v>34</v>
      </c>
      <c r="D760" s="87">
        <f>VLOOKUP($A$760,Raport1!$B$283:$T$419,4)</f>
        <v>78.5</v>
      </c>
      <c r="E760" s="87">
        <f>VLOOKUP($A$760,Raport1!$B$283:$T$419,5)</f>
        <v>80</v>
      </c>
      <c r="F760" s="87">
        <f>VLOOKUP($A$760,Raport1!$B$283:$T$419,6)</f>
        <v>79</v>
      </c>
      <c r="G760" s="87">
        <f>VLOOKUP($A$760,Raport1!$B$283:$T$419,7)</f>
        <v>80.5</v>
      </c>
      <c r="H760" s="87">
        <f>VLOOKUP($A$760,Raport1!$B$283:$T$419,8)</f>
        <v>72</v>
      </c>
      <c r="I760" s="87">
        <f>VLOOKUP($A$760,Raport1!$B$283:$T$419,9)</f>
        <v>77.5</v>
      </c>
      <c r="J760" s="87">
        <f>VLOOKUP($A$760,Raport1!$B$283:$T$419,10)</f>
        <v>85</v>
      </c>
      <c r="K760" s="87">
        <f>VLOOKUP($A$760,Raport1!$B$283:$T$419,11)</f>
        <v>77.5</v>
      </c>
      <c r="L760" s="87">
        <f>VLOOKUP($A$760,Raport1!$B$283:$T$419,12)</f>
        <v>79</v>
      </c>
      <c r="M760" s="87">
        <f>VLOOKUP($A$760,Raport1!$B$283:$T$419,13)</f>
        <v>76.5</v>
      </c>
      <c r="N760" s="87">
        <f>VLOOKUP($A$760,Raport1!$B$283:$T$419,14)</f>
        <v>79</v>
      </c>
      <c r="O760" s="87">
        <f>VLOOKUP($A$760,Raport1!$B$283:$T$419,15)</f>
        <v>70</v>
      </c>
      <c r="P760" s="87">
        <f>VLOOKUP($A$760,Raport1!$B$283:$T$419,16)</f>
        <v>76.5</v>
      </c>
      <c r="Q760" s="87">
        <f>VLOOKUP($A$760,Raport1!$B$283:$T$419,17)</f>
        <v>73.5</v>
      </c>
      <c r="R760" s="87">
        <f>VLOOKUP($A$760,Raport1!$B$283:$T$419,18)</f>
        <v>77</v>
      </c>
      <c r="S760" s="80">
        <f t="shared" si="414"/>
        <v>1161.5</v>
      </c>
      <c r="T760" s="80">
        <f t="shared" si="415"/>
        <v>77.430000000000007</v>
      </c>
      <c r="U760" s="337" t="str">
        <f>'SIKAP IPS'!J91</f>
        <v>SB</v>
      </c>
      <c r="V760" s="340" t="s">
        <v>33</v>
      </c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 spans="1:32" ht="15" customHeight="1">
      <c r="A761" s="335"/>
      <c r="B761" s="26"/>
      <c r="C761" s="35" t="s">
        <v>35</v>
      </c>
      <c r="D761" s="84">
        <f>VLOOKUP($A$760,Raport2!$B$283:$T$419,4)</f>
        <v>79.5</v>
      </c>
      <c r="E761" s="84">
        <f>VLOOKUP($A$760,Raport2!$B$283:$T$419,5)</f>
        <v>81.5</v>
      </c>
      <c r="F761" s="84">
        <f>VLOOKUP($A$760,Raport2!$B$283:$T$419,6)</f>
        <v>80.5</v>
      </c>
      <c r="G761" s="84">
        <f>VLOOKUP($A$760,Raport2!$B$283:$T$419,7)</f>
        <v>80</v>
      </c>
      <c r="H761" s="84">
        <f>VLOOKUP($A$760,Raport2!$B$283:$T$419,8)</f>
        <v>78.5</v>
      </c>
      <c r="I761" s="84">
        <f>VLOOKUP($A$760,Raport2!$B$283:$T$419,9)</f>
        <v>79.5</v>
      </c>
      <c r="J761" s="84">
        <f>VLOOKUP($A$760,Raport2!$B$283:$T$419,10)</f>
        <v>88</v>
      </c>
      <c r="K761" s="84">
        <f>VLOOKUP($A$760,Raport2!$B$283:$T$419,11)</f>
        <v>80.5</v>
      </c>
      <c r="L761" s="84">
        <f>VLOOKUP($A$760,Raport2!$B$283:$T$419,12)</f>
        <v>84</v>
      </c>
      <c r="M761" s="84">
        <f>VLOOKUP($A$760,Raport2!$B$283:$T$419,13)</f>
        <v>81</v>
      </c>
      <c r="N761" s="84">
        <f>VLOOKUP($A$760,Raport2!$B$283:$T$419,14)</f>
        <v>79</v>
      </c>
      <c r="O761" s="84">
        <f>VLOOKUP($A$760,Raport2!$B$283:$T$419,15)</f>
        <v>75</v>
      </c>
      <c r="P761" s="84">
        <f>VLOOKUP($A$760,Raport2!$B$283:$T$419,16)</f>
        <v>78.5</v>
      </c>
      <c r="Q761" s="84">
        <f>VLOOKUP($A$760,Raport2!$B$283:$T$419,17)</f>
        <v>78</v>
      </c>
      <c r="R761" s="84">
        <f>VLOOKUP($A$760,Raport2!$B$283:$T$419,18)</f>
        <v>80</v>
      </c>
      <c r="S761" s="38">
        <f t="shared" si="414"/>
        <v>1203.5</v>
      </c>
      <c r="T761" s="38">
        <f t="shared" si="415"/>
        <v>80.23</v>
      </c>
      <c r="U761" s="338"/>
      <c r="V761" s="340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 spans="1:32" ht="15" customHeight="1">
      <c r="A762" s="335"/>
      <c r="B762" s="342" t="str">
        <f>VLOOKUP($A$760,PresensiIPS!$A$7:$M$360,7)</f>
        <v>MUHAMMAD CHAIRIL ARIFIN</v>
      </c>
      <c r="C762" s="35" t="s">
        <v>22</v>
      </c>
      <c r="D762" s="84">
        <f>VLOOKUP($A$760,Raport3!$B$283:$T$419,4)</f>
        <v>82.5</v>
      </c>
      <c r="E762" s="84">
        <f>VLOOKUP($A$760,Raport3!$B$283:$T$419,5)</f>
        <v>84.5</v>
      </c>
      <c r="F762" s="84">
        <f>VLOOKUP($A$760,Raport3!$B$283:$T$419,6)</f>
        <v>80.5</v>
      </c>
      <c r="G762" s="84">
        <f>VLOOKUP($A$760,Raport3!$B$283:$T$419,7)</f>
        <v>85.5</v>
      </c>
      <c r="H762" s="84">
        <f>VLOOKUP($A$760,Raport3!$B$283:$T$419,8)</f>
        <v>82.5</v>
      </c>
      <c r="I762" s="84">
        <f>VLOOKUP($A$760,Raport3!$B$283:$T$419,9)</f>
        <v>80</v>
      </c>
      <c r="J762" s="84">
        <f>VLOOKUP($A$760,Raport3!$B$283:$T$419,10)</f>
        <v>89</v>
      </c>
      <c r="K762" s="84">
        <f>VLOOKUP($A$760,Raport3!$B$283:$T$419,11)</f>
        <v>86</v>
      </c>
      <c r="L762" s="84">
        <f>VLOOKUP($A$760,Raport3!$B$283:$T$419,12)</f>
        <v>79</v>
      </c>
      <c r="M762" s="84">
        <f>VLOOKUP($A$760,Raport3!$B$283:$T$419,13)</f>
        <v>85</v>
      </c>
      <c r="N762" s="84">
        <f>VLOOKUP($A$760,Raport3!$B$283:$T$419,14)</f>
        <v>80.5</v>
      </c>
      <c r="O762" s="84">
        <f>VLOOKUP($A$760,Raport3!$B$283:$T$419,15)</f>
        <v>80</v>
      </c>
      <c r="P762" s="84">
        <f>VLOOKUP($A$760,Raport3!$B$283:$T$419,16)</f>
        <v>85</v>
      </c>
      <c r="Q762" s="84">
        <f>VLOOKUP($A$760,Raport3!$B$283:$T$419,17)</f>
        <v>79</v>
      </c>
      <c r="R762" s="84">
        <f>VLOOKUP($A$760,Raport3!$B$283:$T$419,18)</f>
        <v>77</v>
      </c>
      <c r="S762" s="38">
        <f t="shared" si="414"/>
        <v>1236</v>
      </c>
      <c r="T762" s="38">
        <f t="shared" si="415"/>
        <v>82.4</v>
      </c>
      <c r="U762" s="338"/>
      <c r="V762" s="340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 spans="1:32" ht="15" customHeight="1">
      <c r="A763" s="335"/>
      <c r="B763" s="342"/>
      <c r="C763" s="35" t="s">
        <v>23</v>
      </c>
      <c r="D763" s="84">
        <f>VLOOKUP($A$760,Raport4!$B$283:$T$419,4)</f>
        <v>86.5</v>
      </c>
      <c r="E763" s="84">
        <f>VLOOKUP($A$760,Raport4!$B$283:$T$419,5)</f>
        <v>88</v>
      </c>
      <c r="F763" s="84">
        <f>VLOOKUP($A$760,Raport4!$B$283:$T$419,6)</f>
        <v>82</v>
      </c>
      <c r="G763" s="84">
        <f>VLOOKUP($A$760,Raport4!$B$283:$T$419,7)</f>
        <v>85.5</v>
      </c>
      <c r="H763" s="84">
        <f>VLOOKUP($A$760,Raport4!$B$283:$T$419,8)</f>
        <v>87</v>
      </c>
      <c r="I763" s="84">
        <f>VLOOKUP($A$760,Raport4!$B$283:$T$419,9)</f>
        <v>81</v>
      </c>
      <c r="J763" s="84">
        <f>VLOOKUP($A$760,Raport4!$B$283:$T$419,10)</f>
        <v>90</v>
      </c>
      <c r="K763" s="84">
        <f>VLOOKUP($A$760,Raport4!$B$283:$T$419,11)</f>
        <v>87</v>
      </c>
      <c r="L763" s="84">
        <f>VLOOKUP($A$760,Raport4!$B$283:$T$419,12)</f>
        <v>81.5</v>
      </c>
      <c r="M763" s="84">
        <f>VLOOKUP($A$760,Raport4!$B$283:$T$419,13)</f>
        <v>83</v>
      </c>
      <c r="N763" s="84">
        <f>VLOOKUP($A$760,Raport4!$B$283:$T$419,14)</f>
        <v>81</v>
      </c>
      <c r="O763" s="84">
        <f>VLOOKUP($A$760,Raport4!$B$283:$T$419,15)</f>
        <v>80</v>
      </c>
      <c r="P763" s="84">
        <f>VLOOKUP($A$760,Raport4!$B$283:$T$419,16)</f>
        <v>86</v>
      </c>
      <c r="Q763" s="84">
        <f>VLOOKUP($A$760,Raport4!$B$283:$T$419,17)</f>
        <v>81.5</v>
      </c>
      <c r="R763" s="84">
        <f>VLOOKUP($A$760,Raport4!$B$283:$T$419,18)</f>
        <v>77.5</v>
      </c>
      <c r="S763" s="38">
        <f t="shared" si="414"/>
        <v>1257.5</v>
      </c>
      <c r="T763" s="38">
        <f t="shared" si="415"/>
        <v>83.83</v>
      </c>
      <c r="U763" s="338"/>
      <c r="V763" s="340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 spans="1:32" ht="15" customHeight="1">
      <c r="A764" s="335"/>
      <c r="B764" s="86" t="str">
        <f>VLOOKUP($A$760,PresensiIPS!$A$7:$M$360,4)</f>
        <v>3526012004070041</v>
      </c>
      <c r="C764" s="36" t="s">
        <v>24</v>
      </c>
      <c r="D764" s="84">
        <f>VLOOKUP($A$760,Raport5!$B$283:$T$419,4)</f>
        <v>88.5</v>
      </c>
      <c r="E764" s="84">
        <f>VLOOKUP($A$760,Raport5!$B$283:$T$419,5)</f>
        <v>88.5</v>
      </c>
      <c r="F764" s="84">
        <f>VLOOKUP($A$760,Raport5!$B$283:$T$419,6)</f>
        <v>85.5</v>
      </c>
      <c r="G764" s="84">
        <f>VLOOKUP($A$760,Raport5!$B$283:$T$419,7)</f>
        <v>87</v>
      </c>
      <c r="H764" s="84">
        <f>VLOOKUP($A$760,Raport5!$B$283:$T$419,8)</f>
        <v>92</v>
      </c>
      <c r="I764" s="84">
        <f>VLOOKUP($A$760,Raport5!$B$283:$T$419,9)</f>
        <v>87.5</v>
      </c>
      <c r="J764" s="84">
        <f>VLOOKUP($A$760,Raport5!$B$283:$T$419,10)</f>
        <v>91.5</v>
      </c>
      <c r="K764" s="84">
        <f>VLOOKUP($A$760,Raport5!$B$283:$T$419,11)</f>
        <v>90</v>
      </c>
      <c r="L764" s="84">
        <f>VLOOKUP($A$760,Raport5!$B$283:$T$419,12)</f>
        <v>88.5</v>
      </c>
      <c r="M764" s="84">
        <f>VLOOKUP($A$760,Raport5!$B$283:$T$419,13)</f>
        <v>87</v>
      </c>
      <c r="N764" s="84">
        <f>VLOOKUP($A$760,Raport5!$B$283:$T$419,14)</f>
        <v>85</v>
      </c>
      <c r="O764" s="84">
        <f>VLOOKUP($A$760,Raport5!$B$283:$T$419,15)</f>
        <v>92.5</v>
      </c>
      <c r="P764" s="84">
        <f>VLOOKUP($A$760,Raport5!$B$283:$T$419,16)</f>
        <v>86.5</v>
      </c>
      <c r="Q764" s="84">
        <f>VLOOKUP($A$760,Raport5!$B$283:$T$419,17)</f>
        <v>83</v>
      </c>
      <c r="R764" s="84">
        <f>VLOOKUP($A$760,Raport5!$B$283:$T$419,18)</f>
        <v>82</v>
      </c>
      <c r="S764" s="38">
        <f t="shared" si="414"/>
        <v>1315</v>
      </c>
      <c r="T764" s="38">
        <f t="shared" si="415"/>
        <v>87.67</v>
      </c>
      <c r="U764" s="338"/>
      <c r="V764" s="340"/>
    </row>
    <row r="765" spans="1:32" ht="15" customHeight="1">
      <c r="A765" s="335"/>
      <c r="B765" s="85">
        <f>VLOOKUP($A$760,PresensiIPS!$A$7:$M$360,2)</f>
        <v>12372</v>
      </c>
      <c r="C765" s="36" t="s">
        <v>67</v>
      </c>
      <c r="D765" s="84">
        <f>VLOOKUP($A$760,Raport6!$B$283:$T$419,4)</f>
        <v>90</v>
      </c>
      <c r="E765" s="84">
        <f>VLOOKUP($A$760,Raport6!$B$283:$T$419,5)</f>
        <v>90.5</v>
      </c>
      <c r="F765" s="84">
        <f>VLOOKUP($A$760,Raport6!$B$283:$T$419,6)</f>
        <v>89.5</v>
      </c>
      <c r="G765" s="84">
        <f>VLOOKUP($A$760,Raport6!$B$283:$T$419,7)</f>
        <v>88.5</v>
      </c>
      <c r="H765" s="84">
        <f>VLOOKUP($A$760,Raport6!$B$283:$T$419,8)</f>
        <v>92</v>
      </c>
      <c r="I765" s="84">
        <f>VLOOKUP($A$760,Raport6!$B$283:$T$419,9)</f>
        <v>90.5</v>
      </c>
      <c r="J765" s="84">
        <f>VLOOKUP($A$760,Raport6!$B$283:$T$419,10)</f>
        <v>93.5</v>
      </c>
      <c r="K765" s="84">
        <f>VLOOKUP($A$760,Raport6!$B$283:$T$419,11)</f>
        <v>93</v>
      </c>
      <c r="L765" s="84">
        <f>VLOOKUP($A$760,Raport6!$B$283:$T$419,12)</f>
        <v>90</v>
      </c>
      <c r="M765" s="84">
        <f>VLOOKUP($A$760,Raport6!$B$283:$T$419,13)</f>
        <v>91</v>
      </c>
      <c r="N765" s="84">
        <f>VLOOKUP($A$760,Raport6!$B$283:$T$419,14)</f>
        <v>87</v>
      </c>
      <c r="O765" s="84">
        <f>VLOOKUP($A$760,Raport6!$B$283:$T$419,15)</f>
        <v>92.5</v>
      </c>
      <c r="P765" s="84">
        <f>VLOOKUP($A$760,Raport6!$B$283:$T$419,16)</f>
        <v>86.5</v>
      </c>
      <c r="Q765" s="84">
        <f>VLOOKUP($A$760,Raport6!$B$283:$T$419,17)</f>
        <v>85</v>
      </c>
      <c r="R765" s="84">
        <f>VLOOKUP($A$760,Raport6!$B$283:$T$419,18)</f>
        <v>83</v>
      </c>
      <c r="S765" s="38">
        <f t="shared" si="414"/>
        <v>1342.5</v>
      </c>
      <c r="T765" s="38">
        <f t="shared" si="415"/>
        <v>89.5</v>
      </c>
      <c r="U765" s="338"/>
      <c r="V765" s="340"/>
    </row>
    <row r="766" spans="1:32" ht="15" customHeight="1">
      <c r="A766" s="335"/>
      <c r="B766" s="85" t="str">
        <f>VLOOKUP($A$760,PresensiIPS!$A$7:$M$360,3)</f>
        <v>0049623962</v>
      </c>
      <c r="C766" s="27" t="s">
        <v>21</v>
      </c>
      <c r="D766" s="39">
        <f>ROUND(((D760+D761+D762+D763+D764+D765)/6),2)</f>
        <v>84.25</v>
      </c>
      <c r="E766" s="39">
        <f>ROUND(((E760+E761+E762+E763+E764+E765)/6),2)</f>
        <v>85.5</v>
      </c>
      <c r="F766" s="39">
        <f>ROUND(((F760+F761+F762+F763+F764+F765)/6),2)</f>
        <v>82.83</v>
      </c>
      <c r="G766" s="39">
        <f>ROUND(((G760+G761+G762+G763+G764+G765)/6),2)</f>
        <v>84.5</v>
      </c>
      <c r="H766" s="39">
        <f>ROUND(((H760+H761+H762+H763+H764+H765)/6),2)</f>
        <v>84</v>
      </c>
      <c r="I766" s="39">
        <f t="shared" ref="I766:T766" si="417">ROUND(((I760+I761+I762+I763+I764+I765)/6),2)</f>
        <v>82.67</v>
      </c>
      <c r="J766" s="39">
        <f t="shared" si="417"/>
        <v>89.5</v>
      </c>
      <c r="K766" s="39">
        <f t="shared" si="417"/>
        <v>85.67</v>
      </c>
      <c r="L766" s="39">
        <f t="shared" si="417"/>
        <v>83.67</v>
      </c>
      <c r="M766" s="39">
        <f t="shared" ref="M766" si="418">ROUND(((M760+M761+M762+M763+M764+M765)/6),2)</f>
        <v>83.92</v>
      </c>
      <c r="N766" s="39">
        <f t="shared" si="417"/>
        <v>81.92</v>
      </c>
      <c r="O766" s="39">
        <f t="shared" si="417"/>
        <v>81.67</v>
      </c>
      <c r="P766" s="39">
        <f t="shared" si="417"/>
        <v>83.17</v>
      </c>
      <c r="Q766" s="39">
        <f t="shared" si="417"/>
        <v>80</v>
      </c>
      <c r="R766" s="39">
        <f t="shared" si="417"/>
        <v>79.42</v>
      </c>
      <c r="S766" s="39">
        <f t="shared" si="417"/>
        <v>1252.67</v>
      </c>
      <c r="T766" s="39">
        <f t="shared" si="417"/>
        <v>83.51</v>
      </c>
      <c r="U766" s="338"/>
      <c r="V766" s="340"/>
    </row>
    <row r="767" spans="1:32" ht="15" customHeight="1">
      <c r="A767" s="335"/>
      <c r="B767" s="78"/>
      <c r="C767" s="28" t="s">
        <v>204</v>
      </c>
      <c r="D767" s="84">
        <f>VLOOKUP($A$760,'Nilai USP'!$B$283:$T$419,4)</f>
        <v>94</v>
      </c>
      <c r="E767" s="84">
        <f>VLOOKUP($A$760,'Nilai USP'!$B$283:$T$419,5)</f>
        <v>83.84615384615384</v>
      </c>
      <c r="F767" s="84">
        <f>VLOOKUP($A$760,'Nilai USP'!$B$283:$T$419,6)</f>
        <v>95</v>
      </c>
      <c r="G767" s="84">
        <f>VLOOKUP($A$760,'Nilai USP'!$B$283:$T$419,7)</f>
        <v>82</v>
      </c>
      <c r="H767" s="84">
        <f>VLOOKUP($A$760,'Nilai USP'!$B$283:$T$419,8)</f>
        <v>90</v>
      </c>
      <c r="I767" s="84">
        <f>VLOOKUP($A$760,'Nilai USP'!$B$283:$T$419,9)</f>
        <v>99</v>
      </c>
      <c r="J767" s="84">
        <f>VLOOKUP($A$760,'Nilai USP'!$B$283:$T$419,10)</f>
        <v>93</v>
      </c>
      <c r="K767" s="84">
        <f>VLOOKUP($A$760,'Nilai USP'!$B$283:$T$419,11)</f>
        <v>96</v>
      </c>
      <c r="L767" s="84">
        <f>VLOOKUP($A$760,'Nilai USP'!$B$283:$T$419,12)</f>
        <v>86</v>
      </c>
      <c r="M767" s="84">
        <f>VLOOKUP($A$760,'Nilai USP'!$B$283:$T$419,13)</f>
        <v>92.941176470588232</v>
      </c>
      <c r="N767" s="84">
        <f>VLOOKUP($A$760,'Nilai USP'!$B$283:$T$419,14)</f>
        <v>91</v>
      </c>
      <c r="O767" s="84">
        <f>VLOOKUP($A$760,'Nilai USP'!$B$283:$T$419,15)</f>
        <v>87</v>
      </c>
      <c r="P767" s="84">
        <f>VLOOKUP($A$760,'Nilai USP'!$B$283:$T$419,16)</f>
        <v>85</v>
      </c>
      <c r="Q767" s="84">
        <f>VLOOKUP($A$760,'Nilai USP'!$B$283:$T$419,17)</f>
        <v>83</v>
      </c>
      <c r="R767" s="84">
        <f>VLOOKUP($A$760,'Nilai USP'!$B$283:$T$419,18)</f>
        <v>89</v>
      </c>
      <c r="S767" s="38">
        <f t="shared" ref="S767:S774" si="419">SUM(D767:R767)</f>
        <v>1346.7873303167421</v>
      </c>
      <c r="T767" s="38">
        <f t="shared" ref="T767:T774" si="420">ROUND(S767/COUNT(D767:R767),2)</f>
        <v>89.79</v>
      </c>
      <c r="U767" s="338"/>
      <c r="V767" s="340"/>
    </row>
    <row r="768" spans="1:32" ht="15" customHeight="1" thickBot="1">
      <c r="A768" s="336"/>
      <c r="B768" s="29"/>
      <c r="C768" s="37" t="s">
        <v>205</v>
      </c>
      <c r="D768" s="41">
        <f t="shared" ref="D768:R768" si="421">ROUND((D766*$V$6+D767*$V$7),0)</f>
        <v>89</v>
      </c>
      <c r="E768" s="41">
        <f t="shared" si="421"/>
        <v>85</v>
      </c>
      <c r="F768" s="41">
        <f t="shared" si="421"/>
        <v>89</v>
      </c>
      <c r="G768" s="41">
        <f t="shared" si="421"/>
        <v>83</v>
      </c>
      <c r="H768" s="41">
        <f t="shared" si="421"/>
        <v>87</v>
      </c>
      <c r="I768" s="41">
        <f t="shared" si="421"/>
        <v>91</v>
      </c>
      <c r="J768" s="41">
        <f t="shared" si="421"/>
        <v>91</v>
      </c>
      <c r="K768" s="41">
        <f t="shared" si="421"/>
        <v>91</v>
      </c>
      <c r="L768" s="41">
        <f t="shared" si="421"/>
        <v>85</v>
      </c>
      <c r="M768" s="41">
        <f t="shared" si="421"/>
        <v>88</v>
      </c>
      <c r="N768" s="41">
        <f t="shared" si="421"/>
        <v>86</v>
      </c>
      <c r="O768" s="41">
        <f t="shared" si="421"/>
        <v>84</v>
      </c>
      <c r="P768" s="41">
        <f t="shared" si="421"/>
        <v>84</v>
      </c>
      <c r="Q768" s="41">
        <f t="shared" si="421"/>
        <v>82</v>
      </c>
      <c r="R768" s="41">
        <f t="shared" si="421"/>
        <v>84</v>
      </c>
      <c r="S768" s="41">
        <f t="shared" si="419"/>
        <v>1299</v>
      </c>
      <c r="T768" s="41">
        <f t="shared" si="420"/>
        <v>86.6</v>
      </c>
      <c r="U768" s="339"/>
      <c r="V768" s="341"/>
    </row>
    <row r="769" spans="1:32" ht="15" customHeight="1" thickTop="1">
      <c r="A769" s="334">
        <v>85</v>
      </c>
      <c r="B769" s="26"/>
      <c r="C769" s="36" t="s">
        <v>34</v>
      </c>
      <c r="D769" s="87">
        <f>VLOOKUP($A$769,Raport1!$B$283:$T$419,4)</f>
        <v>74</v>
      </c>
      <c r="E769" s="87">
        <f>VLOOKUP($A$769,Raport1!$B$283:$T$419,5)</f>
        <v>76</v>
      </c>
      <c r="F769" s="87">
        <f>VLOOKUP($A$769,Raport1!$B$283:$T$419,6)</f>
        <v>78.5</v>
      </c>
      <c r="G769" s="87">
        <f>VLOOKUP($A$769,Raport1!$B$283:$T$419,7)</f>
        <v>75</v>
      </c>
      <c r="H769" s="87">
        <f>VLOOKUP($A$769,Raport1!$B$283:$T$419,8)</f>
        <v>70</v>
      </c>
      <c r="I769" s="87">
        <f>VLOOKUP($A$769,Raport1!$B$283:$T$419,9)</f>
        <v>76</v>
      </c>
      <c r="J769" s="87">
        <f>VLOOKUP($A$769,Raport1!$B$283:$T$419,10)</f>
        <v>75</v>
      </c>
      <c r="K769" s="87">
        <f>VLOOKUP($A$769,Raport1!$B$283:$T$419,11)</f>
        <v>77.5</v>
      </c>
      <c r="L769" s="87">
        <f>VLOOKUP($A$769,Raport1!$B$283:$T$419,12)</f>
        <v>80.5</v>
      </c>
      <c r="M769" s="87">
        <f>VLOOKUP($A$769,Raport1!$B$283:$T$419,13)</f>
        <v>75</v>
      </c>
      <c r="N769" s="87">
        <f>VLOOKUP($A$769,Raport1!$B$283:$T$419,14)</f>
        <v>75</v>
      </c>
      <c r="O769" s="87">
        <f>VLOOKUP($A$769,Raport1!$B$283:$T$419,15)</f>
        <v>71.5</v>
      </c>
      <c r="P769" s="87">
        <f>VLOOKUP($A$769,Raport1!$B$283:$T$419,16)</f>
        <v>75</v>
      </c>
      <c r="Q769" s="87">
        <f>VLOOKUP($A$769,Raport1!$B$283:$T$419,17)</f>
        <v>73.5</v>
      </c>
      <c r="R769" s="87">
        <f>VLOOKUP($A$769,Raport1!$B$283:$T$419,18)</f>
        <v>77</v>
      </c>
      <c r="S769" s="80">
        <f t="shared" si="419"/>
        <v>1129.5</v>
      </c>
      <c r="T769" s="80">
        <f t="shared" si="420"/>
        <v>75.3</v>
      </c>
      <c r="U769" s="337" t="str">
        <f>'SIKAP IPS'!J92</f>
        <v>SB</v>
      </c>
      <c r="V769" s="340" t="s">
        <v>33</v>
      </c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 spans="1:32" ht="15" customHeight="1">
      <c r="A770" s="335"/>
      <c r="B770" s="26"/>
      <c r="C770" s="35" t="s">
        <v>35</v>
      </c>
      <c r="D770" s="84">
        <f>VLOOKUP($A$769,Raport2!$B$283:$T$419,4)</f>
        <v>78.5</v>
      </c>
      <c r="E770" s="84">
        <f>VLOOKUP($A$769,Raport2!$B$283:$T$419,5)</f>
        <v>78</v>
      </c>
      <c r="F770" s="84">
        <f>VLOOKUP($A$769,Raport2!$B$283:$T$419,6)</f>
        <v>78.5</v>
      </c>
      <c r="G770" s="84">
        <f>VLOOKUP($A$769,Raport2!$B$283:$T$419,7)</f>
        <v>83</v>
      </c>
      <c r="H770" s="84">
        <f>VLOOKUP($A$769,Raport2!$B$283:$T$419,8)</f>
        <v>81</v>
      </c>
      <c r="I770" s="84">
        <f>VLOOKUP($A$769,Raport2!$B$283:$T$419,9)</f>
        <v>77.5</v>
      </c>
      <c r="J770" s="84">
        <f>VLOOKUP($A$769,Raport2!$B$283:$T$419,10)</f>
        <v>84</v>
      </c>
      <c r="K770" s="84">
        <f>VLOOKUP($A$769,Raport2!$B$283:$T$419,11)</f>
        <v>81</v>
      </c>
      <c r="L770" s="84">
        <f>VLOOKUP($A$769,Raport2!$B$283:$T$419,12)</f>
        <v>78.5</v>
      </c>
      <c r="M770" s="84">
        <f>VLOOKUP($A$769,Raport2!$B$283:$T$419,13)</f>
        <v>76</v>
      </c>
      <c r="N770" s="84">
        <f>VLOOKUP($A$769,Raport2!$B$283:$T$419,14)</f>
        <v>78</v>
      </c>
      <c r="O770" s="84">
        <f>VLOOKUP($A$769,Raport2!$B$283:$T$419,15)</f>
        <v>72</v>
      </c>
      <c r="P770" s="84">
        <f>VLOOKUP($A$769,Raport2!$B$283:$T$419,16)</f>
        <v>78</v>
      </c>
      <c r="Q770" s="84">
        <f>VLOOKUP($A$769,Raport2!$B$283:$T$419,17)</f>
        <v>78.5</v>
      </c>
      <c r="R770" s="84">
        <f>VLOOKUP($A$769,Raport2!$B$283:$T$419,18)</f>
        <v>78</v>
      </c>
      <c r="S770" s="38">
        <f t="shared" si="419"/>
        <v>1180.5</v>
      </c>
      <c r="T770" s="38">
        <f t="shared" si="420"/>
        <v>78.7</v>
      </c>
      <c r="U770" s="338"/>
      <c r="V770" s="340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 spans="1:32" ht="15" customHeight="1">
      <c r="A771" s="335"/>
      <c r="B771" s="342" t="str">
        <f>VLOOKUP($A$769,PresensiIPS!$A$7:$M$360,7)</f>
        <v>MUHAMMAD SUBHAN HADI</v>
      </c>
      <c r="C771" s="35" t="s">
        <v>22</v>
      </c>
      <c r="D771" s="84">
        <f>VLOOKUP($A$769,Raport3!$B$283:$T$419,4)</f>
        <v>77</v>
      </c>
      <c r="E771" s="84">
        <f>VLOOKUP($A$769,Raport3!$B$283:$T$419,5)</f>
        <v>72</v>
      </c>
      <c r="F771" s="84">
        <f>VLOOKUP($A$769,Raport3!$B$283:$T$419,6)</f>
        <v>75.5</v>
      </c>
      <c r="G771" s="84">
        <f>VLOOKUP($A$769,Raport3!$B$283:$T$419,7)</f>
        <v>76.5</v>
      </c>
      <c r="H771" s="84">
        <f>VLOOKUP($A$769,Raport3!$B$283:$T$419,8)</f>
        <v>75.5</v>
      </c>
      <c r="I771" s="84">
        <f>VLOOKUP($A$769,Raport3!$B$283:$T$419,9)</f>
        <v>78</v>
      </c>
      <c r="J771" s="84">
        <f>VLOOKUP($A$769,Raport3!$B$283:$T$419,10)</f>
        <v>82</v>
      </c>
      <c r="K771" s="84">
        <f>VLOOKUP($A$769,Raport3!$B$283:$T$419,11)</f>
        <v>61</v>
      </c>
      <c r="L771" s="84">
        <f>VLOOKUP($A$769,Raport3!$B$283:$T$419,12)</f>
        <v>75.5</v>
      </c>
      <c r="M771" s="84">
        <f>VLOOKUP($A$769,Raport3!$B$283:$T$419,13)</f>
        <v>74</v>
      </c>
      <c r="N771" s="84">
        <f>VLOOKUP($A$769,Raport3!$B$283:$T$419,14)</f>
        <v>73.5</v>
      </c>
      <c r="O771" s="84">
        <f>VLOOKUP($A$769,Raport3!$B$283:$T$419,15)</f>
        <v>75</v>
      </c>
      <c r="P771" s="84">
        <f>VLOOKUP($A$769,Raport3!$B$283:$T$419,16)</f>
        <v>80</v>
      </c>
      <c r="Q771" s="84">
        <f>VLOOKUP($A$769,Raport3!$B$283:$T$419,17)</f>
        <v>69</v>
      </c>
      <c r="R771" s="84">
        <f>VLOOKUP($A$769,Raport3!$B$283:$T$419,18)</f>
        <v>77</v>
      </c>
      <c r="S771" s="38">
        <f t="shared" si="419"/>
        <v>1121.5</v>
      </c>
      <c r="T771" s="38">
        <f t="shared" si="420"/>
        <v>74.77</v>
      </c>
      <c r="U771" s="338"/>
      <c r="V771" s="340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 spans="1:32" ht="15" customHeight="1">
      <c r="A772" s="335"/>
      <c r="B772" s="342"/>
      <c r="C772" s="35" t="s">
        <v>23</v>
      </c>
      <c r="D772" s="84">
        <f>VLOOKUP($A$769,Raport4!$B$283:$T$419,4)</f>
        <v>82.5</v>
      </c>
      <c r="E772" s="84">
        <f>VLOOKUP($A$769,Raport4!$B$283:$T$419,5)</f>
        <v>75.5</v>
      </c>
      <c r="F772" s="84">
        <f>VLOOKUP($A$769,Raport4!$B$283:$T$419,6)</f>
        <v>75.5</v>
      </c>
      <c r="G772" s="84">
        <f>VLOOKUP($A$769,Raport4!$B$283:$T$419,7)</f>
        <v>84.5</v>
      </c>
      <c r="H772" s="84">
        <f>VLOOKUP($A$769,Raport4!$B$283:$T$419,8)</f>
        <v>87</v>
      </c>
      <c r="I772" s="84">
        <f>VLOOKUP($A$769,Raport4!$B$283:$T$419,9)</f>
        <v>80</v>
      </c>
      <c r="J772" s="84">
        <f>VLOOKUP($A$769,Raport4!$B$283:$T$419,10)</f>
        <v>91</v>
      </c>
      <c r="K772" s="84">
        <f>VLOOKUP($A$769,Raport4!$B$283:$T$419,11)</f>
        <v>83</v>
      </c>
      <c r="L772" s="84">
        <f>VLOOKUP($A$769,Raport4!$B$283:$T$419,12)</f>
        <v>79.5</v>
      </c>
      <c r="M772" s="84">
        <f>VLOOKUP($A$769,Raport4!$B$283:$T$419,13)</f>
        <v>70.5</v>
      </c>
      <c r="N772" s="84">
        <f>VLOOKUP($A$769,Raport4!$B$283:$T$419,14)</f>
        <v>75</v>
      </c>
      <c r="O772" s="84">
        <f>VLOOKUP($A$769,Raport4!$B$283:$T$419,15)</f>
        <v>75</v>
      </c>
      <c r="P772" s="84">
        <f>VLOOKUP($A$769,Raport4!$B$283:$T$419,16)</f>
        <v>82.5</v>
      </c>
      <c r="Q772" s="84">
        <f>VLOOKUP($A$769,Raport4!$B$283:$T$419,17)</f>
        <v>74.5</v>
      </c>
      <c r="R772" s="84">
        <f>VLOOKUP($A$769,Raport4!$B$283:$T$419,18)</f>
        <v>77.5</v>
      </c>
      <c r="S772" s="38">
        <f t="shared" si="419"/>
        <v>1193.5</v>
      </c>
      <c r="T772" s="38">
        <f t="shared" si="420"/>
        <v>79.569999999999993</v>
      </c>
      <c r="U772" s="338"/>
      <c r="V772" s="340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 spans="1:32" ht="15" customHeight="1">
      <c r="A773" s="335"/>
      <c r="B773" s="86" t="str">
        <f>VLOOKUP($A$769,PresensiIPS!$A$7:$M$360,4)</f>
        <v>3172020504040008</v>
      </c>
      <c r="C773" s="36" t="s">
        <v>24</v>
      </c>
      <c r="D773" s="84">
        <f>VLOOKUP($A$769,Raport5!$B$283:$T$419,4)</f>
        <v>87</v>
      </c>
      <c r="E773" s="84">
        <f>VLOOKUP($A$769,Raport5!$B$283:$T$419,5)</f>
        <v>83.5</v>
      </c>
      <c r="F773" s="84">
        <f>VLOOKUP($A$769,Raport5!$B$283:$T$419,6)</f>
        <v>81.5</v>
      </c>
      <c r="G773" s="84">
        <f>VLOOKUP($A$769,Raport5!$B$283:$T$419,7)</f>
        <v>86.5</v>
      </c>
      <c r="H773" s="84">
        <f>VLOOKUP($A$769,Raport5!$B$283:$T$419,8)</f>
        <v>88.5</v>
      </c>
      <c r="I773" s="84">
        <f>VLOOKUP($A$769,Raport5!$B$283:$T$419,9)</f>
        <v>80</v>
      </c>
      <c r="J773" s="84">
        <f>VLOOKUP($A$769,Raport5!$B$283:$T$419,10)</f>
        <v>89.5</v>
      </c>
      <c r="K773" s="84">
        <f>VLOOKUP($A$769,Raport5!$B$283:$T$419,11)</f>
        <v>88</v>
      </c>
      <c r="L773" s="84">
        <f>VLOOKUP($A$769,Raport5!$B$283:$T$419,12)</f>
        <v>88.5</v>
      </c>
      <c r="M773" s="84">
        <f>VLOOKUP($A$769,Raport5!$B$283:$T$419,13)</f>
        <v>75</v>
      </c>
      <c r="N773" s="84">
        <f>VLOOKUP($A$769,Raport5!$B$283:$T$419,14)</f>
        <v>79</v>
      </c>
      <c r="O773" s="84">
        <f>VLOOKUP($A$769,Raport5!$B$283:$T$419,15)</f>
        <v>85.5</v>
      </c>
      <c r="P773" s="84">
        <f>VLOOKUP($A$769,Raport5!$B$283:$T$419,16)</f>
        <v>79.5</v>
      </c>
      <c r="Q773" s="84">
        <f>VLOOKUP($A$769,Raport5!$B$283:$T$419,17)</f>
        <v>79.5</v>
      </c>
      <c r="R773" s="84">
        <f>VLOOKUP($A$769,Raport5!$B$283:$T$419,18)</f>
        <v>81</v>
      </c>
      <c r="S773" s="38">
        <f t="shared" si="419"/>
        <v>1252.5</v>
      </c>
      <c r="T773" s="38">
        <f t="shared" si="420"/>
        <v>83.5</v>
      </c>
      <c r="U773" s="338"/>
      <c r="V773" s="340"/>
    </row>
    <row r="774" spans="1:32" ht="15" customHeight="1">
      <c r="A774" s="335"/>
      <c r="B774" s="85">
        <f>VLOOKUP($A$769,PresensiIPS!$A$7:$M$360,2)</f>
        <v>12383</v>
      </c>
      <c r="C774" s="36" t="s">
        <v>67</v>
      </c>
      <c r="D774" s="84">
        <f>VLOOKUP($A$769,Raport6!$B$283:$T$419,4)</f>
        <v>89</v>
      </c>
      <c r="E774" s="84">
        <f>VLOOKUP($A$769,Raport6!$B$283:$T$419,5)</f>
        <v>86</v>
      </c>
      <c r="F774" s="84">
        <f>VLOOKUP($A$769,Raport6!$B$283:$T$419,6)</f>
        <v>86.5</v>
      </c>
      <c r="G774" s="84">
        <f>VLOOKUP($A$769,Raport6!$B$283:$T$419,7)</f>
        <v>88.5</v>
      </c>
      <c r="H774" s="84">
        <f>VLOOKUP($A$769,Raport6!$B$283:$T$419,8)</f>
        <v>88.5</v>
      </c>
      <c r="I774" s="84">
        <f>VLOOKUP($A$769,Raport6!$B$283:$T$419,9)</f>
        <v>82.5</v>
      </c>
      <c r="J774" s="84">
        <f>VLOOKUP($A$769,Raport6!$B$283:$T$419,10)</f>
        <v>93</v>
      </c>
      <c r="K774" s="84">
        <f>VLOOKUP($A$769,Raport6!$B$283:$T$419,11)</f>
        <v>91</v>
      </c>
      <c r="L774" s="84">
        <f>VLOOKUP($A$769,Raport6!$B$283:$T$419,12)</f>
        <v>90</v>
      </c>
      <c r="M774" s="84">
        <f>VLOOKUP($A$769,Raport6!$B$283:$T$419,13)</f>
        <v>79</v>
      </c>
      <c r="N774" s="84">
        <f>VLOOKUP($A$769,Raport6!$B$283:$T$419,14)</f>
        <v>81</v>
      </c>
      <c r="O774" s="84">
        <f>VLOOKUP($A$769,Raport6!$B$283:$T$419,15)</f>
        <v>85.5</v>
      </c>
      <c r="P774" s="84">
        <f>VLOOKUP($A$769,Raport6!$B$283:$T$419,16)</f>
        <v>80</v>
      </c>
      <c r="Q774" s="84">
        <f>VLOOKUP($A$769,Raport6!$B$283:$T$419,17)</f>
        <v>83.5</v>
      </c>
      <c r="R774" s="84">
        <f>VLOOKUP($A$769,Raport6!$B$283:$T$419,18)</f>
        <v>81</v>
      </c>
      <c r="S774" s="38">
        <f t="shared" si="419"/>
        <v>1285</v>
      </c>
      <c r="T774" s="38">
        <f t="shared" si="420"/>
        <v>85.67</v>
      </c>
      <c r="U774" s="338"/>
      <c r="V774" s="340"/>
    </row>
    <row r="775" spans="1:32" ht="15" customHeight="1">
      <c r="A775" s="335"/>
      <c r="B775" s="85" t="str">
        <f>VLOOKUP($A$769,PresensiIPS!$A$7:$M$360,3)</f>
        <v>0044916656</v>
      </c>
      <c r="C775" s="27" t="s">
        <v>21</v>
      </c>
      <c r="D775" s="39">
        <f>ROUND(((D769+D770+D771+D772+D773+D774)/6),2)</f>
        <v>81.33</v>
      </c>
      <c r="E775" s="39">
        <f>ROUND(((E769+E770+E771+E772+E773+E774)/6),2)</f>
        <v>78.5</v>
      </c>
      <c r="F775" s="39">
        <f>ROUND(((F769+F770+F771+F772+F773+F774)/6),2)</f>
        <v>79.33</v>
      </c>
      <c r="G775" s="39">
        <f>ROUND(((G769+G770+G771+G772+G773+G774)/6),2)</f>
        <v>82.33</v>
      </c>
      <c r="H775" s="39">
        <f>ROUND(((H769+H770+H771+H772+H773+H774)/6),2)</f>
        <v>81.75</v>
      </c>
      <c r="I775" s="39">
        <f t="shared" ref="I775:T775" si="422">ROUND(((I769+I770+I771+I772+I773+I774)/6),2)</f>
        <v>79</v>
      </c>
      <c r="J775" s="39">
        <f t="shared" si="422"/>
        <v>85.75</v>
      </c>
      <c r="K775" s="39">
        <f t="shared" si="422"/>
        <v>80.25</v>
      </c>
      <c r="L775" s="39">
        <f t="shared" si="422"/>
        <v>82.08</v>
      </c>
      <c r="M775" s="39">
        <f t="shared" ref="M775" si="423">ROUND(((M769+M770+M771+M772+M773+M774)/6),2)</f>
        <v>74.92</v>
      </c>
      <c r="N775" s="39">
        <f t="shared" si="422"/>
        <v>76.92</v>
      </c>
      <c r="O775" s="39">
        <f t="shared" si="422"/>
        <v>77.42</v>
      </c>
      <c r="P775" s="39">
        <f t="shared" si="422"/>
        <v>79.17</v>
      </c>
      <c r="Q775" s="39">
        <f t="shared" si="422"/>
        <v>76.42</v>
      </c>
      <c r="R775" s="39">
        <f t="shared" si="422"/>
        <v>78.58</v>
      </c>
      <c r="S775" s="39">
        <f t="shared" si="422"/>
        <v>1193.75</v>
      </c>
      <c r="T775" s="39">
        <f t="shared" si="422"/>
        <v>79.59</v>
      </c>
      <c r="U775" s="338"/>
      <c r="V775" s="340"/>
    </row>
    <row r="776" spans="1:32" ht="15" customHeight="1">
      <c r="A776" s="335"/>
      <c r="B776" s="78"/>
      <c r="C776" s="28" t="s">
        <v>204</v>
      </c>
      <c r="D776" s="84">
        <f>VLOOKUP($A$769,'Nilai USP'!$B$283:$T$419,4)</f>
        <v>95</v>
      </c>
      <c r="E776" s="84">
        <f>VLOOKUP($A$769,'Nilai USP'!$B$283:$T$419,5)</f>
        <v>86.15384615384616</v>
      </c>
      <c r="F776" s="84">
        <f>VLOOKUP($A$769,'Nilai USP'!$B$283:$T$419,6)</f>
        <v>90</v>
      </c>
      <c r="G776" s="84">
        <f>VLOOKUP($A$769,'Nilai USP'!$B$283:$T$419,7)</f>
        <v>82</v>
      </c>
      <c r="H776" s="84">
        <f>VLOOKUP($A$769,'Nilai USP'!$B$283:$T$419,8)</f>
        <v>83</v>
      </c>
      <c r="I776" s="84">
        <f>VLOOKUP($A$769,'Nilai USP'!$B$283:$T$419,9)</f>
        <v>95</v>
      </c>
      <c r="J776" s="84">
        <f>VLOOKUP($A$769,'Nilai USP'!$B$283:$T$419,10)</f>
        <v>90</v>
      </c>
      <c r="K776" s="84">
        <f>VLOOKUP($A$769,'Nilai USP'!$B$283:$T$419,11)</f>
        <v>96</v>
      </c>
      <c r="L776" s="84">
        <f>VLOOKUP($A$769,'Nilai USP'!$B$283:$T$419,12)</f>
        <v>86</v>
      </c>
      <c r="M776" s="84">
        <f>VLOOKUP($A$769,'Nilai USP'!$B$283:$T$419,13)</f>
        <v>94.705882352941174</v>
      </c>
      <c r="N776" s="84">
        <f>VLOOKUP($A$769,'Nilai USP'!$B$283:$T$419,14)</f>
        <v>98</v>
      </c>
      <c r="O776" s="84">
        <f>VLOOKUP($A$769,'Nilai USP'!$B$283:$T$419,15)</f>
        <v>89</v>
      </c>
      <c r="P776" s="84">
        <f>VLOOKUP($A$769,'Nilai USP'!$B$283:$T$419,16)</f>
        <v>86</v>
      </c>
      <c r="Q776" s="84">
        <f>VLOOKUP($A$769,'Nilai USP'!$B$283:$T$419,17)</f>
        <v>85</v>
      </c>
      <c r="R776" s="84">
        <f>VLOOKUP($A$769,'Nilai USP'!$B$283:$T$419,18)</f>
        <v>86</v>
      </c>
      <c r="S776" s="38">
        <f t="shared" ref="S776:S783" si="424">SUM(D776:R776)</f>
        <v>1341.8597285067874</v>
      </c>
      <c r="T776" s="38">
        <f t="shared" ref="T776:T783" si="425">ROUND(S776/COUNT(D776:R776),2)</f>
        <v>89.46</v>
      </c>
      <c r="U776" s="338"/>
      <c r="V776" s="340"/>
    </row>
    <row r="777" spans="1:32" ht="15" customHeight="1" thickBot="1">
      <c r="A777" s="336"/>
      <c r="B777" s="29"/>
      <c r="C777" s="37" t="s">
        <v>205</v>
      </c>
      <c r="D777" s="41">
        <f t="shared" ref="D777:R777" si="426">ROUND((D775*$V$6+D776*$V$7),0)</f>
        <v>88</v>
      </c>
      <c r="E777" s="41">
        <f t="shared" si="426"/>
        <v>82</v>
      </c>
      <c r="F777" s="41">
        <f t="shared" si="426"/>
        <v>85</v>
      </c>
      <c r="G777" s="41">
        <f t="shared" si="426"/>
        <v>82</v>
      </c>
      <c r="H777" s="41">
        <f t="shared" si="426"/>
        <v>82</v>
      </c>
      <c r="I777" s="41">
        <f t="shared" si="426"/>
        <v>87</v>
      </c>
      <c r="J777" s="41">
        <f t="shared" si="426"/>
        <v>88</v>
      </c>
      <c r="K777" s="41">
        <f t="shared" si="426"/>
        <v>88</v>
      </c>
      <c r="L777" s="41">
        <f t="shared" si="426"/>
        <v>84</v>
      </c>
      <c r="M777" s="41">
        <f t="shared" si="426"/>
        <v>85</v>
      </c>
      <c r="N777" s="41">
        <f t="shared" si="426"/>
        <v>87</v>
      </c>
      <c r="O777" s="41">
        <f t="shared" si="426"/>
        <v>83</v>
      </c>
      <c r="P777" s="41">
        <f t="shared" si="426"/>
        <v>83</v>
      </c>
      <c r="Q777" s="41">
        <f t="shared" si="426"/>
        <v>81</v>
      </c>
      <c r="R777" s="41">
        <f t="shared" si="426"/>
        <v>82</v>
      </c>
      <c r="S777" s="41">
        <f t="shared" si="424"/>
        <v>1267</v>
      </c>
      <c r="T777" s="41">
        <f t="shared" si="425"/>
        <v>84.47</v>
      </c>
      <c r="U777" s="339"/>
      <c r="V777" s="341"/>
    </row>
    <row r="778" spans="1:32" ht="15" customHeight="1" thickTop="1">
      <c r="A778" s="334">
        <v>86</v>
      </c>
      <c r="B778" s="26"/>
      <c r="C778" s="36" t="s">
        <v>34</v>
      </c>
      <c r="D778" s="87">
        <f>VLOOKUP($A$778,Raport1!$B$283:$T$419,4)</f>
        <v>79.5</v>
      </c>
      <c r="E778" s="87">
        <f>VLOOKUP($A$778,Raport1!$B$283:$T$419,5)</f>
        <v>77</v>
      </c>
      <c r="F778" s="87">
        <f>VLOOKUP($A$778,Raport1!$B$283:$T$419,6)</f>
        <v>81</v>
      </c>
      <c r="G778" s="87">
        <f>VLOOKUP($A$778,Raport1!$B$283:$T$419,7)</f>
        <v>76</v>
      </c>
      <c r="H778" s="87">
        <f>VLOOKUP($A$778,Raport1!$B$283:$T$419,8)</f>
        <v>71</v>
      </c>
      <c r="I778" s="87">
        <f>VLOOKUP($A$778,Raport1!$B$283:$T$419,9)</f>
        <v>78</v>
      </c>
      <c r="J778" s="87">
        <f>VLOOKUP($A$778,Raport1!$B$283:$T$419,10)</f>
        <v>75</v>
      </c>
      <c r="K778" s="87">
        <f>VLOOKUP($A$778,Raport1!$B$283:$T$419,11)</f>
        <v>77</v>
      </c>
      <c r="L778" s="87">
        <f>VLOOKUP($A$778,Raport1!$B$283:$T$419,12)</f>
        <v>79.5</v>
      </c>
      <c r="M778" s="87">
        <f>VLOOKUP($A$778,Raport1!$B$283:$T$419,13)</f>
        <v>74</v>
      </c>
      <c r="N778" s="87">
        <f>VLOOKUP($A$778,Raport1!$B$283:$T$419,14)</f>
        <v>75.5</v>
      </c>
      <c r="O778" s="87">
        <f>VLOOKUP($A$778,Raport1!$B$283:$T$419,15)</f>
        <v>75</v>
      </c>
      <c r="P778" s="87">
        <f>VLOOKUP($A$778,Raport1!$B$283:$T$419,16)</f>
        <v>74.5</v>
      </c>
      <c r="Q778" s="87">
        <f>VLOOKUP($A$778,Raport1!$B$283:$T$419,17)</f>
        <v>76</v>
      </c>
      <c r="R778" s="87">
        <f>VLOOKUP($A$778,Raport1!$B$283:$T$419,18)</f>
        <v>79.5</v>
      </c>
      <c r="S778" s="80">
        <f t="shared" si="424"/>
        <v>1148.5</v>
      </c>
      <c r="T778" s="80">
        <f t="shared" si="425"/>
        <v>76.569999999999993</v>
      </c>
      <c r="U778" s="337" t="str">
        <f>'SIKAP IPS'!J93</f>
        <v>SB</v>
      </c>
      <c r="V778" s="340" t="s">
        <v>33</v>
      </c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 spans="1:32" ht="15" customHeight="1">
      <c r="A779" s="335"/>
      <c r="B779" s="26"/>
      <c r="C779" s="35" t="s">
        <v>35</v>
      </c>
      <c r="D779" s="84">
        <f>VLOOKUP($A$778,Raport2!$B$283:$T$419,4)</f>
        <v>79</v>
      </c>
      <c r="E779" s="84">
        <f>VLOOKUP($A$778,Raport2!$B$283:$T$419,5)</f>
        <v>77.5</v>
      </c>
      <c r="F779" s="84">
        <f>VLOOKUP($A$778,Raport2!$B$283:$T$419,6)</f>
        <v>81</v>
      </c>
      <c r="G779" s="84">
        <f>VLOOKUP($A$778,Raport2!$B$283:$T$419,7)</f>
        <v>79</v>
      </c>
      <c r="H779" s="84">
        <f>VLOOKUP($A$778,Raport2!$B$283:$T$419,8)</f>
        <v>78</v>
      </c>
      <c r="I779" s="84">
        <f>VLOOKUP($A$778,Raport2!$B$283:$T$419,9)</f>
        <v>79.5</v>
      </c>
      <c r="J779" s="84">
        <f>VLOOKUP($A$778,Raport2!$B$283:$T$419,10)</f>
        <v>83</v>
      </c>
      <c r="K779" s="84">
        <f>VLOOKUP($A$778,Raport2!$B$283:$T$419,11)</f>
        <v>81</v>
      </c>
      <c r="L779" s="84">
        <f>VLOOKUP($A$778,Raport2!$B$283:$T$419,12)</f>
        <v>81</v>
      </c>
      <c r="M779" s="84">
        <f>VLOOKUP($A$778,Raport2!$B$283:$T$419,13)</f>
        <v>77.5</v>
      </c>
      <c r="N779" s="84">
        <f>VLOOKUP($A$778,Raport2!$B$283:$T$419,14)</f>
        <v>77.5</v>
      </c>
      <c r="O779" s="84">
        <f>VLOOKUP($A$778,Raport2!$B$283:$T$419,15)</f>
        <v>80</v>
      </c>
      <c r="P779" s="84">
        <f>VLOOKUP($A$778,Raport2!$B$283:$T$419,16)</f>
        <v>78</v>
      </c>
      <c r="Q779" s="84">
        <f>VLOOKUP($A$778,Raport2!$B$283:$T$419,17)</f>
        <v>80</v>
      </c>
      <c r="R779" s="84">
        <f>VLOOKUP($A$778,Raport2!$B$283:$T$419,18)</f>
        <v>81</v>
      </c>
      <c r="S779" s="38">
        <f t="shared" si="424"/>
        <v>1193</v>
      </c>
      <c r="T779" s="38">
        <f t="shared" si="425"/>
        <v>79.53</v>
      </c>
      <c r="U779" s="338"/>
      <c r="V779" s="340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 spans="1:32" ht="15" customHeight="1">
      <c r="A780" s="335"/>
      <c r="B780" s="342" t="str">
        <f>VLOOKUP($A$778,PresensiIPS!$A$7:$M$360,7)</f>
        <v>NAFIAH MAHARANI</v>
      </c>
      <c r="C780" s="35" t="s">
        <v>22</v>
      </c>
      <c r="D780" s="84">
        <f>VLOOKUP($A$778,Raport3!$B$283:$T$419,4)</f>
        <v>81</v>
      </c>
      <c r="E780" s="84">
        <f>VLOOKUP($A$778,Raport3!$B$283:$T$419,5)</f>
        <v>79</v>
      </c>
      <c r="F780" s="84">
        <f>VLOOKUP($A$778,Raport3!$B$283:$T$419,6)</f>
        <v>82.5</v>
      </c>
      <c r="G780" s="84">
        <f>VLOOKUP($A$778,Raport3!$B$283:$T$419,7)</f>
        <v>81</v>
      </c>
      <c r="H780" s="84">
        <f>VLOOKUP($A$778,Raport3!$B$283:$T$419,8)</f>
        <v>82.5</v>
      </c>
      <c r="I780" s="84">
        <f>VLOOKUP($A$778,Raport3!$B$283:$T$419,9)</f>
        <v>83</v>
      </c>
      <c r="J780" s="84">
        <f>VLOOKUP($A$778,Raport3!$B$283:$T$419,10)</f>
        <v>86.5</v>
      </c>
      <c r="K780" s="84">
        <f>VLOOKUP($A$778,Raport3!$B$283:$T$419,11)</f>
        <v>65</v>
      </c>
      <c r="L780" s="84">
        <f>VLOOKUP($A$778,Raport3!$B$283:$T$419,12)</f>
        <v>80.5</v>
      </c>
      <c r="M780" s="84">
        <f>VLOOKUP($A$778,Raport3!$B$283:$T$419,13)</f>
        <v>83</v>
      </c>
      <c r="N780" s="84">
        <f>VLOOKUP($A$778,Raport3!$B$283:$T$419,14)</f>
        <v>79.5</v>
      </c>
      <c r="O780" s="84">
        <f>VLOOKUP($A$778,Raport3!$B$283:$T$419,15)</f>
        <v>80</v>
      </c>
      <c r="P780" s="84">
        <f>VLOOKUP($A$778,Raport3!$B$283:$T$419,16)</f>
        <v>82.5</v>
      </c>
      <c r="Q780" s="84">
        <f>VLOOKUP($A$778,Raport3!$B$283:$T$419,17)</f>
        <v>75.5</v>
      </c>
      <c r="R780" s="84">
        <f>VLOOKUP($A$778,Raport3!$B$283:$T$419,18)</f>
        <v>79.5</v>
      </c>
      <c r="S780" s="38">
        <f t="shared" si="424"/>
        <v>1201</v>
      </c>
      <c r="T780" s="38">
        <f t="shared" si="425"/>
        <v>80.069999999999993</v>
      </c>
      <c r="U780" s="338"/>
      <c r="V780" s="340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 spans="1:32" ht="15" customHeight="1">
      <c r="A781" s="335"/>
      <c r="B781" s="342"/>
      <c r="C781" s="35" t="s">
        <v>23</v>
      </c>
      <c r="D781" s="84">
        <f>VLOOKUP($A$778,Raport4!$B$283:$T$419,4)</f>
        <v>86</v>
      </c>
      <c r="E781" s="84">
        <f>VLOOKUP($A$778,Raport4!$B$283:$T$419,5)</f>
        <v>81</v>
      </c>
      <c r="F781" s="84">
        <f>VLOOKUP($A$778,Raport4!$B$283:$T$419,6)</f>
        <v>82.5</v>
      </c>
      <c r="G781" s="84">
        <f>VLOOKUP($A$778,Raport4!$B$283:$T$419,7)</f>
        <v>88</v>
      </c>
      <c r="H781" s="84">
        <f>VLOOKUP($A$778,Raport4!$B$283:$T$419,8)</f>
        <v>87</v>
      </c>
      <c r="I781" s="84">
        <f>VLOOKUP($A$778,Raport4!$B$283:$T$419,9)</f>
        <v>83</v>
      </c>
      <c r="J781" s="84">
        <f>VLOOKUP($A$778,Raport4!$B$283:$T$419,10)</f>
        <v>87.5</v>
      </c>
      <c r="K781" s="84">
        <f>VLOOKUP($A$778,Raport4!$B$283:$T$419,11)</f>
        <v>84.5</v>
      </c>
      <c r="L781" s="84">
        <f>VLOOKUP($A$778,Raport4!$B$283:$T$419,12)</f>
        <v>79</v>
      </c>
      <c r="M781" s="84">
        <f>VLOOKUP($A$778,Raport4!$B$283:$T$419,13)</f>
        <v>78.5</v>
      </c>
      <c r="N781" s="84">
        <f>VLOOKUP($A$778,Raport4!$B$283:$T$419,14)</f>
        <v>80.5</v>
      </c>
      <c r="O781" s="84">
        <f>VLOOKUP($A$778,Raport4!$B$283:$T$419,15)</f>
        <v>85</v>
      </c>
      <c r="P781" s="84">
        <f>VLOOKUP($A$778,Raport4!$B$283:$T$419,16)</f>
        <v>86</v>
      </c>
      <c r="Q781" s="84">
        <f>VLOOKUP($A$778,Raport4!$B$283:$T$419,17)</f>
        <v>78.5</v>
      </c>
      <c r="R781" s="84">
        <f>VLOOKUP($A$778,Raport4!$B$283:$T$419,18)</f>
        <v>80</v>
      </c>
      <c r="S781" s="38">
        <f t="shared" si="424"/>
        <v>1247</v>
      </c>
      <c r="T781" s="38">
        <f t="shared" si="425"/>
        <v>83.13</v>
      </c>
      <c r="U781" s="338"/>
      <c r="V781" s="340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 spans="1:32" ht="15" customHeight="1">
      <c r="A782" s="335"/>
      <c r="B782" s="86" t="str">
        <f>VLOOKUP($A$778,PresensiIPS!$A$7:$M$360,4)</f>
        <v>3526017108030002</v>
      </c>
      <c r="C782" s="36" t="s">
        <v>24</v>
      </c>
      <c r="D782" s="84">
        <f>VLOOKUP($A$778,Raport5!$B$283:$T$419,4)</f>
        <v>88</v>
      </c>
      <c r="E782" s="84">
        <f>VLOOKUP($A$778,Raport5!$B$283:$T$419,5)</f>
        <v>87.5</v>
      </c>
      <c r="F782" s="84">
        <f>VLOOKUP($A$778,Raport5!$B$283:$T$419,6)</f>
        <v>84</v>
      </c>
      <c r="G782" s="84">
        <f>VLOOKUP($A$778,Raport5!$B$283:$T$419,7)</f>
        <v>88.5</v>
      </c>
      <c r="H782" s="84">
        <f>VLOOKUP($A$778,Raport5!$B$283:$T$419,8)</f>
        <v>91.5</v>
      </c>
      <c r="I782" s="84">
        <f>VLOOKUP($A$778,Raport5!$B$283:$T$419,9)</f>
        <v>86</v>
      </c>
      <c r="J782" s="84">
        <f>VLOOKUP($A$778,Raport5!$B$283:$T$419,10)</f>
        <v>88.5</v>
      </c>
      <c r="K782" s="84">
        <f>VLOOKUP($A$778,Raport5!$B$283:$T$419,11)</f>
        <v>86</v>
      </c>
      <c r="L782" s="84">
        <f>VLOOKUP($A$778,Raport5!$B$283:$T$419,12)</f>
        <v>88.5</v>
      </c>
      <c r="M782" s="84">
        <f>VLOOKUP($A$778,Raport5!$B$283:$T$419,13)</f>
        <v>84</v>
      </c>
      <c r="N782" s="84">
        <f>VLOOKUP($A$778,Raport5!$B$283:$T$419,14)</f>
        <v>80</v>
      </c>
      <c r="O782" s="84">
        <f>VLOOKUP($A$778,Raport5!$B$283:$T$419,15)</f>
        <v>92.5</v>
      </c>
      <c r="P782" s="84">
        <f>VLOOKUP($A$778,Raport5!$B$283:$T$419,16)</f>
        <v>78</v>
      </c>
      <c r="Q782" s="84">
        <f>VLOOKUP($A$778,Raport5!$B$283:$T$419,17)</f>
        <v>75</v>
      </c>
      <c r="R782" s="84">
        <f>VLOOKUP($A$778,Raport5!$B$283:$T$419,18)</f>
        <v>83</v>
      </c>
      <c r="S782" s="38">
        <f t="shared" si="424"/>
        <v>1281</v>
      </c>
      <c r="T782" s="38">
        <f t="shared" si="425"/>
        <v>85.4</v>
      </c>
      <c r="U782" s="338"/>
      <c r="V782" s="340"/>
    </row>
    <row r="783" spans="1:32" ht="15" customHeight="1">
      <c r="A783" s="335"/>
      <c r="B783" s="85">
        <f>VLOOKUP($A$778,PresensiIPS!$A$7:$M$360,2)</f>
        <v>12395</v>
      </c>
      <c r="C783" s="36" t="s">
        <v>67</v>
      </c>
      <c r="D783" s="84">
        <f>VLOOKUP($A$778,Raport6!$B$283:$T$419,4)</f>
        <v>89.5</v>
      </c>
      <c r="E783" s="84">
        <f>VLOOKUP($A$778,Raport6!$B$283:$T$419,5)</f>
        <v>90</v>
      </c>
      <c r="F783" s="84">
        <f>VLOOKUP($A$778,Raport6!$B$283:$T$419,6)</f>
        <v>88.5</v>
      </c>
      <c r="G783" s="84">
        <f>VLOOKUP($A$778,Raport6!$B$283:$T$419,7)</f>
        <v>89.5</v>
      </c>
      <c r="H783" s="84">
        <f>VLOOKUP($A$778,Raport6!$B$283:$T$419,8)</f>
        <v>92</v>
      </c>
      <c r="I783" s="84">
        <f>VLOOKUP($A$778,Raport6!$B$283:$T$419,9)</f>
        <v>87.5</v>
      </c>
      <c r="J783" s="84">
        <f>VLOOKUP($A$778,Raport6!$B$283:$T$419,10)</f>
        <v>91.5</v>
      </c>
      <c r="K783" s="84">
        <f>VLOOKUP($A$778,Raport6!$B$283:$T$419,11)</f>
        <v>89</v>
      </c>
      <c r="L783" s="84">
        <f>VLOOKUP($A$778,Raport6!$B$283:$T$419,12)</f>
        <v>90</v>
      </c>
      <c r="M783" s="84">
        <f>VLOOKUP($A$778,Raport6!$B$283:$T$419,13)</f>
        <v>88</v>
      </c>
      <c r="N783" s="84">
        <f>VLOOKUP($A$778,Raport6!$B$283:$T$419,14)</f>
        <v>82</v>
      </c>
      <c r="O783" s="84">
        <f>VLOOKUP($A$778,Raport6!$B$283:$T$419,15)</f>
        <v>92.5</v>
      </c>
      <c r="P783" s="84">
        <f>VLOOKUP($A$778,Raport6!$B$283:$T$419,16)</f>
        <v>80</v>
      </c>
      <c r="Q783" s="84">
        <f>VLOOKUP($A$778,Raport6!$B$283:$T$419,17)</f>
        <v>75.5</v>
      </c>
      <c r="R783" s="84">
        <f>VLOOKUP($A$778,Raport6!$B$283:$T$419,18)</f>
        <v>84</v>
      </c>
      <c r="S783" s="38">
        <f t="shared" si="424"/>
        <v>1309.5</v>
      </c>
      <c r="T783" s="38">
        <f t="shared" si="425"/>
        <v>87.3</v>
      </c>
      <c r="U783" s="338"/>
      <c r="V783" s="340"/>
    </row>
    <row r="784" spans="1:32" ht="15" customHeight="1">
      <c r="A784" s="335"/>
      <c r="B784" s="85" t="str">
        <f>VLOOKUP($A$778,PresensiIPS!$A$7:$M$360,3)</f>
        <v>0032329615</v>
      </c>
      <c r="C784" s="27" t="s">
        <v>21</v>
      </c>
      <c r="D784" s="39">
        <f>ROUND(((D778+D779+D780+D781+D782+D783)/6),2)</f>
        <v>83.83</v>
      </c>
      <c r="E784" s="39">
        <f>ROUND(((E778+E779+E780+E781+E782+E783)/6),2)</f>
        <v>82</v>
      </c>
      <c r="F784" s="39">
        <f>ROUND(((F778+F779+F780+F781+F782+F783)/6),2)</f>
        <v>83.25</v>
      </c>
      <c r="G784" s="39">
        <f>ROUND(((G778+G779+G780+G781+G782+G783)/6),2)</f>
        <v>83.67</v>
      </c>
      <c r="H784" s="39">
        <f>ROUND(((H778+H779+H780+H781+H782+H783)/6),2)</f>
        <v>83.67</v>
      </c>
      <c r="I784" s="39">
        <f t="shared" ref="I784:T784" si="427">ROUND(((I778+I779+I780+I781+I782+I783)/6),2)</f>
        <v>82.83</v>
      </c>
      <c r="J784" s="39">
        <f t="shared" si="427"/>
        <v>85.33</v>
      </c>
      <c r="K784" s="39">
        <f t="shared" si="427"/>
        <v>80.42</v>
      </c>
      <c r="L784" s="39">
        <f t="shared" si="427"/>
        <v>83.08</v>
      </c>
      <c r="M784" s="39">
        <f t="shared" ref="M784" si="428">ROUND(((M778+M779+M780+M781+M782+M783)/6),2)</f>
        <v>80.83</v>
      </c>
      <c r="N784" s="39">
        <f t="shared" si="427"/>
        <v>79.17</v>
      </c>
      <c r="O784" s="39">
        <f t="shared" si="427"/>
        <v>84.17</v>
      </c>
      <c r="P784" s="39">
        <f t="shared" si="427"/>
        <v>79.83</v>
      </c>
      <c r="Q784" s="39">
        <f t="shared" si="427"/>
        <v>76.75</v>
      </c>
      <c r="R784" s="39">
        <f t="shared" si="427"/>
        <v>81.17</v>
      </c>
      <c r="S784" s="39">
        <f t="shared" si="427"/>
        <v>1230</v>
      </c>
      <c r="T784" s="39">
        <f t="shared" si="427"/>
        <v>82</v>
      </c>
      <c r="U784" s="338"/>
      <c r="V784" s="340"/>
    </row>
    <row r="785" spans="1:32" ht="15" customHeight="1">
      <c r="A785" s="335"/>
      <c r="B785" s="78"/>
      <c r="C785" s="28" t="s">
        <v>204</v>
      </c>
      <c r="D785" s="84">
        <f>VLOOKUP($A$778,'Nilai USP'!$B$283:$T$419,4)</f>
        <v>85</v>
      </c>
      <c r="E785" s="84">
        <f>VLOOKUP($A$778,'Nilai USP'!$B$283:$T$419,5)</f>
        <v>79.230769230769226</v>
      </c>
      <c r="F785" s="84">
        <f>VLOOKUP($A$778,'Nilai USP'!$B$283:$T$419,6)</f>
        <v>81</v>
      </c>
      <c r="G785" s="84">
        <f>VLOOKUP($A$778,'Nilai USP'!$B$283:$T$419,7)</f>
        <v>77</v>
      </c>
      <c r="H785" s="84">
        <f>VLOOKUP($A$778,'Nilai USP'!$B$283:$T$419,8)</f>
        <v>84</v>
      </c>
      <c r="I785" s="84">
        <f>VLOOKUP($A$778,'Nilai USP'!$B$283:$T$419,9)</f>
        <v>87</v>
      </c>
      <c r="J785" s="84">
        <f>VLOOKUP($A$778,'Nilai USP'!$B$283:$T$419,10)</f>
        <v>85</v>
      </c>
      <c r="K785" s="84">
        <f>VLOOKUP($A$778,'Nilai USP'!$B$283:$T$419,11)</f>
        <v>89</v>
      </c>
      <c r="L785" s="84">
        <f>VLOOKUP($A$778,'Nilai USP'!$B$283:$T$419,12)</f>
        <v>81</v>
      </c>
      <c r="M785" s="84">
        <f>VLOOKUP($A$778,'Nilai USP'!$B$283:$T$419,13)</f>
        <v>86.764705882352942</v>
      </c>
      <c r="N785" s="84">
        <f>VLOOKUP($A$778,'Nilai USP'!$B$283:$T$419,14)</f>
        <v>90</v>
      </c>
      <c r="O785" s="84">
        <f>VLOOKUP($A$778,'Nilai USP'!$B$283:$T$419,15)</f>
        <v>78</v>
      </c>
      <c r="P785" s="84">
        <f>VLOOKUP($A$778,'Nilai USP'!$B$283:$T$419,16)</f>
        <v>76</v>
      </c>
      <c r="Q785" s="84">
        <f>VLOOKUP($A$778,'Nilai USP'!$B$283:$T$419,17)</f>
        <v>73</v>
      </c>
      <c r="R785" s="84">
        <f>VLOOKUP($A$778,'Nilai USP'!$B$283:$T$419,18)</f>
        <v>77</v>
      </c>
      <c r="S785" s="38">
        <f t="shared" ref="S785:S792" si="429">SUM(D785:R785)</f>
        <v>1228.9954751131222</v>
      </c>
      <c r="T785" s="38">
        <f t="shared" ref="T785:T792" si="430">ROUND(S785/COUNT(D785:R785),2)</f>
        <v>81.93</v>
      </c>
      <c r="U785" s="338"/>
      <c r="V785" s="340"/>
    </row>
    <row r="786" spans="1:32" ht="15" customHeight="1" thickBot="1">
      <c r="A786" s="336"/>
      <c r="B786" s="29"/>
      <c r="C786" s="37" t="s">
        <v>205</v>
      </c>
      <c r="D786" s="41">
        <f t="shared" ref="D786:R786" si="431">ROUND((D784*$V$6+D785*$V$7),0)</f>
        <v>84</v>
      </c>
      <c r="E786" s="41">
        <f t="shared" si="431"/>
        <v>81</v>
      </c>
      <c r="F786" s="41">
        <f t="shared" si="431"/>
        <v>82</v>
      </c>
      <c r="G786" s="41">
        <f t="shared" si="431"/>
        <v>80</v>
      </c>
      <c r="H786" s="41">
        <f t="shared" si="431"/>
        <v>84</v>
      </c>
      <c r="I786" s="41">
        <f t="shared" si="431"/>
        <v>85</v>
      </c>
      <c r="J786" s="41">
        <f t="shared" si="431"/>
        <v>85</v>
      </c>
      <c r="K786" s="41">
        <f t="shared" si="431"/>
        <v>85</v>
      </c>
      <c r="L786" s="41">
        <f t="shared" si="431"/>
        <v>82</v>
      </c>
      <c r="M786" s="41">
        <f t="shared" si="431"/>
        <v>84</v>
      </c>
      <c r="N786" s="41">
        <f t="shared" si="431"/>
        <v>85</v>
      </c>
      <c r="O786" s="41">
        <f t="shared" si="431"/>
        <v>81</v>
      </c>
      <c r="P786" s="41">
        <f t="shared" si="431"/>
        <v>78</v>
      </c>
      <c r="Q786" s="41">
        <f t="shared" si="431"/>
        <v>75</v>
      </c>
      <c r="R786" s="41">
        <f t="shared" si="431"/>
        <v>79</v>
      </c>
      <c r="S786" s="41">
        <f t="shared" si="429"/>
        <v>1230</v>
      </c>
      <c r="T786" s="41">
        <f t="shared" si="430"/>
        <v>82</v>
      </c>
      <c r="U786" s="339"/>
      <c r="V786" s="341"/>
    </row>
    <row r="787" spans="1:32" ht="15" customHeight="1" thickTop="1">
      <c r="A787" s="334">
        <v>87</v>
      </c>
      <c r="B787" s="26"/>
      <c r="C787" s="36" t="s">
        <v>34</v>
      </c>
      <c r="D787" s="87">
        <f>VLOOKUP($A$787,Raport1!$B$283:$T$419,4)</f>
        <v>81.5</v>
      </c>
      <c r="E787" s="87">
        <f>VLOOKUP($A$787,Raport1!$B$283:$T$419,5)</f>
        <v>78</v>
      </c>
      <c r="F787" s="87">
        <f>VLOOKUP($A$787,Raport1!$B$283:$T$419,6)</f>
        <v>86</v>
      </c>
      <c r="G787" s="87">
        <f>VLOOKUP($A$787,Raport1!$B$283:$T$419,7)</f>
        <v>76.5</v>
      </c>
      <c r="H787" s="87">
        <f>VLOOKUP($A$787,Raport1!$B$283:$T$419,8)</f>
        <v>82</v>
      </c>
      <c r="I787" s="87">
        <f>VLOOKUP($A$787,Raport1!$B$283:$T$419,9)</f>
        <v>78</v>
      </c>
      <c r="J787" s="87">
        <f>VLOOKUP($A$787,Raport1!$B$283:$T$419,10)</f>
        <v>80</v>
      </c>
      <c r="K787" s="87">
        <f>VLOOKUP($A$787,Raport1!$B$283:$T$419,11)</f>
        <v>76.5</v>
      </c>
      <c r="L787" s="87">
        <f>VLOOKUP($A$787,Raport1!$B$283:$T$419,12)</f>
        <v>80.5</v>
      </c>
      <c r="M787" s="87">
        <f>VLOOKUP($A$787,Raport1!$B$283:$T$419,13)</f>
        <v>80.5</v>
      </c>
      <c r="N787" s="87">
        <f>VLOOKUP($A$787,Raport1!$B$283:$T$419,14)</f>
        <v>84.5</v>
      </c>
      <c r="O787" s="87">
        <f>VLOOKUP($A$787,Raport1!$B$283:$T$419,15)</f>
        <v>77.5</v>
      </c>
      <c r="P787" s="87">
        <f>VLOOKUP($A$787,Raport1!$B$283:$T$419,16)</f>
        <v>82.5</v>
      </c>
      <c r="Q787" s="87">
        <f>VLOOKUP($A$787,Raport1!$B$283:$T$419,17)</f>
        <v>77</v>
      </c>
      <c r="R787" s="87">
        <f>VLOOKUP($A$787,Raport1!$B$283:$T$419,18)</f>
        <v>77.5</v>
      </c>
      <c r="S787" s="80">
        <f t="shared" si="429"/>
        <v>1198.5</v>
      </c>
      <c r="T787" s="80">
        <f t="shared" si="430"/>
        <v>79.900000000000006</v>
      </c>
      <c r="U787" s="337" t="str">
        <f>'SIKAP IPS'!J94</f>
        <v>SB</v>
      </c>
      <c r="V787" s="340" t="s">
        <v>33</v>
      </c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 spans="1:32" ht="15" customHeight="1">
      <c r="A788" s="335"/>
      <c r="B788" s="26"/>
      <c r="C788" s="35" t="s">
        <v>35</v>
      </c>
      <c r="D788" s="84">
        <f>VLOOKUP($A$787,Raport2!$B$283:$T$419,4)</f>
        <v>83.5</v>
      </c>
      <c r="E788" s="84">
        <f>VLOOKUP($A$787,Raport2!$B$283:$T$419,5)</f>
        <v>81</v>
      </c>
      <c r="F788" s="84">
        <f>VLOOKUP($A$787,Raport2!$B$283:$T$419,6)</f>
        <v>87</v>
      </c>
      <c r="G788" s="84">
        <f>VLOOKUP($A$787,Raport2!$B$283:$T$419,7)</f>
        <v>78</v>
      </c>
      <c r="H788" s="84">
        <f>VLOOKUP($A$787,Raport2!$B$283:$T$419,8)</f>
        <v>83.5</v>
      </c>
      <c r="I788" s="84">
        <f>VLOOKUP($A$787,Raport2!$B$283:$T$419,9)</f>
        <v>81.5</v>
      </c>
      <c r="J788" s="84">
        <f>VLOOKUP($A$787,Raport2!$B$283:$T$419,10)</f>
        <v>88</v>
      </c>
      <c r="K788" s="84">
        <f>VLOOKUP($A$787,Raport2!$B$283:$T$419,11)</f>
        <v>81</v>
      </c>
      <c r="L788" s="84">
        <f>VLOOKUP($A$787,Raport2!$B$283:$T$419,12)</f>
        <v>81.5</v>
      </c>
      <c r="M788" s="84">
        <f>VLOOKUP($A$787,Raport2!$B$283:$T$419,13)</f>
        <v>84</v>
      </c>
      <c r="N788" s="84">
        <f>VLOOKUP($A$787,Raport2!$B$283:$T$419,14)</f>
        <v>85</v>
      </c>
      <c r="O788" s="84">
        <f>VLOOKUP($A$787,Raport2!$B$283:$T$419,15)</f>
        <v>80</v>
      </c>
      <c r="P788" s="84">
        <f>VLOOKUP($A$787,Raport2!$B$283:$T$419,16)</f>
        <v>84.5</v>
      </c>
      <c r="Q788" s="84">
        <f>VLOOKUP($A$787,Raport2!$B$283:$T$419,17)</f>
        <v>80</v>
      </c>
      <c r="R788" s="84">
        <f>VLOOKUP($A$787,Raport2!$B$283:$T$419,18)</f>
        <v>84.5</v>
      </c>
      <c r="S788" s="38">
        <f t="shared" si="429"/>
        <v>1243</v>
      </c>
      <c r="T788" s="38">
        <f t="shared" si="430"/>
        <v>82.87</v>
      </c>
      <c r="U788" s="338"/>
      <c r="V788" s="340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 spans="1:32" ht="15" customHeight="1">
      <c r="A789" s="335"/>
      <c r="B789" s="342" t="str">
        <f>VLOOKUP($A$787,PresensiIPS!$A$7:$M$360,7)</f>
        <v>NURHAYATI</v>
      </c>
      <c r="C789" s="35" t="s">
        <v>22</v>
      </c>
      <c r="D789" s="84">
        <f>VLOOKUP($A$787,Raport3!$B$283:$T$419,4)</f>
        <v>86.5</v>
      </c>
      <c r="E789" s="84">
        <f>VLOOKUP($A$787,Raport3!$B$283:$T$419,5)</f>
        <v>83</v>
      </c>
      <c r="F789" s="84">
        <f>VLOOKUP($A$787,Raport3!$B$283:$T$419,6)</f>
        <v>86</v>
      </c>
      <c r="G789" s="84">
        <f>VLOOKUP($A$787,Raport3!$B$283:$T$419,7)</f>
        <v>87</v>
      </c>
      <c r="H789" s="84">
        <f>VLOOKUP($A$787,Raport3!$B$283:$T$419,8)</f>
        <v>89</v>
      </c>
      <c r="I789" s="84">
        <f>VLOOKUP($A$787,Raport3!$B$283:$T$419,9)</f>
        <v>86.5</v>
      </c>
      <c r="J789" s="84">
        <f>VLOOKUP($A$787,Raport3!$B$283:$T$419,10)</f>
        <v>89.5</v>
      </c>
      <c r="K789" s="84">
        <f>VLOOKUP($A$787,Raport3!$B$283:$T$419,11)</f>
        <v>81</v>
      </c>
      <c r="L789" s="84">
        <f>VLOOKUP($A$787,Raport3!$B$283:$T$419,12)</f>
        <v>85.5</v>
      </c>
      <c r="M789" s="84">
        <f>VLOOKUP($A$787,Raport3!$B$283:$T$419,13)</f>
        <v>90</v>
      </c>
      <c r="N789" s="84">
        <f>VLOOKUP($A$787,Raport3!$B$283:$T$419,14)</f>
        <v>87</v>
      </c>
      <c r="O789" s="84">
        <f>VLOOKUP($A$787,Raport3!$B$283:$T$419,15)</f>
        <v>85</v>
      </c>
      <c r="P789" s="84">
        <f>VLOOKUP($A$787,Raport3!$B$283:$T$419,16)</f>
        <v>88.5</v>
      </c>
      <c r="Q789" s="84">
        <f>VLOOKUP($A$787,Raport3!$B$283:$T$419,17)</f>
        <v>85</v>
      </c>
      <c r="R789" s="84">
        <f>VLOOKUP($A$787,Raport3!$B$283:$T$419,18)</f>
        <v>78.5</v>
      </c>
      <c r="S789" s="38">
        <f t="shared" si="429"/>
        <v>1288</v>
      </c>
      <c r="T789" s="38">
        <f t="shared" si="430"/>
        <v>85.87</v>
      </c>
      <c r="U789" s="338"/>
      <c r="V789" s="340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 spans="1:32" ht="15" customHeight="1">
      <c r="A790" s="335"/>
      <c r="B790" s="342"/>
      <c r="C790" s="35" t="s">
        <v>23</v>
      </c>
      <c r="D790" s="84">
        <f>VLOOKUP($A$787,Raport4!$B$283:$T$419,4)</f>
        <v>93</v>
      </c>
      <c r="E790" s="84">
        <f>VLOOKUP($A$787,Raport4!$B$283:$T$419,5)</f>
        <v>87</v>
      </c>
      <c r="F790" s="84">
        <f>VLOOKUP($A$787,Raport4!$B$283:$T$419,6)</f>
        <v>86</v>
      </c>
      <c r="G790" s="84">
        <f>VLOOKUP($A$787,Raport4!$B$283:$T$419,7)</f>
        <v>85.5</v>
      </c>
      <c r="H790" s="84">
        <f>VLOOKUP($A$787,Raport4!$B$283:$T$419,8)</f>
        <v>91</v>
      </c>
      <c r="I790" s="84">
        <f>VLOOKUP($A$787,Raport4!$B$283:$T$419,9)</f>
        <v>87.5</v>
      </c>
      <c r="J790" s="84">
        <f>VLOOKUP($A$787,Raport4!$B$283:$T$419,10)</f>
        <v>90</v>
      </c>
      <c r="K790" s="84">
        <f>VLOOKUP($A$787,Raport4!$B$283:$T$419,11)</f>
        <v>84.5</v>
      </c>
      <c r="L790" s="84">
        <f>VLOOKUP($A$787,Raport4!$B$283:$T$419,12)</f>
        <v>89</v>
      </c>
      <c r="M790" s="84">
        <f>VLOOKUP($A$787,Raport4!$B$283:$T$419,13)</f>
        <v>84.5</v>
      </c>
      <c r="N790" s="84">
        <f>VLOOKUP($A$787,Raport4!$B$283:$T$419,14)</f>
        <v>87</v>
      </c>
      <c r="O790" s="84">
        <f>VLOOKUP($A$787,Raport4!$B$283:$T$419,15)</f>
        <v>80</v>
      </c>
      <c r="P790" s="84">
        <f>VLOOKUP($A$787,Raport4!$B$283:$T$419,16)</f>
        <v>91.5</v>
      </c>
      <c r="Q790" s="84">
        <f>VLOOKUP($A$787,Raport4!$B$283:$T$419,17)</f>
        <v>85</v>
      </c>
      <c r="R790" s="84">
        <f>VLOOKUP($A$787,Raport4!$B$283:$T$419,18)</f>
        <v>85</v>
      </c>
      <c r="S790" s="38">
        <f t="shared" si="429"/>
        <v>1306.5</v>
      </c>
      <c r="T790" s="38">
        <f t="shared" si="430"/>
        <v>87.1</v>
      </c>
      <c r="U790" s="338"/>
      <c r="V790" s="340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 spans="1:32" ht="15" customHeight="1">
      <c r="A791" s="335"/>
      <c r="B791" s="86" t="str">
        <f>VLOOKUP($A$787,PresensiIPS!$A$7:$M$360,4)</f>
        <v>3526015504030002</v>
      </c>
      <c r="C791" s="36" t="s">
        <v>24</v>
      </c>
      <c r="D791" s="84">
        <f>VLOOKUP($A$787,Raport5!$B$283:$T$419,4)</f>
        <v>92</v>
      </c>
      <c r="E791" s="84">
        <f>VLOOKUP($A$787,Raport5!$B$283:$T$419,5)</f>
        <v>92.5</v>
      </c>
      <c r="F791" s="84">
        <f>VLOOKUP($A$787,Raport5!$B$283:$T$419,6)</f>
        <v>88.5</v>
      </c>
      <c r="G791" s="84">
        <f>VLOOKUP($A$787,Raport5!$B$283:$T$419,7)</f>
        <v>87</v>
      </c>
      <c r="H791" s="84">
        <f>VLOOKUP($A$787,Raport5!$B$283:$T$419,8)</f>
        <v>93.5</v>
      </c>
      <c r="I791" s="84">
        <f>VLOOKUP($A$787,Raport5!$B$283:$T$419,9)</f>
        <v>88.5</v>
      </c>
      <c r="J791" s="84">
        <f>VLOOKUP($A$787,Raport5!$B$283:$T$419,10)</f>
        <v>90</v>
      </c>
      <c r="K791" s="84">
        <f>VLOOKUP($A$787,Raport5!$B$283:$T$419,11)</f>
        <v>90</v>
      </c>
      <c r="L791" s="84">
        <f>VLOOKUP($A$787,Raport5!$B$283:$T$419,12)</f>
        <v>90.5</v>
      </c>
      <c r="M791" s="84">
        <f>VLOOKUP($A$787,Raport5!$B$283:$T$419,13)</f>
        <v>90</v>
      </c>
      <c r="N791" s="84">
        <f>VLOOKUP($A$787,Raport5!$B$283:$T$419,14)</f>
        <v>88.5</v>
      </c>
      <c r="O791" s="84">
        <f>VLOOKUP($A$787,Raport5!$B$283:$T$419,15)</f>
        <v>90.5</v>
      </c>
      <c r="P791" s="84">
        <f>VLOOKUP($A$787,Raport5!$B$283:$T$419,16)</f>
        <v>90.5</v>
      </c>
      <c r="Q791" s="84">
        <f>VLOOKUP($A$787,Raport5!$B$283:$T$419,17)</f>
        <v>85.5</v>
      </c>
      <c r="R791" s="84">
        <f>VLOOKUP($A$787,Raport5!$B$283:$T$419,18)</f>
        <v>85.5</v>
      </c>
      <c r="S791" s="38">
        <f t="shared" si="429"/>
        <v>1343</v>
      </c>
      <c r="T791" s="38">
        <f t="shared" si="430"/>
        <v>89.53</v>
      </c>
      <c r="U791" s="338"/>
      <c r="V791" s="340"/>
    </row>
    <row r="792" spans="1:32" ht="15" customHeight="1">
      <c r="A792" s="335"/>
      <c r="B792" s="85">
        <f>VLOOKUP($A$787,PresensiIPS!$A$7:$M$360,2)</f>
        <v>12412</v>
      </c>
      <c r="C792" s="36" t="s">
        <v>67</v>
      </c>
      <c r="D792" s="84">
        <f>VLOOKUP($A$787,Raport6!$B$283:$T$419,4)</f>
        <v>93.5</v>
      </c>
      <c r="E792" s="84">
        <f>VLOOKUP($A$787,Raport6!$B$283:$T$419,5)</f>
        <v>94.5</v>
      </c>
      <c r="F792" s="84">
        <f>VLOOKUP($A$787,Raport6!$B$283:$T$419,6)</f>
        <v>89.5</v>
      </c>
      <c r="G792" s="84">
        <f>VLOOKUP($A$787,Raport6!$B$283:$T$419,7)</f>
        <v>89</v>
      </c>
      <c r="H792" s="84">
        <f>VLOOKUP($A$787,Raport6!$B$283:$T$419,8)</f>
        <v>94</v>
      </c>
      <c r="I792" s="84">
        <f>VLOOKUP($A$787,Raport6!$B$283:$T$419,9)</f>
        <v>89.5</v>
      </c>
      <c r="J792" s="84">
        <f>VLOOKUP($A$787,Raport6!$B$283:$T$419,10)</f>
        <v>94.5</v>
      </c>
      <c r="K792" s="84">
        <f>VLOOKUP($A$787,Raport6!$B$283:$T$419,11)</f>
        <v>93</v>
      </c>
      <c r="L792" s="84">
        <f>VLOOKUP($A$787,Raport6!$B$283:$T$419,12)</f>
        <v>91.5</v>
      </c>
      <c r="M792" s="84">
        <f>VLOOKUP($A$787,Raport6!$B$283:$T$419,13)</f>
        <v>94</v>
      </c>
      <c r="N792" s="84">
        <f>VLOOKUP($A$787,Raport6!$B$283:$T$419,14)</f>
        <v>90.5</v>
      </c>
      <c r="O792" s="84">
        <f>VLOOKUP($A$787,Raport6!$B$283:$T$419,15)</f>
        <v>90.5</v>
      </c>
      <c r="P792" s="84">
        <f>VLOOKUP($A$787,Raport6!$B$283:$T$419,16)</f>
        <v>91.5</v>
      </c>
      <c r="Q792" s="84">
        <f>VLOOKUP($A$787,Raport6!$B$283:$T$419,17)</f>
        <v>85.5</v>
      </c>
      <c r="R792" s="84">
        <f>VLOOKUP($A$787,Raport6!$B$283:$T$419,18)</f>
        <v>86.5</v>
      </c>
      <c r="S792" s="38">
        <f t="shared" si="429"/>
        <v>1367.5</v>
      </c>
      <c r="T792" s="38">
        <f t="shared" si="430"/>
        <v>91.17</v>
      </c>
      <c r="U792" s="338"/>
      <c r="V792" s="340"/>
    </row>
    <row r="793" spans="1:32" ht="15" customHeight="1">
      <c r="A793" s="335"/>
      <c r="B793" s="85" t="str">
        <f>VLOOKUP($A$787,PresensiIPS!$A$7:$M$360,3)</f>
        <v>0036047178</v>
      </c>
      <c r="C793" s="27" t="s">
        <v>21</v>
      </c>
      <c r="D793" s="39">
        <f>ROUND(((D787+D788+D789+D790+D791+D792)/6),2)</f>
        <v>88.33</v>
      </c>
      <c r="E793" s="39">
        <f>ROUND(((E787+E788+E789+E790+E791+E792)/6),2)</f>
        <v>86</v>
      </c>
      <c r="F793" s="39">
        <f>ROUND(((F787+F788+F789+F790+F791+F792)/6),2)</f>
        <v>87.17</v>
      </c>
      <c r="G793" s="39">
        <f>ROUND(((G787+G788+G789+G790+G791+G792)/6),2)</f>
        <v>83.83</v>
      </c>
      <c r="H793" s="39">
        <f>ROUND(((H787+H788+H789+H790+H791+H792)/6),2)</f>
        <v>88.83</v>
      </c>
      <c r="I793" s="39">
        <f t="shared" ref="I793:T793" si="432">ROUND(((I787+I788+I789+I790+I791+I792)/6),2)</f>
        <v>85.25</v>
      </c>
      <c r="J793" s="39">
        <f t="shared" si="432"/>
        <v>88.67</v>
      </c>
      <c r="K793" s="39">
        <f t="shared" si="432"/>
        <v>84.33</v>
      </c>
      <c r="L793" s="39">
        <f t="shared" si="432"/>
        <v>86.42</v>
      </c>
      <c r="M793" s="39">
        <f t="shared" ref="M793" si="433">ROUND(((M787+M788+M789+M790+M791+M792)/6),2)</f>
        <v>87.17</v>
      </c>
      <c r="N793" s="39">
        <f t="shared" si="432"/>
        <v>87.08</v>
      </c>
      <c r="O793" s="39">
        <f t="shared" si="432"/>
        <v>83.92</v>
      </c>
      <c r="P793" s="39">
        <f t="shared" si="432"/>
        <v>88.17</v>
      </c>
      <c r="Q793" s="39">
        <f t="shared" si="432"/>
        <v>83</v>
      </c>
      <c r="R793" s="39">
        <f t="shared" si="432"/>
        <v>82.92</v>
      </c>
      <c r="S793" s="39">
        <f t="shared" si="432"/>
        <v>1291.08</v>
      </c>
      <c r="T793" s="39">
        <f t="shared" si="432"/>
        <v>86.07</v>
      </c>
      <c r="U793" s="338"/>
      <c r="V793" s="340"/>
    </row>
    <row r="794" spans="1:32" ht="15" customHeight="1">
      <c r="A794" s="335"/>
      <c r="B794" s="78"/>
      <c r="C794" s="28" t="s">
        <v>204</v>
      </c>
      <c r="D794" s="84">
        <f>VLOOKUP($A$787,'Nilai USP'!$B$283:$T$419,4)</f>
        <v>93</v>
      </c>
      <c r="E794" s="84">
        <f>VLOOKUP($A$787,'Nilai USP'!$B$283:$T$419,5)</f>
        <v>84.615384615384613</v>
      </c>
      <c r="F794" s="84">
        <f>VLOOKUP($A$787,'Nilai USP'!$B$283:$T$419,6)</f>
        <v>86</v>
      </c>
      <c r="G794" s="84">
        <f>VLOOKUP($A$787,'Nilai USP'!$B$283:$T$419,7)</f>
        <v>80</v>
      </c>
      <c r="H794" s="84">
        <f>VLOOKUP($A$787,'Nilai USP'!$B$283:$T$419,8)</f>
        <v>86</v>
      </c>
      <c r="I794" s="84">
        <f>VLOOKUP($A$787,'Nilai USP'!$B$283:$T$419,9)</f>
        <v>93</v>
      </c>
      <c r="J794" s="84">
        <f>VLOOKUP($A$787,'Nilai USP'!$B$283:$T$419,10)</f>
        <v>95</v>
      </c>
      <c r="K794" s="84">
        <f>VLOOKUP($A$787,'Nilai USP'!$B$283:$T$419,11)</f>
        <v>96</v>
      </c>
      <c r="L794" s="84">
        <f>VLOOKUP($A$787,'Nilai USP'!$B$283:$T$419,12)</f>
        <v>87</v>
      </c>
      <c r="M794" s="84">
        <f>VLOOKUP($A$787,'Nilai USP'!$B$283:$T$419,13)</f>
        <v>98.235294117647058</v>
      </c>
      <c r="N794" s="84">
        <f>VLOOKUP($A$787,'Nilai USP'!$B$283:$T$419,14)</f>
        <v>99</v>
      </c>
      <c r="O794" s="84">
        <f>VLOOKUP($A$787,'Nilai USP'!$B$283:$T$419,15)</f>
        <v>87</v>
      </c>
      <c r="P794" s="84">
        <f>VLOOKUP($A$787,'Nilai USP'!$B$283:$T$419,16)</f>
        <v>81</v>
      </c>
      <c r="Q794" s="84">
        <f>VLOOKUP($A$787,'Nilai USP'!$B$283:$T$419,17)</f>
        <v>81</v>
      </c>
      <c r="R794" s="84">
        <f>VLOOKUP($A$787,'Nilai USP'!$B$283:$T$419,18)</f>
        <v>89</v>
      </c>
      <c r="S794" s="38">
        <f t="shared" ref="S794:S801" si="434">SUM(D794:R794)</f>
        <v>1335.8506787330316</v>
      </c>
      <c r="T794" s="38">
        <f t="shared" ref="T794:T801" si="435">ROUND(S794/COUNT(D794:R794),2)</f>
        <v>89.06</v>
      </c>
      <c r="U794" s="338"/>
      <c r="V794" s="340"/>
    </row>
    <row r="795" spans="1:32" ht="15" customHeight="1" thickBot="1">
      <c r="A795" s="336"/>
      <c r="B795" s="29"/>
      <c r="C795" s="37" t="s">
        <v>205</v>
      </c>
      <c r="D795" s="41">
        <f t="shared" ref="D795:R795" si="436">ROUND((D793*$V$6+D794*$V$7),0)</f>
        <v>91</v>
      </c>
      <c r="E795" s="41">
        <f t="shared" si="436"/>
        <v>85</v>
      </c>
      <c r="F795" s="41">
        <f t="shared" si="436"/>
        <v>87</v>
      </c>
      <c r="G795" s="41">
        <f t="shared" si="436"/>
        <v>82</v>
      </c>
      <c r="H795" s="41">
        <f t="shared" si="436"/>
        <v>87</v>
      </c>
      <c r="I795" s="41">
        <f t="shared" si="436"/>
        <v>89</v>
      </c>
      <c r="J795" s="41">
        <f t="shared" si="436"/>
        <v>92</v>
      </c>
      <c r="K795" s="41">
        <f t="shared" si="436"/>
        <v>90</v>
      </c>
      <c r="L795" s="41">
        <f t="shared" si="436"/>
        <v>87</v>
      </c>
      <c r="M795" s="41">
        <f t="shared" si="436"/>
        <v>93</v>
      </c>
      <c r="N795" s="41">
        <f t="shared" si="436"/>
        <v>93</v>
      </c>
      <c r="O795" s="41">
        <f t="shared" si="436"/>
        <v>85</v>
      </c>
      <c r="P795" s="41">
        <f t="shared" si="436"/>
        <v>85</v>
      </c>
      <c r="Q795" s="41">
        <f t="shared" si="436"/>
        <v>82</v>
      </c>
      <c r="R795" s="41">
        <f t="shared" si="436"/>
        <v>86</v>
      </c>
      <c r="S795" s="41">
        <f t="shared" si="434"/>
        <v>1314</v>
      </c>
      <c r="T795" s="41">
        <f t="shared" si="435"/>
        <v>87.6</v>
      </c>
      <c r="U795" s="339"/>
      <c r="V795" s="341"/>
    </row>
    <row r="796" spans="1:32" ht="15" customHeight="1" thickTop="1">
      <c r="A796" s="334">
        <v>88</v>
      </c>
      <c r="B796" s="26"/>
      <c r="C796" s="36" t="s">
        <v>34</v>
      </c>
      <c r="D796" s="87">
        <f>VLOOKUP($A$796,Raport1!$B$283:$T$419,4)</f>
        <v>74.5</v>
      </c>
      <c r="E796" s="87">
        <f>VLOOKUP($A$796,Raport1!$B$283:$T$419,5)</f>
        <v>76</v>
      </c>
      <c r="F796" s="87">
        <f>VLOOKUP($A$796,Raport1!$B$283:$T$419,6)</f>
        <v>80.5</v>
      </c>
      <c r="G796" s="87">
        <f>VLOOKUP($A$796,Raport1!$B$283:$T$419,7)</f>
        <v>77</v>
      </c>
      <c r="H796" s="87">
        <f>VLOOKUP($A$796,Raport1!$B$283:$T$419,8)</f>
        <v>72.5</v>
      </c>
      <c r="I796" s="87">
        <f>VLOOKUP($A$796,Raport1!$B$283:$T$419,9)</f>
        <v>76.5</v>
      </c>
      <c r="J796" s="87">
        <f>VLOOKUP($A$796,Raport1!$B$283:$T$419,10)</f>
        <v>80</v>
      </c>
      <c r="K796" s="87">
        <f>VLOOKUP($A$796,Raport1!$B$283:$T$419,11)</f>
        <v>77</v>
      </c>
      <c r="L796" s="87">
        <f>VLOOKUP($A$796,Raport1!$B$283:$T$419,12)</f>
        <v>80</v>
      </c>
      <c r="M796" s="87">
        <f>VLOOKUP($A$796,Raport1!$B$283:$T$419,13)</f>
        <v>73</v>
      </c>
      <c r="N796" s="87">
        <f>VLOOKUP($A$796,Raport1!$B$283:$T$419,14)</f>
        <v>74.5</v>
      </c>
      <c r="O796" s="87">
        <f>VLOOKUP($A$796,Raport1!$B$283:$T$419,15)</f>
        <v>75</v>
      </c>
      <c r="P796" s="87">
        <f>VLOOKUP($A$796,Raport1!$B$283:$T$419,16)</f>
        <v>75.5</v>
      </c>
      <c r="Q796" s="87">
        <f>VLOOKUP($A$796,Raport1!$B$283:$T$419,17)</f>
        <v>76</v>
      </c>
      <c r="R796" s="87">
        <f>VLOOKUP($A$796,Raport1!$B$283:$T$419,18)</f>
        <v>76</v>
      </c>
      <c r="S796" s="80">
        <f t="shared" si="434"/>
        <v>1144</v>
      </c>
      <c r="T796" s="80">
        <f t="shared" si="435"/>
        <v>76.27</v>
      </c>
      <c r="U796" s="337" t="str">
        <f>'SIKAP IPS'!J95</f>
        <v>SB</v>
      </c>
      <c r="V796" s="340" t="s">
        <v>33</v>
      </c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 spans="1:32" ht="15" customHeight="1">
      <c r="A797" s="335"/>
      <c r="B797" s="26"/>
      <c r="C797" s="35" t="s">
        <v>35</v>
      </c>
      <c r="D797" s="84">
        <f>VLOOKUP($A$796,Raport2!$B$283:$T$419,4)</f>
        <v>76</v>
      </c>
      <c r="E797" s="84">
        <f>VLOOKUP($A$796,Raport2!$B$283:$T$419,5)</f>
        <v>77.5</v>
      </c>
      <c r="F797" s="84">
        <f>VLOOKUP($A$796,Raport2!$B$283:$T$419,6)</f>
        <v>82</v>
      </c>
      <c r="G797" s="84">
        <f>VLOOKUP($A$796,Raport2!$B$283:$T$419,7)</f>
        <v>82.5</v>
      </c>
      <c r="H797" s="84">
        <f>VLOOKUP($A$796,Raport2!$B$283:$T$419,8)</f>
        <v>76.5</v>
      </c>
      <c r="I797" s="84">
        <f>VLOOKUP($A$796,Raport2!$B$283:$T$419,9)</f>
        <v>79.5</v>
      </c>
      <c r="J797" s="84">
        <f>VLOOKUP($A$796,Raport2!$B$283:$T$419,10)</f>
        <v>85</v>
      </c>
      <c r="K797" s="84">
        <f>VLOOKUP($A$796,Raport2!$B$283:$T$419,11)</f>
        <v>81</v>
      </c>
      <c r="L797" s="84">
        <f>VLOOKUP($A$796,Raport2!$B$283:$T$419,12)</f>
        <v>80</v>
      </c>
      <c r="M797" s="84">
        <f>VLOOKUP($A$796,Raport2!$B$283:$T$419,13)</f>
        <v>77.5</v>
      </c>
      <c r="N797" s="84">
        <f>VLOOKUP($A$796,Raport2!$B$283:$T$419,14)</f>
        <v>78</v>
      </c>
      <c r="O797" s="84">
        <f>VLOOKUP($A$796,Raport2!$B$283:$T$419,15)</f>
        <v>78</v>
      </c>
      <c r="P797" s="84">
        <f>VLOOKUP($A$796,Raport2!$B$283:$T$419,16)</f>
        <v>77</v>
      </c>
      <c r="Q797" s="84">
        <f>VLOOKUP($A$796,Raport2!$B$283:$T$419,17)</f>
        <v>80</v>
      </c>
      <c r="R797" s="84">
        <f>VLOOKUP($A$796,Raport2!$B$283:$T$419,18)</f>
        <v>77.5</v>
      </c>
      <c r="S797" s="38">
        <f t="shared" si="434"/>
        <v>1188</v>
      </c>
      <c r="T797" s="38">
        <f t="shared" si="435"/>
        <v>79.2</v>
      </c>
      <c r="U797" s="338"/>
      <c r="V797" s="340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 spans="1:32" ht="15" customHeight="1">
      <c r="A798" s="335"/>
      <c r="B798" s="342" t="str">
        <f>VLOOKUP($A$796,PresensiIPS!$A$7:$M$360,7)</f>
        <v>NURIL FAHMA WIJAYA</v>
      </c>
      <c r="C798" s="35" t="s">
        <v>22</v>
      </c>
      <c r="D798" s="84">
        <f>VLOOKUP($A$796,Raport3!$B$283:$T$419,4)</f>
        <v>81.5</v>
      </c>
      <c r="E798" s="84">
        <f>VLOOKUP($A$796,Raport3!$B$283:$T$419,5)</f>
        <v>79</v>
      </c>
      <c r="F798" s="84">
        <f>VLOOKUP($A$796,Raport3!$B$283:$T$419,6)</f>
        <v>83</v>
      </c>
      <c r="G798" s="84">
        <f>VLOOKUP($A$796,Raport3!$B$283:$T$419,7)</f>
        <v>81</v>
      </c>
      <c r="H798" s="84">
        <f>VLOOKUP($A$796,Raport3!$B$283:$T$419,8)</f>
        <v>85.5</v>
      </c>
      <c r="I798" s="84">
        <f>VLOOKUP($A$796,Raport3!$B$283:$T$419,9)</f>
        <v>83</v>
      </c>
      <c r="J798" s="84">
        <f>VLOOKUP($A$796,Raport3!$B$283:$T$419,10)</f>
        <v>88.5</v>
      </c>
      <c r="K798" s="84">
        <f>VLOOKUP($A$796,Raport3!$B$283:$T$419,11)</f>
        <v>85</v>
      </c>
      <c r="L798" s="84">
        <f>VLOOKUP($A$796,Raport3!$B$283:$T$419,12)</f>
        <v>85</v>
      </c>
      <c r="M798" s="84">
        <f>VLOOKUP($A$796,Raport3!$B$283:$T$419,13)</f>
        <v>82</v>
      </c>
      <c r="N798" s="84">
        <f>VLOOKUP($A$796,Raport3!$B$283:$T$419,14)</f>
        <v>79.5</v>
      </c>
      <c r="O798" s="84">
        <f>VLOOKUP($A$796,Raport3!$B$283:$T$419,15)</f>
        <v>80</v>
      </c>
      <c r="P798" s="84">
        <f>VLOOKUP($A$796,Raport3!$B$283:$T$419,16)</f>
        <v>81.5</v>
      </c>
      <c r="Q798" s="84">
        <f>VLOOKUP($A$796,Raport3!$B$283:$T$419,17)</f>
        <v>76</v>
      </c>
      <c r="R798" s="84">
        <f>VLOOKUP($A$796,Raport3!$B$283:$T$419,18)</f>
        <v>77</v>
      </c>
      <c r="S798" s="38">
        <f t="shared" si="434"/>
        <v>1227.5</v>
      </c>
      <c r="T798" s="38">
        <f t="shared" si="435"/>
        <v>81.83</v>
      </c>
      <c r="U798" s="338"/>
      <c r="V798" s="340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 spans="1:32" ht="15" customHeight="1">
      <c r="A799" s="335"/>
      <c r="B799" s="342"/>
      <c r="C799" s="35" t="s">
        <v>23</v>
      </c>
      <c r="D799" s="84">
        <f>VLOOKUP($A$796,Raport4!$B$283:$T$419,4)</f>
        <v>87</v>
      </c>
      <c r="E799" s="84">
        <f>VLOOKUP($A$796,Raport4!$B$283:$T$419,5)</f>
        <v>81</v>
      </c>
      <c r="F799" s="84">
        <f>VLOOKUP($A$796,Raport4!$B$283:$T$419,6)</f>
        <v>84</v>
      </c>
      <c r="G799" s="84">
        <f>VLOOKUP($A$796,Raport4!$B$283:$T$419,7)</f>
        <v>86</v>
      </c>
      <c r="H799" s="84">
        <f>VLOOKUP($A$796,Raport4!$B$283:$T$419,8)</f>
        <v>87</v>
      </c>
      <c r="I799" s="84">
        <f>VLOOKUP($A$796,Raport4!$B$283:$T$419,9)</f>
        <v>83</v>
      </c>
      <c r="J799" s="84">
        <f>VLOOKUP($A$796,Raport4!$B$283:$T$419,10)</f>
        <v>90</v>
      </c>
      <c r="K799" s="84">
        <f>VLOOKUP($A$796,Raport4!$B$283:$T$419,11)</f>
        <v>86</v>
      </c>
      <c r="L799" s="84">
        <f>VLOOKUP($A$796,Raport4!$B$283:$T$419,12)</f>
        <v>86</v>
      </c>
      <c r="M799" s="84">
        <f>VLOOKUP($A$796,Raport4!$B$283:$T$419,13)</f>
        <v>82.5</v>
      </c>
      <c r="N799" s="84">
        <f>VLOOKUP($A$796,Raport4!$B$283:$T$419,14)</f>
        <v>79.5</v>
      </c>
      <c r="O799" s="84">
        <f>VLOOKUP($A$796,Raport4!$B$283:$T$419,15)</f>
        <v>85</v>
      </c>
      <c r="P799" s="84">
        <f>VLOOKUP($A$796,Raport4!$B$283:$T$419,16)</f>
        <v>86</v>
      </c>
      <c r="Q799" s="84">
        <f>VLOOKUP($A$796,Raport4!$B$283:$T$419,17)</f>
        <v>81</v>
      </c>
      <c r="R799" s="84">
        <f>VLOOKUP($A$796,Raport4!$B$283:$T$419,18)</f>
        <v>76.5</v>
      </c>
      <c r="S799" s="38">
        <f t="shared" si="434"/>
        <v>1260.5</v>
      </c>
      <c r="T799" s="38">
        <f t="shared" si="435"/>
        <v>84.03</v>
      </c>
      <c r="U799" s="338"/>
      <c r="V799" s="340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 spans="1:32" ht="15" customHeight="1">
      <c r="A800" s="335"/>
      <c r="B800" s="86" t="str">
        <f>VLOOKUP($A$796,PresensiIPS!$A$7:$M$360,4)</f>
        <v>3526016205030002</v>
      </c>
      <c r="C800" s="36" t="s">
        <v>24</v>
      </c>
      <c r="D800" s="84">
        <f>VLOOKUP($A$796,Raport5!$B$283:$T$419,4)</f>
        <v>86.5</v>
      </c>
      <c r="E800" s="84">
        <f>VLOOKUP($A$796,Raport5!$B$283:$T$419,5)</f>
        <v>87.5</v>
      </c>
      <c r="F800" s="84">
        <f>VLOOKUP($A$796,Raport5!$B$283:$T$419,6)</f>
        <v>87.5</v>
      </c>
      <c r="G800" s="84">
        <f>VLOOKUP($A$796,Raport5!$B$283:$T$419,7)</f>
        <v>87.5</v>
      </c>
      <c r="H800" s="84">
        <f>VLOOKUP($A$796,Raport5!$B$283:$T$419,8)</f>
        <v>93</v>
      </c>
      <c r="I800" s="84">
        <f>VLOOKUP($A$796,Raport5!$B$283:$T$419,9)</f>
        <v>85</v>
      </c>
      <c r="J800" s="84">
        <f>VLOOKUP($A$796,Raport5!$B$283:$T$419,10)</f>
        <v>91.5</v>
      </c>
      <c r="K800" s="84">
        <f>VLOOKUP($A$796,Raport5!$B$283:$T$419,11)</f>
        <v>87</v>
      </c>
      <c r="L800" s="84">
        <f>VLOOKUP($A$796,Raport5!$B$283:$T$419,12)</f>
        <v>89</v>
      </c>
      <c r="M800" s="84">
        <f>VLOOKUP($A$796,Raport5!$B$283:$T$419,13)</f>
        <v>86</v>
      </c>
      <c r="N800" s="84">
        <f>VLOOKUP($A$796,Raport5!$B$283:$T$419,14)</f>
        <v>81</v>
      </c>
      <c r="O800" s="84">
        <f>VLOOKUP($A$796,Raport5!$B$283:$T$419,15)</f>
        <v>90.5</v>
      </c>
      <c r="P800" s="84">
        <f>VLOOKUP($A$796,Raport5!$B$283:$T$419,16)</f>
        <v>86</v>
      </c>
      <c r="Q800" s="84">
        <f>VLOOKUP($A$796,Raport5!$B$283:$T$419,17)</f>
        <v>78</v>
      </c>
      <c r="R800" s="84">
        <f>VLOOKUP($A$796,Raport5!$B$283:$T$419,18)</f>
        <v>84</v>
      </c>
      <c r="S800" s="38">
        <f t="shared" si="434"/>
        <v>1300</v>
      </c>
      <c r="T800" s="38">
        <f t="shared" si="435"/>
        <v>86.67</v>
      </c>
      <c r="U800" s="338"/>
      <c r="V800" s="340"/>
    </row>
    <row r="801" spans="1:32" ht="15" customHeight="1">
      <c r="A801" s="335"/>
      <c r="B801" s="85">
        <f>VLOOKUP($A$796,PresensiIPS!$A$7:$M$360,2)</f>
        <v>12415</v>
      </c>
      <c r="C801" s="36" t="s">
        <v>67</v>
      </c>
      <c r="D801" s="84">
        <f>VLOOKUP($A$796,Raport6!$B$283:$T$419,4)</f>
        <v>88</v>
      </c>
      <c r="E801" s="84">
        <f>VLOOKUP($A$796,Raport6!$B$283:$T$419,5)</f>
        <v>90</v>
      </c>
      <c r="F801" s="84">
        <f>VLOOKUP($A$796,Raport6!$B$283:$T$419,6)</f>
        <v>90.5</v>
      </c>
      <c r="G801" s="84">
        <f>VLOOKUP($A$796,Raport6!$B$283:$T$419,7)</f>
        <v>88.5</v>
      </c>
      <c r="H801" s="84">
        <f>VLOOKUP($A$796,Raport6!$B$283:$T$419,8)</f>
        <v>93.5</v>
      </c>
      <c r="I801" s="84">
        <f>VLOOKUP($A$796,Raport6!$B$283:$T$419,9)</f>
        <v>86.5</v>
      </c>
      <c r="J801" s="84">
        <f>VLOOKUP($A$796,Raport6!$B$283:$T$419,10)</f>
        <v>92.5</v>
      </c>
      <c r="K801" s="84">
        <f>VLOOKUP($A$796,Raport6!$B$283:$T$419,11)</f>
        <v>90</v>
      </c>
      <c r="L801" s="84">
        <f>VLOOKUP($A$796,Raport6!$B$283:$T$419,12)</f>
        <v>90.5</v>
      </c>
      <c r="M801" s="84">
        <f>VLOOKUP($A$796,Raport6!$B$283:$T$419,13)</f>
        <v>90</v>
      </c>
      <c r="N801" s="84">
        <f>VLOOKUP($A$796,Raport6!$B$283:$T$419,14)</f>
        <v>83</v>
      </c>
      <c r="O801" s="84">
        <f>VLOOKUP($A$796,Raport6!$B$283:$T$419,15)</f>
        <v>90.5</v>
      </c>
      <c r="P801" s="84">
        <f>VLOOKUP($A$796,Raport6!$B$283:$T$419,16)</f>
        <v>88</v>
      </c>
      <c r="Q801" s="84">
        <f>VLOOKUP($A$796,Raport6!$B$283:$T$419,17)</f>
        <v>79</v>
      </c>
      <c r="R801" s="84">
        <f>VLOOKUP($A$796,Raport6!$B$283:$T$419,18)</f>
        <v>85</v>
      </c>
      <c r="S801" s="38">
        <f t="shared" si="434"/>
        <v>1325.5</v>
      </c>
      <c r="T801" s="38">
        <f t="shared" si="435"/>
        <v>88.37</v>
      </c>
      <c r="U801" s="338"/>
      <c r="V801" s="340"/>
    </row>
    <row r="802" spans="1:32" ht="15" customHeight="1">
      <c r="A802" s="335"/>
      <c r="B802" s="85" t="str">
        <f>VLOOKUP($A$796,PresensiIPS!$A$7:$M$360,3)</f>
        <v>0037322831</v>
      </c>
      <c r="C802" s="27" t="s">
        <v>21</v>
      </c>
      <c r="D802" s="39">
        <f>ROUND(((D796+D797+D798+D799+D800+D801)/6),2)</f>
        <v>82.25</v>
      </c>
      <c r="E802" s="39">
        <f>ROUND(((E796+E797+E798+E799+E800+E801)/6),2)</f>
        <v>81.83</v>
      </c>
      <c r="F802" s="39">
        <f>ROUND(((F796+F797+F798+F799+F800+F801)/6),2)</f>
        <v>84.58</v>
      </c>
      <c r="G802" s="39">
        <f>ROUND(((G796+G797+G798+G799+G800+G801)/6),2)</f>
        <v>83.75</v>
      </c>
      <c r="H802" s="39">
        <f>ROUND(((H796+H797+H798+H799+H800+H801)/6),2)</f>
        <v>84.67</v>
      </c>
      <c r="I802" s="39">
        <f t="shared" ref="I802:T802" si="437">ROUND(((I796+I797+I798+I799+I800+I801)/6),2)</f>
        <v>82.25</v>
      </c>
      <c r="J802" s="39">
        <f t="shared" si="437"/>
        <v>87.92</v>
      </c>
      <c r="K802" s="39">
        <f t="shared" si="437"/>
        <v>84.33</v>
      </c>
      <c r="L802" s="39">
        <f t="shared" si="437"/>
        <v>85.08</v>
      </c>
      <c r="M802" s="39">
        <f t="shared" ref="M802" si="438">ROUND(((M796+M797+M798+M799+M800+M801)/6),2)</f>
        <v>81.83</v>
      </c>
      <c r="N802" s="39">
        <f t="shared" si="437"/>
        <v>79.25</v>
      </c>
      <c r="O802" s="39">
        <f t="shared" si="437"/>
        <v>83.17</v>
      </c>
      <c r="P802" s="39">
        <f t="shared" si="437"/>
        <v>82.33</v>
      </c>
      <c r="Q802" s="39">
        <f t="shared" si="437"/>
        <v>78.33</v>
      </c>
      <c r="R802" s="39">
        <f t="shared" si="437"/>
        <v>79.33</v>
      </c>
      <c r="S802" s="39">
        <f t="shared" si="437"/>
        <v>1240.92</v>
      </c>
      <c r="T802" s="39">
        <f t="shared" si="437"/>
        <v>82.73</v>
      </c>
      <c r="U802" s="338"/>
      <c r="V802" s="340"/>
    </row>
    <row r="803" spans="1:32" ht="15" customHeight="1">
      <c r="A803" s="335"/>
      <c r="B803" s="78"/>
      <c r="C803" s="28" t="s">
        <v>204</v>
      </c>
      <c r="D803" s="84">
        <f>VLOOKUP($A$796,'Nilai USP'!$B$283:$T$419,4)</f>
        <v>86</v>
      </c>
      <c r="E803" s="84">
        <f>VLOOKUP($A$796,'Nilai USP'!$B$283:$T$419,5)</f>
        <v>82.307692307692307</v>
      </c>
      <c r="F803" s="84">
        <f>VLOOKUP($A$796,'Nilai USP'!$B$283:$T$419,6)</f>
        <v>89</v>
      </c>
      <c r="G803" s="84">
        <f>VLOOKUP($A$796,'Nilai USP'!$B$283:$T$419,7)</f>
        <v>84</v>
      </c>
      <c r="H803" s="84">
        <f>VLOOKUP($A$796,'Nilai USP'!$B$283:$T$419,8)</f>
        <v>81</v>
      </c>
      <c r="I803" s="84">
        <f>VLOOKUP($A$796,'Nilai USP'!$B$283:$T$419,9)</f>
        <v>95</v>
      </c>
      <c r="J803" s="84">
        <f>VLOOKUP($A$796,'Nilai USP'!$B$283:$T$419,10)</f>
        <v>86</v>
      </c>
      <c r="K803" s="84">
        <f>VLOOKUP($A$796,'Nilai USP'!$B$283:$T$419,11)</f>
        <v>95</v>
      </c>
      <c r="L803" s="84">
        <f>VLOOKUP($A$796,'Nilai USP'!$B$283:$T$419,12)</f>
        <v>83</v>
      </c>
      <c r="M803" s="84">
        <f>VLOOKUP($A$796,'Nilai USP'!$B$283:$T$419,13)</f>
        <v>89.411764705882348</v>
      </c>
      <c r="N803" s="84">
        <f>VLOOKUP($A$796,'Nilai USP'!$B$283:$T$419,14)</f>
        <v>94</v>
      </c>
      <c r="O803" s="84">
        <f>VLOOKUP($A$796,'Nilai USP'!$B$283:$T$419,15)</f>
        <v>84</v>
      </c>
      <c r="P803" s="84">
        <f>VLOOKUP($A$796,'Nilai USP'!$B$283:$T$419,16)</f>
        <v>83</v>
      </c>
      <c r="Q803" s="84">
        <f>VLOOKUP($A$796,'Nilai USP'!$B$283:$T$419,17)</f>
        <v>74</v>
      </c>
      <c r="R803" s="84">
        <f>VLOOKUP($A$796,'Nilai USP'!$B$283:$T$419,18)</f>
        <v>89</v>
      </c>
      <c r="S803" s="38">
        <f t="shared" ref="S803:S810" si="439">SUM(D803:R803)</f>
        <v>1294.7194570135748</v>
      </c>
      <c r="T803" s="38">
        <f t="shared" ref="T803:T810" si="440">ROUND(S803/COUNT(D803:R803),2)</f>
        <v>86.31</v>
      </c>
      <c r="U803" s="338"/>
      <c r="V803" s="340"/>
    </row>
    <row r="804" spans="1:32" ht="15" customHeight="1" thickBot="1">
      <c r="A804" s="336"/>
      <c r="B804" s="29"/>
      <c r="C804" s="37" t="s">
        <v>205</v>
      </c>
      <c r="D804" s="41">
        <f t="shared" ref="D804:R804" si="441">ROUND((D802*$V$6+D803*$V$7),0)</f>
        <v>84</v>
      </c>
      <c r="E804" s="41">
        <f t="shared" si="441"/>
        <v>82</v>
      </c>
      <c r="F804" s="41">
        <f t="shared" si="441"/>
        <v>87</v>
      </c>
      <c r="G804" s="41">
        <f t="shared" si="441"/>
        <v>84</v>
      </c>
      <c r="H804" s="41">
        <f t="shared" si="441"/>
        <v>83</v>
      </c>
      <c r="I804" s="41">
        <f t="shared" si="441"/>
        <v>89</v>
      </c>
      <c r="J804" s="41">
        <f t="shared" si="441"/>
        <v>87</v>
      </c>
      <c r="K804" s="41">
        <f t="shared" si="441"/>
        <v>90</v>
      </c>
      <c r="L804" s="41">
        <f t="shared" si="441"/>
        <v>84</v>
      </c>
      <c r="M804" s="41">
        <f t="shared" si="441"/>
        <v>86</v>
      </c>
      <c r="N804" s="41">
        <f t="shared" si="441"/>
        <v>87</v>
      </c>
      <c r="O804" s="41">
        <f t="shared" si="441"/>
        <v>84</v>
      </c>
      <c r="P804" s="41">
        <f t="shared" si="441"/>
        <v>83</v>
      </c>
      <c r="Q804" s="41">
        <f t="shared" si="441"/>
        <v>76</v>
      </c>
      <c r="R804" s="41">
        <f t="shared" si="441"/>
        <v>84</v>
      </c>
      <c r="S804" s="41">
        <f t="shared" si="439"/>
        <v>1270</v>
      </c>
      <c r="T804" s="41">
        <f t="shared" si="440"/>
        <v>84.67</v>
      </c>
      <c r="U804" s="339"/>
      <c r="V804" s="341"/>
    </row>
    <row r="805" spans="1:32" ht="15" customHeight="1" thickTop="1">
      <c r="A805" s="334">
        <v>89</v>
      </c>
      <c r="B805" s="26"/>
      <c r="C805" s="36" t="s">
        <v>34</v>
      </c>
      <c r="D805" s="87">
        <f>VLOOKUP($A$805,Raport1!$B$283:$T$419,4)</f>
        <v>78</v>
      </c>
      <c r="E805" s="87">
        <f>VLOOKUP($A$805,Raport1!$B$283:$T$419,5)</f>
        <v>76.5</v>
      </c>
      <c r="F805" s="87">
        <f>VLOOKUP($A$805,Raport1!$B$283:$T$419,6)</f>
        <v>81.5</v>
      </c>
      <c r="G805" s="87">
        <f>VLOOKUP($A$805,Raport1!$B$283:$T$419,7)</f>
        <v>76</v>
      </c>
      <c r="H805" s="87">
        <f>VLOOKUP($A$805,Raport1!$B$283:$T$419,8)</f>
        <v>77</v>
      </c>
      <c r="I805" s="87">
        <f>VLOOKUP($A$805,Raport1!$B$283:$T$419,9)</f>
        <v>78</v>
      </c>
      <c r="J805" s="87">
        <f>VLOOKUP($A$805,Raport1!$B$283:$T$419,10)</f>
        <v>85</v>
      </c>
      <c r="K805" s="87">
        <f>VLOOKUP($A$805,Raport1!$B$283:$T$419,11)</f>
        <v>77</v>
      </c>
      <c r="L805" s="87">
        <f>VLOOKUP($A$805,Raport1!$B$283:$T$419,12)</f>
        <v>83.5</v>
      </c>
      <c r="M805" s="87">
        <f>VLOOKUP($A$805,Raport1!$B$283:$T$419,13)</f>
        <v>79</v>
      </c>
      <c r="N805" s="87">
        <f>VLOOKUP($A$805,Raport1!$B$283:$T$419,14)</f>
        <v>79</v>
      </c>
      <c r="O805" s="87">
        <f>VLOOKUP($A$805,Raport1!$B$283:$T$419,15)</f>
        <v>75</v>
      </c>
      <c r="P805" s="87">
        <f>VLOOKUP($A$805,Raport1!$B$283:$T$419,16)</f>
        <v>76.5</v>
      </c>
      <c r="Q805" s="87">
        <f>VLOOKUP($A$805,Raport1!$B$283:$T$419,17)</f>
        <v>77</v>
      </c>
      <c r="R805" s="87">
        <f>VLOOKUP($A$805,Raport1!$B$283:$T$419,18)</f>
        <v>78.5</v>
      </c>
      <c r="S805" s="80">
        <f t="shared" si="439"/>
        <v>1177.5</v>
      </c>
      <c r="T805" s="80">
        <f t="shared" si="440"/>
        <v>78.5</v>
      </c>
      <c r="U805" s="337" t="str">
        <f>'SIKAP IPS'!J96</f>
        <v>SB</v>
      </c>
      <c r="V805" s="340" t="s">
        <v>33</v>
      </c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 spans="1:32" ht="15" customHeight="1">
      <c r="A806" s="335"/>
      <c r="B806" s="26"/>
      <c r="C806" s="35" t="s">
        <v>35</v>
      </c>
      <c r="D806" s="84">
        <f>VLOOKUP($A$805,Raport2!$B$283:$T$419,4)</f>
        <v>77.5</v>
      </c>
      <c r="E806" s="84">
        <f>VLOOKUP($A$805,Raport2!$B$283:$T$419,5)</f>
        <v>77</v>
      </c>
      <c r="F806" s="84">
        <f>VLOOKUP($A$805,Raport2!$B$283:$T$419,6)</f>
        <v>81.5</v>
      </c>
      <c r="G806" s="84">
        <f>VLOOKUP($A$805,Raport2!$B$283:$T$419,7)</f>
        <v>81.5</v>
      </c>
      <c r="H806" s="84">
        <f>VLOOKUP($A$805,Raport2!$B$283:$T$419,8)</f>
        <v>76.5</v>
      </c>
      <c r="I806" s="84">
        <f>VLOOKUP($A$805,Raport2!$B$283:$T$419,9)</f>
        <v>81.5</v>
      </c>
      <c r="J806" s="84">
        <f>VLOOKUP($A$805,Raport2!$B$283:$T$419,10)</f>
        <v>88</v>
      </c>
      <c r="K806" s="84">
        <f>VLOOKUP($A$805,Raport2!$B$283:$T$419,11)</f>
        <v>80.5</v>
      </c>
      <c r="L806" s="84">
        <f>VLOOKUP($A$805,Raport2!$B$283:$T$419,12)</f>
        <v>83</v>
      </c>
      <c r="M806" s="84">
        <f>VLOOKUP($A$805,Raport2!$B$283:$T$419,13)</f>
        <v>82</v>
      </c>
      <c r="N806" s="84">
        <f>VLOOKUP($A$805,Raport2!$B$283:$T$419,14)</f>
        <v>81.5</v>
      </c>
      <c r="O806" s="84">
        <f>VLOOKUP($A$805,Raport2!$B$283:$T$419,15)</f>
        <v>80</v>
      </c>
      <c r="P806" s="84">
        <f>VLOOKUP($A$805,Raport2!$B$283:$T$419,16)</f>
        <v>82</v>
      </c>
      <c r="Q806" s="84">
        <f>VLOOKUP($A$805,Raport2!$B$283:$T$419,17)</f>
        <v>80</v>
      </c>
      <c r="R806" s="84">
        <f>VLOOKUP($A$805,Raport2!$B$283:$T$419,18)</f>
        <v>79.5</v>
      </c>
      <c r="S806" s="38">
        <f t="shared" si="439"/>
        <v>1212</v>
      </c>
      <c r="T806" s="38">
        <f t="shared" si="440"/>
        <v>80.8</v>
      </c>
      <c r="U806" s="338"/>
      <c r="V806" s="340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 spans="1:32" ht="15" customHeight="1">
      <c r="A807" s="335"/>
      <c r="B807" s="342" t="str">
        <f>VLOOKUP($A$805,PresensiIPS!$A$7:$M$360,7)</f>
        <v>NURUL MAKKIYAH</v>
      </c>
      <c r="C807" s="35" t="s">
        <v>22</v>
      </c>
      <c r="D807" s="84">
        <f>VLOOKUP($A$805,Raport3!$B$283:$T$419,4)</f>
        <v>82</v>
      </c>
      <c r="E807" s="84">
        <f>VLOOKUP($A$805,Raport3!$B$283:$T$419,5)</f>
        <v>79</v>
      </c>
      <c r="F807" s="84">
        <f>VLOOKUP($A$805,Raport3!$B$283:$T$419,6)</f>
        <v>86</v>
      </c>
      <c r="G807" s="84">
        <f>VLOOKUP($A$805,Raport3!$B$283:$T$419,7)</f>
        <v>77.5</v>
      </c>
      <c r="H807" s="84">
        <f>VLOOKUP($A$805,Raport3!$B$283:$T$419,8)</f>
        <v>85.5</v>
      </c>
      <c r="I807" s="84">
        <f>VLOOKUP($A$805,Raport3!$B$283:$T$419,9)</f>
        <v>83.5</v>
      </c>
      <c r="J807" s="84">
        <f>VLOOKUP($A$805,Raport3!$B$283:$T$419,10)</f>
        <v>89</v>
      </c>
      <c r="K807" s="84">
        <f>VLOOKUP($A$805,Raport3!$B$283:$T$419,11)</f>
        <v>85</v>
      </c>
      <c r="L807" s="84">
        <f>VLOOKUP($A$805,Raport3!$B$283:$T$419,12)</f>
        <v>85</v>
      </c>
      <c r="M807" s="84">
        <f>VLOOKUP($A$805,Raport3!$B$283:$T$419,13)</f>
        <v>88</v>
      </c>
      <c r="N807" s="84">
        <f>VLOOKUP($A$805,Raport3!$B$283:$T$419,14)</f>
        <v>86.5</v>
      </c>
      <c r="O807" s="84">
        <f>VLOOKUP($A$805,Raport3!$B$283:$T$419,15)</f>
        <v>80</v>
      </c>
      <c r="P807" s="84">
        <f>VLOOKUP($A$805,Raport3!$B$283:$T$419,16)</f>
        <v>85.5</v>
      </c>
      <c r="Q807" s="84">
        <f>VLOOKUP($A$805,Raport3!$B$283:$T$419,17)</f>
        <v>77.5</v>
      </c>
      <c r="R807" s="84">
        <f>VLOOKUP($A$805,Raport3!$B$283:$T$419,18)</f>
        <v>78.5</v>
      </c>
      <c r="S807" s="38">
        <f t="shared" si="439"/>
        <v>1248.5</v>
      </c>
      <c r="T807" s="38">
        <f t="shared" si="440"/>
        <v>83.23</v>
      </c>
      <c r="U807" s="338"/>
      <c r="V807" s="340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 spans="1:32" ht="15" customHeight="1">
      <c r="A808" s="335"/>
      <c r="B808" s="342"/>
      <c r="C808" s="35" t="s">
        <v>23</v>
      </c>
      <c r="D808" s="84">
        <f>VLOOKUP($A$805,Raport4!$B$283:$T$419,4)</f>
        <v>86.5</v>
      </c>
      <c r="E808" s="84">
        <f>VLOOKUP($A$805,Raport4!$B$283:$T$419,5)</f>
        <v>81.5</v>
      </c>
      <c r="F808" s="84">
        <f>VLOOKUP($A$805,Raport4!$B$283:$T$419,6)</f>
        <v>86</v>
      </c>
      <c r="G808" s="84">
        <f>VLOOKUP($A$805,Raport4!$B$283:$T$419,7)</f>
        <v>87</v>
      </c>
      <c r="H808" s="84">
        <f>VLOOKUP($A$805,Raport4!$B$283:$T$419,8)</f>
        <v>87</v>
      </c>
      <c r="I808" s="84">
        <f>VLOOKUP($A$805,Raport4!$B$283:$T$419,9)</f>
        <v>84</v>
      </c>
      <c r="J808" s="84">
        <f>VLOOKUP($A$805,Raport4!$B$283:$T$419,10)</f>
        <v>89.5</v>
      </c>
      <c r="K808" s="84">
        <f>VLOOKUP($A$805,Raport4!$B$283:$T$419,11)</f>
        <v>86</v>
      </c>
      <c r="L808" s="84">
        <f>VLOOKUP($A$805,Raport4!$B$283:$T$419,12)</f>
        <v>87</v>
      </c>
      <c r="M808" s="84">
        <f>VLOOKUP($A$805,Raport4!$B$283:$T$419,13)</f>
        <v>84</v>
      </c>
      <c r="N808" s="84">
        <f>VLOOKUP($A$805,Raport4!$B$283:$T$419,14)</f>
        <v>87</v>
      </c>
      <c r="O808" s="84">
        <f>VLOOKUP($A$805,Raport4!$B$283:$T$419,15)</f>
        <v>80</v>
      </c>
      <c r="P808" s="84">
        <f>VLOOKUP($A$805,Raport4!$B$283:$T$419,16)</f>
        <v>91</v>
      </c>
      <c r="Q808" s="84">
        <f>VLOOKUP($A$805,Raport4!$B$283:$T$419,17)</f>
        <v>80.5</v>
      </c>
      <c r="R808" s="84">
        <f>VLOOKUP($A$805,Raport4!$B$283:$T$419,18)</f>
        <v>79</v>
      </c>
      <c r="S808" s="38">
        <f t="shared" si="439"/>
        <v>1276</v>
      </c>
      <c r="T808" s="38">
        <f t="shared" si="440"/>
        <v>85.07</v>
      </c>
      <c r="U808" s="338"/>
      <c r="V808" s="340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 spans="1:32" ht="15" customHeight="1">
      <c r="A809" s="335"/>
      <c r="B809" s="86" t="str">
        <f>VLOOKUP($A$805,PresensiIPS!$A$7:$M$360,4)</f>
        <v>3526075811030002</v>
      </c>
      <c r="C809" s="36" t="s">
        <v>24</v>
      </c>
      <c r="D809" s="84">
        <f>VLOOKUP($A$805,Raport5!$B$283:$T$419,4)</f>
        <v>87.5</v>
      </c>
      <c r="E809" s="84">
        <f>VLOOKUP($A$805,Raport5!$B$283:$T$419,5)</f>
        <v>90.5</v>
      </c>
      <c r="F809" s="84">
        <f>VLOOKUP($A$805,Raport5!$B$283:$T$419,6)</f>
        <v>88</v>
      </c>
      <c r="G809" s="84">
        <f>VLOOKUP($A$805,Raport5!$B$283:$T$419,7)</f>
        <v>88</v>
      </c>
      <c r="H809" s="84">
        <f>VLOOKUP($A$805,Raport5!$B$283:$T$419,8)</f>
        <v>93.5</v>
      </c>
      <c r="I809" s="84">
        <f>VLOOKUP($A$805,Raport5!$B$283:$T$419,9)</f>
        <v>85.5</v>
      </c>
      <c r="J809" s="84">
        <f>VLOOKUP($A$805,Raport5!$B$283:$T$419,10)</f>
        <v>92.5</v>
      </c>
      <c r="K809" s="84">
        <f>VLOOKUP($A$805,Raport5!$B$283:$T$419,11)</f>
        <v>88</v>
      </c>
      <c r="L809" s="84">
        <f>VLOOKUP($A$805,Raport5!$B$283:$T$419,12)</f>
        <v>89.5</v>
      </c>
      <c r="M809" s="84">
        <f>VLOOKUP($A$805,Raport5!$B$283:$T$419,13)</f>
        <v>92</v>
      </c>
      <c r="N809" s="84">
        <f>VLOOKUP($A$805,Raport5!$B$283:$T$419,14)</f>
        <v>87.5</v>
      </c>
      <c r="O809" s="84">
        <f>VLOOKUP($A$805,Raport5!$B$283:$T$419,15)</f>
        <v>92.5</v>
      </c>
      <c r="P809" s="84">
        <f>VLOOKUP($A$805,Raport5!$B$283:$T$419,16)</f>
        <v>91</v>
      </c>
      <c r="Q809" s="84">
        <f>VLOOKUP($A$805,Raport5!$B$283:$T$419,17)</f>
        <v>87.5</v>
      </c>
      <c r="R809" s="84">
        <f>VLOOKUP($A$805,Raport5!$B$283:$T$419,18)</f>
        <v>85.5</v>
      </c>
      <c r="S809" s="38">
        <f t="shared" si="439"/>
        <v>1339</v>
      </c>
      <c r="T809" s="38">
        <f t="shared" si="440"/>
        <v>89.27</v>
      </c>
      <c r="U809" s="338"/>
      <c r="V809" s="340"/>
    </row>
    <row r="810" spans="1:32" ht="15" customHeight="1">
      <c r="A810" s="335"/>
      <c r="B810" s="85">
        <f>VLOOKUP($A$805,PresensiIPS!$A$7:$M$360,2)</f>
        <v>12421</v>
      </c>
      <c r="C810" s="36" t="s">
        <v>67</v>
      </c>
      <c r="D810" s="84">
        <f>VLOOKUP($A$805,Raport6!$B$283:$T$419,4)</f>
        <v>89.5</v>
      </c>
      <c r="E810" s="84">
        <f>VLOOKUP($A$805,Raport6!$B$283:$T$419,5)</f>
        <v>94</v>
      </c>
      <c r="F810" s="84">
        <f>VLOOKUP($A$805,Raport6!$B$283:$T$419,6)</f>
        <v>91</v>
      </c>
      <c r="G810" s="84">
        <f>VLOOKUP($A$805,Raport6!$B$283:$T$419,7)</f>
        <v>89.5</v>
      </c>
      <c r="H810" s="84">
        <f>VLOOKUP($A$805,Raport6!$B$283:$T$419,8)</f>
        <v>94</v>
      </c>
      <c r="I810" s="84">
        <f>VLOOKUP($A$805,Raport6!$B$283:$T$419,9)</f>
        <v>88</v>
      </c>
      <c r="J810" s="84">
        <f>VLOOKUP($A$805,Raport6!$B$283:$T$419,10)</f>
        <v>94</v>
      </c>
      <c r="K810" s="84">
        <f>VLOOKUP($A$805,Raport6!$B$283:$T$419,11)</f>
        <v>91</v>
      </c>
      <c r="L810" s="84">
        <f>VLOOKUP($A$805,Raport6!$B$283:$T$419,12)</f>
        <v>91</v>
      </c>
      <c r="M810" s="84">
        <f>VLOOKUP($A$805,Raport6!$B$283:$T$419,13)</f>
        <v>96</v>
      </c>
      <c r="N810" s="84">
        <f>VLOOKUP($A$805,Raport6!$B$283:$T$419,14)</f>
        <v>89.5</v>
      </c>
      <c r="O810" s="84">
        <f>VLOOKUP($A$805,Raport6!$B$283:$T$419,15)</f>
        <v>92.5</v>
      </c>
      <c r="P810" s="84">
        <f>VLOOKUP($A$805,Raport6!$B$283:$T$419,16)</f>
        <v>91.5</v>
      </c>
      <c r="Q810" s="84">
        <f>VLOOKUP($A$805,Raport6!$B$283:$T$419,17)</f>
        <v>86.5</v>
      </c>
      <c r="R810" s="84">
        <f>VLOOKUP($A$805,Raport6!$B$283:$T$419,18)</f>
        <v>86.5</v>
      </c>
      <c r="S810" s="38">
        <f t="shared" si="439"/>
        <v>1364.5</v>
      </c>
      <c r="T810" s="38">
        <f t="shared" si="440"/>
        <v>90.97</v>
      </c>
      <c r="U810" s="338"/>
      <c r="V810" s="340"/>
    </row>
    <row r="811" spans="1:32" ht="15" customHeight="1">
      <c r="A811" s="335"/>
      <c r="B811" s="85" t="str">
        <f>VLOOKUP($A$805,PresensiIPS!$A$7:$M$360,3)</f>
        <v>0039553020</v>
      </c>
      <c r="C811" s="27" t="s">
        <v>21</v>
      </c>
      <c r="D811" s="39">
        <f>ROUND(((D805+D806+D807+D808+D809+D810)/6),2)</f>
        <v>83.5</v>
      </c>
      <c r="E811" s="39">
        <f>ROUND(((E805+E806+E807+E808+E809+E810)/6),2)</f>
        <v>83.08</v>
      </c>
      <c r="F811" s="39">
        <f>ROUND(((F805+F806+F807+F808+F809+F810)/6),2)</f>
        <v>85.67</v>
      </c>
      <c r="G811" s="39">
        <f>ROUND(((G805+G806+G807+G808+G809+G810)/6),2)</f>
        <v>83.25</v>
      </c>
      <c r="H811" s="39">
        <f>ROUND(((H805+H806+H807+H808+H809+H810)/6),2)</f>
        <v>85.58</v>
      </c>
      <c r="I811" s="39">
        <f t="shared" ref="I811:T811" si="442">ROUND(((I805+I806+I807+I808+I809+I810)/6),2)</f>
        <v>83.42</v>
      </c>
      <c r="J811" s="39">
        <f t="shared" si="442"/>
        <v>89.67</v>
      </c>
      <c r="K811" s="39">
        <f t="shared" si="442"/>
        <v>84.58</v>
      </c>
      <c r="L811" s="39">
        <f t="shared" si="442"/>
        <v>86.5</v>
      </c>
      <c r="M811" s="39">
        <f t="shared" ref="M811" si="443">ROUND(((M805+M806+M807+M808+M809+M810)/6),2)</f>
        <v>86.83</v>
      </c>
      <c r="N811" s="39">
        <f t="shared" si="442"/>
        <v>85.17</v>
      </c>
      <c r="O811" s="39">
        <f t="shared" si="442"/>
        <v>83.33</v>
      </c>
      <c r="P811" s="39">
        <f t="shared" si="442"/>
        <v>86.25</v>
      </c>
      <c r="Q811" s="39">
        <f t="shared" si="442"/>
        <v>81.5</v>
      </c>
      <c r="R811" s="39">
        <f t="shared" si="442"/>
        <v>81.25</v>
      </c>
      <c r="S811" s="39">
        <f t="shared" si="442"/>
        <v>1269.58</v>
      </c>
      <c r="T811" s="39">
        <f t="shared" si="442"/>
        <v>84.64</v>
      </c>
      <c r="U811" s="338"/>
      <c r="V811" s="340"/>
    </row>
    <row r="812" spans="1:32" ht="15" customHeight="1">
      <c r="A812" s="335"/>
      <c r="B812" s="78"/>
      <c r="C812" s="28" t="s">
        <v>204</v>
      </c>
      <c r="D812" s="84">
        <f>VLOOKUP($A$805,'Nilai USP'!$B$283:$T$419,4)</f>
        <v>95</v>
      </c>
      <c r="E812" s="84">
        <f>VLOOKUP($A$805,'Nilai USP'!$B$283:$T$419,5)</f>
        <v>86.15384615384616</v>
      </c>
      <c r="F812" s="84">
        <f>VLOOKUP($A$805,'Nilai USP'!$B$283:$T$419,6)</f>
        <v>95</v>
      </c>
      <c r="G812" s="84">
        <f>VLOOKUP($A$805,'Nilai USP'!$B$283:$T$419,7)</f>
        <v>85</v>
      </c>
      <c r="H812" s="84">
        <f>VLOOKUP($A$805,'Nilai USP'!$B$283:$T$419,8)</f>
        <v>88</v>
      </c>
      <c r="I812" s="84">
        <f>VLOOKUP($A$805,'Nilai USP'!$B$283:$T$419,9)</f>
        <v>97</v>
      </c>
      <c r="J812" s="84">
        <f>VLOOKUP($A$805,'Nilai USP'!$B$283:$T$419,10)</f>
        <v>89</v>
      </c>
      <c r="K812" s="84">
        <f>VLOOKUP($A$805,'Nilai USP'!$B$283:$T$419,11)</f>
        <v>94</v>
      </c>
      <c r="L812" s="84">
        <f>VLOOKUP($A$805,'Nilai USP'!$B$283:$T$419,12)</f>
        <v>87</v>
      </c>
      <c r="M812" s="84">
        <f>VLOOKUP($A$805,'Nilai USP'!$B$283:$T$419,13)</f>
        <v>92.058823529411768</v>
      </c>
      <c r="N812" s="84">
        <f>VLOOKUP($A$805,'Nilai USP'!$B$283:$T$419,14)</f>
        <v>99</v>
      </c>
      <c r="O812" s="84">
        <f>VLOOKUP($A$805,'Nilai USP'!$B$283:$T$419,15)</f>
        <v>90</v>
      </c>
      <c r="P812" s="84">
        <f>VLOOKUP($A$805,'Nilai USP'!$B$283:$T$419,16)</f>
        <v>87</v>
      </c>
      <c r="Q812" s="84">
        <f>VLOOKUP($A$805,'Nilai USP'!$B$283:$T$419,17)</f>
        <v>83</v>
      </c>
      <c r="R812" s="84">
        <f>VLOOKUP($A$805,'Nilai USP'!$B$283:$T$419,18)</f>
        <v>90</v>
      </c>
      <c r="S812" s="38">
        <f t="shared" ref="S812:S819" si="444">SUM(D812:R812)</f>
        <v>1357.2126696832579</v>
      </c>
      <c r="T812" s="38">
        <f t="shared" ref="T812:T819" si="445">ROUND(S812/COUNT(D812:R812),2)</f>
        <v>90.48</v>
      </c>
      <c r="U812" s="338"/>
      <c r="V812" s="340"/>
    </row>
    <row r="813" spans="1:32" ht="15" customHeight="1" thickBot="1">
      <c r="A813" s="336"/>
      <c r="B813" s="29"/>
      <c r="C813" s="37" t="s">
        <v>205</v>
      </c>
      <c r="D813" s="41">
        <f t="shared" ref="D813:R813" si="446">ROUND((D811*$V$6+D812*$V$7),0)</f>
        <v>89</v>
      </c>
      <c r="E813" s="41">
        <f t="shared" si="446"/>
        <v>85</v>
      </c>
      <c r="F813" s="41">
        <f t="shared" si="446"/>
        <v>90</v>
      </c>
      <c r="G813" s="41">
        <f t="shared" si="446"/>
        <v>84</v>
      </c>
      <c r="H813" s="41">
        <f t="shared" si="446"/>
        <v>87</v>
      </c>
      <c r="I813" s="41">
        <f t="shared" si="446"/>
        <v>90</v>
      </c>
      <c r="J813" s="41">
        <f t="shared" si="446"/>
        <v>89</v>
      </c>
      <c r="K813" s="41">
        <f t="shared" si="446"/>
        <v>89</v>
      </c>
      <c r="L813" s="41">
        <f t="shared" si="446"/>
        <v>87</v>
      </c>
      <c r="M813" s="41">
        <f t="shared" si="446"/>
        <v>89</v>
      </c>
      <c r="N813" s="41">
        <f t="shared" si="446"/>
        <v>92</v>
      </c>
      <c r="O813" s="41">
        <f t="shared" si="446"/>
        <v>87</v>
      </c>
      <c r="P813" s="41">
        <f t="shared" si="446"/>
        <v>87</v>
      </c>
      <c r="Q813" s="41">
        <f t="shared" si="446"/>
        <v>82</v>
      </c>
      <c r="R813" s="41">
        <f t="shared" si="446"/>
        <v>86</v>
      </c>
      <c r="S813" s="41">
        <f t="shared" si="444"/>
        <v>1313</v>
      </c>
      <c r="T813" s="41">
        <f t="shared" si="445"/>
        <v>87.53</v>
      </c>
      <c r="U813" s="339"/>
      <c r="V813" s="341"/>
    </row>
    <row r="814" spans="1:32" ht="15" customHeight="1" thickTop="1">
      <c r="A814" s="334">
        <v>90</v>
      </c>
      <c r="B814" s="26"/>
      <c r="C814" s="36" t="s">
        <v>34</v>
      </c>
      <c r="D814" s="87">
        <f>VLOOKUP($A$814,Raport1!$B$283:$T$419,4)</f>
        <v>74.5</v>
      </c>
      <c r="E814" s="87">
        <f>VLOOKUP($A$814,Raport1!$B$283:$T$419,5)</f>
        <v>76.5</v>
      </c>
      <c r="F814" s="87">
        <f>VLOOKUP($A$814,Raport1!$B$283:$T$419,6)</f>
        <v>86</v>
      </c>
      <c r="G814" s="87">
        <f>VLOOKUP($A$814,Raport1!$B$283:$T$419,7)</f>
        <v>77</v>
      </c>
      <c r="H814" s="87">
        <f>VLOOKUP($A$814,Raport1!$B$283:$T$419,8)</f>
        <v>71</v>
      </c>
      <c r="I814" s="87">
        <f>VLOOKUP($A$814,Raport1!$B$283:$T$419,9)</f>
        <v>79.5</v>
      </c>
      <c r="J814" s="87">
        <f>VLOOKUP($A$814,Raport1!$B$283:$T$419,10)</f>
        <v>80</v>
      </c>
      <c r="K814" s="87">
        <f>VLOOKUP($A$814,Raport1!$B$283:$T$419,11)</f>
        <v>77</v>
      </c>
      <c r="L814" s="87">
        <f>VLOOKUP($A$814,Raport1!$B$283:$T$419,12)</f>
        <v>78</v>
      </c>
      <c r="M814" s="87">
        <f>VLOOKUP($A$814,Raport1!$B$283:$T$419,13)</f>
        <v>75.5</v>
      </c>
      <c r="N814" s="87">
        <f>VLOOKUP($A$814,Raport1!$B$283:$T$419,14)</f>
        <v>78</v>
      </c>
      <c r="O814" s="87">
        <f>VLOOKUP($A$814,Raport1!$B$283:$T$419,15)</f>
        <v>76</v>
      </c>
      <c r="P814" s="87">
        <f>VLOOKUP($A$814,Raport1!$B$283:$T$419,16)</f>
        <v>75.5</v>
      </c>
      <c r="Q814" s="87">
        <f>VLOOKUP($A$814,Raport1!$B$283:$T$419,17)</f>
        <v>76</v>
      </c>
      <c r="R814" s="87">
        <f>VLOOKUP($A$814,Raport1!$B$283:$T$419,18)</f>
        <v>80</v>
      </c>
      <c r="S814" s="80">
        <f t="shared" si="444"/>
        <v>1160.5</v>
      </c>
      <c r="T814" s="80">
        <f t="shared" si="445"/>
        <v>77.37</v>
      </c>
      <c r="U814" s="337" t="str">
        <f>'SIKAP IPS'!J97</f>
        <v>SB</v>
      </c>
      <c r="V814" s="340" t="s">
        <v>33</v>
      </c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 spans="1:32" ht="15" customHeight="1">
      <c r="A815" s="335"/>
      <c r="B815" s="26"/>
      <c r="C815" s="35" t="s">
        <v>35</v>
      </c>
      <c r="D815" s="84">
        <f>VLOOKUP($A$814,Raport2!$B$283:$T$419,4)</f>
        <v>75.5</v>
      </c>
      <c r="E815" s="84">
        <f>VLOOKUP($A$814,Raport2!$B$283:$T$419,5)</f>
        <v>80.5</v>
      </c>
      <c r="F815" s="84">
        <f>VLOOKUP($A$814,Raport2!$B$283:$T$419,6)</f>
        <v>86.5</v>
      </c>
      <c r="G815" s="84">
        <f>VLOOKUP($A$814,Raport2!$B$283:$T$419,7)</f>
        <v>82</v>
      </c>
      <c r="H815" s="84">
        <f>VLOOKUP($A$814,Raport2!$B$283:$T$419,8)</f>
        <v>75.5</v>
      </c>
      <c r="I815" s="84">
        <f>VLOOKUP($A$814,Raport2!$B$283:$T$419,9)</f>
        <v>81</v>
      </c>
      <c r="J815" s="84">
        <f>VLOOKUP($A$814,Raport2!$B$283:$T$419,10)</f>
        <v>83</v>
      </c>
      <c r="K815" s="84">
        <f>VLOOKUP($A$814,Raport2!$B$283:$T$419,11)</f>
        <v>80.5</v>
      </c>
      <c r="L815" s="84">
        <f>VLOOKUP($A$814,Raport2!$B$283:$T$419,12)</f>
        <v>78.5</v>
      </c>
      <c r="M815" s="84">
        <f>VLOOKUP($A$814,Raport2!$B$283:$T$419,13)</f>
        <v>79</v>
      </c>
      <c r="N815" s="84">
        <f>VLOOKUP($A$814,Raport2!$B$283:$T$419,14)</f>
        <v>79.5</v>
      </c>
      <c r="O815" s="84">
        <f>VLOOKUP($A$814,Raport2!$B$283:$T$419,15)</f>
        <v>80</v>
      </c>
      <c r="P815" s="84">
        <f>VLOOKUP($A$814,Raport2!$B$283:$T$419,16)</f>
        <v>78.5</v>
      </c>
      <c r="Q815" s="84">
        <f>VLOOKUP($A$814,Raport2!$B$283:$T$419,17)</f>
        <v>78.5</v>
      </c>
      <c r="R815" s="84">
        <f>VLOOKUP($A$814,Raport2!$B$283:$T$419,18)</f>
        <v>81</v>
      </c>
      <c r="S815" s="38">
        <f t="shared" si="444"/>
        <v>1199.5</v>
      </c>
      <c r="T815" s="38">
        <f t="shared" si="445"/>
        <v>79.97</v>
      </c>
      <c r="U815" s="338"/>
      <c r="V815" s="340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 spans="1:32" ht="15" customHeight="1">
      <c r="A816" s="335"/>
      <c r="B816" s="342" t="str">
        <f>VLOOKUP($A$814,PresensiIPS!$A$7:$M$360,7)</f>
        <v>R. FAHRURROZI NUR ANSORI</v>
      </c>
      <c r="C816" s="35" t="s">
        <v>22</v>
      </c>
      <c r="D816" s="84">
        <f>VLOOKUP($A$814,Raport3!$B$283:$T$419,4)</f>
        <v>81.5</v>
      </c>
      <c r="E816" s="84">
        <f>VLOOKUP($A$814,Raport3!$B$283:$T$419,5)</f>
        <v>85</v>
      </c>
      <c r="F816" s="84">
        <f>VLOOKUP($A$814,Raport3!$B$283:$T$419,6)</f>
        <v>84.5</v>
      </c>
      <c r="G816" s="84">
        <f>VLOOKUP($A$814,Raport3!$B$283:$T$419,7)</f>
        <v>87</v>
      </c>
      <c r="H816" s="84">
        <f>VLOOKUP($A$814,Raport3!$B$283:$T$419,8)</f>
        <v>85.5</v>
      </c>
      <c r="I816" s="84">
        <f>VLOOKUP($A$814,Raport3!$B$283:$T$419,9)</f>
        <v>82</v>
      </c>
      <c r="J816" s="84">
        <f>VLOOKUP($A$814,Raport3!$B$283:$T$419,10)</f>
        <v>87.5</v>
      </c>
      <c r="K816" s="84">
        <f>VLOOKUP($A$814,Raport3!$B$283:$T$419,11)</f>
        <v>86</v>
      </c>
      <c r="L816" s="84">
        <f>VLOOKUP($A$814,Raport3!$B$283:$T$419,12)</f>
        <v>79</v>
      </c>
      <c r="M816" s="84">
        <f>VLOOKUP($A$814,Raport3!$B$283:$T$419,13)</f>
        <v>79</v>
      </c>
      <c r="N816" s="84">
        <f>VLOOKUP($A$814,Raport3!$B$283:$T$419,14)</f>
        <v>81.5</v>
      </c>
      <c r="O816" s="84">
        <f>VLOOKUP($A$814,Raport3!$B$283:$T$419,15)</f>
        <v>80</v>
      </c>
      <c r="P816" s="84">
        <f>VLOOKUP($A$814,Raport3!$B$283:$T$419,16)</f>
        <v>78.5</v>
      </c>
      <c r="Q816" s="84">
        <f>VLOOKUP($A$814,Raport3!$B$283:$T$419,17)</f>
        <v>82.5</v>
      </c>
      <c r="R816" s="84">
        <f>VLOOKUP($A$814,Raport3!$B$283:$T$419,18)</f>
        <v>80</v>
      </c>
      <c r="S816" s="38">
        <f t="shared" si="444"/>
        <v>1239.5</v>
      </c>
      <c r="T816" s="38">
        <f t="shared" si="445"/>
        <v>82.63</v>
      </c>
      <c r="U816" s="338"/>
      <c r="V816" s="340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 spans="1:32" ht="15" customHeight="1">
      <c r="A817" s="335"/>
      <c r="B817" s="342"/>
      <c r="C817" s="35" t="s">
        <v>23</v>
      </c>
      <c r="D817" s="84">
        <f>VLOOKUP($A$814,Raport4!$B$283:$T$419,4)</f>
        <v>85.5</v>
      </c>
      <c r="E817" s="84">
        <f>VLOOKUP($A$814,Raport4!$B$283:$T$419,5)</f>
        <v>87</v>
      </c>
      <c r="F817" s="84">
        <f>VLOOKUP($A$814,Raport4!$B$283:$T$419,6)</f>
        <v>83.5</v>
      </c>
      <c r="G817" s="84">
        <f>VLOOKUP($A$814,Raport4!$B$283:$T$419,7)</f>
        <v>89</v>
      </c>
      <c r="H817" s="84">
        <f>VLOOKUP($A$814,Raport4!$B$283:$T$419,8)</f>
        <v>87</v>
      </c>
      <c r="I817" s="84">
        <f>VLOOKUP($A$814,Raport4!$B$283:$T$419,9)</f>
        <v>82</v>
      </c>
      <c r="J817" s="84">
        <f>VLOOKUP($A$814,Raport4!$B$283:$T$419,10)</f>
        <v>90.5</v>
      </c>
      <c r="K817" s="84">
        <f>VLOOKUP($A$814,Raport4!$B$283:$T$419,11)</f>
        <v>87</v>
      </c>
      <c r="L817" s="84">
        <f>VLOOKUP($A$814,Raport4!$B$283:$T$419,12)</f>
        <v>80</v>
      </c>
      <c r="M817" s="84">
        <f>VLOOKUP($A$814,Raport4!$B$283:$T$419,13)</f>
        <v>77</v>
      </c>
      <c r="N817" s="84">
        <f>VLOOKUP($A$814,Raport4!$B$283:$T$419,14)</f>
        <v>82.5</v>
      </c>
      <c r="O817" s="84">
        <f>VLOOKUP($A$814,Raport4!$B$283:$T$419,15)</f>
        <v>85</v>
      </c>
      <c r="P817" s="84">
        <f>VLOOKUP($A$814,Raport4!$B$283:$T$419,16)</f>
        <v>82</v>
      </c>
      <c r="Q817" s="84">
        <f>VLOOKUP($A$814,Raport4!$B$283:$T$419,17)</f>
        <v>81.5</v>
      </c>
      <c r="R817" s="84">
        <f>VLOOKUP($A$814,Raport4!$B$283:$T$419,18)</f>
        <v>80.5</v>
      </c>
      <c r="S817" s="38">
        <f t="shared" si="444"/>
        <v>1260</v>
      </c>
      <c r="T817" s="38">
        <f t="shared" si="445"/>
        <v>84</v>
      </c>
      <c r="U817" s="338"/>
      <c r="V817" s="340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 spans="1:32" ht="15" customHeight="1">
      <c r="A818" s="335"/>
      <c r="B818" s="86" t="str">
        <f>VLOOKUP($A$814,PresensiIPS!$A$7:$M$360,4)</f>
        <v>3526030601090003</v>
      </c>
      <c r="C818" s="36" t="s">
        <v>24</v>
      </c>
      <c r="D818" s="84">
        <f>VLOOKUP($A$814,Raport5!$B$283:$T$419,4)</f>
        <v>86</v>
      </c>
      <c r="E818" s="84">
        <f>VLOOKUP($A$814,Raport5!$B$283:$T$419,5)</f>
        <v>88.5</v>
      </c>
      <c r="F818" s="84">
        <f>VLOOKUP($A$814,Raport5!$B$283:$T$419,6)</f>
        <v>89</v>
      </c>
      <c r="G818" s="84">
        <f>VLOOKUP($A$814,Raport5!$B$283:$T$419,7)</f>
        <v>90</v>
      </c>
      <c r="H818" s="84">
        <f>VLOOKUP($A$814,Raport5!$B$283:$T$419,8)</f>
        <v>89.5</v>
      </c>
      <c r="I818" s="84">
        <f>VLOOKUP($A$814,Raport5!$B$283:$T$419,9)</f>
        <v>86.5</v>
      </c>
      <c r="J818" s="84">
        <f>VLOOKUP($A$814,Raport5!$B$283:$T$419,10)</f>
        <v>91.5</v>
      </c>
      <c r="K818" s="84">
        <f>VLOOKUP($A$814,Raport5!$B$283:$T$419,11)</f>
        <v>90</v>
      </c>
      <c r="L818" s="84">
        <f>VLOOKUP($A$814,Raport5!$B$283:$T$419,12)</f>
        <v>91</v>
      </c>
      <c r="M818" s="84">
        <f>VLOOKUP($A$814,Raport5!$B$283:$T$419,13)</f>
        <v>82</v>
      </c>
      <c r="N818" s="84">
        <f>VLOOKUP($A$814,Raport5!$B$283:$T$419,14)</f>
        <v>84</v>
      </c>
      <c r="O818" s="84">
        <f>VLOOKUP($A$814,Raport5!$B$283:$T$419,15)</f>
        <v>90.5</v>
      </c>
      <c r="P818" s="84">
        <f>VLOOKUP($A$814,Raport5!$B$283:$T$419,16)</f>
        <v>87</v>
      </c>
      <c r="Q818" s="84">
        <f>VLOOKUP($A$814,Raport5!$B$283:$T$419,17)</f>
        <v>87</v>
      </c>
      <c r="R818" s="84">
        <f>VLOOKUP($A$814,Raport5!$B$283:$T$419,18)</f>
        <v>83</v>
      </c>
      <c r="S818" s="38">
        <f t="shared" si="444"/>
        <v>1315.5</v>
      </c>
      <c r="T818" s="38">
        <f t="shared" si="445"/>
        <v>87.7</v>
      </c>
      <c r="U818" s="338"/>
      <c r="V818" s="340"/>
    </row>
    <row r="819" spans="1:32" ht="15" customHeight="1">
      <c r="A819" s="335"/>
      <c r="B819" s="85">
        <f>VLOOKUP($A$814,PresensiIPS!$A$7:$M$360,2)</f>
        <v>12436</v>
      </c>
      <c r="C819" s="36" t="s">
        <v>67</v>
      </c>
      <c r="D819" s="84">
        <f>VLOOKUP($A$814,Raport6!$B$283:$T$419,4)</f>
        <v>87.5</v>
      </c>
      <c r="E819" s="84">
        <f>VLOOKUP($A$814,Raport6!$B$283:$T$419,5)</f>
        <v>90</v>
      </c>
      <c r="F819" s="84">
        <f>VLOOKUP($A$814,Raport6!$B$283:$T$419,6)</f>
        <v>91.5</v>
      </c>
      <c r="G819" s="84">
        <f>VLOOKUP($A$814,Raport6!$B$283:$T$419,7)</f>
        <v>90.5</v>
      </c>
      <c r="H819" s="84">
        <f>VLOOKUP($A$814,Raport6!$B$283:$T$419,8)</f>
        <v>92</v>
      </c>
      <c r="I819" s="84">
        <f>VLOOKUP($A$814,Raport6!$B$283:$T$419,9)</f>
        <v>88.5</v>
      </c>
      <c r="J819" s="84">
        <f>VLOOKUP($A$814,Raport6!$B$283:$T$419,10)</f>
        <v>94</v>
      </c>
      <c r="K819" s="84">
        <f>VLOOKUP($A$814,Raport6!$B$283:$T$419,11)</f>
        <v>93</v>
      </c>
      <c r="L819" s="84">
        <f>VLOOKUP($A$814,Raport6!$B$283:$T$419,12)</f>
        <v>92.5</v>
      </c>
      <c r="M819" s="84">
        <f>VLOOKUP($A$814,Raport6!$B$283:$T$419,13)</f>
        <v>86</v>
      </c>
      <c r="N819" s="84">
        <f>VLOOKUP($A$814,Raport6!$B$283:$T$419,14)</f>
        <v>86</v>
      </c>
      <c r="O819" s="84">
        <f>VLOOKUP($A$814,Raport6!$B$283:$T$419,15)</f>
        <v>90.5</v>
      </c>
      <c r="P819" s="84">
        <f>VLOOKUP($A$814,Raport6!$B$283:$T$419,16)</f>
        <v>89</v>
      </c>
      <c r="Q819" s="84">
        <f>VLOOKUP($A$814,Raport6!$B$283:$T$419,17)</f>
        <v>86.5</v>
      </c>
      <c r="R819" s="84">
        <f>VLOOKUP($A$814,Raport6!$B$283:$T$419,18)</f>
        <v>85</v>
      </c>
      <c r="S819" s="38">
        <f t="shared" si="444"/>
        <v>1342.5</v>
      </c>
      <c r="T819" s="38">
        <f t="shared" si="445"/>
        <v>89.5</v>
      </c>
      <c r="U819" s="338"/>
      <c r="V819" s="340"/>
    </row>
    <row r="820" spans="1:32" ht="15" customHeight="1">
      <c r="A820" s="335"/>
      <c r="B820" s="85" t="str">
        <f>VLOOKUP($A$814,PresensiIPS!$A$7:$M$360,3)</f>
        <v>0046012095</v>
      </c>
      <c r="C820" s="27" t="s">
        <v>21</v>
      </c>
      <c r="D820" s="39">
        <f>ROUND(((D814+D815+D816+D817+D818+D819)/6),2)</f>
        <v>81.75</v>
      </c>
      <c r="E820" s="39">
        <f>ROUND(((E814+E815+E816+E817+E818+E819)/6),2)</f>
        <v>84.58</v>
      </c>
      <c r="F820" s="39">
        <f>ROUND(((F814+F815+F816+F817+F818+F819)/6),2)</f>
        <v>86.83</v>
      </c>
      <c r="G820" s="39">
        <f>ROUND(((G814+G815+G816+G817+G818+G819)/6),2)</f>
        <v>85.92</v>
      </c>
      <c r="H820" s="39">
        <f>ROUND(((H814+H815+H816+H817+H818+H819)/6),2)</f>
        <v>83.42</v>
      </c>
      <c r="I820" s="39">
        <f t="shared" ref="I820:T820" si="447">ROUND(((I814+I815+I816+I817+I818+I819)/6),2)</f>
        <v>83.25</v>
      </c>
      <c r="J820" s="39">
        <f t="shared" si="447"/>
        <v>87.75</v>
      </c>
      <c r="K820" s="39">
        <f t="shared" si="447"/>
        <v>85.58</v>
      </c>
      <c r="L820" s="39">
        <f t="shared" si="447"/>
        <v>83.17</v>
      </c>
      <c r="M820" s="39">
        <f t="shared" ref="M820" si="448">ROUND(((M814+M815+M816+M817+M818+M819)/6),2)</f>
        <v>79.75</v>
      </c>
      <c r="N820" s="39">
        <f t="shared" si="447"/>
        <v>81.92</v>
      </c>
      <c r="O820" s="39">
        <f t="shared" si="447"/>
        <v>83.67</v>
      </c>
      <c r="P820" s="39">
        <f t="shared" si="447"/>
        <v>81.75</v>
      </c>
      <c r="Q820" s="39">
        <f t="shared" si="447"/>
        <v>82</v>
      </c>
      <c r="R820" s="39">
        <f t="shared" si="447"/>
        <v>81.58</v>
      </c>
      <c r="S820" s="39">
        <f t="shared" si="447"/>
        <v>1252.92</v>
      </c>
      <c r="T820" s="39">
        <f t="shared" si="447"/>
        <v>83.53</v>
      </c>
      <c r="U820" s="338"/>
      <c r="V820" s="340"/>
    </row>
    <row r="821" spans="1:32" ht="15" customHeight="1">
      <c r="A821" s="335"/>
      <c r="B821" s="78"/>
      <c r="C821" s="28" t="s">
        <v>204</v>
      </c>
      <c r="D821" s="84">
        <f>VLOOKUP($A$814,'Nilai USP'!$B$283:$T$419,4)</f>
        <v>94</v>
      </c>
      <c r="E821" s="84">
        <f>VLOOKUP($A$814,'Nilai USP'!$B$283:$T$419,5)</f>
        <v>86.15384615384616</v>
      </c>
      <c r="F821" s="84">
        <f>VLOOKUP($A$814,'Nilai USP'!$B$283:$T$419,6)</f>
        <v>98</v>
      </c>
      <c r="G821" s="84">
        <f>VLOOKUP($A$814,'Nilai USP'!$B$283:$T$419,7)</f>
        <v>83</v>
      </c>
      <c r="H821" s="84">
        <f>VLOOKUP($A$814,'Nilai USP'!$B$283:$T$419,8)</f>
        <v>84</v>
      </c>
      <c r="I821" s="84">
        <f>VLOOKUP($A$814,'Nilai USP'!$B$283:$T$419,9)</f>
        <v>99</v>
      </c>
      <c r="J821" s="84">
        <f>VLOOKUP($A$814,'Nilai USP'!$B$283:$T$419,10)</f>
        <v>88</v>
      </c>
      <c r="K821" s="84">
        <f>VLOOKUP($A$814,'Nilai USP'!$B$283:$T$419,11)</f>
        <v>99</v>
      </c>
      <c r="L821" s="84">
        <f>VLOOKUP($A$814,'Nilai USP'!$B$283:$T$419,12)</f>
        <v>86</v>
      </c>
      <c r="M821" s="84">
        <f>VLOOKUP($A$814,'Nilai USP'!$B$283:$T$419,13)</f>
        <v>93.823529411764696</v>
      </c>
      <c r="N821" s="84">
        <f>VLOOKUP($A$814,'Nilai USP'!$B$283:$T$419,14)</f>
        <v>94</v>
      </c>
      <c r="O821" s="84">
        <f>VLOOKUP($A$814,'Nilai USP'!$B$283:$T$419,15)</f>
        <v>87</v>
      </c>
      <c r="P821" s="84">
        <f>VLOOKUP($A$814,'Nilai USP'!$B$283:$T$419,16)</f>
        <v>87</v>
      </c>
      <c r="Q821" s="84">
        <f>VLOOKUP($A$814,'Nilai USP'!$B$283:$T$419,17)</f>
        <v>83</v>
      </c>
      <c r="R821" s="84">
        <f>VLOOKUP($A$814,'Nilai USP'!$B$283:$T$419,18)</f>
        <v>89</v>
      </c>
      <c r="S821" s="38">
        <f t="shared" ref="S821:S828" si="449">SUM(D821:R821)</f>
        <v>1350.9773755656108</v>
      </c>
      <c r="T821" s="38">
        <f t="shared" ref="T821:T828" si="450">ROUND(S821/COUNT(D821:R821),2)</f>
        <v>90.07</v>
      </c>
      <c r="U821" s="338"/>
      <c r="V821" s="340"/>
    </row>
    <row r="822" spans="1:32" ht="15" customHeight="1" thickBot="1">
      <c r="A822" s="336"/>
      <c r="B822" s="29"/>
      <c r="C822" s="37" t="s">
        <v>205</v>
      </c>
      <c r="D822" s="41">
        <f t="shared" ref="D822:R822" si="451">ROUND((D820*$V$6+D821*$V$7),0)</f>
        <v>88</v>
      </c>
      <c r="E822" s="41">
        <f t="shared" si="451"/>
        <v>85</v>
      </c>
      <c r="F822" s="41">
        <f t="shared" si="451"/>
        <v>92</v>
      </c>
      <c r="G822" s="41">
        <f t="shared" si="451"/>
        <v>84</v>
      </c>
      <c r="H822" s="41">
        <f t="shared" si="451"/>
        <v>84</v>
      </c>
      <c r="I822" s="41">
        <f t="shared" si="451"/>
        <v>91</v>
      </c>
      <c r="J822" s="41">
        <f t="shared" si="451"/>
        <v>88</v>
      </c>
      <c r="K822" s="41">
        <f t="shared" si="451"/>
        <v>92</v>
      </c>
      <c r="L822" s="41">
        <f t="shared" si="451"/>
        <v>85</v>
      </c>
      <c r="M822" s="41">
        <f t="shared" si="451"/>
        <v>87</v>
      </c>
      <c r="N822" s="41">
        <f t="shared" si="451"/>
        <v>88</v>
      </c>
      <c r="O822" s="41">
        <f t="shared" si="451"/>
        <v>85</v>
      </c>
      <c r="P822" s="41">
        <f t="shared" si="451"/>
        <v>84</v>
      </c>
      <c r="Q822" s="41">
        <f t="shared" si="451"/>
        <v>83</v>
      </c>
      <c r="R822" s="41">
        <f t="shared" si="451"/>
        <v>85</v>
      </c>
      <c r="S822" s="41">
        <f t="shared" si="449"/>
        <v>1301</v>
      </c>
      <c r="T822" s="41">
        <f t="shared" si="450"/>
        <v>86.73</v>
      </c>
      <c r="U822" s="339"/>
      <c r="V822" s="341"/>
    </row>
    <row r="823" spans="1:32" ht="15" customHeight="1" thickTop="1">
      <c r="A823" s="334">
        <v>91</v>
      </c>
      <c r="B823" s="26"/>
      <c r="C823" s="36" t="s">
        <v>34</v>
      </c>
      <c r="D823" s="87">
        <f>VLOOKUP($A$823,Raport1!$B$283:$T$419,4)</f>
        <v>72</v>
      </c>
      <c r="E823" s="87">
        <f>VLOOKUP($A$823,Raport1!$B$283:$T$419,5)</f>
        <v>68</v>
      </c>
      <c r="F823" s="87">
        <f>VLOOKUP($A$823,Raport1!$B$283:$T$419,6)</f>
        <v>76.5</v>
      </c>
      <c r="G823" s="87">
        <f>VLOOKUP($A$823,Raport1!$B$283:$T$419,7)</f>
        <v>74.5</v>
      </c>
      <c r="H823" s="87">
        <f>VLOOKUP($A$823,Raport1!$B$283:$T$419,8)</f>
        <v>70</v>
      </c>
      <c r="I823" s="87">
        <f>VLOOKUP($A$823,Raport1!$B$283:$T$419,9)</f>
        <v>76</v>
      </c>
      <c r="J823" s="87">
        <f>VLOOKUP($A$823,Raport1!$B$283:$T$419,10)</f>
        <v>79</v>
      </c>
      <c r="K823" s="87">
        <f>VLOOKUP($A$823,Raport1!$B$283:$T$419,11)</f>
        <v>76.5</v>
      </c>
      <c r="L823" s="87">
        <f>VLOOKUP($A$823,Raport1!$B$283:$T$419,12)</f>
        <v>79.5</v>
      </c>
      <c r="M823" s="87">
        <f>VLOOKUP($A$823,Raport1!$B$283:$T$419,13)</f>
        <v>76</v>
      </c>
      <c r="N823" s="87">
        <f>VLOOKUP($A$823,Raport1!$B$283:$T$419,14)</f>
        <v>74.5</v>
      </c>
      <c r="O823" s="87">
        <f>VLOOKUP($A$823,Raport1!$B$283:$T$419,15)</f>
        <v>70</v>
      </c>
      <c r="P823" s="87">
        <f>VLOOKUP($A$823,Raport1!$B$283:$T$419,16)</f>
        <v>75</v>
      </c>
      <c r="Q823" s="87">
        <f>VLOOKUP($A$823,Raport1!$B$283:$T$419,17)</f>
        <v>77</v>
      </c>
      <c r="R823" s="87">
        <f>VLOOKUP($A$823,Raport1!$B$283:$T$419,18)</f>
        <v>73.5</v>
      </c>
      <c r="S823" s="80">
        <f t="shared" si="449"/>
        <v>1118</v>
      </c>
      <c r="T823" s="80">
        <f t="shared" si="450"/>
        <v>74.53</v>
      </c>
      <c r="U823" s="337" t="str">
        <f>'SIKAP IPS'!J98</f>
        <v>SB</v>
      </c>
      <c r="V823" s="340" t="s">
        <v>33</v>
      </c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 spans="1:32" ht="15" customHeight="1">
      <c r="A824" s="335"/>
      <c r="B824" s="26"/>
      <c r="C824" s="35" t="s">
        <v>35</v>
      </c>
      <c r="D824" s="84">
        <f>VLOOKUP($A$823,Raport2!$B$283:$T$419,4)</f>
        <v>75</v>
      </c>
      <c r="E824" s="84">
        <f>VLOOKUP($A$823,Raport2!$B$283:$T$419,5)</f>
        <v>74.5</v>
      </c>
      <c r="F824" s="84">
        <f>VLOOKUP($A$823,Raport2!$B$283:$T$419,6)</f>
        <v>76</v>
      </c>
      <c r="G824" s="84">
        <f>VLOOKUP($A$823,Raport2!$B$283:$T$419,7)</f>
        <v>79.5</v>
      </c>
      <c r="H824" s="84">
        <f>VLOOKUP($A$823,Raport2!$B$283:$T$419,8)</f>
        <v>76</v>
      </c>
      <c r="I824" s="84">
        <f>VLOOKUP($A$823,Raport2!$B$283:$T$419,9)</f>
        <v>79.5</v>
      </c>
      <c r="J824" s="84">
        <f>VLOOKUP($A$823,Raport2!$B$283:$T$419,10)</f>
        <v>84</v>
      </c>
      <c r="K824" s="84">
        <f>VLOOKUP($A$823,Raport2!$B$283:$T$419,11)</f>
        <v>81</v>
      </c>
      <c r="L824" s="84">
        <f>VLOOKUP($A$823,Raport2!$B$283:$T$419,12)</f>
        <v>79.5</v>
      </c>
      <c r="M824" s="84">
        <f>VLOOKUP($A$823,Raport2!$B$283:$T$419,13)</f>
        <v>79</v>
      </c>
      <c r="N824" s="84">
        <f>VLOOKUP($A$823,Raport2!$B$283:$T$419,14)</f>
        <v>77</v>
      </c>
      <c r="O824" s="84">
        <f>VLOOKUP($A$823,Raport2!$B$283:$T$419,15)</f>
        <v>78</v>
      </c>
      <c r="P824" s="84">
        <f>VLOOKUP($A$823,Raport2!$B$283:$T$419,16)</f>
        <v>78.5</v>
      </c>
      <c r="Q824" s="84">
        <f>VLOOKUP($A$823,Raport2!$B$283:$T$419,17)</f>
        <v>80.5</v>
      </c>
      <c r="R824" s="84">
        <f>VLOOKUP($A$823,Raport2!$B$283:$T$419,18)</f>
        <v>75.5</v>
      </c>
      <c r="S824" s="38">
        <f t="shared" si="449"/>
        <v>1173.5</v>
      </c>
      <c r="T824" s="38">
        <f t="shared" si="450"/>
        <v>78.23</v>
      </c>
      <c r="U824" s="338"/>
      <c r="V824" s="340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 spans="1:32" ht="15" customHeight="1">
      <c r="A825" s="335"/>
      <c r="B825" s="342" t="str">
        <f>VLOOKUP($A$823,PresensiIPS!$A$7:$M$360,7)</f>
        <v>R.A. ANGGRAINI DWI PUSPITA</v>
      </c>
      <c r="C825" s="35" t="s">
        <v>22</v>
      </c>
      <c r="D825" s="84">
        <f>VLOOKUP($A$823,Raport3!$B$283:$T$419,4)</f>
        <v>75</v>
      </c>
      <c r="E825" s="84">
        <f>VLOOKUP($A$823,Raport3!$B$283:$T$419,5)</f>
        <v>74</v>
      </c>
      <c r="F825" s="84">
        <f>VLOOKUP($A$823,Raport3!$B$283:$T$419,6)</f>
        <v>80</v>
      </c>
      <c r="G825" s="84">
        <f>VLOOKUP($A$823,Raport3!$B$283:$T$419,7)</f>
        <v>74.5</v>
      </c>
      <c r="H825" s="84">
        <f>VLOOKUP($A$823,Raport3!$B$283:$T$419,8)</f>
        <v>79</v>
      </c>
      <c r="I825" s="84">
        <f>VLOOKUP($A$823,Raport3!$B$283:$T$419,9)</f>
        <v>83</v>
      </c>
      <c r="J825" s="84">
        <f>VLOOKUP($A$823,Raport3!$B$283:$T$419,10)</f>
        <v>76.5</v>
      </c>
      <c r="K825" s="84">
        <f>VLOOKUP($A$823,Raport3!$B$283:$T$419,11)</f>
        <v>61</v>
      </c>
      <c r="L825" s="84">
        <f>VLOOKUP($A$823,Raport3!$B$283:$T$419,12)</f>
        <v>78</v>
      </c>
      <c r="M825" s="84">
        <f>VLOOKUP($A$823,Raport3!$B$283:$T$419,13)</f>
        <v>81</v>
      </c>
      <c r="N825" s="84">
        <f>VLOOKUP($A$823,Raport3!$B$283:$T$419,14)</f>
        <v>73</v>
      </c>
      <c r="O825" s="84">
        <f>VLOOKUP($A$823,Raport3!$B$283:$T$419,15)</f>
        <v>75</v>
      </c>
      <c r="P825" s="84">
        <f>VLOOKUP($A$823,Raport3!$B$283:$T$419,16)</f>
        <v>79</v>
      </c>
      <c r="Q825" s="84">
        <f>VLOOKUP($A$823,Raport3!$B$283:$T$419,17)</f>
        <v>72.5</v>
      </c>
      <c r="R825" s="84">
        <f>VLOOKUP($A$823,Raport3!$B$283:$T$419,18)</f>
        <v>70.5</v>
      </c>
      <c r="S825" s="38">
        <f t="shared" si="449"/>
        <v>1132</v>
      </c>
      <c r="T825" s="38">
        <f t="shared" si="450"/>
        <v>75.47</v>
      </c>
      <c r="U825" s="338"/>
      <c r="V825" s="340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 spans="1:32" ht="15" customHeight="1">
      <c r="A826" s="335"/>
      <c r="B826" s="342"/>
      <c r="C826" s="35" t="s">
        <v>23</v>
      </c>
      <c r="D826" s="84">
        <f>VLOOKUP($A$823,Raport4!$B$283:$T$419,4)</f>
        <v>83.5</v>
      </c>
      <c r="E826" s="84">
        <f>VLOOKUP($A$823,Raport4!$B$283:$T$419,5)</f>
        <v>75</v>
      </c>
      <c r="F826" s="84">
        <f>VLOOKUP($A$823,Raport4!$B$283:$T$419,6)</f>
        <v>74</v>
      </c>
      <c r="G826" s="84">
        <f>VLOOKUP($A$823,Raport4!$B$283:$T$419,7)</f>
        <v>85</v>
      </c>
      <c r="H826" s="84">
        <f>VLOOKUP($A$823,Raport4!$B$283:$T$419,8)</f>
        <v>87</v>
      </c>
      <c r="I826" s="84">
        <f>VLOOKUP($A$823,Raport4!$B$283:$T$419,9)</f>
        <v>83.5</v>
      </c>
      <c r="J826" s="84">
        <f>VLOOKUP($A$823,Raport4!$B$283:$T$419,10)</f>
        <v>78.5</v>
      </c>
      <c r="K826" s="84">
        <f>VLOOKUP($A$823,Raport4!$B$283:$T$419,11)</f>
        <v>80.5</v>
      </c>
      <c r="L826" s="84">
        <f>VLOOKUP($A$823,Raport4!$B$283:$T$419,12)</f>
        <v>78</v>
      </c>
      <c r="M826" s="84">
        <f>VLOOKUP($A$823,Raport4!$B$283:$T$419,13)</f>
        <v>72</v>
      </c>
      <c r="N826" s="84">
        <f>VLOOKUP($A$823,Raport4!$B$283:$T$419,14)</f>
        <v>73.5</v>
      </c>
      <c r="O826" s="84">
        <f>VLOOKUP($A$823,Raport4!$B$283:$T$419,15)</f>
        <v>75</v>
      </c>
      <c r="P826" s="84">
        <f>VLOOKUP($A$823,Raport4!$B$283:$T$419,16)</f>
        <v>79</v>
      </c>
      <c r="Q826" s="84">
        <f>VLOOKUP($A$823,Raport4!$B$283:$T$419,17)</f>
        <v>72.5</v>
      </c>
      <c r="R826" s="84">
        <f>VLOOKUP($A$823,Raport4!$B$283:$T$419,18)</f>
        <v>74</v>
      </c>
      <c r="S826" s="38">
        <f t="shared" si="449"/>
        <v>1171</v>
      </c>
      <c r="T826" s="38">
        <f t="shared" si="450"/>
        <v>78.069999999999993</v>
      </c>
      <c r="U826" s="338"/>
      <c r="V826" s="340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 spans="1:32" ht="15" customHeight="1">
      <c r="A827" s="335"/>
      <c r="B827" s="86" t="str">
        <f>VLOOKUP($A$823,PresensiIPS!$A$7:$M$360,4)</f>
        <v>3526016201050001</v>
      </c>
      <c r="C827" s="36" t="s">
        <v>24</v>
      </c>
      <c r="D827" s="84">
        <f>VLOOKUP($A$823,Raport5!$B$283:$T$419,4)</f>
        <v>77.5</v>
      </c>
      <c r="E827" s="84">
        <f>VLOOKUP($A$823,Raport5!$B$283:$T$419,5)</f>
        <v>80</v>
      </c>
      <c r="F827" s="84">
        <f>VLOOKUP($A$823,Raport5!$B$283:$T$419,6)</f>
        <v>80</v>
      </c>
      <c r="G827" s="84">
        <f>VLOOKUP($A$823,Raport5!$B$283:$T$419,7)</f>
        <v>75</v>
      </c>
      <c r="H827" s="84">
        <f>VLOOKUP($A$823,Raport5!$B$283:$T$419,8)</f>
        <v>86.5</v>
      </c>
      <c r="I827" s="84">
        <f>VLOOKUP($A$823,Raport5!$B$283:$T$419,9)</f>
        <v>80.5</v>
      </c>
      <c r="J827" s="84">
        <f>VLOOKUP($A$823,Raport5!$B$283:$T$419,10)</f>
        <v>82</v>
      </c>
      <c r="K827" s="84">
        <f>VLOOKUP($A$823,Raport5!$B$283:$T$419,11)</f>
        <v>82</v>
      </c>
      <c r="L827" s="84">
        <f>VLOOKUP($A$823,Raport5!$B$283:$T$419,12)</f>
        <v>88</v>
      </c>
      <c r="M827" s="84">
        <f>VLOOKUP($A$823,Raport5!$B$283:$T$419,13)</f>
        <v>74</v>
      </c>
      <c r="N827" s="84">
        <f>VLOOKUP($A$823,Raport5!$B$283:$T$419,14)</f>
        <v>75</v>
      </c>
      <c r="O827" s="84">
        <f>VLOOKUP($A$823,Raport5!$B$283:$T$419,15)</f>
        <v>85.5</v>
      </c>
      <c r="P827" s="84">
        <f>VLOOKUP($A$823,Raport5!$B$283:$T$419,16)</f>
        <v>70</v>
      </c>
      <c r="Q827" s="84">
        <f>VLOOKUP($A$823,Raport5!$B$283:$T$419,17)</f>
        <v>72</v>
      </c>
      <c r="R827" s="84">
        <f>VLOOKUP($A$823,Raport5!$B$283:$T$419,18)</f>
        <v>71.5</v>
      </c>
      <c r="S827" s="38">
        <f t="shared" si="449"/>
        <v>1179.5</v>
      </c>
      <c r="T827" s="38">
        <f t="shared" si="450"/>
        <v>78.63</v>
      </c>
      <c r="U827" s="338"/>
      <c r="V827" s="340"/>
    </row>
    <row r="828" spans="1:32" ht="15" customHeight="1">
      <c r="A828" s="335"/>
      <c r="B828" s="85">
        <f>VLOOKUP($A$823,PresensiIPS!$A$7:$M$360,2)</f>
        <v>12442</v>
      </c>
      <c r="C828" s="36" t="s">
        <v>67</v>
      </c>
      <c r="D828" s="84">
        <f>VLOOKUP($A$823,Raport6!$B$283:$T$419,4)</f>
        <v>78.5</v>
      </c>
      <c r="E828" s="84">
        <f>VLOOKUP($A$823,Raport6!$B$283:$T$419,5)</f>
        <v>87.5</v>
      </c>
      <c r="F828" s="84">
        <f>VLOOKUP($A$823,Raport6!$B$283:$T$419,6)</f>
        <v>87.5</v>
      </c>
      <c r="G828" s="84">
        <f>VLOOKUP($A$823,Raport6!$B$283:$T$419,7)</f>
        <v>78</v>
      </c>
      <c r="H828" s="84">
        <f>VLOOKUP($A$823,Raport6!$B$283:$T$419,8)</f>
        <v>89</v>
      </c>
      <c r="I828" s="84">
        <f>VLOOKUP($A$823,Raport6!$B$283:$T$419,9)</f>
        <v>84</v>
      </c>
      <c r="J828" s="84">
        <f>VLOOKUP($A$823,Raport6!$B$283:$T$419,10)</f>
        <v>92</v>
      </c>
      <c r="K828" s="84">
        <f>VLOOKUP($A$823,Raport6!$B$283:$T$419,11)</f>
        <v>85</v>
      </c>
      <c r="L828" s="84">
        <f>VLOOKUP($A$823,Raport6!$B$283:$T$419,12)</f>
        <v>89.5</v>
      </c>
      <c r="M828" s="84">
        <f>VLOOKUP($A$823,Raport6!$B$283:$T$419,13)</f>
        <v>78</v>
      </c>
      <c r="N828" s="84">
        <f>VLOOKUP($A$823,Raport6!$B$283:$T$419,14)</f>
        <v>77</v>
      </c>
      <c r="O828" s="84">
        <f>VLOOKUP($A$823,Raport6!$B$283:$T$419,15)</f>
        <v>85.5</v>
      </c>
      <c r="P828" s="84">
        <f>VLOOKUP($A$823,Raport6!$B$283:$T$419,16)</f>
        <v>78</v>
      </c>
      <c r="Q828" s="84">
        <f>VLOOKUP($A$823,Raport6!$B$283:$T$419,17)</f>
        <v>74.5</v>
      </c>
      <c r="R828" s="84">
        <f>VLOOKUP($A$823,Raport6!$B$283:$T$419,18)</f>
        <v>74</v>
      </c>
      <c r="S828" s="38">
        <f t="shared" si="449"/>
        <v>1238</v>
      </c>
      <c r="T828" s="38">
        <f t="shared" si="450"/>
        <v>82.53</v>
      </c>
      <c r="U828" s="338"/>
      <c r="V828" s="340"/>
    </row>
    <row r="829" spans="1:32" ht="15" customHeight="1">
      <c r="A829" s="335"/>
      <c r="B829" s="85" t="str">
        <f>VLOOKUP($A$823,PresensiIPS!$A$7:$M$360,3)</f>
        <v>0052805579</v>
      </c>
      <c r="C829" s="27" t="s">
        <v>21</v>
      </c>
      <c r="D829" s="39">
        <f>ROUND(((D823+D824+D825+D826+D827+D828)/6),2)</f>
        <v>76.92</v>
      </c>
      <c r="E829" s="39">
        <f>ROUND(((E823+E824+E825+E826+E827+E828)/6),2)</f>
        <v>76.5</v>
      </c>
      <c r="F829" s="39">
        <f>ROUND(((F823+F824+F825+F826+F827+F828)/6),2)</f>
        <v>79</v>
      </c>
      <c r="G829" s="39">
        <f>ROUND(((G823+G824+G825+G826+G827+G828)/6),2)</f>
        <v>77.75</v>
      </c>
      <c r="H829" s="39">
        <f>ROUND(((H823+H824+H825+H826+H827+H828)/6),2)</f>
        <v>81.25</v>
      </c>
      <c r="I829" s="39">
        <f t="shared" ref="I829:T829" si="452">ROUND(((I823+I824+I825+I826+I827+I828)/6),2)</f>
        <v>81.08</v>
      </c>
      <c r="J829" s="39">
        <f t="shared" si="452"/>
        <v>82</v>
      </c>
      <c r="K829" s="39">
        <f t="shared" si="452"/>
        <v>77.67</v>
      </c>
      <c r="L829" s="39">
        <f t="shared" si="452"/>
        <v>82.08</v>
      </c>
      <c r="M829" s="39">
        <f t="shared" ref="M829" si="453">ROUND(((M823+M824+M825+M826+M827+M828)/6),2)</f>
        <v>76.67</v>
      </c>
      <c r="N829" s="39">
        <f t="shared" si="452"/>
        <v>75</v>
      </c>
      <c r="O829" s="39">
        <f t="shared" si="452"/>
        <v>78.17</v>
      </c>
      <c r="P829" s="39">
        <f t="shared" si="452"/>
        <v>76.58</v>
      </c>
      <c r="Q829" s="39">
        <f t="shared" si="452"/>
        <v>74.83</v>
      </c>
      <c r="R829" s="39">
        <f t="shared" si="452"/>
        <v>73.17</v>
      </c>
      <c r="S829" s="39">
        <f t="shared" si="452"/>
        <v>1168.67</v>
      </c>
      <c r="T829" s="39">
        <f t="shared" si="452"/>
        <v>77.91</v>
      </c>
      <c r="U829" s="338"/>
      <c r="V829" s="340"/>
    </row>
    <row r="830" spans="1:32" ht="15" customHeight="1">
      <c r="A830" s="335"/>
      <c r="B830" s="78"/>
      <c r="C830" s="28" t="s">
        <v>204</v>
      </c>
      <c r="D830" s="84">
        <f>VLOOKUP($A$823,'Nilai USP'!$B$283:$T$419,4)</f>
        <v>79</v>
      </c>
      <c r="E830" s="84">
        <f>VLOOKUP($A$823,'Nilai USP'!$B$283:$T$419,5)</f>
        <v>83.84615384615384</v>
      </c>
      <c r="F830" s="84">
        <f>VLOOKUP($A$823,'Nilai USP'!$B$283:$T$419,6)</f>
        <v>89</v>
      </c>
      <c r="G830" s="84">
        <f>VLOOKUP($A$823,'Nilai USP'!$B$283:$T$419,7)</f>
        <v>79</v>
      </c>
      <c r="H830" s="84">
        <f>VLOOKUP($A$823,'Nilai USP'!$B$283:$T$419,8)</f>
        <v>88</v>
      </c>
      <c r="I830" s="84">
        <f>VLOOKUP($A$823,'Nilai USP'!$B$283:$T$419,9)</f>
        <v>93</v>
      </c>
      <c r="J830" s="84">
        <f>VLOOKUP($A$823,'Nilai USP'!$B$283:$T$419,10)</f>
        <v>95</v>
      </c>
      <c r="K830" s="84">
        <f>VLOOKUP($A$823,'Nilai USP'!$B$283:$T$419,11)</f>
        <v>92</v>
      </c>
      <c r="L830" s="84">
        <f>VLOOKUP($A$823,'Nilai USP'!$B$283:$T$419,12)</f>
        <v>83</v>
      </c>
      <c r="M830" s="84">
        <f>VLOOKUP($A$823,'Nilai USP'!$B$283:$T$419,13)</f>
        <v>79.705882352941174</v>
      </c>
      <c r="N830" s="84">
        <f>VLOOKUP($A$823,'Nilai USP'!$B$283:$T$419,14)</f>
        <v>87</v>
      </c>
      <c r="O830" s="84">
        <f>VLOOKUP($A$823,'Nilai USP'!$B$283:$T$419,15)</f>
        <v>80</v>
      </c>
      <c r="P830" s="84">
        <f>VLOOKUP($A$823,'Nilai USP'!$B$283:$T$419,16)</f>
        <v>79</v>
      </c>
      <c r="Q830" s="84">
        <f>VLOOKUP($A$823,'Nilai USP'!$B$283:$T$419,17)</f>
        <v>77</v>
      </c>
      <c r="R830" s="84">
        <f>VLOOKUP($A$823,'Nilai USP'!$B$283:$T$419,18)</f>
        <v>86</v>
      </c>
      <c r="S830" s="38">
        <f t="shared" ref="S830:S837" si="454">SUM(D830:R830)</f>
        <v>1270.552036199095</v>
      </c>
      <c r="T830" s="38">
        <f t="shared" ref="T830:T837" si="455">ROUND(S830/COUNT(D830:R830),2)</f>
        <v>84.7</v>
      </c>
      <c r="U830" s="338"/>
      <c r="V830" s="340"/>
    </row>
    <row r="831" spans="1:32" ht="15" customHeight="1" thickBot="1">
      <c r="A831" s="336"/>
      <c r="B831" s="29"/>
      <c r="C831" s="37" t="s">
        <v>205</v>
      </c>
      <c r="D831" s="41">
        <f t="shared" ref="D831:R831" si="456">ROUND((D829*$V$6+D830*$V$7),0)</f>
        <v>78</v>
      </c>
      <c r="E831" s="41">
        <f t="shared" si="456"/>
        <v>80</v>
      </c>
      <c r="F831" s="41">
        <f t="shared" si="456"/>
        <v>84</v>
      </c>
      <c r="G831" s="41">
        <f t="shared" si="456"/>
        <v>78</v>
      </c>
      <c r="H831" s="41">
        <f t="shared" si="456"/>
        <v>85</v>
      </c>
      <c r="I831" s="41">
        <f t="shared" si="456"/>
        <v>87</v>
      </c>
      <c r="J831" s="41">
        <f t="shared" si="456"/>
        <v>89</v>
      </c>
      <c r="K831" s="41">
        <f t="shared" si="456"/>
        <v>85</v>
      </c>
      <c r="L831" s="41">
        <f t="shared" si="456"/>
        <v>83</v>
      </c>
      <c r="M831" s="41">
        <f t="shared" si="456"/>
        <v>78</v>
      </c>
      <c r="N831" s="41">
        <f t="shared" si="456"/>
        <v>81</v>
      </c>
      <c r="O831" s="41">
        <f t="shared" si="456"/>
        <v>79</v>
      </c>
      <c r="P831" s="41">
        <f t="shared" si="456"/>
        <v>78</v>
      </c>
      <c r="Q831" s="41">
        <f t="shared" si="456"/>
        <v>76</v>
      </c>
      <c r="R831" s="41">
        <f t="shared" si="456"/>
        <v>80</v>
      </c>
      <c r="S831" s="41">
        <f t="shared" si="454"/>
        <v>1221</v>
      </c>
      <c r="T831" s="41">
        <f t="shared" si="455"/>
        <v>81.400000000000006</v>
      </c>
      <c r="U831" s="339"/>
      <c r="V831" s="341"/>
    </row>
    <row r="832" spans="1:32" ht="15" customHeight="1" thickTop="1">
      <c r="A832" s="334">
        <v>92</v>
      </c>
      <c r="B832" s="26"/>
      <c r="C832" s="36" t="s">
        <v>34</v>
      </c>
      <c r="D832" s="87">
        <f>VLOOKUP($A$832,Raport1!$B$283:$T$419,4)</f>
        <v>70</v>
      </c>
      <c r="E832" s="87">
        <f>VLOOKUP($A$832,Raport1!$B$283:$T$419,5)</f>
        <v>77</v>
      </c>
      <c r="F832" s="87">
        <f>VLOOKUP($A$832,Raport1!$B$283:$T$419,6)</f>
        <v>74</v>
      </c>
      <c r="G832" s="87">
        <f>VLOOKUP($A$832,Raport1!$B$283:$T$419,7)</f>
        <v>75</v>
      </c>
      <c r="H832" s="87">
        <f>VLOOKUP($A$832,Raport1!$B$283:$T$419,8)</f>
        <v>70</v>
      </c>
      <c r="I832" s="87">
        <f>VLOOKUP($A$832,Raport1!$B$283:$T$419,9)</f>
        <v>76.5</v>
      </c>
      <c r="J832" s="87">
        <f>VLOOKUP($A$832,Raport1!$B$283:$T$419,10)</f>
        <v>81.5</v>
      </c>
      <c r="K832" s="87">
        <f>VLOOKUP($A$832,Raport1!$B$283:$T$419,11)</f>
        <v>77</v>
      </c>
      <c r="L832" s="87">
        <f>VLOOKUP($A$832,Raport1!$B$283:$T$419,12)</f>
        <v>78.5</v>
      </c>
      <c r="M832" s="87">
        <f>VLOOKUP($A$832,Raport1!$B$283:$T$419,13)</f>
        <v>75</v>
      </c>
      <c r="N832" s="87">
        <f>VLOOKUP($A$832,Raport1!$B$283:$T$419,14)</f>
        <v>73.5</v>
      </c>
      <c r="O832" s="87">
        <f>VLOOKUP($A$832,Raport1!$B$283:$T$419,15)</f>
        <v>70</v>
      </c>
      <c r="P832" s="87">
        <f>VLOOKUP($A$832,Raport1!$B$283:$T$419,16)</f>
        <v>74</v>
      </c>
      <c r="Q832" s="87">
        <f>VLOOKUP($A$832,Raport1!$B$283:$T$419,17)</f>
        <v>72.5</v>
      </c>
      <c r="R832" s="87">
        <f>VLOOKUP($A$832,Raport1!$B$283:$T$419,18)</f>
        <v>76</v>
      </c>
      <c r="S832" s="80">
        <f t="shared" si="454"/>
        <v>1120.5</v>
      </c>
      <c r="T832" s="80">
        <f t="shared" si="455"/>
        <v>74.7</v>
      </c>
      <c r="U832" s="337" t="str">
        <f>'SIKAP IPS'!J99</f>
        <v>SB</v>
      </c>
      <c r="V832" s="340" t="s">
        <v>33</v>
      </c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 spans="1:32" ht="15" customHeight="1">
      <c r="A833" s="335"/>
      <c r="B833" s="26"/>
      <c r="C833" s="35" t="s">
        <v>35</v>
      </c>
      <c r="D833" s="84">
        <f>VLOOKUP($A$832,Raport2!$B$283:$T$419,4)</f>
        <v>70</v>
      </c>
      <c r="E833" s="84">
        <f>VLOOKUP($A$832,Raport2!$B$283:$T$419,5)</f>
        <v>77.5</v>
      </c>
      <c r="F833" s="84">
        <f>VLOOKUP($A$832,Raport2!$B$283:$T$419,6)</f>
        <v>71</v>
      </c>
      <c r="G833" s="84">
        <f>VLOOKUP($A$832,Raport2!$B$283:$T$419,7)</f>
        <v>84</v>
      </c>
      <c r="H833" s="84">
        <f>VLOOKUP($A$832,Raport2!$B$283:$T$419,8)</f>
        <v>76</v>
      </c>
      <c r="I833" s="84">
        <f>VLOOKUP($A$832,Raport2!$B$283:$T$419,9)</f>
        <v>79</v>
      </c>
      <c r="J833" s="84">
        <f>VLOOKUP($A$832,Raport2!$B$283:$T$419,10)</f>
        <v>85</v>
      </c>
      <c r="K833" s="84">
        <f>VLOOKUP($A$832,Raport2!$B$283:$T$419,11)</f>
        <v>80</v>
      </c>
      <c r="L833" s="84">
        <f>VLOOKUP($A$832,Raport2!$B$283:$T$419,12)</f>
        <v>81</v>
      </c>
      <c r="M833" s="84">
        <f>VLOOKUP($A$832,Raport2!$B$283:$T$419,13)</f>
        <v>76.5</v>
      </c>
      <c r="N833" s="84">
        <f>VLOOKUP($A$832,Raport2!$B$283:$T$419,14)</f>
        <v>75</v>
      </c>
      <c r="O833" s="84">
        <f>VLOOKUP($A$832,Raport2!$B$283:$T$419,15)</f>
        <v>75</v>
      </c>
      <c r="P833" s="84">
        <f>VLOOKUP($A$832,Raport2!$B$283:$T$419,16)</f>
        <v>75.5</v>
      </c>
      <c r="Q833" s="84">
        <f>VLOOKUP($A$832,Raport2!$B$283:$T$419,17)</f>
        <v>77.5</v>
      </c>
      <c r="R833" s="84">
        <f>VLOOKUP($A$832,Raport2!$B$283:$T$419,18)</f>
        <v>76.5</v>
      </c>
      <c r="S833" s="38">
        <f t="shared" si="454"/>
        <v>1159.5</v>
      </c>
      <c r="T833" s="38">
        <f t="shared" si="455"/>
        <v>77.3</v>
      </c>
      <c r="U833" s="338"/>
      <c r="V833" s="340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 spans="1:32" ht="15" customHeight="1">
      <c r="A834" s="335"/>
      <c r="B834" s="342" t="str">
        <f>VLOOKUP($A$832,PresensiIPS!$A$7:$M$360,7)</f>
        <v>REKY FIRDAUS</v>
      </c>
      <c r="C834" s="35" t="s">
        <v>22</v>
      </c>
      <c r="D834" s="84">
        <f>VLOOKUP($A$832,Raport3!$B$283:$T$419,4)</f>
        <v>74.5</v>
      </c>
      <c r="E834" s="84">
        <f>VLOOKUP($A$832,Raport3!$B$283:$T$419,5)</f>
        <v>72</v>
      </c>
      <c r="F834" s="84">
        <f>VLOOKUP($A$832,Raport3!$B$283:$T$419,6)</f>
        <v>74.5</v>
      </c>
      <c r="G834" s="84">
        <f>VLOOKUP($A$832,Raport3!$B$283:$T$419,7)</f>
        <v>76.5</v>
      </c>
      <c r="H834" s="84">
        <f>VLOOKUP($A$832,Raport3!$B$283:$T$419,8)</f>
        <v>75.5</v>
      </c>
      <c r="I834" s="84">
        <f>VLOOKUP($A$832,Raport3!$B$283:$T$419,9)</f>
        <v>78.5</v>
      </c>
      <c r="J834" s="84">
        <f>VLOOKUP($A$832,Raport3!$B$283:$T$419,10)</f>
        <v>83</v>
      </c>
      <c r="K834" s="84">
        <f>VLOOKUP($A$832,Raport3!$B$283:$T$419,11)</f>
        <v>65</v>
      </c>
      <c r="L834" s="84">
        <f>VLOOKUP($A$832,Raport3!$B$283:$T$419,12)</f>
        <v>78.5</v>
      </c>
      <c r="M834" s="84">
        <f>VLOOKUP($A$832,Raport3!$B$283:$T$419,13)</f>
        <v>78</v>
      </c>
      <c r="N834" s="84">
        <f>VLOOKUP($A$832,Raport3!$B$283:$T$419,14)</f>
        <v>73</v>
      </c>
      <c r="O834" s="84">
        <f>VLOOKUP($A$832,Raport3!$B$283:$T$419,15)</f>
        <v>70</v>
      </c>
      <c r="P834" s="84">
        <f>VLOOKUP($A$832,Raport3!$B$283:$T$419,16)</f>
        <v>74</v>
      </c>
      <c r="Q834" s="84">
        <f>VLOOKUP($A$832,Raport3!$B$283:$T$419,17)</f>
        <v>70</v>
      </c>
      <c r="R834" s="84">
        <f>VLOOKUP($A$832,Raport3!$B$283:$T$419,18)</f>
        <v>67.5</v>
      </c>
      <c r="S834" s="38">
        <f t="shared" si="454"/>
        <v>1110.5</v>
      </c>
      <c r="T834" s="38">
        <f t="shared" si="455"/>
        <v>74.03</v>
      </c>
      <c r="U834" s="338"/>
      <c r="V834" s="340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 spans="1:32" ht="15" customHeight="1">
      <c r="A835" s="335"/>
      <c r="B835" s="342"/>
      <c r="C835" s="35" t="s">
        <v>23</v>
      </c>
      <c r="D835" s="84">
        <f>VLOOKUP($A$832,Raport4!$B$283:$T$419,4)</f>
        <v>70</v>
      </c>
      <c r="E835" s="84">
        <f>VLOOKUP($A$832,Raport4!$B$283:$T$419,5)</f>
        <v>73.5</v>
      </c>
      <c r="F835" s="84">
        <f>VLOOKUP($A$832,Raport4!$B$283:$T$419,6)</f>
        <v>72.5</v>
      </c>
      <c r="G835" s="84">
        <f>VLOOKUP($A$832,Raport4!$B$283:$T$419,7)</f>
        <v>85.5</v>
      </c>
      <c r="H835" s="84">
        <f>VLOOKUP($A$832,Raport4!$B$283:$T$419,8)</f>
        <v>85</v>
      </c>
      <c r="I835" s="84">
        <f>VLOOKUP($A$832,Raport4!$B$283:$T$419,9)</f>
        <v>79</v>
      </c>
      <c r="J835" s="84">
        <f>VLOOKUP($A$832,Raport4!$B$283:$T$419,10)</f>
        <v>87</v>
      </c>
      <c r="K835" s="84">
        <f>VLOOKUP($A$832,Raport4!$B$283:$T$419,11)</f>
        <v>79.5</v>
      </c>
      <c r="L835" s="84">
        <f>VLOOKUP($A$832,Raport4!$B$283:$T$419,12)</f>
        <v>78.5</v>
      </c>
      <c r="M835" s="84">
        <f>VLOOKUP($A$832,Raport4!$B$283:$T$419,13)</f>
        <v>70.5</v>
      </c>
      <c r="N835" s="84">
        <f>VLOOKUP($A$832,Raport4!$B$283:$T$419,14)</f>
        <v>74</v>
      </c>
      <c r="O835" s="84">
        <f>VLOOKUP($A$832,Raport4!$B$283:$T$419,15)</f>
        <v>70</v>
      </c>
      <c r="P835" s="84">
        <f>VLOOKUP($A$832,Raport4!$B$283:$T$419,16)</f>
        <v>78</v>
      </c>
      <c r="Q835" s="84">
        <f>VLOOKUP($A$832,Raport4!$B$283:$T$419,17)</f>
        <v>70.5</v>
      </c>
      <c r="R835" s="84">
        <f>VLOOKUP($A$832,Raport4!$B$283:$T$419,18)</f>
        <v>76.5</v>
      </c>
      <c r="S835" s="38">
        <f t="shared" si="454"/>
        <v>1150</v>
      </c>
      <c r="T835" s="38">
        <f t="shared" si="455"/>
        <v>76.67</v>
      </c>
      <c r="U835" s="338"/>
      <c r="V835" s="340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 spans="1:32" ht="15" customHeight="1">
      <c r="A836" s="335"/>
      <c r="B836" s="86" t="str">
        <f>VLOOKUP($A$832,PresensiIPS!$A$7:$M$360,4)</f>
        <v>3526012707010007</v>
      </c>
      <c r="C836" s="36" t="s">
        <v>24</v>
      </c>
      <c r="D836" s="84">
        <f>VLOOKUP($A$832,Raport5!$B$283:$T$419,4)</f>
        <v>76</v>
      </c>
      <c r="E836" s="84">
        <f>VLOOKUP($A$832,Raport5!$B$283:$T$419,5)</f>
        <v>79.5</v>
      </c>
      <c r="F836" s="84">
        <f>VLOOKUP($A$832,Raport5!$B$283:$T$419,6)</f>
        <v>80</v>
      </c>
      <c r="G836" s="84">
        <f>VLOOKUP($A$832,Raport5!$B$283:$T$419,7)</f>
        <v>75.5</v>
      </c>
      <c r="H836" s="84">
        <f>VLOOKUP($A$832,Raport5!$B$283:$T$419,8)</f>
        <v>80</v>
      </c>
      <c r="I836" s="84">
        <f>VLOOKUP($A$832,Raport5!$B$283:$T$419,9)</f>
        <v>79.5</v>
      </c>
      <c r="J836" s="84">
        <f>VLOOKUP($A$832,Raport5!$B$283:$T$419,10)</f>
        <v>79.5</v>
      </c>
      <c r="K836" s="84">
        <f>VLOOKUP($A$832,Raport5!$B$283:$T$419,11)</f>
        <v>82</v>
      </c>
      <c r="L836" s="84">
        <f>VLOOKUP($A$832,Raport5!$B$283:$T$419,12)</f>
        <v>85</v>
      </c>
      <c r="M836" s="84">
        <f>VLOOKUP($A$832,Raport5!$B$283:$T$419,13)</f>
        <v>72</v>
      </c>
      <c r="N836" s="84">
        <f>VLOOKUP($A$832,Raport5!$B$283:$T$419,14)</f>
        <v>75</v>
      </c>
      <c r="O836" s="84">
        <f>VLOOKUP($A$832,Raport5!$B$283:$T$419,15)</f>
        <v>80</v>
      </c>
      <c r="P836" s="84">
        <f>VLOOKUP($A$832,Raport5!$B$283:$T$419,16)</f>
        <v>70</v>
      </c>
      <c r="Q836" s="84">
        <f>VLOOKUP($A$832,Raport5!$B$283:$T$419,17)</f>
        <v>71.5</v>
      </c>
      <c r="R836" s="84">
        <f>VLOOKUP($A$832,Raport5!$B$283:$T$419,18)</f>
        <v>71</v>
      </c>
      <c r="S836" s="38">
        <f t="shared" si="454"/>
        <v>1156.5</v>
      </c>
      <c r="T836" s="38">
        <f t="shared" si="455"/>
        <v>77.099999999999994</v>
      </c>
      <c r="U836" s="338"/>
      <c r="V836" s="340"/>
    </row>
    <row r="837" spans="1:32" ht="15" customHeight="1">
      <c r="A837" s="335"/>
      <c r="B837" s="85">
        <f>VLOOKUP($A$832,PresensiIPS!$A$7:$M$360,2)</f>
        <v>12002</v>
      </c>
      <c r="C837" s="36" t="s">
        <v>67</v>
      </c>
      <c r="D837" s="84">
        <f>VLOOKUP($A$832,Raport6!$B$283:$T$419,4)</f>
        <v>76.5</v>
      </c>
      <c r="E837" s="84">
        <f>VLOOKUP($A$832,Raport6!$B$283:$T$419,5)</f>
        <v>76</v>
      </c>
      <c r="F837" s="84">
        <f>VLOOKUP($A$832,Raport6!$B$283:$T$419,6)</f>
        <v>85</v>
      </c>
      <c r="G837" s="84">
        <f>VLOOKUP($A$832,Raport6!$B$283:$T$419,7)</f>
        <v>79</v>
      </c>
      <c r="H837" s="84">
        <f>VLOOKUP($A$832,Raport6!$B$283:$T$419,8)</f>
        <v>83</v>
      </c>
      <c r="I837" s="84">
        <f>VLOOKUP($A$832,Raport6!$B$283:$T$419,9)</f>
        <v>82.5</v>
      </c>
      <c r="J837" s="84">
        <f>VLOOKUP($A$832,Raport6!$B$283:$T$419,10)</f>
        <v>87.5</v>
      </c>
      <c r="K837" s="84">
        <f>VLOOKUP($A$832,Raport6!$B$283:$T$419,11)</f>
        <v>85</v>
      </c>
      <c r="L837" s="84">
        <f>VLOOKUP($A$832,Raport6!$B$283:$T$419,12)</f>
        <v>87.5</v>
      </c>
      <c r="M837" s="84">
        <f>VLOOKUP($A$832,Raport6!$B$283:$T$419,13)</f>
        <v>76</v>
      </c>
      <c r="N837" s="84">
        <f>VLOOKUP($A$832,Raport6!$B$283:$T$419,14)</f>
        <v>77</v>
      </c>
      <c r="O837" s="84">
        <f>VLOOKUP($A$832,Raport6!$B$283:$T$419,15)</f>
        <v>80</v>
      </c>
      <c r="P837" s="84">
        <f>VLOOKUP($A$832,Raport6!$B$283:$T$419,16)</f>
        <v>72</v>
      </c>
      <c r="Q837" s="84">
        <f>VLOOKUP($A$832,Raport6!$B$283:$T$419,17)</f>
        <v>71.5</v>
      </c>
      <c r="R837" s="84">
        <f>VLOOKUP($A$832,Raport6!$B$283:$T$419,18)</f>
        <v>74</v>
      </c>
      <c r="S837" s="38">
        <f t="shared" si="454"/>
        <v>1192.5</v>
      </c>
      <c r="T837" s="38">
        <f t="shared" si="455"/>
        <v>79.5</v>
      </c>
      <c r="U837" s="338"/>
      <c r="V837" s="340"/>
    </row>
    <row r="838" spans="1:32" ht="15" customHeight="1">
      <c r="A838" s="335"/>
      <c r="B838" s="85" t="str">
        <f>VLOOKUP($A$832,PresensiIPS!$A$7:$M$360,3)</f>
        <v>0012467130</v>
      </c>
      <c r="C838" s="27" t="s">
        <v>21</v>
      </c>
      <c r="D838" s="39">
        <f>ROUND(((D832+D833+D834+D835+D836+D837)/6),2)</f>
        <v>72.83</v>
      </c>
      <c r="E838" s="39">
        <f>ROUND(((E832+E833+E834+E835+E836+E837)/6),2)</f>
        <v>75.92</v>
      </c>
      <c r="F838" s="39">
        <f>ROUND(((F832+F833+F834+F835+F836+F837)/6),2)</f>
        <v>76.17</v>
      </c>
      <c r="G838" s="39">
        <f>ROUND(((G832+G833+G834+G835+G836+G837)/6),2)</f>
        <v>79.25</v>
      </c>
      <c r="H838" s="39">
        <f>ROUND(((H832+H833+H834+H835+H836+H837)/6),2)</f>
        <v>78.25</v>
      </c>
      <c r="I838" s="39">
        <f t="shared" ref="I838:T838" si="457">ROUND(((I832+I833+I834+I835+I836+I837)/6),2)</f>
        <v>79.17</v>
      </c>
      <c r="J838" s="39">
        <f t="shared" si="457"/>
        <v>83.92</v>
      </c>
      <c r="K838" s="39">
        <f t="shared" si="457"/>
        <v>78.08</v>
      </c>
      <c r="L838" s="39">
        <f t="shared" si="457"/>
        <v>81.5</v>
      </c>
      <c r="M838" s="39">
        <f t="shared" ref="M838" si="458">ROUND(((M832+M833+M834+M835+M836+M837)/6),2)</f>
        <v>74.67</v>
      </c>
      <c r="N838" s="39">
        <f t="shared" si="457"/>
        <v>74.58</v>
      </c>
      <c r="O838" s="39">
        <f t="shared" si="457"/>
        <v>74.17</v>
      </c>
      <c r="P838" s="39">
        <f t="shared" si="457"/>
        <v>73.92</v>
      </c>
      <c r="Q838" s="39">
        <f t="shared" si="457"/>
        <v>72.25</v>
      </c>
      <c r="R838" s="39">
        <f t="shared" si="457"/>
        <v>73.58</v>
      </c>
      <c r="S838" s="39">
        <f t="shared" si="457"/>
        <v>1148.25</v>
      </c>
      <c r="T838" s="39">
        <f t="shared" si="457"/>
        <v>76.55</v>
      </c>
      <c r="U838" s="338"/>
      <c r="V838" s="340"/>
    </row>
    <row r="839" spans="1:32" ht="15" customHeight="1">
      <c r="A839" s="335"/>
      <c r="B839" s="78"/>
      <c r="C839" s="28" t="s">
        <v>204</v>
      </c>
      <c r="D839" s="84">
        <f>VLOOKUP($A$832,'Nilai USP'!$B$283:$T$419,4)</f>
        <v>83</v>
      </c>
      <c r="E839" s="84">
        <f>VLOOKUP($A$832,'Nilai USP'!$B$283:$T$419,5)</f>
        <v>74.615384615384613</v>
      </c>
      <c r="F839" s="84">
        <f>VLOOKUP($A$832,'Nilai USP'!$B$283:$T$419,6)</f>
        <v>72</v>
      </c>
      <c r="G839" s="84">
        <f>VLOOKUP($A$832,'Nilai USP'!$B$283:$T$419,7)</f>
        <v>82</v>
      </c>
      <c r="H839" s="84">
        <f>VLOOKUP($A$832,'Nilai USP'!$B$283:$T$419,8)</f>
        <v>78</v>
      </c>
      <c r="I839" s="84">
        <f>VLOOKUP($A$832,'Nilai USP'!$B$283:$T$419,9)</f>
        <v>73</v>
      </c>
      <c r="J839" s="84">
        <f>VLOOKUP($A$832,'Nilai USP'!$B$283:$T$419,10)</f>
        <v>70</v>
      </c>
      <c r="K839" s="84">
        <f>VLOOKUP($A$832,'Nilai USP'!$B$283:$T$419,11)</f>
        <v>76</v>
      </c>
      <c r="L839" s="84">
        <f>VLOOKUP($A$832,'Nilai USP'!$B$283:$T$419,12)</f>
        <v>72</v>
      </c>
      <c r="M839" s="84">
        <f>VLOOKUP($A$832,'Nilai USP'!$B$283:$T$419,13)</f>
        <v>70.882352941176464</v>
      </c>
      <c r="N839" s="84">
        <f>VLOOKUP($A$832,'Nilai USP'!$B$283:$T$419,14)</f>
        <v>85</v>
      </c>
      <c r="O839" s="84">
        <f>VLOOKUP($A$832,'Nilai USP'!$B$283:$T$419,15)</f>
        <v>77</v>
      </c>
      <c r="P839" s="84">
        <f>VLOOKUP($A$832,'Nilai USP'!$B$283:$T$419,16)</f>
        <v>72</v>
      </c>
      <c r="Q839" s="84">
        <f>VLOOKUP($A$832,'Nilai USP'!$B$283:$T$419,17)</f>
        <v>75</v>
      </c>
      <c r="R839" s="84">
        <f>VLOOKUP($A$832,'Nilai USP'!$B$283:$T$419,18)</f>
        <v>72</v>
      </c>
      <c r="S839" s="38">
        <f t="shared" ref="S839:S846" si="459">SUM(D839:R839)</f>
        <v>1132.4977375565611</v>
      </c>
      <c r="T839" s="38">
        <f t="shared" ref="T839:T846" si="460">ROUND(S839/COUNT(D839:R839),2)</f>
        <v>75.5</v>
      </c>
      <c r="U839" s="338"/>
      <c r="V839" s="340"/>
    </row>
    <row r="840" spans="1:32" ht="15" customHeight="1" thickBot="1">
      <c r="A840" s="336"/>
      <c r="B840" s="29"/>
      <c r="C840" s="37" t="s">
        <v>205</v>
      </c>
      <c r="D840" s="41">
        <f t="shared" ref="D840:R840" si="461">ROUND((D838*$V$6+D839*$V$7),0)</f>
        <v>78</v>
      </c>
      <c r="E840" s="41">
        <f t="shared" si="461"/>
        <v>75</v>
      </c>
      <c r="F840" s="41">
        <f t="shared" si="461"/>
        <v>74</v>
      </c>
      <c r="G840" s="41">
        <f t="shared" si="461"/>
        <v>81</v>
      </c>
      <c r="H840" s="41">
        <f t="shared" si="461"/>
        <v>78</v>
      </c>
      <c r="I840" s="41">
        <f t="shared" si="461"/>
        <v>76</v>
      </c>
      <c r="J840" s="41">
        <f t="shared" si="461"/>
        <v>77</v>
      </c>
      <c r="K840" s="41">
        <f t="shared" si="461"/>
        <v>77</v>
      </c>
      <c r="L840" s="41">
        <f t="shared" si="461"/>
        <v>77</v>
      </c>
      <c r="M840" s="41">
        <f t="shared" si="461"/>
        <v>73</v>
      </c>
      <c r="N840" s="41">
        <f t="shared" si="461"/>
        <v>80</v>
      </c>
      <c r="O840" s="41">
        <f t="shared" si="461"/>
        <v>76</v>
      </c>
      <c r="P840" s="41">
        <f t="shared" si="461"/>
        <v>73</v>
      </c>
      <c r="Q840" s="41">
        <f t="shared" si="461"/>
        <v>74</v>
      </c>
      <c r="R840" s="41">
        <f t="shared" si="461"/>
        <v>73</v>
      </c>
      <c r="S840" s="41">
        <f t="shared" si="459"/>
        <v>1142</v>
      </c>
      <c r="T840" s="41">
        <f t="shared" si="460"/>
        <v>76.13</v>
      </c>
      <c r="U840" s="339"/>
      <c r="V840" s="341"/>
    </row>
    <row r="841" spans="1:32" ht="15" customHeight="1" thickTop="1">
      <c r="A841" s="334">
        <v>93</v>
      </c>
      <c r="B841" s="26"/>
      <c r="C841" s="36" t="s">
        <v>34</v>
      </c>
      <c r="D841" s="87">
        <f>VLOOKUP($A$841,Raport1!$B$283:$T$419,4)</f>
        <v>78</v>
      </c>
      <c r="E841" s="87">
        <f>VLOOKUP($A$841,Raport1!$B$283:$T$419,5)</f>
        <v>78</v>
      </c>
      <c r="F841" s="87">
        <f>VLOOKUP($A$841,Raport1!$B$283:$T$419,6)</f>
        <v>86</v>
      </c>
      <c r="G841" s="87">
        <f>VLOOKUP($A$841,Raport1!$B$283:$T$419,7)</f>
        <v>77.5</v>
      </c>
      <c r="H841" s="87">
        <f>VLOOKUP($A$841,Raport1!$B$283:$T$419,8)</f>
        <v>77</v>
      </c>
      <c r="I841" s="87">
        <f>VLOOKUP($A$841,Raport1!$B$283:$T$419,9)</f>
        <v>77.5</v>
      </c>
      <c r="J841" s="87">
        <f>VLOOKUP($A$841,Raport1!$B$283:$T$419,10)</f>
        <v>81.5</v>
      </c>
      <c r="K841" s="87">
        <f>VLOOKUP($A$841,Raport1!$B$283:$T$419,11)</f>
        <v>80</v>
      </c>
      <c r="L841" s="87">
        <f>VLOOKUP($A$841,Raport1!$B$283:$T$419,12)</f>
        <v>79.5</v>
      </c>
      <c r="M841" s="87">
        <f>VLOOKUP($A$841,Raport1!$B$283:$T$419,13)</f>
        <v>72.5</v>
      </c>
      <c r="N841" s="87">
        <f>VLOOKUP($A$841,Raport1!$B$283:$T$419,14)</f>
        <v>78.5</v>
      </c>
      <c r="O841" s="87">
        <f>VLOOKUP($A$841,Raport1!$B$283:$T$419,15)</f>
        <v>75</v>
      </c>
      <c r="P841" s="87">
        <f>VLOOKUP($A$841,Raport1!$B$283:$T$419,16)</f>
        <v>79</v>
      </c>
      <c r="Q841" s="87">
        <f>VLOOKUP($A$841,Raport1!$B$283:$T$419,17)</f>
        <v>74.5</v>
      </c>
      <c r="R841" s="87">
        <f>VLOOKUP($A$841,Raport1!$B$283:$T$419,18)</f>
        <v>78</v>
      </c>
      <c r="S841" s="80">
        <f t="shared" si="459"/>
        <v>1172.5</v>
      </c>
      <c r="T841" s="80">
        <f t="shared" si="460"/>
        <v>78.17</v>
      </c>
      <c r="U841" s="337" t="str">
        <f>'SIKAP IPS'!J100</f>
        <v>SB</v>
      </c>
      <c r="V841" s="340" t="s">
        <v>33</v>
      </c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 spans="1:32" ht="15" customHeight="1">
      <c r="A842" s="335"/>
      <c r="B842" s="26"/>
      <c r="C842" s="35" t="s">
        <v>35</v>
      </c>
      <c r="D842" s="84">
        <f>VLOOKUP($A$841,Raport2!$B$283:$T$419,4)</f>
        <v>78.5</v>
      </c>
      <c r="E842" s="84">
        <f>VLOOKUP($A$841,Raport2!$B$283:$T$419,5)</f>
        <v>79.5</v>
      </c>
      <c r="F842" s="84">
        <f>VLOOKUP($A$841,Raport2!$B$283:$T$419,6)</f>
        <v>87.5</v>
      </c>
      <c r="G842" s="84">
        <f>VLOOKUP($A$841,Raport2!$B$283:$T$419,7)</f>
        <v>83.5</v>
      </c>
      <c r="H842" s="84">
        <f>VLOOKUP($A$841,Raport2!$B$283:$T$419,8)</f>
        <v>81</v>
      </c>
      <c r="I842" s="84">
        <f>VLOOKUP($A$841,Raport2!$B$283:$T$419,9)</f>
        <v>79.5</v>
      </c>
      <c r="J842" s="84">
        <f>VLOOKUP($A$841,Raport2!$B$283:$T$419,10)</f>
        <v>85.5</v>
      </c>
      <c r="K842" s="84">
        <f>VLOOKUP($A$841,Raport2!$B$283:$T$419,11)</f>
        <v>82</v>
      </c>
      <c r="L842" s="84">
        <f>VLOOKUP($A$841,Raport2!$B$283:$T$419,12)</f>
        <v>81.5</v>
      </c>
      <c r="M842" s="84">
        <f>VLOOKUP($A$841,Raport2!$B$283:$T$419,13)</f>
        <v>78</v>
      </c>
      <c r="N842" s="84">
        <f>VLOOKUP($A$841,Raport2!$B$283:$T$419,14)</f>
        <v>81</v>
      </c>
      <c r="O842" s="84">
        <f>VLOOKUP($A$841,Raport2!$B$283:$T$419,15)</f>
        <v>72</v>
      </c>
      <c r="P842" s="84">
        <f>VLOOKUP($A$841,Raport2!$B$283:$T$419,16)</f>
        <v>82.5</v>
      </c>
      <c r="Q842" s="84">
        <f>VLOOKUP($A$841,Raport2!$B$283:$T$419,17)</f>
        <v>79</v>
      </c>
      <c r="R842" s="84">
        <f>VLOOKUP($A$841,Raport2!$B$283:$T$419,18)</f>
        <v>81</v>
      </c>
      <c r="S842" s="38">
        <f t="shared" si="459"/>
        <v>1212</v>
      </c>
      <c r="T842" s="38">
        <f t="shared" si="460"/>
        <v>80.8</v>
      </c>
      <c r="U842" s="338"/>
      <c r="V842" s="340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 spans="1:32" ht="15" customHeight="1">
      <c r="A843" s="335"/>
      <c r="B843" s="342" t="str">
        <f>VLOOKUP($A$841,PresensiIPS!$A$7:$M$360,7)</f>
        <v>REZA PAHLEVI DWI KUSUMA</v>
      </c>
      <c r="C843" s="35" t="s">
        <v>22</v>
      </c>
      <c r="D843" s="84">
        <f>VLOOKUP($A$841,Raport3!$B$283:$T$419,4)</f>
        <v>86.5</v>
      </c>
      <c r="E843" s="84">
        <f>VLOOKUP($A$841,Raport3!$B$283:$T$419,5)</f>
        <v>81</v>
      </c>
      <c r="F843" s="84">
        <f>VLOOKUP($A$841,Raport3!$B$283:$T$419,6)</f>
        <v>85</v>
      </c>
      <c r="G843" s="84">
        <f>VLOOKUP($A$841,Raport3!$B$283:$T$419,7)</f>
        <v>86.5</v>
      </c>
      <c r="H843" s="84">
        <f>VLOOKUP($A$841,Raport3!$B$283:$T$419,8)</f>
        <v>82.5</v>
      </c>
      <c r="I843" s="84">
        <f>VLOOKUP($A$841,Raport3!$B$283:$T$419,9)</f>
        <v>81</v>
      </c>
      <c r="J843" s="84">
        <f>VLOOKUP($A$841,Raport3!$B$283:$T$419,10)</f>
        <v>88</v>
      </c>
      <c r="K843" s="84">
        <f>VLOOKUP($A$841,Raport3!$B$283:$T$419,11)</f>
        <v>81</v>
      </c>
      <c r="L843" s="84">
        <f>VLOOKUP($A$841,Raport3!$B$283:$T$419,12)</f>
        <v>85</v>
      </c>
      <c r="M843" s="84">
        <f>VLOOKUP($A$841,Raport3!$B$283:$T$419,13)</f>
        <v>82</v>
      </c>
      <c r="N843" s="84">
        <f>VLOOKUP($A$841,Raport3!$B$283:$T$419,14)</f>
        <v>86</v>
      </c>
      <c r="O843" s="84">
        <f>VLOOKUP($A$841,Raport3!$B$283:$T$419,15)</f>
        <v>80</v>
      </c>
      <c r="P843" s="84">
        <f>VLOOKUP($A$841,Raport3!$B$283:$T$419,16)</f>
        <v>85</v>
      </c>
      <c r="Q843" s="84">
        <f>VLOOKUP($A$841,Raport3!$B$283:$T$419,17)</f>
        <v>77</v>
      </c>
      <c r="R843" s="84">
        <f>VLOOKUP($A$841,Raport3!$B$283:$T$419,18)</f>
        <v>85</v>
      </c>
      <c r="S843" s="38">
        <f t="shared" si="459"/>
        <v>1251.5</v>
      </c>
      <c r="T843" s="38">
        <f t="shared" si="460"/>
        <v>83.43</v>
      </c>
      <c r="U843" s="338"/>
      <c r="V843" s="340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 spans="1:32" ht="15" customHeight="1">
      <c r="A844" s="335"/>
      <c r="B844" s="342"/>
      <c r="C844" s="35" t="s">
        <v>23</v>
      </c>
      <c r="D844" s="84">
        <f>VLOOKUP($A$841,Raport4!$B$283:$T$419,4)</f>
        <v>87</v>
      </c>
      <c r="E844" s="84">
        <f>VLOOKUP($A$841,Raport4!$B$283:$T$419,5)</f>
        <v>84.5</v>
      </c>
      <c r="F844" s="84">
        <f>VLOOKUP($A$841,Raport4!$B$283:$T$419,6)</f>
        <v>85.5</v>
      </c>
      <c r="G844" s="84">
        <f>VLOOKUP($A$841,Raport4!$B$283:$T$419,7)</f>
        <v>82</v>
      </c>
      <c r="H844" s="84">
        <f>VLOOKUP($A$841,Raport4!$B$283:$T$419,8)</f>
        <v>87</v>
      </c>
      <c r="I844" s="84">
        <f>VLOOKUP($A$841,Raport4!$B$283:$T$419,9)</f>
        <v>81.5</v>
      </c>
      <c r="J844" s="84">
        <f>VLOOKUP($A$841,Raport4!$B$283:$T$419,10)</f>
        <v>91</v>
      </c>
      <c r="K844" s="84">
        <f>VLOOKUP($A$841,Raport4!$B$283:$T$419,11)</f>
        <v>84.5</v>
      </c>
      <c r="L844" s="84">
        <f>VLOOKUP($A$841,Raport4!$B$283:$T$419,12)</f>
        <v>87.5</v>
      </c>
      <c r="M844" s="84">
        <f>VLOOKUP($A$841,Raport4!$B$283:$T$419,13)</f>
        <v>78</v>
      </c>
      <c r="N844" s="84">
        <f>VLOOKUP($A$841,Raport4!$B$283:$T$419,14)</f>
        <v>86</v>
      </c>
      <c r="O844" s="84">
        <f>VLOOKUP($A$841,Raport4!$B$283:$T$419,15)</f>
        <v>80</v>
      </c>
      <c r="P844" s="84">
        <f>VLOOKUP($A$841,Raport4!$B$283:$T$419,16)</f>
        <v>86.5</v>
      </c>
      <c r="Q844" s="84">
        <f>VLOOKUP($A$841,Raport4!$B$283:$T$419,17)</f>
        <v>82.5</v>
      </c>
      <c r="R844" s="84">
        <f>VLOOKUP($A$841,Raport4!$B$283:$T$419,18)</f>
        <v>85</v>
      </c>
      <c r="S844" s="38">
        <f t="shared" si="459"/>
        <v>1268.5</v>
      </c>
      <c r="T844" s="38">
        <f t="shared" si="460"/>
        <v>84.57</v>
      </c>
      <c r="U844" s="338"/>
      <c r="V844" s="340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 spans="1:32" ht="15" customHeight="1">
      <c r="A845" s="335"/>
      <c r="B845" s="86" t="str">
        <f>VLOOKUP($A$841,PresensiIPS!$A$7:$M$360,4)</f>
        <v>3526011404040004</v>
      </c>
      <c r="C845" s="36" t="s">
        <v>24</v>
      </c>
      <c r="D845" s="84">
        <f>VLOOKUP($A$841,Raport5!$B$283:$T$419,4)</f>
        <v>89</v>
      </c>
      <c r="E845" s="84">
        <f>VLOOKUP($A$841,Raport5!$B$283:$T$419,5)</f>
        <v>90</v>
      </c>
      <c r="F845" s="84">
        <f>VLOOKUP($A$841,Raport5!$B$283:$T$419,6)</f>
        <v>90.5</v>
      </c>
      <c r="G845" s="84">
        <f>VLOOKUP($A$841,Raport5!$B$283:$T$419,7)</f>
        <v>86.5</v>
      </c>
      <c r="H845" s="84">
        <f>VLOOKUP($A$841,Raport5!$B$283:$T$419,8)</f>
        <v>90.5</v>
      </c>
      <c r="I845" s="84">
        <f>VLOOKUP($A$841,Raport5!$B$283:$T$419,9)</f>
        <v>82</v>
      </c>
      <c r="J845" s="84">
        <f>VLOOKUP($A$841,Raport5!$B$283:$T$419,10)</f>
        <v>91.5</v>
      </c>
      <c r="K845" s="84">
        <f>VLOOKUP($A$841,Raport5!$B$283:$T$419,11)</f>
        <v>88</v>
      </c>
      <c r="L845" s="84">
        <f>VLOOKUP($A$841,Raport5!$B$283:$T$419,12)</f>
        <v>88.5</v>
      </c>
      <c r="M845" s="84">
        <f>VLOOKUP($A$841,Raport5!$B$283:$T$419,13)</f>
        <v>83</v>
      </c>
      <c r="N845" s="84">
        <f>VLOOKUP($A$841,Raport5!$B$283:$T$419,14)</f>
        <v>88</v>
      </c>
      <c r="O845" s="84">
        <f>VLOOKUP($A$841,Raport5!$B$283:$T$419,15)</f>
        <v>90.5</v>
      </c>
      <c r="P845" s="84">
        <f>VLOOKUP($A$841,Raport5!$B$283:$T$419,16)</f>
        <v>85.5</v>
      </c>
      <c r="Q845" s="84">
        <f>VLOOKUP($A$841,Raport5!$B$283:$T$419,17)</f>
        <v>86</v>
      </c>
      <c r="R845" s="84">
        <f>VLOOKUP($A$841,Raport5!$B$283:$T$419,18)</f>
        <v>85.5</v>
      </c>
      <c r="S845" s="38">
        <f t="shared" si="459"/>
        <v>1315</v>
      </c>
      <c r="T845" s="38">
        <f t="shared" si="460"/>
        <v>87.67</v>
      </c>
      <c r="U845" s="338"/>
      <c r="V845" s="340"/>
    </row>
    <row r="846" spans="1:32" ht="15" customHeight="1">
      <c r="A846" s="335"/>
      <c r="B846" s="85">
        <f>VLOOKUP($A$841,PresensiIPS!$A$7:$M$360,2)</f>
        <v>12459</v>
      </c>
      <c r="C846" s="36" t="s">
        <v>67</v>
      </c>
      <c r="D846" s="84">
        <f>VLOOKUP($A$841,Raport6!$B$283:$T$419,4)</f>
        <v>90.5</v>
      </c>
      <c r="E846" s="84">
        <f>VLOOKUP($A$841,Raport6!$B$283:$T$419,5)</f>
        <v>92</v>
      </c>
      <c r="F846" s="84">
        <f>VLOOKUP($A$841,Raport6!$B$283:$T$419,6)</f>
        <v>92.5</v>
      </c>
      <c r="G846" s="84">
        <f>VLOOKUP($A$841,Raport6!$B$283:$T$419,7)</f>
        <v>89</v>
      </c>
      <c r="H846" s="84">
        <f>VLOOKUP($A$841,Raport6!$B$283:$T$419,8)</f>
        <v>90.5</v>
      </c>
      <c r="I846" s="84">
        <f>VLOOKUP($A$841,Raport6!$B$283:$T$419,9)</f>
        <v>85</v>
      </c>
      <c r="J846" s="84">
        <f>VLOOKUP($A$841,Raport6!$B$283:$T$419,10)</f>
        <v>93.5</v>
      </c>
      <c r="K846" s="84">
        <f>VLOOKUP($A$841,Raport6!$B$283:$T$419,11)</f>
        <v>91</v>
      </c>
      <c r="L846" s="84">
        <f>VLOOKUP($A$841,Raport6!$B$283:$T$419,12)</f>
        <v>90</v>
      </c>
      <c r="M846" s="84">
        <f>VLOOKUP($A$841,Raport6!$B$283:$T$419,13)</f>
        <v>87</v>
      </c>
      <c r="N846" s="84">
        <f>VLOOKUP($A$841,Raport6!$B$283:$T$419,14)</f>
        <v>90</v>
      </c>
      <c r="O846" s="84">
        <f>VLOOKUP($A$841,Raport6!$B$283:$T$419,15)</f>
        <v>90.5</v>
      </c>
      <c r="P846" s="84">
        <f>VLOOKUP($A$841,Raport6!$B$283:$T$419,16)</f>
        <v>88</v>
      </c>
      <c r="Q846" s="84">
        <f>VLOOKUP($A$841,Raport6!$B$283:$T$419,17)</f>
        <v>86</v>
      </c>
      <c r="R846" s="84">
        <f>VLOOKUP($A$841,Raport6!$B$283:$T$419,18)</f>
        <v>86</v>
      </c>
      <c r="S846" s="38">
        <f t="shared" si="459"/>
        <v>1341.5</v>
      </c>
      <c r="T846" s="38">
        <f t="shared" si="460"/>
        <v>89.43</v>
      </c>
      <c r="U846" s="338"/>
      <c r="V846" s="340"/>
    </row>
    <row r="847" spans="1:32" ht="15" customHeight="1">
      <c r="A847" s="335"/>
      <c r="B847" s="85" t="str">
        <f>VLOOKUP($A$841,PresensiIPS!$A$7:$M$360,3)</f>
        <v>0044836052</v>
      </c>
      <c r="C847" s="27" t="s">
        <v>21</v>
      </c>
      <c r="D847" s="39">
        <f>ROUND(((D841+D842+D843+D844+D845+D846)/6),2)</f>
        <v>84.92</v>
      </c>
      <c r="E847" s="39">
        <f>ROUND(((E841+E842+E843+E844+E845+E846)/6),2)</f>
        <v>84.17</v>
      </c>
      <c r="F847" s="39">
        <f>ROUND(((F841+F842+F843+F844+F845+F846)/6),2)</f>
        <v>87.83</v>
      </c>
      <c r="G847" s="39">
        <f>ROUND(((G841+G842+G843+G844+G845+G846)/6),2)</f>
        <v>84.17</v>
      </c>
      <c r="H847" s="39">
        <f>ROUND(((H841+H842+H843+H844+H845+H846)/6),2)</f>
        <v>84.75</v>
      </c>
      <c r="I847" s="39">
        <f t="shared" ref="I847:T847" si="462">ROUND(((I841+I842+I843+I844+I845+I846)/6),2)</f>
        <v>81.08</v>
      </c>
      <c r="J847" s="39">
        <f t="shared" si="462"/>
        <v>88.5</v>
      </c>
      <c r="K847" s="39">
        <f t="shared" si="462"/>
        <v>84.42</v>
      </c>
      <c r="L847" s="39">
        <f t="shared" si="462"/>
        <v>85.33</v>
      </c>
      <c r="M847" s="39">
        <f t="shared" ref="M847" si="463">ROUND(((M841+M842+M843+M844+M845+M846)/6),2)</f>
        <v>80.08</v>
      </c>
      <c r="N847" s="39">
        <f t="shared" si="462"/>
        <v>84.92</v>
      </c>
      <c r="O847" s="39">
        <f t="shared" si="462"/>
        <v>81.33</v>
      </c>
      <c r="P847" s="39">
        <f t="shared" si="462"/>
        <v>84.42</v>
      </c>
      <c r="Q847" s="39">
        <f t="shared" si="462"/>
        <v>80.83</v>
      </c>
      <c r="R847" s="39">
        <f t="shared" si="462"/>
        <v>83.42</v>
      </c>
      <c r="S847" s="39">
        <f t="shared" si="462"/>
        <v>1260.17</v>
      </c>
      <c r="T847" s="39">
        <f t="shared" si="462"/>
        <v>84.01</v>
      </c>
      <c r="U847" s="338"/>
      <c r="V847" s="340"/>
    </row>
    <row r="848" spans="1:32" ht="15" customHeight="1">
      <c r="A848" s="335"/>
      <c r="B848" s="78"/>
      <c r="C848" s="28" t="s">
        <v>204</v>
      </c>
      <c r="D848" s="84">
        <f>VLOOKUP($A$841,'Nilai USP'!$B$283:$T$419,4)</f>
        <v>94</v>
      </c>
      <c r="E848" s="84">
        <f>VLOOKUP($A$841,'Nilai USP'!$B$283:$T$419,5)</f>
        <v>86.15384615384616</v>
      </c>
      <c r="F848" s="84">
        <f>VLOOKUP($A$841,'Nilai USP'!$B$283:$T$419,6)</f>
        <v>96</v>
      </c>
      <c r="G848" s="84">
        <f>VLOOKUP($A$841,'Nilai USP'!$B$283:$T$419,7)</f>
        <v>82</v>
      </c>
      <c r="H848" s="84">
        <f>VLOOKUP($A$841,'Nilai USP'!$B$283:$T$419,8)</f>
        <v>92</v>
      </c>
      <c r="I848" s="84">
        <f>VLOOKUP($A$841,'Nilai USP'!$B$283:$T$419,9)</f>
        <v>95</v>
      </c>
      <c r="J848" s="84">
        <f>VLOOKUP($A$841,'Nilai USP'!$B$283:$T$419,10)</f>
        <v>93</v>
      </c>
      <c r="K848" s="84">
        <f>VLOOKUP($A$841,'Nilai USP'!$B$283:$T$419,11)</f>
        <v>97</v>
      </c>
      <c r="L848" s="84">
        <f>VLOOKUP($A$841,'Nilai USP'!$B$283:$T$419,12)</f>
        <v>86</v>
      </c>
      <c r="M848" s="84">
        <f>VLOOKUP($A$841,'Nilai USP'!$B$283:$T$419,13)</f>
        <v>94.705882352941174</v>
      </c>
      <c r="N848" s="84">
        <f>VLOOKUP($A$841,'Nilai USP'!$B$283:$T$419,14)</f>
        <v>94</v>
      </c>
      <c r="O848" s="84">
        <f>VLOOKUP($A$841,'Nilai USP'!$B$283:$T$419,15)</f>
        <v>89</v>
      </c>
      <c r="P848" s="84">
        <f>VLOOKUP($A$841,'Nilai USP'!$B$283:$T$419,16)</f>
        <v>85</v>
      </c>
      <c r="Q848" s="84">
        <f>VLOOKUP($A$841,'Nilai USP'!$B$283:$T$419,17)</f>
        <v>81</v>
      </c>
      <c r="R848" s="84">
        <f>VLOOKUP($A$841,'Nilai USP'!$B$283:$T$419,18)</f>
        <v>89</v>
      </c>
      <c r="S848" s="38">
        <f t="shared" ref="S848:S855" si="464">SUM(D848:R848)</f>
        <v>1353.8597285067874</v>
      </c>
      <c r="T848" s="38">
        <f t="shared" ref="T848:T855" si="465">ROUND(S848/COUNT(D848:R848),2)</f>
        <v>90.26</v>
      </c>
      <c r="U848" s="338"/>
      <c r="V848" s="340"/>
    </row>
    <row r="849" spans="1:32" ht="15" customHeight="1" thickBot="1">
      <c r="A849" s="336"/>
      <c r="B849" s="29"/>
      <c r="C849" s="37" t="s">
        <v>205</v>
      </c>
      <c r="D849" s="41">
        <f t="shared" ref="D849:R849" si="466">ROUND((D847*$V$6+D848*$V$7),0)</f>
        <v>89</v>
      </c>
      <c r="E849" s="41">
        <f t="shared" si="466"/>
        <v>85</v>
      </c>
      <c r="F849" s="41">
        <f t="shared" si="466"/>
        <v>92</v>
      </c>
      <c r="G849" s="41">
        <f t="shared" si="466"/>
        <v>83</v>
      </c>
      <c r="H849" s="41">
        <f t="shared" si="466"/>
        <v>88</v>
      </c>
      <c r="I849" s="41">
        <f t="shared" si="466"/>
        <v>88</v>
      </c>
      <c r="J849" s="41">
        <f t="shared" si="466"/>
        <v>91</v>
      </c>
      <c r="K849" s="41">
        <f t="shared" si="466"/>
        <v>91</v>
      </c>
      <c r="L849" s="41">
        <f t="shared" si="466"/>
        <v>86</v>
      </c>
      <c r="M849" s="41">
        <f t="shared" si="466"/>
        <v>87</v>
      </c>
      <c r="N849" s="41">
        <f t="shared" si="466"/>
        <v>89</v>
      </c>
      <c r="O849" s="41">
        <f t="shared" si="466"/>
        <v>85</v>
      </c>
      <c r="P849" s="41">
        <f t="shared" si="466"/>
        <v>85</v>
      </c>
      <c r="Q849" s="41">
        <f t="shared" si="466"/>
        <v>81</v>
      </c>
      <c r="R849" s="41">
        <f t="shared" si="466"/>
        <v>86</v>
      </c>
      <c r="S849" s="41">
        <f t="shared" si="464"/>
        <v>1306</v>
      </c>
      <c r="T849" s="41">
        <f t="shared" si="465"/>
        <v>87.07</v>
      </c>
      <c r="U849" s="339"/>
      <c r="V849" s="341"/>
    </row>
    <row r="850" spans="1:32" ht="15" customHeight="1" thickTop="1">
      <c r="A850" s="334">
        <v>94</v>
      </c>
      <c r="B850" s="26"/>
      <c r="C850" s="36" t="s">
        <v>34</v>
      </c>
      <c r="D850" s="87">
        <f>VLOOKUP($A$850,Raport1!$B$283:$T$419,4)</f>
        <v>74.5</v>
      </c>
      <c r="E850" s="87">
        <f>VLOOKUP($A$850,Raport1!$B$283:$T$419,5)</f>
        <v>76</v>
      </c>
      <c r="F850" s="87">
        <f>VLOOKUP($A$850,Raport1!$B$283:$T$419,6)</f>
        <v>76</v>
      </c>
      <c r="G850" s="87">
        <f>VLOOKUP($A$850,Raport1!$B$283:$T$419,7)</f>
        <v>75</v>
      </c>
      <c r="H850" s="87">
        <f>VLOOKUP($A$850,Raport1!$B$283:$T$419,8)</f>
        <v>72</v>
      </c>
      <c r="I850" s="87">
        <f>VLOOKUP($A$850,Raport1!$B$283:$T$419,9)</f>
        <v>76</v>
      </c>
      <c r="J850" s="87">
        <f>VLOOKUP($A$850,Raport1!$B$283:$T$419,10)</f>
        <v>81.5</v>
      </c>
      <c r="K850" s="87">
        <f>VLOOKUP($A$850,Raport1!$B$283:$T$419,11)</f>
        <v>78.5</v>
      </c>
      <c r="L850" s="87">
        <f>VLOOKUP($A$850,Raport1!$B$283:$T$419,12)</f>
        <v>76</v>
      </c>
      <c r="M850" s="87">
        <f>VLOOKUP($A$850,Raport1!$B$283:$T$419,13)</f>
        <v>75</v>
      </c>
      <c r="N850" s="87">
        <f>VLOOKUP($A$850,Raport1!$B$283:$T$419,14)</f>
        <v>74</v>
      </c>
      <c r="O850" s="87">
        <f>VLOOKUP($A$850,Raport1!$B$283:$T$419,15)</f>
        <v>70</v>
      </c>
      <c r="P850" s="87">
        <f>VLOOKUP($A$850,Raport1!$B$283:$T$419,16)</f>
        <v>75.5</v>
      </c>
      <c r="Q850" s="87">
        <f>VLOOKUP($A$850,Raport1!$B$283:$T$419,17)</f>
        <v>73.5</v>
      </c>
      <c r="R850" s="87">
        <f>VLOOKUP($A$850,Raport1!$B$283:$T$419,18)</f>
        <v>75</v>
      </c>
      <c r="S850" s="80">
        <f t="shared" si="464"/>
        <v>1128.5</v>
      </c>
      <c r="T850" s="80">
        <f t="shared" si="465"/>
        <v>75.23</v>
      </c>
      <c r="U850" s="337" t="str">
        <f>'SIKAP IPS'!J101</f>
        <v>SB</v>
      </c>
      <c r="V850" s="340" t="s">
        <v>33</v>
      </c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 spans="1:32" ht="15" customHeight="1">
      <c r="A851" s="335"/>
      <c r="B851" s="26"/>
      <c r="C851" s="35" t="s">
        <v>35</v>
      </c>
      <c r="D851" s="84">
        <f>VLOOKUP($A$850,Raport2!$B$283:$T$419,4)</f>
        <v>75.5</v>
      </c>
      <c r="E851" s="84">
        <f>VLOOKUP($A$850,Raport2!$B$283:$T$419,5)</f>
        <v>77.5</v>
      </c>
      <c r="F851" s="84">
        <f>VLOOKUP($A$850,Raport2!$B$283:$T$419,6)</f>
        <v>77.5</v>
      </c>
      <c r="G851" s="84">
        <f>VLOOKUP($A$850,Raport2!$B$283:$T$419,7)</f>
        <v>86.5</v>
      </c>
      <c r="H851" s="84">
        <f>VLOOKUP($A$850,Raport2!$B$283:$T$419,8)</f>
        <v>78</v>
      </c>
      <c r="I851" s="84">
        <f>VLOOKUP($A$850,Raport2!$B$283:$T$419,9)</f>
        <v>78.5</v>
      </c>
      <c r="J851" s="84">
        <f>VLOOKUP($A$850,Raport2!$B$283:$T$419,10)</f>
        <v>84.5</v>
      </c>
      <c r="K851" s="84">
        <f>VLOOKUP($A$850,Raport2!$B$283:$T$419,11)</f>
        <v>81</v>
      </c>
      <c r="L851" s="84">
        <f>VLOOKUP($A$850,Raport2!$B$283:$T$419,12)</f>
        <v>78.5</v>
      </c>
      <c r="M851" s="84">
        <f>VLOOKUP($A$850,Raport2!$B$283:$T$419,13)</f>
        <v>78</v>
      </c>
      <c r="N851" s="84">
        <f>VLOOKUP($A$850,Raport2!$B$283:$T$419,14)</f>
        <v>75.5</v>
      </c>
      <c r="O851" s="84">
        <f>VLOOKUP($A$850,Raport2!$B$283:$T$419,15)</f>
        <v>72</v>
      </c>
      <c r="P851" s="84">
        <f>VLOOKUP($A$850,Raport2!$B$283:$T$419,16)</f>
        <v>81</v>
      </c>
      <c r="Q851" s="84">
        <f>VLOOKUP($A$850,Raport2!$B$283:$T$419,17)</f>
        <v>77.5</v>
      </c>
      <c r="R851" s="84">
        <f>VLOOKUP($A$850,Raport2!$B$283:$T$419,18)</f>
        <v>77</v>
      </c>
      <c r="S851" s="38">
        <f t="shared" si="464"/>
        <v>1178.5</v>
      </c>
      <c r="T851" s="38">
        <f t="shared" si="465"/>
        <v>78.569999999999993</v>
      </c>
      <c r="U851" s="338"/>
      <c r="V851" s="340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 spans="1:32" ht="15" customHeight="1">
      <c r="A852" s="335"/>
      <c r="B852" s="342" t="str">
        <f>VLOOKUP($A$850,PresensiIPS!$A$7:$M$360,7)</f>
        <v>RIYANTO</v>
      </c>
      <c r="C852" s="35" t="s">
        <v>22</v>
      </c>
      <c r="D852" s="84">
        <f>VLOOKUP($A$850,Raport3!$B$283:$T$419,4)</f>
        <v>72.5</v>
      </c>
      <c r="E852" s="84">
        <f>VLOOKUP($A$850,Raport3!$B$283:$T$419,5)</f>
        <v>79</v>
      </c>
      <c r="F852" s="84">
        <f>VLOOKUP($A$850,Raport3!$B$283:$T$419,6)</f>
        <v>78.5</v>
      </c>
      <c r="G852" s="84">
        <f>VLOOKUP($A$850,Raport3!$B$283:$T$419,7)</f>
        <v>77</v>
      </c>
      <c r="H852" s="84">
        <f>VLOOKUP($A$850,Raport3!$B$283:$T$419,8)</f>
        <v>82.5</v>
      </c>
      <c r="I852" s="84">
        <f>VLOOKUP($A$850,Raport3!$B$283:$T$419,9)</f>
        <v>79</v>
      </c>
      <c r="J852" s="84">
        <f>VLOOKUP($A$850,Raport3!$B$283:$T$419,10)</f>
        <v>90</v>
      </c>
      <c r="K852" s="84">
        <f>VLOOKUP($A$850,Raport3!$B$283:$T$419,11)</f>
        <v>65</v>
      </c>
      <c r="L852" s="84">
        <f>VLOOKUP($A$850,Raport3!$B$283:$T$419,12)</f>
        <v>78</v>
      </c>
      <c r="M852" s="84">
        <f>VLOOKUP($A$850,Raport3!$B$283:$T$419,13)</f>
        <v>78.5</v>
      </c>
      <c r="N852" s="84">
        <f>VLOOKUP($A$850,Raport3!$B$283:$T$419,14)</f>
        <v>78</v>
      </c>
      <c r="O852" s="84">
        <f>VLOOKUP($A$850,Raport3!$B$283:$T$419,15)</f>
        <v>75</v>
      </c>
      <c r="P852" s="84">
        <f>VLOOKUP($A$850,Raport3!$B$283:$T$419,16)</f>
        <v>82</v>
      </c>
      <c r="Q852" s="84">
        <f>VLOOKUP($A$850,Raport3!$B$283:$T$419,17)</f>
        <v>76.5</v>
      </c>
      <c r="R852" s="84">
        <f>VLOOKUP($A$850,Raport3!$B$283:$T$419,18)</f>
        <v>66.5</v>
      </c>
      <c r="S852" s="38">
        <f t="shared" si="464"/>
        <v>1158</v>
      </c>
      <c r="T852" s="38">
        <f t="shared" si="465"/>
        <v>77.2</v>
      </c>
      <c r="U852" s="338"/>
      <c r="V852" s="340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 spans="1:32" ht="15" customHeight="1">
      <c r="A853" s="335"/>
      <c r="B853" s="342"/>
      <c r="C853" s="35" t="s">
        <v>23</v>
      </c>
      <c r="D853" s="84">
        <f>VLOOKUP($A$850,Raport4!$B$283:$T$419,4)</f>
        <v>84.5</v>
      </c>
      <c r="E853" s="84">
        <f>VLOOKUP($A$850,Raport4!$B$283:$T$419,5)</f>
        <v>80</v>
      </c>
      <c r="F853" s="84">
        <f>VLOOKUP($A$850,Raport4!$B$283:$T$419,6)</f>
        <v>77.5</v>
      </c>
      <c r="G853" s="84">
        <f>VLOOKUP($A$850,Raport4!$B$283:$T$419,7)</f>
        <v>89.5</v>
      </c>
      <c r="H853" s="84">
        <f>VLOOKUP($A$850,Raport4!$B$283:$T$419,8)</f>
        <v>87</v>
      </c>
      <c r="I853" s="84">
        <f>VLOOKUP($A$850,Raport4!$B$283:$T$419,9)</f>
        <v>79</v>
      </c>
      <c r="J853" s="84">
        <f>VLOOKUP($A$850,Raport4!$B$283:$T$419,10)</f>
        <v>90.5</v>
      </c>
      <c r="K853" s="84">
        <f>VLOOKUP($A$850,Raport4!$B$283:$T$419,11)</f>
        <v>84</v>
      </c>
      <c r="L853" s="84">
        <f>VLOOKUP($A$850,Raport4!$B$283:$T$419,12)</f>
        <v>79</v>
      </c>
      <c r="M853" s="84">
        <f>VLOOKUP($A$850,Raport4!$B$283:$T$419,13)</f>
        <v>71</v>
      </c>
      <c r="N853" s="84">
        <f>VLOOKUP($A$850,Raport4!$B$283:$T$419,14)</f>
        <v>78</v>
      </c>
      <c r="O853" s="84">
        <f>VLOOKUP($A$850,Raport4!$B$283:$T$419,15)</f>
        <v>75</v>
      </c>
      <c r="P853" s="84">
        <f>VLOOKUP($A$850,Raport4!$B$283:$T$419,16)</f>
        <v>86</v>
      </c>
      <c r="Q853" s="84">
        <f>VLOOKUP($A$850,Raport4!$B$283:$T$419,17)</f>
        <v>76</v>
      </c>
      <c r="R853" s="84">
        <f>VLOOKUP($A$850,Raport4!$B$283:$T$419,18)</f>
        <v>75.5</v>
      </c>
      <c r="S853" s="38">
        <f t="shared" si="464"/>
        <v>1212.5</v>
      </c>
      <c r="T853" s="38">
        <f t="shared" si="465"/>
        <v>80.83</v>
      </c>
      <c r="U853" s="338"/>
      <c r="V853" s="340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 spans="1:32" ht="15" customHeight="1">
      <c r="A854" s="335"/>
      <c r="B854" s="86" t="str">
        <f>VLOOKUP($A$850,PresensiIPS!$A$7:$M$360,4)</f>
        <v>3526010807030004</v>
      </c>
      <c r="C854" s="36" t="s">
        <v>24</v>
      </c>
      <c r="D854" s="84">
        <f>VLOOKUP($A$850,Raport5!$B$283:$T$419,4)</f>
        <v>86.5</v>
      </c>
      <c r="E854" s="84">
        <f>VLOOKUP($A$850,Raport5!$B$283:$T$419,5)</f>
        <v>83.5</v>
      </c>
      <c r="F854" s="84">
        <f>VLOOKUP($A$850,Raport5!$B$283:$T$419,6)</f>
        <v>83.5</v>
      </c>
      <c r="G854" s="84">
        <f>VLOOKUP($A$850,Raport5!$B$283:$T$419,7)</f>
        <v>87</v>
      </c>
      <c r="H854" s="84">
        <f>VLOOKUP($A$850,Raport5!$B$283:$T$419,8)</f>
        <v>88</v>
      </c>
      <c r="I854" s="84">
        <f>VLOOKUP($A$850,Raport5!$B$283:$T$419,9)</f>
        <v>84.5</v>
      </c>
      <c r="J854" s="84">
        <f>VLOOKUP($A$850,Raport5!$B$283:$T$419,10)</f>
        <v>91</v>
      </c>
      <c r="K854" s="84">
        <f>VLOOKUP($A$850,Raport5!$B$283:$T$419,11)</f>
        <v>90</v>
      </c>
      <c r="L854" s="84">
        <f>VLOOKUP($A$850,Raport5!$B$283:$T$419,12)</f>
        <v>88.5</v>
      </c>
      <c r="M854" s="84">
        <f>VLOOKUP($A$850,Raport5!$B$283:$T$419,13)</f>
        <v>76</v>
      </c>
      <c r="N854" s="84">
        <f>VLOOKUP($A$850,Raport5!$B$283:$T$419,14)</f>
        <v>83.5</v>
      </c>
      <c r="O854" s="84">
        <f>VLOOKUP($A$850,Raport5!$B$283:$T$419,15)</f>
        <v>85.5</v>
      </c>
      <c r="P854" s="84">
        <f>VLOOKUP($A$850,Raport5!$B$283:$T$419,16)</f>
        <v>81</v>
      </c>
      <c r="Q854" s="84">
        <f>VLOOKUP($A$850,Raport5!$B$283:$T$419,17)</f>
        <v>77.5</v>
      </c>
      <c r="R854" s="84">
        <f>VLOOKUP($A$850,Raport5!$B$283:$T$419,18)</f>
        <v>71.5</v>
      </c>
      <c r="S854" s="38">
        <f t="shared" si="464"/>
        <v>1257.5</v>
      </c>
      <c r="T854" s="38">
        <f t="shared" si="465"/>
        <v>83.83</v>
      </c>
      <c r="U854" s="338"/>
      <c r="V854" s="340"/>
    </row>
    <row r="855" spans="1:32" ht="15" customHeight="1">
      <c r="A855" s="335"/>
      <c r="B855" s="85">
        <f>VLOOKUP($A$850,PresensiIPS!$A$7:$M$360,2)</f>
        <v>12473</v>
      </c>
      <c r="C855" s="36" t="s">
        <v>67</v>
      </c>
      <c r="D855" s="84">
        <f>VLOOKUP($A$850,Raport6!$B$283:$T$419,4)</f>
        <v>88</v>
      </c>
      <c r="E855" s="84">
        <f>VLOOKUP($A$850,Raport6!$B$283:$T$419,5)</f>
        <v>86.5</v>
      </c>
      <c r="F855" s="84">
        <f>VLOOKUP($A$850,Raport6!$B$283:$T$419,6)</f>
        <v>87</v>
      </c>
      <c r="G855" s="84">
        <f>VLOOKUP($A$850,Raport6!$B$283:$T$419,7)</f>
        <v>88.5</v>
      </c>
      <c r="H855" s="84">
        <f>VLOOKUP($A$850,Raport6!$B$283:$T$419,8)</f>
        <v>88.5</v>
      </c>
      <c r="I855" s="84">
        <f>VLOOKUP($A$850,Raport6!$B$283:$T$419,9)</f>
        <v>86</v>
      </c>
      <c r="J855" s="84">
        <f>VLOOKUP($A$850,Raport6!$B$283:$T$419,10)</f>
        <v>92.5</v>
      </c>
      <c r="K855" s="84">
        <f>VLOOKUP($A$850,Raport6!$B$283:$T$419,11)</f>
        <v>93</v>
      </c>
      <c r="L855" s="84">
        <f>VLOOKUP($A$850,Raport6!$B$283:$T$419,12)</f>
        <v>86.5</v>
      </c>
      <c r="M855" s="84">
        <f>VLOOKUP($A$850,Raport6!$B$283:$T$419,13)</f>
        <v>80</v>
      </c>
      <c r="N855" s="84">
        <f>VLOOKUP($A$850,Raport6!$B$283:$T$419,14)</f>
        <v>85.5</v>
      </c>
      <c r="O855" s="84">
        <f>VLOOKUP($A$850,Raport6!$B$283:$T$419,15)</f>
        <v>85.5</v>
      </c>
      <c r="P855" s="84">
        <f>VLOOKUP($A$850,Raport6!$B$283:$T$419,16)</f>
        <v>85.5</v>
      </c>
      <c r="Q855" s="84">
        <f>VLOOKUP($A$850,Raport6!$B$283:$T$419,17)</f>
        <v>79</v>
      </c>
      <c r="R855" s="84">
        <f>VLOOKUP($A$850,Raport6!$B$283:$T$419,18)</f>
        <v>78</v>
      </c>
      <c r="S855" s="38">
        <f t="shared" si="464"/>
        <v>1290</v>
      </c>
      <c r="T855" s="38">
        <f t="shared" si="465"/>
        <v>86</v>
      </c>
      <c r="U855" s="338"/>
      <c r="V855" s="340"/>
    </row>
    <row r="856" spans="1:32" ht="15" customHeight="1">
      <c r="A856" s="335"/>
      <c r="B856" s="85" t="str">
        <f>VLOOKUP($A$850,PresensiIPS!$A$7:$M$360,3)</f>
        <v>0033667077</v>
      </c>
      <c r="C856" s="27" t="s">
        <v>21</v>
      </c>
      <c r="D856" s="39">
        <f>ROUND(((D850+D851+D852+D853+D854+D855)/6),2)</f>
        <v>80.25</v>
      </c>
      <c r="E856" s="39">
        <f>ROUND(((E850+E851+E852+E853+E854+E855)/6),2)</f>
        <v>80.42</v>
      </c>
      <c r="F856" s="39">
        <f>ROUND(((F850+F851+F852+F853+F854+F855)/6),2)</f>
        <v>80</v>
      </c>
      <c r="G856" s="39">
        <f>ROUND(((G850+G851+G852+G853+G854+G855)/6),2)</f>
        <v>83.92</v>
      </c>
      <c r="H856" s="39">
        <f>ROUND(((H850+H851+H852+H853+H854+H855)/6),2)</f>
        <v>82.67</v>
      </c>
      <c r="I856" s="39">
        <f t="shared" ref="I856:T856" si="467">ROUND(((I850+I851+I852+I853+I854+I855)/6),2)</f>
        <v>80.5</v>
      </c>
      <c r="J856" s="39">
        <f t="shared" si="467"/>
        <v>88.33</v>
      </c>
      <c r="K856" s="39">
        <f t="shared" si="467"/>
        <v>81.92</v>
      </c>
      <c r="L856" s="39">
        <f t="shared" si="467"/>
        <v>81.08</v>
      </c>
      <c r="M856" s="39">
        <f t="shared" ref="M856" si="468">ROUND(((M850+M851+M852+M853+M854+M855)/6),2)</f>
        <v>76.42</v>
      </c>
      <c r="N856" s="39">
        <f t="shared" si="467"/>
        <v>79.08</v>
      </c>
      <c r="O856" s="39">
        <f t="shared" si="467"/>
        <v>77.17</v>
      </c>
      <c r="P856" s="39">
        <f t="shared" si="467"/>
        <v>81.83</v>
      </c>
      <c r="Q856" s="39">
        <f t="shared" si="467"/>
        <v>76.67</v>
      </c>
      <c r="R856" s="39">
        <f t="shared" si="467"/>
        <v>73.92</v>
      </c>
      <c r="S856" s="39">
        <f t="shared" si="467"/>
        <v>1204.17</v>
      </c>
      <c r="T856" s="39">
        <f t="shared" si="467"/>
        <v>80.28</v>
      </c>
      <c r="U856" s="338"/>
      <c r="V856" s="340"/>
    </row>
    <row r="857" spans="1:32" ht="15" customHeight="1">
      <c r="A857" s="335"/>
      <c r="B857" s="78"/>
      <c r="C857" s="28" t="s">
        <v>204</v>
      </c>
      <c r="D857" s="84">
        <f>VLOOKUP($A$850,'Nilai USP'!$B$283:$T$419,4)</f>
        <v>91</v>
      </c>
      <c r="E857" s="84">
        <f>VLOOKUP($A$850,'Nilai USP'!$B$283:$T$419,5)</f>
        <v>89.230769230769226</v>
      </c>
      <c r="F857" s="84">
        <f>VLOOKUP($A$850,'Nilai USP'!$B$283:$T$419,6)</f>
        <v>90</v>
      </c>
      <c r="G857" s="84">
        <f>VLOOKUP($A$850,'Nilai USP'!$B$283:$T$419,7)</f>
        <v>83</v>
      </c>
      <c r="H857" s="84">
        <f>VLOOKUP($A$850,'Nilai USP'!$B$283:$T$419,8)</f>
        <v>82</v>
      </c>
      <c r="I857" s="84">
        <f>VLOOKUP($A$850,'Nilai USP'!$B$283:$T$419,9)</f>
        <v>92</v>
      </c>
      <c r="J857" s="84">
        <f>VLOOKUP($A$850,'Nilai USP'!$B$283:$T$419,10)</f>
        <v>89</v>
      </c>
      <c r="K857" s="84">
        <f>VLOOKUP($A$850,'Nilai USP'!$B$283:$T$419,11)</f>
        <v>93</v>
      </c>
      <c r="L857" s="84">
        <f>VLOOKUP($A$850,'Nilai USP'!$B$283:$T$419,12)</f>
        <v>83</v>
      </c>
      <c r="M857" s="84">
        <f>VLOOKUP($A$850,'Nilai USP'!$B$283:$T$419,13)</f>
        <v>93.823529411764696</v>
      </c>
      <c r="N857" s="84">
        <f>VLOOKUP($A$850,'Nilai USP'!$B$283:$T$419,14)</f>
        <v>98</v>
      </c>
      <c r="O857" s="84">
        <f>VLOOKUP($A$850,'Nilai USP'!$B$283:$T$419,15)</f>
        <v>85</v>
      </c>
      <c r="P857" s="84">
        <f>VLOOKUP($A$850,'Nilai USP'!$B$283:$T$419,16)</f>
        <v>85</v>
      </c>
      <c r="Q857" s="84">
        <f>VLOOKUP($A$850,'Nilai USP'!$B$283:$T$419,17)</f>
        <v>85</v>
      </c>
      <c r="R857" s="84">
        <f>VLOOKUP($A$850,'Nilai USP'!$B$283:$T$419,18)</f>
        <v>88</v>
      </c>
      <c r="S857" s="38">
        <f t="shared" ref="S857:S864" si="469">SUM(D857:R857)</f>
        <v>1327.0542986425339</v>
      </c>
      <c r="T857" s="38">
        <f t="shared" ref="T857:T864" si="470">ROUND(S857/COUNT(D857:R857),2)</f>
        <v>88.47</v>
      </c>
      <c r="U857" s="338"/>
      <c r="V857" s="340"/>
    </row>
    <row r="858" spans="1:32" ht="15" customHeight="1" thickBot="1">
      <c r="A858" s="336"/>
      <c r="B858" s="29"/>
      <c r="C858" s="37" t="s">
        <v>205</v>
      </c>
      <c r="D858" s="41">
        <f t="shared" ref="D858:R858" si="471">ROUND((D856*$V$6+D857*$V$7),0)</f>
        <v>86</v>
      </c>
      <c r="E858" s="41">
        <f t="shared" si="471"/>
        <v>85</v>
      </c>
      <c r="F858" s="41">
        <f t="shared" si="471"/>
        <v>85</v>
      </c>
      <c r="G858" s="41">
        <f t="shared" si="471"/>
        <v>83</v>
      </c>
      <c r="H858" s="41">
        <f t="shared" si="471"/>
        <v>82</v>
      </c>
      <c r="I858" s="41">
        <f t="shared" si="471"/>
        <v>86</v>
      </c>
      <c r="J858" s="41">
        <f t="shared" si="471"/>
        <v>89</v>
      </c>
      <c r="K858" s="41">
        <f t="shared" si="471"/>
        <v>87</v>
      </c>
      <c r="L858" s="41">
        <f t="shared" si="471"/>
        <v>82</v>
      </c>
      <c r="M858" s="41">
        <f t="shared" si="471"/>
        <v>85</v>
      </c>
      <c r="N858" s="41">
        <f t="shared" si="471"/>
        <v>89</v>
      </c>
      <c r="O858" s="41">
        <f t="shared" si="471"/>
        <v>81</v>
      </c>
      <c r="P858" s="41">
        <f t="shared" si="471"/>
        <v>83</v>
      </c>
      <c r="Q858" s="41">
        <f t="shared" si="471"/>
        <v>81</v>
      </c>
      <c r="R858" s="41">
        <f t="shared" si="471"/>
        <v>81</v>
      </c>
      <c r="S858" s="41">
        <f t="shared" si="469"/>
        <v>1265</v>
      </c>
      <c r="T858" s="41">
        <f t="shared" si="470"/>
        <v>84.33</v>
      </c>
      <c r="U858" s="339"/>
      <c r="V858" s="341"/>
    </row>
    <row r="859" spans="1:32" ht="15" customHeight="1" thickTop="1">
      <c r="A859" s="334">
        <v>95</v>
      </c>
      <c r="B859" s="26"/>
      <c r="C859" s="36" t="s">
        <v>34</v>
      </c>
      <c r="D859" s="87">
        <f>VLOOKUP($A$859,Raport1!$B$283:$T$419,4)</f>
        <v>83.5</v>
      </c>
      <c r="E859" s="87">
        <f>VLOOKUP($A$859,Raport1!$B$283:$T$419,5)</f>
        <v>79.5</v>
      </c>
      <c r="F859" s="87">
        <f>VLOOKUP($A$859,Raport1!$B$283:$T$419,6)</f>
        <v>81</v>
      </c>
      <c r="G859" s="87">
        <f>VLOOKUP($A$859,Raport1!$B$283:$T$419,7)</f>
        <v>79.5</v>
      </c>
      <c r="H859" s="87">
        <f>VLOOKUP($A$859,Raport1!$B$283:$T$419,8)</f>
        <v>81</v>
      </c>
      <c r="I859" s="87">
        <f>VLOOKUP($A$859,Raport1!$B$283:$T$419,9)</f>
        <v>80.5</v>
      </c>
      <c r="J859" s="87">
        <f>VLOOKUP($A$859,Raport1!$B$283:$T$419,10)</f>
        <v>89</v>
      </c>
      <c r="K859" s="87">
        <f>VLOOKUP($A$859,Raport1!$B$283:$T$419,11)</f>
        <v>76.5</v>
      </c>
      <c r="L859" s="87">
        <f>VLOOKUP($A$859,Raport1!$B$283:$T$419,12)</f>
        <v>82</v>
      </c>
      <c r="M859" s="87">
        <f>VLOOKUP($A$859,Raport1!$B$283:$T$419,13)</f>
        <v>80</v>
      </c>
      <c r="N859" s="87">
        <f>VLOOKUP($A$859,Raport1!$B$283:$T$419,14)</f>
        <v>81</v>
      </c>
      <c r="O859" s="87">
        <f>VLOOKUP($A$859,Raport1!$B$283:$T$419,15)</f>
        <v>79.5</v>
      </c>
      <c r="P859" s="87">
        <f>VLOOKUP($A$859,Raport1!$B$283:$T$419,16)</f>
        <v>82</v>
      </c>
      <c r="Q859" s="87">
        <f>VLOOKUP($A$859,Raport1!$B$283:$T$419,17)</f>
        <v>76.5</v>
      </c>
      <c r="R859" s="87">
        <f>VLOOKUP($A$859,Raport1!$B$283:$T$419,18)</f>
        <v>82</v>
      </c>
      <c r="S859" s="80">
        <f t="shared" si="469"/>
        <v>1213.5</v>
      </c>
      <c r="T859" s="80">
        <f t="shared" si="470"/>
        <v>80.900000000000006</v>
      </c>
      <c r="U859" s="337" t="str">
        <f>'SIKAP IPS'!J102</f>
        <v>SB</v>
      </c>
      <c r="V859" s="340" t="s">
        <v>33</v>
      </c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 spans="1:32" ht="15" customHeight="1">
      <c r="A860" s="335"/>
      <c r="B860" s="26"/>
      <c r="C860" s="35" t="s">
        <v>35</v>
      </c>
      <c r="D860" s="84">
        <f>VLOOKUP($A$859,Raport2!$B$283:$T$419,4)</f>
        <v>81.5</v>
      </c>
      <c r="E860" s="84">
        <f>VLOOKUP($A$859,Raport2!$B$283:$T$419,5)</f>
        <v>82</v>
      </c>
      <c r="F860" s="84">
        <f>VLOOKUP($A$859,Raport2!$B$283:$T$419,6)</f>
        <v>83.5</v>
      </c>
      <c r="G860" s="84">
        <f>VLOOKUP($A$859,Raport2!$B$283:$T$419,7)</f>
        <v>85.5</v>
      </c>
      <c r="H860" s="84">
        <f>VLOOKUP($A$859,Raport2!$B$283:$T$419,8)</f>
        <v>78.5</v>
      </c>
      <c r="I860" s="84">
        <f>VLOOKUP($A$859,Raport2!$B$283:$T$419,9)</f>
        <v>82</v>
      </c>
      <c r="J860" s="84">
        <f>VLOOKUP($A$859,Raport2!$B$283:$T$419,10)</f>
        <v>90</v>
      </c>
      <c r="K860" s="84">
        <f>VLOOKUP($A$859,Raport2!$B$283:$T$419,11)</f>
        <v>80.5</v>
      </c>
      <c r="L860" s="84">
        <f>VLOOKUP($A$859,Raport2!$B$283:$T$419,12)</f>
        <v>82</v>
      </c>
      <c r="M860" s="84">
        <f>VLOOKUP($A$859,Raport2!$B$283:$T$419,13)</f>
        <v>84</v>
      </c>
      <c r="N860" s="84">
        <f>VLOOKUP($A$859,Raport2!$B$283:$T$419,14)</f>
        <v>83</v>
      </c>
      <c r="O860" s="84">
        <f>VLOOKUP($A$859,Raport2!$B$283:$T$419,15)</f>
        <v>82</v>
      </c>
      <c r="P860" s="84">
        <f>VLOOKUP($A$859,Raport2!$B$283:$T$419,16)</f>
        <v>84.5</v>
      </c>
      <c r="Q860" s="84">
        <f>VLOOKUP($A$859,Raport2!$B$283:$T$419,17)</f>
        <v>80.5</v>
      </c>
      <c r="R860" s="84">
        <f>VLOOKUP($A$859,Raport2!$B$283:$T$419,18)</f>
        <v>86</v>
      </c>
      <c r="S860" s="38">
        <f t="shared" si="469"/>
        <v>1245.5</v>
      </c>
      <c r="T860" s="38">
        <f t="shared" si="470"/>
        <v>83.03</v>
      </c>
      <c r="U860" s="338"/>
      <c r="V860" s="340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 spans="1:32" ht="15" customHeight="1">
      <c r="A861" s="335"/>
      <c r="B861" s="342" t="str">
        <f>VLOOKUP($A$859,PresensiIPS!$A$7:$M$360,7)</f>
        <v>SARI APRILIA PUTRI</v>
      </c>
      <c r="C861" s="35" t="s">
        <v>22</v>
      </c>
      <c r="D861" s="84">
        <f>VLOOKUP($A$859,Raport3!$B$283:$T$419,4)</f>
        <v>73.5</v>
      </c>
      <c r="E861" s="84">
        <f>VLOOKUP($A$859,Raport3!$B$283:$T$419,5)</f>
        <v>84</v>
      </c>
      <c r="F861" s="84">
        <f>VLOOKUP($A$859,Raport3!$B$283:$T$419,6)</f>
        <v>80</v>
      </c>
      <c r="G861" s="84">
        <f>VLOOKUP($A$859,Raport3!$B$283:$T$419,7)</f>
        <v>87.5</v>
      </c>
      <c r="H861" s="84">
        <f>VLOOKUP($A$859,Raport3!$B$283:$T$419,8)</f>
        <v>86</v>
      </c>
      <c r="I861" s="84">
        <f>VLOOKUP($A$859,Raport3!$B$283:$T$419,9)</f>
        <v>86</v>
      </c>
      <c r="J861" s="84">
        <f>VLOOKUP($A$859,Raport3!$B$283:$T$419,10)</f>
        <v>85</v>
      </c>
      <c r="K861" s="84">
        <f>VLOOKUP($A$859,Raport3!$B$283:$T$419,11)</f>
        <v>61</v>
      </c>
      <c r="L861" s="84">
        <f>VLOOKUP($A$859,Raport3!$B$283:$T$419,12)</f>
        <v>78.5</v>
      </c>
      <c r="M861" s="84">
        <f>VLOOKUP($A$859,Raport3!$B$283:$T$419,13)</f>
        <v>89.5</v>
      </c>
      <c r="N861" s="84">
        <f>VLOOKUP($A$859,Raport3!$B$283:$T$419,14)</f>
        <v>79</v>
      </c>
      <c r="O861" s="84">
        <f>VLOOKUP($A$859,Raport3!$B$283:$T$419,15)</f>
        <v>79</v>
      </c>
      <c r="P861" s="84">
        <f>VLOOKUP($A$859,Raport3!$B$283:$T$419,16)</f>
        <v>86</v>
      </c>
      <c r="Q861" s="84">
        <f>VLOOKUP($A$859,Raport3!$B$283:$T$419,17)</f>
        <v>85</v>
      </c>
      <c r="R861" s="84">
        <f>VLOOKUP($A$859,Raport3!$B$283:$T$419,18)</f>
        <v>86.5</v>
      </c>
      <c r="S861" s="38">
        <f t="shared" si="469"/>
        <v>1226.5</v>
      </c>
      <c r="T861" s="38">
        <f t="shared" si="470"/>
        <v>81.77</v>
      </c>
      <c r="U861" s="338"/>
      <c r="V861" s="340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 spans="1:32" ht="15" customHeight="1">
      <c r="A862" s="335"/>
      <c r="B862" s="342"/>
      <c r="C862" s="35" t="s">
        <v>23</v>
      </c>
      <c r="D862" s="84">
        <f>VLOOKUP($A$859,Raport4!$B$283:$T$419,4)</f>
        <v>88.5</v>
      </c>
      <c r="E862" s="84">
        <f>VLOOKUP($A$859,Raport4!$B$283:$T$419,5)</f>
        <v>86</v>
      </c>
      <c r="F862" s="84">
        <f>VLOOKUP($A$859,Raport4!$B$283:$T$419,6)</f>
        <v>79</v>
      </c>
      <c r="G862" s="84">
        <f>VLOOKUP($A$859,Raport4!$B$283:$T$419,7)</f>
        <v>86.5</v>
      </c>
      <c r="H862" s="84">
        <f>VLOOKUP($A$859,Raport4!$B$283:$T$419,8)</f>
        <v>87</v>
      </c>
      <c r="I862" s="84">
        <f>VLOOKUP($A$859,Raport4!$B$283:$T$419,9)</f>
        <v>86</v>
      </c>
      <c r="J862" s="84">
        <f>VLOOKUP($A$859,Raport4!$B$283:$T$419,10)</f>
        <v>89</v>
      </c>
      <c r="K862" s="84">
        <f>VLOOKUP($A$859,Raport4!$B$283:$T$419,11)</f>
        <v>84.5</v>
      </c>
      <c r="L862" s="84">
        <f>VLOOKUP($A$859,Raport4!$B$283:$T$419,12)</f>
        <v>80</v>
      </c>
      <c r="M862" s="84">
        <f>VLOOKUP($A$859,Raport4!$B$283:$T$419,13)</f>
        <v>81.5</v>
      </c>
      <c r="N862" s="84">
        <f>VLOOKUP($A$859,Raport4!$B$283:$T$419,14)</f>
        <v>80.5</v>
      </c>
      <c r="O862" s="84">
        <f>VLOOKUP($A$859,Raport4!$B$283:$T$419,15)</f>
        <v>80</v>
      </c>
      <c r="P862" s="84">
        <f>VLOOKUP($A$859,Raport4!$B$283:$T$419,16)</f>
        <v>88</v>
      </c>
      <c r="Q862" s="84">
        <f>VLOOKUP($A$859,Raport4!$B$283:$T$419,17)</f>
        <v>78</v>
      </c>
      <c r="R862" s="84">
        <f>VLOOKUP($A$859,Raport4!$B$283:$T$419,18)</f>
        <v>82.5</v>
      </c>
      <c r="S862" s="38">
        <f t="shared" si="469"/>
        <v>1257</v>
      </c>
      <c r="T862" s="38">
        <f t="shared" si="470"/>
        <v>83.8</v>
      </c>
      <c r="U862" s="338"/>
      <c r="V862" s="340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 spans="1:32" ht="15" customHeight="1">
      <c r="A863" s="335"/>
      <c r="B863" s="86" t="str">
        <f>VLOOKUP($A$859,PresensiIPS!$A$7:$M$360,4)</f>
        <v>3526024704040002</v>
      </c>
      <c r="C863" s="36" t="s">
        <v>24</v>
      </c>
      <c r="D863" s="84">
        <f>VLOOKUP($A$859,Raport5!$B$283:$T$419,4)</f>
        <v>91.5</v>
      </c>
      <c r="E863" s="84">
        <f>VLOOKUP($A$859,Raport5!$B$283:$T$419,5)</f>
        <v>88</v>
      </c>
      <c r="F863" s="84">
        <f>VLOOKUP($A$859,Raport5!$B$283:$T$419,6)</f>
        <v>85</v>
      </c>
      <c r="G863" s="84">
        <f>VLOOKUP($A$859,Raport5!$B$283:$T$419,7)</f>
        <v>87.5</v>
      </c>
      <c r="H863" s="84">
        <f>VLOOKUP($A$859,Raport5!$B$283:$T$419,8)</f>
        <v>88</v>
      </c>
      <c r="I863" s="84">
        <f>VLOOKUP($A$859,Raport5!$B$283:$T$419,9)</f>
        <v>85.5</v>
      </c>
      <c r="J863" s="84">
        <f>VLOOKUP($A$859,Raport5!$B$283:$T$419,10)</f>
        <v>89</v>
      </c>
      <c r="K863" s="84">
        <f>VLOOKUP($A$859,Raport5!$B$283:$T$419,11)</f>
        <v>88</v>
      </c>
      <c r="L863" s="84">
        <f>VLOOKUP($A$859,Raport5!$B$283:$T$419,12)</f>
        <v>91</v>
      </c>
      <c r="M863" s="84">
        <f>VLOOKUP($A$859,Raport5!$B$283:$T$419,13)</f>
        <v>86</v>
      </c>
      <c r="N863" s="84">
        <f>VLOOKUP($A$859,Raport5!$B$283:$T$419,14)</f>
        <v>81</v>
      </c>
      <c r="O863" s="84">
        <f>VLOOKUP($A$859,Raport5!$B$283:$T$419,15)</f>
        <v>88.5</v>
      </c>
      <c r="P863" s="84">
        <f>VLOOKUP($A$859,Raport5!$B$283:$T$419,16)</f>
        <v>85.5</v>
      </c>
      <c r="Q863" s="84">
        <f>VLOOKUP($A$859,Raport5!$B$283:$T$419,17)</f>
        <v>78.5</v>
      </c>
      <c r="R863" s="84">
        <f>VLOOKUP($A$859,Raport5!$B$283:$T$419,18)</f>
        <v>88.5</v>
      </c>
      <c r="S863" s="38">
        <f t="shared" si="469"/>
        <v>1301.5</v>
      </c>
      <c r="T863" s="38">
        <f t="shared" si="470"/>
        <v>86.77</v>
      </c>
      <c r="U863" s="338"/>
      <c r="V863" s="340"/>
    </row>
    <row r="864" spans="1:32" ht="15" customHeight="1">
      <c r="A864" s="335"/>
      <c r="B864" s="85">
        <f>VLOOKUP($A$859,PresensiIPS!$A$7:$M$360,2)</f>
        <v>12485</v>
      </c>
      <c r="C864" s="36" t="s">
        <v>67</v>
      </c>
      <c r="D864" s="84">
        <f>VLOOKUP($A$859,Raport6!$B$283:$T$419,4)</f>
        <v>92.5</v>
      </c>
      <c r="E864" s="84">
        <f>VLOOKUP($A$859,Raport6!$B$283:$T$419,5)</f>
        <v>91</v>
      </c>
      <c r="F864" s="84">
        <f>VLOOKUP($A$859,Raport6!$B$283:$T$419,6)</f>
        <v>90.5</v>
      </c>
      <c r="G864" s="84">
        <f>VLOOKUP($A$859,Raport6!$B$283:$T$419,7)</f>
        <v>90</v>
      </c>
      <c r="H864" s="84">
        <f>VLOOKUP($A$859,Raport6!$B$283:$T$419,8)</f>
        <v>93</v>
      </c>
      <c r="I864" s="84">
        <f>VLOOKUP($A$859,Raport6!$B$283:$T$419,9)</f>
        <v>87</v>
      </c>
      <c r="J864" s="84">
        <f>VLOOKUP($A$859,Raport6!$B$283:$T$419,10)</f>
        <v>92.5</v>
      </c>
      <c r="K864" s="84">
        <f>VLOOKUP($A$859,Raport6!$B$283:$T$419,11)</f>
        <v>91</v>
      </c>
      <c r="L864" s="84">
        <f>VLOOKUP($A$859,Raport6!$B$283:$T$419,12)</f>
        <v>92.5</v>
      </c>
      <c r="M864" s="84">
        <f>VLOOKUP($A$859,Raport6!$B$283:$T$419,13)</f>
        <v>90</v>
      </c>
      <c r="N864" s="84">
        <f>VLOOKUP($A$859,Raport6!$B$283:$T$419,14)</f>
        <v>83</v>
      </c>
      <c r="O864" s="84">
        <f>VLOOKUP($A$859,Raport6!$B$283:$T$419,15)</f>
        <v>88.5</v>
      </c>
      <c r="P864" s="84">
        <f>VLOOKUP($A$859,Raport6!$B$283:$T$419,16)</f>
        <v>87</v>
      </c>
      <c r="Q864" s="84">
        <f>VLOOKUP($A$859,Raport6!$B$283:$T$419,17)</f>
        <v>80.5</v>
      </c>
      <c r="R864" s="84">
        <f>VLOOKUP($A$859,Raport6!$B$283:$T$419,18)</f>
        <v>89</v>
      </c>
      <c r="S864" s="38">
        <f t="shared" si="469"/>
        <v>1338</v>
      </c>
      <c r="T864" s="38">
        <f t="shared" si="470"/>
        <v>89.2</v>
      </c>
      <c r="U864" s="338"/>
      <c r="V864" s="340"/>
    </row>
    <row r="865" spans="1:32" ht="15" customHeight="1">
      <c r="A865" s="335"/>
      <c r="B865" s="85" t="str">
        <f>VLOOKUP($A$859,PresensiIPS!$A$7:$M$360,3)</f>
        <v>0046608575</v>
      </c>
      <c r="C865" s="27" t="s">
        <v>21</v>
      </c>
      <c r="D865" s="39">
        <f>ROUND(((D859+D860+D861+D862+D863+D864)/6),2)</f>
        <v>85.17</v>
      </c>
      <c r="E865" s="39">
        <f>ROUND(((E859+E860+E861+E862+E863+E864)/6),2)</f>
        <v>85.08</v>
      </c>
      <c r="F865" s="39">
        <f>ROUND(((F859+F860+F861+F862+F863+F864)/6),2)</f>
        <v>83.17</v>
      </c>
      <c r="G865" s="39">
        <f>ROUND(((G859+G860+G861+G862+G863+G864)/6),2)</f>
        <v>86.08</v>
      </c>
      <c r="H865" s="39">
        <f>ROUND(((H859+H860+H861+H862+H863+H864)/6),2)</f>
        <v>85.58</v>
      </c>
      <c r="I865" s="39">
        <f t="shared" ref="I865:T865" si="472">ROUND(((I859+I860+I861+I862+I863+I864)/6),2)</f>
        <v>84.5</v>
      </c>
      <c r="J865" s="39">
        <f t="shared" si="472"/>
        <v>89.08</v>
      </c>
      <c r="K865" s="39">
        <f t="shared" si="472"/>
        <v>80.25</v>
      </c>
      <c r="L865" s="39">
        <f t="shared" si="472"/>
        <v>84.33</v>
      </c>
      <c r="M865" s="39">
        <f t="shared" ref="M865" si="473">ROUND(((M859+M860+M861+M862+M863+M864)/6),2)</f>
        <v>85.17</v>
      </c>
      <c r="N865" s="39">
        <f t="shared" si="472"/>
        <v>81.25</v>
      </c>
      <c r="O865" s="39">
        <f t="shared" si="472"/>
        <v>82.92</v>
      </c>
      <c r="P865" s="39">
        <f t="shared" si="472"/>
        <v>85.5</v>
      </c>
      <c r="Q865" s="39">
        <f t="shared" si="472"/>
        <v>79.83</v>
      </c>
      <c r="R865" s="39">
        <f t="shared" si="472"/>
        <v>85.75</v>
      </c>
      <c r="S865" s="39">
        <f t="shared" si="472"/>
        <v>1263.67</v>
      </c>
      <c r="T865" s="39">
        <f t="shared" si="472"/>
        <v>84.25</v>
      </c>
      <c r="U865" s="338"/>
      <c r="V865" s="340"/>
    </row>
    <row r="866" spans="1:32" ht="15" customHeight="1">
      <c r="A866" s="335"/>
      <c r="B866" s="78"/>
      <c r="C866" s="28" t="s">
        <v>204</v>
      </c>
      <c r="D866" s="84">
        <f>VLOOKUP($A$859,'Nilai USP'!$B$283:$T$419,4)</f>
        <v>93</v>
      </c>
      <c r="E866" s="84">
        <f>VLOOKUP($A$859,'Nilai USP'!$B$283:$T$419,5)</f>
        <v>83.84615384615384</v>
      </c>
      <c r="F866" s="84">
        <f>VLOOKUP($A$859,'Nilai USP'!$B$283:$T$419,6)</f>
        <v>90</v>
      </c>
      <c r="G866" s="84">
        <f>VLOOKUP($A$859,'Nilai USP'!$B$283:$T$419,7)</f>
        <v>82</v>
      </c>
      <c r="H866" s="84">
        <f>VLOOKUP($A$859,'Nilai USP'!$B$283:$T$419,8)</f>
        <v>82</v>
      </c>
      <c r="I866" s="84">
        <f>VLOOKUP($A$859,'Nilai USP'!$B$283:$T$419,9)</f>
        <v>84</v>
      </c>
      <c r="J866" s="84">
        <f>VLOOKUP($A$859,'Nilai USP'!$B$283:$T$419,10)</f>
        <v>90</v>
      </c>
      <c r="K866" s="84">
        <f>VLOOKUP($A$859,'Nilai USP'!$B$283:$T$419,11)</f>
        <v>94</v>
      </c>
      <c r="L866" s="84">
        <f>VLOOKUP($A$859,'Nilai USP'!$B$283:$T$419,12)</f>
        <v>84</v>
      </c>
      <c r="M866" s="84">
        <f>VLOOKUP($A$859,'Nilai USP'!$B$283:$T$419,13)</f>
        <v>77.058823529411768</v>
      </c>
      <c r="N866" s="84">
        <f>VLOOKUP($A$859,'Nilai USP'!$B$283:$T$419,14)</f>
        <v>94</v>
      </c>
      <c r="O866" s="84">
        <f>VLOOKUP($A$859,'Nilai USP'!$B$283:$T$419,15)</f>
        <v>87</v>
      </c>
      <c r="P866" s="84">
        <f>VLOOKUP($A$859,'Nilai USP'!$B$283:$T$419,16)</f>
        <v>79</v>
      </c>
      <c r="Q866" s="84">
        <f>VLOOKUP($A$859,'Nilai USP'!$B$283:$T$419,17)</f>
        <v>80</v>
      </c>
      <c r="R866" s="84">
        <f>VLOOKUP($A$859,'Nilai USP'!$B$283:$T$419,18)</f>
        <v>85</v>
      </c>
      <c r="S866" s="38">
        <f t="shared" ref="S866:S873" si="474">SUM(D866:R866)</f>
        <v>1284.9049773755655</v>
      </c>
      <c r="T866" s="38">
        <f t="shared" ref="T866:T873" si="475">ROUND(S866/COUNT(D866:R866),2)</f>
        <v>85.66</v>
      </c>
      <c r="U866" s="338"/>
      <c r="V866" s="340"/>
    </row>
    <row r="867" spans="1:32" ht="15" customHeight="1" thickBot="1">
      <c r="A867" s="336"/>
      <c r="B867" s="29"/>
      <c r="C867" s="37" t="s">
        <v>205</v>
      </c>
      <c r="D867" s="41">
        <f t="shared" ref="D867:R867" si="476">ROUND((D865*$V$6+D866*$V$7),0)</f>
        <v>89</v>
      </c>
      <c r="E867" s="41">
        <f t="shared" si="476"/>
        <v>84</v>
      </c>
      <c r="F867" s="41">
        <f t="shared" si="476"/>
        <v>87</v>
      </c>
      <c r="G867" s="41">
        <f t="shared" si="476"/>
        <v>84</v>
      </c>
      <c r="H867" s="41">
        <f t="shared" si="476"/>
        <v>84</v>
      </c>
      <c r="I867" s="41">
        <f t="shared" si="476"/>
        <v>84</v>
      </c>
      <c r="J867" s="41">
        <f t="shared" si="476"/>
        <v>90</v>
      </c>
      <c r="K867" s="41">
        <f t="shared" si="476"/>
        <v>87</v>
      </c>
      <c r="L867" s="41">
        <f t="shared" si="476"/>
        <v>84</v>
      </c>
      <c r="M867" s="41">
        <f t="shared" si="476"/>
        <v>81</v>
      </c>
      <c r="N867" s="41">
        <f t="shared" si="476"/>
        <v>88</v>
      </c>
      <c r="O867" s="41">
        <f t="shared" si="476"/>
        <v>85</v>
      </c>
      <c r="P867" s="41">
        <f t="shared" si="476"/>
        <v>82</v>
      </c>
      <c r="Q867" s="41">
        <f t="shared" si="476"/>
        <v>80</v>
      </c>
      <c r="R867" s="41">
        <f t="shared" si="476"/>
        <v>85</v>
      </c>
      <c r="S867" s="41">
        <f t="shared" si="474"/>
        <v>1274</v>
      </c>
      <c r="T867" s="41">
        <f t="shared" si="475"/>
        <v>84.93</v>
      </c>
      <c r="U867" s="339"/>
      <c r="V867" s="341"/>
    </row>
    <row r="868" spans="1:32" ht="15" customHeight="1" thickTop="1">
      <c r="A868" s="334">
        <v>96</v>
      </c>
      <c r="B868" s="26"/>
      <c r="C868" s="36" t="s">
        <v>34</v>
      </c>
      <c r="D868" s="87">
        <f>VLOOKUP($A$868,Raport1!$B$283:$T$419,4)</f>
        <v>82</v>
      </c>
      <c r="E868" s="87">
        <f>VLOOKUP($A$868,Raport1!$B$283:$T$419,5)</f>
        <v>77</v>
      </c>
      <c r="F868" s="87">
        <f>VLOOKUP($A$868,Raport1!$B$283:$T$419,6)</f>
        <v>80.5</v>
      </c>
      <c r="G868" s="87">
        <f>VLOOKUP($A$868,Raport1!$B$283:$T$419,7)</f>
        <v>76.5</v>
      </c>
      <c r="H868" s="87">
        <f>VLOOKUP($A$868,Raport1!$B$283:$T$419,8)</f>
        <v>76</v>
      </c>
      <c r="I868" s="87">
        <f>VLOOKUP($A$868,Raport1!$B$283:$T$419,9)</f>
        <v>80</v>
      </c>
      <c r="J868" s="87">
        <f>VLOOKUP($A$868,Raport1!$B$283:$T$419,10)</f>
        <v>81.5</v>
      </c>
      <c r="K868" s="87">
        <f>VLOOKUP($A$868,Raport1!$B$283:$T$419,11)</f>
        <v>78</v>
      </c>
      <c r="L868" s="87">
        <f>VLOOKUP($A$868,Raport1!$B$283:$T$419,12)</f>
        <v>82.5</v>
      </c>
      <c r="M868" s="87">
        <f>VLOOKUP($A$868,Raport1!$B$283:$T$419,13)</f>
        <v>75.5</v>
      </c>
      <c r="N868" s="87">
        <f>VLOOKUP($A$868,Raport1!$B$283:$T$419,14)</f>
        <v>83.5</v>
      </c>
      <c r="O868" s="87">
        <f>VLOOKUP($A$868,Raport1!$B$283:$T$419,15)</f>
        <v>75</v>
      </c>
      <c r="P868" s="87">
        <f>VLOOKUP($A$868,Raport1!$B$283:$T$419,16)</f>
        <v>79.5</v>
      </c>
      <c r="Q868" s="87">
        <f>VLOOKUP($A$868,Raport1!$B$283:$T$419,17)</f>
        <v>77.5</v>
      </c>
      <c r="R868" s="87">
        <f>VLOOKUP($A$868,Raport1!$B$283:$T$419,18)</f>
        <v>79</v>
      </c>
      <c r="S868" s="80">
        <f t="shared" si="474"/>
        <v>1184</v>
      </c>
      <c r="T868" s="80">
        <f t="shared" si="475"/>
        <v>78.930000000000007</v>
      </c>
      <c r="U868" s="337" t="str">
        <f>'SIKAP IPS'!J103</f>
        <v>SB</v>
      </c>
      <c r="V868" s="340" t="s">
        <v>33</v>
      </c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 spans="1:32" ht="15" customHeight="1">
      <c r="A869" s="335"/>
      <c r="B869" s="26"/>
      <c r="C869" s="35" t="s">
        <v>35</v>
      </c>
      <c r="D869" s="84">
        <f>VLOOKUP($A$868,Raport2!$B$283:$T$419,4)</f>
        <v>81</v>
      </c>
      <c r="E869" s="84">
        <f>VLOOKUP($A$868,Raport2!$B$283:$T$419,5)</f>
        <v>78</v>
      </c>
      <c r="F869" s="84">
        <f>VLOOKUP($A$868,Raport2!$B$283:$T$419,6)</f>
        <v>82.5</v>
      </c>
      <c r="G869" s="84">
        <f>VLOOKUP($A$868,Raport2!$B$283:$T$419,7)</f>
        <v>81.5</v>
      </c>
      <c r="H869" s="84">
        <f>VLOOKUP($A$868,Raport2!$B$283:$T$419,8)</f>
        <v>81</v>
      </c>
      <c r="I869" s="84">
        <f>VLOOKUP($A$868,Raport2!$B$283:$T$419,9)</f>
        <v>81.5</v>
      </c>
      <c r="J869" s="84">
        <f>VLOOKUP($A$868,Raport2!$B$283:$T$419,10)</f>
        <v>86</v>
      </c>
      <c r="K869" s="84">
        <f>VLOOKUP($A$868,Raport2!$B$283:$T$419,11)</f>
        <v>80.5</v>
      </c>
      <c r="L869" s="84">
        <f>VLOOKUP($A$868,Raport2!$B$283:$T$419,12)</f>
        <v>84.5</v>
      </c>
      <c r="M869" s="84">
        <f>VLOOKUP($A$868,Raport2!$B$283:$T$419,13)</f>
        <v>81</v>
      </c>
      <c r="N869" s="84">
        <f>VLOOKUP($A$868,Raport2!$B$283:$T$419,14)</f>
        <v>84</v>
      </c>
      <c r="O869" s="84">
        <f>VLOOKUP($A$868,Raport2!$B$283:$T$419,15)</f>
        <v>80</v>
      </c>
      <c r="P869" s="84">
        <f>VLOOKUP($A$868,Raport2!$B$283:$T$419,16)</f>
        <v>83.5</v>
      </c>
      <c r="Q869" s="84">
        <f>VLOOKUP($A$868,Raport2!$B$283:$T$419,17)</f>
        <v>80.5</v>
      </c>
      <c r="R869" s="84">
        <f>VLOOKUP($A$868,Raport2!$B$283:$T$419,18)</f>
        <v>81</v>
      </c>
      <c r="S869" s="38">
        <f t="shared" si="474"/>
        <v>1226.5</v>
      </c>
      <c r="T869" s="38">
        <f t="shared" si="475"/>
        <v>81.77</v>
      </c>
      <c r="U869" s="338"/>
      <c r="V869" s="340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 spans="1:32" ht="15" customHeight="1">
      <c r="A870" s="335"/>
      <c r="B870" s="342" t="str">
        <f>VLOOKUP($A$868,PresensiIPS!$A$7:$M$360,7)</f>
        <v>SITI AMELIA MAHDIN</v>
      </c>
      <c r="C870" s="35" t="s">
        <v>22</v>
      </c>
      <c r="D870" s="84">
        <f>VLOOKUP($A$868,Raport3!$B$283:$T$419,4)</f>
        <v>88.5</v>
      </c>
      <c r="E870" s="84">
        <f>VLOOKUP($A$868,Raport3!$B$283:$T$419,5)</f>
        <v>80</v>
      </c>
      <c r="F870" s="84">
        <f>VLOOKUP($A$868,Raport3!$B$283:$T$419,6)</f>
        <v>84.5</v>
      </c>
      <c r="G870" s="84">
        <f>VLOOKUP($A$868,Raport3!$B$283:$T$419,7)</f>
        <v>79.5</v>
      </c>
      <c r="H870" s="84">
        <f>VLOOKUP($A$868,Raport3!$B$283:$T$419,8)</f>
        <v>83.5</v>
      </c>
      <c r="I870" s="84">
        <f>VLOOKUP($A$868,Raport3!$B$283:$T$419,9)</f>
        <v>86</v>
      </c>
      <c r="J870" s="84">
        <f>VLOOKUP($A$868,Raport3!$B$283:$T$419,10)</f>
        <v>90.5</v>
      </c>
      <c r="K870" s="84">
        <f>VLOOKUP($A$868,Raport3!$B$283:$T$419,11)</f>
        <v>81</v>
      </c>
      <c r="L870" s="84">
        <f>VLOOKUP($A$868,Raport3!$B$283:$T$419,12)</f>
        <v>85.5</v>
      </c>
      <c r="M870" s="84">
        <f>VLOOKUP($A$868,Raport3!$B$283:$T$419,13)</f>
        <v>88</v>
      </c>
      <c r="N870" s="84">
        <f>VLOOKUP($A$868,Raport3!$B$283:$T$419,14)</f>
        <v>86</v>
      </c>
      <c r="O870" s="84">
        <f>VLOOKUP($A$868,Raport3!$B$283:$T$419,15)</f>
        <v>80</v>
      </c>
      <c r="P870" s="84">
        <f>VLOOKUP($A$868,Raport3!$B$283:$T$419,16)</f>
        <v>85.5</v>
      </c>
      <c r="Q870" s="84">
        <f>VLOOKUP($A$868,Raport3!$B$283:$T$419,17)</f>
        <v>79.5</v>
      </c>
      <c r="R870" s="84">
        <f>VLOOKUP($A$868,Raport3!$B$283:$T$419,18)</f>
        <v>79</v>
      </c>
      <c r="S870" s="38">
        <f t="shared" si="474"/>
        <v>1257</v>
      </c>
      <c r="T870" s="38">
        <f t="shared" si="475"/>
        <v>83.8</v>
      </c>
      <c r="U870" s="338"/>
      <c r="V870" s="340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 spans="1:32" ht="15" customHeight="1">
      <c r="A871" s="335"/>
      <c r="B871" s="342"/>
      <c r="C871" s="35" t="s">
        <v>23</v>
      </c>
      <c r="D871" s="84">
        <f>VLOOKUP($A$868,Raport4!$B$283:$T$419,4)</f>
        <v>88.5</v>
      </c>
      <c r="E871" s="84">
        <f>VLOOKUP($A$868,Raport4!$B$283:$T$419,5)</f>
        <v>84</v>
      </c>
      <c r="F871" s="84">
        <f>VLOOKUP($A$868,Raport4!$B$283:$T$419,6)</f>
        <v>85</v>
      </c>
      <c r="G871" s="84">
        <f>VLOOKUP($A$868,Raport4!$B$283:$T$419,7)</f>
        <v>81.5</v>
      </c>
      <c r="H871" s="84">
        <f>VLOOKUP($A$868,Raport4!$B$283:$T$419,8)</f>
        <v>87</v>
      </c>
      <c r="I871" s="84">
        <f>VLOOKUP($A$868,Raport4!$B$283:$T$419,9)</f>
        <v>86</v>
      </c>
      <c r="J871" s="84">
        <f>VLOOKUP($A$868,Raport4!$B$283:$T$419,10)</f>
        <v>91</v>
      </c>
      <c r="K871" s="84">
        <f>VLOOKUP($A$868,Raport4!$B$283:$T$419,11)</f>
        <v>85</v>
      </c>
      <c r="L871" s="84">
        <f>VLOOKUP($A$868,Raport4!$B$283:$T$419,12)</f>
        <v>86.5</v>
      </c>
      <c r="M871" s="84">
        <f>VLOOKUP($A$868,Raport4!$B$283:$T$419,13)</f>
        <v>84</v>
      </c>
      <c r="N871" s="84">
        <f>VLOOKUP($A$868,Raport4!$B$283:$T$419,14)</f>
        <v>87</v>
      </c>
      <c r="O871" s="84">
        <f>VLOOKUP($A$868,Raport4!$B$283:$T$419,15)</f>
        <v>80</v>
      </c>
      <c r="P871" s="84">
        <f>VLOOKUP($A$868,Raport4!$B$283:$T$419,16)</f>
        <v>88.5</v>
      </c>
      <c r="Q871" s="84">
        <f>VLOOKUP($A$868,Raport4!$B$283:$T$419,17)</f>
        <v>81.5</v>
      </c>
      <c r="R871" s="84">
        <f>VLOOKUP($A$868,Raport4!$B$283:$T$419,18)</f>
        <v>79.5</v>
      </c>
      <c r="S871" s="38">
        <f t="shared" si="474"/>
        <v>1275</v>
      </c>
      <c r="T871" s="38">
        <f t="shared" si="475"/>
        <v>85</v>
      </c>
      <c r="U871" s="338"/>
      <c r="V871" s="340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 spans="1:32" ht="15" customHeight="1">
      <c r="A872" s="335"/>
      <c r="B872" s="86" t="str">
        <f>VLOOKUP($A$868,PresensiIPS!$A$7:$M$360,4)</f>
        <v>3526015012030003</v>
      </c>
      <c r="C872" s="36" t="s">
        <v>24</v>
      </c>
      <c r="D872" s="84">
        <f>VLOOKUP($A$868,Raport5!$B$283:$T$419,4)</f>
        <v>90.5</v>
      </c>
      <c r="E872" s="84">
        <f>VLOOKUP($A$868,Raport5!$B$283:$T$419,5)</f>
        <v>92</v>
      </c>
      <c r="F872" s="84">
        <f>VLOOKUP($A$868,Raport5!$B$283:$T$419,6)</f>
        <v>88.5</v>
      </c>
      <c r="G872" s="84">
        <f>VLOOKUP($A$868,Raport5!$B$283:$T$419,7)</f>
        <v>84</v>
      </c>
      <c r="H872" s="84">
        <f>VLOOKUP($A$868,Raport5!$B$283:$T$419,8)</f>
        <v>90.5</v>
      </c>
      <c r="I872" s="84">
        <f>VLOOKUP($A$868,Raport5!$B$283:$T$419,9)</f>
        <v>86.5</v>
      </c>
      <c r="J872" s="84">
        <f>VLOOKUP($A$868,Raport5!$B$283:$T$419,10)</f>
        <v>92</v>
      </c>
      <c r="K872" s="84">
        <f>VLOOKUP($A$868,Raport5!$B$283:$T$419,11)</f>
        <v>87</v>
      </c>
      <c r="L872" s="84">
        <f>VLOOKUP($A$868,Raport5!$B$283:$T$419,12)</f>
        <v>90</v>
      </c>
      <c r="M872" s="84">
        <f>VLOOKUP($A$868,Raport5!$B$283:$T$419,13)</f>
        <v>90</v>
      </c>
      <c r="N872" s="84">
        <f>VLOOKUP($A$868,Raport5!$B$283:$T$419,14)</f>
        <v>87.5</v>
      </c>
      <c r="O872" s="84">
        <f>VLOOKUP($A$868,Raport5!$B$283:$T$419,15)</f>
        <v>92.5</v>
      </c>
      <c r="P872" s="84">
        <f>VLOOKUP($A$868,Raport5!$B$283:$T$419,16)</f>
        <v>90.5</v>
      </c>
      <c r="Q872" s="84">
        <f>VLOOKUP($A$868,Raport5!$B$283:$T$419,17)</f>
        <v>84.5</v>
      </c>
      <c r="R872" s="84">
        <f>VLOOKUP($A$868,Raport5!$B$283:$T$419,18)</f>
        <v>85.5</v>
      </c>
      <c r="S872" s="38">
        <f t="shared" si="474"/>
        <v>1331.5</v>
      </c>
      <c r="T872" s="38">
        <f t="shared" si="475"/>
        <v>88.77</v>
      </c>
      <c r="U872" s="338"/>
      <c r="V872" s="340"/>
    </row>
    <row r="873" spans="1:32" ht="15" customHeight="1">
      <c r="A873" s="335"/>
      <c r="B873" s="85">
        <f>VLOOKUP($A$868,PresensiIPS!$A$7:$M$360,2)</f>
        <v>12493</v>
      </c>
      <c r="C873" s="36" t="s">
        <v>67</v>
      </c>
      <c r="D873" s="84">
        <f>VLOOKUP($A$868,Raport6!$B$283:$T$419,4)</f>
        <v>92</v>
      </c>
      <c r="E873" s="84">
        <f>VLOOKUP($A$868,Raport6!$B$283:$T$419,5)</f>
        <v>95</v>
      </c>
      <c r="F873" s="84">
        <f>VLOOKUP($A$868,Raport6!$B$283:$T$419,6)</f>
        <v>90.5</v>
      </c>
      <c r="G873" s="84">
        <f>VLOOKUP($A$868,Raport6!$B$283:$T$419,7)</f>
        <v>87</v>
      </c>
      <c r="H873" s="84">
        <f>VLOOKUP($A$868,Raport6!$B$283:$T$419,8)</f>
        <v>92</v>
      </c>
      <c r="I873" s="84">
        <f>VLOOKUP($A$868,Raport6!$B$283:$T$419,9)</f>
        <v>88</v>
      </c>
      <c r="J873" s="84">
        <f>VLOOKUP($A$868,Raport6!$B$283:$T$419,10)</f>
        <v>93.5</v>
      </c>
      <c r="K873" s="84">
        <f>VLOOKUP($A$868,Raport6!$B$283:$T$419,11)</f>
        <v>90</v>
      </c>
      <c r="L873" s="84">
        <f>VLOOKUP($A$868,Raport6!$B$283:$T$419,12)</f>
        <v>91.5</v>
      </c>
      <c r="M873" s="84">
        <f>VLOOKUP($A$868,Raport6!$B$283:$T$419,13)</f>
        <v>94</v>
      </c>
      <c r="N873" s="84">
        <f>VLOOKUP($A$868,Raport6!$B$283:$T$419,14)</f>
        <v>89.5</v>
      </c>
      <c r="O873" s="84">
        <f>VLOOKUP($A$868,Raport6!$B$283:$T$419,15)</f>
        <v>92.5</v>
      </c>
      <c r="P873" s="84">
        <f>VLOOKUP($A$868,Raport6!$B$283:$T$419,16)</f>
        <v>91.5</v>
      </c>
      <c r="Q873" s="84">
        <f>VLOOKUP($A$868,Raport6!$B$283:$T$419,17)</f>
        <v>86</v>
      </c>
      <c r="R873" s="84">
        <f>VLOOKUP($A$868,Raport6!$B$283:$T$419,18)</f>
        <v>87</v>
      </c>
      <c r="S873" s="38">
        <f t="shared" si="474"/>
        <v>1360</v>
      </c>
      <c r="T873" s="38">
        <f t="shared" si="475"/>
        <v>90.67</v>
      </c>
      <c r="U873" s="338"/>
      <c r="V873" s="340"/>
    </row>
    <row r="874" spans="1:32" ht="15" customHeight="1">
      <c r="A874" s="335"/>
      <c r="B874" s="85" t="str">
        <f>VLOOKUP($A$868,PresensiIPS!$A$7:$M$360,3)</f>
        <v>0038551015</v>
      </c>
      <c r="C874" s="27" t="s">
        <v>21</v>
      </c>
      <c r="D874" s="39">
        <f>ROUND(((D868+D869+D870+D871+D872+D873)/6),2)</f>
        <v>87.08</v>
      </c>
      <c r="E874" s="39">
        <f>ROUND(((E868+E869+E870+E871+E872+E873)/6),2)</f>
        <v>84.33</v>
      </c>
      <c r="F874" s="39">
        <f>ROUND(((F868+F869+F870+F871+F872+F873)/6),2)</f>
        <v>85.25</v>
      </c>
      <c r="G874" s="39">
        <f>ROUND(((G868+G869+G870+G871+G872+G873)/6),2)</f>
        <v>81.67</v>
      </c>
      <c r="H874" s="39">
        <f>ROUND(((H868+H869+H870+H871+H872+H873)/6),2)</f>
        <v>85</v>
      </c>
      <c r="I874" s="39">
        <f t="shared" ref="I874:T874" si="477">ROUND(((I868+I869+I870+I871+I872+I873)/6),2)</f>
        <v>84.67</v>
      </c>
      <c r="J874" s="39">
        <f t="shared" si="477"/>
        <v>89.08</v>
      </c>
      <c r="K874" s="39">
        <f t="shared" si="477"/>
        <v>83.58</v>
      </c>
      <c r="L874" s="39">
        <f t="shared" si="477"/>
        <v>86.75</v>
      </c>
      <c r="M874" s="39">
        <f t="shared" ref="M874" si="478">ROUND(((M868+M869+M870+M871+M872+M873)/6),2)</f>
        <v>85.42</v>
      </c>
      <c r="N874" s="39">
        <f t="shared" si="477"/>
        <v>86.25</v>
      </c>
      <c r="O874" s="39">
        <f t="shared" si="477"/>
        <v>83.33</v>
      </c>
      <c r="P874" s="39">
        <f t="shared" si="477"/>
        <v>86.5</v>
      </c>
      <c r="Q874" s="39">
        <f t="shared" si="477"/>
        <v>81.58</v>
      </c>
      <c r="R874" s="39">
        <f t="shared" si="477"/>
        <v>81.83</v>
      </c>
      <c r="S874" s="39">
        <f t="shared" si="477"/>
        <v>1272.33</v>
      </c>
      <c r="T874" s="39">
        <f t="shared" si="477"/>
        <v>84.82</v>
      </c>
      <c r="U874" s="338"/>
      <c r="V874" s="340"/>
    </row>
    <row r="875" spans="1:32" ht="15" customHeight="1">
      <c r="A875" s="335"/>
      <c r="B875" s="78"/>
      <c r="C875" s="28" t="s">
        <v>204</v>
      </c>
      <c r="D875" s="84">
        <f>VLOOKUP($A$868,'Nilai USP'!$B$283:$T$419,4)</f>
        <v>94</v>
      </c>
      <c r="E875" s="84">
        <f>VLOOKUP($A$868,'Nilai USP'!$B$283:$T$419,5)</f>
        <v>87.692307692307693</v>
      </c>
      <c r="F875" s="84">
        <f>VLOOKUP($A$868,'Nilai USP'!$B$283:$T$419,6)</f>
        <v>92</v>
      </c>
      <c r="G875" s="84">
        <f>VLOOKUP($A$868,'Nilai USP'!$B$283:$T$419,7)</f>
        <v>85</v>
      </c>
      <c r="H875" s="84">
        <f>VLOOKUP($A$868,'Nilai USP'!$B$283:$T$419,8)</f>
        <v>83</v>
      </c>
      <c r="I875" s="84">
        <f>VLOOKUP($A$868,'Nilai USP'!$B$283:$T$419,9)</f>
        <v>96</v>
      </c>
      <c r="J875" s="84">
        <f>VLOOKUP($A$868,'Nilai USP'!$B$283:$T$419,10)</f>
        <v>90</v>
      </c>
      <c r="K875" s="84">
        <f>VLOOKUP($A$868,'Nilai USP'!$B$283:$T$419,11)</f>
        <v>96</v>
      </c>
      <c r="L875" s="84">
        <f>VLOOKUP($A$868,'Nilai USP'!$B$283:$T$419,12)</f>
        <v>87</v>
      </c>
      <c r="M875" s="84">
        <f>VLOOKUP($A$868,'Nilai USP'!$B$283:$T$419,13)</f>
        <v>93.823529411764696</v>
      </c>
      <c r="N875" s="84">
        <f>VLOOKUP($A$868,'Nilai USP'!$B$283:$T$419,14)</f>
        <v>95</v>
      </c>
      <c r="O875" s="84">
        <f>VLOOKUP($A$868,'Nilai USP'!$B$283:$T$419,15)</f>
        <v>89</v>
      </c>
      <c r="P875" s="84">
        <f>VLOOKUP($A$868,'Nilai USP'!$B$283:$T$419,16)</f>
        <v>87</v>
      </c>
      <c r="Q875" s="84">
        <f>VLOOKUP($A$868,'Nilai USP'!$B$283:$T$419,17)</f>
        <v>83</v>
      </c>
      <c r="R875" s="84">
        <f>VLOOKUP($A$868,'Nilai USP'!$B$283:$T$419,18)</f>
        <v>90</v>
      </c>
      <c r="S875" s="38">
        <f t="shared" ref="S875:S882" si="479">SUM(D875:R875)</f>
        <v>1348.5158371040723</v>
      </c>
      <c r="T875" s="38">
        <f t="shared" ref="T875:T882" si="480">ROUND(S875/COUNT(D875:R875),2)</f>
        <v>89.9</v>
      </c>
      <c r="U875" s="338"/>
      <c r="V875" s="340"/>
    </row>
    <row r="876" spans="1:32" ht="15" customHeight="1" thickBot="1">
      <c r="A876" s="336"/>
      <c r="B876" s="29"/>
      <c r="C876" s="37" t="s">
        <v>205</v>
      </c>
      <c r="D876" s="41">
        <f t="shared" ref="D876:R876" si="481">ROUND((D874*$V$6+D875*$V$7),0)</f>
        <v>91</v>
      </c>
      <c r="E876" s="41">
        <f t="shared" si="481"/>
        <v>86</v>
      </c>
      <c r="F876" s="41">
        <f t="shared" si="481"/>
        <v>89</v>
      </c>
      <c r="G876" s="41">
        <f t="shared" si="481"/>
        <v>83</v>
      </c>
      <c r="H876" s="41">
        <f t="shared" si="481"/>
        <v>84</v>
      </c>
      <c r="I876" s="41">
        <f t="shared" si="481"/>
        <v>90</v>
      </c>
      <c r="J876" s="41">
        <f t="shared" si="481"/>
        <v>90</v>
      </c>
      <c r="K876" s="41">
        <f t="shared" si="481"/>
        <v>90</v>
      </c>
      <c r="L876" s="41">
        <f t="shared" si="481"/>
        <v>87</v>
      </c>
      <c r="M876" s="41">
        <f t="shared" si="481"/>
        <v>90</v>
      </c>
      <c r="N876" s="41">
        <f t="shared" si="481"/>
        <v>91</v>
      </c>
      <c r="O876" s="41">
        <f t="shared" si="481"/>
        <v>86</v>
      </c>
      <c r="P876" s="41">
        <f t="shared" si="481"/>
        <v>87</v>
      </c>
      <c r="Q876" s="41">
        <f t="shared" si="481"/>
        <v>82</v>
      </c>
      <c r="R876" s="41">
        <f t="shared" si="481"/>
        <v>86</v>
      </c>
      <c r="S876" s="41">
        <f t="shared" si="479"/>
        <v>1312</v>
      </c>
      <c r="T876" s="41">
        <f t="shared" si="480"/>
        <v>87.47</v>
      </c>
      <c r="U876" s="339"/>
      <c r="V876" s="341"/>
    </row>
    <row r="877" spans="1:32" ht="15" customHeight="1" thickTop="1">
      <c r="A877" s="334">
        <v>97</v>
      </c>
      <c r="B877" s="26"/>
      <c r="C877" s="36" t="s">
        <v>34</v>
      </c>
      <c r="D877" s="87">
        <f>VLOOKUP($A$877,Raport1!$B$283:$T$419,4)</f>
        <v>82.5</v>
      </c>
      <c r="E877" s="87">
        <f>VLOOKUP($A$877,Raport1!$B$283:$T$419,5)</f>
        <v>84</v>
      </c>
      <c r="F877" s="87">
        <f>VLOOKUP($A$877,Raport1!$B$283:$T$419,6)</f>
        <v>81.5</v>
      </c>
      <c r="G877" s="87">
        <f>VLOOKUP($A$877,Raport1!$B$283:$T$419,7)</f>
        <v>77.5</v>
      </c>
      <c r="H877" s="87">
        <f>VLOOKUP($A$877,Raport1!$B$283:$T$419,8)</f>
        <v>77.5</v>
      </c>
      <c r="I877" s="87">
        <f>VLOOKUP($A$877,Raport1!$B$283:$T$419,9)</f>
        <v>86.5</v>
      </c>
      <c r="J877" s="87">
        <f>VLOOKUP($A$877,Raport1!$B$283:$T$419,10)</f>
        <v>85</v>
      </c>
      <c r="K877" s="87">
        <f>VLOOKUP($A$877,Raport1!$B$283:$T$419,11)</f>
        <v>78</v>
      </c>
      <c r="L877" s="87">
        <f>VLOOKUP($A$877,Raport1!$B$283:$T$419,12)</f>
        <v>81.5</v>
      </c>
      <c r="M877" s="87">
        <f>VLOOKUP($A$877,Raport1!$B$283:$T$419,13)</f>
        <v>80.5</v>
      </c>
      <c r="N877" s="87">
        <f>VLOOKUP($A$877,Raport1!$B$283:$T$419,14)</f>
        <v>84</v>
      </c>
      <c r="O877" s="87">
        <f>VLOOKUP($A$877,Raport1!$B$283:$T$419,15)</f>
        <v>77</v>
      </c>
      <c r="P877" s="87">
        <f>VLOOKUP($A$877,Raport1!$B$283:$T$419,16)</f>
        <v>75</v>
      </c>
      <c r="Q877" s="87">
        <f>VLOOKUP($A$877,Raport1!$B$283:$T$419,17)</f>
        <v>76</v>
      </c>
      <c r="R877" s="87">
        <f>VLOOKUP($A$877,Raport1!$B$283:$T$419,18)</f>
        <v>86</v>
      </c>
      <c r="S877" s="80">
        <f t="shared" si="479"/>
        <v>1212.5</v>
      </c>
      <c r="T877" s="80">
        <f t="shared" si="480"/>
        <v>80.83</v>
      </c>
      <c r="U877" s="337" t="str">
        <f>'SIKAP IPS'!J104</f>
        <v>SB</v>
      </c>
      <c r="V877" s="340" t="s">
        <v>33</v>
      </c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 spans="1:32" ht="15" customHeight="1">
      <c r="A878" s="335"/>
      <c r="B878" s="26"/>
      <c r="C878" s="35" t="s">
        <v>35</v>
      </c>
      <c r="D878" s="84">
        <f>VLOOKUP($A$877,Raport2!$B$283:$T$419,4)</f>
        <v>82</v>
      </c>
      <c r="E878" s="84">
        <f>VLOOKUP($A$877,Raport2!$B$283:$T$419,5)</f>
        <v>87</v>
      </c>
      <c r="F878" s="84">
        <f>VLOOKUP($A$877,Raport2!$B$283:$T$419,6)</f>
        <v>84.5</v>
      </c>
      <c r="G878" s="84">
        <f>VLOOKUP($A$877,Raport2!$B$283:$T$419,7)</f>
        <v>85</v>
      </c>
      <c r="H878" s="84">
        <f>VLOOKUP($A$877,Raport2!$B$283:$T$419,8)</f>
        <v>87</v>
      </c>
      <c r="I878" s="84">
        <f>VLOOKUP($A$877,Raport2!$B$283:$T$419,9)</f>
        <v>90.5</v>
      </c>
      <c r="J878" s="84">
        <f>VLOOKUP($A$877,Raport2!$B$283:$T$419,10)</f>
        <v>88</v>
      </c>
      <c r="K878" s="84">
        <f>VLOOKUP($A$877,Raport2!$B$283:$T$419,11)</f>
        <v>81</v>
      </c>
      <c r="L878" s="84">
        <f>VLOOKUP($A$877,Raport2!$B$283:$T$419,12)</f>
        <v>84.5</v>
      </c>
      <c r="M878" s="84">
        <f>VLOOKUP($A$877,Raport2!$B$283:$T$419,13)</f>
        <v>85.5</v>
      </c>
      <c r="N878" s="84">
        <f>VLOOKUP($A$877,Raport2!$B$283:$T$419,14)</f>
        <v>87</v>
      </c>
      <c r="O878" s="84">
        <f>VLOOKUP($A$877,Raport2!$B$283:$T$419,15)</f>
        <v>85</v>
      </c>
      <c r="P878" s="84">
        <f>VLOOKUP($A$877,Raport2!$B$283:$T$419,16)</f>
        <v>85.5</v>
      </c>
      <c r="Q878" s="84">
        <f>VLOOKUP($A$877,Raport2!$B$283:$T$419,17)</f>
        <v>83</v>
      </c>
      <c r="R878" s="84">
        <f>VLOOKUP($A$877,Raport2!$B$283:$T$419,18)</f>
        <v>89</v>
      </c>
      <c r="S878" s="38">
        <f t="shared" si="479"/>
        <v>1284.5</v>
      </c>
      <c r="T878" s="38">
        <f t="shared" si="480"/>
        <v>85.63</v>
      </c>
      <c r="U878" s="338"/>
      <c r="V878" s="340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 spans="1:32" ht="15" customHeight="1">
      <c r="A879" s="335"/>
      <c r="B879" s="342" t="str">
        <f>VLOOKUP($A$877,PresensiIPS!$A$7:$M$360,7)</f>
        <v>SONIA ERYANTI IKA PUTRI SHOLIHIN</v>
      </c>
      <c r="C879" s="35" t="s">
        <v>22</v>
      </c>
      <c r="D879" s="84">
        <f>VLOOKUP($A$877,Raport3!$B$283:$T$419,4)</f>
        <v>89</v>
      </c>
      <c r="E879" s="84">
        <f>VLOOKUP($A$877,Raport3!$B$283:$T$419,5)</f>
        <v>88.5</v>
      </c>
      <c r="F879" s="84">
        <f>VLOOKUP($A$877,Raport3!$B$283:$T$419,6)</f>
        <v>85</v>
      </c>
      <c r="G879" s="84">
        <f>VLOOKUP($A$877,Raport3!$B$283:$T$419,7)</f>
        <v>88.5</v>
      </c>
      <c r="H879" s="84">
        <f>VLOOKUP($A$877,Raport3!$B$283:$T$419,8)</f>
        <v>91</v>
      </c>
      <c r="I879" s="84">
        <f>VLOOKUP($A$877,Raport3!$B$283:$T$419,9)</f>
        <v>90.5</v>
      </c>
      <c r="J879" s="84">
        <f>VLOOKUP($A$877,Raport3!$B$283:$T$419,10)</f>
        <v>87.5</v>
      </c>
      <c r="K879" s="84">
        <f>VLOOKUP($A$877,Raport3!$B$283:$T$419,11)</f>
        <v>85</v>
      </c>
      <c r="L879" s="84">
        <f>VLOOKUP($A$877,Raport3!$B$283:$T$419,12)</f>
        <v>85</v>
      </c>
      <c r="M879" s="84">
        <f>VLOOKUP($A$877,Raport3!$B$283:$T$419,13)</f>
        <v>86</v>
      </c>
      <c r="N879" s="84">
        <f>VLOOKUP($A$877,Raport3!$B$283:$T$419,14)</f>
        <v>87.5</v>
      </c>
      <c r="O879" s="84">
        <f>VLOOKUP($A$877,Raport3!$B$283:$T$419,15)</f>
        <v>85</v>
      </c>
      <c r="P879" s="84">
        <f>VLOOKUP($A$877,Raport3!$B$283:$T$419,16)</f>
        <v>87</v>
      </c>
      <c r="Q879" s="84">
        <f>VLOOKUP($A$877,Raport3!$B$283:$T$419,17)</f>
        <v>86.5</v>
      </c>
      <c r="R879" s="84">
        <f>VLOOKUP($A$877,Raport3!$B$283:$T$419,18)</f>
        <v>86.5</v>
      </c>
      <c r="S879" s="38">
        <f t="shared" si="479"/>
        <v>1308.5</v>
      </c>
      <c r="T879" s="38">
        <f t="shared" si="480"/>
        <v>87.23</v>
      </c>
      <c r="U879" s="338"/>
      <c r="V879" s="340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 spans="1:32" ht="15" customHeight="1">
      <c r="A880" s="335"/>
      <c r="B880" s="342"/>
      <c r="C880" s="35" t="s">
        <v>23</v>
      </c>
      <c r="D880" s="84">
        <f>VLOOKUP($A$877,Raport4!$B$283:$T$419,4)</f>
        <v>93</v>
      </c>
      <c r="E880" s="84">
        <f>VLOOKUP($A$877,Raport4!$B$283:$T$419,5)</f>
        <v>96</v>
      </c>
      <c r="F880" s="84">
        <f>VLOOKUP($A$877,Raport4!$B$283:$T$419,6)</f>
        <v>84.5</v>
      </c>
      <c r="G880" s="84">
        <f>VLOOKUP($A$877,Raport4!$B$283:$T$419,7)</f>
        <v>91</v>
      </c>
      <c r="H880" s="84">
        <f>VLOOKUP($A$877,Raport4!$B$283:$T$419,8)</f>
        <v>93</v>
      </c>
      <c r="I880" s="84">
        <f>VLOOKUP($A$877,Raport4!$B$283:$T$419,9)</f>
        <v>90</v>
      </c>
      <c r="J880" s="84">
        <f>VLOOKUP($A$877,Raport4!$B$283:$T$419,10)</f>
        <v>93</v>
      </c>
      <c r="K880" s="84">
        <f>VLOOKUP($A$877,Raport4!$B$283:$T$419,11)</f>
        <v>86</v>
      </c>
      <c r="L880" s="84">
        <f>VLOOKUP($A$877,Raport4!$B$283:$T$419,12)</f>
        <v>90</v>
      </c>
      <c r="M880" s="84">
        <f>VLOOKUP($A$877,Raport4!$B$283:$T$419,13)</f>
        <v>90</v>
      </c>
      <c r="N880" s="84">
        <f>VLOOKUP($A$877,Raport4!$B$283:$T$419,14)</f>
        <v>88</v>
      </c>
      <c r="O880" s="84">
        <f>VLOOKUP($A$877,Raport4!$B$283:$T$419,15)</f>
        <v>90</v>
      </c>
      <c r="P880" s="84">
        <f>VLOOKUP($A$877,Raport4!$B$283:$T$419,16)</f>
        <v>93</v>
      </c>
      <c r="Q880" s="84">
        <f>VLOOKUP($A$877,Raport4!$B$283:$T$419,17)</f>
        <v>88</v>
      </c>
      <c r="R880" s="84">
        <f>VLOOKUP($A$877,Raport4!$B$283:$T$419,18)</f>
        <v>90</v>
      </c>
      <c r="S880" s="38">
        <f t="shared" si="479"/>
        <v>1355.5</v>
      </c>
      <c r="T880" s="38">
        <f t="shared" si="480"/>
        <v>90.37</v>
      </c>
      <c r="U880" s="338"/>
      <c r="V880" s="340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 spans="1:32" ht="15" customHeight="1">
      <c r="A881" s="335"/>
      <c r="B881" s="86" t="str">
        <f>VLOOKUP($A$877,PresensiIPS!$A$7:$M$360,4)</f>
        <v>3526034706030001</v>
      </c>
      <c r="C881" s="36" t="s">
        <v>24</v>
      </c>
      <c r="D881" s="84">
        <f>VLOOKUP($A$877,Raport5!$B$283:$T$419,4)</f>
        <v>94.5</v>
      </c>
      <c r="E881" s="84">
        <f>VLOOKUP($A$877,Raport5!$B$283:$T$419,5)</f>
        <v>96.5</v>
      </c>
      <c r="F881" s="84">
        <f>VLOOKUP($A$877,Raport5!$B$283:$T$419,6)</f>
        <v>89.5</v>
      </c>
      <c r="G881" s="84">
        <f>VLOOKUP($A$877,Raport5!$B$283:$T$419,7)</f>
        <v>91</v>
      </c>
      <c r="H881" s="84">
        <f>VLOOKUP($A$877,Raport5!$B$283:$T$419,8)</f>
        <v>96</v>
      </c>
      <c r="I881" s="84">
        <f>VLOOKUP($A$877,Raport5!$B$283:$T$419,9)</f>
        <v>92.5</v>
      </c>
      <c r="J881" s="84">
        <f>VLOOKUP($A$877,Raport5!$B$283:$T$419,10)</f>
        <v>94</v>
      </c>
      <c r="K881" s="84">
        <f>VLOOKUP($A$877,Raport5!$B$283:$T$419,11)</f>
        <v>90</v>
      </c>
      <c r="L881" s="84">
        <f>VLOOKUP($A$877,Raport5!$B$283:$T$419,12)</f>
        <v>90.5</v>
      </c>
      <c r="M881" s="84">
        <f>VLOOKUP($A$877,Raport5!$B$283:$T$419,13)</f>
        <v>95</v>
      </c>
      <c r="N881" s="84">
        <f>VLOOKUP($A$877,Raport5!$B$283:$T$419,14)</f>
        <v>91</v>
      </c>
      <c r="O881" s="84">
        <f>VLOOKUP($A$877,Raport5!$B$283:$T$419,15)</f>
        <v>94.5</v>
      </c>
      <c r="P881" s="84">
        <f>VLOOKUP($A$877,Raport5!$B$283:$T$419,16)</f>
        <v>91</v>
      </c>
      <c r="Q881" s="84">
        <f>VLOOKUP($A$877,Raport5!$B$283:$T$419,17)</f>
        <v>88</v>
      </c>
      <c r="R881" s="84">
        <f>VLOOKUP($A$877,Raport5!$B$283:$T$419,18)</f>
        <v>94</v>
      </c>
      <c r="S881" s="38">
        <f t="shared" si="479"/>
        <v>1388</v>
      </c>
      <c r="T881" s="38">
        <f t="shared" si="480"/>
        <v>92.53</v>
      </c>
      <c r="U881" s="338"/>
      <c r="V881" s="340"/>
    </row>
    <row r="882" spans="1:32" ht="15" customHeight="1">
      <c r="A882" s="335"/>
      <c r="B882" s="85">
        <f>VLOOKUP($A$877,PresensiIPS!$A$7:$M$360,2)</f>
        <v>12503</v>
      </c>
      <c r="C882" s="36" t="s">
        <v>67</v>
      </c>
      <c r="D882" s="84">
        <f>VLOOKUP($A$877,Raport6!$B$283:$T$419,4)</f>
        <v>95.5</v>
      </c>
      <c r="E882" s="84">
        <f>VLOOKUP($A$877,Raport6!$B$283:$T$419,5)</f>
        <v>96</v>
      </c>
      <c r="F882" s="84">
        <f>VLOOKUP($A$877,Raport6!$B$283:$T$419,6)</f>
        <v>93</v>
      </c>
      <c r="G882" s="84">
        <f>VLOOKUP($A$877,Raport6!$B$283:$T$419,7)</f>
        <v>92</v>
      </c>
      <c r="H882" s="84">
        <f>VLOOKUP($A$877,Raport6!$B$283:$T$419,8)</f>
        <v>97</v>
      </c>
      <c r="I882" s="84">
        <f>VLOOKUP($A$877,Raport6!$B$283:$T$419,9)</f>
        <v>94</v>
      </c>
      <c r="J882" s="84">
        <f>VLOOKUP($A$877,Raport6!$B$283:$T$419,10)</f>
        <v>94</v>
      </c>
      <c r="K882" s="84">
        <f>VLOOKUP($A$877,Raport6!$B$283:$T$419,11)</f>
        <v>93</v>
      </c>
      <c r="L882" s="84">
        <f>VLOOKUP($A$877,Raport6!$B$283:$T$419,12)</f>
        <v>91.5</v>
      </c>
      <c r="M882" s="84">
        <f>VLOOKUP($A$877,Raport6!$B$283:$T$419,13)</f>
        <v>98</v>
      </c>
      <c r="N882" s="84">
        <f>VLOOKUP($A$877,Raport6!$B$283:$T$419,14)</f>
        <v>93</v>
      </c>
      <c r="O882" s="84">
        <f>VLOOKUP($A$877,Raport6!$B$283:$T$419,15)</f>
        <v>94.5</v>
      </c>
      <c r="P882" s="84">
        <f>VLOOKUP($A$877,Raport6!$B$283:$T$419,16)</f>
        <v>92</v>
      </c>
      <c r="Q882" s="84">
        <f>VLOOKUP($A$877,Raport6!$B$283:$T$419,17)</f>
        <v>89</v>
      </c>
      <c r="R882" s="84">
        <f>VLOOKUP($A$877,Raport6!$B$283:$T$419,18)</f>
        <v>94.5</v>
      </c>
      <c r="S882" s="38">
        <f t="shared" si="479"/>
        <v>1407</v>
      </c>
      <c r="T882" s="38">
        <f t="shared" si="480"/>
        <v>93.8</v>
      </c>
      <c r="U882" s="338"/>
      <c r="V882" s="340"/>
    </row>
    <row r="883" spans="1:32" ht="15" customHeight="1">
      <c r="A883" s="335"/>
      <c r="B883" s="85" t="str">
        <f>VLOOKUP($A$877,PresensiIPS!$A$7:$M$360,3)</f>
        <v>0036390647</v>
      </c>
      <c r="C883" s="27" t="s">
        <v>21</v>
      </c>
      <c r="D883" s="39">
        <f>ROUND(((D877+D878+D879+D880+D881+D882)/6),2)</f>
        <v>89.42</v>
      </c>
      <c r="E883" s="39">
        <f>ROUND(((E877+E878+E879+E880+E881+E882)/6),2)</f>
        <v>91.33</v>
      </c>
      <c r="F883" s="39">
        <f>ROUND(((F877+F878+F879+F880+F881+F882)/6),2)</f>
        <v>86.33</v>
      </c>
      <c r="G883" s="39">
        <f>ROUND(((G877+G878+G879+G880+G881+G882)/6),2)</f>
        <v>87.5</v>
      </c>
      <c r="H883" s="39">
        <f>ROUND(((H877+H878+H879+H880+H881+H882)/6),2)</f>
        <v>90.25</v>
      </c>
      <c r="I883" s="39">
        <f t="shared" ref="I883:T883" si="482">ROUND(((I877+I878+I879+I880+I881+I882)/6),2)</f>
        <v>90.67</v>
      </c>
      <c r="J883" s="39">
        <f t="shared" si="482"/>
        <v>90.25</v>
      </c>
      <c r="K883" s="39">
        <f t="shared" si="482"/>
        <v>85.5</v>
      </c>
      <c r="L883" s="39">
        <f t="shared" si="482"/>
        <v>87.17</v>
      </c>
      <c r="M883" s="39">
        <f t="shared" ref="M883" si="483">ROUND(((M877+M878+M879+M880+M881+M882)/6),2)</f>
        <v>89.17</v>
      </c>
      <c r="N883" s="39">
        <f t="shared" si="482"/>
        <v>88.42</v>
      </c>
      <c r="O883" s="39">
        <f t="shared" si="482"/>
        <v>87.67</v>
      </c>
      <c r="P883" s="39">
        <f t="shared" si="482"/>
        <v>87.25</v>
      </c>
      <c r="Q883" s="39">
        <f t="shared" si="482"/>
        <v>85.08</v>
      </c>
      <c r="R883" s="39">
        <f t="shared" si="482"/>
        <v>90</v>
      </c>
      <c r="S883" s="39">
        <f t="shared" si="482"/>
        <v>1326</v>
      </c>
      <c r="T883" s="39">
        <f t="shared" si="482"/>
        <v>88.4</v>
      </c>
      <c r="U883" s="338"/>
      <c r="V883" s="340"/>
    </row>
    <row r="884" spans="1:32" ht="15" customHeight="1">
      <c r="A884" s="335"/>
      <c r="B884" s="78"/>
      <c r="C884" s="28" t="s">
        <v>204</v>
      </c>
      <c r="D884" s="84">
        <f>VLOOKUP($A$877,'Nilai USP'!$B$283:$T$419,4)</f>
        <v>94</v>
      </c>
      <c r="E884" s="84">
        <f>VLOOKUP($A$877,'Nilai USP'!$B$283:$T$419,5)</f>
        <v>85.384615384615387</v>
      </c>
      <c r="F884" s="84">
        <f>VLOOKUP($A$877,'Nilai USP'!$B$283:$T$419,6)</f>
        <v>94</v>
      </c>
      <c r="G884" s="84">
        <f>VLOOKUP($A$877,'Nilai USP'!$B$283:$T$419,7)</f>
        <v>85</v>
      </c>
      <c r="H884" s="84">
        <f>VLOOKUP($A$877,'Nilai USP'!$B$283:$T$419,8)</f>
        <v>87</v>
      </c>
      <c r="I884" s="84">
        <f>VLOOKUP($A$877,'Nilai USP'!$B$283:$T$419,9)</f>
        <v>97</v>
      </c>
      <c r="J884" s="84">
        <f>VLOOKUP($A$877,'Nilai USP'!$B$283:$T$419,10)</f>
        <v>93</v>
      </c>
      <c r="K884" s="84">
        <f>VLOOKUP($A$877,'Nilai USP'!$B$283:$T$419,11)</f>
        <v>94</v>
      </c>
      <c r="L884" s="84">
        <f>VLOOKUP($A$877,'Nilai USP'!$B$283:$T$419,12)</f>
        <v>87</v>
      </c>
      <c r="M884" s="84">
        <f>VLOOKUP($A$877,'Nilai USP'!$B$283:$T$419,13)</f>
        <v>94.705882352941174</v>
      </c>
      <c r="N884" s="84">
        <f>VLOOKUP($A$877,'Nilai USP'!$B$283:$T$419,14)</f>
        <v>99</v>
      </c>
      <c r="O884" s="84">
        <f>VLOOKUP($A$877,'Nilai USP'!$B$283:$T$419,15)</f>
        <v>90</v>
      </c>
      <c r="P884" s="84">
        <f>VLOOKUP($A$877,'Nilai USP'!$B$283:$T$419,16)</f>
        <v>85</v>
      </c>
      <c r="Q884" s="84">
        <f>VLOOKUP($A$877,'Nilai USP'!$B$283:$T$419,17)</f>
        <v>83</v>
      </c>
      <c r="R884" s="84">
        <f>VLOOKUP($A$877,'Nilai USP'!$B$283:$T$419,18)</f>
        <v>85</v>
      </c>
      <c r="S884" s="38">
        <f t="shared" ref="S884:S891" si="484">SUM(D884:R884)</f>
        <v>1353.0904977375567</v>
      </c>
      <c r="T884" s="38">
        <f t="shared" ref="T884:T891" si="485">ROUND(S884/COUNT(D884:R884),2)</f>
        <v>90.21</v>
      </c>
      <c r="U884" s="338"/>
      <c r="V884" s="340"/>
    </row>
    <row r="885" spans="1:32" ht="15" customHeight="1" thickBot="1">
      <c r="A885" s="336"/>
      <c r="B885" s="29"/>
      <c r="C885" s="37" t="s">
        <v>205</v>
      </c>
      <c r="D885" s="41">
        <f t="shared" ref="D885:R885" si="486">ROUND((D883*$V$6+D884*$V$7),0)</f>
        <v>92</v>
      </c>
      <c r="E885" s="41">
        <f t="shared" si="486"/>
        <v>88</v>
      </c>
      <c r="F885" s="41">
        <f t="shared" si="486"/>
        <v>90</v>
      </c>
      <c r="G885" s="41">
        <f t="shared" si="486"/>
        <v>86</v>
      </c>
      <c r="H885" s="41">
        <f t="shared" si="486"/>
        <v>89</v>
      </c>
      <c r="I885" s="41">
        <f t="shared" si="486"/>
        <v>94</v>
      </c>
      <c r="J885" s="41">
        <f t="shared" si="486"/>
        <v>92</v>
      </c>
      <c r="K885" s="41">
        <f t="shared" si="486"/>
        <v>90</v>
      </c>
      <c r="L885" s="41">
        <f t="shared" si="486"/>
        <v>87</v>
      </c>
      <c r="M885" s="41">
        <f t="shared" si="486"/>
        <v>92</v>
      </c>
      <c r="N885" s="41">
        <f t="shared" si="486"/>
        <v>94</v>
      </c>
      <c r="O885" s="41">
        <f t="shared" si="486"/>
        <v>89</v>
      </c>
      <c r="P885" s="41">
        <f t="shared" si="486"/>
        <v>86</v>
      </c>
      <c r="Q885" s="41">
        <f t="shared" si="486"/>
        <v>84</v>
      </c>
      <c r="R885" s="41">
        <f t="shared" si="486"/>
        <v>88</v>
      </c>
      <c r="S885" s="41">
        <f t="shared" si="484"/>
        <v>1341</v>
      </c>
      <c r="T885" s="41">
        <f t="shared" si="485"/>
        <v>89.4</v>
      </c>
      <c r="U885" s="339"/>
      <c r="V885" s="341"/>
    </row>
    <row r="886" spans="1:32" ht="15" customHeight="1" thickTop="1">
      <c r="A886" s="334">
        <v>98</v>
      </c>
      <c r="B886" s="26"/>
      <c r="C886" s="36" t="s">
        <v>34</v>
      </c>
      <c r="D886" s="87">
        <f>VLOOKUP($A$886,Raport1!$B$283:$T$419,4)</f>
        <v>70</v>
      </c>
      <c r="E886" s="87">
        <f>VLOOKUP($A$886,Raport1!$B$283:$T$419,5)</f>
        <v>74</v>
      </c>
      <c r="F886" s="87">
        <f>VLOOKUP($A$886,Raport1!$B$283:$T$419,6)</f>
        <v>76</v>
      </c>
      <c r="G886" s="87">
        <f>VLOOKUP($A$886,Raport1!$B$283:$T$419,7)</f>
        <v>75</v>
      </c>
      <c r="H886" s="87">
        <f>VLOOKUP($A$886,Raport1!$B$283:$T$419,8)</f>
        <v>70</v>
      </c>
      <c r="I886" s="87">
        <f>VLOOKUP($A$886,Raport1!$B$283:$T$419,9)</f>
        <v>74.5</v>
      </c>
      <c r="J886" s="87">
        <f>VLOOKUP($A$886,Raport1!$B$283:$T$419,10)</f>
        <v>74</v>
      </c>
      <c r="K886" s="87">
        <f>VLOOKUP($A$886,Raport1!$B$283:$T$419,11)</f>
        <v>77</v>
      </c>
      <c r="L886" s="87">
        <f>VLOOKUP($A$886,Raport1!$B$283:$T$419,12)</f>
        <v>79</v>
      </c>
      <c r="M886" s="87">
        <f>VLOOKUP($A$886,Raport1!$B$283:$T$419,13)</f>
        <v>71.5</v>
      </c>
      <c r="N886" s="87">
        <f>VLOOKUP($A$886,Raport1!$B$283:$T$419,14)</f>
        <v>73</v>
      </c>
      <c r="O886" s="87">
        <f>VLOOKUP($A$886,Raport1!$B$283:$T$419,15)</f>
        <v>70</v>
      </c>
      <c r="P886" s="87">
        <f>VLOOKUP($A$886,Raport1!$B$283:$T$419,16)</f>
        <v>70.5</v>
      </c>
      <c r="Q886" s="87">
        <f>VLOOKUP($A$886,Raport1!$B$283:$T$419,17)</f>
        <v>74</v>
      </c>
      <c r="R886" s="87">
        <f>VLOOKUP($A$886,Raport1!$B$283:$T$419,18)</f>
        <v>75.5</v>
      </c>
      <c r="S886" s="80">
        <f t="shared" si="484"/>
        <v>1104</v>
      </c>
      <c r="T886" s="80">
        <f t="shared" si="485"/>
        <v>73.599999999999994</v>
      </c>
      <c r="U886" s="337" t="str">
        <f>'SIKAP IPS'!J105</f>
        <v>SB</v>
      </c>
      <c r="V886" s="340" t="s">
        <v>33</v>
      </c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 spans="1:32" ht="15" customHeight="1">
      <c r="A887" s="335"/>
      <c r="B887" s="26"/>
      <c r="C887" s="35" t="s">
        <v>35</v>
      </c>
      <c r="D887" s="84">
        <f>VLOOKUP($A$886,Raport2!$B$283:$T$419,4)</f>
        <v>70.5</v>
      </c>
      <c r="E887" s="84">
        <f>VLOOKUP($A$886,Raport2!$B$283:$T$419,5)</f>
        <v>74</v>
      </c>
      <c r="F887" s="84">
        <f>VLOOKUP($A$886,Raport2!$B$283:$T$419,6)</f>
        <v>76.5</v>
      </c>
      <c r="G887" s="84">
        <f>VLOOKUP($A$886,Raport2!$B$283:$T$419,7)</f>
        <v>82.5</v>
      </c>
      <c r="H887" s="84">
        <f>VLOOKUP($A$886,Raport2!$B$283:$T$419,8)</f>
        <v>79</v>
      </c>
      <c r="I887" s="84">
        <f>VLOOKUP($A$886,Raport2!$B$283:$T$419,9)</f>
        <v>77</v>
      </c>
      <c r="J887" s="84">
        <f>VLOOKUP($A$886,Raport2!$B$283:$T$419,10)</f>
        <v>80</v>
      </c>
      <c r="K887" s="84">
        <f>VLOOKUP($A$886,Raport2!$B$283:$T$419,11)</f>
        <v>80</v>
      </c>
      <c r="L887" s="84">
        <f>VLOOKUP($A$886,Raport2!$B$283:$T$419,12)</f>
        <v>77</v>
      </c>
      <c r="M887" s="84">
        <f>VLOOKUP($A$886,Raport2!$B$283:$T$419,13)</f>
        <v>75</v>
      </c>
      <c r="N887" s="84">
        <f>VLOOKUP($A$886,Raport2!$B$283:$T$419,14)</f>
        <v>74.5</v>
      </c>
      <c r="O887" s="84">
        <f>VLOOKUP($A$886,Raport2!$B$283:$T$419,15)</f>
        <v>70</v>
      </c>
      <c r="P887" s="84">
        <f>VLOOKUP($A$886,Raport2!$B$283:$T$419,16)</f>
        <v>77.5</v>
      </c>
      <c r="Q887" s="84">
        <f>VLOOKUP($A$886,Raport2!$B$283:$T$419,17)</f>
        <v>77.5</v>
      </c>
      <c r="R887" s="84">
        <f>VLOOKUP($A$886,Raport2!$B$283:$T$419,18)</f>
        <v>77</v>
      </c>
      <c r="S887" s="38">
        <f t="shared" si="484"/>
        <v>1148</v>
      </c>
      <c r="T887" s="38">
        <f t="shared" si="485"/>
        <v>76.53</v>
      </c>
      <c r="U887" s="338"/>
      <c r="V887" s="340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 spans="1:32" ht="15" customHeight="1">
      <c r="A888" s="335"/>
      <c r="B888" s="342" t="str">
        <f>VLOOKUP($A$886,PresensiIPS!$A$7:$M$360,7)</f>
        <v>SUMAR</v>
      </c>
      <c r="C888" s="35" t="s">
        <v>22</v>
      </c>
      <c r="D888" s="84">
        <f>VLOOKUP($A$886,Raport3!$B$283:$T$419,4)</f>
        <v>72</v>
      </c>
      <c r="E888" s="84">
        <f>VLOOKUP($A$886,Raport3!$B$283:$T$419,5)</f>
        <v>68.5</v>
      </c>
      <c r="F888" s="84">
        <f>VLOOKUP($A$886,Raport3!$B$283:$T$419,6)</f>
        <v>75.5</v>
      </c>
      <c r="G888" s="84">
        <f>VLOOKUP($A$886,Raport3!$B$283:$T$419,7)</f>
        <v>65.5</v>
      </c>
      <c r="H888" s="84">
        <f>VLOOKUP($A$886,Raport3!$B$283:$T$419,8)</f>
        <v>75.5</v>
      </c>
      <c r="I888" s="84">
        <f>VLOOKUP($A$886,Raport3!$B$283:$T$419,9)</f>
        <v>77.5</v>
      </c>
      <c r="J888" s="84">
        <f>VLOOKUP($A$886,Raport3!$B$283:$T$419,10)</f>
        <v>82</v>
      </c>
      <c r="K888" s="84">
        <f>VLOOKUP($A$886,Raport3!$B$283:$T$419,11)</f>
        <v>61</v>
      </c>
      <c r="L888" s="84">
        <f>VLOOKUP($A$886,Raport3!$B$283:$T$419,12)</f>
        <v>76.5</v>
      </c>
      <c r="M888" s="84">
        <f>VLOOKUP($A$886,Raport3!$B$283:$T$419,13)</f>
        <v>71</v>
      </c>
      <c r="N888" s="84">
        <f>VLOOKUP($A$886,Raport3!$B$283:$T$419,14)</f>
        <v>70.5</v>
      </c>
      <c r="O888" s="84">
        <f>VLOOKUP($A$886,Raport3!$B$283:$T$419,15)</f>
        <v>68</v>
      </c>
      <c r="P888" s="84">
        <f>VLOOKUP($A$886,Raport3!$B$283:$T$419,16)</f>
        <v>76</v>
      </c>
      <c r="Q888" s="84">
        <f>VLOOKUP($A$886,Raport3!$B$283:$T$419,17)</f>
        <v>68.5</v>
      </c>
      <c r="R888" s="84">
        <f>VLOOKUP($A$886,Raport3!$B$283:$T$419,18)</f>
        <v>60.5</v>
      </c>
      <c r="S888" s="38">
        <f t="shared" si="484"/>
        <v>1068.5</v>
      </c>
      <c r="T888" s="38">
        <f t="shared" si="485"/>
        <v>71.23</v>
      </c>
      <c r="U888" s="338"/>
      <c r="V888" s="340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 spans="1:32" ht="15" customHeight="1">
      <c r="A889" s="335"/>
      <c r="B889" s="342"/>
      <c r="C889" s="35" t="s">
        <v>23</v>
      </c>
      <c r="D889" s="84">
        <f>VLOOKUP($A$886,Raport4!$B$283:$T$419,4)</f>
        <v>70</v>
      </c>
      <c r="E889" s="84">
        <f>VLOOKUP($A$886,Raport4!$B$283:$T$419,5)</f>
        <v>72</v>
      </c>
      <c r="F889" s="84">
        <f>VLOOKUP($A$886,Raport4!$B$283:$T$419,6)</f>
        <v>76</v>
      </c>
      <c r="G889" s="84">
        <f>VLOOKUP($A$886,Raport4!$B$283:$T$419,7)</f>
        <v>86.5</v>
      </c>
      <c r="H889" s="84">
        <f>VLOOKUP($A$886,Raport4!$B$283:$T$419,8)</f>
        <v>87</v>
      </c>
      <c r="I889" s="84">
        <f>VLOOKUP($A$886,Raport4!$B$283:$T$419,9)</f>
        <v>77.5</v>
      </c>
      <c r="J889" s="84">
        <f>VLOOKUP($A$886,Raport4!$B$283:$T$419,10)</f>
        <v>84</v>
      </c>
      <c r="K889" s="84">
        <f>VLOOKUP($A$886,Raport4!$B$283:$T$419,11)</f>
        <v>80</v>
      </c>
      <c r="L889" s="84">
        <f>VLOOKUP($A$886,Raport4!$B$283:$T$419,12)</f>
        <v>79</v>
      </c>
      <c r="M889" s="84">
        <f>VLOOKUP($A$886,Raport4!$B$283:$T$419,13)</f>
        <v>70</v>
      </c>
      <c r="N889" s="84">
        <f>VLOOKUP($A$886,Raport4!$B$283:$T$419,14)</f>
        <v>73</v>
      </c>
      <c r="O889" s="84">
        <f>VLOOKUP($A$886,Raport4!$B$283:$T$419,15)</f>
        <v>70</v>
      </c>
      <c r="P889" s="84">
        <f>VLOOKUP($A$886,Raport4!$B$283:$T$419,16)</f>
        <v>82.5</v>
      </c>
      <c r="Q889" s="84">
        <f>VLOOKUP($A$886,Raport4!$B$283:$T$419,17)</f>
        <v>70.5</v>
      </c>
      <c r="R889" s="84">
        <f>VLOOKUP($A$886,Raport4!$B$283:$T$419,18)</f>
        <v>76</v>
      </c>
      <c r="S889" s="38">
        <f t="shared" si="484"/>
        <v>1154</v>
      </c>
      <c r="T889" s="38">
        <f t="shared" si="485"/>
        <v>76.930000000000007</v>
      </c>
      <c r="U889" s="338"/>
      <c r="V889" s="340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 spans="1:32" ht="15" customHeight="1">
      <c r="A890" s="335"/>
      <c r="B890" s="86" t="str">
        <f>VLOOKUP($A$886,PresensiIPS!$A$7:$M$360,4)</f>
        <v>3526012707030005</v>
      </c>
      <c r="C890" s="36" t="s">
        <v>24</v>
      </c>
      <c r="D890" s="84">
        <f>VLOOKUP($A$886,Raport5!$B$283:$T$419,4)</f>
        <v>73</v>
      </c>
      <c r="E890" s="84">
        <f>VLOOKUP($A$886,Raport5!$B$283:$T$419,5)</f>
        <v>78</v>
      </c>
      <c r="F890" s="84">
        <f>VLOOKUP($A$886,Raport5!$B$283:$T$419,6)</f>
        <v>76.5</v>
      </c>
      <c r="G890" s="84">
        <f>VLOOKUP($A$886,Raport5!$B$283:$T$419,7)</f>
        <v>83.5</v>
      </c>
      <c r="H890" s="84">
        <f>VLOOKUP($A$886,Raport5!$B$283:$T$419,8)</f>
        <v>85.5</v>
      </c>
      <c r="I890" s="84">
        <f>VLOOKUP($A$886,Raport5!$B$283:$T$419,9)</f>
        <v>77</v>
      </c>
      <c r="J890" s="84">
        <f>VLOOKUP($A$886,Raport5!$B$283:$T$419,10)</f>
        <v>83</v>
      </c>
      <c r="K890" s="84">
        <f>VLOOKUP($A$886,Raport5!$B$283:$T$419,11)</f>
        <v>70</v>
      </c>
      <c r="L890" s="84">
        <f>VLOOKUP($A$886,Raport5!$B$283:$T$419,12)</f>
        <v>87.5</v>
      </c>
      <c r="M890" s="84">
        <f>VLOOKUP($A$886,Raport5!$B$283:$T$419,13)</f>
        <v>73</v>
      </c>
      <c r="N890" s="84">
        <f>VLOOKUP($A$886,Raport5!$B$283:$T$419,14)</f>
        <v>72.5</v>
      </c>
      <c r="O890" s="84">
        <f>VLOOKUP($A$886,Raport5!$B$283:$T$419,15)</f>
        <v>75</v>
      </c>
      <c r="P890" s="84">
        <f>VLOOKUP($A$886,Raport5!$B$283:$T$419,16)</f>
        <v>77.5</v>
      </c>
      <c r="Q890" s="84">
        <f>VLOOKUP($A$886,Raport5!$B$283:$T$419,17)</f>
        <v>70</v>
      </c>
      <c r="R890" s="84">
        <f>VLOOKUP($A$886,Raport5!$B$283:$T$419,18)</f>
        <v>77</v>
      </c>
      <c r="S890" s="38">
        <f t="shared" si="484"/>
        <v>1159</v>
      </c>
      <c r="T890" s="38">
        <f t="shared" si="485"/>
        <v>77.27</v>
      </c>
      <c r="U890" s="338"/>
      <c r="V890" s="340"/>
    </row>
    <row r="891" spans="1:32" ht="15" customHeight="1">
      <c r="A891" s="335"/>
      <c r="B891" s="85">
        <f>VLOOKUP($A$886,PresensiIPS!$A$7:$M$360,2)</f>
        <v>12507</v>
      </c>
      <c r="C891" s="36" t="s">
        <v>67</v>
      </c>
      <c r="D891" s="84">
        <f>VLOOKUP($A$886,Raport6!$B$283:$T$419,4)</f>
        <v>76</v>
      </c>
      <c r="E891" s="84">
        <f>VLOOKUP($A$886,Raport6!$B$283:$T$419,5)</f>
        <v>81.5</v>
      </c>
      <c r="F891" s="84">
        <f>VLOOKUP($A$886,Raport6!$B$283:$T$419,6)</f>
        <v>85</v>
      </c>
      <c r="G891" s="84">
        <f>VLOOKUP($A$886,Raport6!$B$283:$T$419,7)</f>
        <v>86.5</v>
      </c>
      <c r="H891" s="84">
        <f>VLOOKUP($A$886,Raport6!$B$283:$T$419,8)</f>
        <v>83</v>
      </c>
      <c r="I891" s="84">
        <f>VLOOKUP($A$886,Raport6!$B$283:$T$419,9)</f>
        <v>80</v>
      </c>
      <c r="J891" s="84">
        <f>VLOOKUP($A$886,Raport6!$B$283:$T$419,10)</f>
        <v>91</v>
      </c>
      <c r="K891" s="84">
        <f>VLOOKUP($A$886,Raport6!$B$283:$T$419,11)</f>
        <v>81</v>
      </c>
      <c r="L891" s="84">
        <f>VLOOKUP($A$886,Raport6!$B$283:$T$419,12)</f>
        <v>90.5</v>
      </c>
      <c r="M891" s="84">
        <f>VLOOKUP($A$886,Raport6!$B$283:$T$419,13)</f>
        <v>77</v>
      </c>
      <c r="N891" s="84">
        <f>VLOOKUP($A$886,Raport6!$B$283:$T$419,14)</f>
        <v>74.5</v>
      </c>
      <c r="O891" s="84">
        <f>VLOOKUP($A$886,Raport6!$B$283:$T$419,15)</f>
        <v>75</v>
      </c>
      <c r="P891" s="84">
        <f>VLOOKUP($A$886,Raport6!$B$283:$T$419,16)</f>
        <v>76.5</v>
      </c>
      <c r="Q891" s="84">
        <f>VLOOKUP($A$886,Raport6!$B$283:$T$419,17)</f>
        <v>70</v>
      </c>
      <c r="R891" s="84">
        <f>VLOOKUP($A$886,Raport6!$B$283:$T$419,18)</f>
        <v>79</v>
      </c>
      <c r="S891" s="38">
        <f t="shared" si="484"/>
        <v>1206.5</v>
      </c>
      <c r="T891" s="38">
        <f t="shared" si="485"/>
        <v>80.430000000000007</v>
      </c>
      <c r="U891" s="338"/>
      <c r="V891" s="340"/>
    </row>
    <row r="892" spans="1:32" ht="15" customHeight="1">
      <c r="A892" s="335"/>
      <c r="B892" s="85" t="str">
        <f>VLOOKUP($A$886,PresensiIPS!$A$7:$M$360,3)</f>
        <v>0039032173</v>
      </c>
      <c r="C892" s="27" t="s">
        <v>21</v>
      </c>
      <c r="D892" s="39">
        <f>ROUND(((D886+D887+D888+D889+D890+D891)/6),2)</f>
        <v>71.92</v>
      </c>
      <c r="E892" s="39">
        <f>ROUND(((E886+E887+E888+E889+E890+E891)/6),2)</f>
        <v>74.67</v>
      </c>
      <c r="F892" s="39">
        <f>ROUND(((F886+F887+F888+F889+F890+F891)/6),2)</f>
        <v>77.58</v>
      </c>
      <c r="G892" s="39">
        <f>ROUND(((G886+G887+G888+G889+G890+G891)/6),2)</f>
        <v>79.92</v>
      </c>
      <c r="H892" s="39">
        <f>ROUND(((H886+H887+H888+H889+H890+H891)/6),2)</f>
        <v>80</v>
      </c>
      <c r="I892" s="39">
        <f t="shared" ref="I892:T892" si="487">ROUND(((I886+I887+I888+I889+I890+I891)/6),2)</f>
        <v>77.25</v>
      </c>
      <c r="J892" s="39">
        <f t="shared" si="487"/>
        <v>82.33</v>
      </c>
      <c r="K892" s="39">
        <f t="shared" si="487"/>
        <v>74.83</v>
      </c>
      <c r="L892" s="39">
        <f t="shared" si="487"/>
        <v>81.58</v>
      </c>
      <c r="M892" s="39">
        <f t="shared" ref="M892" si="488">ROUND(((M886+M887+M888+M889+M890+M891)/6),2)</f>
        <v>72.92</v>
      </c>
      <c r="N892" s="39">
        <f t="shared" si="487"/>
        <v>73</v>
      </c>
      <c r="O892" s="39">
        <f t="shared" si="487"/>
        <v>71.33</v>
      </c>
      <c r="P892" s="39">
        <f t="shared" si="487"/>
        <v>76.75</v>
      </c>
      <c r="Q892" s="39">
        <f t="shared" si="487"/>
        <v>71.75</v>
      </c>
      <c r="R892" s="39">
        <f t="shared" si="487"/>
        <v>74.17</v>
      </c>
      <c r="S892" s="39">
        <f t="shared" si="487"/>
        <v>1140</v>
      </c>
      <c r="T892" s="39">
        <f t="shared" si="487"/>
        <v>76</v>
      </c>
      <c r="U892" s="338"/>
      <c r="V892" s="340"/>
    </row>
    <row r="893" spans="1:32" ht="15" customHeight="1">
      <c r="A893" s="335"/>
      <c r="B893" s="78"/>
      <c r="C893" s="28" t="s">
        <v>204</v>
      </c>
      <c r="D893" s="84">
        <f>VLOOKUP($A$886,'Nilai USP'!$B$283:$T$419,4)</f>
        <v>90</v>
      </c>
      <c r="E893" s="84">
        <f>VLOOKUP($A$886,'Nilai USP'!$B$283:$T$419,5)</f>
        <v>73.84615384615384</v>
      </c>
      <c r="F893" s="84">
        <f>VLOOKUP($A$886,'Nilai USP'!$B$283:$T$419,6)</f>
        <v>84</v>
      </c>
      <c r="G893" s="84">
        <f>VLOOKUP($A$886,'Nilai USP'!$B$283:$T$419,7)</f>
        <v>78</v>
      </c>
      <c r="H893" s="84">
        <f>VLOOKUP($A$886,'Nilai USP'!$B$283:$T$419,8)</f>
        <v>86</v>
      </c>
      <c r="I893" s="84">
        <f>VLOOKUP($A$886,'Nilai USP'!$B$283:$T$419,9)</f>
        <v>95</v>
      </c>
      <c r="J893" s="84">
        <f>VLOOKUP($A$886,'Nilai USP'!$B$283:$T$419,10)</f>
        <v>84</v>
      </c>
      <c r="K893" s="84">
        <f>VLOOKUP($A$886,'Nilai USP'!$B$283:$T$419,11)</f>
        <v>88</v>
      </c>
      <c r="L893" s="84">
        <f>VLOOKUP($A$886,'Nilai USP'!$B$283:$T$419,12)</f>
        <v>81</v>
      </c>
      <c r="M893" s="84">
        <f>VLOOKUP($A$886,'Nilai USP'!$B$283:$T$419,13)</f>
        <v>85</v>
      </c>
      <c r="N893" s="84">
        <f>VLOOKUP($A$886,'Nilai USP'!$B$283:$T$419,14)</f>
        <v>87</v>
      </c>
      <c r="O893" s="84">
        <f>VLOOKUP($A$886,'Nilai USP'!$B$283:$T$419,15)</f>
        <v>79</v>
      </c>
      <c r="P893" s="84">
        <f>VLOOKUP($A$886,'Nilai USP'!$B$283:$T$419,16)</f>
        <v>70</v>
      </c>
      <c r="Q893" s="84">
        <f>VLOOKUP($A$886,'Nilai USP'!$B$283:$T$419,17)</f>
        <v>81</v>
      </c>
      <c r="R893" s="84">
        <f>VLOOKUP($A$886,'Nilai USP'!$B$283:$T$419,18)</f>
        <v>85</v>
      </c>
      <c r="S893" s="38">
        <f t="shared" ref="S893:S900" si="489">SUM(D893:R893)</f>
        <v>1246.8461538461538</v>
      </c>
      <c r="T893" s="38">
        <f t="shared" ref="T893:T900" si="490">ROUND(S893/COUNT(D893:R893),2)</f>
        <v>83.12</v>
      </c>
      <c r="U893" s="338"/>
      <c r="V893" s="340"/>
    </row>
    <row r="894" spans="1:32" ht="15" customHeight="1" thickBot="1">
      <c r="A894" s="336"/>
      <c r="B894" s="29"/>
      <c r="C894" s="37" t="s">
        <v>205</v>
      </c>
      <c r="D894" s="41">
        <f t="shared" ref="D894:R894" si="491">ROUND((D892*$V$6+D893*$V$7),0)</f>
        <v>81</v>
      </c>
      <c r="E894" s="41">
        <f t="shared" si="491"/>
        <v>74</v>
      </c>
      <c r="F894" s="41">
        <f t="shared" si="491"/>
        <v>81</v>
      </c>
      <c r="G894" s="41">
        <f t="shared" si="491"/>
        <v>79</v>
      </c>
      <c r="H894" s="41">
        <f t="shared" si="491"/>
        <v>83</v>
      </c>
      <c r="I894" s="41">
        <f t="shared" si="491"/>
        <v>86</v>
      </c>
      <c r="J894" s="41">
        <f t="shared" si="491"/>
        <v>83</v>
      </c>
      <c r="K894" s="41">
        <f t="shared" si="491"/>
        <v>81</v>
      </c>
      <c r="L894" s="41">
        <f t="shared" si="491"/>
        <v>81</v>
      </c>
      <c r="M894" s="41">
        <f t="shared" si="491"/>
        <v>79</v>
      </c>
      <c r="N894" s="41">
        <f t="shared" si="491"/>
        <v>80</v>
      </c>
      <c r="O894" s="41">
        <f t="shared" si="491"/>
        <v>75</v>
      </c>
      <c r="P894" s="41">
        <f t="shared" si="491"/>
        <v>73</v>
      </c>
      <c r="Q894" s="41">
        <f t="shared" si="491"/>
        <v>76</v>
      </c>
      <c r="R894" s="41">
        <f t="shared" si="491"/>
        <v>80</v>
      </c>
      <c r="S894" s="41">
        <f t="shared" si="489"/>
        <v>1192</v>
      </c>
      <c r="T894" s="41">
        <f t="shared" si="490"/>
        <v>79.47</v>
      </c>
      <c r="U894" s="339"/>
      <c r="V894" s="341"/>
    </row>
    <row r="895" spans="1:32" ht="15" customHeight="1" thickTop="1">
      <c r="A895" s="334">
        <v>99</v>
      </c>
      <c r="B895" s="26"/>
      <c r="C895" s="36" t="s">
        <v>34</v>
      </c>
      <c r="D895" s="87">
        <f>VLOOKUP($A$895,Raport1!$B$283:$T$419,4)</f>
        <v>75.5</v>
      </c>
      <c r="E895" s="87">
        <f>VLOOKUP($A$895,Raport1!$B$283:$T$419,5)</f>
        <v>79</v>
      </c>
      <c r="F895" s="87">
        <f>VLOOKUP($A$895,Raport1!$B$283:$T$419,6)</f>
        <v>80.5</v>
      </c>
      <c r="G895" s="87">
        <f>VLOOKUP($A$895,Raport1!$B$283:$T$419,7)</f>
        <v>77</v>
      </c>
      <c r="H895" s="87">
        <f>VLOOKUP($A$895,Raport1!$B$283:$T$419,8)</f>
        <v>71</v>
      </c>
      <c r="I895" s="87">
        <f>VLOOKUP($A$895,Raport1!$B$283:$T$419,9)</f>
        <v>78</v>
      </c>
      <c r="J895" s="87">
        <f>VLOOKUP($A$895,Raport1!$B$283:$T$419,10)</f>
        <v>81.5</v>
      </c>
      <c r="K895" s="87">
        <f>VLOOKUP($A$895,Raport1!$B$283:$T$419,11)</f>
        <v>77</v>
      </c>
      <c r="L895" s="87">
        <f>VLOOKUP($A$895,Raport1!$B$283:$T$419,12)</f>
        <v>82.5</v>
      </c>
      <c r="M895" s="87">
        <f>VLOOKUP($A$895,Raport1!$B$283:$T$419,13)</f>
        <v>73.5</v>
      </c>
      <c r="N895" s="87">
        <f>VLOOKUP($A$895,Raport1!$B$283:$T$419,14)</f>
        <v>77</v>
      </c>
      <c r="O895" s="87">
        <f>VLOOKUP($A$895,Raport1!$B$283:$T$419,15)</f>
        <v>75</v>
      </c>
      <c r="P895" s="87">
        <f>VLOOKUP($A$895,Raport1!$B$283:$T$419,16)</f>
        <v>75.5</v>
      </c>
      <c r="Q895" s="87">
        <f>VLOOKUP($A$895,Raport1!$B$283:$T$419,17)</f>
        <v>75.5</v>
      </c>
      <c r="R895" s="87">
        <f>VLOOKUP($A$895,Raport1!$B$283:$T$419,18)</f>
        <v>77</v>
      </c>
      <c r="S895" s="80">
        <f t="shared" si="489"/>
        <v>1155.5</v>
      </c>
      <c r="T895" s="80">
        <f t="shared" si="490"/>
        <v>77.03</v>
      </c>
      <c r="U895" s="337" t="str">
        <f>'SIKAP IPS'!J106</f>
        <v>SB</v>
      </c>
      <c r="V895" s="340" t="s">
        <v>33</v>
      </c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 spans="1:32" ht="15" customHeight="1">
      <c r="A896" s="335"/>
      <c r="B896" s="26"/>
      <c r="C896" s="35" t="s">
        <v>35</v>
      </c>
      <c r="D896" s="84">
        <f>VLOOKUP($A$895,Raport2!$B$283:$T$419,4)</f>
        <v>76</v>
      </c>
      <c r="E896" s="84">
        <f>VLOOKUP($A$895,Raport2!$B$283:$T$419,5)</f>
        <v>80</v>
      </c>
      <c r="F896" s="84">
        <f>VLOOKUP($A$895,Raport2!$B$283:$T$419,6)</f>
        <v>84</v>
      </c>
      <c r="G896" s="84">
        <f>VLOOKUP($A$895,Raport2!$B$283:$T$419,7)</f>
        <v>83</v>
      </c>
      <c r="H896" s="84">
        <f>VLOOKUP($A$895,Raport2!$B$283:$T$419,8)</f>
        <v>79</v>
      </c>
      <c r="I896" s="84">
        <f>VLOOKUP($A$895,Raport2!$B$283:$T$419,9)</f>
        <v>80</v>
      </c>
      <c r="J896" s="84">
        <f>VLOOKUP($A$895,Raport2!$B$283:$T$419,10)</f>
        <v>86.5</v>
      </c>
      <c r="K896" s="84">
        <f>VLOOKUP($A$895,Raport2!$B$283:$T$419,11)</f>
        <v>80.5</v>
      </c>
      <c r="L896" s="84">
        <f>VLOOKUP($A$895,Raport2!$B$283:$T$419,12)</f>
        <v>81</v>
      </c>
      <c r="M896" s="84">
        <f>VLOOKUP($A$895,Raport2!$B$283:$T$419,13)</f>
        <v>79</v>
      </c>
      <c r="N896" s="84">
        <f>VLOOKUP($A$895,Raport2!$B$283:$T$419,14)</f>
        <v>79</v>
      </c>
      <c r="O896" s="84">
        <f>VLOOKUP($A$895,Raport2!$B$283:$T$419,15)</f>
        <v>80</v>
      </c>
      <c r="P896" s="84">
        <f>VLOOKUP($A$895,Raport2!$B$283:$T$419,16)</f>
        <v>78.5</v>
      </c>
      <c r="Q896" s="84">
        <f>VLOOKUP($A$895,Raport2!$B$283:$T$419,17)</f>
        <v>80</v>
      </c>
      <c r="R896" s="84">
        <f>VLOOKUP($A$895,Raport2!$B$283:$T$419,18)</f>
        <v>79</v>
      </c>
      <c r="S896" s="38">
        <f t="shared" si="489"/>
        <v>1205.5</v>
      </c>
      <c r="T896" s="38">
        <f t="shared" si="490"/>
        <v>80.37</v>
      </c>
      <c r="U896" s="338"/>
      <c r="V896" s="340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 spans="1:32" ht="15" customHeight="1">
      <c r="A897" s="335"/>
      <c r="B897" s="342" t="str">
        <f>VLOOKUP($A$895,PresensiIPS!$A$7:$M$360,7)</f>
        <v>SYAFINA DWI ANGGRAINI</v>
      </c>
      <c r="C897" s="35" t="s">
        <v>22</v>
      </c>
      <c r="D897" s="84">
        <f>VLOOKUP($A$895,Raport3!$B$283:$T$419,4)</f>
        <v>79</v>
      </c>
      <c r="E897" s="84">
        <f>VLOOKUP($A$895,Raport3!$B$283:$T$419,5)</f>
        <v>82</v>
      </c>
      <c r="F897" s="84">
        <f>VLOOKUP($A$895,Raport3!$B$283:$T$419,6)</f>
        <v>84</v>
      </c>
      <c r="G897" s="84">
        <f>VLOOKUP($A$895,Raport3!$B$283:$T$419,7)</f>
        <v>88</v>
      </c>
      <c r="H897" s="84">
        <f>VLOOKUP($A$895,Raport3!$B$283:$T$419,8)</f>
        <v>82.5</v>
      </c>
      <c r="I897" s="84">
        <f>VLOOKUP($A$895,Raport3!$B$283:$T$419,9)</f>
        <v>84</v>
      </c>
      <c r="J897" s="84">
        <f>VLOOKUP($A$895,Raport3!$B$283:$T$419,10)</f>
        <v>88.5</v>
      </c>
      <c r="K897" s="84">
        <f>VLOOKUP($A$895,Raport3!$B$283:$T$419,11)</f>
        <v>81</v>
      </c>
      <c r="L897" s="84">
        <f>VLOOKUP($A$895,Raport3!$B$283:$T$419,12)</f>
        <v>86.5</v>
      </c>
      <c r="M897" s="84">
        <f>VLOOKUP($A$895,Raport3!$B$283:$T$419,13)</f>
        <v>82.5</v>
      </c>
      <c r="N897" s="84">
        <f>VLOOKUP($A$895,Raport3!$B$283:$T$419,14)</f>
        <v>81</v>
      </c>
      <c r="O897" s="84">
        <f>VLOOKUP($A$895,Raport3!$B$283:$T$419,15)</f>
        <v>80</v>
      </c>
      <c r="P897" s="84">
        <f>VLOOKUP($A$895,Raport3!$B$283:$T$419,16)</f>
        <v>80.5</v>
      </c>
      <c r="Q897" s="84">
        <f>VLOOKUP($A$895,Raport3!$B$283:$T$419,17)</f>
        <v>73</v>
      </c>
      <c r="R897" s="84">
        <f>VLOOKUP($A$895,Raport3!$B$283:$T$419,18)</f>
        <v>78</v>
      </c>
      <c r="S897" s="38">
        <f t="shared" si="489"/>
        <v>1230.5</v>
      </c>
      <c r="T897" s="38">
        <f t="shared" si="490"/>
        <v>82.03</v>
      </c>
      <c r="U897" s="338"/>
      <c r="V897" s="340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 spans="1:32" ht="15" customHeight="1">
      <c r="A898" s="335"/>
      <c r="B898" s="342"/>
      <c r="C898" s="35" t="s">
        <v>23</v>
      </c>
      <c r="D898" s="84">
        <f>VLOOKUP($A$895,Raport4!$B$283:$T$419,4)</f>
        <v>86</v>
      </c>
      <c r="E898" s="84">
        <f>VLOOKUP($A$895,Raport4!$B$283:$T$419,5)</f>
        <v>84.5</v>
      </c>
      <c r="F898" s="84">
        <f>VLOOKUP($A$895,Raport4!$B$283:$T$419,6)</f>
        <v>85</v>
      </c>
      <c r="G898" s="84">
        <f>VLOOKUP($A$895,Raport4!$B$283:$T$419,7)</f>
        <v>87.5</v>
      </c>
      <c r="H898" s="84">
        <f>VLOOKUP($A$895,Raport4!$B$283:$T$419,8)</f>
        <v>87</v>
      </c>
      <c r="I898" s="84">
        <f>VLOOKUP($A$895,Raport4!$B$283:$T$419,9)</f>
        <v>84</v>
      </c>
      <c r="J898" s="84">
        <f>VLOOKUP($A$895,Raport4!$B$283:$T$419,10)</f>
        <v>90.5</v>
      </c>
      <c r="K898" s="84">
        <f>VLOOKUP($A$895,Raport4!$B$283:$T$419,11)</f>
        <v>85</v>
      </c>
      <c r="L898" s="84">
        <f>VLOOKUP($A$895,Raport4!$B$283:$T$419,12)</f>
        <v>87</v>
      </c>
      <c r="M898" s="84">
        <f>VLOOKUP($A$895,Raport4!$B$283:$T$419,13)</f>
        <v>88</v>
      </c>
      <c r="N898" s="84">
        <f>VLOOKUP($A$895,Raport4!$B$283:$T$419,14)</f>
        <v>81.5</v>
      </c>
      <c r="O898" s="84">
        <f>VLOOKUP($A$895,Raport4!$B$283:$T$419,15)</f>
        <v>85</v>
      </c>
      <c r="P898" s="84">
        <f>VLOOKUP($A$895,Raport4!$B$283:$T$419,16)</f>
        <v>85</v>
      </c>
      <c r="Q898" s="84">
        <f>VLOOKUP($A$895,Raport4!$B$283:$T$419,17)</f>
        <v>79</v>
      </c>
      <c r="R898" s="84">
        <f>VLOOKUP($A$895,Raport4!$B$283:$T$419,18)</f>
        <v>77.5</v>
      </c>
      <c r="S898" s="38">
        <f t="shared" si="489"/>
        <v>1272.5</v>
      </c>
      <c r="T898" s="38">
        <f t="shared" si="490"/>
        <v>84.83</v>
      </c>
      <c r="U898" s="338"/>
      <c r="V898" s="340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 spans="1:32" ht="15" customHeight="1">
      <c r="A899" s="335"/>
      <c r="B899" s="86" t="str">
        <f>VLOOKUP($A$895,PresensiIPS!$A$7:$M$360,4)</f>
        <v>3526015002040003</v>
      </c>
      <c r="C899" s="36" t="s">
        <v>24</v>
      </c>
      <c r="D899" s="84">
        <f>VLOOKUP($A$895,Raport5!$B$283:$T$419,4)</f>
        <v>89</v>
      </c>
      <c r="E899" s="84">
        <f>VLOOKUP($A$895,Raport5!$B$283:$T$419,5)</f>
        <v>93</v>
      </c>
      <c r="F899" s="84">
        <f>VLOOKUP($A$895,Raport5!$B$283:$T$419,6)</f>
        <v>89.5</v>
      </c>
      <c r="G899" s="84">
        <f>VLOOKUP($A$895,Raport5!$B$283:$T$419,7)</f>
        <v>89</v>
      </c>
      <c r="H899" s="84">
        <f>VLOOKUP($A$895,Raport5!$B$283:$T$419,8)</f>
        <v>89.5</v>
      </c>
      <c r="I899" s="84">
        <f>VLOOKUP($A$895,Raport5!$B$283:$T$419,9)</f>
        <v>86</v>
      </c>
      <c r="J899" s="84">
        <f>VLOOKUP($A$895,Raport5!$B$283:$T$419,10)</f>
        <v>92</v>
      </c>
      <c r="K899" s="84">
        <f>VLOOKUP($A$895,Raport5!$B$283:$T$419,11)</f>
        <v>90</v>
      </c>
      <c r="L899" s="84">
        <f>VLOOKUP($A$895,Raport5!$B$283:$T$419,12)</f>
        <v>88.5</v>
      </c>
      <c r="M899" s="84">
        <f>VLOOKUP($A$895,Raport5!$B$283:$T$419,13)</f>
        <v>92</v>
      </c>
      <c r="N899" s="84">
        <f>VLOOKUP($A$895,Raport5!$B$283:$T$419,14)</f>
        <v>85</v>
      </c>
      <c r="O899" s="84">
        <f>VLOOKUP($A$895,Raport5!$B$283:$T$419,15)</f>
        <v>90.5</v>
      </c>
      <c r="P899" s="84">
        <f>VLOOKUP($A$895,Raport5!$B$283:$T$419,16)</f>
        <v>87</v>
      </c>
      <c r="Q899" s="84">
        <f>VLOOKUP($A$895,Raport5!$B$283:$T$419,17)</f>
        <v>85</v>
      </c>
      <c r="R899" s="84">
        <f>VLOOKUP($A$895,Raport5!$B$283:$T$419,18)</f>
        <v>85.5</v>
      </c>
      <c r="S899" s="38">
        <f t="shared" si="489"/>
        <v>1331.5</v>
      </c>
      <c r="T899" s="38">
        <f t="shared" si="490"/>
        <v>88.77</v>
      </c>
      <c r="U899" s="338"/>
      <c r="V899" s="340"/>
    </row>
    <row r="900" spans="1:32" ht="15" customHeight="1">
      <c r="A900" s="335"/>
      <c r="B900" s="85">
        <f>VLOOKUP($A$895,PresensiIPS!$A$7:$M$360,2)</f>
        <v>12508</v>
      </c>
      <c r="C900" s="36" t="s">
        <v>67</v>
      </c>
      <c r="D900" s="84">
        <f>VLOOKUP($A$895,Raport6!$B$283:$T$419,4)</f>
        <v>91</v>
      </c>
      <c r="E900" s="84">
        <f>VLOOKUP($A$895,Raport6!$B$283:$T$419,5)</f>
        <v>93.5</v>
      </c>
      <c r="F900" s="84">
        <f>VLOOKUP($A$895,Raport6!$B$283:$T$419,6)</f>
        <v>91.5</v>
      </c>
      <c r="G900" s="84">
        <f>VLOOKUP($A$895,Raport6!$B$283:$T$419,7)</f>
        <v>90.5</v>
      </c>
      <c r="H900" s="84">
        <f>VLOOKUP($A$895,Raport6!$B$283:$T$419,8)</f>
        <v>90.5</v>
      </c>
      <c r="I900" s="84">
        <f>VLOOKUP($A$895,Raport6!$B$283:$T$419,9)</f>
        <v>88</v>
      </c>
      <c r="J900" s="84">
        <f>VLOOKUP($A$895,Raport6!$B$283:$T$419,10)</f>
        <v>92.5</v>
      </c>
      <c r="K900" s="84">
        <f>VLOOKUP($A$895,Raport6!$B$283:$T$419,11)</f>
        <v>93</v>
      </c>
      <c r="L900" s="84">
        <f>VLOOKUP($A$895,Raport6!$B$283:$T$419,12)</f>
        <v>90</v>
      </c>
      <c r="M900" s="84">
        <f>VLOOKUP($A$895,Raport6!$B$283:$T$419,13)</f>
        <v>96</v>
      </c>
      <c r="N900" s="84">
        <f>VLOOKUP($A$895,Raport6!$B$283:$T$419,14)</f>
        <v>87</v>
      </c>
      <c r="O900" s="84">
        <f>VLOOKUP($A$895,Raport6!$B$283:$T$419,15)</f>
        <v>90.5</v>
      </c>
      <c r="P900" s="84">
        <f>VLOOKUP($A$895,Raport6!$B$283:$T$419,16)</f>
        <v>88</v>
      </c>
      <c r="Q900" s="84">
        <f>VLOOKUP($A$895,Raport6!$B$283:$T$419,17)</f>
        <v>86.5</v>
      </c>
      <c r="R900" s="84">
        <f>VLOOKUP($A$895,Raport6!$B$283:$T$419,18)</f>
        <v>87</v>
      </c>
      <c r="S900" s="38">
        <f t="shared" si="489"/>
        <v>1355.5</v>
      </c>
      <c r="T900" s="38">
        <f t="shared" si="490"/>
        <v>90.37</v>
      </c>
      <c r="U900" s="338"/>
      <c r="V900" s="340"/>
    </row>
    <row r="901" spans="1:32" ht="15" customHeight="1">
      <c r="A901" s="335"/>
      <c r="B901" s="85" t="str">
        <f>VLOOKUP($A$895,PresensiIPS!$A$7:$M$360,3)</f>
        <v>0049463481</v>
      </c>
      <c r="C901" s="27" t="s">
        <v>21</v>
      </c>
      <c r="D901" s="39">
        <f>ROUND(((D895+D896+D897+D898+D899+D900)/6),2)</f>
        <v>82.75</v>
      </c>
      <c r="E901" s="39">
        <f>ROUND(((E895+E896+E897+E898+E899+E900)/6),2)</f>
        <v>85.33</v>
      </c>
      <c r="F901" s="39">
        <f>ROUND(((F895+F896+F897+F898+F899+F900)/6),2)</f>
        <v>85.75</v>
      </c>
      <c r="G901" s="39">
        <f>ROUND(((G895+G896+G897+G898+G899+G900)/6),2)</f>
        <v>85.83</v>
      </c>
      <c r="H901" s="39">
        <f>ROUND(((H895+H896+H897+H898+H899+H900)/6),2)</f>
        <v>83.25</v>
      </c>
      <c r="I901" s="39">
        <f t="shared" ref="I901:T901" si="492">ROUND(((I895+I896+I897+I898+I899+I900)/6),2)</f>
        <v>83.33</v>
      </c>
      <c r="J901" s="39">
        <f t="shared" si="492"/>
        <v>88.58</v>
      </c>
      <c r="K901" s="39">
        <f t="shared" si="492"/>
        <v>84.42</v>
      </c>
      <c r="L901" s="39">
        <f t="shared" si="492"/>
        <v>85.92</v>
      </c>
      <c r="M901" s="39">
        <f t="shared" ref="M901" si="493">ROUND(((M895+M896+M897+M898+M899+M900)/6),2)</f>
        <v>85.17</v>
      </c>
      <c r="N901" s="39">
        <f t="shared" si="492"/>
        <v>81.75</v>
      </c>
      <c r="O901" s="39">
        <f t="shared" si="492"/>
        <v>83.5</v>
      </c>
      <c r="P901" s="39">
        <f t="shared" si="492"/>
        <v>82.42</v>
      </c>
      <c r="Q901" s="39">
        <f t="shared" si="492"/>
        <v>79.83</v>
      </c>
      <c r="R901" s="39">
        <f t="shared" si="492"/>
        <v>80.67</v>
      </c>
      <c r="S901" s="39">
        <f t="shared" si="492"/>
        <v>1258.5</v>
      </c>
      <c r="T901" s="39">
        <f t="shared" si="492"/>
        <v>83.9</v>
      </c>
      <c r="U901" s="338"/>
      <c r="V901" s="340"/>
    </row>
    <row r="902" spans="1:32" ht="15" customHeight="1">
      <c r="A902" s="335"/>
      <c r="B902" s="78"/>
      <c r="C902" s="28" t="s">
        <v>204</v>
      </c>
      <c r="D902" s="84">
        <f>VLOOKUP($A$895,'Nilai USP'!$B$283:$T$419,4)</f>
        <v>93</v>
      </c>
      <c r="E902" s="84">
        <f>VLOOKUP($A$895,'Nilai USP'!$B$283:$T$419,5)</f>
        <v>80.769230769230774</v>
      </c>
      <c r="F902" s="84">
        <f>VLOOKUP($A$895,'Nilai USP'!$B$283:$T$419,6)</f>
        <v>92</v>
      </c>
      <c r="G902" s="84">
        <f>VLOOKUP($A$895,'Nilai USP'!$B$283:$T$419,7)</f>
        <v>85</v>
      </c>
      <c r="H902" s="84">
        <f>VLOOKUP($A$895,'Nilai USP'!$B$283:$T$419,8)</f>
        <v>87</v>
      </c>
      <c r="I902" s="84">
        <f>VLOOKUP($A$895,'Nilai USP'!$B$283:$T$419,9)</f>
        <v>97</v>
      </c>
      <c r="J902" s="84">
        <f>VLOOKUP($A$895,'Nilai USP'!$B$283:$T$419,10)</f>
        <v>89</v>
      </c>
      <c r="K902" s="84">
        <f>VLOOKUP($A$895,'Nilai USP'!$B$283:$T$419,11)</f>
        <v>96</v>
      </c>
      <c r="L902" s="84">
        <f>VLOOKUP($A$895,'Nilai USP'!$B$283:$T$419,12)</f>
        <v>83</v>
      </c>
      <c r="M902" s="84">
        <f>VLOOKUP($A$895,'Nilai USP'!$B$283:$T$419,13)</f>
        <v>89.411764705882348</v>
      </c>
      <c r="N902" s="84">
        <f>VLOOKUP($A$895,'Nilai USP'!$B$283:$T$419,14)</f>
        <v>99</v>
      </c>
      <c r="O902" s="84">
        <f>VLOOKUP($A$895,'Nilai USP'!$B$283:$T$419,15)</f>
        <v>84</v>
      </c>
      <c r="P902" s="84">
        <f>VLOOKUP($A$895,'Nilai USP'!$B$283:$T$419,16)</f>
        <v>83</v>
      </c>
      <c r="Q902" s="84">
        <f>VLOOKUP($A$895,'Nilai USP'!$B$283:$T$419,17)</f>
        <v>83</v>
      </c>
      <c r="R902" s="84">
        <f>VLOOKUP($A$895,'Nilai USP'!$B$283:$T$419,18)</f>
        <v>90</v>
      </c>
      <c r="S902" s="38">
        <f t="shared" ref="S902:S909" si="494">SUM(D902:R902)</f>
        <v>1331.1809954751129</v>
      </c>
      <c r="T902" s="38">
        <f t="shared" ref="T902:T909" si="495">ROUND(S902/COUNT(D902:R902),2)</f>
        <v>88.75</v>
      </c>
      <c r="U902" s="338"/>
      <c r="V902" s="340"/>
    </row>
    <row r="903" spans="1:32" ht="15" customHeight="1" thickBot="1">
      <c r="A903" s="336"/>
      <c r="B903" s="29"/>
      <c r="C903" s="37" t="s">
        <v>205</v>
      </c>
      <c r="D903" s="41">
        <f t="shared" ref="D903:R903" si="496">ROUND((D901*$V$6+D902*$V$7),0)</f>
        <v>88</v>
      </c>
      <c r="E903" s="41">
        <f t="shared" si="496"/>
        <v>83</v>
      </c>
      <c r="F903" s="41">
        <f t="shared" si="496"/>
        <v>89</v>
      </c>
      <c r="G903" s="41">
        <f t="shared" si="496"/>
        <v>85</v>
      </c>
      <c r="H903" s="41">
        <f t="shared" si="496"/>
        <v>85</v>
      </c>
      <c r="I903" s="41">
        <f t="shared" si="496"/>
        <v>90</v>
      </c>
      <c r="J903" s="41">
        <f t="shared" si="496"/>
        <v>89</v>
      </c>
      <c r="K903" s="41">
        <f t="shared" si="496"/>
        <v>90</v>
      </c>
      <c r="L903" s="41">
        <f t="shared" si="496"/>
        <v>84</v>
      </c>
      <c r="M903" s="41">
        <f t="shared" si="496"/>
        <v>87</v>
      </c>
      <c r="N903" s="41">
        <f t="shared" si="496"/>
        <v>90</v>
      </c>
      <c r="O903" s="41">
        <f t="shared" si="496"/>
        <v>84</v>
      </c>
      <c r="P903" s="41">
        <f t="shared" si="496"/>
        <v>83</v>
      </c>
      <c r="Q903" s="41">
        <f t="shared" si="496"/>
        <v>81</v>
      </c>
      <c r="R903" s="41">
        <f t="shared" si="496"/>
        <v>85</v>
      </c>
      <c r="S903" s="41">
        <f t="shared" si="494"/>
        <v>1293</v>
      </c>
      <c r="T903" s="41">
        <f t="shared" si="495"/>
        <v>86.2</v>
      </c>
      <c r="U903" s="339"/>
      <c r="V903" s="341"/>
    </row>
    <row r="904" spans="1:32" ht="15" customHeight="1" thickTop="1">
      <c r="A904" s="334">
        <v>100</v>
      </c>
      <c r="B904" s="26"/>
      <c r="C904" s="36" t="s">
        <v>34</v>
      </c>
      <c r="D904" s="87">
        <f>VLOOKUP($A$904,Raport1!$B$283:$T$419,4)</f>
        <v>72</v>
      </c>
      <c r="E904" s="87">
        <f>VLOOKUP($A$904,Raport1!$B$283:$T$419,5)</f>
        <v>74</v>
      </c>
      <c r="F904" s="87">
        <f>VLOOKUP($A$904,Raport1!$B$283:$T$419,6)</f>
        <v>78.5</v>
      </c>
      <c r="G904" s="87">
        <f>VLOOKUP($A$904,Raport1!$B$283:$T$419,7)</f>
        <v>77</v>
      </c>
      <c r="H904" s="87">
        <f>VLOOKUP($A$904,Raport1!$B$283:$T$419,8)</f>
        <v>71</v>
      </c>
      <c r="I904" s="87">
        <f>VLOOKUP($A$904,Raport1!$B$283:$T$419,9)</f>
        <v>75.5</v>
      </c>
      <c r="J904" s="87">
        <f>VLOOKUP($A$904,Raport1!$B$283:$T$419,10)</f>
        <v>80</v>
      </c>
      <c r="K904" s="87">
        <f>VLOOKUP($A$904,Raport1!$B$283:$T$419,11)</f>
        <v>79</v>
      </c>
      <c r="L904" s="87">
        <f>VLOOKUP($A$904,Raport1!$B$283:$T$419,12)</f>
        <v>81</v>
      </c>
      <c r="M904" s="87">
        <f>VLOOKUP($A$904,Raport1!$B$283:$T$419,13)</f>
        <v>76.5</v>
      </c>
      <c r="N904" s="87">
        <f>VLOOKUP($A$904,Raport1!$B$283:$T$419,14)</f>
        <v>74.5</v>
      </c>
      <c r="O904" s="87">
        <f>VLOOKUP($A$904,Raport1!$B$283:$T$419,15)</f>
        <v>70</v>
      </c>
      <c r="P904" s="87">
        <f>VLOOKUP($A$904,Raport1!$B$283:$T$419,16)</f>
        <v>70.5</v>
      </c>
      <c r="Q904" s="87">
        <f>VLOOKUP($A$904,Raport1!$B$283:$T$419,17)</f>
        <v>75</v>
      </c>
      <c r="R904" s="87">
        <f>VLOOKUP($A$904,Raport1!$B$283:$T$419,18)</f>
        <v>75.5</v>
      </c>
      <c r="S904" s="80">
        <f t="shared" si="494"/>
        <v>1130</v>
      </c>
      <c r="T904" s="80">
        <f t="shared" si="495"/>
        <v>75.33</v>
      </c>
      <c r="U904" s="337" t="str">
        <f>'SIKAP IPS'!J107</f>
        <v>SB</v>
      </c>
      <c r="V904" s="340" t="s">
        <v>33</v>
      </c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 spans="1:32" ht="15" customHeight="1">
      <c r="A905" s="335"/>
      <c r="B905" s="26"/>
      <c r="C905" s="35" t="s">
        <v>35</v>
      </c>
      <c r="D905" s="84">
        <f>VLOOKUP($A$904,Raport2!$B$283:$T$419,4)</f>
        <v>76</v>
      </c>
      <c r="E905" s="84">
        <f>VLOOKUP($A$904,Raport2!$B$283:$T$419,5)</f>
        <v>74</v>
      </c>
      <c r="F905" s="84">
        <f>VLOOKUP($A$904,Raport2!$B$283:$T$419,6)</f>
        <v>82.5</v>
      </c>
      <c r="G905" s="84">
        <f>VLOOKUP($A$904,Raport2!$B$283:$T$419,7)</f>
        <v>78</v>
      </c>
      <c r="H905" s="84">
        <f>VLOOKUP($A$904,Raport2!$B$283:$T$419,8)</f>
        <v>74</v>
      </c>
      <c r="I905" s="84">
        <f>VLOOKUP($A$904,Raport2!$B$283:$T$419,9)</f>
        <v>77</v>
      </c>
      <c r="J905" s="84">
        <f>VLOOKUP($A$904,Raport2!$B$283:$T$419,10)</f>
        <v>85</v>
      </c>
      <c r="K905" s="84">
        <f>VLOOKUP($A$904,Raport2!$B$283:$T$419,11)</f>
        <v>81</v>
      </c>
      <c r="L905" s="84">
        <f>VLOOKUP($A$904,Raport2!$B$283:$T$419,12)</f>
        <v>83</v>
      </c>
      <c r="M905" s="84">
        <f>VLOOKUP($A$904,Raport2!$B$283:$T$419,13)</f>
        <v>78.5</v>
      </c>
      <c r="N905" s="84">
        <f>VLOOKUP($A$904,Raport2!$B$283:$T$419,14)</f>
        <v>75.5</v>
      </c>
      <c r="O905" s="84">
        <f>VLOOKUP($A$904,Raport2!$B$283:$T$419,15)</f>
        <v>72</v>
      </c>
      <c r="P905" s="84">
        <f>VLOOKUP($A$904,Raport2!$B$283:$T$419,16)</f>
        <v>79.5</v>
      </c>
      <c r="Q905" s="84">
        <f>VLOOKUP($A$904,Raport2!$B$283:$T$419,17)</f>
        <v>78</v>
      </c>
      <c r="R905" s="84">
        <f>VLOOKUP($A$904,Raport2!$B$283:$T$419,18)</f>
        <v>79</v>
      </c>
      <c r="S905" s="38">
        <f t="shared" si="494"/>
        <v>1173</v>
      </c>
      <c r="T905" s="38">
        <f t="shared" si="495"/>
        <v>78.2</v>
      </c>
      <c r="U905" s="338"/>
      <c r="V905" s="340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 spans="1:32" ht="15" customHeight="1">
      <c r="A906" s="335"/>
      <c r="B906" s="342" t="str">
        <f>VLOOKUP($A$904,PresensiIPS!$A$7:$M$360,7)</f>
        <v>ACHMAD MAULANA ABIM SYAHPUTRA</v>
      </c>
      <c r="C906" s="35" t="s">
        <v>22</v>
      </c>
      <c r="D906" s="84">
        <f>VLOOKUP($A$904,Raport3!$B$283:$T$419,4)</f>
        <v>79</v>
      </c>
      <c r="E906" s="84">
        <f>VLOOKUP($A$904,Raport3!$B$283:$T$419,5)</f>
        <v>78</v>
      </c>
      <c r="F906" s="84">
        <f>VLOOKUP($A$904,Raport3!$B$283:$T$419,6)</f>
        <v>82</v>
      </c>
      <c r="G906" s="84">
        <f>VLOOKUP($A$904,Raport3!$B$283:$T$419,7)</f>
        <v>81.5</v>
      </c>
      <c r="H906" s="84">
        <f>VLOOKUP($A$904,Raport3!$B$283:$T$419,8)</f>
        <v>87</v>
      </c>
      <c r="I906" s="84">
        <f>VLOOKUP($A$904,Raport3!$B$283:$T$419,9)</f>
        <v>77.5</v>
      </c>
      <c r="J906" s="84">
        <f>VLOOKUP($A$904,Raport3!$B$283:$T$419,10)</f>
        <v>86</v>
      </c>
      <c r="K906" s="84">
        <f>VLOOKUP($A$904,Raport3!$B$283:$T$419,11)</f>
        <v>85</v>
      </c>
      <c r="L906" s="84">
        <f>VLOOKUP($A$904,Raport3!$B$283:$T$419,12)</f>
        <v>85</v>
      </c>
      <c r="M906" s="84">
        <f>VLOOKUP($A$904,Raport3!$B$283:$T$419,13)</f>
        <v>80.5</v>
      </c>
      <c r="N906" s="84">
        <f>VLOOKUP($A$904,Raport3!$B$283:$T$419,14)</f>
        <v>80</v>
      </c>
      <c r="O906" s="84">
        <f>VLOOKUP($A$904,Raport3!$B$283:$T$419,15)</f>
        <v>85</v>
      </c>
      <c r="P906" s="84">
        <f>VLOOKUP($A$904,Raport3!$B$283:$T$419,16)</f>
        <v>85</v>
      </c>
      <c r="Q906" s="84">
        <f>VLOOKUP($A$904,Raport3!$B$283:$T$419,17)</f>
        <v>77.5</v>
      </c>
      <c r="R906" s="84">
        <f>VLOOKUP($A$904,Raport3!$B$283:$T$419,18)</f>
        <v>78.5</v>
      </c>
      <c r="S906" s="38">
        <f t="shared" si="494"/>
        <v>1227.5</v>
      </c>
      <c r="T906" s="38">
        <f t="shared" si="495"/>
        <v>81.83</v>
      </c>
      <c r="U906" s="338"/>
      <c r="V906" s="340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 spans="1:32" ht="15" customHeight="1">
      <c r="A907" s="335"/>
      <c r="B907" s="342"/>
      <c r="C907" s="35" t="s">
        <v>23</v>
      </c>
      <c r="D907" s="84">
        <f>VLOOKUP($A$904,Raport4!$B$283:$T$419,4)</f>
        <v>83</v>
      </c>
      <c r="E907" s="84">
        <f>VLOOKUP($A$904,Raport4!$B$283:$T$419,5)</f>
        <v>80</v>
      </c>
      <c r="F907" s="84">
        <f>VLOOKUP($A$904,Raport4!$B$283:$T$419,6)</f>
        <v>85</v>
      </c>
      <c r="G907" s="84">
        <f>VLOOKUP($A$904,Raport4!$B$283:$T$419,7)</f>
        <v>86.5</v>
      </c>
      <c r="H907" s="84">
        <f>VLOOKUP($A$904,Raport4!$B$283:$T$419,8)</f>
        <v>89</v>
      </c>
      <c r="I907" s="84">
        <f>VLOOKUP($A$904,Raport4!$B$283:$T$419,9)</f>
        <v>78.5</v>
      </c>
      <c r="J907" s="84">
        <f>VLOOKUP($A$904,Raport4!$B$283:$T$419,10)</f>
        <v>90</v>
      </c>
      <c r="K907" s="84">
        <f>VLOOKUP($A$904,Raport4!$B$283:$T$419,11)</f>
        <v>86</v>
      </c>
      <c r="L907" s="84">
        <f>VLOOKUP($A$904,Raport4!$B$283:$T$419,12)</f>
        <v>87</v>
      </c>
      <c r="M907" s="84">
        <f>VLOOKUP($A$904,Raport4!$B$283:$T$419,13)</f>
        <v>79</v>
      </c>
      <c r="N907" s="84">
        <f>VLOOKUP($A$904,Raport4!$B$283:$T$419,14)</f>
        <v>78.5</v>
      </c>
      <c r="O907" s="84">
        <f>VLOOKUP($A$904,Raport4!$B$283:$T$419,15)</f>
        <v>85</v>
      </c>
      <c r="P907" s="84">
        <f>VLOOKUP($A$904,Raport4!$B$283:$T$419,16)</f>
        <v>87</v>
      </c>
      <c r="Q907" s="84">
        <f>VLOOKUP($A$904,Raport4!$B$283:$T$419,17)</f>
        <v>79.5</v>
      </c>
      <c r="R907" s="84">
        <f>VLOOKUP($A$904,Raport4!$B$283:$T$419,18)</f>
        <v>82.5</v>
      </c>
      <c r="S907" s="38">
        <f t="shared" si="494"/>
        <v>1256.5</v>
      </c>
      <c r="T907" s="38">
        <f t="shared" si="495"/>
        <v>83.77</v>
      </c>
      <c r="U907" s="338"/>
      <c r="V907" s="340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 spans="1:32" ht="15" customHeight="1">
      <c r="A908" s="335"/>
      <c r="B908" s="86" t="str">
        <f>VLOOKUP($A$904,PresensiIPS!$A$7:$M$360,4)</f>
        <v>3526010308030003</v>
      </c>
      <c r="C908" s="36" t="s">
        <v>24</v>
      </c>
      <c r="D908" s="84">
        <f>VLOOKUP($A$904,Raport5!$B$283:$T$419,4)</f>
        <v>91.5</v>
      </c>
      <c r="E908" s="84">
        <f>VLOOKUP($A$904,Raport5!$B$283:$T$419,5)</f>
        <v>87</v>
      </c>
      <c r="F908" s="84">
        <f>VLOOKUP($A$904,Raport5!$B$283:$T$419,6)</f>
        <v>90.5</v>
      </c>
      <c r="G908" s="84">
        <f>VLOOKUP($A$904,Raport5!$B$283:$T$419,7)</f>
        <v>86.5</v>
      </c>
      <c r="H908" s="84">
        <f>VLOOKUP($A$904,Raport5!$B$283:$T$419,8)</f>
        <v>89.5</v>
      </c>
      <c r="I908" s="84">
        <f>VLOOKUP($A$904,Raport5!$B$283:$T$419,9)</f>
        <v>87</v>
      </c>
      <c r="J908" s="84">
        <f>VLOOKUP($A$904,Raport5!$B$283:$T$419,10)</f>
        <v>91</v>
      </c>
      <c r="K908" s="84">
        <f>VLOOKUP($A$904,Raport5!$B$283:$T$419,11)</f>
        <v>90</v>
      </c>
      <c r="L908" s="84">
        <f>VLOOKUP($A$904,Raport5!$B$283:$T$419,12)</f>
        <v>90.5</v>
      </c>
      <c r="M908" s="84">
        <f>VLOOKUP($A$904,Raport5!$B$283:$T$419,13)</f>
        <v>85</v>
      </c>
      <c r="N908" s="84">
        <f>VLOOKUP($A$904,Raport5!$B$283:$T$419,14)</f>
        <v>81</v>
      </c>
      <c r="O908" s="84">
        <f>VLOOKUP($A$904,Raport5!$B$283:$T$419,15)</f>
        <v>92.5</v>
      </c>
      <c r="P908" s="84">
        <f>VLOOKUP($A$904,Raport5!$B$283:$T$419,16)</f>
        <v>90.5</v>
      </c>
      <c r="Q908" s="84">
        <f>VLOOKUP($A$904,Raport5!$B$283:$T$419,17)</f>
        <v>90</v>
      </c>
      <c r="R908" s="84">
        <f>VLOOKUP($A$904,Raport5!$B$283:$T$419,18)</f>
        <v>85</v>
      </c>
      <c r="S908" s="38">
        <f t="shared" si="494"/>
        <v>1327.5</v>
      </c>
      <c r="T908" s="38">
        <f t="shared" si="495"/>
        <v>88.5</v>
      </c>
      <c r="U908" s="338"/>
      <c r="V908" s="340"/>
    </row>
    <row r="909" spans="1:32" ht="15" customHeight="1">
      <c r="A909" s="335"/>
      <c r="B909" s="85">
        <f>VLOOKUP($A$904,PresensiIPS!$A$7:$M$360,2)</f>
        <v>12130</v>
      </c>
      <c r="C909" s="36" t="s">
        <v>67</v>
      </c>
      <c r="D909" s="84">
        <f>VLOOKUP($A$904,Raport6!$B$283:$T$419,4)</f>
        <v>93</v>
      </c>
      <c r="E909" s="84">
        <f>VLOOKUP($A$904,Raport6!$B$283:$T$419,5)</f>
        <v>90.5</v>
      </c>
      <c r="F909" s="84">
        <f>VLOOKUP($A$904,Raport6!$B$283:$T$419,6)</f>
        <v>93.5</v>
      </c>
      <c r="G909" s="84">
        <f>VLOOKUP($A$904,Raport6!$B$283:$T$419,7)</f>
        <v>88.5</v>
      </c>
      <c r="H909" s="84">
        <f>VLOOKUP($A$904,Raport6!$B$283:$T$419,8)</f>
        <v>90</v>
      </c>
      <c r="I909" s="84">
        <f>VLOOKUP($A$904,Raport6!$B$283:$T$419,9)</f>
        <v>88</v>
      </c>
      <c r="J909" s="84">
        <f>VLOOKUP($A$904,Raport6!$B$283:$T$419,10)</f>
        <v>94</v>
      </c>
      <c r="K909" s="84">
        <f>VLOOKUP($A$904,Raport6!$B$283:$T$419,11)</f>
        <v>93</v>
      </c>
      <c r="L909" s="84">
        <f>VLOOKUP($A$904,Raport6!$B$283:$T$419,12)</f>
        <v>91</v>
      </c>
      <c r="M909" s="84">
        <f>VLOOKUP($A$904,Raport6!$B$283:$T$419,13)</f>
        <v>89</v>
      </c>
      <c r="N909" s="84">
        <f>VLOOKUP($A$904,Raport6!$B$283:$T$419,14)</f>
        <v>83</v>
      </c>
      <c r="O909" s="84">
        <f>VLOOKUP($A$904,Raport6!$B$283:$T$419,15)</f>
        <v>92.5</v>
      </c>
      <c r="P909" s="84">
        <f>VLOOKUP($A$904,Raport6!$B$283:$T$419,16)</f>
        <v>90.5</v>
      </c>
      <c r="Q909" s="84">
        <f>VLOOKUP($A$904,Raport6!$B$283:$T$419,17)</f>
        <v>90</v>
      </c>
      <c r="R909" s="84">
        <f>VLOOKUP($A$904,Raport6!$B$283:$T$419,18)</f>
        <v>86.5</v>
      </c>
      <c r="S909" s="38">
        <f t="shared" si="494"/>
        <v>1353</v>
      </c>
      <c r="T909" s="38">
        <f t="shared" si="495"/>
        <v>90.2</v>
      </c>
      <c r="U909" s="338"/>
      <c r="V909" s="340"/>
    </row>
    <row r="910" spans="1:32" ht="15" customHeight="1">
      <c r="A910" s="335"/>
      <c r="B910" s="85" t="str">
        <f>VLOOKUP($A$904,PresensiIPS!$A$7:$M$360,3)</f>
        <v>0031526063</v>
      </c>
      <c r="C910" s="27" t="s">
        <v>21</v>
      </c>
      <c r="D910" s="39">
        <f>ROUND(((D904+D905+D906+D907+D908+D909)/6),2)</f>
        <v>82.42</v>
      </c>
      <c r="E910" s="39">
        <f>ROUND(((E904+E905+E906+E907+E908+E909)/6),2)</f>
        <v>80.58</v>
      </c>
      <c r="F910" s="39">
        <f>ROUND(((F904+F905+F906+F907+F908+F909)/6),2)</f>
        <v>85.33</v>
      </c>
      <c r="G910" s="39">
        <f>ROUND(((G904+G905+G906+G907+G908+G909)/6),2)</f>
        <v>83</v>
      </c>
      <c r="H910" s="39">
        <f>ROUND(((H904+H905+H906+H907+H908+H909)/6),2)</f>
        <v>83.42</v>
      </c>
      <c r="I910" s="39">
        <f t="shared" ref="I910:T910" si="497">ROUND(((I904+I905+I906+I907+I908+I909)/6),2)</f>
        <v>80.58</v>
      </c>
      <c r="J910" s="39">
        <f t="shared" si="497"/>
        <v>87.67</v>
      </c>
      <c r="K910" s="39">
        <f t="shared" si="497"/>
        <v>85.67</v>
      </c>
      <c r="L910" s="39">
        <f t="shared" si="497"/>
        <v>86.25</v>
      </c>
      <c r="M910" s="39">
        <f t="shared" ref="M910" si="498">ROUND(((M904+M905+M906+M907+M908+M909)/6),2)</f>
        <v>81.42</v>
      </c>
      <c r="N910" s="39">
        <f t="shared" si="497"/>
        <v>78.75</v>
      </c>
      <c r="O910" s="39">
        <f t="shared" si="497"/>
        <v>82.83</v>
      </c>
      <c r="P910" s="39">
        <f t="shared" si="497"/>
        <v>83.83</v>
      </c>
      <c r="Q910" s="39">
        <f t="shared" si="497"/>
        <v>81.67</v>
      </c>
      <c r="R910" s="39">
        <f t="shared" si="497"/>
        <v>81.17</v>
      </c>
      <c r="S910" s="39">
        <f t="shared" si="497"/>
        <v>1244.58</v>
      </c>
      <c r="T910" s="39">
        <f t="shared" si="497"/>
        <v>82.97</v>
      </c>
      <c r="U910" s="338"/>
      <c r="V910" s="340"/>
    </row>
    <row r="911" spans="1:32" ht="15" customHeight="1">
      <c r="A911" s="335"/>
      <c r="B911" s="78"/>
      <c r="C911" s="28" t="s">
        <v>204</v>
      </c>
      <c r="D911" s="84">
        <f>VLOOKUP($A$904,'Nilai USP'!$B$283:$T$419,4)</f>
        <v>95</v>
      </c>
      <c r="E911" s="84">
        <f>VLOOKUP($A$904,'Nilai USP'!$B$283:$T$419,5)</f>
        <v>85.384615384615387</v>
      </c>
      <c r="F911" s="84">
        <f>VLOOKUP($A$904,'Nilai USP'!$B$283:$T$419,6)</f>
        <v>96</v>
      </c>
      <c r="G911" s="84">
        <f>VLOOKUP($A$904,'Nilai USP'!$B$283:$T$419,7)</f>
        <v>83</v>
      </c>
      <c r="H911" s="84">
        <f>VLOOKUP($A$904,'Nilai USP'!$B$283:$T$419,8)</f>
        <v>84</v>
      </c>
      <c r="I911" s="84">
        <f>VLOOKUP($A$904,'Nilai USP'!$B$283:$T$419,9)</f>
        <v>98</v>
      </c>
      <c r="J911" s="84">
        <f>VLOOKUP($A$904,'Nilai USP'!$B$283:$T$419,10)</f>
        <v>90</v>
      </c>
      <c r="K911" s="84">
        <f>VLOOKUP($A$904,'Nilai USP'!$B$283:$T$419,11)</f>
        <v>97</v>
      </c>
      <c r="L911" s="84">
        <f>VLOOKUP($A$904,'Nilai USP'!$B$283:$T$419,12)</f>
        <v>85</v>
      </c>
      <c r="M911" s="84">
        <f>VLOOKUP($A$904,'Nilai USP'!$B$283:$T$419,13)</f>
        <v>91.176470588235304</v>
      </c>
      <c r="N911" s="84">
        <f>VLOOKUP($A$904,'Nilai USP'!$B$283:$T$419,14)</f>
        <v>97</v>
      </c>
      <c r="O911" s="84">
        <f>VLOOKUP($A$904,'Nilai USP'!$B$283:$T$419,15)</f>
        <v>85</v>
      </c>
      <c r="P911" s="84">
        <f>VLOOKUP($A$904,'Nilai USP'!$B$283:$T$419,16)</f>
        <v>87</v>
      </c>
      <c r="Q911" s="84">
        <f>VLOOKUP($A$904,'Nilai USP'!$B$283:$T$419,17)</f>
        <v>83</v>
      </c>
      <c r="R911" s="84">
        <f>VLOOKUP($A$904,'Nilai USP'!$B$283:$T$419,18)</f>
        <v>88</v>
      </c>
      <c r="S911" s="38">
        <f t="shared" ref="S911:S918" si="499">SUM(D911:R911)</f>
        <v>1344.5610859728506</v>
      </c>
      <c r="T911" s="38">
        <f t="shared" ref="T911:T918" si="500">ROUND(S911/COUNT(D911:R911),2)</f>
        <v>89.64</v>
      </c>
      <c r="U911" s="338"/>
      <c r="V911" s="340"/>
    </row>
    <row r="912" spans="1:32" ht="15" customHeight="1" thickBot="1">
      <c r="A912" s="336"/>
      <c r="B912" s="29"/>
      <c r="C912" s="37" t="s">
        <v>205</v>
      </c>
      <c r="D912" s="41">
        <f t="shared" ref="D912:R912" si="501">ROUND((D910*$V$6+D911*$V$7),0)</f>
        <v>89</v>
      </c>
      <c r="E912" s="41">
        <f t="shared" si="501"/>
        <v>83</v>
      </c>
      <c r="F912" s="41">
        <f t="shared" si="501"/>
        <v>91</v>
      </c>
      <c r="G912" s="41">
        <f t="shared" si="501"/>
        <v>83</v>
      </c>
      <c r="H912" s="41">
        <f t="shared" si="501"/>
        <v>84</v>
      </c>
      <c r="I912" s="41">
        <f t="shared" si="501"/>
        <v>89</v>
      </c>
      <c r="J912" s="41">
        <f t="shared" si="501"/>
        <v>89</v>
      </c>
      <c r="K912" s="41">
        <f t="shared" si="501"/>
        <v>91</v>
      </c>
      <c r="L912" s="41">
        <f t="shared" si="501"/>
        <v>86</v>
      </c>
      <c r="M912" s="41">
        <f t="shared" si="501"/>
        <v>86</v>
      </c>
      <c r="N912" s="41">
        <f t="shared" si="501"/>
        <v>88</v>
      </c>
      <c r="O912" s="41">
        <f t="shared" si="501"/>
        <v>84</v>
      </c>
      <c r="P912" s="41">
        <f t="shared" si="501"/>
        <v>85</v>
      </c>
      <c r="Q912" s="41">
        <f t="shared" si="501"/>
        <v>82</v>
      </c>
      <c r="R912" s="41">
        <f t="shared" si="501"/>
        <v>85</v>
      </c>
      <c r="S912" s="41">
        <f t="shared" si="499"/>
        <v>1295</v>
      </c>
      <c r="T912" s="41">
        <f t="shared" si="500"/>
        <v>86.33</v>
      </c>
      <c r="U912" s="339"/>
      <c r="V912" s="341"/>
    </row>
    <row r="913" spans="1:32" ht="15" customHeight="1" thickTop="1">
      <c r="A913" s="334">
        <v>101</v>
      </c>
      <c r="B913" s="26"/>
      <c r="C913" s="36" t="s">
        <v>34</v>
      </c>
      <c r="D913" s="87">
        <f>VLOOKUP($A$913,Raport1!$B$283:$T$419,4)</f>
        <v>72.5</v>
      </c>
      <c r="E913" s="87">
        <f>VLOOKUP($A$913,Raport1!$B$283:$T$419,5)</f>
        <v>74</v>
      </c>
      <c r="F913" s="87">
        <f>VLOOKUP($A$913,Raport1!$B$283:$T$419,6)</f>
        <v>77.5</v>
      </c>
      <c r="G913" s="87">
        <f>VLOOKUP($A$913,Raport1!$B$283:$T$419,7)</f>
        <v>75.5</v>
      </c>
      <c r="H913" s="87">
        <f>VLOOKUP($A$913,Raport1!$B$283:$T$419,8)</f>
        <v>72.5</v>
      </c>
      <c r="I913" s="87">
        <f>VLOOKUP($A$913,Raport1!$B$283:$T$419,9)</f>
        <v>76</v>
      </c>
      <c r="J913" s="87">
        <f>VLOOKUP($A$913,Raport1!$B$283:$T$419,10)</f>
        <v>84</v>
      </c>
      <c r="K913" s="87">
        <f>VLOOKUP($A$913,Raport1!$B$283:$T$419,11)</f>
        <v>77</v>
      </c>
      <c r="L913" s="87">
        <f>VLOOKUP($A$913,Raport1!$B$283:$T$419,12)</f>
        <v>82.5</v>
      </c>
      <c r="M913" s="87">
        <f>VLOOKUP($A$913,Raport1!$B$283:$T$419,13)</f>
        <v>73.5</v>
      </c>
      <c r="N913" s="87">
        <f>VLOOKUP($A$913,Raport1!$B$283:$T$419,14)</f>
        <v>74.5</v>
      </c>
      <c r="O913" s="87">
        <f>VLOOKUP($A$913,Raport1!$B$283:$T$419,15)</f>
        <v>70</v>
      </c>
      <c r="P913" s="87">
        <f>VLOOKUP($A$913,Raport1!$B$283:$T$419,16)</f>
        <v>72.5</v>
      </c>
      <c r="Q913" s="87">
        <f>VLOOKUP($A$913,Raport1!$B$283:$T$419,17)</f>
        <v>72.5</v>
      </c>
      <c r="R913" s="87">
        <f>VLOOKUP($A$913,Raport1!$B$283:$T$419,18)</f>
        <v>79.5</v>
      </c>
      <c r="S913" s="80">
        <f t="shared" si="499"/>
        <v>1134</v>
      </c>
      <c r="T913" s="80">
        <f t="shared" si="500"/>
        <v>75.599999999999994</v>
      </c>
      <c r="U913" s="337" t="str">
        <f>'SIKAP IPS'!J108</f>
        <v>SB</v>
      </c>
      <c r="V913" s="340" t="s">
        <v>33</v>
      </c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 spans="1:32" ht="15" customHeight="1">
      <c r="A914" s="335"/>
      <c r="B914" s="26"/>
      <c r="C914" s="35" t="s">
        <v>35</v>
      </c>
      <c r="D914" s="84">
        <f>VLOOKUP($A$913,Raport2!$B$283:$T$419,4)</f>
        <v>74.5</v>
      </c>
      <c r="E914" s="84">
        <f>VLOOKUP($A$913,Raport2!$B$283:$T$419,5)</f>
        <v>76</v>
      </c>
      <c r="F914" s="84">
        <f>VLOOKUP($A$913,Raport2!$B$283:$T$419,6)</f>
        <v>80.5</v>
      </c>
      <c r="G914" s="84">
        <f>VLOOKUP($A$913,Raport2!$B$283:$T$419,7)</f>
        <v>80.5</v>
      </c>
      <c r="H914" s="84">
        <f>VLOOKUP($A$913,Raport2!$B$283:$T$419,8)</f>
        <v>76</v>
      </c>
      <c r="I914" s="84">
        <f>VLOOKUP($A$913,Raport2!$B$283:$T$419,9)</f>
        <v>77.5</v>
      </c>
      <c r="J914" s="84">
        <f>VLOOKUP($A$913,Raport2!$B$283:$T$419,10)</f>
        <v>84.5</v>
      </c>
      <c r="K914" s="84">
        <f>VLOOKUP($A$913,Raport2!$B$283:$T$419,11)</f>
        <v>81</v>
      </c>
      <c r="L914" s="84">
        <f>VLOOKUP($A$913,Raport2!$B$283:$T$419,12)</f>
        <v>80.5</v>
      </c>
      <c r="M914" s="84">
        <f>VLOOKUP($A$913,Raport2!$B$283:$T$419,13)</f>
        <v>75.5</v>
      </c>
      <c r="N914" s="84">
        <f>VLOOKUP($A$913,Raport2!$B$283:$T$419,14)</f>
        <v>76</v>
      </c>
      <c r="O914" s="84">
        <f>VLOOKUP($A$913,Raport2!$B$283:$T$419,15)</f>
        <v>70</v>
      </c>
      <c r="P914" s="84">
        <f>VLOOKUP($A$913,Raport2!$B$283:$T$419,16)</f>
        <v>76.5</v>
      </c>
      <c r="Q914" s="84">
        <f>VLOOKUP($A$913,Raport2!$B$283:$T$419,17)</f>
        <v>77.5</v>
      </c>
      <c r="R914" s="84">
        <f>VLOOKUP($A$913,Raport2!$B$283:$T$419,18)</f>
        <v>76.5</v>
      </c>
      <c r="S914" s="38">
        <f t="shared" si="499"/>
        <v>1163</v>
      </c>
      <c r="T914" s="38">
        <f t="shared" si="500"/>
        <v>77.53</v>
      </c>
      <c r="U914" s="338"/>
      <c r="V914" s="340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 spans="1:32" ht="15" customHeight="1">
      <c r="A915" s="335"/>
      <c r="B915" s="342" t="str">
        <f>VLOOKUP($A$913,PresensiIPS!$A$7:$M$360,7)</f>
        <v>ALEK JULIYANTO</v>
      </c>
      <c r="C915" s="35" t="s">
        <v>22</v>
      </c>
      <c r="D915" s="84">
        <f>VLOOKUP($A$913,Raport3!$B$283:$T$419,4)</f>
        <v>77.5</v>
      </c>
      <c r="E915" s="84">
        <f>VLOOKUP($A$913,Raport3!$B$283:$T$419,5)</f>
        <v>78</v>
      </c>
      <c r="F915" s="84">
        <f>VLOOKUP($A$913,Raport3!$B$283:$T$419,6)</f>
        <v>75.5</v>
      </c>
      <c r="G915" s="84">
        <f>VLOOKUP($A$913,Raport3!$B$283:$T$419,7)</f>
        <v>69.5</v>
      </c>
      <c r="H915" s="84">
        <f>VLOOKUP($A$913,Raport3!$B$283:$T$419,8)</f>
        <v>75.5</v>
      </c>
      <c r="I915" s="84">
        <f>VLOOKUP($A$913,Raport3!$B$283:$T$419,9)</f>
        <v>76.5</v>
      </c>
      <c r="J915" s="84">
        <f>VLOOKUP($A$913,Raport3!$B$283:$T$419,10)</f>
        <v>81</v>
      </c>
      <c r="K915" s="84">
        <f>VLOOKUP($A$913,Raport3!$B$283:$T$419,11)</f>
        <v>61</v>
      </c>
      <c r="L915" s="84">
        <f>VLOOKUP($A$913,Raport3!$B$283:$T$419,12)</f>
        <v>78.5</v>
      </c>
      <c r="M915" s="84">
        <f>VLOOKUP($A$913,Raport3!$B$283:$T$419,13)</f>
        <v>73</v>
      </c>
      <c r="N915" s="84">
        <f>VLOOKUP($A$913,Raport3!$B$283:$T$419,14)</f>
        <v>73</v>
      </c>
      <c r="O915" s="84">
        <f>VLOOKUP($A$913,Raport3!$B$283:$T$419,15)</f>
        <v>76.5</v>
      </c>
      <c r="P915" s="84">
        <f>VLOOKUP($A$913,Raport3!$B$283:$T$419,16)</f>
        <v>68.5</v>
      </c>
      <c r="Q915" s="84">
        <f>VLOOKUP($A$913,Raport3!$B$283:$T$419,17)</f>
        <v>74.5</v>
      </c>
      <c r="R915" s="84">
        <f>VLOOKUP($A$913,Raport3!$B$283:$T$419,18)</f>
        <v>77.5</v>
      </c>
      <c r="S915" s="38">
        <f t="shared" si="499"/>
        <v>1116</v>
      </c>
      <c r="T915" s="38">
        <f t="shared" si="500"/>
        <v>74.400000000000006</v>
      </c>
      <c r="U915" s="338"/>
      <c r="V915" s="340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 spans="1:32" ht="15" customHeight="1">
      <c r="A916" s="335"/>
      <c r="B916" s="342"/>
      <c r="C916" s="35" t="s">
        <v>23</v>
      </c>
      <c r="D916" s="84">
        <f>VLOOKUP($A$913,Raport4!$B$283:$T$419,4)</f>
        <v>81.5</v>
      </c>
      <c r="E916" s="84">
        <f>VLOOKUP($A$913,Raport4!$B$283:$T$419,5)</f>
        <v>80</v>
      </c>
      <c r="F916" s="84">
        <f>VLOOKUP($A$913,Raport4!$B$283:$T$419,6)</f>
        <v>75</v>
      </c>
      <c r="G916" s="84">
        <f>VLOOKUP($A$913,Raport4!$B$283:$T$419,7)</f>
        <v>84.5</v>
      </c>
      <c r="H916" s="84">
        <f>VLOOKUP($A$913,Raport4!$B$283:$T$419,8)</f>
        <v>86</v>
      </c>
      <c r="I916" s="84">
        <f>VLOOKUP($A$913,Raport4!$B$283:$T$419,9)</f>
        <v>78.5</v>
      </c>
      <c r="J916" s="84">
        <f>VLOOKUP($A$913,Raport4!$B$283:$T$419,10)</f>
        <v>89.5</v>
      </c>
      <c r="K916" s="84">
        <f>VLOOKUP($A$913,Raport4!$B$283:$T$419,11)</f>
        <v>82</v>
      </c>
      <c r="L916" s="84">
        <f>VLOOKUP($A$913,Raport4!$B$283:$T$419,12)</f>
        <v>79.5</v>
      </c>
      <c r="M916" s="84">
        <f>VLOOKUP($A$913,Raport4!$B$283:$T$419,13)</f>
        <v>74.5</v>
      </c>
      <c r="N916" s="84">
        <f>VLOOKUP($A$913,Raport4!$B$283:$T$419,14)</f>
        <v>74</v>
      </c>
      <c r="O916" s="84">
        <f>VLOOKUP($A$913,Raport4!$B$283:$T$419,15)</f>
        <v>70</v>
      </c>
      <c r="P916" s="84">
        <f>VLOOKUP($A$913,Raport4!$B$283:$T$419,16)</f>
        <v>82</v>
      </c>
      <c r="Q916" s="84">
        <f>VLOOKUP($A$913,Raport4!$B$283:$T$419,17)</f>
        <v>74.5</v>
      </c>
      <c r="R916" s="84">
        <f>VLOOKUP($A$913,Raport4!$B$283:$T$419,18)</f>
        <v>79.5</v>
      </c>
      <c r="S916" s="38">
        <f t="shared" si="499"/>
        <v>1191</v>
      </c>
      <c r="T916" s="38">
        <f t="shared" si="500"/>
        <v>79.400000000000006</v>
      </c>
      <c r="U916" s="338"/>
      <c r="V916" s="340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 spans="1:32" ht="15" customHeight="1">
      <c r="A917" s="335"/>
      <c r="B917" s="86" t="str">
        <f>VLOOKUP($A$913,PresensiIPS!$A$7:$M$360,4)</f>
        <v>3526032607030001</v>
      </c>
      <c r="C917" s="36" t="s">
        <v>24</v>
      </c>
      <c r="D917" s="84">
        <f>VLOOKUP($A$913,Raport5!$B$283:$T$419,4)</f>
        <v>87</v>
      </c>
      <c r="E917" s="84">
        <f>VLOOKUP($A$913,Raport5!$B$283:$T$419,5)</f>
        <v>83</v>
      </c>
      <c r="F917" s="84">
        <f>VLOOKUP($A$913,Raport5!$B$283:$T$419,6)</f>
        <v>86.5</v>
      </c>
      <c r="G917" s="84">
        <f>VLOOKUP($A$913,Raport5!$B$283:$T$419,7)</f>
        <v>84.5</v>
      </c>
      <c r="H917" s="84">
        <f>VLOOKUP($A$913,Raport5!$B$283:$T$419,8)</f>
        <v>86.5</v>
      </c>
      <c r="I917" s="84">
        <f>VLOOKUP($A$913,Raport5!$B$283:$T$419,9)</f>
        <v>79.5</v>
      </c>
      <c r="J917" s="84">
        <f>VLOOKUP($A$913,Raport5!$B$283:$T$419,10)</f>
        <v>90.5</v>
      </c>
      <c r="K917" s="84">
        <f>VLOOKUP($A$913,Raport5!$B$283:$T$419,11)</f>
        <v>88</v>
      </c>
      <c r="L917" s="84">
        <f>VLOOKUP($A$913,Raport5!$B$283:$T$419,12)</f>
        <v>86</v>
      </c>
      <c r="M917" s="84">
        <f>VLOOKUP($A$913,Raport5!$B$283:$T$419,13)</f>
        <v>80</v>
      </c>
      <c r="N917" s="84">
        <f>VLOOKUP($A$913,Raport5!$B$283:$T$419,14)</f>
        <v>73.5</v>
      </c>
      <c r="O917" s="84">
        <f>VLOOKUP($A$913,Raport5!$B$283:$T$419,15)</f>
        <v>85.5</v>
      </c>
      <c r="P917" s="84">
        <f>VLOOKUP($A$913,Raport5!$B$283:$T$419,16)</f>
        <v>71</v>
      </c>
      <c r="Q917" s="84">
        <f>VLOOKUP($A$913,Raport5!$B$283:$T$419,17)</f>
        <v>74.5</v>
      </c>
      <c r="R917" s="84">
        <f>VLOOKUP($A$913,Raport5!$B$283:$T$419,18)</f>
        <v>83</v>
      </c>
      <c r="S917" s="38">
        <f t="shared" si="499"/>
        <v>1239</v>
      </c>
      <c r="T917" s="38">
        <f t="shared" si="500"/>
        <v>82.6</v>
      </c>
      <c r="U917" s="338"/>
      <c r="V917" s="340"/>
    </row>
    <row r="918" spans="1:32" ht="15" customHeight="1">
      <c r="A918" s="335"/>
      <c r="B918" s="85">
        <f>VLOOKUP($A$913,PresensiIPS!$A$7:$M$360,2)</f>
        <v>12151</v>
      </c>
      <c r="C918" s="36" t="s">
        <v>67</v>
      </c>
      <c r="D918" s="84">
        <f>VLOOKUP($A$913,Raport6!$B$283:$T$419,4)</f>
        <v>87.5</v>
      </c>
      <c r="E918" s="84">
        <f>VLOOKUP($A$913,Raport6!$B$283:$T$419,5)</f>
        <v>86</v>
      </c>
      <c r="F918" s="84">
        <f>VLOOKUP($A$913,Raport6!$B$283:$T$419,6)</f>
        <v>90.5</v>
      </c>
      <c r="G918" s="84">
        <f>VLOOKUP($A$913,Raport6!$B$283:$T$419,7)</f>
        <v>86.5</v>
      </c>
      <c r="H918" s="84">
        <f>VLOOKUP($A$913,Raport6!$B$283:$T$419,8)</f>
        <v>90</v>
      </c>
      <c r="I918" s="84">
        <f>VLOOKUP($A$913,Raport6!$B$283:$T$419,9)</f>
        <v>82</v>
      </c>
      <c r="J918" s="84">
        <f>VLOOKUP($A$913,Raport6!$B$283:$T$419,10)</f>
        <v>94</v>
      </c>
      <c r="K918" s="84">
        <f>VLOOKUP($A$913,Raport6!$B$283:$T$419,11)</f>
        <v>91</v>
      </c>
      <c r="L918" s="84">
        <f>VLOOKUP($A$913,Raport6!$B$283:$T$419,12)</f>
        <v>87</v>
      </c>
      <c r="M918" s="84">
        <f>VLOOKUP($A$913,Raport6!$B$283:$T$419,13)</f>
        <v>84</v>
      </c>
      <c r="N918" s="84">
        <f>VLOOKUP($A$913,Raport6!$B$283:$T$419,14)</f>
        <v>75.5</v>
      </c>
      <c r="O918" s="84">
        <f>VLOOKUP($A$913,Raport6!$B$283:$T$419,15)</f>
        <v>85.5</v>
      </c>
      <c r="P918" s="84">
        <f>VLOOKUP($A$913,Raport6!$B$283:$T$419,16)</f>
        <v>73</v>
      </c>
      <c r="Q918" s="84">
        <f>VLOOKUP($A$913,Raport6!$B$283:$T$419,17)</f>
        <v>77.5</v>
      </c>
      <c r="R918" s="84">
        <f>VLOOKUP($A$913,Raport6!$B$283:$T$419,18)</f>
        <v>84</v>
      </c>
      <c r="S918" s="38">
        <f t="shared" si="499"/>
        <v>1274</v>
      </c>
      <c r="T918" s="38">
        <f t="shared" si="500"/>
        <v>84.93</v>
      </c>
      <c r="U918" s="338"/>
      <c r="V918" s="340"/>
    </row>
    <row r="919" spans="1:32" ht="15" customHeight="1">
      <c r="A919" s="335"/>
      <c r="B919" s="85" t="str">
        <f>VLOOKUP($A$913,PresensiIPS!$A$7:$M$360,3)</f>
        <v>0032025411</v>
      </c>
      <c r="C919" s="27" t="s">
        <v>21</v>
      </c>
      <c r="D919" s="39">
        <f>ROUND(((D913+D914+D915+D916+D917+D918)/6),2)</f>
        <v>80.08</v>
      </c>
      <c r="E919" s="39">
        <f>ROUND(((E913+E914+E915+E916+E917+E918)/6),2)</f>
        <v>79.5</v>
      </c>
      <c r="F919" s="39">
        <f>ROUND(((F913+F914+F915+F916+F917+F918)/6),2)</f>
        <v>80.92</v>
      </c>
      <c r="G919" s="39">
        <f>ROUND(((G913+G914+G915+G916+G917+G918)/6),2)</f>
        <v>80.17</v>
      </c>
      <c r="H919" s="39">
        <f>ROUND(((H913+H914+H915+H916+H917+H918)/6),2)</f>
        <v>81.08</v>
      </c>
      <c r="I919" s="39">
        <f t="shared" ref="I919:T919" si="502">ROUND(((I913+I914+I915+I916+I917+I918)/6),2)</f>
        <v>78.33</v>
      </c>
      <c r="J919" s="39">
        <f t="shared" si="502"/>
        <v>87.25</v>
      </c>
      <c r="K919" s="39">
        <f t="shared" si="502"/>
        <v>80</v>
      </c>
      <c r="L919" s="39">
        <f t="shared" si="502"/>
        <v>82.33</v>
      </c>
      <c r="M919" s="39">
        <f t="shared" ref="M919" si="503">ROUND(((M913+M914+M915+M916+M917+M918)/6),2)</f>
        <v>76.75</v>
      </c>
      <c r="N919" s="39">
        <f t="shared" si="502"/>
        <v>74.42</v>
      </c>
      <c r="O919" s="39">
        <f t="shared" si="502"/>
        <v>76.25</v>
      </c>
      <c r="P919" s="39">
        <f t="shared" si="502"/>
        <v>73.92</v>
      </c>
      <c r="Q919" s="39">
        <f t="shared" si="502"/>
        <v>75.17</v>
      </c>
      <c r="R919" s="39">
        <f t="shared" si="502"/>
        <v>80</v>
      </c>
      <c r="S919" s="39">
        <f t="shared" si="502"/>
        <v>1186.17</v>
      </c>
      <c r="T919" s="39">
        <f t="shared" si="502"/>
        <v>79.08</v>
      </c>
      <c r="U919" s="338"/>
      <c r="V919" s="340"/>
    </row>
    <row r="920" spans="1:32" ht="15" customHeight="1">
      <c r="A920" s="335"/>
      <c r="B920" s="78"/>
      <c r="C920" s="28" t="s">
        <v>204</v>
      </c>
      <c r="D920" s="84">
        <f>VLOOKUP($A$913,'Nilai USP'!$B$283:$T$419,4)</f>
        <v>94</v>
      </c>
      <c r="E920" s="84">
        <f>VLOOKUP($A$913,'Nilai USP'!$B$283:$T$419,5)</f>
        <v>86.92307692307692</v>
      </c>
      <c r="F920" s="84">
        <f>VLOOKUP($A$913,'Nilai USP'!$B$283:$T$419,6)</f>
        <v>90</v>
      </c>
      <c r="G920" s="84">
        <f>VLOOKUP($A$913,'Nilai USP'!$B$283:$T$419,7)</f>
        <v>82</v>
      </c>
      <c r="H920" s="84">
        <f>VLOOKUP($A$913,'Nilai USP'!$B$283:$T$419,8)</f>
        <v>86</v>
      </c>
      <c r="I920" s="84">
        <f>VLOOKUP($A$913,'Nilai USP'!$B$283:$T$419,9)</f>
        <v>90</v>
      </c>
      <c r="J920" s="84">
        <f>VLOOKUP($A$913,'Nilai USP'!$B$283:$T$419,10)</f>
        <v>89</v>
      </c>
      <c r="K920" s="84">
        <f>VLOOKUP($A$913,'Nilai USP'!$B$283:$T$419,11)</f>
        <v>96</v>
      </c>
      <c r="L920" s="84">
        <f>VLOOKUP($A$913,'Nilai USP'!$B$283:$T$419,12)</f>
        <v>83</v>
      </c>
      <c r="M920" s="84">
        <f>VLOOKUP($A$913,'Nilai USP'!$B$283:$T$419,13)</f>
        <v>92.941176470588232</v>
      </c>
      <c r="N920" s="84">
        <f>VLOOKUP($A$913,'Nilai USP'!$B$283:$T$419,14)</f>
        <v>97</v>
      </c>
      <c r="O920" s="84">
        <f>VLOOKUP($A$913,'Nilai USP'!$B$283:$T$419,15)</f>
        <v>84</v>
      </c>
      <c r="P920" s="84">
        <f>VLOOKUP($A$913,'Nilai USP'!$B$283:$T$419,16)</f>
        <v>79</v>
      </c>
      <c r="Q920" s="84">
        <f>VLOOKUP($A$913,'Nilai USP'!$B$283:$T$419,17)</f>
        <v>81</v>
      </c>
      <c r="R920" s="84">
        <f>VLOOKUP($A$913,'Nilai USP'!$B$283:$T$419,18)</f>
        <v>83</v>
      </c>
      <c r="S920" s="38">
        <f t="shared" ref="S920:S927" si="504">SUM(D920:R920)</f>
        <v>1313.8642533936652</v>
      </c>
      <c r="T920" s="38">
        <f t="shared" ref="T920:T927" si="505">ROUND(S920/COUNT(D920:R920),2)</f>
        <v>87.59</v>
      </c>
      <c r="U920" s="338"/>
      <c r="V920" s="340"/>
    </row>
    <row r="921" spans="1:32" ht="15" customHeight="1" thickBot="1">
      <c r="A921" s="336"/>
      <c r="B921" s="29"/>
      <c r="C921" s="37" t="s">
        <v>205</v>
      </c>
      <c r="D921" s="41">
        <f t="shared" ref="D921:R921" si="506">ROUND((D919*$V$6+D920*$V$7),0)</f>
        <v>87</v>
      </c>
      <c r="E921" s="41">
        <f t="shared" si="506"/>
        <v>83</v>
      </c>
      <c r="F921" s="41">
        <f t="shared" si="506"/>
        <v>85</v>
      </c>
      <c r="G921" s="41">
        <f t="shared" si="506"/>
        <v>81</v>
      </c>
      <c r="H921" s="41">
        <f t="shared" si="506"/>
        <v>84</v>
      </c>
      <c r="I921" s="41">
        <f t="shared" si="506"/>
        <v>84</v>
      </c>
      <c r="J921" s="41">
        <f t="shared" si="506"/>
        <v>88</v>
      </c>
      <c r="K921" s="41">
        <f t="shared" si="506"/>
        <v>88</v>
      </c>
      <c r="L921" s="41">
        <f t="shared" si="506"/>
        <v>83</v>
      </c>
      <c r="M921" s="41">
        <f t="shared" si="506"/>
        <v>85</v>
      </c>
      <c r="N921" s="41">
        <f t="shared" si="506"/>
        <v>86</v>
      </c>
      <c r="O921" s="41">
        <f t="shared" si="506"/>
        <v>80</v>
      </c>
      <c r="P921" s="41">
        <f t="shared" si="506"/>
        <v>76</v>
      </c>
      <c r="Q921" s="41">
        <f t="shared" si="506"/>
        <v>78</v>
      </c>
      <c r="R921" s="41">
        <f t="shared" si="506"/>
        <v>82</v>
      </c>
      <c r="S921" s="41">
        <f t="shared" si="504"/>
        <v>1250</v>
      </c>
      <c r="T921" s="41">
        <f t="shared" si="505"/>
        <v>83.33</v>
      </c>
      <c r="U921" s="339"/>
      <c r="V921" s="341"/>
    </row>
    <row r="922" spans="1:32" ht="15" customHeight="1" thickTop="1">
      <c r="A922" s="334">
        <v>102</v>
      </c>
      <c r="B922" s="26"/>
      <c r="C922" s="36" t="s">
        <v>34</v>
      </c>
      <c r="D922" s="87">
        <f>VLOOKUP($A$922,Raport1!$B$283:$T$419,4)</f>
        <v>72</v>
      </c>
      <c r="E922" s="87">
        <f>VLOOKUP($A$922,Raport1!$B$283:$T$419,5)</f>
        <v>76</v>
      </c>
      <c r="F922" s="87">
        <f>VLOOKUP($A$922,Raport1!$B$283:$T$419,6)</f>
        <v>86</v>
      </c>
      <c r="G922" s="87">
        <f>VLOOKUP($A$922,Raport1!$B$283:$T$419,7)</f>
        <v>76</v>
      </c>
      <c r="H922" s="87">
        <f>VLOOKUP($A$922,Raport1!$B$283:$T$419,8)</f>
        <v>70</v>
      </c>
      <c r="I922" s="87">
        <f>VLOOKUP($A$922,Raport1!$B$283:$T$419,9)</f>
        <v>78</v>
      </c>
      <c r="J922" s="87">
        <f>VLOOKUP($A$922,Raport1!$B$283:$T$419,10)</f>
        <v>84</v>
      </c>
      <c r="K922" s="87">
        <f>VLOOKUP($A$922,Raport1!$B$283:$T$419,11)</f>
        <v>77</v>
      </c>
      <c r="L922" s="87">
        <f>VLOOKUP($A$922,Raport1!$B$283:$T$419,12)</f>
        <v>84.5</v>
      </c>
      <c r="M922" s="87">
        <f>VLOOKUP($A$922,Raport1!$B$283:$T$419,13)</f>
        <v>75.5</v>
      </c>
      <c r="N922" s="87">
        <f>VLOOKUP($A$922,Raport1!$B$283:$T$419,14)</f>
        <v>78.5</v>
      </c>
      <c r="O922" s="87">
        <f>VLOOKUP($A$922,Raport1!$B$283:$T$419,15)</f>
        <v>79.5</v>
      </c>
      <c r="P922" s="87">
        <f>VLOOKUP($A$922,Raport1!$B$283:$T$419,16)</f>
        <v>74</v>
      </c>
      <c r="Q922" s="87">
        <f>VLOOKUP($A$922,Raport1!$B$283:$T$419,17)</f>
        <v>76.5</v>
      </c>
      <c r="R922" s="87">
        <f>VLOOKUP($A$922,Raport1!$B$283:$T$419,18)</f>
        <v>80</v>
      </c>
      <c r="S922" s="80">
        <f t="shared" si="504"/>
        <v>1167.5</v>
      </c>
      <c r="T922" s="80">
        <f t="shared" si="505"/>
        <v>77.83</v>
      </c>
      <c r="U922" s="337" t="str">
        <f>'SIKAP IPS'!J109</f>
        <v>SB</v>
      </c>
      <c r="V922" s="340" t="s">
        <v>33</v>
      </c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 spans="1:32" ht="15" customHeight="1">
      <c r="A923" s="335"/>
      <c r="B923" s="26"/>
      <c r="C923" s="35" t="s">
        <v>35</v>
      </c>
      <c r="D923" s="84">
        <f>VLOOKUP($A$922,Raport2!$B$283:$T$419,4)</f>
        <v>78.5</v>
      </c>
      <c r="E923" s="84">
        <f>VLOOKUP($A$922,Raport2!$B$283:$T$419,5)</f>
        <v>82</v>
      </c>
      <c r="F923" s="84">
        <f>VLOOKUP($A$922,Raport2!$B$283:$T$419,6)</f>
        <v>88</v>
      </c>
      <c r="G923" s="84">
        <f>VLOOKUP($A$922,Raport2!$B$283:$T$419,7)</f>
        <v>82.5</v>
      </c>
      <c r="H923" s="84">
        <f>VLOOKUP($A$922,Raport2!$B$283:$T$419,8)</f>
        <v>78.5</v>
      </c>
      <c r="I923" s="84">
        <f>VLOOKUP($A$922,Raport2!$B$283:$T$419,9)</f>
        <v>80</v>
      </c>
      <c r="J923" s="84">
        <f>VLOOKUP($A$922,Raport2!$B$283:$T$419,10)</f>
        <v>86.5</v>
      </c>
      <c r="K923" s="84">
        <f>VLOOKUP($A$922,Raport2!$B$283:$T$419,11)</f>
        <v>81</v>
      </c>
      <c r="L923" s="84">
        <f>VLOOKUP($A$922,Raport2!$B$283:$T$419,12)</f>
        <v>82.5</v>
      </c>
      <c r="M923" s="84">
        <f>VLOOKUP($A$922,Raport2!$B$283:$T$419,13)</f>
        <v>81</v>
      </c>
      <c r="N923" s="84">
        <f>VLOOKUP($A$922,Raport2!$B$283:$T$419,14)</f>
        <v>79</v>
      </c>
      <c r="O923" s="84">
        <f>VLOOKUP($A$922,Raport2!$B$283:$T$419,15)</f>
        <v>80</v>
      </c>
      <c r="P923" s="84">
        <f>VLOOKUP($A$922,Raport2!$B$283:$T$419,16)</f>
        <v>82</v>
      </c>
      <c r="Q923" s="84">
        <f>VLOOKUP($A$922,Raport2!$B$283:$T$419,17)</f>
        <v>79.5</v>
      </c>
      <c r="R923" s="84">
        <f>VLOOKUP($A$922,Raport2!$B$283:$T$419,18)</f>
        <v>82</v>
      </c>
      <c r="S923" s="38">
        <f t="shared" si="504"/>
        <v>1223</v>
      </c>
      <c r="T923" s="38">
        <f t="shared" si="505"/>
        <v>81.53</v>
      </c>
      <c r="U923" s="338"/>
      <c r="V923" s="340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 spans="1:32" ht="15" customHeight="1">
      <c r="A924" s="335"/>
      <c r="B924" s="342" t="str">
        <f>VLOOKUP($A$922,PresensiIPS!$A$7:$M$360,7)</f>
        <v>ANDINI CRISTINA SANTOSO</v>
      </c>
      <c r="C924" s="35" t="s">
        <v>22</v>
      </c>
      <c r="D924" s="84">
        <f>VLOOKUP($A$922,Raport3!$B$283:$T$419,4)</f>
        <v>83</v>
      </c>
      <c r="E924" s="84">
        <f>VLOOKUP($A$922,Raport3!$B$283:$T$419,5)</f>
        <v>83.5</v>
      </c>
      <c r="F924" s="84">
        <f>VLOOKUP($A$922,Raport3!$B$283:$T$419,6)</f>
        <v>85</v>
      </c>
      <c r="G924" s="84">
        <f>VLOOKUP($A$922,Raport3!$B$283:$T$419,7)</f>
        <v>82.5</v>
      </c>
      <c r="H924" s="84">
        <f>VLOOKUP($A$922,Raport3!$B$283:$T$419,8)</f>
        <v>86</v>
      </c>
      <c r="I924" s="84">
        <f>VLOOKUP($A$922,Raport3!$B$283:$T$419,9)</f>
        <v>81.5</v>
      </c>
      <c r="J924" s="84">
        <f>VLOOKUP($A$922,Raport3!$B$283:$T$419,10)</f>
        <v>87.5</v>
      </c>
      <c r="K924" s="84">
        <f>VLOOKUP($A$922,Raport3!$B$283:$T$419,11)</f>
        <v>81</v>
      </c>
      <c r="L924" s="84">
        <f>VLOOKUP($A$922,Raport3!$B$283:$T$419,12)</f>
        <v>85</v>
      </c>
      <c r="M924" s="84">
        <f>VLOOKUP($A$922,Raport3!$B$283:$T$419,13)</f>
        <v>83.5</v>
      </c>
      <c r="N924" s="84">
        <f>VLOOKUP($A$922,Raport3!$B$283:$T$419,14)</f>
        <v>81.5</v>
      </c>
      <c r="O924" s="84">
        <f>VLOOKUP($A$922,Raport3!$B$283:$T$419,15)</f>
        <v>85</v>
      </c>
      <c r="P924" s="84">
        <f>VLOOKUP($A$922,Raport3!$B$283:$T$419,16)</f>
        <v>85</v>
      </c>
      <c r="Q924" s="84">
        <f>VLOOKUP($A$922,Raport3!$B$283:$T$419,17)</f>
        <v>85.5</v>
      </c>
      <c r="R924" s="84">
        <f>VLOOKUP($A$922,Raport3!$B$283:$T$419,18)</f>
        <v>82.5</v>
      </c>
      <c r="S924" s="38">
        <f t="shared" si="504"/>
        <v>1258</v>
      </c>
      <c r="T924" s="38">
        <f t="shared" si="505"/>
        <v>83.87</v>
      </c>
      <c r="U924" s="338"/>
      <c r="V924" s="340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 spans="1:32" ht="15" customHeight="1">
      <c r="A925" s="335"/>
      <c r="B925" s="342"/>
      <c r="C925" s="35" t="s">
        <v>23</v>
      </c>
      <c r="D925" s="84">
        <f>VLOOKUP($A$922,Raport4!$B$283:$T$419,4)</f>
        <v>85.5</v>
      </c>
      <c r="E925" s="84">
        <f>VLOOKUP($A$922,Raport4!$B$283:$T$419,5)</f>
        <v>88</v>
      </c>
      <c r="F925" s="84">
        <f>VLOOKUP($A$922,Raport4!$B$283:$T$419,6)</f>
        <v>86</v>
      </c>
      <c r="G925" s="84">
        <f>VLOOKUP($A$922,Raport4!$B$283:$T$419,7)</f>
        <v>87.5</v>
      </c>
      <c r="H925" s="84">
        <f>VLOOKUP($A$922,Raport4!$B$283:$T$419,8)</f>
        <v>89</v>
      </c>
      <c r="I925" s="84">
        <f>VLOOKUP($A$922,Raport4!$B$283:$T$419,9)</f>
        <v>83.5</v>
      </c>
      <c r="J925" s="84">
        <f>VLOOKUP($A$922,Raport4!$B$283:$T$419,10)</f>
        <v>92.5</v>
      </c>
      <c r="K925" s="84">
        <f>VLOOKUP($A$922,Raport4!$B$283:$T$419,11)</f>
        <v>84.5</v>
      </c>
      <c r="L925" s="84">
        <f>VLOOKUP($A$922,Raport4!$B$283:$T$419,12)</f>
        <v>86.5</v>
      </c>
      <c r="M925" s="84">
        <f>VLOOKUP($A$922,Raport4!$B$283:$T$419,13)</f>
        <v>89.5</v>
      </c>
      <c r="N925" s="84">
        <f>VLOOKUP($A$922,Raport4!$B$283:$T$419,14)</f>
        <v>85</v>
      </c>
      <c r="O925" s="84">
        <f>VLOOKUP($A$922,Raport4!$B$283:$T$419,15)</f>
        <v>85</v>
      </c>
      <c r="P925" s="84">
        <f>VLOOKUP($A$922,Raport4!$B$283:$T$419,16)</f>
        <v>85.5</v>
      </c>
      <c r="Q925" s="84">
        <f>VLOOKUP($A$922,Raport4!$B$283:$T$419,17)</f>
        <v>81.5</v>
      </c>
      <c r="R925" s="84">
        <f>VLOOKUP($A$922,Raport4!$B$283:$T$419,18)</f>
        <v>85</v>
      </c>
      <c r="S925" s="38">
        <f t="shared" si="504"/>
        <v>1294.5</v>
      </c>
      <c r="T925" s="38">
        <f t="shared" si="505"/>
        <v>86.3</v>
      </c>
      <c r="U925" s="338"/>
      <c r="V925" s="340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 spans="1:32" ht="15" customHeight="1">
      <c r="A926" s="335"/>
      <c r="B926" s="86" t="str">
        <f>VLOOKUP($A$922,PresensiIPS!$A$7:$M$360,4)</f>
        <v>3526014203020004</v>
      </c>
      <c r="C926" s="36" t="s">
        <v>24</v>
      </c>
      <c r="D926" s="84">
        <f>VLOOKUP($A$922,Raport5!$B$283:$T$419,4)</f>
        <v>89</v>
      </c>
      <c r="E926" s="84">
        <f>VLOOKUP($A$922,Raport5!$B$283:$T$419,5)</f>
        <v>92.5</v>
      </c>
      <c r="F926" s="84">
        <f>VLOOKUP($A$922,Raport5!$B$283:$T$419,6)</f>
        <v>88</v>
      </c>
      <c r="G926" s="84">
        <f>VLOOKUP($A$922,Raport5!$B$283:$T$419,7)</f>
        <v>88</v>
      </c>
      <c r="H926" s="84">
        <f>VLOOKUP($A$922,Raport5!$B$283:$T$419,8)</f>
        <v>91</v>
      </c>
      <c r="I926" s="84">
        <f>VLOOKUP($A$922,Raport5!$B$283:$T$419,9)</f>
        <v>88</v>
      </c>
      <c r="J926" s="84">
        <f>VLOOKUP($A$922,Raport5!$B$283:$T$419,10)</f>
        <v>94.5</v>
      </c>
      <c r="K926" s="84">
        <f>VLOOKUP($A$922,Raport5!$B$283:$T$419,11)</f>
        <v>92</v>
      </c>
      <c r="L926" s="84">
        <f>VLOOKUP($A$922,Raport5!$B$283:$T$419,12)</f>
        <v>92</v>
      </c>
      <c r="M926" s="84">
        <f>VLOOKUP($A$922,Raport5!$B$283:$T$419,13)</f>
        <v>92</v>
      </c>
      <c r="N926" s="84">
        <f>VLOOKUP($A$922,Raport5!$B$283:$T$419,14)</f>
        <v>88</v>
      </c>
      <c r="O926" s="84">
        <f>VLOOKUP($A$922,Raport5!$B$283:$T$419,15)</f>
        <v>92.5</v>
      </c>
      <c r="P926" s="84">
        <f>VLOOKUP($A$922,Raport5!$B$283:$T$419,16)</f>
        <v>88</v>
      </c>
      <c r="Q926" s="84">
        <f>VLOOKUP($A$922,Raport5!$B$283:$T$419,17)</f>
        <v>83.5</v>
      </c>
      <c r="R926" s="84">
        <f>VLOOKUP($A$922,Raport5!$B$283:$T$419,18)</f>
        <v>84</v>
      </c>
      <c r="S926" s="38">
        <f t="shared" si="504"/>
        <v>1343</v>
      </c>
      <c r="T926" s="38">
        <f t="shared" si="505"/>
        <v>89.53</v>
      </c>
      <c r="U926" s="338"/>
      <c r="V926" s="340"/>
    </row>
    <row r="927" spans="1:32" ht="15" customHeight="1">
      <c r="A927" s="335"/>
      <c r="B927" s="85">
        <f>VLOOKUP($A$922,PresensiIPS!$A$7:$M$360,2)</f>
        <v>12170</v>
      </c>
      <c r="C927" s="36" t="s">
        <v>67</v>
      </c>
      <c r="D927" s="84">
        <f>VLOOKUP($A$922,Raport6!$B$283:$T$419,4)</f>
        <v>90</v>
      </c>
      <c r="E927" s="84">
        <f>VLOOKUP($A$922,Raport6!$B$283:$T$419,5)</f>
        <v>94.5</v>
      </c>
      <c r="F927" s="84">
        <f>VLOOKUP($A$922,Raport6!$B$283:$T$419,6)</f>
        <v>91</v>
      </c>
      <c r="G927" s="84">
        <f>VLOOKUP($A$922,Raport6!$B$283:$T$419,7)</f>
        <v>90</v>
      </c>
      <c r="H927" s="84">
        <f>VLOOKUP($A$922,Raport6!$B$283:$T$419,8)</f>
        <v>91</v>
      </c>
      <c r="I927" s="84">
        <f>VLOOKUP($A$922,Raport6!$B$283:$T$419,9)</f>
        <v>89</v>
      </c>
      <c r="J927" s="84">
        <f>VLOOKUP($A$922,Raport6!$B$283:$T$419,10)</f>
        <v>96</v>
      </c>
      <c r="K927" s="84">
        <f>VLOOKUP($A$922,Raport6!$B$283:$T$419,11)</f>
        <v>95</v>
      </c>
      <c r="L927" s="84">
        <f>VLOOKUP($A$922,Raport6!$B$283:$T$419,12)</f>
        <v>92.5</v>
      </c>
      <c r="M927" s="84">
        <f>VLOOKUP($A$922,Raport6!$B$283:$T$419,13)</f>
        <v>96</v>
      </c>
      <c r="N927" s="84">
        <f>VLOOKUP($A$922,Raport6!$B$283:$T$419,14)</f>
        <v>89.5</v>
      </c>
      <c r="O927" s="84">
        <f>VLOOKUP($A$922,Raport6!$B$283:$T$419,15)</f>
        <v>92.5</v>
      </c>
      <c r="P927" s="84">
        <f>VLOOKUP($A$922,Raport6!$B$283:$T$419,16)</f>
        <v>90</v>
      </c>
      <c r="Q927" s="84">
        <f>VLOOKUP($A$922,Raport6!$B$283:$T$419,17)</f>
        <v>85</v>
      </c>
      <c r="R927" s="84">
        <f>VLOOKUP($A$922,Raport6!$B$283:$T$419,18)</f>
        <v>84.5</v>
      </c>
      <c r="S927" s="38">
        <f t="shared" si="504"/>
        <v>1366.5</v>
      </c>
      <c r="T927" s="38">
        <f t="shared" si="505"/>
        <v>91.1</v>
      </c>
      <c r="U927" s="338"/>
      <c r="V927" s="340"/>
    </row>
    <row r="928" spans="1:32" ht="15" customHeight="1">
      <c r="A928" s="335"/>
      <c r="B928" s="85" t="str">
        <f>VLOOKUP($A$922,PresensiIPS!$A$7:$M$360,3)</f>
        <v>0029583835</v>
      </c>
      <c r="C928" s="27" t="s">
        <v>21</v>
      </c>
      <c r="D928" s="39">
        <f>ROUND(((D922+D923+D924+D925+D926+D927)/6),2)</f>
        <v>83</v>
      </c>
      <c r="E928" s="39">
        <f>ROUND(((E922+E923+E924+E925+E926+E927)/6),2)</f>
        <v>86.08</v>
      </c>
      <c r="F928" s="39">
        <f>ROUND(((F922+F923+F924+F925+F926+F927)/6),2)</f>
        <v>87.33</v>
      </c>
      <c r="G928" s="39">
        <f>ROUND(((G922+G923+G924+G925+G926+G927)/6),2)</f>
        <v>84.42</v>
      </c>
      <c r="H928" s="39">
        <f>ROUND(((H922+H923+H924+H925+H926+H927)/6),2)</f>
        <v>84.25</v>
      </c>
      <c r="I928" s="39">
        <f t="shared" ref="I928:T928" si="507">ROUND(((I922+I923+I924+I925+I926+I927)/6),2)</f>
        <v>83.33</v>
      </c>
      <c r="J928" s="39">
        <f t="shared" si="507"/>
        <v>90.17</v>
      </c>
      <c r="K928" s="39">
        <f t="shared" si="507"/>
        <v>85.08</v>
      </c>
      <c r="L928" s="39">
        <f t="shared" si="507"/>
        <v>87.17</v>
      </c>
      <c r="M928" s="39">
        <f t="shared" ref="M928" si="508">ROUND(((M922+M923+M924+M925+M926+M927)/6),2)</f>
        <v>86.25</v>
      </c>
      <c r="N928" s="39">
        <f t="shared" si="507"/>
        <v>83.58</v>
      </c>
      <c r="O928" s="39">
        <f t="shared" si="507"/>
        <v>85.75</v>
      </c>
      <c r="P928" s="39">
        <f t="shared" si="507"/>
        <v>84.08</v>
      </c>
      <c r="Q928" s="39">
        <f t="shared" si="507"/>
        <v>81.92</v>
      </c>
      <c r="R928" s="39">
        <f t="shared" si="507"/>
        <v>83</v>
      </c>
      <c r="S928" s="39">
        <f t="shared" si="507"/>
        <v>1275.42</v>
      </c>
      <c r="T928" s="39">
        <f t="shared" si="507"/>
        <v>85.03</v>
      </c>
      <c r="U928" s="338"/>
      <c r="V928" s="340"/>
    </row>
    <row r="929" spans="1:32" ht="15" customHeight="1">
      <c r="A929" s="335"/>
      <c r="B929" s="78"/>
      <c r="C929" s="28" t="s">
        <v>204</v>
      </c>
      <c r="D929" s="84">
        <f>VLOOKUP($A$922,'Nilai USP'!$B$283:$T$419,4)</f>
        <v>89</v>
      </c>
      <c r="E929" s="84">
        <f>VLOOKUP($A$922,'Nilai USP'!$B$283:$T$419,5)</f>
        <v>86.92307692307692</v>
      </c>
      <c r="F929" s="84">
        <f>VLOOKUP($A$922,'Nilai USP'!$B$283:$T$419,6)</f>
        <v>91</v>
      </c>
      <c r="G929" s="84">
        <f>VLOOKUP($A$922,'Nilai USP'!$B$283:$T$419,7)</f>
        <v>82</v>
      </c>
      <c r="H929" s="84">
        <f>VLOOKUP($A$922,'Nilai USP'!$B$283:$T$419,8)</f>
        <v>87</v>
      </c>
      <c r="I929" s="84">
        <f>VLOOKUP($A$922,'Nilai USP'!$B$283:$T$419,9)</f>
        <v>92</v>
      </c>
      <c r="J929" s="84">
        <f>VLOOKUP($A$922,'Nilai USP'!$B$283:$T$419,10)</f>
        <v>96</v>
      </c>
      <c r="K929" s="84">
        <f>VLOOKUP($A$922,'Nilai USP'!$B$283:$T$419,11)</f>
        <v>95</v>
      </c>
      <c r="L929" s="84">
        <f>VLOOKUP($A$922,'Nilai USP'!$B$283:$T$419,12)</f>
        <v>85</v>
      </c>
      <c r="M929" s="84">
        <f>VLOOKUP($A$922,'Nilai USP'!$B$283:$T$419,13)</f>
        <v>92.058823529411768</v>
      </c>
      <c r="N929" s="84">
        <f>VLOOKUP($A$922,'Nilai USP'!$B$283:$T$419,14)</f>
        <v>95</v>
      </c>
      <c r="O929" s="84">
        <f>VLOOKUP($A$922,'Nilai USP'!$B$283:$T$419,15)</f>
        <v>88</v>
      </c>
      <c r="P929" s="84">
        <f>VLOOKUP($A$922,'Nilai USP'!$B$283:$T$419,16)</f>
        <v>87</v>
      </c>
      <c r="Q929" s="84">
        <f>VLOOKUP($A$922,'Nilai USP'!$B$283:$T$419,17)</f>
        <v>81</v>
      </c>
      <c r="R929" s="84">
        <f>VLOOKUP($A$922,'Nilai USP'!$B$283:$T$419,18)</f>
        <v>85</v>
      </c>
      <c r="S929" s="38">
        <f t="shared" ref="S929:S936" si="509">SUM(D929:R929)</f>
        <v>1331.9819004524886</v>
      </c>
      <c r="T929" s="38">
        <f t="shared" ref="T929:T936" si="510">ROUND(S929/COUNT(D929:R929),2)</f>
        <v>88.8</v>
      </c>
      <c r="U929" s="338"/>
      <c r="V929" s="340"/>
    </row>
    <row r="930" spans="1:32" ht="15" customHeight="1" thickBot="1">
      <c r="A930" s="336"/>
      <c r="B930" s="29"/>
      <c r="C930" s="37" t="s">
        <v>205</v>
      </c>
      <c r="D930" s="41">
        <f t="shared" ref="D930:R930" si="511">ROUND((D928*$V$6+D929*$V$7),0)</f>
        <v>86</v>
      </c>
      <c r="E930" s="41">
        <f t="shared" si="511"/>
        <v>87</v>
      </c>
      <c r="F930" s="41">
        <f t="shared" si="511"/>
        <v>89</v>
      </c>
      <c r="G930" s="41">
        <f t="shared" si="511"/>
        <v>83</v>
      </c>
      <c r="H930" s="41">
        <f t="shared" si="511"/>
        <v>86</v>
      </c>
      <c r="I930" s="41">
        <f t="shared" si="511"/>
        <v>88</v>
      </c>
      <c r="J930" s="41">
        <f t="shared" si="511"/>
        <v>93</v>
      </c>
      <c r="K930" s="41">
        <f t="shared" si="511"/>
        <v>90</v>
      </c>
      <c r="L930" s="41">
        <f t="shared" si="511"/>
        <v>86</v>
      </c>
      <c r="M930" s="41">
        <f t="shared" si="511"/>
        <v>89</v>
      </c>
      <c r="N930" s="41">
        <f t="shared" si="511"/>
        <v>89</v>
      </c>
      <c r="O930" s="41">
        <f t="shared" si="511"/>
        <v>87</v>
      </c>
      <c r="P930" s="41">
        <f t="shared" si="511"/>
        <v>86</v>
      </c>
      <c r="Q930" s="41">
        <f t="shared" si="511"/>
        <v>81</v>
      </c>
      <c r="R930" s="41">
        <f t="shared" si="511"/>
        <v>84</v>
      </c>
      <c r="S930" s="41">
        <f t="shared" si="509"/>
        <v>1304</v>
      </c>
      <c r="T930" s="41">
        <f t="shared" si="510"/>
        <v>86.93</v>
      </c>
      <c r="U930" s="339"/>
      <c r="V930" s="341"/>
    </row>
    <row r="931" spans="1:32" ht="15" customHeight="1" thickTop="1">
      <c r="A931" s="334">
        <v>103</v>
      </c>
      <c r="B931" s="26"/>
      <c r="C931" s="36" t="s">
        <v>34</v>
      </c>
      <c r="D931" s="87">
        <f>VLOOKUP($A$931,Raport1!$B$283:$T$419,4)</f>
        <v>74.5</v>
      </c>
      <c r="E931" s="87">
        <f>VLOOKUP($A$931,Raport1!$B$283:$T$419,5)</f>
        <v>81</v>
      </c>
      <c r="F931" s="87">
        <f>VLOOKUP($A$931,Raport1!$B$283:$T$419,6)</f>
        <v>78</v>
      </c>
      <c r="G931" s="87">
        <f>VLOOKUP($A$931,Raport1!$B$283:$T$419,7)</f>
        <v>82</v>
      </c>
      <c r="H931" s="87">
        <f>VLOOKUP($A$931,Raport1!$B$283:$T$419,8)</f>
        <v>78.5</v>
      </c>
      <c r="I931" s="87">
        <f>VLOOKUP($A$931,Raport1!$B$283:$T$419,9)</f>
        <v>80.5</v>
      </c>
      <c r="J931" s="87">
        <f>VLOOKUP($A$931,Raport1!$B$283:$T$419,10)</f>
        <v>80</v>
      </c>
      <c r="K931" s="87">
        <f>VLOOKUP($A$931,Raport1!$B$283:$T$419,11)</f>
        <v>77.5</v>
      </c>
      <c r="L931" s="87">
        <f>VLOOKUP($A$931,Raport1!$B$283:$T$419,12)</f>
        <v>84.5</v>
      </c>
      <c r="M931" s="87">
        <f>VLOOKUP($A$931,Raport1!$B$283:$T$419,13)</f>
        <v>73.5</v>
      </c>
      <c r="N931" s="87">
        <f>VLOOKUP($A$931,Raport1!$B$283:$T$419,14)</f>
        <v>82.5</v>
      </c>
      <c r="O931" s="87">
        <f>VLOOKUP($A$931,Raport1!$B$283:$T$419,15)</f>
        <v>74</v>
      </c>
      <c r="P931" s="87">
        <f>VLOOKUP($A$931,Raport1!$B$283:$T$419,16)</f>
        <v>76.5</v>
      </c>
      <c r="Q931" s="87">
        <f>VLOOKUP($A$931,Raport1!$B$283:$T$419,17)</f>
        <v>74</v>
      </c>
      <c r="R931" s="87">
        <f>VLOOKUP($A$931,Raport1!$B$283:$T$419,18)</f>
        <v>88</v>
      </c>
      <c r="S931" s="80">
        <f t="shared" si="509"/>
        <v>1185</v>
      </c>
      <c r="T931" s="80">
        <f t="shared" si="510"/>
        <v>79</v>
      </c>
      <c r="U931" s="337" t="str">
        <f>'SIKAP IPS'!J110</f>
        <v>SB</v>
      </c>
      <c r="V931" s="340" t="s">
        <v>33</v>
      </c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 spans="1:32" ht="15" customHeight="1">
      <c r="A932" s="335"/>
      <c r="B932" s="26"/>
      <c r="C932" s="35" t="s">
        <v>35</v>
      </c>
      <c r="D932" s="84">
        <f>VLOOKUP($A$931,Raport2!$B$283:$T$419,4)</f>
        <v>84</v>
      </c>
      <c r="E932" s="84">
        <f>VLOOKUP($A$931,Raport2!$B$283:$T$419,5)</f>
        <v>83</v>
      </c>
      <c r="F932" s="84">
        <f>VLOOKUP($A$931,Raport2!$B$283:$T$419,6)</f>
        <v>80</v>
      </c>
      <c r="G932" s="84">
        <f>VLOOKUP($A$931,Raport2!$B$283:$T$419,7)</f>
        <v>86.5</v>
      </c>
      <c r="H932" s="84">
        <f>VLOOKUP($A$931,Raport2!$B$283:$T$419,8)</f>
        <v>87.5</v>
      </c>
      <c r="I932" s="84">
        <f>VLOOKUP($A$931,Raport2!$B$283:$T$419,9)</f>
        <v>86.5</v>
      </c>
      <c r="J932" s="84">
        <f>VLOOKUP($A$931,Raport2!$B$283:$T$419,10)</f>
        <v>89</v>
      </c>
      <c r="K932" s="84">
        <f>VLOOKUP($A$931,Raport2!$B$283:$T$419,11)</f>
        <v>81.5</v>
      </c>
      <c r="L932" s="84">
        <f>VLOOKUP($A$931,Raport2!$B$283:$T$419,12)</f>
        <v>84.5</v>
      </c>
      <c r="M932" s="84">
        <f>VLOOKUP($A$931,Raport2!$B$283:$T$419,13)</f>
        <v>76</v>
      </c>
      <c r="N932" s="84">
        <f>VLOOKUP($A$931,Raport2!$B$283:$T$419,14)</f>
        <v>82.5</v>
      </c>
      <c r="O932" s="84">
        <f>VLOOKUP($A$931,Raport2!$B$283:$T$419,15)</f>
        <v>80</v>
      </c>
      <c r="P932" s="84">
        <f>VLOOKUP($A$931,Raport2!$B$283:$T$419,16)</f>
        <v>84</v>
      </c>
      <c r="Q932" s="84">
        <f>VLOOKUP($A$931,Raport2!$B$283:$T$419,17)</f>
        <v>80</v>
      </c>
      <c r="R932" s="84">
        <f>VLOOKUP($A$931,Raport2!$B$283:$T$419,18)</f>
        <v>89</v>
      </c>
      <c r="S932" s="38">
        <f t="shared" si="509"/>
        <v>1254</v>
      </c>
      <c r="T932" s="38">
        <f t="shared" si="510"/>
        <v>83.6</v>
      </c>
      <c r="U932" s="338"/>
      <c r="V932" s="340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 spans="1:32" ht="15" customHeight="1">
      <c r="A933" s="335"/>
      <c r="B933" s="342" t="str">
        <f>VLOOKUP($A$931,PresensiIPS!$A$7:$M$360,7)</f>
        <v>Antoni Ahmad Nufal</v>
      </c>
      <c r="C933" s="35" t="s">
        <v>22</v>
      </c>
      <c r="D933" s="84">
        <f>VLOOKUP($A$931,Raport3!$B$283:$T$419,4)</f>
        <v>86.5</v>
      </c>
      <c r="E933" s="84">
        <f>VLOOKUP($A$931,Raport3!$B$283:$T$419,5)</f>
        <v>85.5</v>
      </c>
      <c r="F933" s="84">
        <f>VLOOKUP($A$931,Raport3!$B$283:$T$419,6)</f>
        <v>85</v>
      </c>
      <c r="G933" s="84">
        <f>VLOOKUP($A$931,Raport3!$B$283:$T$419,7)</f>
        <v>90</v>
      </c>
      <c r="H933" s="84">
        <f>VLOOKUP($A$931,Raport3!$B$283:$T$419,8)</f>
        <v>86</v>
      </c>
      <c r="I933" s="84">
        <f>VLOOKUP($A$931,Raport3!$B$283:$T$419,9)</f>
        <v>86</v>
      </c>
      <c r="J933" s="84">
        <f>VLOOKUP($A$931,Raport3!$B$283:$T$419,10)</f>
        <v>91</v>
      </c>
      <c r="K933" s="84">
        <f>VLOOKUP($A$931,Raport3!$B$283:$T$419,11)</f>
        <v>86</v>
      </c>
      <c r="L933" s="84">
        <f>VLOOKUP($A$931,Raport3!$B$283:$T$419,12)</f>
        <v>86</v>
      </c>
      <c r="M933" s="84">
        <f>VLOOKUP($A$931,Raport3!$B$283:$T$419,13)</f>
        <v>78.5</v>
      </c>
      <c r="N933" s="84">
        <f>VLOOKUP($A$931,Raport3!$B$283:$T$419,14)</f>
        <v>85.5</v>
      </c>
      <c r="O933" s="84">
        <f>VLOOKUP($A$931,Raport3!$B$283:$T$419,15)</f>
        <v>80</v>
      </c>
      <c r="P933" s="84">
        <f>VLOOKUP($A$931,Raport3!$B$283:$T$419,16)</f>
        <v>86</v>
      </c>
      <c r="Q933" s="84">
        <f>VLOOKUP($A$931,Raport3!$B$283:$T$419,17)</f>
        <v>85</v>
      </c>
      <c r="R933" s="84">
        <f>VLOOKUP($A$931,Raport3!$B$283:$T$419,18)</f>
        <v>91.5</v>
      </c>
      <c r="S933" s="38">
        <f t="shared" si="509"/>
        <v>1288.5</v>
      </c>
      <c r="T933" s="38">
        <f t="shared" si="510"/>
        <v>85.9</v>
      </c>
      <c r="U933" s="338"/>
      <c r="V933" s="340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 spans="1:32" ht="15" customHeight="1">
      <c r="A934" s="335"/>
      <c r="B934" s="342"/>
      <c r="C934" s="35" t="s">
        <v>23</v>
      </c>
      <c r="D934" s="84">
        <f>VLOOKUP($A$931,Raport4!$B$283:$T$419,4)</f>
        <v>89</v>
      </c>
      <c r="E934" s="84">
        <f>VLOOKUP($A$931,Raport4!$B$283:$T$419,5)</f>
        <v>90</v>
      </c>
      <c r="F934" s="84">
        <f>VLOOKUP($A$931,Raport4!$B$283:$T$419,6)</f>
        <v>86</v>
      </c>
      <c r="G934" s="84">
        <f>VLOOKUP($A$931,Raport4!$B$283:$T$419,7)</f>
        <v>89.5</v>
      </c>
      <c r="H934" s="84">
        <f>VLOOKUP($A$931,Raport4!$B$283:$T$419,8)</f>
        <v>93</v>
      </c>
      <c r="I934" s="84">
        <f>VLOOKUP($A$931,Raport4!$B$283:$T$419,9)</f>
        <v>86.5</v>
      </c>
      <c r="J934" s="84">
        <f>VLOOKUP($A$931,Raport4!$B$283:$T$419,10)</f>
        <v>91</v>
      </c>
      <c r="K934" s="84">
        <f>VLOOKUP($A$931,Raport4!$B$283:$T$419,11)</f>
        <v>86</v>
      </c>
      <c r="L934" s="84">
        <f>VLOOKUP($A$931,Raport4!$B$283:$T$419,12)</f>
        <v>88</v>
      </c>
      <c r="M934" s="84">
        <f>VLOOKUP($A$931,Raport4!$B$283:$T$419,13)</f>
        <v>77.5</v>
      </c>
      <c r="N934" s="84">
        <f>VLOOKUP($A$931,Raport4!$B$283:$T$419,14)</f>
        <v>86</v>
      </c>
      <c r="O934" s="84">
        <f>VLOOKUP($A$931,Raport4!$B$283:$T$419,15)</f>
        <v>75</v>
      </c>
      <c r="P934" s="84">
        <f>VLOOKUP($A$931,Raport4!$B$283:$T$419,16)</f>
        <v>89</v>
      </c>
      <c r="Q934" s="84">
        <f>VLOOKUP($A$931,Raport4!$B$283:$T$419,17)</f>
        <v>83</v>
      </c>
      <c r="R934" s="84">
        <f>VLOOKUP($A$931,Raport4!$B$283:$T$419,18)</f>
        <v>92</v>
      </c>
      <c r="S934" s="38">
        <f t="shared" si="509"/>
        <v>1301.5</v>
      </c>
      <c r="T934" s="38">
        <f t="shared" si="510"/>
        <v>86.77</v>
      </c>
      <c r="U934" s="338"/>
      <c r="V934" s="340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 spans="1:32" ht="15" customHeight="1">
      <c r="A935" s="335"/>
      <c r="B935" s="86" t="str">
        <f>VLOOKUP($A$931,PresensiIPS!$A$7:$M$360,4)</f>
        <v>3526010105040002</v>
      </c>
      <c r="C935" s="36" t="s">
        <v>24</v>
      </c>
      <c r="D935" s="84">
        <f>VLOOKUP($A$931,Raport5!$B$283:$T$419,4)</f>
        <v>91.5</v>
      </c>
      <c r="E935" s="84">
        <f>VLOOKUP($A$931,Raport5!$B$283:$T$419,5)</f>
        <v>93</v>
      </c>
      <c r="F935" s="84">
        <f>VLOOKUP($A$931,Raport5!$B$283:$T$419,6)</f>
        <v>89</v>
      </c>
      <c r="G935" s="84">
        <f>VLOOKUP($A$931,Raport5!$B$283:$T$419,7)</f>
        <v>90.5</v>
      </c>
      <c r="H935" s="84">
        <f>VLOOKUP($A$931,Raport5!$B$283:$T$419,8)</f>
        <v>94</v>
      </c>
      <c r="I935" s="84">
        <f>VLOOKUP($A$931,Raport5!$B$283:$T$419,9)</f>
        <v>91</v>
      </c>
      <c r="J935" s="84">
        <f>VLOOKUP($A$931,Raport5!$B$283:$T$419,10)</f>
        <v>93.5</v>
      </c>
      <c r="K935" s="84">
        <f>VLOOKUP($A$931,Raport5!$B$283:$T$419,11)</f>
        <v>85</v>
      </c>
      <c r="L935" s="84">
        <f>VLOOKUP($A$931,Raport5!$B$283:$T$419,12)</f>
        <v>91</v>
      </c>
      <c r="M935" s="84">
        <f>VLOOKUP($A$931,Raport5!$B$283:$T$419,13)</f>
        <v>83</v>
      </c>
      <c r="N935" s="84">
        <f>VLOOKUP($A$931,Raport5!$B$283:$T$419,14)</f>
        <v>88</v>
      </c>
      <c r="O935" s="84">
        <f>VLOOKUP($A$931,Raport5!$B$283:$T$419,15)</f>
        <v>90.5</v>
      </c>
      <c r="P935" s="84">
        <f>VLOOKUP($A$931,Raport5!$B$283:$T$419,16)</f>
        <v>90</v>
      </c>
      <c r="Q935" s="84">
        <f>VLOOKUP($A$931,Raport5!$B$283:$T$419,17)</f>
        <v>91</v>
      </c>
      <c r="R935" s="84">
        <f>VLOOKUP($A$931,Raport5!$B$283:$T$419,18)</f>
        <v>92.5</v>
      </c>
      <c r="S935" s="38">
        <f t="shared" si="509"/>
        <v>1353.5</v>
      </c>
      <c r="T935" s="38">
        <f t="shared" si="510"/>
        <v>90.23</v>
      </c>
      <c r="U935" s="338"/>
      <c r="V935" s="340"/>
    </row>
    <row r="936" spans="1:32" ht="15" customHeight="1">
      <c r="A936" s="335"/>
      <c r="B936" s="85">
        <f>VLOOKUP($A$931,PresensiIPS!$A$7:$M$360,2)</f>
        <v>12179</v>
      </c>
      <c r="C936" s="36" t="s">
        <v>67</v>
      </c>
      <c r="D936" s="84">
        <f>VLOOKUP($A$931,Raport6!$B$283:$T$419,4)</f>
        <v>94</v>
      </c>
      <c r="E936" s="84">
        <f>VLOOKUP($A$931,Raport6!$B$283:$T$419,5)</f>
        <v>93.5</v>
      </c>
      <c r="F936" s="84">
        <f>VLOOKUP($A$931,Raport6!$B$283:$T$419,6)</f>
        <v>91.5</v>
      </c>
      <c r="G936" s="84">
        <f>VLOOKUP($A$931,Raport6!$B$283:$T$419,7)</f>
        <v>91.5</v>
      </c>
      <c r="H936" s="84">
        <f>VLOOKUP($A$931,Raport6!$B$283:$T$419,8)</f>
        <v>94</v>
      </c>
      <c r="I936" s="84">
        <f>VLOOKUP($A$931,Raport6!$B$283:$T$419,9)</f>
        <v>93.5</v>
      </c>
      <c r="J936" s="84">
        <f>VLOOKUP($A$931,Raport6!$B$283:$T$419,10)</f>
        <v>96.5</v>
      </c>
      <c r="K936" s="84">
        <f>VLOOKUP($A$931,Raport6!$B$283:$T$419,11)</f>
        <v>88</v>
      </c>
      <c r="L936" s="84">
        <f>VLOOKUP($A$931,Raport6!$B$283:$T$419,12)</f>
        <v>92</v>
      </c>
      <c r="M936" s="84">
        <f>VLOOKUP($A$931,Raport6!$B$283:$T$419,13)</f>
        <v>87</v>
      </c>
      <c r="N936" s="84">
        <f>VLOOKUP($A$931,Raport6!$B$283:$T$419,14)</f>
        <v>90</v>
      </c>
      <c r="O936" s="84">
        <f>VLOOKUP($A$931,Raport6!$B$283:$T$419,15)</f>
        <v>90.5</v>
      </c>
      <c r="P936" s="84">
        <f>VLOOKUP($A$931,Raport6!$B$283:$T$419,16)</f>
        <v>91</v>
      </c>
      <c r="Q936" s="84">
        <f>VLOOKUP($A$931,Raport6!$B$283:$T$419,17)</f>
        <v>89</v>
      </c>
      <c r="R936" s="84">
        <f>VLOOKUP($A$931,Raport6!$B$283:$T$419,18)</f>
        <v>92.5</v>
      </c>
      <c r="S936" s="38">
        <f t="shared" si="509"/>
        <v>1374.5</v>
      </c>
      <c r="T936" s="38">
        <f t="shared" si="510"/>
        <v>91.63</v>
      </c>
      <c r="U936" s="338"/>
      <c r="V936" s="340"/>
    </row>
    <row r="937" spans="1:32" ht="15" customHeight="1">
      <c r="A937" s="335"/>
      <c r="B937" s="85" t="str">
        <f>VLOOKUP($A$931,PresensiIPS!$A$7:$M$360,3)</f>
        <v>0046987693</v>
      </c>
      <c r="C937" s="27" t="s">
        <v>21</v>
      </c>
      <c r="D937" s="39">
        <f>ROUND(((D931+D932+D933+D934+D935+D936)/6),2)</f>
        <v>86.58</v>
      </c>
      <c r="E937" s="39">
        <f>ROUND(((E931+E932+E933+E934+E935+E936)/6),2)</f>
        <v>87.67</v>
      </c>
      <c r="F937" s="39">
        <f>ROUND(((F931+F932+F933+F934+F935+F936)/6),2)</f>
        <v>84.92</v>
      </c>
      <c r="G937" s="39">
        <f>ROUND(((G931+G932+G933+G934+G935+G936)/6),2)</f>
        <v>88.33</v>
      </c>
      <c r="H937" s="39">
        <f>ROUND(((H931+H932+H933+H934+H935+H936)/6),2)</f>
        <v>88.83</v>
      </c>
      <c r="I937" s="39">
        <f t="shared" ref="I937:T937" si="512">ROUND(((I931+I932+I933+I934+I935+I936)/6),2)</f>
        <v>87.33</v>
      </c>
      <c r="J937" s="39">
        <f t="shared" si="512"/>
        <v>90.17</v>
      </c>
      <c r="K937" s="39">
        <f t="shared" si="512"/>
        <v>84</v>
      </c>
      <c r="L937" s="39">
        <f t="shared" si="512"/>
        <v>87.67</v>
      </c>
      <c r="M937" s="39">
        <f t="shared" ref="M937" si="513">ROUND(((M931+M932+M933+M934+M935+M936)/6),2)</f>
        <v>79.25</v>
      </c>
      <c r="N937" s="39">
        <f t="shared" si="512"/>
        <v>85.75</v>
      </c>
      <c r="O937" s="39">
        <f t="shared" si="512"/>
        <v>81.67</v>
      </c>
      <c r="P937" s="39">
        <f t="shared" si="512"/>
        <v>86.08</v>
      </c>
      <c r="Q937" s="39">
        <f t="shared" si="512"/>
        <v>83.67</v>
      </c>
      <c r="R937" s="39">
        <f t="shared" si="512"/>
        <v>90.92</v>
      </c>
      <c r="S937" s="39">
        <f t="shared" si="512"/>
        <v>1292.83</v>
      </c>
      <c r="T937" s="39">
        <f t="shared" si="512"/>
        <v>86.19</v>
      </c>
      <c r="U937" s="338"/>
      <c r="V937" s="340"/>
    </row>
    <row r="938" spans="1:32" ht="15" customHeight="1">
      <c r="A938" s="335"/>
      <c r="B938" s="78"/>
      <c r="C938" s="28" t="s">
        <v>204</v>
      </c>
      <c r="D938" s="84">
        <f>VLOOKUP($A$931,'Nilai USP'!$B$283:$T$419,4)</f>
        <v>95</v>
      </c>
      <c r="E938" s="84">
        <f>VLOOKUP($A$931,'Nilai USP'!$B$283:$T$419,5)</f>
        <v>88.461538461538467</v>
      </c>
      <c r="F938" s="84">
        <f>VLOOKUP($A$931,'Nilai USP'!$B$283:$T$419,6)</f>
        <v>93</v>
      </c>
      <c r="G938" s="84">
        <f>VLOOKUP($A$931,'Nilai USP'!$B$283:$T$419,7)</f>
        <v>85</v>
      </c>
      <c r="H938" s="84">
        <f>VLOOKUP($A$931,'Nilai USP'!$B$283:$T$419,8)</f>
        <v>91</v>
      </c>
      <c r="I938" s="84">
        <f>VLOOKUP($A$931,'Nilai USP'!$B$283:$T$419,9)</f>
        <v>94</v>
      </c>
      <c r="J938" s="84">
        <f>VLOOKUP($A$931,'Nilai USP'!$B$283:$T$419,10)</f>
        <v>99</v>
      </c>
      <c r="K938" s="84">
        <f>VLOOKUP($A$931,'Nilai USP'!$B$283:$T$419,11)</f>
        <v>98</v>
      </c>
      <c r="L938" s="84">
        <f>VLOOKUP($A$931,'Nilai USP'!$B$283:$T$419,12)</f>
        <v>86</v>
      </c>
      <c r="M938" s="84">
        <f>VLOOKUP($A$931,'Nilai USP'!$B$283:$T$419,13)</f>
        <v>94.705882352941174</v>
      </c>
      <c r="N938" s="84">
        <f>VLOOKUP($A$931,'Nilai USP'!$B$283:$T$419,14)</f>
        <v>97</v>
      </c>
      <c r="O938" s="84">
        <f>VLOOKUP($A$931,'Nilai USP'!$B$283:$T$419,15)</f>
        <v>89</v>
      </c>
      <c r="P938" s="84">
        <f>VLOOKUP($A$931,'Nilai USP'!$B$283:$T$419,16)</f>
        <v>88</v>
      </c>
      <c r="Q938" s="84">
        <f>VLOOKUP($A$931,'Nilai USP'!$B$283:$T$419,17)</f>
        <v>84</v>
      </c>
      <c r="R938" s="84">
        <f>VLOOKUP($A$931,'Nilai USP'!$B$283:$T$419,18)</f>
        <v>90</v>
      </c>
      <c r="S938" s="38">
        <f t="shared" ref="S938:S945" si="514">SUM(D938:R938)</f>
        <v>1372.1674208144796</v>
      </c>
      <c r="T938" s="38">
        <f t="shared" ref="T938:T945" si="515">ROUND(S938/COUNT(D938:R938),2)</f>
        <v>91.48</v>
      </c>
      <c r="U938" s="338"/>
      <c r="V938" s="340"/>
    </row>
    <row r="939" spans="1:32" ht="15" customHeight="1" thickBot="1">
      <c r="A939" s="336"/>
      <c r="B939" s="29"/>
      <c r="C939" s="37" t="s">
        <v>205</v>
      </c>
      <c r="D939" s="41">
        <f t="shared" ref="D939:R939" si="516">ROUND((D937*$V$6+D938*$V$7),0)</f>
        <v>91</v>
      </c>
      <c r="E939" s="41">
        <f t="shared" si="516"/>
        <v>88</v>
      </c>
      <c r="F939" s="41">
        <f t="shared" si="516"/>
        <v>89</v>
      </c>
      <c r="G939" s="41">
        <f t="shared" si="516"/>
        <v>87</v>
      </c>
      <c r="H939" s="41">
        <f t="shared" si="516"/>
        <v>90</v>
      </c>
      <c r="I939" s="41">
        <f t="shared" si="516"/>
        <v>91</v>
      </c>
      <c r="J939" s="41">
        <f t="shared" si="516"/>
        <v>95</v>
      </c>
      <c r="K939" s="41">
        <f t="shared" si="516"/>
        <v>91</v>
      </c>
      <c r="L939" s="41">
        <f t="shared" si="516"/>
        <v>87</v>
      </c>
      <c r="M939" s="41">
        <f t="shared" si="516"/>
        <v>87</v>
      </c>
      <c r="N939" s="41">
        <f t="shared" si="516"/>
        <v>91</v>
      </c>
      <c r="O939" s="41">
        <f t="shared" si="516"/>
        <v>85</v>
      </c>
      <c r="P939" s="41">
        <f t="shared" si="516"/>
        <v>87</v>
      </c>
      <c r="Q939" s="41">
        <f t="shared" si="516"/>
        <v>84</v>
      </c>
      <c r="R939" s="41">
        <f t="shared" si="516"/>
        <v>90</v>
      </c>
      <c r="S939" s="41">
        <f t="shared" si="514"/>
        <v>1333</v>
      </c>
      <c r="T939" s="41">
        <f t="shared" si="515"/>
        <v>88.87</v>
      </c>
      <c r="U939" s="339"/>
      <c r="V939" s="341"/>
    </row>
    <row r="940" spans="1:32" ht="15" customHeight="1" thickTop="1">
      <c r="A940" s="334">
        <v>104</v>
      </c>
      <c r="B940" s="26"/>
      <c r="C940" s="36" t="s">
        <v>34</v>
      </c>
      <c r="D940" s="87">
        <f>VLOOKUP($A$940,Raport1!$B$283:$T$419,4)</f>
        <v>73.5</v>
      </c>
      <c r="E940" s="87">
        <f>VLOOKUP($A$940,Raport1!$B$283:$T$419,5)</f>
        <v>80</v>
      </c>
      <c r="F940" s="87">
        <f>VLOOKUP($A$940,Raport1!$B$283:$T$419,6)</f>
        <v>79</v>
      </c>
      <c r="G940" s="87">
        <f>VLOOKUP($A$940,Raport1!$B$283:$T$419,7)</f>
        <v>82</v>
      </c>
      <c r="H940" s="87">
        <f>VLOOKUP($A$940,Raport1!$B$283:$T$419,8)</f>
        <v>80.5</v>
      </c>
      <c r="I940" s="87">
        <f>VLOOKUP($A$940,Raport1!$B$283:$T$419,9)</f>
        <v>81.5</v>
      </c>
      <c r="J940" s="87">
        <f>VLOOKUP($A$940,Raport1!$B$283:$T$419,10)</f>
        <v>89</v>
      </c>
      <c r="K940" s="87">
        <f>VLOOKUP($A$940,Raport1!$B$283:$T$419,11)</f>
        <v>77</v>
      </c>
      <c r="L940" s="87">
        <f>VLOOKUP($A$940,Raport1!$B$283:$T$419,12)</f>
        <v>84.5</v>
      </c>
      <c r="M940" s="87">
        <f>VLOOKUP($A$940,Raport1!$B$283:$T$419,13)</f>
        <v>79</v>
      </c>
      <c r="N940" s="87">
        <f>VLOOKUP($A$940,Raport1!$B$283:$T$419,14)</f>
        <v>83</v>
      </c>
      <c r="O940" s="87">
        <f>VLOOKUP($A$940,Raport1!$B$283:$T$419,15)</f>
        <v>71.5</v>
      </c>
      <c r="P940" s="87">
        <f>VLOOKUP($A$940,Raport1!$B$283:$T$419,16)</f>
        <v>79</v>
      </c>
      <c r="Q940" s="87">
        <f>VLOOKUP($A$940,Raport1!$B$283:$T$419,17)</f>
        <v>77</v>
      </c>
      <c r="R940" s="87">
        <f>VLOOKUP($A$940,Raport1!$B$283:$T$419,18)</f>
        <v>86</v>
      </c>
      <c r="S940" s="80">
        <f t="shared" si="514"/>
        <v>1202.5</v>
      </c>
      <c r="T940" s="80">
        <f t="shared" si="515"/>
        <v>80.17</v>
      </c>
      <c r="U940" s="337" t="str">
        <f>'SIKAP IPS'!J111</f>
        <v>SB</v>
      </c>
      <c r="V940" s="340" t="s">
        <v>33</v>
      </c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 spans="1:32" ht="15" customHeight="1">
      <c r="A941" s="335"/>
      <c r="B941" s="26"/>
      <c r="C941" s="35" t="s">
        <v>35</v>
      </c>
      <c r="D941" s="84">
        <f>VLOOKUP($A$940,Raport2!$B$283:$T$419,4)</f>
        <v>83</v>
      </c>
      <c r="E941" s="84">
        <f>VLOOKUP($A$940,Raport2!$B$283:$T$419,5)</f>
        <v>84</v>
      </c>
      <c r="F941" s="84">
        <f>VLOOKUP($A$940,Raport2!$B$283:$T$419,6)</f>
        <v>81</v>
      </c>
      <c r="G941" s="84">
        <f>VLOOKUP($A$940,Raport2!$B$283:$T$419,7)</f>
        <v>80</v>
      </c>
      <c r="H941" s="84">
        <f>VLOOKUP($A$940,Raport2!$B$283:$T$419,8)</f>
        <v>86</v>
      </c>
      <c r="I941" s="84">
        <f>VLOOKUP($A$940,Raport2!$B$283:$T$419,9)</f>
        <v>87.5</v>
      </c>
      <c r="J941" s="84">
        <f>VLOOKUP($A$940,Raport2!$B$283:$T$419,10)</f>
        <v>90</v>
      </c>
      <c r="K941" s="84">
        <f>VLOOKUP($A$940,Raport2!$B$283:$T$419,11)</f>
        <v>80.5</v>
      </c>
      <c r="L941" s="84">
        <f>VLOOKUP($A$940,Raport2!$B$283:$T$419,12)</f>
        <v>85.5</v>
      </c>
      <c r="M941" s="84">
        <f>VLOOKUP($A$940,Raport2!$B$283:$T$419,13)</f>
        <v>84</v>
      </c>
      <c r="N941" s="84">
        <f>VLOOKUP($A$940,Raport2!$B$283:$T$419,14)</f>
        <v>84.5</v>
      </c>
      <c r="O941" s="84">
        <f>VLOOKUP($A$940,Raport2!$B$283:$T$419,15)</f>
        <v>80</v>
      </c>
      <c r="P941" s="84">
        <f>VLOOKUP($A$940,Raport2!$B$283:$T$419,16)</f>
        <v>83.5</v>
      </c>
      <c r="Q941" s="84">
        <f>VLOOKUP($A$940,Raport2!$B$283:$T$419,17)</f>
        <v>81</v>
      </c>
      <c r="R941" s="84">
        <f>VLOOKUP($A$940,Raport2!$B$283:$T$419,18)</f>
        <v>88</v>
      </c>
      <c r="S941" s="38">
        <f t="shared" si="514"/>
        <v>1258.5</v>
      </c>
      <c r="T941" s="38">
        <f t="shared" si="515"/>
        <v>83.9</v>
      </c>
      <c r="U941" s="338"/>
      <c r="V941" s="340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 spans="1:32" ht="15" customHeight="1">
      <c r="A942" s="335"/>
      <c r="B942" s="342" t="str">
        <f>VLOOKUP($A$940,PresensiIPS!$A$7:$M$360,7)</f>
        <v>DANI SYSNANDA CAHYA PUTRA</v>
      </c>
      <c r="C942" s="35" t="s">
        <v>22</v>
      </c>
      <c r="D942" s="84">
        <f>VLOOKUP($A$940,Raport3!$B$283:$T$419,4)</f>
        <v>88</v>
      </c>
      <c r="E942" s="84">
        <f>VLOOKUP($A$940,Raport3!$B$283:$T$419,5)</f>
        <v>86.5</v>
      </c>
      <c r="F942" s="84">
        <f>VLOOKUP($A$940,Raport3!$B$283:$T$419,6)</f>
        <v>87</v>
      </c>
      <c r="G942" s="84">
        <f>VLOOKUP($A$940,Raport3!$B$283:$T$419,7)</f>
        <v>90.5</v>
      </c>
      <c r="H942" s="84">
        <f>VLOOKUP($A$940,Raport3!$B$283:$T$419,8)</f>
        <v>86.5</v>
      </c>
      <c r="I942" s="84">
        <f>VLOOKUP($A$940,Raport3!$B$283:$T$419,9)</f>
        <v>87.5</v>
      </c>
      <c r="J942" s="84">
        <f>VLOOKUP($A$940,Raport3!$B$283:$T$419,10)</f>
        <v>90</v>
      </c>
      <c r="K942" s="84">
        <f>VLOOKUP($A$940,Raport3!$B$283:$T$419,11)</f>
        <v>86</v>
      </c>
      <c r="L942" s="84">
        <f>VLOOKUP($A$940,Raport3!$B$283:$T$419,12)</f>
        <v>86.5</v>
      </c>
      <c r="M942" s="84">
        <f>VLOOKUP($A$940,Raport3!$B$283:$T$419,13)</f>
        <v>85</v>
      </c>
      <c r="N942" s="84">
        <f>VLOOKUP($A$940,Raport3!$B$283:$T$419,14)</f>
        <v>87</v>
      </c>
      <c r="O942" s="84">
        <f>VLOOKUP($A$940,Raport3!$B$283:$T$419,15)</f>
        <v>85</v>
      </c>
      <c r="P942" s="84">
        <f>VLOOKUP($A$940,Raport3!$B$283:$T$419,16)</f>
        <v>87</v>
      </c>
      <c r="Q942" s="84">
        <f>VLOOKUP($A$940,Raport3!$B$283:$T$419,17)</f>
        <v>85</v>
      </c>
      <c r="R942" s="84">
        <f>VLOOKUP($A$940,Raport3!$B$283:$T$419,18)</f>
        <v>91</v>
      </c>
      <c r="S942" s="38">
        <f t="shared" si="514"/>
        <v>1308.5</v>
      </c>
      <c r="T942" s="38">
        <f t="shared" si="515"/>
        <v>87.23</v>
      </c>
      <c r="U942" s="338"/>
      <c r="V942" s="340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 spans="1:32" ht="15" customHeight="1">
      <c r="A943" s="335"/>
      <c r="B943" s="342"/>
      <c r="C943" s="35" t="s">
        <v>23</v>
      </c>
      <c r="D943" s="84">
        <f>VLOOKUP($A$940,Raport4!$B$283:$T$419,4)</f>
        <v>90</v>
      </c>
      <c r="E943" s="84">
        <f>VLOOKUP($A$940,Raport4!$B$283:$T$419,5)</f>
        <v>90</v>
      </c>
      <c r="F943" s="84">
        <f>VLOOKUP($A$940,Raport4!$B$283:$T$419,6)</f>
        <v>90.5</v>
      </c>
      <c r="G943" s="84">
        <f>VLOOKUP($A$940,Raport4!$B$283:$T$419,7)</f>
        <v>92.5</v>
      </c>
      <c r="H943" s="84">
        <f>VLOOKUP($A$940,Raport4!$B$283:$T$419,8)</f>
        <v>93</v>
      </c>
      <c r="I943" s="84">
        <f>VLOOKUP($A$940,Raport4!$B$283:$T$419,9)</f>
        <v>88</v>
      </c>
      <c r="J943" s="84">
        <f>VLOOKUP($A$940,Raport4!$B$283:$T$419,10)</f>
        <v>93.5</v>
      </c>
      <c r="K943" s="84">
        <f>VLOOKUP($A$940,Raport4!$B$283:$T$419,11)</f>
        <v>87</v>
      </c>
      <c r="L943" s="84">
        <f>VLOOKUP($A$940,Raport4!$B$283:$T$419,12)</f>
        <v>88.5</v>
      </c>
      <c r="M943" s="84">
        <f>VLOOKUP($A$940,Raport4!$B$283:$T$419,13)</f>
        <v>83</v>
      </c>
      <c r="N943" s="84">
        <f>VLOOKUP($A$940,Raport4!$B$283:$T$419,14)</f>
        <v>86.5</v>
      </c>
      <c r="O943" s="84">
        <f>VLOOKUP($A$940,Raport4!$B$283:$T$419,15)</f>
        <v>85</v>
      </c>
      <c r="P943" s="84">
        <f>VLOOKUP($A$940,Raport4!$B$283:$T$419,16)</f>
        <v>91.5</v>
      </c>
      <c r="Q943" s="84">
        <f>VLOOKUP($A$940,Raport4!$B$283:$T$419,17)</f>
        <v>86.5</v>
      </c>
      <c r="R943" s="84">
        <f>VLOOKUP($A$940,Raport4!$B$283:$T$419,18)</f>
        <v>92</v>
      </c>
      <c r="S943" s="38">
        <f t="shared" si="514"/>
        <v>1337.5</v>
      </c>
      <c r="T943" s="38">
        <f t="shared" si="515"/>
        <v>89.17</v>
      </c>
      <c r="U943" s="338"/>
      <c r="V943" s="340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 spans="1:32" ht="15" customHeight="1">
      <c r="A944" s="335"/>
      <c r="B944" s="86" t="str">
        <f>VLOOKUP($A$940,PresensiIPS!$A$7:$M$360,4)</f>
        <v>3526040512030003</v>
      </c>
      <c r="C944" s="36" t="s">
        <v>24</v>
      </c>
      <c r="D944" s="84">
        <f>VLOOKUP($A$940,Raport5!$B$283:$T$419,4)</f>
        <v>91.5</v>
      </c>
      <c r="E944" s="84">
        <f>VLOOKUP($A$940,Raport5!$B$283:$T$419,5)</f>
        <v>93.5</v>
      </c>
      <c r="F944" s="84">
        <f>VLOOKUP($A$940,Raport5!$B$283:$T$419,6)</f>
        <v>92</v>
      </c>
      <c r="G944" s="84">
        <f>VLOOKUP($A$940,Raport5!$B$283:$T$419,7)</f>
        <v>91</v>
      </c>
      <c r="H944" s="84">
        <f>VLOOKUP($A$940,Raport5!$B$283:$T$419,8)</f>
        <v>94</v>
      </c>
      <c r="I944" s="84">
        <f>VLOOKUP($A$940,Raport5!$B$283:$T$419,9)</f>
        <v>91</v>
      </c>
      <c r="J944" s="84">
        <f>VLOOKUP($A$940,Raport5!$B$283:$T$419,10)</f>
        <v>93.5</v>
      </c>
      <c r="K944" s="84">
        <f>VLOOKUP($A$940,Raport5!$B$283:$T$419,11)</f>
        <v>88</v>
      </c>
      <c r="L944" s="84">
        <f>VLOOKUP($A$940,Raport5!$B$283:$T$419,12)</f>
        <v>92</v>
      </c>
      <c r="M944" s="84">
        <f>VLOOKUP($A$940,Raport5!$B$283:$T$419,13)</f>
        <v>90</v>
      </c>
      <c r="N944" s="84">
        <f>VLOOKUP($A$940,Raport5!$B$283:$T$419,14)</f>
        <v>88</v>
      </c>
      <c r="O944" s="84">
        <f>VLOOKUP($A$940,Raport5!$B$283:$T$419,15)</f>
        <v>90.5</v>
      </c>
      <c r="P944" s="84">
        <f>VLOOKUP($A$940,Raport5!$B$283:$T$419,16)</f>
        <v>91.5</v>
      </c>
      <c r="Q944" s="84">
        <f>VLOOKUP($A$940,Raport5!$B$283:$T$419,17)</f>
        <v>92</v>
      </c>
      <c r="R944" s="84">
        <f>VLOOKUP($A$940,Raport5!$B$283:$T$419,18)</f>
        <v>92.5</v>
      </c>
      <c r="S944" s="38">
        <f t="shared" si="514"/>
        <v>1371</v>
      </c>
      <c r="T944" s="38">
        <f t="shared" si="515"/>
        <v>91.4</v>
      </c>
      <c r="U944" s="338"/>
      <c r="V944" s="340"/>
    </row>
    <row r="945" spans="1:32" ht="15" customHeight="1">
      <c r="A945" s="335"/>
      <c r="B945" s="85">
        <f>VLOOKUP($A$940,PresensiIPS!$A$7:$M$360,2)</f>
        <v>12199</v>
      </c>
      <c r="C945" s="36" t="s">
        <v>67</v>
      </c>
      <c r="D945" s="84">
        <f>VLOOKUP($A$940,Raport6!$B$283:$T$419,4)</f>
        <v>93.5</v>
      </c>
      <c r="E945" s="84">
        <f>VLOOKUP($A$940,Raport6!$B$283:$T$419,5)</f>
        <v>95</v>
      </c>
      <c r="F945" s="84">
        <f>VLOOKUP($A$940,Raport6!$B$283:$T$419,6)</f>
        <v>95</v>
      </c>
      <c r="G945" s="84">
        <f>VLOOKUP($A$940,Raport6!$B$283:$T$419,7)</f>
        <v>92.5</v>
      </c>
      <c r="H945" s="84">
        <f>VLOOKUP($A$940,Raport6!$B$283:$T$419,8)</f>
        <v>94.5</v>
      </c>
      <c r="I945" s="84">
        <f>VLOOKUP($A$940,Raport6!$B$283:$T$419,9)</f>
        <v>93</v>
      </c>
      <c r="J945" s="84">
        <f>VLOOKUP($A$940,Raport6!$B$283:$T$419,10)</f>
        <v>96</v>
      </c>
      <c r="K945" s="84">
        <f>VLOOKUP($A$940,Raport6!$B$283:$T$419,11)</f>
        <v>91</v>
      </c>
      <c r="L945" s="84">
        <f>VLOOKUP($A$940,Raport6!$B$283:$T$419,12)</f>
        <v>93</v>
      </c>
      <c r="M945" s="84">
        <f>VLOOKUP($A$940,Raport6!$B$283:$T$419,13)</f>
        <v>94</v>
      </c>
      <c r="N945" s="84">
        <f>VLOOKUP($A$940,Raport6!$B$283:$T$419,14)</f>
        <v>89.5</v>
      </c>
      <c r="O945" s="84">
        <f>VLOOKUP($A$940,Raport6!$B$283:$T$419,15)</f>
        <v>90.5</v>
      </c>
      <c r="P945" s="84">
        <f>VLOOKUP($A$940,Raport6!$B$283:$T$419,16)</f>
        <v>92.5</v>
      </c>
      <c r="Q945" s="84">
        <f>VLOOKUP($A$940,Raport6!$B$283:$T$419,17)</f>
        <v>92.5</v>
      </c>
      <c r="R945" s="84">
        <f>VLOOKUP($A$940,Raport6!$B$283:$T$419,18)</f>
        <v>93</v>
      </c>
      <c r="S945" s="38">
        <f t="shared" si="514"/>
        <v>1395.5</v>
      </c>
      <c r="T945" s="38">
        <f t="shared" si="515"/>
        <v>93.03</v>
      </c>
      <c r="U945" s="338"/>
      <c r="V945" s="340"/>
    </row>
    <row r="946" spans="1:32" ht="15" customHeight="1">
      <c r="A946" s="335"/>
      <c r="B946" s="85" t="str">
        <f>VLOOKUP($A$940,PresensiIPS!$A$7:$M$360,3)</f>
        <v>0036390694</v>
      </c>
      <c r="C946" s="27" t="s">
        <v>21</v>
      </c>
      <c r="D946" s="39">
        <f>ROUND(((D940+D941+D942+D943+D944+D945)/6),2)</f>
        <v>86.58</v>
      </c>
      <c r="E946" s="39">
        <f>ROUND(((E940+E941+E942+E943+E944+E945)/6),2)</f>
        <v>88.17</v>
      </c>
      <c r="F946" s="39">
        <f>ROUND(((F940+F941+F942+F943+F944+F945)/6),2)</f>
        <v>87.42</v>
      </c>
      <c r="G946" s="39">
        <f>ROUND(((G940+G941+G942+G943+G944+G945)/6),2)</f>
        <v>88.08</v>
      </c>
      <c r="H946" s="39">
        <f>ROUND(((H940+H941+H942+H943+H944+H945)/6),2)</f>
        <v>89.08</v>
      </c>
      <c r="I946" s="39">
        <f t="shared" ref="I946:T946" si="517">ROUND(((I940+I941+I942+I943+I944+I945)/6),2)</f>
        <v>88.08</v>
      </c>
      <c r="J946" s="39">
        <f t="shared" si="517"/>
        <v>92</v>
      </c>
      <c r="K946" s="39">
        <f t="shared" si="517"/>
        <v>84.92</v>
      </c>
      <c r="L946" s="39">
        <f t="shared" si="517"/>
        <v>88.33</v>
      </c>
      <c r="M946" s="39">
        <f t="shared" ref="M946" si="518">ROUND(((M940+M941+M942+M943+M944+M945)/6),2)</f>
        <v>85.83</v>
      </c>
      <c r="N946" s="39">
        <f t="shared" si="517"/>
        <v>86.42</v>
      </c>
      <c r="O946" s="39">
        <f t="shared" si="517"/>
        <v>83.75</v>
      </c>
      <c r="P946" s="39">
        <f t="shared" si="517"/>
        <v>87.5</v>
      </c>
      <c r="Q946" s="39">
        <f t="shared" si="517"/>
        <v>85.67</v>
      </c>
      <c r="R946" s="39">
        <f t="shared" si="517"/>
        <v>90.42</v>
      </c>
      <c r="S946" s="39">
        <f t="shared" si="517"/>
        <v>1312.25</v>
      </c>
      <c r="T946" s="39">
        <f t="shared" si="517"/>
        <v>87.48</v>
      </c>
      <c r="U946" s="338"/>
      <c r="V946" s="340"/>
    </row>
    <row r="947" spans="1:32" ht="15" customHeight="1">
      <c r="A947" s="335"/>
      <c r="B947" s="78"/>
      <c r="C947" s="28" t="s">
        <v>204</v>
      </c>
      <c r="D947" s="84">
        <f>VLOOKUP($A$940,'Nilai USP'!$B$283:$T$419,4)</f>
        <v>93</v>
      </c>
      <c r="E947" s="84">
        <f>VLOOKUP($A$940,'Nilai USP'!$B$283:$T$419,5)</f>
        <v>87.692307692307693</v>
      </c>
      <c r="F947" s="84">
        <f>VLOOKUP($A$940,'Nilai USP'!$B$283:$T$419,6)</f>
        <v>94</v>
      </c>
      <c r="G947" s="84">
        <f>VLOOKUP($A$940,'Nilai USP'!$B$283:$T$419,7)</f>
        <v>85</v>
      </c>
      <c r="H947" s="84">
        <f>VLOOKUP($A$940,'Nilai USP'!$B$283:$T$419,8)</f>
        <v>87</v>
      </c>
      <c r="I947" s="84">
        <f>VLOOKUP($A$940,'Nilai USP'!$B$283:$T$419,9)</f>
        <v>96</v>
      </c>
      <c r="J947" s="84">
        <f>VLOOKUP($A$940,'Nilai USP'!$B$283:$T$419,10)</f>
        <v>99</v>
      </c>
      <c r="K947" s="84">
        <f>VLOOKUP($A$940,'Nilai USP'!$B$283:$T$419,11)</f>
        <v>98</v>
      </c>
      <c r="L947" s="84">
        <f>VLOOKUP($A$940,'Nilai USP'!$B$283:$T$419,12)</f>
        <v>86</v>
      </c>
      <c r="M947" s="84">
        <f>VLOOKUP($A$940,'Nilai USP'!$B$283:$T$419,13)</f>
        <v>96.470588235294116</v>
      </c>
      <c r="N947" s="84">
        <f>VLOOKUP($A$940,'Nilai USP'!$B$283:$T$419,14)</f>
        <v>98</v>
      </c>
      <c r="O947" s="84">
        <f>VLOOKUP($A$940,'Nilai USP'!$B$283:$T$419,15)</f>
        <v>88</v>
      </c>
      <c r="P947" s="84">
        <f>VLOOKUP($A$940,'Nilai USP'!$B$283:$T$419,16)</f>
        <v>90</v>
      </c>
      <c r="Q947" s="84">
        <f>VLOOKUP($A$940,'Nilai USP'!$B$283:$T$419,17)</f>
        <v>83</v>
      </c>
      <c r="R947" s="84">
        <f>VLOOKUP($A$940,'Nilai USP'!$B$283:$T$419,18)</f>
        <v>89</v>
      </c>
      <c r="S947" s="38">
        <f t="shared" ref="S947:S954" si="519">SUM(D947:R947)</f>
        <v>1370.1628959276018</v>
      </c>
      <c r="T947" s="38">
        <f t="shared" ref="T947:T954" si="520">ROUND(S947/COUNT(D947:R947),2)</f>
        <v>91.34</v>
      </c>
      <c r="U947" s="338"/>
      <c r="V947" s="340"/>
    </row>
    <row r="948" spans="1:32" ht="15" customHeight="1" thickBot="1">
      <c r="A948" s="336"/>
      <c r="B948" s="29"/>
      <c r="C948" s="37" t="s">
        <v>205</v>
      </c>
      <c r="D948" s="41">
        <f t="shared" ref="D948:R948" si="521">ROUND((D946*$V$6+D947*$V$7),0)</f>
        <v>90</v>
      </c>
      <c r="E948" s="41">
        <f t="shared" si="521"/>
        <v>88</v>
      </c>
      <c r="F948" s="41">
        <f t="shared" si="521"/>
        <v>91</v>
      </c>
      <c r="G948" s="41">
        <f t="shared" si="521"/>
        <v>87</v>
      </c>
      <c r="H948" s="41">
        <f t="shared" si="521"/>
        <v>88</v>
      </c>
      <c r="I948" s="41">
        <f t="shared" si="521"/>
        <v>92</v>
      </c>
      <c r="J948" s="41">
        <f t="shared" si="521"/>
        <v>96</v>
      </c>
      <c r="K948" s="41">
        <f t="shared" si="521"/>
        <v>91</v>
      </c>
      <c r="L948" s="41">
        <f t="shared" si="521"/>
        <v>87</v>
      </c>
      <c r="M948" s="41">
        <f t="shared" si="521"/>
        <v>91</v>
      </c>
      <c r="N948" s="41">
        <f t="shared" si="521"/>
        <v>92</v>
      </c>
      <c r="O948" s="41">
        <f t="shared" si="521"/>
        <v>86</v>
      </c>
      <c r="P948" s="41">
        <f t="shared" si="521"/>
        <v>89</v>
      </c>
      <c r="Q948" s="41">
        <f t="shared" si="521"/>
        <v>84</v>
      </c>
      <c r="R948" s="41">
        <f t="shared" si="521"/>
        <v>90</v>
      </c>
      <c r="S948" s="41">
        <f t="shared" si="519"/>
        <v>1342</v>
      </c>
      <c r="T948" s="41">
        <f t="shared" si="520"/>
        <v>89.47</v>
      </c>
      <c r="U948" s="339"/>
      <c r="V948" s="341"/>
    </row>
    <row r="949" spans="1:32" ht="15" customHeight="1" thickTop="1">
      <c r="A949" s="334">
        <v>105</v>
      </c>
      <c r="B949" s="26"/>
      <c r="C949" s="36" t="s">
        <v>34</v>
      </c>
      <c r="D949" s="87">
        <f>VLOOKUP($A$949,Raport1!$B$283:$T$419,4)</f>
        <v>74.5</v>
      </c>
      <c r="E949" s="87">
        <f>VLOOKUP($A$949,Raport1!$B$283:$T$419,5)</f>
        <v>78.5</v>
      </c>
      <c r="F949" s="87">
        <f>VLOOKUP($A$949,Raport1!$B$283:$T$419,6)</f>
        <v>80.5</v>
      </c>
      <c r="G949" s="87">
        <f>VLOOKUP($A$949,Raport1!$B$283:$T$419,7)</f>
        <v>76</v>
      </c>
      <c r="H949" s="87">
        <f>VLOOKUP($A$949,Raport1!$B$283:$T$419,8)</f>
        <v>71.5</v>
      </c>
      <c r="I949" s="87">
        <f>VLOOKUP($A$949,Raport1!$B$283:$T$419,9)</f>
        <v>77</v>
      </c>
      <c r="J949" s="87">
        <f>VLOOKUP($A$949,Raport1!$B$283:$T$419,10)</f>
        <v>80</v>
      </c>
      <c r="K949" s="87">
        <f>VLOOKUP($A$949,Raport1!$B$283:$T$419,11)</f>
        <v>76</v>
      </c>
      <c r="L949" s="87">
        <f>VLOOKUP($A$949,Raport1!$B$283:$T$419,12)</f>
        <v>82.5</v>
      </c>
      <c r="M949" s="87">
        <f>VLOOKUP($A$949,Raport1!$B$283:$T$419,13)</f>
        <v>78.5</v>
      </c>
      <c r="N949" s="87">
        <f>VLOOKUP($A$949,Raport1!$B$283:$T$419,14)</f>
        <v>80.5</v>
      </c>
      <c r="O949" s="87">
        <f>VLOOKUP($A$949,Raport1!$B$283:$T$419,15)</f>
        <v>74</v>
      </c>
      <c r="P949" s="87">
        <f>VLOOKUP($A$949,Raport1!$B$283:$T$419,16)</f>
        <v>77.5</v>
      </c>
      <c r="Q949" s="87">
        <f>VLOOKUP($A$949,Raport1!$B$283:$T$419,17)</f>
        <v>76.5</v>
      </c>
      <c r="R949" s="87">
        <f>VLOOKUP($A$949,Raport1!$B$283:$T$419,18)</f>
        <v>76.5</v>
      </c>
      <c r="S949" s="80">
        <f t="shared" si="519"/>
        <v>1160</v>
      </c>
      <c r="T949" s="80">
        <f t="shared" si="520"/>
        <v>77.33</v>
      </c>
      <c r="U949" s="337" t="str">
        <f>'SIKAP IPS'!J112</f>
        <v>SB</v>
      </c>
      <c r="V949" s="340" t="s">
        <v>33</v>
      </c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 spans="1:32" ht="15" customHeight="1">
      <c r="A950" s="335"/>
      <c r="B950" s="26"/>
      <c r="C950" s="35" t="s">
        <v>35</v>
      </c>
      <c r="D950" s="84">
        <f>VLOOKUP($A$949,Raport2!$B$283:$T$419,4)</f>
        <v>79.5</v>
      </c>
      <c r="E950" s="84">
        <f>VLOOKUP($A$949,Raport2!$B$283:$T$419,5)</f>
        <v>78</v>
      </c>
      <c r="F950" s="84">
        <f>VLOOKUP($A$949,Raport2!$B$283:$T$419,6)</f>
        <v>82.5</v>
      </c>
      <c r="G950" s="84">
        <f>VLOOKUP($A$949,Raport2!$B$283:$T$419,7)</f>
        <v>83.5</v>
      </c>
      <c r="H950" s="84">
        <f>VLOOKUP($A$949,Raport2!$B$283:$T$419,8)</f>
        <v>76</v>
      </c>
      <c r="I950" s="84">
        <f>VLOOKUP($A$949,Raport2!$B$283:$T$419,9)</f>
        <v>79</v>
      </c>
      <c r="J950" s="84">
        <f>VLOOKUP($A$949,Raport2!$B$283:$T$419,10)</f>
        <v>85</v>
      </c>
      <c r="K950" s="84">
        <f>VLOOKUP($A$949,Raport2!$B$283:$T$419,11)</f>
        <v>81</v>
      </c>
      <c r="L950" s="84">
        <f>VLOOKUP($A$949,Raport2!$B$283:$T$419,12)</f>
        <v>84.5</v>
      </c>
      <c r="M950" s="84">
        <f>VLOOKUP($A$949,Raport2!$B$283:$T$419,13)</f>
        <v>83</v>
      </c>
      <c r="N950" s="84">
        <f>VLOOKUP($A$949,Raport2!$B$283:$T$419,14)</f>
        <v>80.5</v>
      </c>
      <c r="O950" s="84">
        <f>VLOOKUP($A$949,Raport2!$B$283:$T$419,15)</f>
        <v>78</v>
      </c>
      <c r="P950" s="84">
        <f>VLOOKUP($A$949,Raport2!$B$283:$T$419,16)</f>
        <v>83</v>
      </c>
      <c r="Q950" s="84">
        <f>VLOOKUP($A$949,Raport2!$B$283:$T$419,17)</f>
        <v>80</v>
      </c>
      <c r="R950" s="84">
        <f>VLOOKUP($A$949,Raport2!$B$283:$T$419,18)</f>
        <v>80</v>
      </c>
      <c r="S950" s="38">
        <f t="shared" si="519"/>
        <v>1213.5</v>
      </c>
      <c r="T950" s="38">
        <f t="shared" si="520"/>
        <v>80.900000000000006</v>
      </c>
      <c r="U950" s="338"/>
      <c r="V950" s="340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 spans="1:32" ht="15" customHeight="1">
      <c r="A951" s="335"/>
      <c r="B951" s="342" t="str">
        <f>VLOOKUP($A$949,PresensiIPS!$A$7:$M$360,7)</f>
        <v>FAMELIA SHOFRIA</v>
      </c>
      <c r="C951" s="35" t="s">
        <v>22</v>
      </c>
      <c r="D951" s="84">
        <f>VLOOKUP($A$949,Raport3!$B$283:$T$419,4)</f>
        <v>85.5</v>
      </c>
      <c r="E951" s="84">
        <f>VLOOKUP($A$949,Raport3!$B$283:$T$419,5)</f>
        <v>79</v>
      </c>
      <c r="F951" s="84">
        <f>VLOOKUP($A$949,Raport3!$B$283:$T$419,6)</f>
        <v>83</v>
      </c>
      <c r="G951" s="84">
        <f>VLOOKUP($A$949,Raport3!$B$283:$T$419,7)</f>
        <v>81.5</v>
      </c>
      <c r="H951" s="84">
        <f>VLOOKUP($A$949,Raport3!$B$283:$T$419,8)</f>
        <v>75.5</v>
      </c>
      <c r="I951" s="84">
        <f>VLOOKUP($A$949,Raport3!$B$283:$T$419,9)</f>
        <v>81.5</v>
      </c>
      <c r="J951" s="84">
        <f>VLOOKUP($A$949,Raport3!$B$283:$T$419,10)</f>
        <v>85.5</v>
      </c>
      <c r="K951" s="84">
        <f>VLOOKUP($A$949,Raport3!$B$283:$T$419,11)</f>
        <v>81</v>
      </c>
      <c r="L951" s="84">
        <f>VLOOKUP($A$949,Raport3!$B$283:$T$419,12)</f>
        <v>85</v>
      </c>
      <c r="M951" s="84">
        <f>VLOOKUP($A$949,Raport3!$B$283:$T$419,13)</f>
        <v>85.5</v>
      </c>
      <c r="N951" s="84">
        <f>VLOOKUP($A$949,Raport3!$B$283:$T$419,14)</f>
        <v>83</v>
      </c>
      <c r="O951" s="84">
        <f>VLOOKUP($A$949,Raport3!$B$283:$T$419,15)</f>
        <v>85</v>
      </c>
      <c r="P951" s="84">
        <f>VLOOKUP($A$949,Raport3!$B$283:$T$419,16)</f>
        <v>85</v>
      </c>
      <c r="Q951" s="84">
        <f>VLOOKUP($A$949,Raport3!$B$283:$T$419,17)</f>
        <v>85</v>
      </c>
      <c r="R951" s="84">
        <f>VLOOKUP($A$949,Raport3!$B$283:$T$419,18)</f>
        <v>81</v>
      </c>
      <c r="S951" s="38">
        <f t="shared" si="519"/>
        <v>1242</v>
      </c>
      <c r="T951" s="38">
        <f t="shared" si="520"/>
        <v>82.8</v>
      </c>
      <c r="U951" s="338"/>
      <c r="V951" s="340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 spans="1:32" ht="15" customHeight="1">
      <c r="A952" s="335"/>
      <c r="B952" s="342"/>
      <c r="C952" s="35" t="s">
        <v>23</v>
      </c>
      <c r="D952" s="84">
        <f>VLOOKUP($A$949,Raport4!$B$283:$T$419,4)</f>
        <v>88</v>
      </c>
      <c r="E952" s="84">
        <f>VLOOKUP($A$949,Raport4!$B$283:$T$419,5)</f>
        <v>81</v>
      </c>
      <c r="F952" s="84">
        <f>VLOOKUP($A$949,Raport4!$B$283:$T$419,6)</f>
        <v>83.5</v>
      </c>
      <c r="G952" s="84">
        <f>VLOOKUP($A$949,Raport4!$B$283:$T$419,7)</f>
        <v>86.5</v>
      </c>
      <c r="H952" s="84">
        <f>VLOOKUP($A$949,Raport4!$B$283:$T$419,8)</f>
        <v>87</v>
      </c>
      <c r="I952" s="84">
        <f>VLOOKUP($A$949,Raport4!$B$283:$T$419,9)</f>
        <v>82.5</v>
      </c>
      <c r="J952" s="84">
        <f>VLOOKUP($A$949,Raport4!$B$283:$T$419,10)</f>
        <v>90.5</v>
      </c>
      <c r="K952" s="84">
        <f>VLOOKUP($A$949,Raport4!$B$283:$T$419,11)</f>
        <v>83</v>
      </c>
      <c r="L952" s="84">
        <f>VLOOKUP($A$949,Raport4!$B$283:$T$419,12)</f>
        <v>87.5</v>
      </c>
      <c r="M952" s="84">
        <f>VLOOKUP($A$949,Raport4!$B$283:$T$419,13)</f>
        <v>81.5</v>
      </c>
      <c r="N952" s="84">
        <f>VLOOKUP($A$949,Raport4!$B$283:$T$419,14)</f>
        <v>82.5</v>
      </c>
      <c r="O952" s="84">
        <f>VLOOKUP($A$949,Raport4!$B$283:$T$419,15)</f>
        <v>85</v>
      </c>
      <c r="P952" s="84">
        <f>VLOOKUP($A$949,Raport4!$B$283:$T$419,16)</f>
        <v>86.5</v>
      </c>
      <c r="Q952" s="84">
        <f>VLOOKUP($A$949,Raport4!$B$283:$T$419,17)</f>
        <v>82</v>
      </c>
      <c r="R952" s="84">
        <f>VLOOKUP($A$949,Raport4!$B$283:$T$419,18)</f>
        <v>85.5</v>
      </c>
      <c r="S952" s="38">
        <f t="shared" si="519"/>
        <v>1272.5</v>
      </c>
      <c r="T952" s="38">
        <f t="shared" si="520"/>
        <v>84.83</v>
      </c>
      <c r="U952" s="338"/>
      <c r="V952" s="340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 spans="1:32" ht="15" customHeight="1">
      <c r="A953" s="335"/>
      <c r="B953" s="86" t="str">
        <f>VLOOKUP($A$949,PresensiIPS!$A$7:$M$360,4)</f>
        <v>3526036103040001</v>
      </c>
      <c r="C953" s="36" t="s">
        <v>24</v>
      </c>
      <c r="D953" s="84">
        <f>VLOOKUP($A$949,Raport5!$B$283:$T$419,4)</f>
        <v>89</v>
      </c>
      <c r="E953" s="84">
        <f>VLOOKUP($A$949,Raport5!$B$283:$T$419,5)</f>
        <v>89</v>
      </c>
      <c r="F953" s="84">
        <f>VLOOKUP($A$949,Raport5!$B$283:$T$419,6)</f>
        <v>91</v>
      </c>
      <c r="G953" s="84">
        <f>VLOOKUP($A$949,Raport5!$B$283:$T$419,7)</f>
        <v>86</v>
      </c>
      <c r="H953" s="84">
        <f>VLOOKUP($A$949,Raport5!$B$283:$T$419,8)</f>
        <v>92</v>
      </c>
      <c r="I953" s="84">
        <f>VLOOKUP($A$949,Raport5!$B$283:$T$419,9)</f>
        <v>89</v>
      </c>
      <c r="J953" s="84">
        <f>VLOOKUP($A$949,Raport5!$B$283:$T$419,10)</f>
        <v>91.5</v>
      </c>
      <c r="K953" s="84">
        <f>VLOOKUP($A$949,Raport5!$B$283:$T$419,11)</f>
        <v>85</v>
      </c>
      <c r="L953" s="84">
        <f>VLOOKUP($A$949,Raport5!$B$283:$T$419,12)</f>
        <v>90</v>
      </c>
      <c r="M953" s="84">
        <f>VLOOKUP($A$949,Raport5!$B$283:$T$419,13)</f>
        <v>86</v>
      </c>
      <c r="N953" s="84">
        <f>VLOOKUP($A$949,Raport5!$B$283:$T$419,14)</f>
        <v>84</v>
      </c>
      <c r="O953" s="84">
        <f>VLOOKUP($A$949,Raport5!$B$283:$T$419,15)</f>
        <v>90.5</v>
      </c>
      <c r="P953" s="84">
        <f>VLOOKUP($A$949,Raport5!$B$283:$T$419,16)</f>
        <v>88</v>
      </c>
      <c r="Q953" s="84">
        <f>VLOOKUP($A$949,Raport5!$B$283:$T$419,17)</f>
        <v>87</v>
      </c>
      <c r="R953" s="84">
        <f>VLOOKUP($A$949,Raport5!$B$283:$T$419,18)</f>
        <v>84</v>
      </c>
      <c r="S953" s="38">
        <f t="shared" si="519"/>
        <v>1322</v>
      </c>
      <c r="T953" s="38">
        <f t="shared" si="520"/>
        <v>88.13</v>
      </c>
      <c r="U953" s="338"/>
      <c r="V953" s="340"/>
    </row>
    <row r="954" spans="1:32" ht="15" customHeight="1">
      <c r="A954" s="335"/>
      <c r="B954" s="85">
        <f>VLOOKUP($A$949,PresensiIPS!$A$7:$M$360,2)</f>
        <v>12231</v>
      </c>
      <c r="C954" s="36" t="s">
        <v>67</v>
      </c>
      <c r="D954" s="84">
        <f>VLOOKUP($A$949,Raport6!$B$283:$T$419,4)</f>
        <v>89.5</v>
      </c>
      <c r="E954" s="84">
        <f>VLOOKUP($A$949,Raport6!$B$283:$T$419,5)</f>
        <v>90</v>
      </c>
      <c r="F954" s="84">
        <f>VLOOKUP($A$949,Raport6!$B$283:$T$419,6)</f>
        <v>94</v>
      </c>
      <c r="G954" s="84">
        <f>VLOOKUP($A$949,Raport6!$B$283:$T$419,7)</f>
        <v>88.5</v>
      </c>
      <c r="H954" s="84">
        <f>VLOOKUP($A$949,Raport6!$B$283:$T$419,8)</f>
        <v>92</v>
      </c>
      <c r="I954" s="84">
        <f>VLOOKUP($A$949,Raport6!$B$283:$T$419,9)</f>
        <v>90</v>
      </c>
      <c r="J954" s="84">
        <f>VLOOKUP($A$949,Raport6!$B$283:$T$419,10)</f>
        <v>94</v>
      </c>
      <c r="K954" s="84">
        <f>VLOOKUP($A$949,Raport6!$B$283:$T$419,11)</f>
        <v>88</v>
      </c>
      <c r="L954" s="84">
        <f>VLOOKUP($A$949,Raport6!$B$283:$T$419,12)</f>
        <v>90.5</v>
      </c>
      <c r="M954" s="84">
        <f>VLOOKUP($A$949,Raport6!$B$283:$T$419,13)</f>
        <v>90</v>
      </c>
      <c r="N954" s="84">
        <f>VLOOKUP($A$949,Raport6!$B$283:$T$419,14)</f>
        <v>86</v>
      </c>
      <c r="O954" s="84">
        <f>VLOOKUP($A$949,Raport6!$B$283:$T$419,15)</f>
        <v>90.5</v>
      </c>
      <c r="P954" s="84">
        <f>VLOOKUP($A$949,Raport6!$B$283:$T$419,16)</f>
        <v>89</v>
      </c>
      <c r="Q954" s="84">
        <f>VLOOKUP($A$949,Raport6!$B$283:$T$419,17)</f>
        <v>85</v>
      </c>
      <c r="R954" s="84">
        <f>VLOOKUP($A$949,Raport6!$B$283:$T$419,18)</f>
        <v>85</v>
      </c>
      <c r="S954" s="38">
        <f t="shared" si="519"/>
        <v>1342</v>
      </c>
      <c r="T954" s="38">
        <f t="shared" si="520"/>
        <v>89.47</v>
      </c>
      <c r="U954" s="338"/>
      <c r="V954" s="340"/>
    </row>
    <row r="955" spans="1:32" ht="15" customHeight="1">
      <c r="A955" s="335"/>
      <c r="B955" s="85" t="str">
        <f>VLOOKUP($A$949,PresensiIPS!$A$7:$M$360,3)</f>
        <v>0047741045</v>
      </c>
      <c r="C955" s="27" t="s">
        <v>21</v>
      </c>
      <c r="D955" s="39">
        <f>ROUND(((D949+D950+D951+D952+D953+D954)/6),2)</f>
        <v>84.33</v>
      </c>
      <c r="E955" s="39">
        <f>ROUND(((E949+E950+E951+E952+E953+E954)/6),2)</f>
        <v>82.58</v>
      </c>
      <c r="F955" s="39">
        <f>ROUND(((F949+F950+F951+F952+F953+F954)/6),2)</f>
        <v>85.75</v>
      </c>
      <c r="G955" s="39">
        <f>ROUND(((G949+G950+G951+G952+G953+G954)/6),2)</f>
        <v>83.67</v>
      </c>
      <c r="H955" s="39">
        <f>ROUND(((H949+H950+H951+H952+H953+H954)/6),2)</f>
        <v>82.33</v>
      </c>
      <c r="I955" s="39">
        <f t="shared" ref="I955:T955" si="522">ROUND(((I949+I950+I951+I952+I953+I954)/6),2)</f>
        <v>83.17</v>
      </c>
      <c r="J955" s="39">
        <f t="shared" si="522"/>
        <v>87.75</v>
      </c>
      <c r="K955" s="39">
        <f t="shared" si="522"/>
        <v>82.33</v>
      </c>
      <c r="L955" s="39">
        <f t="shared" si="522"/>
        <v>86.67</v>
      </c>
      <c r="M955" s="39">
        <f t="shared" ref="M955" si="523">ROUND(((M949+M950+M951+M952+M953+M954)/6),2)</f>
        <v>84.08</v>
      </c>
      <c r="N955" s="39">
        <f t="shared" si="522"/>
        <v>82.75</v>
      </c>
      <c r="O955" s="39">
        <f t="shared" si="522"/>
        <v>83.83</v>
      </c>
      <c r="P955" s="39">
        <f t="shared" si="522"/>
        <v>84.83</v>
      </c>
      <c r="Q955" s="39">
        <f t="shared" si="522"/>
        <v>82.58</v>
      </c>
      <c r="R955" s="39">
        <f t="shared" si="522"/>
        <v>82</v>
      </c>
      <c r="S955" s="39">
        <f t="shared" si="522"/>
        <v>1258.67</v>
      </c>
      <c r="T955" s="39">
        <f t="shared" si="522"/>
        <v>83.91</v>
      </c>
      <c r="U955" s="338"/>
      <c r="V955" s="340"/>
    </row>
    <row r="956" spans="1:32" ht="15" customHeight="1">
      <c r="A956" s="335"/>
      <c r="B956" s="78"/>
      <c r="C956" s="28" t="s">
        <v>204</v>
      </c>
      <c r="D956" s="84">
        <f>VLOOKUP($A$949,'Nilai USP'!$B$283:$T$419,4)</f>
        <v>90</v>
      </c>
      <c r="E956" s="84">
        <f>VLOOKUP($A$949,'Nilai USP'!$B$283:$T$419,5)</f>
        <v>85.384615384615387</v>
      </c>
      <c r="F956" s="84">
        <f>VLOOKUP($A$949,'Nilai USP'!$B$283:$T$419,6)</f>
        <v>96</v>
      </c>
      <c r="G956" s="84">
        <f>VLOOKUP($A$949,'Nilai USP'!$B$283:$T$419,7)</f>
        <v>79</v>
      </c>
      <c r="H956" s="84">
        <f>VLOOKUP($A$949,'Nilai USP'!$B$283:$T$419,8)</f>
        <v>83</v>
      </c>
      <c r="I956" s="84">
        <f>VLOOKUP($A$949,'Nilai USP'!$B$283:$T$419,9)</f>
        <v>98</v>
      </c>
      <c r="J956" s="84">
        <f>VLOOKUP($A$949,'Nilai USP'!$B$283:$T$419,10)</f>
        <v>92</v>
      </c>
      <c r="K956" s="84">
        <f>VLOOKUP($A$949,'Nilai USP'!$B$283:$T$419,11)</f>
        <v>97</v>
      </c>
      <c r="L956" s="84">
        <f>VLOOKUP($A$949,'Nilai USP'!$B$283:$T$419,12)</f>
        <v>86</v>
      </c>
      <c r="M956" s="84">
        <f>VLOOKUP($A$949,'Nilai USP'!$B$283:$T$419,13)</f>
        <v>89.411764705882348</v>
      </c>
      <c r="N956" s="84">
        <f>VLOOKUP($A$949,'Nilai USP'!$B$283:$T$419,14)</f>
        <v>97</v>
      </c>
      <c r="O956" s="84">
        <f>VLOOKUP($A$949,'Nilai USP'!$B$283:$T$419,15)</f>
        <v>85</v>
      </c>
      <c r="P956" s="84">
        <f>VLOOKUP($A$949,'Nilai USP'!$B$283:$T$419,16)</f>
        <v>86</v>
      </c>
      <c r="Q956" s="84">
        <f>VLOOKUP($A$949,'Nilai USP'!$B$283:$T$419,17)</f>
        <v>77</v>
      </c>
      <c r="R956" s="84">
        <f>VLOOKUP($A$949,'Nilai USP'!$B$283:$T$419,18)</f>
        <v>89</v>
      </c>
      <c r="S956" s="38">
        <f t="shared" ref="S956:S963" si="524">SUM(D956:R956)</f>
        <v>1329.7963800904977</v>
      </c>
      <c r="T956" s="38">
        <f t="shared" ref="T956:T963" si="525">ROUND(S956/COUNT(D956:R956),2)</f>
        <v>88.65</v>
      </c>
      <c r="U956" s="338"/>
      <c r="V956" s="340"/>
    </row>
    <row r="957" spans="1:32" ht="15" customHeight="1" thickBot="1">
      <c r="A957" s="336"/>
      <c r="B957" s="29"/>
      <c r="C957" s="37" t="s">
        <v>205</v>
      </c>
      <c r="D957" s="41">
        <f t="shared" ref="D957:R957" si="526">ROUND((D955*$V$6+D956*$V$7),0)</f>
        <v>87</v>
      </c>
      <c r="E957" s="41">
        <f t="shared" si="526"/>
        <v>84</v>
      </c>
      <c r="F957" s="41">
        <f t="shared" si="526"/>
        <v>91</v>
      </c>
      <c r="G957" s="41">
        <f t="shared" si="526"/>
        <v>81</v>
      </c>
      <c r="H957" s="41">
        <f t="shared" si="526"/>
        <v>83</v>
      </c>
      <c r="I957" s="41">
        <f t="shared" si="526"/>
        <v>91</v>
      </c>
      <c r="J957" s="41">
        <f t="shared" si="526"/>
        <v>90</v>
      </c>
      <c r="K957" s="41">
        <f t="shared" si="526"/>
        <v>90</v>
      </c>
      <c r="L957" s="41">
        <f t="shared" si="526"/>
        <v>86</v>
      </c>
      <c r="M957" s="41">
        <f t="shared" si="526"/>
        <v>87</v>
      </c>
      <c r="N957" s="41">
        <f t="shared" si="526"/>
        <v>90</v>
      </c>
      <c r="O957" s="41">
        <f t="shared" si="526"/>
        <v>84</v>
      </c>
      <c r="P957" s="41">
        <f t="shared" si="526"/>
        <v>85</v>
      </c>
      <c r="Q957" s="41">
        <f t="shared" si="526"/>
        <v>80</v>
      </c>
      <c r="R957" s="41">
        <f t="shared" si="526"/>
        <v>86</v>
      </c>
      <c r="S957" s="41">
        <f t="shared" si="524"/>
        <v>1295</v>
      </c>
      <c r="T957" s="41">
        <f t="shared" si="525"/>
        <v>86.33</v>
      </c>
      <c r="U957" s="339"/>
      <c r="V957" s="341"/>
    </row>
    <row r="958" spans="1:32" ht="15" customHeight="1" thickTop="1">
      <c r="A958" s="334">
        <v>106</v>
      </c>
      <c r="B958" s="26"/>
      <c r="C958" s="36" t="s">
        <v>34</v>
      </c>
      <c r="D958" s="87">
        <f>VLOOKUP($A$958,Raport1!$B$283:$T$419,4)</f>
        <v>76</v>
      </c>
      <c r="E958" s="87">
        <f>VLOOKUP($A$958,Raport1!$B$283:$T$419,5)</f>
        <v>82.5</v>
      </c>
      <c r="F958" s="87">
        <f>VLOOKUP($A$958,Raport1!$B$283:$T$419,6)</f>
        <v>85</v>
      </c>
      <c r="G958" s="87">
        <f>VLOOKUP($A$958,Raport1!$B$283:$T$419,7)</f>
        <v>75</v>
      </c>
      <c r="H958" s="87">
        <f>VLOOKUP($A$958,Raport1!$B$283:$T$419,8)</f>
        <v>78</v>
      </c>
      <c r="I958" s="87">
        <f>VLOOKUP($A$958,Raport1!$B$283:$T$419,9)</f>
        <v>78</v>
      </c>
      <c r="J958" s="87">
        <f>VLOOKUP($A$958,Raport1!$B$283:$T$419,10)</f>
        <v>80</v>
      </c>
      <c r="K958" s="87">
        <f>VLOOKUP($A$958,Raport1!$B$283:$T$419,11)</f>
        <v>78</v>
      </c>
      <c r="L958" s="87">
        <f>VLOOKUP($A$958,Raport1!$B$283:$T$419,12)</f>
        <v>81</v>
      </c>
      <c r="M958" s="87">
        <f>VLOOKUP($A$958,Raport1!$B$283:$T$419,13)</f>
        <v>76</v>
      </c>
      <c r="N958" s="87">
        <f>VLOOKUP($A$958,Raport1!$B$283:$T$419,14)</f>
        <v>83</v>
      </c>
      <c r="O958" s="87">
        <f>VLOOKUP($A$958,Raport1!$B$283:$T$419,15)</f>
        <v>73.5</v>
      </c>
      <c r="P958" s="87">
        <f>VLOOKUP($A$958,Raport1!$B$283:$T$419,16)</f>
        <v>76</v>
      </c>
      <c r="Q958" s="87">
        <f>VLOOKUP($A$958,Raport1!$B$283:$T$419,17)</f>
        <v>76</v>
      </c>
      <c r="R958" s="87">
        <f>VLOOKUP($A$958,Raport1!$B$283:$T$419,18)</f>
        <v>85</v>
      </c>
      <c r="S958" s="80">
        <f t="shared" si="524"/>
        <v>1183</v>
      </c>
      <c r="T958" s="80">
        <f t="shared" si="525"/>
        <v>78.87</v>
      </c>
      <c r="U958" s="337" t="str">
        <f>'SIKAP IPS'!J113</f>
        <v>SB</v>
      </c>
      <c r="V958" s="340" t="s">
        <v>33</v>
      </c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 spans="1:32" ht="15" customHeight="1">
      <c r="A959" s="335"/>
      <c r="B959" s="26"/>
      <c r="C959" s="35" t="s">
        <v>35</v>
      </c>
      <c r="D959" s="84">
        <f>VLOOKUP($A$958,Raport2!$B$283:$T$419,4)</f>
        <v>83</v>
      </c>
      <c r="E959" s="84">
        <f>VLOOKUP($A$958,Raport2!$B$283:$T$419,5)</f>
        <v>85.5</v>
      </c>
      <c r="F959" s="84">
        <f>VLOOKUP($A$958,Raport2!$B$283:$T$419,6)</f>
        <v>86</v>
      </c>
      <c r="G959" s="84">
        <f>VLOOKUP($A$958,Raport2!$B$283:$T$419,7)</f>
        <v>82.5</v>
      </c>
      <c r="H959" s="84">
        <f>VLOOKUP($A$958,Raport2!$B$283:$T$419,8)</f>
        <v>85</v>
      </c>
      <c r="I959" s="84">
        <f>VLOOKUP($A$958,Raport2!$B$283:$T$419,9)</f>
        <v>80</v>
      </c>
      <c r="J959" s="84">
        <f>VLOOKUP($A$958,Raport2!$B$283:$T$419,10)</f>
        <v>88</v>
      </c>
      <c r="K959" s="84">
        <f>VLOOKUP($A$958,Raport2!$B$283:$T$419,11)</f>
        <v>81</v>
      </c>
      <c r="L959" s="84">
        <f>VLOOKUP($A$958,Raport2!$B$283:$T$419,12)</f>
        <v>85.5</v>
      </c>
      <c r="M959" s="84">
        <f>VLOOKUP($A$958,Raport2!$B$283:$T$419,13)</f>
        <v>80</v>
      </c>
      <c r="N959" s="84">
        <f>VLOOKUP($A$958,Raport2!$B$283:$T$419,14)</f>
        <v>84</v>
      </c>
      <c r="O959" s="84">
        <f>VLOOKUP($A$958,Raport2!$B$283:$T$419,15)</f>
        <v>80</v>
      </c>
      <c r="P959" s="84">
        <f>VLOOKUP($A$958,Raport2!$B$283:$T$419,16)</f>
        <v>83.5</v>
      </c>
      <c r="Q959" s="84">
        <f>VLOOKUP($A$958,Raport2!$B$283:$T$419,17)</f>
        <v>80</v>
      </c>
      <c r="R959" s="84">
        <f>VLOOKUP($A$958,Raport2!$B$283:$T$419,18)</f>
        <v>86</v>
      </c>
      <c r="S959" s="38">
        <f t="shared" si="524"/>
        <v>1250</v>
      </c>
      <c r="T959" s="38">
        <f t="shared" si="525"/>
        <v>83.33</v>
      </c>
      <c r="U959" s="338"/>
      <c r="V959" s="340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 spans="1:32" ht="15" customHeight="1">
      <c r="A960" s="335"/>
      <c r="B960" s="342" t="str">
        <f>VLOOKUP($A$958,PresensiIPS!$A$7:$M$360,7)</f>
        <v>FARIS MAULANA</v>
      </c>
      <c r="C960" s="35" t="s">
        <v>22</v>
      </c>
      <c r="D960" s="84">
        <f>VLOOKUP($A$958,Raport3!$B$283:$T$419,4)</f>
        <v>87</v>
      </c>
      <c r="E960" s="84">
        <f>VLOOKUP($A$958,Raport3!$B$283:$T$419,5)</f>
        <v>87</v>
      </c>
      <c r="F960" s="84">
        <f>VLOOKUP($A$958,Raport3!$B$283:$T$419,6)</f>
        <v>85</v>
      </c>
      <c r="G960" s="84">
        <f>VLOOKUP($A$958,Raport3!$B$283:$T$419,7)</f>
        <v>89</v>
      </c>
      <c r="H960" s="84">
        <f>VLOOKUP($A$958,Raport3!$B$283:$T$419,8)</f>
        <v>87</v>
      </c>
      <c r="I960" s="84">
        <f>VLOOKUP($A$958,Raport3!$B$283:$T$419,9)</f>
        <v>80.5</v>
      </c>
      <c r="J960" s="84">
        <f>VLOOKUP($A$958,Raport3!$B$283:$T$419,10)</f>
        <v>87</v>
      </c>
      <c r="K960" s="84">
        <f>VLOOKUP($A$958,Raport3!$B$283:$T$419,11)</f>
        <v>81</v>
      </c>
      <c r="L960" s="84">
        <f>VLOOKUP($A$958,Raport3!$B$283:$T$419,12)</f>
        <v>78</v>
      </c>
      <c r="M960" s="84">
        <f>VLOOKUP($A$958,Raport3!$B$283:$T$419,13)</f>
        <v>84.5</v>
      </c>
      <c r="N960" s="84">
        <f>VLOOKUP($A$958,Raport3!$B$283:$T$419,14)</f>
        <v>86</v>
      </c>
      <c r="O960" s="84">
        <f>VLOOKUP($A$958,Raport3!$B$283:$T$419,15)</f>
        <v>85</v>
      </c>
      <c r="P960" s="84">
        <f>VLOOKUP($A$958,Raport3!$B$283:$T$419,16)</f>
        <v>85.5</v>
      </c>
      <c r="Q960" s="84">
        <f>VLOOKUP($A$958,Raport3!$B$283:$T$419,17)</f>
        <v>85.5</v>
      </c>
      <c r="R960" s="84">
        <f>VLOOKUP($A$958,Raport3!$B$283:$T$419,18)</f>
        <v>85.5</v>
      </c>
      <c r="S960" s="38">
        <f t="shared" si="524"/>
        <v>1273.5</v>
      </c>
      <c r="T960" s="38">
        <f t="shared" si="525"/>
        <v>84.9</v>
      </c>
      <c r="U960" s="338"/>
      <c r="V960" s="340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 spans="1:32" ht="15" customHeight="1">
      <c r="A961" s="335"/>
      <c r="B961" s="342"/>
      <c r="C961" s="35" t="s">
        <v>23</v>
      </c>
      <c r="D961" s="84">
        <f>VLOOKUP($A$958,Raport4!$B$283:$T$419,4)</f>
        <v>89.5</v>
      </c>
      <c r="E961" s="84">
        <f>VLOOKUP($A$958,Raport4!$B$283:$T$419,5)</f>
        <v>91</v>
      </c>
      <c r="F961" s="84">
        <f>VLOOKUP($A$958,Raport4!$B$283:$T$419,6)</f>
        <v>85</v>
      </c>
      <c r="G961" s="84">
        <f>VLOOKUP($A$958,Raport4!$B$283:$T$419,7)</f>
        <v>87</v>
      </c>
      <c r="H961" s="84">
        <f>VLOOKUP($A$958,Raport4!$B$283:$T$419,8)</f>
        <v>91</v>
      </c>
      <c r="I961" s="84">
        <f>VLOOKUP($A$958,Raport4!$B$283:$T$419,9)</f>
        <v>81.5</v>
      </c>
      <c r="J961" s="84">
        <f>VLOOKUP($A$958,Raport4!$B$283:$T$419,10)</f>
        <v>89.5</v>
      </c>
      <c r="K961" s="84">
        <f>VLOOKUP($A$958,Raport4!$B$283:$T$419,11)</f>
        <v>85</v>
      </c>
      <c r="L961" s="84">
        <f>VLOOKUP($A$958,Raport4!$B$283:$T$419,12)</f>
        <v>80</v>
      </c>
      <c r="M961" s="84">
        <f>VLOOKUP($A$958,Raport4!$B$283:$T$419,13)</f>
        <v>80</v>
      </c>
      <c r="N961" s="84">
        <f>VLOOKUP($A$958,Raport4!$B$283:$T$419,14)</f>
        <v>82</v>
      </c>
      <c r="O961" s="84">
        <f>VLOOKUP($A$958,Raport4!$B$283:$T$419,15)</f>
        <v>85</v>
      </c>
      <c r="P961" s="84">
        <f>VLOOKUP($A$958,Raport4!$B$283:$T$419,16)</f>
        <v>85</v>
      </c>
      <c r="Q961" s="84">
        <f>VLOOKUP($A$958,Raport4!$B$283:$T$419,17)</f>
        <v>78.5</v>
      </c>
      <c r="R961" s="84">
        <f>VLOOKUP($A$958,Raport4!$B$283:$T$419,18)</f>
        <v>86</v>
      </c>
      <c r="S961" s="38">
        <f t="shared" si="524"/>
        <v>1276</v>
      </c>
      <c r="T961" s="38">
        <f t="shared" si="525"/>
        <v>85.07</v>
      </c>
      <c r="U961" s="338"/>
      <c r="V961" s="340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 spans="1:32" ht="15" customHeight="1">
      <c r="A962" s="335"/>
      <c r="B962" s="86" t="str">
        <f>VLOOKUP($A$958,PresensiIPS!$A$7:$M$360,4)</f>
        <v>3526032406030002</v>
      </c>
      <c r="C962" s="36" t="s">
        <v>24</v>
      </c>
      <c r="D962" s="84">
        <f>VLOOKUP($A$958,Raport5!$B$283:$T$419,4)</f>
        <v>89.5</v>
      </c>
      <c r="E962" s="84">
        <f>VLOOKUP($A$958,Raport5!$B$283:$T$419,5)</f>
        <v>92</v>
      </c>
      <c r="F962" s="84">
        <f>VLOOKUP($A$958,Raport5!$B$283:$T$419,6)</f>
        <v>87.5</v>
      </c>
      <c r="G962" s="84">
        <f>VLOOKUP($A$958,Raport5!$B$283:$T$419,7)</f>
        <v>86</v>
      </c>
      <c r="H962" s="84">
        <f>VLOOKUP($A$958,Raport5!$B$283:$T$419,8)</f>
        <v>95</v>
      </c>
      <c r="I962" s="84">
        <f>VLOOKUP($A$958,Raport5!$B$283:$T$419,9)</f>
        <v>84</v>
      </c>
      <c r="J962" s="84">
        <f>VLOOKUP($A$958,Raport5!$B$283:$T$419,10)</f>
        <v>89.5</v>
      </c>
      <c r="K962" s="84">
        <f>VLOOKUP($A$958,Raport5!$B$283:$T$419,11)</f>
        <v>82</v>
      </c>
      <c r="L962" s="84">
        <f>VLOOKUP($A$958,Raport5!$B$283:$T$419,12)</f>
        <v>92</v>
      </c>
      <c r="M962" s="84">
        <f>VLOOKUP($A$958,Raport5!$B$283:$T$419,13)</f>
        <v>85</v>
      </c>
      <c r="N962" s="84">
        <f>VLOOKUP($A$958,Raport5!$B$283:$T$419,14)</f>
        <v>85.5</v>
      </c>
      <c r="O962" s="84">
        <f>VLOOKUP($A$958,Raport5!$B$283:$T$419,15)</f>
        <v>85.5</v>
      </c>
      <c r="P962" s="84">
        <f>VLOOKUP($A$958,Raport5!$B$283:$T$419,16)</f>
        <v>89</v>
      </c>
      <c r="Q962" s="84">
        <f>VLOOKUP($A$958,Raport5!$B$283:$T$419,17)</f>
        <v>79</v>
      </c>
      <c r="R962" s="84">
        <f>VLOOKUP($A$958,Raport5!$B$283:$T$419,18)</f>
        <v>84.5</v>
      </c>
      <c r="S962" s="38">
        <f t="shared" si="524"/>
        <v>1306</v>
      </c>
      <c r="T962" s="38">
        <f t="shared" si="525"/>
        <v>87.07</v>
      </c>
      <c r="U962" s="338"/>
      <c r="V962" s="340"/>
    </row>
    <row r="963" spans="1:32" ht="15" customHeight="1">
      <c r="A963" s="335"/>
      <c r="B963" s="85">
        <f>VLOOKUP($A$958,PresensiIPS!$A$7:$M$360,2)</f>
        <v>12237</v>
      </c>
      <c r="C963" s="36" t="s">
        <v>67</v>
      </c>
      <c r="D963" s="84">
        <f>VLOOKUP($A$958,Raport6!$B$283:$T$419,4)</f>
        <v>91</v>
      </c>
      <c r="E963" s="84">
        <f>VLOOKUP($A$958,Raport6!$B$283:$T$419,5)</f>
        <v>93</v>
      </c>
      <c r="F963" s="84">
        <f>VLOOKUP($A$958,Raport6!$B$283:$T$419,6)</f>
        <v>91.5</v>
      </c>
      <c r="G963" s="84">
        <f>VLOOKUP($A$958,Raport6!$B$283:$T$419,7)</f>
        <v>88.5</v>
      </c>
      <c r="H963" s="84">
        <f>VLOOKUP($A$958,Raport6!$B$283:$T$419,8)</f>
        <v>95.5</v>
      </c>
      <c r="I963" s="84">
        <f>VLOOKUP($A$958,Raport6!$B$283:$T$419,9)</f>
        <v>87</v>
      </c>
      <c r="J963" s="84">
        <f>VLOOKUP($A$958,Raport6!$B$283:$T$419,10)</f>
        <v>94.5</v>
      </c>
      <c r="K963" s="84">
        <f>VLOOKUP($A$958,Raport6!$B$283:$T$419,11)</f>
        <v>85</v>
      </c>
      <c r="L963" s="84">
        <f>VLOOKUP($A$958,Raport6!$B$283:$T$419,12)</f>
        <v>92.5</v>
      </c>
      <c r="M963" s="84">
        <f>VLOOKUP($A$958,Raport6!$B$283:$T$419,13)</f>
        <v>89</v>
      </c>
      <c r="N963" s="84">
        <f>VLOOKUP($A$958,Raport6!$B$283:$T$419,14)</f>
        <v>87</v>
      </c>
      <c r="O963" s="84">
        <f>VLOOKUP($A$958,Raport6!$B$283:$T$419,15)</f>
        <v>85.5</v>
      </c>
      <c r="P963" s="84">
        <f>VLOOKUP($A$958,Raport6!$B$283:$T$419,16)</f>
        <v>89</v>
      </c>
      <c r="Q963" s="84">
        <f>VLOOKUP($A$958,Raport6!$B$283:$T$419,17)</f>
        <v>80.5</v>
      </c>
      <c r="R963" s="84">
        <f>VLOOKUP($A$958,Raport6!$B$283:$T$419,18)</f>
        <v>85.5</v>
      </c>
      <c r="S963" s="38">
        <f t="shared" si="524"/>
        <v>1335</v>
      </c>
      <c r="T963" s="38">
        <f t="shared" si="525"/>
        <v>89</v>
      </c>
      <c r="U963" s="338"/>
      <c r="V963" s="340"/>
    </row>
    <row r="964" spans="1:32" ht="15" customHeight="1">
      <c r="A964" s="335"/>
      <c r="B964" s="85" t="str">
        <f>VLOOKUP($A$958,PresensiIPS!$A$7:$M$360,3)</f>
        <v>0032061820</v>
      </c>
      <c r="C964" s="27" t="s">
        <v>21</v>
      </c>
      <c r="D964" s="39">
        <f>ROUND(((D958+D959+D960+D961+D962+D963)/6),2)</f>
        <v>86</v>
      </c>
      <c r="E964" s="39">
        <f>ROUND(((E958+E959+E960+E961+E962+E963)/6),2)</f>
        <v>88.5</v>
      </c>
      <c r="F964" s="39">
        <f>ROUND(((F958+F959+F960+F961+F962+F963)/6),2)</f>
        <v>86.67</v>
      </c>
      <c r="G964" s="39">
        <f>ROUND(((G958+G959+G960+G961+G962+G963)/6),2)</f>
        <v>84.67</v>
      </c>
      <c r="H964" s="39">
        <f>ROUND(((H958+H959+H960+H961+H962+H963)/6),2)</f>
        <v>88.58</v>
      </c>
      <c r="I964" s="39">
        <f t="shared" ref="I964:T964" si="527">ROUND(((I958+I959+I960+I961+I962+I963)/6),2)</f>
        <v>81.83</v>
      </c>
      <c r="J964" s="39">
        <f t="shared" si="527"/>
        <v>88.08</v>
      </c>
      <c r="K964" s="39">
        <f t="shared" si="527"/>
        <v>82</v>
      </c>
      <c r="L964" s="39">
        <f t="shared" si="527"/>
        <v>84.83</v>
      </c>
      <c r="M964" s="39">
        <f t="shared" ref="M964" si="528">ROUND(((M958+M959+M960+M961+M962+M963)/6),2)</f>
        <v>82.42</v>
      </c>
      <c r="N964" s="39">
        <f t="shared" si="527"/>
        <v>84.58</v>
      </c>
      <c r="O964" s="39">
        <f t="shared" si="527"/>
        <v>82.42</v>
      </c>
      <c r="P964" s="39">
        <f t="shared" si="527"/>
        <v>84.67</v>
      </c>
      <c r="Q964" s="39">
        <f t="shared" si="527"/>
        <v>79.92</v>
      </c>
      <c r="R964" s="39">
        <f t="shared" si="527"/>
        <v>85.42</v>
      </c>
      <c r="S964" s="39">
        <f t="shared" si="527"/>
        <v>1270.58</v>
      </c>
      <c r="T964" s="39">
        <f t="shared" si="527"/>
        <v>84.71</v>
      </c>
      <c r="U964" s="338"/>
      <c r="V964" s="340"/>
    </row>
    <row r="965" spans="1:32" ht="15" customHeight="1">
      <c r="A965" s="335"/>
      <c r="B965" s="78"/>
      <c r="C965" s="28" t="s">
        <v>204</v>
      </c>
      <c r="D965" s="84">
        <f>VLOOKUP($A$958,'Nilai USP'!$B$283:$T$419,4)</f>
        <v>88</v>
      </c>
      <c r="E965" s="84">
        <f>VLOOKUP($A$958,'Nilai USP'!$B$283:$T$419,5)</f>
        <v>83.07692307692308</v>
      </c>
      <c r="F965" s="84">
        <f>VLOOKUP($A$958,'Nilai USP'!$B$283:$T$419,6)</f>
        <v>88</v>
      </c>
      <c r="G965" s="84">
        <f>VLOOKUP($A$958,'Nilai USP'!$B$283:$T$419,7)</f>
        <v>76</v>
      </c>
      <c r="H965" s="84">
        <f>VLOOKUP($A$958,'Nilai USP'!$B$283:$T$419,8)</f>
        <v>87</v>
      </c>
      <c r="I965" s="84">
        <f>VLOOKUP($A$958,'Nilai USP'!$B$283:$T$419,9)</f>
        <v>88</v>
      </c>
      <c r="J965" s="84">
        <f>VLOOKUP($A$958,'Nilai USP'!$B$283:$T$419,10)</f>
        <v>93</v>
      </c>
      <c r="K965" s="84">
        <f>VLOOKUP($A$958,'Nilai USP'!$B$283:$T$419,11)</f>
        <v>91</v>
      </c>
      <c r="L965" s="84">
        <f>VLOOKUP($A$958,'Nilai USP'!$B$283:$T$419,12)</f>
        <v>84</v>
      </c>
      <c r="M965" s="84">
        <f>VLOOKUP($A$958,'Nilai USP'!$B$283:$T$419,13)</f>
        <v>89.411764705882348</v>
      </c>
      <c r="N965" s="84">
        <f>VLOOKUP($A$958,'Nilai USP'!$B$283:$T$419,14)</f>
        <v>92</v>
      </c>
      <c r="O965" s="84">
        <f>VLOOKUP($A$958,'Nilai USP'!$B$283:$T$419,15)</f>
        <v>87</v>
      </c>
      <c r="P965" s="84">
        <f>VLOOKUP($A$958,'Nilai USP'!$B$283:$T$419,16)</f>
        <v>80</v>
      </c>
      <c r="Q965" s="84">
        <f>VLOOKUP($A$958,'Nilai USP'!$B$283:$T$419,17)</f>
        <v>81</v>
      </c>
      <c r="R965" s="84">
        <f>VLOOKUP($A$958,'Nilai USP'!$B$283:$T$419,18)</f>
        <v>87</v>
      </c>
      <c r="S965" s="38">
        <f t="shared" ref="S965:S972" si="529">SUM(D965:R965)</f>
        <v>1294.4886877828053</v>
      </c>
      <c r="T965" s="38">
        <f t="shared" ref="T965:T972" si="530">ROUND(S965/COUNT(D965:R965),2)</f>
        <v>86.3</v>
      </c>
      <c r="U965" s="338"/>
      <c r="V965" s="340"/>
    </row>
    <row r="966" spans="1:32" ht="15" customHeight="1" thickBot="1">
      <c r="A966" s="336"/>
      <c r="B966" s="29"/>
      <c r="C966" s="37" t="s">
        <v>205</v>
      </c>
      <c r="D966" s="41">
        <f t="shared" ref="D966:R966" si="531">ROUND((D964*$V$6+D965*$V$7),0)</f>
        <v>87</v>
      </c>
      <c r="E966" s="41">
        <f t="shared" si="531"/>
        <v>86</v>
      </c>
      <c r="F966" s="41">
        <f t="shared" si="531"/>
        <v>87</v>
      </c>
      <c r="G966" s="41">
        <f t="shared" si="531"/>
        <v>80</v>
      </c>
      <c r="H966" s="41">
        <f t="shared" si="531"/>
        <v>88</v>
      </c>
      <c r="I966" s="41">
        <f t="shared" si="531"/>
        <v>85</v>
      </c>
      <c r="J966" s="41">
        <f t="shared" si="531"/>
        <v>91</v>
      </c>
      <c r="K966" s="41">
        <f t="shared" si="531"/>
        <v>87</v>
      </c>
      <c r="L966" s="41">
        <f t="shared" si="531"/>
        <v>84</v>
      </c>
      <c r="M966" s="41">
        <f t="shared" si="531"/>
        <v>86</v>
      </c>
      <c r="N966" s="41">
        <f t="shared" si="531"/>
        <v>88</v>
      </c>
      <c r="O966" s="41">
        <f t="shared" si="531"/>
        <v>85</v>
      </c>
      <c r="P966" s="41">
        <f t="shared" si="531"/>
        <v>82</v>
      </c>
      <c r="Q966" s="41">
        <f t="shared" si="531"/>
        <v>80</v>
      </c>
      <c r="R966" s="41">
        <f t="shared" si="531"/>
        <v>86</v>
      </c>
      <c r="S966" s="41">
        <f t="shared" si="529"/>
        <v>1282</v>
      </c>
      <c r="T966" s="41">
        <f t="shared" si="530"/>
        <v>85.47</v>
      </c>
      <c r="U966" s="339"/>
      <c r="V966" s="341"/>
    </row>
    <row r="967" spans="1:32" ht="15" customHeight="1" thickTop="1">
      <c r="A967" s="334">
        <v>107</v>
      </c>
      <c r="B967" s="26"/>
      <c r="C967" s="36" t="s">
        <v>34</v>
      </c>
      <c r="D967" s="87">
        <f>VLOOKUP($A$967,Raport1!$B$283:$T$419,4)</f>
        <v>76.5</v>
      </c>
      <c r="E967" s="87">
        <f>VLOOKUP($A$967,Raport1!$B$283:$T$419,5)</f>
        <v>84.5</v>
      </c>
      <c r="F967" s="87">
        <f>VLOOKUP($A$967,Raport1!$B$283:$T$419,6)</f>
        <v>86</v>
      </c>
      <c r="G967" s="87">
        <f>VLOOKUP($A$967,Raport1!$B$283:$T$419,7)</f>
        <v>77.5</v>
      </c>
      <c r="H967" s="87">
        <f>VLOOKUP($A$967,Raport1!$B$283:$T$419,8)</f>
        <v>82.5</v>
      </c>
      <c r="I967" s="87">
        <f>VLOOKUP($A$967,Raport1!$B$283:$T$419,9)</f>
        <v>80</v>
      </c>
      <c r="J967" s="87">
        <f>VLOOKUP($A$967,Raport1!$B$283:$T$419,10)</f>
        <v>80</v>
      </c>
      <c r="K967" s="87">
        <f>VLOOKUP($A$967,Raport1!$B$283:$T$419,11)</f>
        <v>77.5</v>
      </c>
      <c r="L967" s="87">
        <f>VLOOKUP($A$967,Raport1!$B$283:$T$419,12)</f>
        <v>85</v>
      </c>
      <c r="M967" s="87">
        <f>VLOOKUP($A$967,Raport1!$B$283:$T$419,13)</f>
        <v>79.5</v>
      </c>
      <c r="N967" s="87">
        <f>VLOOKUP($A$967,Raport1!$B$283:$T$419,14)</f>
        <v>86</v>
      </c>
      <c r="O967" s="87">
        <f>VLOOKUP($A$967,Raport1!$B$283:$T$419,15)</f>
        <v>75</v>
      </c>
      <c r="P967" s="87">
        <f>VLOOKUP($A$967,Raport1!$B$283:$T$419,16)</f>
        <v>82.5</v>
      </c>
      <c r="Q967" s="87">
        <f>VLOOKUP($A$967,Raport1!$B$283:$T$419,17)</f>
        <v>79</v>
      </c>
      <c r="R967" s="87">
        <f>VLOOKUP($A$967,Raport1!$B$283:$T$419,18)</f>
        <v>86</v>
      </c>
      <c r="S967" s="80">
        <f t="shared" si="529"/>
        <v>1217.5</v>
      </c>
      <c r="T967" s="80">
        <f t="shared" si="530"/>
        <v>81.17</v>
      </c>
      <c r="U967" s="337" t="str">
        <f>'SIKAP IPS'!J114</f>
        <v>SB</v>
      </c>
      <c r="V967" s="340" t="s">
        <v>33</v>
      </c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 spans="1:32" ht="15" customHeight="1">
      <c r="A968" s="335"/>
      <c r="B968" s="26"/>
      <c r="C968" s="35" t="s">
        <v>35</v>
      </c>
      <c r="D968" s="84">
        <f>VLOOKUP($A$967,Raport2!$B$283:$T$419,4)</f>
        <v>84</v>
      </c>
      <c r="E968" s="84">
        <f>VLOOKUP($A$967,Raport2!$B$283:$T$419,5)</f>
        <v>85</v>
      </c>
      <c r="F968" s="84">
        <f>VLOOKUP($A$967,Raport2!$B$283:$T$419,6)</f>
        <v>88</v>
      </c>
      <c r="G968" s="84">
        <f>VLOOKUP($A$967,Raport2!$B$283:$T$419,7)</f>
        <v>83.5</v>
      </c>
      <c r="H968" s="84">
        <f>VLOOKUP($A$967,Raport2!$B$283:$T$419,8)</f>
        <v>86</v>
      </c>
      <c r="I968" s="84">
        <f>VLOOKUP($A$967,Raport2!$B$283:$T$419,9)</f>
        <v>82</v>
      </c>
      <c r="J968" s="84">
        <f>VLOOKUP($A$967,Raport2!$B$283:$T$419,10)</f>
        <v>86</v>
      </c>
      <c r="K968" s="84">
        <f>VLOOKUP($A$967,Raport2!$B$283:$T$419,11)</f>
        <v>81</v>
      </c>
      <c r="L968" s="84">
        <f>VLOOKUP($A$967,Raport2!$B$283:$T$419,12)</f>
        <v>85.5</v>
      </c>
      <c r="M968" s="84">
        <f>VLOOKUP($A$967,Raport2!$B$283:$T$419,13)</f>
        <v>86</v>
      </c>
      <c r="N968" s="84">
        <f>VLOOKUP($A$967,Raport2!$B$283:$T$419,14)</f>
        <v>85.5</v>
      </c>
      <c r="O968" s="84">
        <f>VLOOKUP($A$967,Raport2!$B$283:$T$419,15)</f>
        <v>80</v>
      </c>
      <c r="P968" s="84">
        <f>VLOOKUP($A$967,Raport2!$B$283:$T$419,16)</f>
        <v>86.5</v>
      </c>
      <c r="Q968" s="84">
        <f>VLOOKUP($A$967,Raport2!$B$283:$T$419,17)</f>
        <v>81.5</v>
      </c>
      <c r="R968" s="84">
        <f>VLOOKUP($A$967,Raport2!$B$283:$T$419,18)</f>
        <v>86</v>
      </c>
      <c r="S968" s="38">
        <f t="shared" si="529"/>
        <v>1266.5</v>
      </c>
      <c r="T968" s="38">
        <f t="shared" si="530"/>
        <v>84.43</v>
      </c>
      <c r="U968" s="338"/>
      <c r="V968" s="340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 spans="1:32" ht="15" customHeight="1">
      <c r="A969" s="335"/>
      <c r="B969" s="342" t="str">
        <f>VLOOKUP($A$967,PresensiIPS!$A$7:$M$360,7)</f>
        <v>FITRI DESI ISNAIN</v>
      </c>
      <c r="C969" s="35" t="s">
        <v>22</v>
      </c>
      <c r="D969" s="84">
        <f>VLOOKUP($A$967,Raport3!$B$283:$T$419,4)</f>
        <v>88</v>
      </c>
      <c r="E969" s="84">
        <f>VLOOKUP($A$967,Raport3!$B$283:$T$419,5)</f>
        <v>85.5</v>
      </c>
      <c r="F969" s="84">
        <f>VLOOKUP($A$967,Raport3!$B$283:$T$419,6)</f>
        <v>86</v>
      </c>
      <c r="G969" s="84">
        <f>VLOOKUP($A$967,Raport3!$B$283:$T$419,7)</f>
        <v>87</v>
      </c>
      <c r="H969" s="84">
        <f>VLOOKUP($A$967,Raport3!$B$283:$T$419,8)</f>
        <v>87</v>
      </c>
      <c r="I969" s="84">
        <f>VLOOKUP($A$967,Raport3!$B$283:$T$419,9)</f>
        <v>84</v>
      </c>
      <c r="J969" s="84">
        <f>VLOOKUP($A$967,Raport3!$B$283:$T$419,10)</f>
        <v>89</v>
      </c>
      <c r="K969" s="84">
        <f>VLOOKUP($A$967,Raport3!$B$283:$T$419,11)</f>
        <v>81</v>
      </c>
      <c r="L969" s="84">
        <f>VLOOKUP($A$967,Raport3!$B$283:$T$419,12)</f>
        <v>82.5</v>
      </c>
      <c r="M969" s="84">
        <f>VLOOKUP($A$967,Raport3!$B$283:$T$419,13)</f>
        <v>88</v>
      </c>
      <c r="N969" s="84">
        <f>VLOOKUP($A$967,Raport3!$B$283:$T$419,14)</f>
        <v>86.5</v>
      </c>
      <c r="O969" s="84">
        <f>VLOOKUP($A$967,Raport3!$B$283:$T$419,15)</f>
        <v>85</v>
      </c>
      <c r="P969" s="84">
        <f>VLOOKUP($A$967,Raport3!$B$283:$T$419,16)</f>
        <v>87.5</v>
      </c>
      <c r="Q969" s="84">
        <f>VLOOKUP($A$967,Raport3!$B$283:$T$419,17)</f>
        <v>85.5</v>
      </c>
      <c r="R969" s="84">
        <f>VLOOKUP($A$967,Raport3!$B$283:$T$419,18)</f>
        <v>87</v>
      </c>
      <c r="S969" s="38">
        <f t="shared" si="529"/>
        <v>1289.5</v>
      </c>
      <c r="T969" s="38">
        <f t="shared" si="530"/>
        <v>85.97</v>
      </c>
      <c r="U969" s="338"/>
      <c r="V969" s="340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 spans="1:32" ht="15" customHeight="1">
      <c r="A970" s="335"/>
      <c r="B970" s="342"/>
      <c r="C970" s="35" t="s">
        <v>23</v>
      </c>
      <c r="D970" s="84">
        <f>VLOOKUP($A$967,Raport4!$B$283:$T$419,4)</f>
        <v>86.5</v>
      </c>
      <c r="E970" s="84">
        <f>VLOOKUP($A$967,Raport4!$B$283:$T$419,5)</f>
        <v>91</v>
      </c>
      <c r="F970" s="84">
        <f>VLOOKUP($A$967,Raport4!$B$283:$T$419,6)</f>
        <v>86.5</v>
      </c>
      <c r="G970" s="84">
        <f>VLOOKUP($A$967,Raport4!$B$283:$T$419,7)</f>
        <v>86</v>
      </c>
      <c r="H970" s="84">
        <f>VLOOKUP($A$967,Raport4!$B$283:$T$419,8)</f>
        <v>91</v>
      </c>
      <c r="I970" s="84">
        <f>VLOOKUP($A$967,Raport4!$B$283:$T$419,9)</f>
        <v>85</v>
      </c>
      <c r="J970" s="84">
        <f>VLOOKUP($A$967,Raport4!$B$283:$T$419,10)</f>
        <v>91.5</v>
      </c>
      <c r="K970" s="84">
        <f>VLOOKUP($A$967,Raport4!$B$283:$T$419,11)</f>
        <v>83</v>
      </c>
      <c r="L970" s="84">
        <f>VLOOKUP($A$967,Raport4!$B$283:$T$419,12)</f>
        <v>85.5</v>
      </c>
      <c r="M970" s="84">
        <f>VLOOKUP($A$967,Raport4!$B$283:$T$419,13)</f>
        <v>85</v>
      </c>
      <c r="N970" s="84">
        <f>VLOOKUP($A$967,Raport4!$B$283:$T$419,14)</f>
        <v>87</v>
      </c>
      <c r="O970" s="84">
        <f>VLOOKUP($A$967,Raport4!$B$283:$T$419,15)</f>
        <v>85</v>
      </c>
      <c r="P970" s="84">
        <f>VLOOKUP($A$967,Raport4!$B$283:$T$419,16)</f>
        <v>89.5</v>
      </c>
      <c r="Q970" s="84">
        <f>VLOOKUP($A$967,Raport4!$B$283:$T$419,17)</f>
        <v>82</v>
      </c>
      <c r="R970" s="84">
        <f>VLOOKUP($A$967,Raport4!$B$283:$T$419,18)</f>
        <v>88</v>
      </c>
      <c r="S970" s="38">
        <f t="shared" si="529"/>
        <v>1302.5</v>
      </c>
      <c r="T970" s="38">
        <f t="shared" si="530"/>
        <v>86.83</v>
      </c>
      <c r="U970" s="338"/>
      <c r="V970" s="340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 spans="1:32" ht="15" customHeight="1">
      <c r="A971" s="335"/>
      <c r="B971" s="86" t="str">
        <f>VLOOKUP($A$967,PresensiIPS!$A$7:$M$360,4)</f>
        <v>3526014212030003</v>
      </c>
      <c r="C971" s="36" t="s">
        <v>24</v>
      </c>
      <c r="D971" s="84">
        <f>VLOOKUP($A$967,Raport5!$B$283:$T$419,4)</f>
        <v>92</v>
      </c>
      <c r="E971" s="84">
        <f>VLOOKUP($A$967,Raport5!$B$283:$T$419,5)</f>
        <v>94.5</v>
      </c>
      <c r="F971" s="84">
        <f>VLOOKUP($A$967,Raport5!$B$283:$T$419,6)</f>
        <v>89</v>
      </c>
      <c r="G971" s="84">
        <f>VLOOKUP($A$967,Raport5!$B$283:$T$419,7)</f>
        <v>85.5</v>
      </c>
      <c r="H971" s="84">
        <f>VLOOKUP($A$967,Raport5!$B$283:$T$419,8)</f>
        <v>93.5</v>
      </c>
      <c r="I971" s="84">
        <f>VLOOKUP($A$967,Raport5!$B$283:$T$419,9)</f>
        <v>88.5</v>
      </c>
      <c r="J971" s="84">
        <f>VLOOKUP($A$967,Raport5!$B$283:$T$419,10)</f>
        <v>93.5</v>
      </c>
      <c r="K971" s="84">
        <f>VLOOKUP($A$967,Raport5!$B$283:$T$419,11)</f>
        <v>85</v>
      </c>
      <c r="L971" s="84">
        <f>VLOOKUP($A$967,Raport5!$B$283:$T$419,12)</f>
        <v>90.5</v>
      </c>
      <c r="M971" s="84">
        <f>VLOOKUP($A$967,Raport5!$B$283:$T$419,13)</f>
        <v>90</v>
      </c>
      <c r="N971" s="84">
        <f>VLOOKUP($A$967,Raport5!$B$283:$T$419,14)</f>
        <v>88</v>
      </c>
      <c r="O971" s="84">
        <f>VLOOKUP($A$967,Raport5!$B$283:$T$419,15)</f>
        <v>88.5</v>
      </c>
      <c r="P971" s="84">
        <f>VLOOKUP($A$967,Raport5!$B$283:$T$419,16)</f>
        <v>89.5</v>
      </c>
      <c r="Q971" s="84">
        <f>VLOOKUP($A$967,Raport5!$B$283:$T$419,17)</f>
        <v>88.5</v>
      </c>
      <c r="R971" s="84">
        <f>VLOOKUP($A$967,Raport5!$B$283:$T$419,18)</f>
        <v>91</v>
      </c>
      <c r="S971" s="38">
        <f t="shared" si="529"/>
        <v>1347.5</v>
      </c>
      <c r="T971" s="38">
        <f t="shared" si="530"/>
        <v>89.83</v>
      </c>
      <c r="U971" s="338"/>
      <c r="V971" s="340"/>
    </row>
    <row r="972" spans="1:32" ht="15" customHeight="1">
      <c r="A972" s="335"/>
      <c r="B972" s="85">
        <f>VLOOKUP($A$967,PresensiIPS!$A$7:$M$360,2)</f>
        <v>12249</v>
      </c>
      <c r="C972" s="36" t="s">
        <v>67</v>
      </c>
      <c r="D972" s="84">
        <f>VLOOKUP($A$967,Raport6!$B$283:$T$419,4)</f>
        <v>93.5</v>
      </c>
      <c r="E972" s="84">
        <f>VLOOKUP($A$967,Raport6!$B$283:$T$419,5)</f>
        <v>96</v>
      </c>
      <c r="F972" s="84">
        <f>VLOOKUP($A$967,Raport6!$B$283:$T$419,6)</f>
        <v>92.5</v>
      </c>
      <c r="G972" s="84">
        <f>VLOOKUP($A$967,Raport6!$B$283:$T$419,7)</f>
        <v>88</v>
      </c>
      <c r="H972" s="84">
        <f>VLOOKUP($A$967,Raport6!$B$283:$T$419,8)</f>
        <v>93.5</v>
      </c>
      <c r="I972" s="84">
        <f>VLOOKUP($A$967,Raport6!$B$283:$T$419,9)</f>
        <v>90.5</v>
      </c>
      <c r="J972" s="84">
        <f>VLOOKUP($A$967,Raport6!$B$283:$T$419,10)</f>
        <v>94.5</v>
      </c>
      <c r="K972" s="84">
        <f>VLOOKUP($A$967,Raport6!$B$283:$T$419,11)</f>
        <v>88</v>
      </c>
      <c r="L972" s="84">
        <f>VLOOKUP($A$967,Raport6!$B$283:$T$419,12)</f>
        <v>91.5</v>
      </c>
      <c r="M972" s="84">
        <f>VLOOKUP($A$967,Raport6!$B$283:$T$419,13)</f>
        <v>94</v>
      </c>
      <c r="N972" s="84">
        <f>VLOOKUP($A$967,Raport6!$B$283:$T$419,14)</f>
        <v>90</v>
      </c>
      <c r="O972" s="84">
        <f>VLOOKUP($A$967,Raport6!$B$283:$T$419,15)</f>
        <v>88.5</v>
      </c>
      <c r="P972" s="84">
        <f>VLOOKUP($A$967,Raport6!$B$283:$T$419,16)</f>
        <v>91</v>
      </c>
      <c r="Q972" s="84">
        <f>VLOOKUP($A$967,Raport6!$B$283:$T$419,17)</f>
        <v>88.5</v>
      </c>
      <c r="R972" s="84">
        <f>VLOOKUP($A$967,Raport6!$B$283:$T$419,18)</f>
        <v>91</v>
      </c>
      <c r="S972" s="38">
        <f t="shared" si="529"/>
        <v>1371</v>
      </c>
      <c r="T972" s="38">
        <f t="shared" si="530"/>
        <v>91.4</v>
      </c>
      <c r="U972" s="338"/>
      <c r="V972" s="340"/>
    </row>
    <row r="973" spans="1:32" ht="15" customHeight="1">
      <c r="A973" s="335"/>
      <c r="B973" s="85" t="str">
        <f>VLOOKUP($A$967,PresensiIPS!$A$7:$M$360,3)</f>
        <v>0032124689</v>
      </c>
      <c r="C973" s="27" t="s">
        <v>21</v>
      </c>
      <c r="D973" s="39">
        <f>ROUND(((D967+D968+D969+D970+D971+D972)/6),2)</f>
        <v>86.75</v>
      </c>
      <c r="E973" s="39">
        <f>ROUND(((E967+E968+E969+E970+E971+E972)/6),2)</f>
        <v>89.42</v>
      </c>
      <c r="F973" s="39">
        <f>ROUND(((F967+F968+F969+F970+F971+F972)/6),2)</f>
        <v>88</v>
      </c>
      <c r="G973" s="39">
        <f>ROUND(((G967+G968+G969+G970+G971+G972)/6),2)</f>
        <v>84.58</v>
      </c>
      <c r="H973" s="39">
        <f>ROUND(((H967+H968+H969+H970+H971+H972)/6),2)</f>
        <v>88.92</v>
      </c>
      <c r="I973" s="39">
        <f t="shared" ref="I973:T973" si="532">ROUND(((I967+I968+I969+I970+I971+I972)/6),2)</f>
        <v>85</v>
      </c>
      <c r="J973" s="39">
        <f t="shared" si="532"/>
        <v>89.08</v>
      </c>
      <c r="K973" s="39">
        <f t="shared" si="532"/>
        <v>82.58</v>
      </c>
      <c r="L973" s="39">
        <f t="shared" si="532"/>
        <v>86.75</v>
      </c>
      <c r="M973" s="39">
        <f t="shared" ref="M973" si="533">ROUND(((M967+M968+M969+M970+M971+M972)/6),2)</f>
        <v>87.08</v>
      </c>
      <c r="N973" s="39">
        <f t="shared" si="532"/>
        <v>87.17</v>
      </c>
      <c r="O973" s="39">
        <f t="shared" si="532"/>
        <v>83.67</v>
      </c>
      <c r="P973" s="39">
        <f t="shared" si="532"/>
        <v>87.75</v>
      </c>
      <c r="Q973" s="39">
        <f t="shared" si="532"/>
        <v>84.17</v>
      </c>
      <c r="R973" s="39">
        <f t="shared" si="532"/>
        <v>88.17</v>
      </c>
      <c r="S973" s="39">
        <f t="shared" si="532"/>
        <v>1299.08</v>
      </c>
      <c r="T973" s="39">
        <f t="shared" si="532"/>
        <v>86.61</v>
      </c>
      <c r="U973" s="338"/>
      <c r="V973" s="340"/>
    </row>
    <row r="974" spans="1:32" ht="15" customHeight="1">
      <c r="A974" s="335"/>
      <c r="B974" s="78"/>
      <c r="C974" s="28" t="s">
        <v>204</v>
      </c>
      <c r="D974" s="84">
        <f>VLOOKUP($A$967,'Nilai USP'!$B$283:$T$419,4)</f>
        <v>94</v>
      </c>
      <c r="E974" s="84">
        <f>VLOOKUP($A$967,'Nilai USP'!$B$283:$T$419,5)</f>
        <v>86.92307692307692</v>
      </c>
      <c r="F974" s="84">
        <f>VLOOKUP($A$967,'Nilai USP'!$B$283:$T$419,6)</f>
        <v>90</v>
      </c>
      <c r="G974" s="84">
        <f>VLOOKUP($A$967,'Nilai USP'!$B$283:$T$419,7)</f>
        <v>82</v>
      </c>
      <c r="H974" s="84">
        <f>VLOOKUP($A$967,'Nilai USP'!$B$283:$T$419,8)</f>
        <v>88</v>
      </c>
      <c r="I974" s="84">
        <f>VLOOKUP($A$967,'Nilai USP'!$B$283:$T$419,9)</f>
        <v>92</v>
      </c>
      <c r="J974" s="84">
        <f>VLOOKUP($A$967,'Nilai USP'!$B$283:$T$419,10)</f>
        <v>92</v>
      </c>
      <c r="K974" s="84">
        <f>VLOOKUP($A$967,'Nilai USP'!$B$283:$T$419,11)</f>
        <v>95</v>
      </c>
      <c r="L974" s="84">
        <f>VLOOKUP($A$967,'Nilai USP'!$B$283:$T$419,12)</f>
        <v>86</v>
      </c>
      <c r="M974" s="84">
        <f>VLOOKUP($A$967,'Nilai USP'!$B$283:$T$419,13)</f>
        <v>94.705882352941174</v>
      </c>
      <c r="N974" s="84">
        <f>VLOOKUP($A$967,'Nilai USP'!$B$283:$T$419,14)</f>
        <v>99</v>
      </c>
      <c r="O974" s="84">
        <f>VLOOKUP($A$967,'Nilai USP'!$B$283:$T$419,15)</f>
        <v>85</v>
      </c>
      <c r="P974" s="84">
        <f>VLOOKUP($A$967,'Nilai USP'!$B$283:$T$419,16)</f>
        <v>87</v>
      </c>
      <c r="Q974" s="84">
        <f>VLOOKUP($A$967,'Nilai USP'!$B$283:$T$419,17)</f>
        <v>84</v>
      </c>
      <c r="R974" s="84">
        <f>VLOOKUP($A$967,'Nilai USP'!$B$283:$T$419,18)</f>
        <v>87</v>
      </c>
      <c r="S974" s="38">
        <f t="shared" ref="S974:S981" si="534">SUM(D974:R974)</f>
        <v>1342.6289592760181</v>
      </c>
      <c r="T974" s="38">
        <f t="shared" ref="T974:T981" si="535">ROUND(S974/COUNT(D974:R974),2)</f>
        <v>89.51</v>
      </c>
      <c r="U974" s="338"/>
      <c r="V974" s="340"/>
    </row>
    <row r="975" spans="1:32" ht="15" customHeight="1" thickBot="1">
      <c r="A975" s="336"/>
      <c r="B975" s="29"/>
      <c r="C975" s="37" t="s">
        <v>205</v>
      </c>
      <c r="D975" s="41">
        <f t="shared" ref="D975:R975" si="536">ROUND((D973*$V$6+D974*$V$7),0)</f>
        <v>90</v>
      </c>
      <c r="E975" s="41">
        <f t="shared" si="536"/>
        <v>88</v>
      </c>
      <c r="F975" s="41">
        <f t="shared" si="536"/>
        <v>89</v>
      </c>
      <c r="G975" s="41">
        <f t="shared" si="536"/>
        <v>83</v>
      </c>
      <c r="H975" s="41">
        <f t="shared" si="536"/>
        <v>88</v>
      </c>
      <c r="I975" s="41">
        <f t="shared" si="536"/>
        <v>89</v>
      </c>
      <c r="J975" s="41">
        <f t="shared" si="536"/>
        <v>91</v>
      </c>
      <c r="K975" s="41">
        <f t="shared" si="536"/>
        <v>89</v>
      </c>
      <c r="L975" s="41">
        <f t="shared" si="536"/>
        <v>86</v>
      </c>
      <c r="M975" s="41">
        <f t="shared" si="536"/>
        <v>91</v>
      </c>
      <c r="N975" s="41">
        <f t="shared" si="536"/>
        <v>93</v>
      </c>
      <c r="O975" s="41">
        <f t="shared" si="536"/>
        <v>84</v>
      </c>
      <c r="P975" s="41">
        <f t="shared" si="536"/>
        <v>87</v>
      </c>
      <c r="Q975" s="41">
        <f t="shared" si="536"/>
        <v>84</v>
      </c>
      <c r="R975" s="41">
        <f t="shared" si="536"/>
        <v>88</v>
      </c>
      <c r="S975" s="41">
        <f t="shared" si="534"/>
        <v>1320</v>
      </c>
      <c r="T975" s="41">
        <f t="shared" si="535"/>
        <v>88</v>
      </c>
      <c r="U975" s="339"/>
      <c r="V975" s="341"/>
    </row>
    <row r="976" spans="1:32" ht="15" customHeight="1" thickTop="1">
      <c r="A976" s="334">
        <v>108</v>
      </c>
      <c r="B976" s="26"/>
      <c r="C976" s="36" t="s">
        <v>34</v>
      </c>
      <c r="D976" s="87">
        <f>VLOOKUP($A$976,Raport1!$B$283:$T$419,4)</f>
        <v>72</v>
      </c>
      <c r="E976" s="87">
        <f>VLOOKUP($A$976,Raport1!$B$283:$T$419,5)</f>
        <v>75.5</v>
      </c>
      <c r="F976" s="87">
        <f>VLOOKUP($A$976,Raport1!$B$283:$T$419,6)</f>
        <v>77.5</v>
      </c>
      <c r="G976" s="87">
        <f>VLOOKUP($A$976,Raport1!$B$283:$T$419,7)</f>
        <v>75</v>
      </c>
      <c r="H976" s="87">
        <f>VLOOKUP($A$976,Raport1!$B$283:$T$419,8)</f>
        <v>71</v>
      </c>
      <c r="I976" s="87">
        <f>VLOOKUP($A$976,Raport1!$B$283:$T$419,9)</f>
        <v>78</v>
      </c>
      <c r="J976" s="87">
        <f>VLOOKUP($A$976,Raport1!$B$283:$T$419,10)</f>
        <v>80</v>
      </c>
      <c r="K976" s="87">
        <f>VLOOKUP($A$976,Raport1!$B$283:$T$419,11)</f>
        <v>76.5</v>
      </c>
      <c r="L976" s="87">
        <f>VLOOKUP($A$976,Raport1!$B$283:$T$419,12)</f>
        <v>81</v>
      </c>
      <c r="M976" s="87">
        <f>VLOOKUP($A$976,Raport1!$B$283:$T$419,13)</f>
        <v>72.5</v>
      </c>
      <c r="N976" s="87">
        <f>VLOOKUP($A$976,Raport1!$B$283:$T$419,14)</f>
        <v>74</v>
      </c>
      <c r="O976" s="87">
        <f>VLOOKUP($A$976,Raport1!$B$283:$T$419,15)</f>
        <v>70</v>
      </c>
      <c r="P976" s="87">
        <f>VLOOKUP($A$976,Raport1!$B$283:$T$419,16)</f>
        <v>71.5</v>
      </c>
      <c r="Q976" s="87">
        <f>VLOOKUP($A$976,Raport1!$B$283:$T$419,17)</f>
        <v>75.5</v>
      </c>
      <c r="R976" s="87">
        <f>VLOOKUP($A$976,Raport1!$B$283:$T$419,18)</f>
        <v>80</v>
      </c>
      <c r="S976" s="80">
        <f t="shared" si="534"/>
        <v>1130</v>
      </c>
      <c r="T976" s="80">
        <f t="shared" si="535"/>
        <v>75.33</v>
      </c>
      <c r="U976" s="337" t="str">
        <f>'SIKAP IPS'!J115</f>
        <v>SB</v>
      </c>
      <c r="V976" s="340" t="s">
        <v>33</v>
      </c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 spans="1:32" ht="15" customHeight="1">
      <c r="A977" s="335"/>
      <c r="B977" s="26"/>
      <c r="C977" s="35" t="s">
        <v>35</v>
      </c>
      <c r="D977" s="84">
        <f>VLOOKUP($A$976,Raport2!$B$283:$T$419,4)</f>
        <v>74</v>
      </c>
      <c r="E977" s="84">
        <f>VLOOKUP($A$976,Raport2!$B$283:$T$419,5)</f>
        <v>77</v>
      </c>
      <c r="F977" s="84">
        <f>VLOOKUP($A$976,Raport2!$B$283:$T$419,6)</f>
        <v>75.5</v>
      </c>
      <c r="G977" s="84">
        <f>VLOOKUP($A$976,Raport2!$B$283:$T$419,7)</f>
        <v>85</v>
      </c>
      <c r="H977" s="84">
        <f>VLOOKUP($A$976,Raport2!$B$283:$T$419,8)</f>
        <v>83</v>
      </c>
      <c r="I977" s="84">
        <f>VLOOKUP($A$976,Raport2!$B$283:$T$419,9)</f>
        <v>80.5</v>
      </c>
      <c r="J977" s="84">
        <f>VLOOKUP($A$976,Raport2!$B$283:$T$419,10)</f>
        <v>85</v>
      </c>
      <c r="K977" s="84">
        <f>VLOOKUP($A$976,Raport2!$B$283:$T$419,11)</f>
        <v>80.5</v>
      </c>
      <c r="L977" s="84">
        <f>VLOOKUP($A$976,Raport2!$B$283:$T$419,12)</f>
        <v>83.5</v>
      </c>
      <c r="M977" s="84">
        <f>VLOOKUP($A$976,Raport2!$B$283:$T$419,13)</f>
        <v>75</v>
      </c>
      <c r="N977" s="84">
        <f>VLOOKUP($A$976,Raport2!$B$283:$T$419,14)</f>
        <v>73.5</v>
      </c>
      <c r="O977" s="84">
        <f>VLOOKUP($A$976,Raport2!$B$283:$T$419,15)</f>
        <v>70</v>
      </c>
      <c r="P977" s="84">
        <f>VLOOKUP($A$976,Raport2!$B$283:$T$419,16)</f>
        <v>76.5</v>
      </c>
      <c r="Q977" s="84">
        <f>VLOOKUP($A$976,Raport2!$B$283:$T$419,17)</f>
        <v>79.5</v>
      </c>
      <c r="R977" s="84">
        <f>VLOOKUP($A$976,Raport2!$B$283:$T$419,18)</f>
        <v>78</v>
      </c>
      <c r="S977" s="38">
        <f t="shared" si="534"/>
        <v>1176.5</v>
      </c>
      <c r="T977" s="38">
        <f t="shared" si="535"/>
        <v>78.430000000000007</v>
      </c>
      <c r="U977" s="338"/>
      <c r="V977" s="340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 spans="1:32" ht="15" customHeight="1">
      <c r="A978" s="335"/>
      <c r="B978" s="342" t="str">
        <f>VLOOKUP($A$976,PresensiIPS!$A$7:$M$360,7)</f>
        <v>HENDY NURIAN EFFENDI</v>
      </c>
      <c r="C978" s="35" t="s">
        <v>22</v>
      </c>
      <c r="D978" s="84">
        <f>VLOOKUP($A$976,Raport3!$B$283:$T$419,4)</f>
        <v>77</v>
      </c>
      <c r="E978" s="84">
        <f>VLOOKUP($A$976,Raport3!$B$283:$T$419,5)</f>
        <v>78</v>
      </c>
      <c r="F978" s="84">
        <f>VLOOKUP($A$976,Raport3!$B$283:$T$419,6)</f>
        <v>79.5</v>
      </c>
      <c r="G978" s="84">
        <f>VLOOKUP($A$976,Raport3!$B$283:$T$419,7)</f>
        <v>80</v>
      </c>
      <c r="H978" s="84">
        <f>VLOOKUP($A$976,Raport3!$B$283:$T$419,8)</f>
        <v>83</v>
      </c>
      <c r="I978" s="84">
        <f>VLOOKUP($A$976,Raport3!$B$283:$T$419,9)</f>
        <v>83</v>
      </c>
      <c r="J978" s="84">
        <f>VLOOKUP($A$976,Raport3!$B$283:$T$419,10)</f>
        <v>85</v>
      </c>
      <c r="K978" s="84">
        <f>VLOOKUP($A$976,Raport3!$B$283:$T$419,11)</f>
        <v>61</v>
      </c>
      <c r="L978" s="84">
        <f>VLOOKUP($A$976,Raport3!$B$283:$T$419,12)</f>
        <v>77.5</v>
      </c>
      <c r="M978" s="84">
        <f>VLOOKUP($A$976,Raport3!$B$283:$T$419,13)</f>
        <v>74.5</v>
      </c>
      <c r="N978" s="84">
        <f>VLOOKUP($A$976,Raport3!$B$283:$T$419,14)</f>
        <v>71</v>
      </c>
      <c r="O978" s="84">
        <f>VLOOKUP($A$976,Raport3!$B$283:$T$419,15)</f>
        <v>70</v>
      </c>
      <c r="P978" s="84">
        <f>VLOOKUP($A$976,Raport3!$B$283:$T$419,16)</f>
        <v>77.5</v>
      </c>
      <c r="Q978" s="84">
        <f>VLOOKUP($A$976,Raport3!$B$283:$T$419,17)</f>
        <v>71.5</v>
      </c>
      <c r="R978" s="84">
        <f>VLOOKUP($A$976,Raport3!$B$283:$T$419,18)</f>
        <v>79</v>
      </c>
      <c r="S978" s="38">
        <f t="shared" si="534"/>
        <v>1147.5</v>
      </c>
      <c r="T978" s="38">
        <f t="shared" si="535"/>
        <v>76.5</v>
      </c>
      <c r="U978" s="338"/>
      <c r="V978" s="340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 spans="1:32" ht="15" customHeight="1">
      <c r="A979" s="335"/>
      <c r="B979" s="342"/>
      <c r="C979" s="35" t="s">
        <v>23</v>
      </c>
      <c r="D979" s="84">
        <f>VLOOKUP($A$976,Raport4!$B$283:$T$419,4)</f>
        <v>81</v>
      </c>
      <c r="E979" s="84">
        <f>VLOOKUP($A$976,Raport4!$B$283:$T$419,5)</f>
        <v>79</v>
      </c>
      <c r="F979" s="84">
        <f>VLOOKUP($A$976,Raport4!$B$283:$T$419,6)</f>
        <v>75.5</v>
      </c>
      <c r="G979" s="84">
        <f>VLOOKUP($A$976,Raport4!$B$283:$T$419,7)</f>
        <v>86.5</v>
      </c>
      <c r="H979" s="84">
        <f>VLOOKUP($A$976,Raport4!$B$283:$T$419,8)</f>
        <v>87</v>
      </c>
      <c r="I979" s="84">
        <f>VLOOKUP($A$976,Raport4!$B$283:$T$419,9)</f>
        <v>84</v>
      </c>
      <c r="J979" s="84">
        <f>VLOOKUP($A$976,Raport4!$B$283:$T$419,10)</f>
        <v>88</v>
      </c>
      <c r="K979" s="84">
        <f>VLOOKUP($A$976,Raport4!$B$283:$T$419,11)</f>
        <v>81.5</v>
      </c>
      <c r="L979" s="84">
        <f>VLOOKUP($A$976,Raport4!$B$283:$T$419,12)</f>
        <v>79</v>
      </c>
      <c r="M979" s="84">
        <f>VLOOKUP($A$976,Raport4!$B$283:$T$419,13)</f>
        <v>70.5</v>
      </c>
      <c r="N979" s="84">
        <f>VLOOKUP($A$976,Raport4!$B$283:$T$419,14)</f>
        <v>72.5</v>
      </c>
      <c r="O979" s="84">
        <f>VLOOKUP($A$976,Raport4!$B$283:$T$419,15)</f>
        <v>68</v>
      </c>
      <c r="P979" s="84">
        <f>VLOOKUP($A$976,Raport4!$B$283:$T$419,16)</f>
        <v>81.5</v>
      </c>
      <c r="Q979" s="84">
        <f>VLOOKUP($A$976,Raport4!$B$283:$T$419,17)</f>
        <v>74</v>
      </c>
      <c r="R979" s="84">
        <f>VLOOKUP($A$976,Raport4!$B$283:$T$419,18)</f>
        <v>80</v>
      </c>
      <c r="S979" s="38">
        <f t="shared" si="534"/>
        <v>1188</v>
      </c>
      <c r="T979" s="38">
        <f t="shared" si="535"/>
        <v>79.2</v>
      </c>
      <c r="U979" s="338"/>
      <c r="V979" s="340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 spans="1:32" ht="15" customHeight="1">
      <c r="A980" s="335"/>
      <c r="B980" s="86" t="str">
        <f>VLOOKUP($A$976,PresensiIPS!$A$7:$M$360,4)</f>
        <v>3526010807030003</v>
      </c>
      <c r="C980" s="36" t="s">
        <v>24</v>
      </c>
      <c r="D980" s="84">
        <f>VLOOKUP($A$976,Raport5!$B$283:$T$419,4)</f>
        <v>86</v>
      </c>
      <c r="E980" s="84">
        <f>VLOOKUP($A$976,Raport5!$B$283:$T$419,5)</f>
        <v>81.5</v>
      </c>
      <c r="F980" s="84">
        <f>VLOOKUP($A$976,Raport5!$B$283:$T$419,6)</f>
        <v>88</v>
      </c>
      <c r="G980" s="84">
        <f>VLOOKUP($A$976,Raport5!$B$283:$T$419,7)</f>
        <v>85.5</v>
      </c>
      <c r="H980" s="84">
        <f>VLOOKUP($A$976,Raport5!$B$283:$T$419,8)</f>
        <v>82</v>
      </c>
      <c r="I980" s="84">
        <f>VLOOKUP($A$976,Raport5!$B$283:$T$419,9)</f>
        <v>80.5</v>
      </c>
      <c r="J980" s="84">
        <f>VLOOKUP($A$976,Raport5!$B$283:$T$419,10)</f>
        <v>89.5</v>
      </c>
      <c r="K980" s="84">
        <f>VLOOKUP($A$976,Raport5!$B$283:$T$419,11)</f>
        <v>92</v>
      </c>
      <c r="L980" s="84">
        <f>VLOOKUP($A$976,Raport5!$B$283:$T$419,12)</f>
        <v>89.5</v>
      </c>
      <c r="M980" s="84">
        <f>VLOOKUP($A$976,Raport5!$B$283:$T$419,13)</f>
        <v>73</v>
      </c>
      <c r="N980" s="84">
        <f>VLOOKUP($A$976,Raport5!$B$283:$T$419,14)</f>
        <v>75</v>
      </c>
      <c r="O980" s="84">
        <f>VLOOKUP($A$976,Raport5!$B$283:$T$419,15)</f>
        <v>85.5</v>
      </c>
      <c r="P980" s="84">
        <f>VLOOKUP($A$976,Raport5!$B$283:$T$419,16)</f>
        <v>75</v>
      </c>
      <c r="Q980" s="84">
        <f>VLOOKUP($A$976,Raport5!$B$283:$T$419,17)</f>
        <v>78.5</v>
      </c>
      <c r="R980" s="84">
        <f>VLOOKUP($A$976,Raport5!$B$283:$T$419,18)</f>
        <v>76.5</v>
      </c>
      <c r="S980" s="38">
        <f t="shared" si="534"/>
        <v>1238</v>
      </c>
      <c r="T980" s="38">
        <f t="shared" si="535"/>
        <v>82.53</v>
      </c>
      <c r="U980" s="338"/>
      <c r="V980" s="340"/>
    </row>
    <row r="981" spans="1:32" ht="15" customHeight="1">
      <c r="A981" s="335"/>
      <c r="B981" s="85">
        <f>VLOOKUP($A$976,PresensiIPS!$A$7:$M$360,2)</f>
        <v>12268</v>
      </c>
      <c r="C981" s="36" t="s">
        <v>67</v>
      </c>
      <c r="D981" s="84">
        <f>VLOOKUP($A$976,Raport6!$B$283:$T$419,4)</f>
        <v>86.5</v>
      </c>
      <c r="E981" s="84">
        <f>VLOOKUP($A$976,Raport6!$B$283:$T$419,5)</f>
        <v>88.5</v>
      </c>
      <c r="F981" s="84">
        <f>VLOOKUP($A$976,Raport6!$B$283:$T$419,6)</f>
        <v>91.5</v>
      </c>
      <c r="G981" s="84">
        <f>VLOOKUP($A$976,Raport6!$B$283:$T$419,7)</f>
        <v>87.5</v>
      </c>
      <c r="H981" s="84">
        <f>VLOOKUP($A$976,Raport6!$B$283:$T$419,8)</f>
        <v>85</v>
      </c>
      <c r="I981" s="84">
        <f>VLOOKUP($A$976,Raport6!$B$283:$T$419,9)</f>
        <v>83</v>
      </c>
      <c r="J981" s="84">
        <f>VLOOKUP($A$976,Raport6!$B$283:$T$419,10)</f>
        <v>92</v>
      </c>
      <c r="K981" s="84">
        <f>VLOOKUP($A$976,Raport6!$B$283:$T$419,11)</f>
        <v>95</v>
      </c>
      <c r="L981" s="84">
        <f>VLOOKUP($A$976,Raport6!$B$283:$T$419,12)</f>
        <v>90</v>
      </c>
      <c r="M981" s="84">
        <f>VLOOKUP($A$976,Raport6!$B$283:$T$419,13)</f>
        <v>77</v>
      </c>
      <c r="N981" s="84">
        <f>VLOOKUP($A$976,Raport6!$B$283:$T$419,14)</f>
        <v>77</v>
      </c>
      <c r="O981" s="84">
        <f>VLOOKUP($A$976,Raport6!$B$283:$T$419,15)</f>
        <v>85.5</v>
      </c>
      <c r="P981" s="84">
        <f>VLOOKUP($A$976,Raport6!$B$283:$T$419,16)</f>
        <v>77</v>
      </c>
      <c r="Q981" s="84">
        <f>VLOOKUP($A$976,Raport6!$B$283:$T$419,17)</f>
        <v>78</v>
      </c>
      <c r="R981" s="84">
        <f>VLOOKUP($A$976,Raport6!$B$283:$T$419,18)</f>
        <v>78</v>
      </c>
      <c r="S981" s="38">
        <f t="shared" si="534"/>
        <v>1271.5</v>
      </c>
      <c r="T981" s="38">
        <f t="shared" si="535"/>
        <v>84.77</v>
      </c>
      <c r="U981" s="338"/>
      <c r="V981" s="340"/>
    </row>
    <row r="982" spans="1:32" ht="15" customHeight="1">
      <c r="A982" s="335"/>
      <c r="B982" s="85" t="str">
        <f>VLOOKUP($A$976,PresensiIPS!$A$7:$M$360,3)</f>
        <v>0036390659</v>
      </c>
      <c r="C982" s="27" t="s">
        <v>21</v>
      </c>
      <c r="D982" s="39">
        <f>ROUND(((D976+D977+D978+D979+D980+D981)/6),2)</f>
        <v>79.42</v>
      </c>
      <c r="E982" s="39">
        <f>ROUND(((E976+E977+E978+E979+E980+E981)/6),2)</f>
        <v>79.92</v>
      </c>
      <c r="F982" s="39">
        <f>ROUND(((F976+F977+F978+F979+F980+F981)/6),2)</f>
        <v>81.25</v>
      </c>
      <c r="G982" s="39">
        <f>ROUND(((G976+G977+G978+G979+G980+G981)/6),2)</f>
        <v>83.25</v>
      </c>
      <c r="H982" s="39">
        <f>ROUND(((H976+H977+H978+H979+H980+H981)/6),2)</f>
        <v>81.83</v>
      </c>
      <c r="I982" s="39">
        <f t="shared" ref="I982:T982" si="537">ROUND(((I976+I977+I978+I979+I980+I981)/6),2)</f>
        <v>81.5</v>
      </c>
      <c r="J982" s="39">
        <f t="shared" si="537"/>
        <v>86.58</v>
      </c>
      <c r="K982" s="39">
        <f t="shared" si="537"/>
        <v>81.08</v>
      </c>
      <c r="L982" s="39">
        <f t="shared" si="537"/>
        <v>83.42</v>
      </c>
      <c r="M982" s="39">
        <f t="shared" ref="M982" si="538">ROUND(((M976+M977+M978+M979+M980+M981)/6),2)</f>
        <v>73.75</v>
      </c>
      <c r="N982" s="39">
        <f t="shared" si="537"/>
        <v>73.83</v>
      </c>
      <c r="O982" s="39">
        <f t="shared" si="537"/>
        <v>74.83</v>
      </c>
      <c r="P982" s="39">
        <f t="shared" si="537"/>
        <v>76.5</v>
      </c>
      <c r="Q982" s="39">
        <f t="shared" si="537"/>
        <v>76.17</v>
      </c>
      <c r="R982" s="39">
        <f t="shared" si="537"/>
        <v>78.58</v>
      </c>
      <c r="S982" s="39">
        <f t="shared" si="537"/>
        <v>1191.92</v>
      </c>
      <c r="T982" s="39">
        <f t="shared" si="537"/>
        <v>79.459999999999994</v>
      </c>
      <c r="U982" s="338"/>
      <c r="V982" s="340"/>
    </row>
    <row r="983" spans="1:32" ht="15" customHeight="1">
      <c r="A983" s="335"/>
      <c r="B983" s="78"/>
      <c r="C983" s="28" t="s">
        <v>204</v>
      </c>
      <c r="D983" s="84">
        <f>VLOOKUP($A$976,'Nilai USP'!$B$283:$T$419,4)</f>
        <v>91</v>
      </c>
      <c r="E983" s="84">
        <f>VLOOKUP($A$976,'Nilai USP'!$B$283:$T$419,5)</f>
        <v>88.461538461538467</v>
      </c>
      <c r="F983" s="84">
        <f>VLOOKUP($A$976,'Nilai USP'!$B$283:$T$419,6)</f>
        <v>94</v>
      </c>
      <c r="G983" s="84">
        <f>VLOOKUP($A$976,'Nilai USP'!$B$283:$T$419,7)</f>
        <v>85</v>
      </c>
      <c r="H983" s="84">
        <f>VLOOKUP($A$976,'Nilai USP'!$B$283:$T$419,8)</f>
        <v>91</v>
      </c>
      <c r="I983" s="84">
        <f>VLOOKUP($A$976,'Nilai USP'!$B$283:$T$419,9)</f>
        <v>93</v>
      </c>
      <c r="J983" s="84">
        <f>VLOOKUP($A$976,'Nilai USP'!$B$283:$T$419,10)</f>
        <v>88</v>
      </c>
      <c r="K983" s="84">
        <f>VLOOKUP($A$976,'Nilai USP'!$B$283:$T$419,11)</f>
        <v>97</v>
      </c>
      <c r="L983" s="84">
        <f>VLOOKUP($A$976,'Nilai USP'!$B$283:$T$419,12)</f>
        <v>86</v>
      </c>
      <c r="M983" s="84">
        <f>VLOOKUP($A$976,'Nilai USP'!$B$283:$T$419,13)</f>
        <v>92.058823529411768</v>
      </c>
      <c r="N983" s="84">
        <f>VLOOKUP($A$976,'Nilai USP'!$B$283:$T$419,14)</f>
        <v>90</v>
      </c>
      <c r="O983" s="84">
        <f>VLOOKUP($A$976,'Nilai USP'!$B$283:$T$419,15)</f>
        <v>88</v>
      </c>
      <c r="P983" s="84">
        <f>VLOOKUP($A$976,'Nilai USP'!$B$283:$T$419,16)</f>
        <v>86</v>
      </c>
      <c r="Q983" s="84">
        <f>VLOOKUP($A$976,'Nilai USP'!$B$283:$T$419,17)</f>
        <v>83</v>
      </c>
      <c r="R983" s="84">
        <f>VLOOKUP($A$976,'Nilai USP'!$B$283:$T$419,18)</f>
        <v>88</v>
      </c>
      <c r="S983" s="38">
        <f t="shared" ref="S983:S990" si="539">SUM(D983:R983)</f>
        <v>1340.5203619909503</v>
      </c>
      <c r="T983" s="38">
        <f t="shared" ref="T983:T990" si="540">ROUND(S983/COUNT(D983:R983),2)</f>
        <v>89.37</v>
      </c>
      <c r="U983" s="338"/>
      <c r="V983" s="340"/>
    </row>
    <row r="984" spans="1:32" ht="15" customHeight="1" thickBot="1">
      <c r="A984" s="336"/>
      <c r="B984" s="29"/>
      <c r="C984" s="37" t="s">
        <v>205</v>
      </c>
      <c r="D984" s="41">
        <f t="shared" ref="D984:R984" si="541">ROUND((D982*$V$6+D983*$V$7),0)</f>
        <v>85</v>
      </c>
      <c r="E984" s="41">
        <f t="shared" si="541"/>
        <v>84</v>
      </c>
      <c r="F984" s="41">
        <f t="shared" si="541"/>
        <v>88</v>
      </c>
      <c r="G984" s="41">
        <f t="shared" si="541"/>
        <v>84</v>
      </c>
      <c r="H984" s="41">
        <f t="shared" si="541"/>
        <v>86</v>
      </c>
      <c r="I984" s="41">
        <f t="shared" si="541"/>
        <v>87</v>
      </c>
      <c r="J984" s="41">
        <f t="shared" si="541"/>
        <v>87</v>
      </c>
      <c r="K984" s="41">
        <f t="shared" si="541"/>
        <v>89</v>
      </c>
      <c r="L984" s="41">
        <f t="shared" si="541"/>
        <v>85</v>
      </c>
      <c r="M984" s="41">
        <f t="shared" si="541"/>
        <v>83</v>
      </c>
      <c r="N984" s="41">
        <f t="shared" si="541"/>
        <v>82</v>
      </c>
      <c r="O984" s="41">
        <f t="shared" si="541"/>
        <v>81</v>
      </c>
      <c r="P984" s="41">
        <f t="shared" si="541"/>
        <v>81</v>
      </c>
      <c r="Q984" s="41">
        <f t="shared" si="541"/>
        <v>80</v>
      </c>
      <c r="R984" s="41">
        <f t="shared" si="541"/>
        <v>83</v>
      </c>
      <c r="S984" s="41">
        <f t="shared" si="539"/>
        <v>1265</v>
      </c>
      <c r="T984" s="41">
        <f t="shared" si="540"/>
        <v>84.33</v>
      </c>
      <c r="U984" s="339"/>
      <c r="V984" s="341"/>
    </row>
    <row r="985" spans="1:32" ht="15" customHeight="1" thickTop="1">
      <c r="A985" s="334">
        <v>109</v>
      </c>
      <c r="B985" s="26"/>
      <c r="C985" s="36" t="s">
        <v>34</v>
      </c>
      <c r="D985" s="87">
        <f>VLOOKUP($A$985,Raport1!$B$283:$T$419,4)</f>
        <v>72.5</v>
      </c>
      <c r="E985" s="87">
        <f>VLOOKUP($A$985,Raport1!$B$283:$T$419,5)</f>
        <v>73.5</v>
      </c>
      <c r="F985" s="87">
        <f>VLOOKUP($A$985,Raport1!$B$283:$T$419,6)</f>
        <v>77.5</v>
      </c>
      <c r="G985" s="87">
        <f>VLOOKUP($A$985,Raport1!$B$283:$T$419,7)</f>
        <v>73.5</v>
      </c>
      <c r="H985" s="87">
        <f>VLOOKUP($A$985,Raport1!$B$283:$T$419,8)</f>
        <v>72.5</v>
      </c>
      <c r="I985" s="87">
        <f>VLOOKUP($A$985,Raport1!$B$283:$T$419,9)</f>
        <v>77.5</v>
      </c>
      <c r="J985" s="87">
        <f>VLOOKUP($A$985,Raport1!$B$283:$T$419,10)</f>
        <v>80</v>
      </c>
      <c r="K985" s="87">
        <f>VLOOKUP($A$985,Raport1!$B$283:$T$419,11)</f>
        <v>77</v>
      </c>
      <c r="L985" s="87">
        <f>VLOOKUP($A$985,Raport1!$B$283:$T$419,12)</f>
        <v>82</v>
      </c>
      <c r="M985" s="87">
        <f>VLOOKUP($A$985,Raport1!$B$283:$T$419,13)</f>
        <v>71.5</v>
      </c>
      <c r="N985" s="87">
        <f>VLOOKUP($A$985,Raport1!$B$283:$T$419,14)</f>
        <v>74.5</v>
      </c>
      <c r="O985" s="87">
        <f>VLOOKUP($A$985,Raport1!$B$283:$T$419,15)</f>
        <v>70</v>
      </c>
      <c r="P985" s="87">
        <f>VLOOKUP($A$985,Raport1!$B$283:$T$419,16)</f>
        <v>71.5</v>
      </c>
      <c r="Q985" s="87">
        <f>VLOOKUP($A$985,Raport1!$B$283:$T$419,17)</f>
        <v>75</v>
      </c>
      <c r="R985" s="87">
        <f>VLOOKUP($A$985,Raport1!$B$283:$T$419,18)</f>
        <v>76.5</v>
      </c>
      <c r="S985" s="80">
        <f t="shared" si="539"/>
        <v>1125</v>
      </c>
      <c r="T985" s="80">
        <f t="shared" si="540"/>
        <v>75</v>
      </c>
      <c r="U985" s="337" t="str">
        <f>'SIKAP IPS'!J116</f>
        <v>SB</v>
      </c>
      <c r="V985" s="340" t="s">
        <v>33</v>
      </c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 spans="1:32" ht="15" customHeight="1">
      <c r="A986" s="335"/>
      <c r="B986" s="26"/>
      <c r="C986" s="35" t="s">
        <v>35</v>
      </c>
      <c r="D986" s="84">
        <f>VLOOKUP($A$985,Raport2!$B$283:$T$419,4)</f>
        <v>73</v>
      </c>
      <c r="E986" s="84">
        <f>VLOOKUP($A$985,Raport2!$B$283:$T$419,5)</f>
        <v>73.5</v>
      </c>
      <c r="F986" s="84">
        <f>VLOOKUP($A$985,Raport2!$B$283:$T$419,6)</f>
        <v>78.5</v>
      </c>
      <c r="G986" s="84">
        <f>VLOOKUP($A$985,Raport2!$B$283:$T$419,7)</f>
        <v>84</v>
      </c>
      <c r="H986" s="84">
        <f>VLOOKUP($A$985,Raport2!$B$283:$T$419,8)</f>
        <v>81</v>
      </c>
      <c r="I986" s="84">
        <f>VLOOKUP($A$985,Raport2!$B$283:$T$419,9)</f>
        <v>79</v>
      </c>
      <c r="J986" s="84">
        <f>VLOOKUP($A$985,Raport2!$B$283:$T$419,10)</f>
        <v>85</v>
      </c>
      <c r="K986" s="84">
        <f>VLOOKUP($A$985,Raport2!$B$283:$T$419,11)</f>
        <v>81</v>
      </c>
      <c r="L986" s="84">
        <f>VLOOKUP($A$985,Raport2!$B$283:$T$419,12)</f>
        <v>81</v>
      </c>
      <c r="M986" s="84">
        <f>VLOOKUP($A$985,Raport2!$B$283:$T$419,13)</f>
        <v>74.5</v>
      </c>
      <c r="N986" s="84">
        <f>VLOOKUP($A$985,Raport2!$B$283:$T$419,14)</f>
        <v>76</v>
      </c>
      <c r="O986" s="84">
        <f>VLOOKUP($A$985,Raport2!$B$283:$T$419,15)</f>
        <v>76</v>
      </c>
      <c r="P986" s="84">
        <f>VLOOKUP($A$985,Raport2!$B$283:$T$419,16)</f>
        <v>76.5</v>
      </c>
      <c r="Q986" s="84">
        <f>VLOOKUP($A$985,Raport2!$B$283:$T$419,17)</f>
        <v>78.5</v>
      </c>
      <c r="R986" s="84">
        <f>VLOOKUP($A$985,Raport2!$B$283:$T$419,18)</f>
        <v>76.5</v>
      </c>
      <c r="S986" s="38">
        <f t="shared" si="539"/>
        <v>1174</v>
      </c>
      <c r="T986" s="38">
        <f t="shared" si="540"/>
        <v>78.27</v>
      </c>
      <c r="U986" s="338"/>
      <c r="V986" s="340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 spans="1:32" ht="15" customHeight="1">
      <c r="A987" s="335"/>
      <c r="B987" s="342" t="str">
        <f>VLOOKUP($A$985,PresensiIPS!$A$7:$M$360,7)</f>
        <v>Iqbal Amrullah</v>
      </c>
      <c r="C987" s="35" t="s">
        <v>22</v>
      </c>
      <c r="D987" s="84">
        <f>VLOOKUP($A$985,Raport3!$B$283:$T$419,4)</f>
        <v>76.5</v>
      </c>
      <c r="E987" s="84">
        <f>VLOOKUP($A$985,Raport3!$B$283:$T$419,5)</f>
        <v>74</v>
      </c>
      <c r="F987" s="84">
        <f>VLOOKUP($A$985,Raport3!$B$283:$T$419,6)</f>
        <v>78</v>
      </c>
      <c r="G987" s="84">
        <f>VLOOKUP($A$985,Raport3!$B$283:$T$419,7)</f>
        <v>74</v>
      </c>
      <c r="H987" s="84">
        <f>VLOOKUP($A$985,Raport3!$B$283:$T$419,8)</f>
        <v>75.5</v>
      </c>
      <c r="I987" s="84">
        <f>VLOOKUP($A$985,Raport3!$B$283:$T$419,9)</f>
        <v>81.5</v>
      </c>
      <c r="J987" s="84">
        <f>VLOOKUP($A$985,Raport3!$B$283:$T$419,10)</f>
        <v>86.5</v>
      </c>
      <c r="K987" s="84">
        <f>VLOOKUP($A$985,Raport3!$B$283:$T$419,11)</f>
        <v>81</v>
      </c>
      <c r="L987" s="84">
        <f>VLOOKUP($A$985,Raport3!$B$283:$T$419,12)</f>
        <v>78</v>
      </c>
      <c r="M987" s="84">
        <f>VLOOKUP($A$985,Raport3!$B$283:$T$419,13)</f>
        <v>74</v>
      </c>
      <c r="N987" s="84">
        <f>VLOOKUP($A$985,Raport3!$B$283:$T$419,14)</f>
        <v>78</v>
      </c>
      <c r="O987" s="84">
        <f>VLOOKUP($A$985,Raport3!$B$283:$T$419,15)</f>
        <v>75</v>
      </c>
      <c r="P987" s="84">
        <f>VLOOKUP($A$985,Raport3!$B$283:$T$419,16)</f>
        <v>78.5</v>
      </c>
      <c r="Q987" s="84">
        <f>VLOOKUP($A$985,Raport3!$B$283:$T$419,17)</f>
        <v>77</v>
      </c>
      <c r="R987" s="84">
        <f>VLOOKUP($A$985,Raport3!$B$283:$T$419,18)</f>
        <v>78</v>
      </c>
      <c r="S987" s="38">
        <f t="shared" si="539"/>
        <v>1165.5</v>
      </c>
      <c r="T987" s="38">
        <f t="shared" si="540"/>
        <v>77.7</v>
      </c>
      <c r="U987" s="338"/>
      <c r="V987" s="340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 spans="1:32" ht="15" customHeight="1">
      <c r="A988" s="335"/>
      <c r="B988" s="342"/>
      <c r="C988" s="35" t="s">
        <v>23</v>
      </c>
      <c r="D988" s="84">
        <f>VLOOKUP($A$985,Raport4!$B$283:$T$419,4)</f>
        <v>79</v>
      </c>
      <c r="E988" s="84">
        <f>VLOOKUP($A$985,Raport4!$B$283:$T$419,5)</f>
        <v>77</v>
      </c>
      <c r="F988" s="84">
        <f>VLOOKUP($A$985,Raport4!$B$283:$T$419,6)</f>
        <v>75.5</v>
      </c>
      <c r="G988" s="84">
        <f>VLOOKUP($A$985,Raport4!$B$283:$T$419,7)</f>
        <v>85</v>
      </c>
      <c r="H988" s="84">
        <f>VLOOKUP($A$985,Raport4!$B$283:$T$419,8)</f>
        <v>87</v>
      </c>
      <c r="I988" s="84">
        <f>VLOOKUP($A$985,Raport4!$B$283:$T$419,9)</f>
        <v>81.5</v>
      </c>
      <c r="J988" s="84">
        <f>VLOOKUP($A$985,Raport4!$B$283:$T$419,10)</f>
        <v>90</v>
      </c>
      <c r="K988" s="84">
        <f>VLOOKUP($A$985,Raport4!$B$283:$T$419,11)</f>
        <v>84</v>
      </c>
      <c r="L988" s="84">
        <f>VLOOKUP($A$985,Raport4!$B$283:$T$419,12)</f>
        <v>78</v>
      </c>
      <c r="M988" s="84">
        <f>VLOOKUP($A$985,Raport4!$B$283:$T$419,13)</f>
        <v>76</v>
      </c>
      <c r="N988" s="84">
        <f>VLOOKUP($A$985,Raport4!$B$283:$T$419,14)</f>
        <v>76.5</v>
      </c>
      <c r="O988" s="84">
        <f>VLOOKUP($A$985,Raport4!$B$283:$T$419,15)</f>
        <v>70</v>
      </c>
      <c r="P988" s="84">
        <f>VLOOKUP($A$985,Raport4!$B$283:$T$419,16)</f>
        <v>80.5</v>
      </c>
      <c r="Q988" s="84">
        <f>VLOOKUP($A$985,Raport4!$B$283:$T$419,17)</f>
        <v>74.5</v>
      </c>
      <c r="R988" s="84">
        <f>VLOOKUP($A$985,Raport4!$B$283:$T$419,18)</f>
        <v>80</v>
      </c>
      <c r="S988" s="38">
        <f t="shared" si="539"/>
        <v>1194.5</v>
      </c>
      <c r="T988" s="38">
        <f t="shared" si="540"/>
        <v>79.63</v>
      </c>
      <c r="U988" s="338"/>
      <c r="V988" s="340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 spans="1:32" ht="15" customHeight="1">
      <c r="A989" s="335"/>
      <c r="B989" s="86" t="str">
        <f>VLOOKUP($A$985,PresensiIPS!$A$7:$M$360,4)</f>
        <v>3526010609030002</v>
      </c>
      <c r="C989" s="36" t="s">
        <v>24</v>
      </c>
      <c r="D989" s="84">
        <f>VLOOKUP($A$985,Raport5!$B$283:$T$419,4)</f>
        <v>85</v>
      </c>
      <c r="E989" s="84">
        <f>VLOOKUP($A$985,Raport5!$B$283:$T$419,5)</f>
        <v>82.5</v>
      </c>
      <c r="F989" s="84">
        <f>VLOOKUP($A$985,Raport5!$B$283:$T$419,6)</f>
        <v>88</v>
      </c>
      <c r="G989" s="84">
        <f>VLOOKUP($A$985,Raport5!$B$283:$T$419,7)</f>
        <v>84</v>
      </c>
      <c r="H989" s="84">
        <f>VLOOKUP($A$985,Raport5!$B$283:$T$419,8)</f>
        <v>89</v>
      </c>
      <c r="I989" s="84">
        <f>VLOOKUP($A$985,Raport5!$B$283:$T$419,9)</f>
        <v>79.5</v>
      </c>
      <c r="J989" s="84">
        <f>VLOOKUP($A$985,Raport5!$B$283:$T$419,10)</f>
        <v>93.5</v>
      </c>
      <c r="K989" s="84">
        <f>VLOOKUP($A$985,Raport5!$B$283:$T$419,11)</f>
        <v>92</v>
      </c>
      <c r="L989" s="84">
        <f>VLOOKUP($A$985,Raport5!$B$283:$T$419,12)</f>
        <v>87</v>
      </c>
      <c r="M989" s="84">
        <f>VLOOKUP($A$985,Raport5!$B$283:$T$419,13)</f>
        <v>80</v>
      </c>
      <c r="N989" s="84">
        <f>VLOOKUP($A$985,Raport5!$B$283:$T$419,14)</f>
        <v>75</v>
      </c>
      <c r="O989" s="84">
        <f>VLOOKUP($A$985,Raport5!$B$283:$T$419,15)</f>
        <v>75</v>
      </c>
      <c r="P989" s="84">
        <f>VLOOKUP($A$985,Raport5!$B$283:$T$419,16)</f>
        <v>71</v>
      </c>
      <c r="Q989" s="84">
        <f>VLOOKUP($A$985,Raport5!$B$283:$T$419,17)</f>
        <v>78</v>
      </c>
      <c r="R989" s="84">
        <f>VLOOKUP($A$985,Raport5!$B$283:$T$419,18)</f>
        <v>76</v>
      </c>
      <c r="S989" s="38">
        <f t="shared" si="539"/>
        <v>1235.5</v>
      </c>
      <c r="T989" s="38">
        <f t="shared" si="540"/>
        <v>82.37</v>
      </c>
      <c r="U989" s="338"/>
      <c r="V989" s="340"/>
    </row>
    <row r="990" spans="1:32" ht="15" customHeight="1">
      <c r="A990" s="335"/>
      <c r="B990" s="85">
        <f>VLOOKUP($A$985,PresensiIPS!$A$7:$M$360,2)</f>
        <v>12285</v>
      </c>
      <c r="C990" s="36" t="s">
        <v>67</v>
      </c>
      <c r="D990" s="84">
        <f>VLOOKUP($A$985,Raport6!$B$283:$T$419,4)</f>
        <v>85.5</v>
      </c>
      <c r="E990" s="84">
        <f>VLOOKUP($A$985,Raport6!$B$283:$T$419,5)</f>
        <v>87</v>
      </c>
      <c r="F990" s="84">
        <f>VLOOKUP($A$985,Raport6!$B$283:$T$419,6)</f>
        <v>91.5</v>
      </c>
      <c r="G990" s="84">
        <f>VLOOKUP($A$985,Raport6!$B$283:$T$419,7)</f>
        <v>87</v>
      </c>
      <c r="H990" s="84">
        <f>VLOOKUP($A$985,Raport6!$B$283:$T$419,8)</f>
        <v>89</v>
      </c>
      <c r="I990" s="84">
        <f>VLOOKUP($A$985,Raport6!$B$283:$T$419,9)</f>
        <v>82.5</v>
      </c>
      <c r="J990" s="84">
        <f>VLOOKUP($A$985,Raport6!$B$283:$T$419,10)</f>
        <v>94.5</v>
      </c>
      <c r="K990" s="84">
        <f>VLOOKUP($A$985,Raport6!$B$283:$T$419,11)</f>
        <v>95</v>
      </c>
      <c r="L990" s="84">
        <f>VLOOKUP($A$985,Raport6!$B$283:$T$419,12)</f>
        <v>88</v>
      </c>
      <c r="M990" s="84">
        <f>VLOOKUP($A$985,Raport6!$B$283:$T$419,13)</f>
        <v>84</v>
      </c>
      <c r="N990" s="84">
        <f>VLOOKUP($A$985,Raport6!$B$283:$T$419,14)</f>
        <v>77</v>
      </c>
      <c r="O990" s="84">
        <f>VLOOKUP($A$985,Raport6!$B$283:$T$419,15)</f>
        <v>77.5</v>
      </c>
      <c r="P990" s="84">
        <f>VLOOKUP($A$985,Raport6!$B$283:$T$419,16)</f>
        <v>75</v>
      </c>
      <c r="Q990" s="84">
        <f>VLOOKUP($A$985,Raport6!$B$283:$T$419,17)</f>
        <v>77.5</v>
      </c>
      <c r="R990" s="84">
        <f>VLOOKUP($A$985,Raport6!$B$283:$T$419,18)</f>
        <v>77.5</v>
      </c>
      <c r="S990" s="38">
        <f t="shared" si="539"/>
        <v>1268.5</v>
      </c>
      <c r="T990" s="38">
        <f t="shared" si="540"/>
        <v>84.57</v>
      </c>
      <c r="U990" s="338"/>
      <c r="V990" s="340"/>
    </row>
    <row r="991" spans="1:32" ht="15" customHeight="1">
      <c r="A991" s="335"/>
      <c r="B991" s="85" t="str">
        <f>VLOOKUP($A$985,PresensiIPS!$A$7:$M$360,3)</f>
        <v>0036560589</v>
      </c>
      <c r="C991" s="27" t="s">
        <v>21</v>
      </c>
      <c r="D991" s="39">
        <f>ROUND(((D985+D986+D987+D988+D989+D990)/6),2)</f>
        <v>78.58</v>
      </c>
      <c r="E991" s="39">
        <f>ROUND(((E985+E986+E987+E988+E989+E990)/6),2)</f>
        <v>77.92</v>
      </c>
      <c r="F991" s="39">
        <f>ROUND(((F985+F986+F987+F988+F989+F990)/6),2)</f>
        <v>81.5</v>
      </c>
      <c r="G991" s="39">
        <f>ROUND(((G985+G986+G987+G988+G989+G990)/6),2)</f>
        <v>81.25</v>
      </c>
      <c r="H991" s="39">
        <f>ROUND(((H985+H986+H987+H988+H989+H990)/6),2)</f>
        <v>82.33</v>
      </c>
      <c r="I991" s="39">
        <f t="shared" ref="I991:T991" si="542">ROUND(((I985+I986+I987+I988+I989+I990)/6),2)</f>
        <v>80.25</v>
      </c>
      <c r="J991" s="39">
        <f t="shared" si="542"/>
        <v>88.25</v>
      </c>
      <c r="K991" s="39">
        <f t="shared" si="542"/>
        <v>85</v>
      </c>
      <c r="L991" s="39">
        <f t="shared" si="542"/>
        <v>82.33</v>
      </c>
      <c r="M991" s="39">
        <f t="shared" ref="M991" si="543">ROUND(((M985+M986+M987+M988+M989+M990)/6),2)</f>
        <v>76.67</v>
      </c>
      <c r="N991" s="39">
        <f t="shared" si="542"/>
        <v>76.17</v>
      </c>
      <c r="O991" s="39">
        <f t="shared" si="542"/>
        <v>73.92</v>
      </c>
      <c r="P991" s="39">
        <f t="shared" si="542"/>
        <v>75.5</v>
      </c>
      <c r="Q991" s="39">
        <f t="shared" si="542"/>
        <v>76.75</v>
      </c>
      <c r="R991" s="39">
        <f t="shared" si="542"/>
        <v>77.42</v>
      </c>
      <c r="S991" s="39">
        <f t="shared" si="542"/>
        <v>1193.83</v>
      </c>
      <c r="T991" s="39">
        <f t="shared" si="542"/>
        <v>79.59</v>
      </c>
      <c r="U991" s="338"/>
      <c r="V991" s="340"/>
    </row>
    <row r="992" spans="1:32" ht="15" customHeight="1">
      <c r="A992" s="335"/>
      <c r="B992" s="78"/>
      <c r="C992" s="28" t="s">
        <v>204</v>
      </c>
      <c r="D992" s="84">
        <f>VLOOKUP($A$985,'Nilai USP'!$B$283:$T$419,4)</f>
        <v>93</v>
      </c>
      <c r="E992" s="84">
        <f>VLOOKUP($A$985,'Nilai USP'!$B$283:$T$419,5)</f>
        <v>89.230769230769226</v>
      </c>
      <c r="F992" s="84">
        <f>VLOOKUP($A$985,'Nilai USP'!$B$283:$T$419,6)</f>
        <v>91</v>
      </c>
      <c r="G992" s="84">
        <f>VLOOKUP($A$985,'Nilai USP'!$B$283:$T$419,7)</f>
        <v>82</v>
      </c>
      <c r="H992" s="84">
        <f>VLOOKUP($A$985,'Nilai USP'!$B$283:$T$419,8)</f>
        <v>84</v>
      </c>
      <c r="I992" s="84">
        <f>VLOOKUP($A$985,'Nilai USP'!$B$283:$T$419,9)</f>
        <v>95</v>
      </c>
      <c r="J992" s="84">
        <f>VLOOKUP($A$985,'Nilai USP'!$B$283:$T$419,10)</f>
        <v>89</v>
      </c>
      <c r="K992" s="84">
        <f>VLOOKUP($A$985,'Nilai USP'!$B$283:$T$419,11)</f>
        <v>93</v>
      </c>
      <c r="L992" s="84">
        <f>VLOOKUP($A$985,'Nilai USP'!$B$283:$T$419,12)</f>
        <v>83</v>
      </c>
      <c r="M992" s="84">
        <f>VLOOKUP($A$985,'Nilai USP'!$B$283:$T$419,13)</f>
        <v>92.058823529411768</v>
      </c>
      <c r="N992" s="84">
        <f>VLOOKUP($A$985,'Nilai USP'!$B$283:$T$419,14)</f>
        <v>92</v>
      </c>
      <c r="O992" s="84">
        <f>VLOOKUP($A$985,'Nilai USP'!$B$283:$T$419,15)</f>
        <v>88</v>
      </c>
      <c r="P992" s="84">
        <f>VLOOKUP($A$985,'Nilai USP'!$B$283:$T$419,16)</f>
        <v>85</v>
      </c>
      <c r="Q992" s="84">
        <f>VLOOKUP($A$985,'Nilai USP'!$B$283:$T$419,17)</f>
        <v>83</v>
      </c>
      <c r="R992" s="84">
        <f>VLOOKUP($A$985,'Nilai USP'!$B$283:$T$419,18)</f>
        <v>88</v>
      </c>
      <c r="S992" s="38">
        <f>SUM(D992:R992)</f>
        <v>1327.289592760181</v>
      </c>
      <c r="T992" s="38">
        <f>ROUND(S992/COUNT(D992:R992),2)</f>
        <v>88.49</v>
      </c>
      <c r="U992" s="338"/>
      <c r="V992" s="340"/>
    </row>
    <row r="993" spans="1:32" ht="15" customHeight="1" thickBot="1">
      <c r="A993" s="336"/>
      <c r="B993" s="29"/>
      <c r="C993" s="37" t="s">
        <v>205</v>
      </c>
      <c r="D993" s="41">
        <f t="shared" ref="D993:R993" si="544">ROUND((D991*$V$6+D992*$V$7),0)</f>
        <v>86</v>
      </c>
      <c r="E993" s="41">
        <f t="shared" si="544"/>
        <v>84</v>
      </c>
      <c r="F993" s="41">
        <f t="shared" si="544"/>
        <v>86</v>
      </c>
      <c r="G993" s="41">
        <f t="shared" si="544"/>
        <v>82</v>
      </c>
      <c r="H993" s="41">
        <f t="shared" si="544"/>
        <v>83</v>
      </c>
      <c r="I993" s="41">
        <f t="shared" si="544"/>
        <v>88</v>
      </c>
      <c r="J993" s="41">
        <f t="shared" si="544"/>
        <v>89</v>
      </c>
      <c r="K993" s="41">
        <f t="shared" si="544"/>
        <v>89</v>
      </c>
      <c r="L993" s="41">
        <f t="shared" si="544"/>
        <v>83</v>
      </c>
      <c r="M993" s="41">
        <f t="shared" si="544"/>
        <v>84</v>
      </c>
      <c r="N993" s="41">
        <f t="shared" si="544"/>
        <v>84</v>
      </c>
      <c r="O993" s="41">
        <f t="shared" si="544"/>
        <v>81</v>
      </c>
      <c r="P993" s="41">
        <f t="shared" si="544"/>
        <v>80</v>
      </c>
      <c r="Q993" s="41">
        <f t="shared" si="544"/>
        <v>80</v>
      </c>
      <c r="R993" s="41">
        <f t="shared" si="544"/>
        <v>83</v>
      </c>
      <c r="S993" s="41">
        <f>SUM(D993:R993)</f>
        <v>1262</v>
      </c>
      <c r="T993" s="41">
        <f>ROUND(S993/COUNT(D993:R993),2)</f>
        <v>84.13</v>
      </c>
      <c r="U993" s="339"/>
      <c r="V993" s="341"/>
    </row>
    <row r="994" spans="1:32" ht="15" customHeight="1" thickTop="1">
      <c r="A994" s="334">
        <v>110</v>
      </c>
      <c r="B994" s="26"/>
      <c r="C994" s="36" t="s">
        <v>34</v>
      </c>
      <c r="D994" s="87">
        <f>VLOOKUP($A$994,Raport1!$B$283:$T$419,4)</f>
        <v>81.5</v>
      </c>
      <c r="E994" s="87">
        <f>VLOOKUP($A$994,Raport1!$B$283:$T$419,5)</f>
        <v>79.5</v>
      </c>
      <c r="F994" s="87">
        <f>VLOOKUP($A$994,Raport1!$B$283:$T$419,6)</f>
        <v>81.5</v>
      </c>
      <c r="G994" s="87">
        <f>VLOOKUP($A$994,Raport1!$B$283:$T$419,7)</f>
        <v>77</v>
      </c>
      <c r="H994" s="87">
        <f>VLOOKUP($A$994,Raport1!$B$283:$T$419,8)</f>
        <v>71</v>
      </c>
      <c r="I994" s="87">
        <f>VLOOKUP($A$994,Raport1!$B$283:$T$419,9)</f>
        <v>79.5</v>
      </c>
      <c r="J994" s="87">
        <f>VLOOKUP($A$994,Raport1!$B$283:$T$419,10)</f>
        <v>80</v>
      </c>
      <c r="K994" s="87">
        <f>VLOOKUP($A$994,Raport1!$B$283:$T$419,11)</f>
        <v>78</v>
      </c>
      <c r="L994" s="87">
        <f>VLOOKUP($A$994,Raport1!$B$283:$T$419,12)</f>
        <v>81.5</v>
      </c>
      <c r="M994" s="87">
        <f>VLOOKUP($A$994,Raport1!$B$283:$T$419,13)</f>
        <v>74</v>
      </c>
      <c r="N994" s="87">
        <f>VLOOKUP($A$994,Raport1!$B$283:$T$419,14)</f>
        <v>78.5</v>
      </c>
      <c r="O994" s="87">
        <f>VLOOKUP($A$994,Raport1!$B$283:$T$419,15)</f>
        <v>71.5</v>
      </c>
      <c r="P994" s="87">
        <f>VLOOKUP($A$994,Raport1!$B$283:$T$419,16)</f>
        <v>77.5</v>
      </c>
      <c r="Q994" s="87">
        <f>VLOOKUP($A$994,Raport1!$B$283:$T$419,17)</f>
        <v>76</v>
      </c>
      <c r="R994" s="87">
        <f>VLOOKUP($A$994,Raport1!$B$283:$T$419,18)</f>
        <v>81</v>
      </c>
      <c r="S994" s="80">
        <f t="shared" ref="S994:S999" si="545">SUM(D994:R994)</f>
        <v>1168</v>
      </c>
      <c r="T994" s="80">
        <f t="shared" ref="T994:T999" si="546">ROUND(S994/COUNT(D994:R994),2)</f>
        <v>77.87</v>
      </c>
      <c r="U994" s="337" t="str">
        <f>'SIKAP IPS'!J117</f>
        <v>SB</v>
      </c>
      <c r="V994" s="340" t="s">
        <v>33</v>
      </c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 spans="1:32" ht="15" customHeight="1">
      <c r="A995" s="335"/>
      <c r="B995" s="26"/>
      <c r="C995" s="35" t="s">
        <v>35</v>
      </c>
      <c r="D995" s="84">
        <f>VLOOKUP($A$994,Raport2!$B$283:$T$419,4)</f>
        <v>85.5</v>
      </c>
      <c r="E995" s="84">
        <f>VLOOKUP($A$994,Raport2!$B$283:$T$419,5)</f>
        <v>81</v>
      </c>
      <c r="F995" s="84">
        <f>VLOOKUP($A$994,Raport2!$B$283:$T$419,6)</f>
        <v>85</v>
      </c>
      <c r="G995" s="84">
        <f>VLOOKUP($A$994,Raport2!$B$283:$T$419,7)</f>
        <v>82.5</v>
      </c>
      <c r="H995" s="84">
        <f>VLOOKUP($A$994,Raport2!$B$283:$T$419,8)</f>
        <v>83</v>
      </c>
      <c r="I995" s="84">
        <f>VLOOKUP($A$994,Raport2!$B$283:$T$419,9)</f>
        <v>80.5</v>
      </c>
      <c r="J995" s="84">
        <f>VLOOKUP($A$994,Raport2!$B$283:$T$419,10)</f>
        <v>88</v>
      </c>
      <c r="K995" s="84">
        <f>VLOOKUP($A$994,Raport2!$B$283:$T$419,11)</f>
        <v>81.5</v>
      </c>
      <c r="L995" s="84">
        <f>VLOOKUP($A$994,Raport2!$B$283:$T$419,12)</f>
        <v>85.5</v>
      </c>
      <c r="M995" s="84">
        <f>VLOOKUP($A$994,Raport2!$B$283:$T$419,13)</f>
        <v>78</v>
      </c>
      <c r="N995" s="84">
        <f>VLOOKUP($A$994,Raport2!$B$283:$T$419,14)</f>
        <v>80.5</v>
      </c>
      <c r="O995" s="84">
        <f>VLOOKUP($A$994,Raport2!$B$283:$T$419,15)</f>
        <v>80</v>
      </c>
      <c r="P995" s="84">
        <f>VLOOKUP($A$994,Raport2!$B$283:$T$419,16)</f>
        <v>83.5</v>
      </c>
      <c r="Q995" s="84">
        <f>VLOOKUP($A$994,Raport2!$B$283:$T$419,17)</f>
        <v>80</v>
      </c>
      <c r="R995" s="84">
        <f>VLOOKUP($A$994,Raport2!$B$283:$T$419,18)</f>
        <v>82</v>
      </c>
      <c r="S995" s="38">
        <f t="shared" si="545"/>
        <v>1236.5</v>
      </c>
      <c r="T995" s="38">
        <f t="shared" si="546"/>
        <v>82.43</v>
      </c>
      <c r="U995" s="338"/>
      <c r="V995" s="340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 spans="1:32" ht="15" customHeight="1">
      <c r="A996" s="335"/>
      <c r="B996" s="342" t="str">
        <f>VLOOKUP($A$994,PresensiIPS!$A$7:$M$360,7)</f>
        <v>JUM'ANI FAROHAH</v>
      </c>
      <c r="C996" s="35" t="s">
        <v>22</v>
      </c>
      <c r="D996" s="84">
        <f>VLOOKUP($A$994,Raport3!$B$283:$T$419,4)</f>
        <v>87.5</v>
      </c>
      <c r="E996" s="84">
        <f>VLOOKUP($A$994,Raport3!$B$283:$T$419,5)</f>
        <v>82</v>
      </c>
      <c r="F996" s="84">
        <f>VLOOKUP($A$994,Raport3!$B$283:$T$419,6)</f>
        <v>85</v>
      </c>
      <c r="G996" s="84">
        <f>VLOOKUP($A$994,Raport3!$B$283:$T$419,7)</f>
        <v>84</v>
      </c>
      <c r="H996" s="84">
        <f>VLOOKUP($A$994,Raport3!$B$283:$T$419,8)</f>
        <v>75.5</v>
      </c>
      <c r="I996" s="84">
        <f>VLOOKUP($A$994,Raport3!$B$283:$T$419,9)</f>
        <v>83</v>
      </c>
      <c r="J996" s="84">
        <f>VLOOKUP($A$994,Raport3!$B$283:$T$419,10)</f>
        <v>88</v>
      </c>
      <c r="K996" s="84">
        <f>VLOOKUP($A$994,Raport3!$B$283:$T$419,11)</f>
        <v>85</v>
      </c>
      <c r="L996" s="84">
        <f>VLOOKUP($A$994,Raport3!$B$283:$T$419,12)</f>
        <v>81.5</v>
      </c>
      <c r="M996" s="84">
        <f>VLOOKUP($A$994,Raport3!$B$283:$T$419,13)</f>
        <v>83</v>
      </c>
      <c r="N996" s="84">
        <f>VLOOKUP($A$994,Raport3!$B$283:$T$419,14)</f>
        <v>81.5</v>
      </c>
      <c r="O996" s="84">
        <f>VLOOKUP($A$994,Raport3!$B$283:$T$419,15)</f>
        <v>85</v>
      </c>
      <c r="P996" s="84">
        <f>VLOOKUP($A$994,Raport3!$B$283:$T$419,16)</f>
        <v>85</v>
      </c>
      <c r="Q996" s="84">
        <f>VLOOKUP($A$994,Raport3!$B$283:$T$419,17)</f>
        <v>85.5</v>
      </c>
      <c r="R996" s="84">
        <f>VLOOKUP($A$994,Raport3!$B$283:$T$419,18)</f>
        <v>82</v>
      </c>
      <c r="S996" s="38">
        <f t="shared" si="545"/>
        <v>1253.5</v>
      </c>
      <c r="T996" s="38">
        <f t="shared" si="546"/>
        <v>83.57</v>
      </c>
      <c r="U996" s="338"/>
      <c r="V996" s="340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 spans="1:32" ht="15" customHeight="1">
      <c r="A997" s="335"/>
      <c r="B997" s="342"/>
      <c r="C997" s="35" t="s">
        <v>23</v>
      </c>
      <c r="D997" s="84">
        <f>VLOOKUP($A$994,Raport4!$B$283:$T$419,4)</f>
        <v>89.5</v>
      </c>
      <c r="E997" s="84">
        <f>VLOOKUP($A$994,Raport4!$B$283:$T$419,5)</f>
        <v>83</v>
      </c>
      <c r="F997" s="84">
        <f>VLOOKUP($A$994,Raport4!$B$283:$T$419,6)</f>
        <v>85</v>
      </c>
      <c r="G997" s="84">
        <f>VLOOKUP($A$994,Raport4!$B$283:$T$419,7)</f>
        <v>86.5</v>
      </c>
      <c r="H997" s="84">
        <f>VLOOKUP($A$994,Raport4!$B$283:$T$419,8)</f>
        <v>87</v>
      </c>
      <c r="I997" s="84">
        <f>VLOOKUP($A$994,Raport4!$B$283:$T$419,9)</f>
        <v>84</v>
      </c>
      <c r="J997" s="84">
        <f>VLOOKUP($A$994,Raport4!$B$283:$T$419,10)</f>
        <v>88</v>
      </c>
      <c r="K997" s="84">
        <f>VLOOKUP($A$994,Raport4!$B$283:$T$419,11)</f>
        <v>86</v>
      </c>
      <c r="L997" s="84">
        <f>VLOOKUP($A$994,Raport4!$B$283:$T$419,12)</f>
        <v>83</v>
      </c>
      <c r="M997" s="84">
        <f>VLOOKUP($A$994,Raport4!$B$283:$T$419,13)</f>
        <v>79.5</v>
      </c>
      <c r="N997" s="84">
        <f>VLOOKUP($A$994,Raport4!$B$283:$T$419,14)</f>
        <v>85.5</v>
      </c>
      <c r="O997" s="84">
        <f>VLOOKUP($A$994,Raport4!$B$283:$T$419,15)</f>
        <v>80</v>
      </c>
      <c r="P997" s="84">
        <f>VLOOKUP($A$994,Raport4!$B$283:$T$419,16)</f>
        <v>86.5</v>
      </c>
      <c r="Q997" s="84">
        <f>VLOOKUP($A$994,Raport4!$B$283:$T$419,17)</f>
        <v>78.5</v>
      </c>
      <c r="R997" s="84">
        <f>VLOOKUP($A$994,Raport4!$B$283:$T$419,18)</f>
        <v>84</v>
      </c>
      <c r="S997" s="38">
        <f t="shared" si="545"/>
        <v>1266</v>
      </c>
      <c r="T997" s="38">
        <f t="shared" si="546"/>
        <v>84.4</v>
      </c>
      <c r="U997" s="338"/>
      <c r="V997" s="340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 spans="1:32" ht="15" customHeight="1">
      <c r="A998" s="335"/>
      <c r="B998" s="86" t="str">
        <f>VLOOKUP($A$994,PresensiIPS!$A$7:$M$360,4)</f>
        <v>3526015010030001</v>
      </c>
      <c r="C998" s="36" t="s">
        <v>24</v>
      </c>
      <c r="D998" s="84">
        <f>VLOOKUP($A$994,Raport5!$B$283:$T$419,4)</f>
        <v>92</v>
      </c>
      <c r="E998" s="84">
        <f>VLOOKUP($A$994,Raport5!$B$283:$T$419,5)</f>
        <v>90</v>
      </c>
      <c r="F998" s="84">
        <f>VLOOKUP($A$994,Raport5!$B$283:$T$419,6)</f>
        <v>89</v>
      </c>
      <c r="G998" s="84">
        <f>VLOOKUP($A$994,Raport5!$B$283:$T$419,7)</f>
        <v>86</v>
      </c>
      <c r="H998" s="84">
        <f>VLOOKUP($A$994,Raport5!$B$283:$T$419,8)</f>
        <v>92</v>
      </c>
      <c r="I998" s="84">
        <f>VLOOKUP($A$994,Raport5!$B$283:$T$419,9)</f>
        <v>85.5</v>
      </c>
      <c r="J998" s="84">
        <f>VLOOKUP($A$994,Raport5!$B$283:$T$419,10)</f>
        <v>90.5</v>
      </c>
      <c r="K998" s="84">
        <f>VLOOKUP($A$994,Raport5!$B$283:$T$419,11)</f>
        <v>90</v>
      </c>
      <c r="L998" s="84">
        <f>VLOOKUP($A$994,Raport5!$B$283:$T$419,12)</f>
        <v>92.5</v>
      </c>
      <c r="M998" s="84">
        <f>VLOOKUP($A$994,Raport5!$B$283:$T$419,13)</f>
        <v>90</v>
      </c>
      <c r="N998" s="84">
        <f>VLOOKUP($A$994,Raport5!$B$283:$T$419,14)</f>
        <v>88</v>
      </c>
      <c r="O998" s="84">
        <f>VLOOKUP($A$994,Raport5!$B$283:$T$419,15)</f>
        <v>90.5</v>
      </c>
      <c r="P998" s="84">
        <f>VLOOKUP($A$994,Raport5!$B$283:$T$419,16)</f>
        <v>87.5</v>
      </c>
      <c r="Q998" s="84">
        <f>VLOOKUP($A$994,Raport5!$B$283:$T$419,17)</f>
        <v>86.5</v>
      </c>
      <c r="R998" s="84">
        <f>VLOOKUP($A$994,Raport5!$B$283:$T$419,18)</f>
        <v>85</v>
      </c>
      <c r="S998" s="38">
        <f t="shared" si="545"/>
        <v>1335</v>
      </c>
      <c r="T998" s="38">
        <f t="shared" si="546"/>
        <v>89</v>
      </c>
      <c r="U998" s="338"/>
      <c r="V998" s="340"/>
    </row>
    <row r="999" spans="1:32" ht="15" customHeight="1">
      <c r="A999" s="335"/>
      <c r="B999" s="85">
        <f>VLOOKUP($A$994,PresensiIPS!$A$7:$M$360,2)</f>
        <v>12296</v>
      </c>
      <c r="C999" s="36" t="s">
        <v>67</v>
      </c>
      <c r="D999" s="84">
        <f>VLOOKUP($A$994,Raport6!$B$283:$T$419,4)</f>
        <v>93.5</v>
      </c>
      <c r="E999" s="84">
        <f>VLOOKUP($A$994,Raport6!$B$283:$T$419,5)</f>
        <v>92</v>
      </c>
      <c r="F999" s="84">
        <f>VLOOKUP($A$994,Raport6!$B$283:$T$419,6)</f>
        <v>92</v>
      </c>
      <c r="G999" s="84">
        <f>VLOOKUP($A$994,Raport6!$B$283:$T$419,7)</f>
        <v>87.5</v>
      </c>
      <c r="H999" s="84">
        <f>VLOOKUP($A$994,Raport6!$B$283:$T$419,8)</f>
        <v>92.5</v>
      </c>
      <c r="I999" s="84">
        <f>VLOOKUP($A$994,Raport6!$B$283:$T$419,9)</f>
        <v>87.5</v>
      </c>
      <c r="J999" s="84">
        <f>VLOOKUP($A$994,Raport6!$B$283:$T$419,10)</f>
        <v>94</v>
      </c>
      <c r="K999" s="84">
        <f>VLOOKUP($A$994,Raport6!$B$283:$T$419,11)</f>
        <v>93</v>
      </c>
      <c r="L999" s="84">
        <f>VLOOKUP($A$994,Raport6!$B$283:$T$419,12)</f>
        <v>93</v>
      </c>
      <c r="M999" s="84">
        <f>VLOOKUP($A$994,Raport6!$B$283:$T$419,13)</f>
        <v>94</v>
      </c>
      <c r="N999" s="84">
        <f>VLOOKUP($A$994,Raport6!$B$283:$T$419,14)</f>
        <v>89</v>
      </c>
      <c r="O999" s="84">
        <f>VLOOKUP($A$994,Raport6!$B$283:$T$419,15)</f>
        <v>90.5</v>
      </c>
      <c r="P999" s="84">
        <f>VLOOKUP($A$994,Raport6!$B$283:$T$419,16)</f>
        <v>89</v>
      </c>
      <c r="Q999" s="84">
        <f>VLOOKUP($A$994,Raport6!$B$283:$T$419,17)</f>
        <v>86.5</v>
      </c>
      <c r="R999" s="84">
        <f>VLOOKUP($A$994,Raport6!$B$283:$T$419,18)</f>
        <v>85.5</v>
      </c>
      <c r="S999" s="38">
        <f t="shared" si="545"/>
        <v>1359.5</v>
      </c>
      <c r="T999" s="38">
        <f t="shared" si="546"/>
        <v>90.63</v>
      </c>
      <c r="U999" s="338"/>
      <c r="V999" s="340"/>
    </row>
    <row r="1000" spans="1:32" ht="15" customHeight="1">
      <c r="A1000" s="335"/>
      <c r="B1000" s="85" t="str">
        <f>VLOOKUP($A$994,PresensiIPS!$A$7:$M$360,3)</f>
        <v>0038673609</v>
      </c>
      <c r="C1000" s="27" t="s">
        <v>21</v>
      </c>
      <c r="D1000" s="39">
        <f>ROUND(((D994+D995+D996+D997+D998+D999)/6),2)</f>
        <v>88.25</v>
      </c>
      <c r="E1000" s="39">
        <f>ROUND(((E994+E995+E996+E997+E998+E999)/6),2)</f>
        <v>84.58</v>
      </c>
      <c r="F1000" s="39">
        <f>ROUND(((F994+F995+F996+F997+F998+F999)/6),2)</f>
        <v>86.25</v>
      </c>
      <c r="G1000" s="39">
        <f>ROUND(((G994+G995+G996+G997+G998+G999)/6),2)</f>
        <v>83.92</v>
      </c>
      <c r="H1000" s="39">
        <f>ROUND(((H994+H995+H996+H997+H998+H999)/6),2)</f>
        <v>83.5</v>
      </c>
      <c r="I1000" s="39">
        <f t="shared" ref="I1000:T1000" si="547">ROUND(((I994+I995+I996+I997+I998+I999)/6),2)</f>
        <v>83.33</v>
      </c>
      <c r="J1000" s="39">
        <f t="shared" si="547"/>
        <v>88.08</v>
      </c>
      <c r="K1000" s="39">
        <f t="shared" si="547"/>
        <v>85.58</v>
      </c>
      <c r="L1000" s="39">
        <f t="shared" si="547"/>
        <v>86.17</v>
      </c>
      <c r="M1000" s="39">
        <f t="shared" ref="M1000" si="548">ROUND(((M994+M995+M996+M997+M998+M999)/6),2)</f>
        <v>83.08</v>
      </c>
      <c r="N1000" s="39">
        <f t="shared" si="547"/>
        <v>83.83</v>
      </c>
      <c r="O1000" s="39">
        <f t="shared" si="547"/>
        <v>82.92</v>
      </c>
      <c r="P1000" s="39">
        <f t="shared" si="547"/>
        <v>84.83</v>
      </c>
      <c r="Q1000" s="39">
        <f t="shared" si="547"/>
        <v>82.17</v>
      </c>
      <c r="R1000" s="39">
        <f t="shared" si="547"/>
        <v>83.25</v>
      </c>
      <c r="S1000" s="39">
        <f t="shared" si="547"/>
        <v>1269.75</v>
      </c>
      <c r="T1000" s="39">
        <f t="shared" si="547"/>
        <v>84.65</v>
      </c>
      <c r="U1000" s="338"/>
      <c r="V1000" s="340"/>
    </row>
    <row r="1001" spans="1:32" ht="15" customHeight="1">
      <c r="A1001" s="335"/>
      <c r="B1001" s="78"/>
      <c r="C1001" s="28" t="s">
        <v>204</v>
      </c>
      <c r="D1001" s="84">
        <f>VLOOKUP($A$994,'Nilai USP'!$B$283:$T$419,4)</f>
        <v>95</v>
      </c>
      <c r="E1001" s="84">
        <f>VLOOKUP($A$994,'Nilai USP'!$B$283:$T$419,5)</f>
        <v>87.692307692307693</v>
      </c>
      <c r="F1001" s="84">
        <f>VLOOKUP($A$994,'Nilai USP'!$B$283:$T$419,6)</f>
        <v>89</v>
      </c>
      <c r="G1001" s="84">
        <f>VLOOKUP($A$994,'Nilai USP'!$B$283:$T$419,7)</f>
        <v>85</v>
      </c>
      <c r="H1001" s="84">
        <f>VLOOKUP($A$994,'Nilai USP'!$B$283:$T$419,8)</f>
        <v>88</v>
      </c>
      <c r="I1001" s="84">
        <f>VLOOKUP($A$994,'Nilai USP'!$B$283:$T$419,9)</f>
        <v>95</v>
      </c>
      <c r="J1001" s="84">
        <f>VLOOKUP($A$994,'Nilai USP'!$B$283:$T$419,10)</f>
        <v>95</v>
      </c>
      <c r="K1001" s="84">
        <f>VLOOKUP($A$994,'Nilai USP'!$B$283:$T$419,11)</f>
        <v>98</v>
      </c>
      <c r="L1001" s="84">
        <f>VLOOKUP($A$994,'Nilai USP'!$B$283:$T$419,12)</f>
        <v>89</v>
      </c>
      <c r="M1001" s="84">
        <f>VLOOKUP($A$994,'Nilai USP'!$B$283:$T$419,13)</f>
        <v>94.705882352941174</v>
      </c>
      <c r="N1001" s="84">
        <f>VLOOKUP($A$994,'Nilai USP'!$B$283:$T$419,14)</f>
        <v>98</v>
      </c>
      <c r="O1001" s="84">
        <f>VLOOKUP($A$994,'Nilai USP'!$B$283:$T$419,15)</f>
        <v>90</v>
      </c>
      <c r="P1001" s="84">
        <f>VLOOKUP($A$994,'Nilai USP'!$B$283:$T$419,16)</f>
        <v>84</v>
      </c>
      <c r="Q1001" s="84">
        <f>VLOOKUP($A$994,'Nilai USP'!$B$283:$T$419,17)</f>
        <v>83</v>
      </c>
      <c r="R1001" s="84">
        <f>VLOOKUP($A$994,'Nilai USP'!$B$283:$T$419,18)</f>
        <v>87</v>
      </c>
      <c r="S1001" s="38">
        <f>SUM(D1001:R1001)</f>
        <v>1358.3981900452488</v>
      </c>
      <c r="T1001" s="38">
        <f>ROUND(S1001/COUNT(D1001:R1001),2)</f>
        <v>90.56</v>
      </c>
      <c r="U1001" s="338"/>
      <c r="V1001" s="340"/>
    </row>
    <row r="1002" spans="1:32" ht="15" customHeight="1" thickBot="1">
      <c r="A1002" s="336"/>
      <c r="B1002" s="29"/>
      <c r="C1002" s="37" t="s">
        <v>205</v>
      </c>
      <c r="D1002" s="41">
        <f t="shared" ref="D1002:R1002" si="549">ROUND((D1000*$V$6+D1001*$V$7),0)</f>
        <v>92</v>
      </c>
      <c r="E1002" s="41">
        <f t="shared" si="549"/>
        <v>86</v>
      </c>
      <c r="F1002" s="41">
        <f t="shared" si="549"/>
        <v>88</v>
      </c>
      <c r="G1002" s="41">
        <f t="shared" si="549"/>
        <v>84</v>
      </c>
      <c r="H1002" s="41">
        <f t="shared" si="549"/>
        <v>86</v>
      </c>
      <c r="I1002" s="41">
        <f t="shared" si="549"/>
        <v>89</v>
      </c>
      <c r="J1002" s="41">
        <f t="shared" si="549"/>
        <v>92</v>
      </c>
      <c r="K1002" s="41">
        <f t="shared" si="549"/>
        <v>92</v>
      </c>
      <c r="L1002" s="41">
        <f t="shared" si="549"/>
        <v>88</v>
      </c>
      <c r="M1002" s="41">
        <f t="shared" si="549"/>
        <v>89</v>
      </c>
      <c r="N1002" s="41">
        <f t="shared" si="549"/>
        <v>91</v>
      </c>
      <c r="O1002" s="41">
        <f t="shared" si="549"/>
        <v>86</v>
      </c>
      <c r="P1002" s="41">
        <f t="shared" si="549"/>
        <v>84</v>
      </c>
      <c r="Q1002" s="41">
        <f t="shared" si="549"/>
        <v>83</v>
      </c>
      <c r="R1002" s="41">
        <f t="shared" si="549"/>
        <v>85</v>
      </c>
      <c r="S1002" s="41">
        <f>SUM(D1002:R1002)</f>
        <v>1315</v>
      </c>
      <c r="T1002" s="41">
        <f>ROUND(S1002/COUNT(D1002:R1002),2)</f>
        <v>87.67</v>
      </c>
      <c r="U1002" s="339"/>
      <c r="V1002" s="341"/>
    </row>
    <row r="1003" spans="1:32" ht="15" customHeight="1" thickTop="1">
      <c r="A1003" s="334">
        <v>111</v>
      </c>
      <c r="B1003" s="26"/>
      <c r="C1003" s="36" t="s">
        <v>34</v>
      </c>
      <c r="D1003" s="87">
        <f>VLOOKUP($A$1003,Raport1!$B$283:$T$419,4)</f>
        <v>75.5</v>
      </c>
      <c r="E1003" s="87">
        <f>VLOOKUP($A$1003,Raport1!$B$283:$T$419,5)</f>
        <v>75</v>
      </c>
      <c r="F1003" s="87">
        <f>VLOOKUP($A$1003,Raport1!$B$283:$T$419,6)</f>
        <v>77</v>
      </c>
      <c r="G1003" s="87">
        <f>VLOOKUP($A$1003,Raport1!$B$283:$T$419,7)</f>
        <v>78.5</v>
      </c>
      <c r="H1003" s="87">
        <f>VLOOKUP($A$1003,Raport1!$B$283:$T$419,8)</f>
        <v>71</v>
      </c>
      <c r="I1003" s="87">
        <f>VLOOKUP($A$1003,Raport1!$B$283:$T$419,9)</f>
        <v>76.5</v>
      </c>
      <c r="J1003" s="87">
        <f>VLOOKUP($A$1003,Raport1!$B$283:$T$419,10)</f>
        <v>85</v>
      </c>
      <c r="K1003" s="87">
        <f>VLOOKUP($A$1003,Raport1!$B$283:$T$419,11)</f>
        <v>77</v>
      </c>
      <c r="L1003" s="87">
        <f>VLOOKUP($A$1003,Raport1!$B$283:$T$419,12)</f>
        <v>81.5</v>
      </c>
      <c r="M1003" s="87">
        <f>VLOOKUP($A$1003,Raport1!$B$283:$T$419,13)</f>
        <v>77</v>
      </c>
      <c r="N1003" s="87">
        <f>VLOOKUP($A$1003,Raport1!$B$283:$T$419,14)</f>
        <v>77</v>
      </c>
      <c r="O1003" s="87">
        <f>VLOOKUP($A$1003,Raport1!$B$283:$T$419,15)</f>
        <v>70</v>
      </c>
      <c r="P1003" s="87">
        <f>VLOOKUP($A$1003,Raport1!$B$283:$T$419,16)</f>
        <v>73.5</v>
      </c>
      <c r="Q1003" s="87">
        <f>VLOOKUP($A$1003,Raport1!$B$283:$T$419,17)</f>
        <v>77.5</v>
      </c>
      <c r="R1003" s="87">
        <f>VLOOKUP($A$1003,Raport1!$B$283:$T$419,18)</f>
        <v>72.5</v>
      </c>
      <c r="S1003" s="80">
        <f t="shared" ref="S1003:S1008" si="550">SUM(D1003:R1003)</f>
        <v>1144.5</v>
      </c>
      <c r="T1003" s="80">
        <f t="shared" ref="T1003:T1008" si="551">ROUND(S1003/COUNT(D1003:R1003),2)</f>
        <v>76.3</v>
      </c>
      <c r="U1003" s="337" t="str">
        <f>'SIKAP IPS'!J118</f>
        <v>SB</v>
      </c>
      <c r="V1003" s="340" t="s">
        <v>33</v>
      </c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</row>
    <row r="1004" spans="1:32" ht="15" customHeight="1">
      <c r="A1004" s="335"/>
      <c r="B1004" s="26"/>
      <c r="C1004" s="35" t="s">
        <v>35</v>
      </c>
      <c r="D1004" s="84">
        <f>VLOOKUP($A$1003,Raport2!$B$283:$T$419,4)</f>
        <v>77</v>
      </c>
      <c r="E1004" s="84">
        <f>VLOOKUP($A$1003,Raport2!$B$283:$T$419,5)</f>
        <v>75.5</v>
      </c>
      <c r="F1004" s="84">
        <f>VLOOKUP($A$1003,Raport2!$B$283:$T$419,6)</f>
        <v>73.5</v>
      </c>
      <c r="G1004" s="84">
        <f>VLOOKUP($A$1003,Raport2!$B$283:$T$419,7)</f>
        <v>84.5</v>
      </c>
      <c r="H1004" s="84">
        <f>VLOOKUP($A$1003,Raport2!$B$283:$T$419,8)</f>
        <v>76.5</v>
      </c>
      <c r="I1004" s="84">
        <f>VLOOKUP($A$1003,Raport2!$B$283:$T$419,9)</f>
        <v>78.5</v>
      </c>
      <c r="J1004" s="84">
        <f>VLOOKUP($A$1003,Raport2!$B$283:$T$419,10)</f>
        <v>89</v>
      </c>
      <c r="K1004" s="84">
        <f>VLOOKUP($A$1003,Raport2!$B$283:$T$419,11)</f>
        <v>81</v>
      </c>
      <c r="L1004" s="84">
        <f>VLOOKUP($A$1003,Raport2!$B$283:$T$419,12)</f>
        <v>82</v>
      </c>
      <c r="M1004" s="84">
        <f>VLOOKUP($A$1003,Raport2!$B$283:$T$419,13)</f>
        <v>77.5</v>
      </c>
      <c r="N1004" s="84">
        <f>VLOOKUP($A$1003,Raport2!$B$283:$T$419,14)</f>
        <v>78.5</v>
      </c>
      <c r="O1004" s="84">
        <f>VLOOKUP($A$1003,Raport2!$B$283:$T$419,15)</f>
        <v>70</v>
      </c>
      <c r="P1004" s="84">
        <f>VLOOKUP($A$1003,Raport2!$B$283:$T$419,16)</f>
        <v>73.5</v>
      </c>
      <c r="Q1004" s="84">
        <f>VLOOKUP($A$1003,Raport2!$B$283:$T$419,17)</f>
        <v>79.5</v>
      </c>
      <c r="R1004" s="84">
        <f>VLOOKUP($A$1003,Raport2!$B$283:$T$419,18)</f>
        <v>71</v>
      </c>
      <c r="S1004" s="38">
        <f t="shared" si="550"/>
        <v>1167.5</v>
      </c>
      <c r="T1004" s="38">
        <f t="shared" si="551"/>
        <v>77.83</v>
      </c>
      <c r="U1004" s="338"/>
      <c r="V1004" s="340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</row>
    <row r="1005" spans="1:32" ht="15" customHeight="1">
      <c r="A1005" s="335"/>
      <c r="B1005" s="342" t="str">
        <f>VLOOKUP($A$1003,PresensiIPS!$A$7:$M$360,7)</f>
        <v>M. INDRA GUNAWAN</v>
      </c>
      <c r="C1005" s="35" t="s">
        <v>22</v>
      </c>
      <c r="D1005" s="84">
        <f>VLOOKUP($A$1003,Raport3!$B$283:$T$419,4)</f>
        <v>80.5</v>
      </c>
      <c r="E1005" s="84">
        <f>VLOOKUP($A$1003,Raport3!$B$283:$T$419,5)</f>
        <v>75</v>
      </c>
      <c r="F1005" s="84">
        <f>VLOOKUP($A$1003,Raport3!$B$283:$T$419,6)</f>
        <v>77.5</v>
      </c>
      <c r="G1005" s="84">
        <f>VLOOKUP($A$1003,Raport3!$B$283:$T$419,7)</f>
        <v>89</v>
      </c>
      <c r="H1005" s="84">
        <f>VLOOKUP($A$1003,Raport3!$B$283:$T$419,8)</f>
        <v>75.5</v>
      </c>
      <c r="I1005" s="84">
        <f>VLOOKUP($A$1003,Raport3!$B$283:$T$419,9)</f>
        <v>78</v>
      </c>
      <c r="J1005" s="84">
        <f>VLOOKUP($A$1003,Raport3!$B$283:$T$419,10)</f>
        <v>85.5</v>
      </c>
      <c r="K1005" s="84">
        <f>VLOOKUP($A$1003,Raport3!$B$283:$T$419,11)</f>
        <v>85</v>
      </c>
      <c r="L1005" s="84">
        <f>VLOOKUP($A$1003,Raport3!$B$283:$T$419,12)</f>
        <v>81.5</v>
      </c>
      <c r="M1005" s="84">
        <f>VLOOKUP($A$1003,Raport3!$B$283:$T$419,13)</f>
        <v>82</v>
      </c>
      <c r="N1005" s="84">
        <f>VLOOKUP($A$1003,Raport3!$B$283:$T$419,14)</f>
        <v>75.5</v>
      </c>
      <c r="O1005" s="84">
        <f>VLOOKUP($A$1003,Raport3!$B$283:$T$419,15)</f>
        <v>70</v>
      </c>
      <c r="P1005" s="84">
        <f>VLOOKUP($A$1003,Raport3!$B$283:$T$419,16)</f>
        <v>79</v>
      </c>
      <c r="Q1005" s="84">
        <f>VLOOKUP($A$1003,Raport3!$B$283:$T$419,17)</f>
        <v>73</v>
      </c>
      <c r="R1005" s="84">
        <f>VLOOKUP($A$1003,Raport3!$B$283:$T$419,18)</f>
        <v>74.5</v>
      </c>
      <c r="S1005" s="38">
        <f t="shared" si="550"/>
        <v>1181.5</v>
      </c>
      <c r="T1005" s="38">
        <f t="shared" si="551"/>
        <v>78.77</v>
      </c>
      <c r="U1005" s="338"/>
      <c r="V1005" s="340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</row>
    <row r="1006" spans="1:32" ht="15" customHeight="1">
      <c r="A1006" s="335"/>
      <c r="B1006" s="342"/>
      <c r="C1006" s="35" t="s">
        <v>23</v>
      </c>
      <c r="D1006" s="84">
        <f>VLOOKUP($A$1003,Raport4!$B$283:$T$419,4)</f>
        <v>83</v>
      </c>
      <c r="E1006" s="84">
        <f>VLOOKUP($A$1003,Raport4!$B$283:$T$419,5)</f>
        <v>77</v>
      </c>
      <c r="F1006" s="84">
        <f>VLOOKUP($A$1003,Raport4!$B$283:$T$419,6)</f>
        <v>75.5</v>
      </c>
      <c r="G1006" s="84">
        <f>VLOOKUP($A$1003,Raport4!$B$283:$T$419,7)</f>
        <v>85</v>
      </c>
      <c r="H1006" s="84">
        <f>VLOOKUP($A$1003,Raport4!$B$283:$T$419,8)</f>
        <v>87</v>
      </c>
      <c r="I1006" s="84">
        <f>VLOOKUP($A$1003,Raport4!$B$283:$T$419,9)</f>
        <v>78.5</v>
      </c>
      <c r="J1006" s="84">
        <f>VLOOKUP($A$1003,Raport4!$B$283:$T$419,10)</f>
        <v>82</v>
      </c>
      <c r="K1006" s="84">
        <f>VLOOKUP($A$1003,Raport4!$B$283:$T$419,11)</f>
        <v>85.5</v>
      </c>
      <c r="L1006" s="84">
        <f>VLOOKUP($A$1003,Raport4!$B$283:$T$419,12)</f>
        <v>76.5</v>
      </c>
      <c r="M1006" s="84">
        <f>VLOOKUP($A$1003,Raport4!$B$283:$T$419,13)</f>
        <v>78.5</v>
      </c>
      <c r="N1006" s="84">
        <f>VLOOKUP($A$1003,Raport4!$B$283:$T$419,14)</f>
        <v>76</v>
      </c>
      <c r="O1006" s="84">
        <f>VLOOKUP($A$1003,Raport4!$B$283:$T$419,15)</f>
        <v>68</v>
      </c>
      <c r="P1006" s="84">
        <f>VLOOKUP($A$1003,Raport4!$B$283:$T$419,16)</f>
        <v>80</v>
      </c>
      <c r="Q1006" s="84">
        <f>VLOOKUP($A$1003,Raport4!$B$283:$T$419,17)</f>
        <v>75.5</v>
      </c>
      <c r="R1006" s="84">
        <f>VLOOKUP($A$1003,Raport4!$B$283:$T$419,18)</f>
        <v>78.5</v>
      </c>
      <c r="S1006" s="38">
        <f t="shared" si="550"/>
        <v>1186.5</v>
      </c>
      <c r="T1006" s="38">
        <f t="shared" si="551"/>
        <v>79.099999999999994</v>
      </c>
      <c r="U1006" s="338"/>
      <c r="V1006" s="340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</row>
    <row r="1007" spans="1:32" ht="15" customHeight="1">
      <c r="A1007" s="335"/>
      <c r="B1007" s="86" t="str">
        <f>VLOOKUP($A$1003,PresensiIPS!$A$7:$M$360,4)</f>
        <v>3526012407030002</v>
      </c>
      <c r="C1007" s="36" t="s">
        <v>24</v>
      </c>
      <c r="D1007" s="84">
        <f>VLOOKUP($A$1003,Raport5!$B$283:$T$419,4)</f>
        <v>87.5</v>
      </c>
      <c r="E1007" s="84">
        <f>VLOOKUP($A$1003,Raport5!$B$283:$T$419,5)</f>
        <v>73.5</v>
      </c>
      <c r="F1007" s="84">
        <f>VLOOKUP($A$1003,Raport5!$B$283:$T$419,6)</f>
        <v>86</v>
      </c>
      <c r="G1007" s="84">
        <f>VLOOKUP($A$1003,Raport5!$B$283:$T$419,7)</f>
        <v>82</v>
      </c>
      <c r="H1007" s="84">
        <f>VLOOKUP($A$1003,Raport5!$B$283:$T$419,8)</f>
        <v>87.5</v>
      </c>
      <c r="I1007" s="84">
        <f>VLOOKUP($A$1003,Raport5!$B$283:$T$419,9)</f>
        <v>77</v>
      </c>
      <c r="J1007" s="84">
        <f>VLOOKUP($A$1003,Raport5!$B$283:$T$419,10)</f>
        <v>85</v>
      </c>
      <c r="K1007" s="84">
        <f>VLOOKUP($A$1003,Raport5!$B$283:$T$419,11)</f>
        <v>88</v>
      </c>
      <c r="L1007" s="84">
        <f>VLOOKUP($A$1003,Raport5!$B$283:$T$419,12)</f>
        <v>86</v>
      </c>
      <c r="M1007" s="84">
        <f>VLOOKUP($A$1003,Raport5!$B$283:$T$419,13)</f>
        <v>81</v>
      </c>
      <c r="N1007" s="84">
        <f>VLOOKUP($A$1003,Raport5!$B$283:$T$419,14)</f>
        <v>77.5</v>
      </c>
      <c r="O1007" s="84">
        <f>VLOOKUP($A$1003,Raport5!$B$283:$T$419,15)</f>
        <v>75</v>
      </c>
      <c r="P1007" s="84">
        <f>VLOOKUP($A$1003,Raport5!$B$283:$T$419,16)</f>
        <v>72.5</v>
      </c>
      <c r="Q1007" s="84">
        <f>VLOOKUP($A$1003,Raport5!$B$283:$T$419,17)</f>
        <v>75</v>
      </c>
      <c r="R1007" s="84">
        <f>VLOOKUP($A$1003,Raport5!$B$283:$T$419,18)</f>
        <v>76</v>
      </c>
      <c r="S1007" s="38">
        <f t="shared" si="550"/>
        <v>1209.5</v>
      </c>
      <c r="T1007" s="38">
        <f t="shared" si="551"/>
        <v>80.63</v>
      </c>
      <c r="U1007" s="338"/>
      <c r="V1007" s="340"/>
    </row>
    <row r="1008" spans="1:32" ht="15" customHeight="1">
      <c r="A1008" s="335"/>
      <c r="B1008" s="85">
        <f>VLOOKUP($A$1003,PresensiIPS!$A$7:$M$360,2)</f>
        <v>12320</v>
      </c>
      <c r="C1008" s="36" t="s">
        <v>67</v>
      </c>
      <c r="D1008" s="84">
        <f>VLOOKUP($A$1003,Raport6!$B$283:$T$419,4)</f>
        <v>89</v>
      </c>
      <c r="E1008" s="84">
        <f>VLOOKUP($A$1003,Raport6!$B$283:$T$419,5)</f>
        <v>80.5</v>
      </c>
      <c r="F1008" s="84">
        <f>VLOOKUP($A$1003,Raport6!$B$283:$T$419,6)</f>
        <v>88.5</v>
      </c>
      <c r="G1008" s="84">
        <f>VLOOKUP($A$1003,Raport6!$B$283:$T$419,7)</f>
        <v>84.5</v>
      </c>
      <c r="H1008" s="84">
        <f>VLOOKUP($A$1003,Raport6!$B$283:$T$419,8)</f>
        <v>88.5</v>
      </c>
      <c r="I1008" s="84">
        <f>VLOOKUP($A$1003,Raport6!$B$283:$T$419,9)</f>
        <v>79.5</v>
      </c>
      <c r="J1008" s="84">
        <f>VLOOKUP($A$1003,Raport6!$B$283:$T$419,10)</f>
        <v>91.5</v>
      </c>
      <c r="K1008" s="84">
        <f>VLOOKUP($A$1003,Raport6!$B$283:$T$419,11)</f>
        <v>91</v>
      </c>
      <c r="L1008" s="84">
        <f>VLOOKUP($A$1003,Raport6!$B$283:$T$419,12)</f>
        <v>87</v>
      </c>
      <c r="M1008" s="84">
        <f>VLOOKUP($A$1003,Raport6!$B$283:$T$419,13)</f>
        <v>85</v>
      </c>
      <c r="N1008" s="84">
        <f>VLOOKUP($A$1003,Raport6!$B$283:$T$419,14)</f>
        <v>79.5</v>
      </c>
      <c r="O1008" s="84">
        <f>VLOOKUP($A$1003,Raport6!$B$283:$T$419,15)</f>
        <v>77.5</v>
      </c>
      <c r="P1008" s="84">
        <f>VLOOKUP($A$1003,Raport6!$B$283:$T$419,16)</f>
        <v>75.5</v>
      </c>
      <c r="Q1008" s="84">
        <f>VLOOKUP($A$1003,Raport6!$B$283:$T$419,17)</f>
        <v>71.5</v>
      </c>
      <c r="R1008" s="84">
        <f>VLOOKUP($A$1003,Raport6!$B$283:$T$419,18)</f>
        <v>76</v>
      </c>
      <c r="S1008" s="38">
        <f t="shared" si="550"/>
        <v>1245</v>
      </c>
      <c r="T1008" s="38">
        <f t="shared" si="551"/>
        <v>83</v>
      </c>
      <c r="U1008" s="338"/>
      <c r="V1008" s="340"/>
    </row>
    <row r="1009" spans="1:32" ht="15" customHeight="1">
      <c r="A1009" s="335"/>
      <c r="B1009" s="85" t="str">
        <f>VLOOKUP($A$1003,PresensiIPS!$A$7:$M$360,3)</f>
        <v>0039044418</v>
      </c>
      <c r="C1009" s="27" t="s">
        <v>21</v>
      </c>
      <c r="D1009" s="39">
        <f>ROUND(((D1003+D1004+D1005+D1006+D1007+D1008)/6),2)</f>
        <v>82.08</v>
      </c>
      <c r="E1009" s="39">
        <f>ROUND(((E1003+E1004+E1005+E1006+E1007+E1008)/6),2)</f>
        <v>76.08</v>
      </c>
      <c r="F1009" s="39">
        <f>ROUND(((F1003+F1004+F1005+F1006+F1007+F1008)/6),2)</f>
        <v>79.67</v>
      </c>
      <c r="G1009" s="39">
        <f>ROUND(((G1003+G1004+G1005+G1006+G1007+G1008)/6),2)</f>
        <v>83.92</v>
      </c>
      <c r="H1009" s="39">
        <f>ROUND(((H1003+H1004+H1005+H1006+H1007+H1008)/6),2)</f>
        <v>81</v>
      </c>
      <c r="I1009" s="39">
        <f t="shared" ref="I1009:T1009" si="552">ROUND(((I1003+I1004+I1005+I1006+I1007+I1008)/6),2)</f>
        <v>78</v>
      </c>
      <c r="J1009" s="39">
        <f t="shared" si="552"/>
        <v>86.33</v>
      </c>
      <c r="K1009" s="39">
        <f t="shared" si="552"/>
        <v>84.58</v>
      </c>
      <c r="L1009" s="39">
        <f t="shared" si="552"/>
        <v>82.42</v>
      </c>
      <c r="M1009" s="39">
        <f t="shared" ref="M1009" si="553">ROUND(((M1003+M1004+M1005+M1006+M1007+M1008)/6),2)</f>
        <v>80.17</v>
      </c>
      <c r="N1009" s="39">
        <f t="shared" si="552"/>
        <v>77.33</v>
      </c>
      <c r="O1009" s="39">
        <f t="shared" si="552"/>
        <v>71.75</v>
      </c>
      <c r="P1009" s="39">
        <f t="shared" si="552"/>
        <v>75.67</v>
      </c>
      <c r="Q1009" s="39">
        <f t="shared" si="552"/>
        <v>75.33</v>
      </c>
      <c r="R1009" s="39">
        <f t="shared" si="552"/>
        <v>74.75</v>
      </c>
      <c r="S1009" s="39">
        <f t="shared" si="552"/>
        <v>1189.08</v>
      </c>
      <c r="T1009" s="39">
        <f t="shared" si="552"/>
        <v>79.27</v>
      </c>
      <c r="U1009" s="338"/>
      <c r="V1009" s="340"/>
    </row>
    <row r="1010" spans="1:32" ht="15" customHeight="1">
      <c r="A1010" s="335"/>
      <c r="B1010" s="78"/>
      <c r="C1010" s="28" t="s">
        <v>204</v>
      </c>
      <c r="D1010" s="84">
        <f>VLOOKUP($A$1003,'Nilai USP'!$B$283:$T$419,4)</f>
        <v>95</v>
      </c>
      <c r="E1010" s="84">
        <f>VLOOKUP($A$1003,'Nilai USP'!$B$283:$T$419,5)</f>
        <v>87.692307692307693</v>
      </c>
      <c r="F1010" s="84">
        <f>VLOOKUP($A$1003,'Nilai USP'!$B$283:$T$419,6)</f>
        <v>94</v>
      </c>
      <c r="G1010" s="84">
        <f>VLOOKUP($A$1003,'Nilai USP'!$B$283:$T$419,7)</f>
        <v>78</v>
      </c>
      <c r="H1010" s="84">
        <f>VLOOKUP($A$1003,'Nilai USP'!$B$283:$T$419,8)</f>
        <v>86</v>
      </c>
      <c r="I1010" s="84">
        <f>VLOOKUP($A$1003,'Nilai USP'!$B$283:$T$419,9)</f>
        <v>87</v>
      </c>
      <c r="J1010" s="84">
        <f>VLOOKUP($A$1003,'Nilai USP'!$B$283:$T$419,10)</f>
        <v>85</v>
      </c>
      <c r="K1010" s="84">
        <f>VLOOKUP($A$1003,'Nilai USP'!$B$283:$T$419,11)</f>
        <v>94</v>
      </c>
      <c r="L1010" s="84">
        <f>VLOOKUP($A$1003,'Nilai USP'!$B$283:$T$419,12)</f>
        <v>80</v>
      </c>
      <c r="M1010" s="84">
        <f>VLOOKUP($A$1003,'Nilai USP'!$B$283:$T$419,13)</f>
        <v>77.941176470588232</v>
      </c>
      <c r="N1010" s="84">
        <f>VLOOKUP($A$1003,'Nilai USP'!$B$283:$T$419,14)</f>
        <v>83</v>
      </c>
      <c r="O1010" s="84">
        <f>VLOOKUP($A$1003,'Nilai USP'!$B$283:$T$419,15)</f>
        <v>82</v>
      </c>
      <c r="P1010" s="84">
        <f>VLOOKUP($A$1003,'Nilai USP'!$B$283:$T$419,16)</f>
        <v>78</v>
      </c>
      <c r="Q1010" s="84">
        <f>VLOOKUP($A$1003,'Nilai USP'!$B$283:$T$419,17)</f>
        <v>82</v>
      </c>
      <c r="R1010" s="84">
        <f>VLOOKUP($A$1003,'Nilai USP'!$B$283:$T$419,18)</f>
        <v>86</v>
      </c>
      <c r="S1010" s="38">
        <f>SUM(D1010:R1010)</f>
        <v>1275.6334841628959</v>
      </c>
      <c r="T1010" s="38">
        <f>ROUND(S1010/COUNT(D1010:R1010),2)</f>
        <v>85.04</v>
      </c>
      <c r="U1010" s="338"/>
      <c r="V1010" s="340"/>
    </row>
    <row r="1011" spans="1:32" ht="15" customHeight="1" thickBot="1">
      <c r="A1011" s="336"/>
      <c r="B1011" s="29"/>
      <c r="C1011" s="37" t="s">
        <v>205</v>
      </c>
      <c r="D1011" s="41">
        <f t="shared" ref="D1011:R1011" si="554">ROUND((D1009*$V$6+D1010*$V$7),0)</f>
        <v>89</v>
      </c>
      <c r="E1011" s="41">
        <f t="shared" si="554"/>
        <v>82</v>
      </c>
      <c r="F1011" s="41">
        <f t="shared" si="554"/>
        <v>87</v>
      </c>
      <c r="G1011" s="41">
        <f t="shared" si="554"/>
        <v>81</v>
      </c>
      <c r="H1011" s="41">
        <f t="shared" si="554"/>
        <v>84</v>
      </c>
      <c r="I1011" s="41">
        <f t="shared" si="554"/>
        <v>83</v>
      </c>
      <c r="J1011" s="41">
        <f t="shared" si="554"/>
        <v>86</v>
      </c>
      <c r="K1011" s="41">
        <f t="shared" si="554"/>
        <v>89</v>
      </c>
      <c r="L1011" s="41">
        <f t="shared" si="554"/>
        <v>81</v>
      </c>
      <c r="M1011" s="41">
        <f t="shared" si="554"/>
        <v>79</v>
      </c>
      <c r="N1011" s="41">
        <f t="shared" si="554"/>
        <v>80</v>
      </c>
      <c r="O1011" s="41">
        <f t="shared" si="554"/>
        <v>77</v>
      </c>
      <c r="P1011" s="41">
        <f t="shared" si="554"/>
        <v>77</v>
      </c>
      <c r="Q1011" s="41">
        <f t="shared" si="554"/>
        <v>79</v>
      </c>
      <c r="R1011" s="41">
        <f t="shared" si="554"/>
        <v>80</v>
      </c>
      <c r="S1011" s="41">
        <f>SUM(D1011:R1011)</f>
        <v>1234</v>
      </c>
      <c r="T1011" s="41">
        <f>ROUND(S1011/COUNT(D1011:R1011),2)</f>
        <v>82.27</v>
      </c>
      <c r="U1011" s="339"/>
      <c r="V1011" s="341"/>
    </row>
    <row r="1012" spans="1:32" ht="15" customHeight="1" thickTop="1">
      <c r="A1012" s="334">
        <v>112</v>
      </c>
      <c r="B1012" s="26"/>
      <c r="C1012" s="36" t="s">
        <v>34</v>
      </c>
      <c r="D1012" s="87">
        <f>VLOOKUP($A$1012,Raport1!$B$283:$T$419,4)</f>
        <v>73</v>
      </c>
      <c r="E1012" s="87">
        <f>VLOOKUP($A$1012,Raport1!$B$283:$T$419,5)</f>
        <v>76</v>
      </c>
      <c r="F1012" s="87">
        <f>VLOOKUP($A$1012,Raport1!$B$283:$T$419,6)</f>
        <v>78.5</v>
      </c>
      <c r="G1012" s="87">
        <f>VLOOKUP($A$1012,Raport1!$B$283:$T$419,7)</f>
        <v>77.5</v>
      </c>
      <c r="H1012" s="87">
        <f>VLOOKUP($A$1012,Raport1!$B$283:$T$419,8)</f>
        <v>71</v>
      </c>
      <c r="I1012" s="87">
        <f>VLOOKUP($A$1012,Raport1!$B$283:$T$419,9)</f>
        <v>78.5</v>
      </c>
      <c r="J1012" s="87">
        <f>VLOOKUP($A$1012,Raport1!$B$283:$T$419,10)</f>
        <v>80</v>
      </c>
      <c r="K1012" s="87">
        <f>VLOOKUP($A$1012,Raport1!$B$283:$T$419,11)</f>
        <v>79</v>
      </c>
      <c r="L1012" s="87">
        <f>VLOOKUP($A$1012,Raport1!$B$283:$T$419,12)</f>
        <v>81.5</v>
      </c>
      <c r="M1012" s="87">
        <f>VLOOKUP($A$1012,Raport1!$B$283:$T$419,13)</f>
        <v>74</v>
      </c>
      <c r="N1012" s="87">
        <f>VLOOKUP($A$1012,Raport1!$B$283:$T$419,14)</f>
        <v>81</v>
      </c>
      <c r="O1012" s="87">
        <f>VLOOKUP($A$1012,Raport1!$B$283:$T$419,15)</f>
        <v>70</v>
      </c>
      <c r="P1012" s="87">
        <f>VLOOKUP($A$1012,Raport1!$B$283:$T$419,16)</f>
        <v>74</v>
      </c>
      <c r="Q1012" s="87">
        <f>VLOOKUP($A$1012,Raport1!$B$283:$T$419,17)</f>
        <v>77</v>
      </c>
      <c r="R1012" s="87">
        <f>VLOOKUP($A$1012,Raport1!$B$283:$T$419,18)</f>
        <v>77.5</v>
      </c>
      <c r="S1012" s="80">
        <f t="shared" ref="S1012:S1017" si="555">SUM(D1012:R1012)</f>
        <v>1148.5</v>
      </c>
      <c r="T1012" s="80">
        <f t="shared" ref="T1012:T1017" si="556">ROUND(S1012/COUNT(D1012:R1012),2)</f>
        <v>76.569999999999993</v>
      </c>
      <c r="U1012" s="337" t="str">
        <f>'SIKAP IPS'!J119</f>
        <v>SB</v>
      </c>
      <c r="V1012" s="340" t="s">
        <v>33</v>
      </c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</row>
    <row r="1013" spans="1:32" ht="15" customHeight="1">
      <c r="A1013" s="335"/>
      <c r="B1013" s="26"/>
      <c r="C1013" s="35" t="s">
        <v>35</v>
      </c>
      <c r="D1013" s="84">
        <f>VLOOKUP($A$1012,Raport2!$B$283:$T$419,4)</f>
        <v>74</v>
      </c>
      <c r="E1013" s="84">
        <f>VLOOKUP($A$1012,Raport2!$B$283:$T$419,5)</f>
        <v>76</v>
      </c>
      <c r="F1013" s="84">
        <f>VLOOKUP($A$1012,Raport2!$B$283:$T$419,6)</f>
        <v>81.5</v>
      </c>
      <c r="G1013" s="84">
        <f>VLOOKUP($A$1012,Raport2!$B$283:$T$419,7)</f>
        <v>82</v>
      </c>
      <c r="H1013" s="84">
        <f>VLOOKUP($A$1012,Raport2!$B$283:$T$419,8)</f>
        <v>77.5</v>
      </c>
      <c r="I1013" s="84">
        <f>VLOOKUP($A$1012,Raport2!$B$283:$T$419,9)</f>
        <v>80</v>
      </c>
      <c r="J1013" s="84">
        <f>VLOOKUP($A$1012,Raport2!$B$283:$T$419,10)</f>
        <v>86</v>
      </c>
      <c r="K1013" s="84">
        <f>VLOOKUP($A$1012,Raport2!$B$283:$T$419,11)</f>
        <v>82</v>
      </c>
      <c r="L1013" s="84">
        <f>VLOOKUP($A$1012,Raport2!$B$283:$T$419,12)</f>
        <v>82</v>
      </c>
      <c r="M1013" s="84">
        <f>VLOOKUP($A$1012,Raport2!$B$283:$T$419,13)</f>
        <v>78.5</v>
      </c>
      <c r="N1013" s="84">
        <f>VLOOKUP($A$1012,Raport2!$B$283:$T$419,14)</f>
        <v>80</v>
      </c>
      <c r="O1013" s="84">
        <f>VLOOKUP($A$1012,Raport2!$B$283:$T$419,15)</f>
        <v>75</v>
      </c>
      <c r="P1013" s="84">
        <f>VLOOKUP($A$1012,Raport2!$B$283:$T$419,16)</f>
        <v>76</v>
      </c>
      <c r="Q1013" s="84">
        <f>VLOOKUP($A$1012,Raport2!$B$283:$T$419,17)</f>
        <v>80</v>
      </c>
      <c r="R1013" s="84">
        <f>VLOOKUP($A$1012,Raport2!$B$283:$T$419,18)</f>
        <v>81</v>
      </c>
      <c r="S1013" s="38">
        <f t="shared" si="555"/>
        <v>1191.5</v>
      </c>
      <c r="T1013" s="38">
        <f t="shared" si="556"/>
        <v>79.430000000000007</v>
      </c>
      <c r="U1013" s="338"/>
      <c r="V1013" s="340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</row>
    <row r="1014" spans="1:32" ht="15" customHeight="1">
      <c r="A1014" s="335"/>
      <c r="B1014" s="342" t="str">
        <f>VLOOKUP($A$1012,PresensiIPS!$A$7:$M$360,7)</f>
        <v>M. YUNIAR ABDIANTAMA</v>
      </c>
      <c r="C1014" s="35" t="s">
        <v>22</v>
      </c>
      <c r="D1014" s="84">
        <f>VLOOKUP($A$1012,Raport3!$B$283:$T$419,4)</f>
        <v>81</v>
      </c>
      <c r="E1014" s="84">
        <f>VLOOKUP($A$1012,Raport3!$B$283:$T$419,5)</f>
        <v>78.5</v>
      </c>
      <c r="F1014" s="84">
        <f>VLOOKUP($A$1012,Raport3!$B$283:$T$419,6)</f>
        <v>81.5</v>
      </c>
      <c r="G1014" s="84">
        <f>VLOOKUP($A$1012,Raport3!$B$283:$T$419,7)</f>
        <v>82.5</v>
      </c>
      <c r="H1014" s="84">
        <f>VLOOKUP($A$1012,Raport3!$B$283:$T$419,8)</f>
        <v>75.5</v>
      </c>
      <c r="I1014" s="84">
        <f>VLOOKUP($A$1012,Raport3!$B$283:$T$419,9)</f>
        <v>81.5</v>
      </c>
      <c r="J1014" s="84">
        <f>VLOOKUP($A$1012,Raport3!$B$283:$T$419,10)</f>
        <v>86.5</v>
      </c>
      <c r="K1014" s="84">
        <f>VLOOKUP($A$1012,Raport3!$B$283:$T$419,11)</f>
        <v>81</v>
      </c>
      <c r="L1014" s="84">
        <f>VLOOKUP($A$1012,Raport3!$B$283:$T$419,12)</f>
        <v>82</v>
      </c>
      <c r="M1014" s="84">
        <f>VLOOKUP($A$1012,Raport3!$B$283:$T$419,13)</f>
        <v>78.5</v>
      </c>
      <c r="N1014" s="84">
        <f>VLOOKUP($A$1012,Raport3!$B$283:$T$419,14)</f>
        <v>80.5</v>
      </c>
      <c r="O1014" s="84">
        <f>VLOOKUP($A$1012,Raport3!$B$283:$T$419,15)</f>
        <v>75</v>
      </c>
      <c r="P1014" s="84">
        <f>VLOOKUP($A$1012,Raport3!$B$283:$T$419,16)</f>
        <v>80</v>
      </c>
      <c r="Q1014" s="84">
        <f>VLOOKUP($A$1012,Raport3!$B$283:$T$419,17)</f>
        <v>77</v>
      </c>
      <c r="R1014" s="84">
        <f>VLOOKUP($A$1012,Raport3!$B$283:$T$419,18)</f>
        <v>81.5</v>
      </c>
      <c r="S1014" s="38">
        <f t="shared" si="555"/>
        <v>1202.5</v>
      </c>
      <c r="T1014" s="38">
        <f t="shared" si="556"/>
        <v>80.17</v>
      </c>
      <c r="U1014" s="338"/>
      <c r="V1014" s="340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</row>
    <row r="1015" spans="1:32" ht="15" customHeight="1">
      <c r="A1015" s="335"/>
      <c r="B1015" s="342"/>
      <c r="C1015" s="35" t="s">
        <v>23</v>
      </c>
      <c r="D1015" s="84">
        <f>VLOOKUP($A$1012,Raport4!$B$283:$T$419,4)</f>
        <v>81.5</v>
      </c>
      <c r="E1015" s="84">
        <f>VLOOKUP($A$1012,Raport4!$B$283:$T$419,5)</f>
        <v>79</v>
      </c>
      <c r="F1015" s="84">
        <f>VLOOKUP($A$1012,Raport4!$B$283:$T$419,6)</f>
        <v>83</v>
      </c>
      <c r="G1015" s="84">
        <f>VLOOKUP($A$1012,Raport4!$B$283:$T$419,7)</f>
        <v>87</v>
      </c>
      <c r="H1015" s="84">
        <f>VLOOKUP($A$1012,Raport4!$B$283:$T$419,8)</f>
        <v>87</v>
      </c>
      <c r="I1015" s="84">
        <f>VLOOKUP($A$1012,Raport4!$B$283:$T$419,9)</f>
        <v>81.5</v>
      </c>
      <c r="J1015" s="84">
        <f>VLOOKUP($A$1012,Raport4!$B$283:$T$419,10)</f>
        <v>89.5</v>
      </c>
      <c r="K1015" s="84">
        <f>VLOOKUP($A$1012,Raport4!$B$283:$T$419,11)</f>
        <v>82</v>
      </c>
      <c r="L1015" s="84">
        <f>VLOOKUP($A$1012,Raport4!$B$283:$T$419,12)</f>
        <v>84.5</v>
      </c>
      <c r="M1015" s="84">
        <f>VLOOKUP($A$1012,Raport4!$B$283:$T$419,13)</f>
        <v>77.5</v>
      </c>
      <c r="N1015" s="84">
        <f>VLOOKUP($A$1012,Raport4!$B$283:$T$419,14)</f>
        <v>79.5</v>
      </c>
      <c r="O1015" s="84">
        <f>VLOOKUP($A$1012,Raport4!$B$283:$T$419,15)</f>
        <v>75</v>
      </c>
      <c r="P1015" s="84">
        <f>VLOOKUP($A$1012,Raport4!$B$283:$T$419,16)</f>
        <v>85</v>
      </c>
      <c r="Q1015" s="84">
        <f>VLOOKUP($A$1012,Raport4!$B$283:$T$419,17)</f>
        <v>76</v>
      </c>
      <c r="R1015" s="84">
        <f>VLOOKUP($A$1012,Raport4!$B$283:$T$419,18)</f>
        <v>84.5</v>
      </c>
      <c r="S1015" s="38">
        <f t="shared" si="555"/>
        <v>1232.5</v>
      </c>
      <c r="T1015" s="38">
        <f t="shared" si="556"/>
        <v>82.17</v>
      </c>
      <c r="U1015" s="338"/>
      <c r="V1015" s="340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</row>
    <row r="1016" spans="1:32" ht="15" customHeight="1">
      <c r="A1016" s="335"/>
      <c r="B1016" s="86" t="str">
        <f>VLOOKUP($A$1012,PresensiIPS!$A$7:$M$360,4)</f>
        <v>3526010106040004</v>
      </c>
      <c r="C1016" s="36" t="s">
        <v>24</v>
      </c>
      <c r="D1016" s="84">
        <f>VLOOKUP($A$1012,Raport5!$B$283:$T$419,4)</f>
        <v>88</v>
      </c>
      <c r="E1016" s="84">
        <f>VLOOKUP($A$1012,Raport5!$B$283:$T$419,5)</f>
        <v>84.5</v>
      </c>
      <c r="F1016" s="84">
        <f>VLOOKUP($A$1012,Raport5!$B$283:$T$419,6)</f>
        <v>87.5</v>
      </c>
      <c r="G1016" s="84">
        <f>VLOOKUP($A$1012,Raport5!$B$283:$T$419,7)</f>
        <v>87</v>
      </c>
      <c r="H1016" s="84">
        <f>VLOOKUP($A$1012,Raport5!$B$283:$T$419,8)</f>
        <v>92</v>
      </c>
      <c r="I1016" s="84">
        <f>VLOOKUP($A$1012,Raport5!$B$283:$T$419,9)</f>
        <v>85</v>
      </c>
      <c r="J1016" s="84">
        <f>VLOOKUP($A$1012,Raport5!$B$283:$T$419,10)</f>
        <v>91</v>
      </c>
      <c r="K1016" s="84">
        <f>VLOOKUP($A$1012,Raport5!$B$283:$T$419,11)</f>
        <v>92</v>
      </c>
      <c r="L1016" s="84">
        <f>VLOOKUP($A$1012,Raport5!$B$283:$T$419,12)</f>
        <v>91</v>
      </c>
      <c r="M1016" s="84">
        <f>VLOOKUP($A$1012,Raport5!$B$283:$T$419,13)</f>
        <v>81</v>
      </c>
      <c r="N1016" s="84">
        <f>VLOOKUP($A$1012,Raport5!$B$283:$T$419,14)</f>
        <v>82.5</v>
      </c>
      <c r="O1016" s="84">
        <f>VLOOKUP($A$1012,Raport5!$B$283:$T$419,15)</f>
        <v>85.5</v>
      </c>
      <c r="P1016" s="84">
        <f>VLOOKUP($A$1012,Raport5!$B$283:$T$419,16)</f>
        <v>85</v>
      </c>
      <c r="Q1016" s="84">
        <f>VLOOKUP($A$1012,Raport5!$B$283:$T$419,17)</f>
        <v>81</v>
      </c>
      <c r="R1016" s="84">
        <f>VLOOKUP($A$1012,Raport5!$B$283:$T$419,18)</f>
        <v>83.5</v>
      </c>
      <c r="S1016" s="38">
        <f t="shared" si="555"/>
        <v>1296.5</v>
      </c>
      <c r="T1016" s="38">
        <f t="shared" si="556"/>
        <v>86.43</v>
      </c>
      <c r="U1016" s="338"/>
      <c r="V1016" s="340"/>
    </row>
    <row r="1017" spans="1:32" ht="15" customHeight="1">
      <c r="A1017" s="335"/>
      <c r="B1017" s="85">
        <f>VLOOKUP($A$1012,PresensiIPS!$A$7:$M$360,2)</f>
        <v>12324</v>
      </c>
      <c r="C1017" s="36" t="s">
        <v>67</v>
      </c>
      <c r="D1017" s="84">
        <f>VLOOKUP($A$1012,Raport6!$B$283:$T$419,4)</f>
        <v>89</v>
      </c>
      <c r="E1017" s="84">
        <f>VLOOKUP($A$1012,Raport6!$B$283:$T$419,5)</f>
        <v>90</v>
      </c>
      <c r="F1017" s="84">
        <f>VLOOKUP($A$1012,Raport6!$B$283:$T$419,6)</f>
        <v>91.5</v>
      </c>
      <c r="G1017" s="84">
        <f>VLOOKUP($A$1012,Raport6!$B$283:$T$419,7)</f>
        <v>89</v>
      </c>
      <c r="H1017" s="84">
        <f>VLOOKUP($A$1012,Raport6!$B$283:$T$419,8)</f>
        <v>92</v>
      </c>
      <c r="I1017" s="84">
        <f>VLOOKUP($A$1012,Raport6!$B$283:$T$419,9)</f>
        <v>87</v>
      </c>
      <c r="J1017" s="84">
        <f>VLOOKUP($A$1012,Raport6!$B$283:$T$419,10)</f>
        <v>94</v>
      </c>
      <c r="K1017" s="84">
        <f>VLOOKUP($A$1012,Raport6!$B$283:$T$419,11)</f>
        <v>95</v>
      </c>
      <c r="L1017" s="84">
        <f>VLOOKUP($A$1012,Raport6!$B$283:$T$419,12)</f>
        <v>92</v>
      </c>
      <c r="M1017" s="84">
        <f>VLOOKUP($A$1012,Raport6!$B$283:$T$419,13)</f>
        <v>85</v>
      </c>
      <c r="N1017" s="84">
        <f>VLOOKUP($A$1012,Raport6!$B$283:$T$419,14)</f>
        <v>84.5</v>
      </c>
      <c r="O1017" s="84">
        <f>VLOOKUP($A$1012,Raport6!$B$283:$T$419,15)</f>
        <v>85.5</v>
      </c>
      <c r="P1017" s="84">
        <f>VLOOKUP($A$1012,Raport6!$B$283:$T$419,16)</f>
        <v>82.5</v>
      </c>
      <c r="Q1017" s="84">
        <f>VLOOKUP($A$1012,Raport6!$B$283:$T$419,17)</f>
        <v>82.5</v>
      </c>
      <c r="R1017" s="84">
        <f>VLOOKUP($A$1012,Raport6!$B$283:$T$419,18)</f>
        <v>84</v>
      </c>
      <c r="S1017" s="38">
        <f t="shared" si="555"/>
        <v>1323.5</v>
      </c>
      <c r="T1017" s="38">
        <f t="shared" si="556"/>
        <v>88.23</v>
      </c>
      <c r="U1017" s="338"/>
      <c r="V1017" s="340"/>
    </row>
    <row r="1018" spans="1:32" ht="15" customHeight="1">
      <c r="A1018" s="335"/>
      <c r="B1018" s="85" t="str">
        <f>VLOOKUP($A$1012,PresensiIPS!$A$7:$M$360,3)</f>
        <v>0044491745</v>
      </c>
      <c r="C1018" s="27" t="s">
        <v>21</v>
      </c>
      <c r="D1018" s="39">
        <f>ROUND(((D1012+D1013+D1014+D1015+D1016+D1017)/6),2)</f>
        <v>81.08</v>
      </c>
      <c r="E1018" s="39">
        <f>ROUND(((E1012+E1013+E1014+E1015+E1016+E1017)/6),2)</f>
        <v>80.67</v>
      </c>
      <c r="F1018" s="39">
        <f>ROUND(((F1012+F1013+F1014+F1015+F1016+F1017)/6),2)</f>
        <v>83.92</v>
      </c>
      <c r="G1018" s="39">
        <f>ROUND(((G1012+G1013+G1014+G1015+G1016+G1017)/6),2)</f>
        <v>84.17</v>
      </c>
      <c r="H1018" s="39">
        <f>ROUND(((H1012+H1013+H1014+H1015+H1016+H1017)/6),2)</f>
        <v>82.5</v>
      </c>
      <c r="I1018" s="39">
        <f t="shared" ref="I1018:T1018" si="557">ROUND(((I1012+I1013+I1014+I1015+I1016+I1017)/6),2)</f>
        <v>82.25</v>
      </c>
      <c r="J1018" s="39">
        <f t="shared" si="557"/>
        <v>87.83</v>
      </c>
      <c r="K1018" s="39">
        <f t="shared" si="557"/>
        <v>85.17</v>
      </c>
      <c r="L1018" s="39">
        <f t="shared" si="557"/>
        <v>85.5</v>
      </c>
      <c r="M1018" s="39">
        <f t="shared" ref="M1018" si="558">ROUND(((M1012+M1013+M1014+M1015+M1016+M1017)/6),2)</f>
        <v>79.08</v>
      </c>
      <c r="N1018" s="39">
        <f t="shared" si="557"/>
        <v>81.33</v>
      </c>
      <c r="O1018" s="39">
        <f t="shared" si="557"/>
        <v>77.67</v>
      </c>
      <c r="P1018" s="39">
        <f t="shared" si="557"/>
        <v>80.42</v>
      </c>
      <c r="Q1018" s="39">
        <f t="shared" si="557"/>
        <v>78.92</v>
      </c>
      <c r="R1018" s="39">
        <f t="shared" si="557"/>
        <v>82</v>
      </c>
      <c r="S1018" s="39">
        <f t="shared" si="557"/>
        <v>1232.5</v>
      </c>
      <c r="T1018" s="39">
        <f t="shared" si="557"/>
        <v>82.17</v>
      </c>
      <c r="U1018" s="338"/>
      <c r="V1018" s="340"/>
    </row>
    <row r="1019" spans="1:32" ht="15" customHeight="1">
      <c r="A1019" s="335"/>
      <c r="B1019" s="78"/>
      <c r="C1019" s="28" t="s">
        <v>204</v>
      </c>
      <c r="D1019" s="84">
        <f>VLOOKUP($A$1012,'Nilai USP'!$B$283:$T$419,4)</f>
        <v>93</v>
      </c>
      <c r="E1019" s="84">
        <f>VLOOKUP($A$1012,'Nilai USP'!$B$283:$T$419,5)</f>
        <v>89.230769230769226</v>
      </c>
      <c r="F1019" s="84">
        <f>VLOOKUP($A$1012,'Nilai USP'!$B$283:$T$419,6)</f>
        <v>89</v>
      </c>
      <c r="G1019" s="84">
        <f>VLOOKUP($A$1012,'Nilai USP'!$B$283:$T$419,7)</f>
        <v>85</v>
      </c>
      <c r="H1019" s="84">
        <f>VLOOKUP($A$1012,'Nilai USP'!$B$283:$T$419,8)</f>
        <v>83</v>
      </c>
      <c r="I1019" s="84">
        <f>VLOOKUP($A$1012,'Nilai USP'!$B$283:$T$419,9)</f>
        <v>94</v>
      </c>
      <c r="J1019" s="84">
        <f>VLOOKUP($A$1012,'Nilai USP'!$B$283:$T$419,10)</f>
        <v>89</v>
      </c>
      <c r="K1019" s="84">
        <f>VLOOKUP($A$1012,'Nilai USP'!$B$283:$T$419,11)</f>
        <v>95</v>
      </c>
      <c r="L1019" s="84">
        <f>VLOOKUP($A$1012,'Nilai USP'!$B$283:$T$419,12)</f>
        <v>85</v>
      </c>
      <c r="M1019" s="84">
        <f>VLOOKUP($A$1012,'Nilai USP'!$B$283:$T$419,13)</f>
        <v>94.705882352941174</v>
      </c>
      <c r="N1019" s="84">
        <f>VLOOKUP($A$1012,'Nilai USP'!$B$283:$T$419,14)</f>
        <v>88</v>
      </c>
      <c r="O1019" s="84">
        <f>VLOOKUP($A$1012,'Nilai USP'!$B$283:$T$419,15)</f>
        <v>87</v>
      </c>
      <c r="P1019" s="84">
        <f>VLOOKUP($A$1012,'Nilai USP'!$B$283:$T$419,16)</f>
        <v>85</v>
      </c>
      <c r="Q1019" s="84">
        <f>VLOOKUP($A$1012,'Nilai USP'!$B$283:$T$419,17)</f>
        <v>85</v>
      </c>
      <c r="R1019" s="84">
        <f>VLOOKUP($A$1012,'Nilai USP'!$B$283:$T$419,18)</f>
        <v>86</v>
      </c>
      <c r="S1019" s="38">
        <f>SUM(D1019:R1019)</f>
        <v>1327.9366515837105</v>
      </c>
      <c r="T1019" s="38">
        <f>ROUND(S1019/COUNT(D1019:R1019),2)</f>
        <v>88.53</v>
      </c>
      <c r="U1019" s="338"/>
      <c r="V1019" s="340"/>
    </row>
    <row r="1020" spans="1:32" ht="15" customHeight="1" thickBot="1">
      <c r="A1020" s="336"/>
      <c r="B1020" s="29"/>
      <c r="C1020" s="37" t="s">
        <v>205</v>
      </c>
      <c r="D1020" s="41">
        <f t="shared" ref="D1020:R1020" si="559">ROUND((D1018*$V$6+D1019*$V$7),0)</f>
        <v>87</v>
      </c>
      <c r="E1020" s="41">
        <f t="shared" si="559"/>
        <v>85</v>
      </c>
      <c r="F1020" s="41">
        <f t="shared" si="559"/>
        <v>86</v>
      </c>
      <c r="G1020" s="41">
        <f t="shared" si="559"/>
        <v>85</v>
      </c>
      <c r="H1020" s="41">
        <f t="shared" si="559"/>
        <v>83</v>
      </c>
      <c r="I1020" s="41">
        <f t="shared" si="559"/>
        <v>88</v>
      </c>
      <c r="J1020" s="41">
        <f t="shared" si="559"/>
        <v>88</v>
      </c>
      <c r="K1020" s="41">
        <f t="shared" si="559"/>
        <v>90</v>
      </c>
      <c r="L1020" s="41">
        <f t="shared" si="559"/>
        <v>85</v>
      </c>
      <c r="M1020" s="41">
        <f t="shared" si="559"/>
        <v>87</v>
      </c>
      <c r="N1020" s="41">
        <f t="shared" si="559"/>
        <v>85</v>
      </c>
      <c r="O1020" s="41">
        <f t="shared" si="559"/>
        <v>82</v>
      </c>
      <c r="P1020" s="41">
        <f t="shared" si="559"/>
        <v>83</v>
      </c>
      <c r="Q1020" s="41">
        <f t="shared" si="559"/>
        <v>82</v>
      </c>
      <c r="R1020" s="41">
        <f t="shared" si="559"/>
        <v>84</v>
      </c>
      <c r="S1020" s="41">
        <f>SUM(D1020:R1020)</f>
        <v>1280</v>
      </c>
      <c r="T1020" s="41">
        <f>ROUND(S1020/COUNT(D1020:R1020),2)</f>
        <v>85.33</v>
      </c>
      <c r="U1020" s="339"/>
      <c r="V1020" s="341"/>
    </row>
    <row r="1021" spans="1:32" ht="15" customHeight="1" thickTop="1">
      <c r="A1021" s="334">
        <v>113</v>
      </c>
      <c r="B1021" s="26"/>
      <c r="C1021" s="36" t="s">
        <v>34</v>
      </c>
      <c r="D1021" s="87">
        <f>VLOOKUP($A$1021,Raport1!$B$283:$T$419,4)</f>
        <v>73</v>
      </c>
      <c r="E1021" s="87">
        <f>VLOOKUP($A$1021,Raport1!$B$283:$T$419,5)</f>
        <v>76</v>
      </c>
      <c r="F1021" s="87">
        <f>VLOOKUP($A$1021,Raport1!$B$283:$T$419,6)</f>
        <v>85.5</v>
      </c>
      <c r="G1021" s="87">
        <f>VLOOKUP($A$1021,Raport1!$B$283:$T$419,7)</f>
        <v>76.5</v>
      </c>
      <c r="H1021" s="87">
        <f>VLOOKUP($A$1021,Raport1!$B$283:$T$419,8)</f>
        <v>71</v>
      </c>
      <c r="I1021" s="87">
        <f>VLOOKUP($A$1021,Raport1!$B$283:$T$419,9)</f>
        <v>74.5</v>
      </c>
      <c r="J1021" s="87">
        <f>VLOOKUP($A$1021,Raport1!$B$283:$T$419,10)</f>
        <v>76.5</v>
      </c>
      <c r="K1021" s="87">
        <f>VLOOKUP($A$1021,Raport1!$B$283:$T$419,11)</f>
        <v>78</v>
      </c>
      <c r="L1021" s="87">
        <f>VLOOKUP($A$1021,Raport1!$B$283:$T$419,12)</f>
        <v>81.5</v>
      </c>
      <c r="M1021" s="87">
        <f>VLOOKUP($A$1021,Raport1!$B$283:$T$419,13)</f>
        <v>74</v>
      </c>
      <c r="N1021" s="87">
        <f>VLOOKUP($A$1021,Raport1!$B$283:$T$419,14)</f>
        <v>73.5</v>
      </c>
      <c r="O1021" s="87">
        <f>VLOOKUP($A$1021,Raport1!$B$283:$T$419,15)</f>
        <v>70</v>
      </c>
      <c r="P1021" s="87">
        <f>VLOOKUP($A$1021,Raport1!$B$283:$T$419,16)</f>
        <v>72</v>
      </c>
      <c r="Q1021" s="87">
        <f>VLOOKUP($A$1021,Raport1!$B$283:$T$419,17)</f>
        <v>75.5</v>
      </c>
      <c r="R1021" s="87">
        <f>VLOOKUP($A$1021,Raport1!$B$283:$T$419,18)</f>
        <v>73.5</v>
      </c>
      <c r="S1021" s="80">
        <f t="shared" ref="S1021:S1026" si="560">SUM(D1021:R1021)</f>
        <v>1131</v>
      </c>
      <c r="T1021" s="80">
        <f t="shared" ref="T1021:T1026" si="561">ROUND(S1021/COUNT(D1021:R1021),2)</f>
        <v>75.400000000000006</v>
      </c>
      <c r="U1021" s="337" t="str">
        <f>'SIKAP IPS'!J120</f>
        <v>SB</v>
      </c>
      <c r="V1021" s="340" t="s">
        <v>33</v>
      </c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</row>
    <row r="1022" spans="1:32" ht="15" customHeight="1">
      <c r="A1022" s="335"/>
      <c r="B1022" s="26"/>
      <c r="C1022" s="35" t="s">
        <v>35</v>
      </c>
      <c r="D1022" s="84">
        <f>VLOOKUP($A$1021,Raport2!$B$283:$T$419,4)</f>
        <v>73</v>
      </c>
      <c r="E1022" s="84">
        <f>VLOOKUP($A$1021,Raport2!$B$283:$T$419,5)</f>
        <v>80</v>
      </c>
      <c r="F1022" s="84">
        <f>VLOOKUP($A$1021,Raport2!$B$283:$T$419,6)</f>
        <v>81</v>
      </c>
      <c r="G1022" s="84">
        <f>VLOOKUP($A$1021,Raport2!$B$283:$T$419,7)</f>
        <v>82.5</v>
      </c>
      <c r="H1022" s="84">
        <f>VLOOKUP($A$1021,Raport2!$B$283:$T$419,8)</f>
        <v>73.5</v>
      </c>
      <c r="I1022" s="84">
        <f>VLOOKUP($A$1021,Raport2!$B$283:$T$419,9)</f>
        <v>78</v>
      </c>
      <c r="J1022" s="84">
        <f>VLOOKUP($A$1021,Raport2!$B$283:$T$419,10)</f>
        <v>84</v>
      </c>
      <c r="K1022" s="84">
        <f>VLOOKUP($A$1021,Raport2!$B$283:$T$419,11)</f>
        <v>81</v>
      </c>
      <c r="L1022" s="84">
        <f>VLOOKUP($A$1021,Raport2!$B$283:$T$419,12)</f>
        <v>81.5</v>
      </c>
      <c r="M1022" s="84">
        <f>VLOOKUP($A$1021,Raport2!$B$283:$T$419,13)</f>
        <v>77</v>
      </c>
      <c r="N1022" s="84">
        <f>VLOOKUP($A$1021,Raport2!$B$283:$T$419,14)</f>
        <v>75</v>
      </c>
      <c r="O1022" s="84">
        <f>VLOOKUP($A$1021,Raport2!$B$283:$T$419,15)</f>
        <v>70</v>
      </c>
      <c r="P1022" s="84">
        <f>VLOOKUP($A$1021,Raport2!$B$283:$T$419,16)</f>
        <v>75.5</v>
      </c>
      <c r="Q1022" s="84">
        <f>VLOOKUP($A$1021,Raport2!$B$283:$T$419,17)</f>
        <v>78.5</v>
      </c>
      <c r="R1022" s="84">
        <f>VLOOKUP($A$1021,Raport2!$B$283:$T$419,18)</f>
        <v>76</v>
      </c>
      <c r="S1022" s="38">
        <f t="shared" si="560"/>
        <v>1166.5</v>
      </c>
      <c r="T1022" s="38">
        <f t="shared" si="561"/>
        <v>77.77</v>
      </c>
      <c r="U1022" s="338"/>
      <c r="V1022" s="340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</row>
    <row r="1023" spans="1:32" ht="15" customHeight="1">
      <c r="A1023" s="335"/>
      <c r="B1023" s="342" t="str">
        <f>VLOOKUP($A$1021,PresensiIPS!$A$7:$M$360,7)</f>
        <v>MAULANA RIZKY ANDHIRA</v>
      </c>
      <c r="C1023" s="35" t="s">
        <v>22</v>
      </c>
      <c r="D1023" s="84">
        <f>VLOOKUP($A$1021,Raport3!$B$283:$T$419,4)</f>
        <v>76.5</v>
      </c>
      <c r="E1023" s="84">
        <f>VLOOKUP($A$1021,Raport3!$B$283:$T$419,5)</f>
        <v>79</v>
      </c>
      <c r="F1023" s="84">
        <f>VLOOKUP($A$1021,Raport3!$B$283:$T$419,6)</f>
        <v>79.5</v>
      </c>
      <c r="G1023" s="84">
        <f>VLOOKUP($A$1021,Raport3!$B$283:$T$419,7)</f>
        <v>67.5</v>
      </c>
      <c r="H1023" s="84">
        <f>VLOOKUP($A$1021,Raport3!$B$283:$T$419,8)</f>
        <v>84.5</v>
      </c>
      <c r="I1023" s="84">
        <f>VLOOKUP($A$1021,Raport3!$B$283:$T$419,9)</f>
        <v>78.5</v>
      </c>
      <c r="J1023" s="84">
        <f>VLOOKUP($A$1021,Raport3!$B$283:$T$419,10)</f>
        <v>79.5</v>
      </c>
      <c r="K1023" s="84">
        <f>VLOOKUP($A$1021,Raport3!$B$283:$T$419,11)</f>
        <v>62</v>
      </c>
      <c r="L1023" s="84">
        <f>VLOOKUP($A$1021,Raport3!$B$283:$T$419,12)</f>
        <v>76</v>
      </c>
      <c r="M1023" s="84">
        <f>VLOOKUP($A$1021,Raport3!$B$283:$T$419,13)</f>
        <v>76.5</v>
      </c>
      <c r="N1023" s="84">
        <f>VLOOKUP($A$1021,Raport3!$B$283:$T$419,14)</f>
        <v>79</v>
      </c>
      <c r="O1023" s="84">
        <f>VLOOKUP($A$1021,Raport3!$B$283:$T$419,15)</f>
        <v>69.5</v>
      </c>
      <c r="P1023" s="84">
        <f>VLOOKUP($A$1021,Raport3!$B$283:$T$419,16)</f>
        <v>73</v>
      </c>
      <c r="Q1023" s="84">
        <f>VLOOKUP($A$1021,Raport3!$B$283:$T$419,17)</f>
        <v>69.5</v>
      </c>
      <c r="R1023" s="84">
        <f>VLOOKUP($A$1021,Raport3!$B$283:$T$419,18)</f>
        <v>75.5</v>
      </c>
      <c r="S1023" s="38">
        <f t="shared" si="560"/>
        <v>1126</v>
      </c>
      <c r="T1023" s="38">
        <f t="shared" si="561"/>
        <v>75.069999999999993</v>
      </c>
      <c r="U1023" s="338"/>
      <c r="V1023" s="340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</row>
    <row r="1024" spans="1:32" ht="15" customHeight="1">
      <c r="A1024" s="335"/>
      <c r="B1024" s="342"/>
      <c r="C1024" s="35" t="s">
        <v>23</v>
      </c>
      <c r="D1024" s="84">
        <f>VLOOKUP($A$1021,Raport4!$B$283:$T$419,4)</f>
        <v>79</v>
      </c>
      <c r="E1024" s="84">
        <f>VLOOKUP($A$1021,Raport4!$B$283:$T$419,5)</f>
        <v>79</v>
      </c>
      <c r="F1024" s="84">
        <f>VLOOKUP($A$1021,Raport4!$B$283:$T$419,6)</f>
        <v>76.5</v>
      </c>
      <c r="G1024" s="84">
        <f>VLOOKUP($A$1021,Raport4!$B$283:$T$419,7)</f>
        <v>86</v>
      </c>
      <c r="H1024" s="84">
        <f>VLOOKUP($A$1021,Raport4!$B$283:$T$419,8)</f>
        <v>84</v>
      </c>
      <c r="I1024" s="84">
        <f>VLOOKUP($A$1021,Raport4!$B$283:$T$419,9)</f>
        <v>79.5</v>
      </c>
      <c r="J1024" s="84">
        <f>VLOOKUP($A$1021,Raport4!$B$283:$T$419,10)</f>
        <v>86.5</v>
      </c>
      <c r="K1024" s="84">
        <f>VLOOKUP($A$1021,Raport4!$B$283:$T$419,11)</f>
        <v>82</v>
      </c>
      <c r="L1024" s="84">
        <f>VLOOKUP($A$1021,Raport4!$B$283:$T$419,12)</f>
        <v>79</v>
      </c>
      <c r="M1024" s="84">
        <f>VLOOKUP($A$1021,Raport4!$B$283:$T$419,13)</f>
        <v>77.5</v>
      </c>
      <c r="N1024" s="84">
        <f>VLOOKUP($A$1021,Raport4!$B$283:$T$419,14)</f>
        <v>77.5</v>
      </c>
      <c r="O1024" s="84">
        <f>VLOOKUP($A$1021,Raport4!$B$283:$T$419,15)</f>
        <v>70</v>
      </c>
      <c r="P1024" s="84">
        <f>VLOOKUP($A$1021,Raport4!$B$283:$T$419,16)</f>
        <v>80</v>
      </c>
      <c r="Q1024" s="84">
        <f>VLOOKUP($A$1021,Raport4!$B$283:$T$419,17)</f>
        <v>71</v>
      </c>
      <c r="R1024" s="84">
        <f>VLOOKUP($A$1021,Raport4!$B$283:$T$419,18)</f>
        <v>78.5</v>
      </c>
      <c r="S1024" s="38">
        <f t="shared" si="560"/>
        <v>1186</v>
      </c>
      <c r="T1024" s="38">
        <f t="shared" si="561"/>
        <v>79.069999999999993</v>
      </c>
      <c r="U1024" s="338"/>
      <c r="V1024" s="340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</row>
    <row r="1025" spans="1:32" ht="15" customHeight="1">
      <c r="A1025" s="335"/>
      <c r="B1025" s="86" t="str">
        <f>VLOOKUP($A$1021,PresensiIPS!$A$7:$M$360,4)</f>
        <v>3526011705040003</v>
      </c>
      <c r="C1025" s="36" t="s">
        <v>24</v>
      </c>
      <c r="D1025" s="84">
        <f>VLOOKUP($A$1021,Raport5!$B$283:$T$419,4)</f>
        <v>85</v>
      </c>
      <c r="E1025" s="84">
        <f>VLOOKUP($A$1021,Raport5!$B$283:$T$419,5)</f>
        <v>80.5</v>
      </c>
      <c r="F1025" s="84">
        <f>VLOOKUP($A$1021,Raport5!$B$283:$T$419,6)</f>
        <v>85.5</v>
      </c>
      <c r="G1025" s="84">
        <f>VLOOKUP($A$1021,Raport5!$B$283:$T$419,7)</f>
        <v>84</v>
      </c>
      <c r="H1025" s="84">
        <f>VLOOKUP($A$1021,Raport5!$B$283:$T$419,8)</f>
        <v>89.5</v>
      </c>
      <c r="I1025" s="84">
        <f>VLOOKUP($A$1021,Raport5!$B$283:$T$419,9)</f>
        <v>79</v>
      </c>
      <c r="J1025" s="84">
        <f>VLOOKUP($A$1021,Raport5!$B$283:$T$419,10)</f>
        <v>87.5</v>
      </c>
      <c r="K1025" s="84">
        <f>VLOOKUP($A$1021,Raport5!$B$283:$T$419,11)</f>
        <v>92</v>
      </c>
      <c r="L1025" s="84">
        <f>VLOOKUP($A$1021,Raport5!$B$283:$T$419,12)</f>
        <v>82.5</v>
      </c>
      <c r="M1025" s="84">
        <f>VLOOKUP($A$1021,Raport5!$B$283:$T$419,13)</f>
        <v>80</v>
      </c>
      <c r="N1025" s="84">
        <f>VLOOKUP($A$1021,Raport5!$B$283:$T$419,14)</f>
        <v>71</v>
      </c>
      <c r="O1025" s="84">
        <f>VLOOKUP($A$1021,Raport5!$B$283:$T$419,15)</f>
        <v>77.5</v>
      </c>
      <c r="P1025" s="84">
        <f>VLOOKUP($A$1021,Raport5!$B$283:$T$419,16)</f>
        <v>70</v>
      </c>
      <c r="Q1025" s="84">
        <f>VLOOKUP($A$1021,Raport5!$B$283:$T$419,17)</f>
        <v>71</v>
      </c>
      <c r="R1025" s="84">
        <f>VLOOKUP($A$1021,Raport5!$B$283:$T$419,18)</f>
        <v>75</v>
      </c>
      <c r="S1025" s="38">
        <f t="shared" si="560"/>
        <v>1210</v>
      </c>
      <c r="T1025" s="38">
        <f t="shared" si="561"/>
        <v>80.67</v>
      </c>
      <c r="U1025" s="338"/>
      <c r="V1025" s="340"/>
    </row>
    <row r="1026" spans="1:32" ht="15" customHeight="1">
      <c r="A1026" s="335"/>
      <c r="B1026" s="85">
        <f>VLOOKUP($A$1021,PresensiIPS!$A$7:$M$360,2)</f>
        <v>12332</v>
      </c>
      <c r="C1026" s="36" t="s">
        <v>67</v>
      </c>
      <c r="D1026" s="84">
        <f>VLOOKUP($A$1021,Raport6!$B$283:$T$419,4)</f>
        <v>85</v>
      </c>
      <c r="E1026" s="84">
        <f>VLOOKUP($A$1021,Raport6!$B$283:$T$419,5)</f>
        <v>83.5</v>
      </c>
      <c r="F1026" s="84">
        <f>VLOOKUP($A$1021,Raport6!$B$283:$T$419,6)</f>
        <v>88.5</v>
      </c>
      <c r="G1026" s="84">
        <f>VLOOKUP($A$1021,Raport6!$B$283:$T$419,7)</f>
        <v>86</v>
      </c>
      <c r="H1026" s="84">
        <f>VLOOKUP($A$1021,Raport6!$B$283:$T$419,8)</f>
        <v>89.5</v>
      </c>
      <c r="I1026" s="84">
        <f>VLOOKUP($A$1021,Raport6!$B$283:$T$419,9)</f>
        <v>79.5</v>
      </c>
      <c r="J1026" s="84">
        <f>VLOOKUP($A$1021,Raport6!$B$283:$T$419,10)</f>
        <v>90.5</v>
      </c>
      <c r="K1026" s="84">
        <f>VLOOKUP($A$1021,Raport6!$B$283:$T$419,11)</f>
        <v>95</v>
      </c>
      <c r="L1026" s="84">
        <f>VLOOKUP($A$1021,Raport6!$B$283:$T$419,12)</f>
        <v>83</v>
      </c>
      <c r="M1026" s="84">
        <f>VLOOKUP($A$1021,Raport6!$B$283:$T$419,13)</f>
        <v>85</v>
      </c>
      <c r="N1026" s="84">
        <f>VLOOKUP($A$1021,Raport6!$B$283:$T$419,14)</f>
        <v>73.5</v>
      </c>
      <c r="O1026" s="84">
        <f>VLOOKUP($A$1021,Raport6!$B$283:$T$419,15)</f>
        <v>77.5</v>
      </c>
      <c r="P1026" s="84">
        <f>VLOOKUP($A$1021,Raport6!$B$283:$T$419,16)</f>
        <v>73.5</v>
      </c>
      <c r="Q1026" s="84">
        <f>VLOOKUP($A$1021,Raport6!$B$283:$T$419,17)</f>
        <v>70.5</v>
      </c>
      <c r="R1026" s="84">
        <f>VLOOKUP($A$1021,Raport6!$B$283:$T$419,18)</f>
        <v>75</v>
      </c>
      <c r="S1026" s="38">
        <f t="shared" si="560"/>
        <v>1235.5</v>
      </c>
      <c r="T1026" s="38">
        <f t="shared" si="561"/>
        <v>82.37</v>
      </c>
      <c r="U1026" s="338"/>
      <c r="V1026" s="340"/>
    </row>
    <row r="1027" spans="1:32" ht="15" customHeight="1">
      <c r="A1027" s="335"/>
      <c r="B1027" s="85" t="str">
        <f>VLOOKUP($A$1021,PresensiIPS!$A$7:$M$360,3)</f>
        <v>0042550093</v>
      </c>
      <c r="C1027" s="27" t="s">
        <v>21</v>
      </c>
      <c r="D1027" s="39">
        <f>ROUND(((D1021+D1022+D1023+D1024+D1025+D1026)/6),2)</f>
        <v>78.58</v>
      </c>
      <c r="E1027" s="39">
        <f>ROUND(((E1021+E1022+E1023+E1024+E1025+E1026)/6),2)</f>
        <v>79.67</v>
      </c>
      <c r="F1027" s="39">
        <f>ROUND(((F1021+F1022+F1023+F1024+F1025+F1026)/6),2)</f>
        <v>82.75</v>
      </c>
      <c r="G1027" s="39">
        <f>ROUND(((G1021+G1022+G1023+G1024+G1025+G1026)/6),2)</f>
        <v>80.42</v>
      </c>
      <c r="H1027" s="39">
        <f>ROUND(((H1021+H1022+H1023+H1024+H1025+H1026)/6),2)</f>
        <v>82</v>
      </c>
      <c r="I1027" s="39">
        <f t="shared" ref="I1027:T1027" si="562">ROUND(((I1021+I1022+I1023+I1024+I1025+I1026)/6),2)</f>
        <v>78.17</v>
      </c>
      <c r="J1027" s="39">
        <f t="shared" si="562"/>
        <v>84.08</v>
      </c>
      <c r="K1027" s="39">
        <f t="shared" si="562"/>
        <v>81.67</v>
      </c>
      <c r="L1027" s="39">
        <f t="shared" si="562"/>
        <v>80.58</v>
      </c>
      <c r="M1027" s="39">
        <f t="shared" ref="M1027" si="563">ROUND(((M1021+M1022+M1023+M1024+M1025+M1026)/6),2)</f>
        <v>78.33</v>
      </c>
      <c r="N1027" s="39">
        <f t="shared" si="562"/>
        <v>74.92</v>
      </c>
      <c r="O1027" s="39">
        <f t="shared" si="562"/>
        <v>72.42</v>
      </c>
      <c r="P1027" s="39">
        <f t="shared" si="562"/>
        <v>74</v>
      </c>
      <c r="Q1027" s="39">
        <f t="shared" si="562"/>
        <v>72.67</v>
      </c>
      <c r="R1027" s="39">
        <f t="shared" si="562"/>
        <v>75.58</v>
      </c>
      <c r="S1027" s="39">
        <f t="shared" si="562"/>
        <v>1175.83</v>
      </c>
      <c r="T1027" s="39">
        <f t="shared" si="562"/>
        <v>78.39</v>
      </c>
      <c r="U1027" s="338"/>
      <c r="V1027" s="340"/>
    </row>
    <row r="1028" spans="1:32" ht="15" customHeight="1">
      <c r="A1028" s="335"/>
      <c r="B1028" s="78"/>
      <c r="C1028" s="28" t="s">
        <v>204</v>
      </c>
      <c r="D1028" s="84">
        <f>VLOOKUP($A$1021,'Nilai USP'!$B$283:$T$419,4)</f>
        <v>81</v>
      </c>
      <c r="E1028" s="84">
        <f>VLOOKUP($A$1021,'Nilai USP'!$B$283:$T$419,5)</f>
        <v>71.538461538461533</v>
      </c>
      <c r="F1028" s="84">
        <f>VLOOKUP($A$1021,'Nilai USP'!$B$283:$T$419,6)</f>
        <v>81</v>
      </c>
      <c r="G1028" s="84">
        <f>VLOOKUP($A$1021,'Nilai USP'!$B$283:$T$419,7)</f>
        <v>76</v>
      </c>
      <c r="H1028" s="84">
        <f>VLOOKUP($A$1021,'Nilai USP'!$B$283:$T$419,8)</f>
        <v>70</v>
      </c>
      <c r="I1028" s="84">
        <f>VLOOKUP($A$1021,'Nilai USP'!$B$283:$T$419,9)</f>
        <v>87</v>
      </c>
      <c r="J1028" s="84">
        <f>VLOOKUP($A$1021,'Nilai USP'!$B$283:$T$419,10)</f>
        <v>71</v>
      </c>
      <c r="K1028" s="84">
        <f>VLOOKUP($A$1021,'Nilai USP'!$B$283:$T$419,11)</f>
        <v>77</v>
      </c>
      <c r="L1028" s="84">
        <f>VLOOKUP($A$1021,'Nilai USP'!$B$283:$T$419,12)</f>
        <v>70</v>
      </c>
      <c r="M1028" s="84">
        <f>VLOOKUP($A$1021,'Nilai USP'!$B$283:$T$419,13)</f>
        <v>81.470588235294116</v>
      </c>
      <c r="N1028" s="84">
        <f>VLOOKUP($A$1021,'Nilai USP'!$B$283:$T$419,14)</f>
        <v>77</v>
      </c>
      <c r="O1028" s="84">
        <f>VLOOKUP($A$1021,'Nilai USP'!$B$283:$T$419,15)</f>
        <v>79</v>
      </c>
      <c r="P1028" s="84">
        <f>VLOOKUP($A$1021,'Nilai USP'!$B$283:$T$419,16)</f>
        <v>73</v>
      </c>
      <c r="Q1028" s="84">
        <f>VLOOKUP($A$1021,'Nilai USP'!$B$283:$T$419,17)</f>
        <v>71</v>
      </c>
      <c r="R1028" s="84">
        <f>VLOOKUP($A$1021,'Nilai USP'!$B$283:$T$419,18)</f>
        <v>70</v>
      </c>
      <c r="S1028" s="38">
        <f>SUM(D1028:R1028)</f>
        <v>1136.0090497737556</v>
      </c>
      <c r="T1028" s="38">
        <f>ROUND(S1028/COUNT(D1028:R1028),2)</f>
        <v>75.73</v>
      </c>
      <c r="U1028" s="338"/>
      <c r="V1028" s="340"/>
    </row>
    <row r="1029" spans="1:32" ht="15" customHeight="1" thickBot="1">
      <c r="A1029" s="336"/>
      <c r="B1029" s="29"/>
      <c r="C1029" s="37" t="s">
        <v>205</v>
      </c>
      <c r="D1029" s="41">
        <f t="shared" ref="D1029:R1029" si="564">ROUND((D1027*$V$6+D1028*$V$7),0)</f>
        <v>80</v>
      </c>
      <c r="E1029" s="41">
        <f t="shared" si="564"/>
        <v>76</v>
      </c>
      <c r="F1029" s="41">
        <f t="shared" si="564"/>
        <v>82</v>
      </c>
      <c r="G1029" s="41">
        <f t="shared" si="564"/>
        <v>78</v>
      </c>
      <c r="H1029" s="41">
        <f t="shared" si="564"/>
        <v>76</v>
      </c>
      <c r="I1029" s="41">
        <f t="shared" si="564"/>
        <v>83</v>
      </c>
      <c r="J1029" s="41">
        <f t="shared" si="564"/>
        <v>78</v>
      </c>
      <c r="K1029" s="41">
        <f t="shared" si="564"/>
        <v>79</v>
      </c>
      <c r="L1029" s="41">
        <f t="shared" si="564"/>
        <v>75</v>
      </c>
      <c r="M1029" s="41">
        <f t="shared" si="564"/>
        <v>80</v>
      </c>
      <c r="N1029" s="41">
        <f t="shared" si="564"/>
        <v>76</v>
      </c>
      <c r="O1029" s="41">
        <f t="shared" si="564"/>
        <v>76</v>
      </c>
      <c r="P1029" s="41">
        <f t="shared" si="564"/>
        <v>74</v>
      </c>
      <c r="Q1029" s="41">
        <f t="shared" si="564"/>
        <v>72</v>
      </c>
      <c r="R1029" s="41">
        <f t="shared" si="564"/>
        <v>73</v>
      </c>
      <c r="S1029" s="41">
        <f>SUM(D1029:R1029)</f>
        <v>1158</v>
      </c>
      <c r="T1029" s="41">
        <f>ROUND(S1029/COUNT(D1029:R1029),2)</f>
        <v>77.2</v>
      </c>
      <c r="U1029" s="339"/>
      <c r="V1029" s="341"/>
    </row>
    <row r="1030" spans="1:32" ht="15" customHeight="1" thickTop="1">
      <c r="A1030" s="334">
        <v>114</v>
      </c>
      <c r="B1030" s="26"/>
      <c r="C1030" s="36" t="s">
        <v>34</v>
      </c>
      <c r="D1030" s="87">
        <f>VLOOKUP($A$1030,Raport1!$B$283:$T$419,4)</f>
        <v>73</v>
      </c>
      <c r="E1030" s="87">
        <f>VLOOKUP($A$1030,Raport1!$B$283:$T$419,5)</f>
        <v>76</v>
      </c>
      <c r="F1030" s="87">
        <f>VLOOKUP($A$1030,Raport1!$B$283:$T$419,6)</f>
        <v>80.5</v>
      </c>
      <c r="G1030" s="87">
        <f>VLOOKUP($A$1030,Raport1!$B$283:$T$419,7)</f>
        <v>75.5</v>
      </c>
      <c r="H1030" s="87">
        <f>VLOOKUP($A$1030,Raport1!$B$283:$T$419,8)</f>
        <v>70</v>
      </c>
      <c r="I1030" s="87">
        <f>VLOOKUP($A$1030,Raport1!$B$283:$T$419,9)</f>
        <v>78</v>
      </c>
      <c r="J1030" s="87">
        <f>VLOOKUP($A$1030,Raport1!$B$283:$T$419,10)</f>
        <v>81.5</v>
      </c>
      <c r="K1030" s="87">
        <f>VLOOKUP($A$1030,Raport1!$B$283:$T$419,11)</f>
        <v>77.5</v>
      </c>
      <c r="L1030" s="87">
        <f>VLOOKUP($A$1030,Raport1!$B$283:$T$419,12)</f>
        <v>83</v>
      </c>
      <c r="M1030" s="87">
        <f>VLOOKUP($A$1030,Raport1!$B$283:$T$419,13)</f>
        <v>80</v>
      </c>
      <c r="N1030" s="87">
        <f>VLOOKUP($A$1030,Raport1!$B$283:$T$419,14)</f>
        <v>80</v>
      </c>
      <c r="O1030" s="87">
        <f>VLOOKUP($A$1030,Raport1!$B$283:$T$419,15)</f>
        <v>74</v>
      </c>
      <c r="P1030" s="87">
        <f>VLOOKUP($A$1030,Raport1!$B$283:$T$419,16)</f>
        <v>74.5</v>
      </c>
      <c r="Q1030" s="87">
        <f>VLOOKUP($A$1030,Raport1!$B$283:$T$419,17)</f>
        <v>76.5</v>
      </c>
      <c r="R1030" s="87">
        <f>VLOOKUP($A$1030,Raport1!$B$283:$T$419,18)</f>
        <v>82.5</v>
      </c>
      <c r="S1030" s="80">
        <f t="shared" ref="S1030:S1035" si="565">SUM(D1030:R1030)</f>
        <v>1162.5</v>
      </c>
      <c r="T1030" s="80">
        <f t="shared" ref="T1030:T1035" si="566">ROUND(S1030/COUNT(D1030:R1030),2)</f>
        <v>77.5</v>
      </c>
      <c r="U1030" s="337" t="str">
        <f>'SIKAP IPS'!J121</f>
        <v>SB</v>
      </c>
      <c r="V1030" s="340" t="s">
        <v>33</v>
      </c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</row>
    <row r="1031" spans="1:32" ht="15" customHeight="1">
      <c r="A1031" s="335"/>
      <c r="B1031" s="26"/>
      <c r="C1031" s="35" t="s">
        <v>35</v>
      </c>
      <c r="D1031" s="84">
        <f>VLOOKUP($A$1030,Raport2!$B$283:$T$419,4)</f>
        <v>79</v>
      </c>
      <c r="E1031" s="84">
        <f>VLOOKUP($A$1030,Raport2!$B$283:$T$419,5)</f>
        <v>76.5</v>
      </c>
      <c r="F1031" s="84">
        <f>VLOOKUP($A$1030,Raport2!$B$283:$T$419,6)</f>
        <v>82.5</v>
      </c>
      <c r="G1031" s="84">
        <f>VLOOKUP($A$1030,Raport2!$B$283:$T$419,7)</f>
        <v>86.5</v>
      </c>
      <c r="H1031" s="84">
        <f>VLOOKUP($A$1030,Raport2!$B$283:$T$419,8)</f>
        <v>77</v>
      </c>
      <c r="I1031" s="84">
        <f>VLOOKUP($A$1030,Raport2!$B$283:$T$419,9)</f>
        <v>80.5</v>
      </c>
      <c r="J1031" s="84">
        <f>VLOOKUP($A$1030,Raport2!$B$283:$T$419,10)</f>
        <v>86</v>
      </c>
      <c r="K1031" s="84">
        <f>VLOOKUP($A$1030,Raport2!$B$283:$T$419,11)</f>
        <v>81</v>
      </c>
      <c r="L1031" s="84">
        <f>VLOOKUP($A$1030,Raport2!$B$283:$T$419,12)</f>
        <v>82.5</v>
      </c>
      <c r="M1031" s="84">
        <f>VLOOKUP($A$1030,Raport2!$B$283:$T$419,13)</f>
        <v>81</v>
      </c>
      <c r="N1031" s="84">
        <f>VLOOKUP($A$1030,Raport2!$B$283:$T$419,14)</f>
        <v>82</v>
      </c>
      <c r="O1031" s="84">
        <f>VLOOKUP($A$1030,Raport2!$B$283:$T$419,15)</f>
        <v>72</v>
      </c>
      <c r="P1031" s="84">
        <f>VLOOKUP($A$1030,Raport2!$B$283:$T$419,16)</f>
        <v>78</v>
      </c>
      <c r="Q1031" s="84">
        <f>VLOOKUP($A$1030,Raport2!$B$283:$T$419,17)</f>
        <v>80</v>
      </c>
      <c r="R1031" s="84">
        <f>VLOOKUP($A$1030,Raport2!$B$283:$T$419,18)</f>
        <v>85.5</v>
      </c>
      <c r="S1031" s="38">
        <f t="shared" si="565"/>
        <v>1210</v>
      </c>
      <c r="T1031" s="38">
        <f t="shared" si="566"/>
        <v>80.67</v>
      </c>
      <c r="U1031" s="338"/>
      <c r="V1031" s="340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</row>
    <row r="1032" spans="1:32" ht="15" customHeight="1">
      <c r="A1032" s="335"/>
      <c r="B1032" s="342" t="str">
        <f>VLOOKUP($A$1030,PresensiIPS!$A$7:$M$360,7)</f>
        <v>MAULIDYA APRILIANY</v>
      </c>
      <c r="C1032" s="35" t="s">
        <v>22</v>
      </c>
      <c r="D1032" s="84">
        <f>VLOOKUP($A$1030,Raport3!$B$283:$T$419,4)</f>
        <v>84.5</v>
      </c>
      <c r="E1032" s="84">
        <f>VLOOKUP($A$1030,Raport3!$B$283:$T$419,5)</f>
        <v>79.5</v>
      </c>
      <c r="F1032" s="84">
        <f>VLOOKUP($A$1030,Raport3!$B$283:$T$419,6)</f>
        <v>82.5</v>
      </c>
      <c r="G1032" s="84">
        <f>VLOOKUP($A$1030,Raport3!$B$283:$T$419,7)</f>
        <v>84.5</v>
      </c>
      <c r="H1032" s="84">
        <f>VLOOKUP($A$1030,Raport3!$B$283:$T$419,8)</f>
        <v>75.5</v>
      </c>
      <c r="I1032" s="84">
        <f>VLOOKUP($A$1030,Raport3!$B$283:$T$419,9)</f>
        <v>81</v>
      </c>
      <c r="J1032" s="84">
        <f>VLOOKUP($A$1030,Raport3!$B$283:$T$419,10)</f>
        <v>90</v>
      </c>
      <c r="K1032" s="84">
        <f>VLOOKUP($A$1030,Raport3!$B$283:$T$419,11)</f>
        <v>81</v>
      </c>
      <c r="L1032" s="84">
        <f>VLOOKUP($A$1030,Raport3!$B$283:$T$419,12)</f>
        <v>85.5</v>
      </c>
      <c r="M1032" s="84">
        <f>VLOOKUP($A$1030,Raport3!$B$283:$T$419,13)</f>
        <v>83.5</v>
      </c>
      <c r="N1032" s="84">
        <f>VLOOKUP($A$1030,Raport3!$B$283:$T$419,14)</f>
        <v>86</v>
      </c>
      <c r="O1032" s="84">
        <f>VLOOKUP($A$1030,Raport3!$B$283:$T$419,15)</f>
        <v>80</v>
      </c>
      <c r="P1032" s="84">
        <f>VLOOKUP($A$1030,Raport3!$B$283:$T$419,16)</f>
        <v>81</v>
      </c>
      <c r="Q1032" s="84">
        <f>VLOOKUP($A$1030,Raport3!$B$283:$T$419,17)</f>
        <v>85.5</v>
      </c>
      <c r="R1032" s="84">
        <f>VLOOKUP($A$1030,Raport3!$B$283:$T$419,18)</f>
        <v>85</v>
      </c>
      <c r="S1032" s="38">
        <f t="shared" si="565"/>
        <v>1245</v>
      </c>
      <c r="T1032" s="38">
        <f t="shared" si="566"/>
        <v>83</v>
      </c>
      <c r="U1032" s="338"/>
      <c r="V1032" s="340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</row>
    <row r="1033" spans="1:32" ht="15" customHeight="1">
      <c r="A1033" s="335"/>
      <c r="B1033" s="342"/>
      <c r="C1033" s="35" t="s">
        <v>23</v>
      </c>
      <c r="D1033" s="84">
        <f>VLOOKUP($A$1030,Raport4!$B$283:$T$419,4)</f>
        <v>87</v>
      </c>
      <c r="E1033" s="84">
        <f>VLOOKUP($A$1030,Raport4!$B$283:$T$419,5)</f>
        <v>82</v>
      </c>
      <c r="F1033" s="84">
        <f>VLOOKUP($A$1030,Raport4!$B$283:$T$419,6)</f>
        <v>85</v>
      </c>
      <c r="G1033" s="84">
        <f>VLOOKUP($A$1030,Raport4!$B$283:$T$419,7)</f>
        <v>86</v>
      </c>
      <c r="H1033" s="84">
        <f>VLOOKUP($A$1030,Raport4!$B$283:$T$419,8)</f>
        <v>87</v>
      </c>
      <c r="I1033" s="84">
        <f>VLOOKUP($A$1030,Raport4!$B$283:$T$419,9)</f>
        <v>82</v>
      </c>
      <c r="J1033" s="84">
        <f>VLOOKUP($A$1030,Raport4!$B$283:$T$419,10)</f>
        <v>95</v>
      </c>
      <c r="K1033" s="84">
        <f>VLOOKUP($A$1030,Raport4!$B$283:$T$419,11)</f>
        <v>83.5</v>
      </c>
      <c r="L1033" s="84">
        <f>VLOOKUP($A$1030,Raport4!$B$283:$T$419,12)</f>
        <v>88</v>
      </c>
      <c r="M1033" s="84">
        <f>VLOOKUP($A$1030,Raport4!$B$283:$T$419,13)</f>
        <v>82.5</v>
      </c>
      <c r="N1033" s="84">
        <f>VLOOKUP($A$1030,Raport4!$B$283:$T$419,14)</f>
        <v>86</v>
      </c>
      <c r="O1033" s="84">
        <f>VLOOKUP($A$1030,Raport4!$B$283:$T$419,15)</f>
        <v>85</v>
      </c>
      <c r="P1033" s="84">
        <f>VLOOKUP($A$1030,Raport4!$B$283:$T$419,16)</f>
        <v>87</v>
      </c>
      <c r="Q1033" s="84">
        <f>VLOOKUP($A$1030,Raport4!$B$283:$T$419,17)</f>
        <v>87</v>
      </c>
      <c r="R1033" s="84">
        <f>VLOOKUP($A$1030,Raport4!$B$283:$T$419,18)</f>
        <v>87</v>
      </c>
      <c r="S1033" s="38">
        <f t="shared" si="565"/>
        <v>1290</v>
      </c>
      <c r="T1033" s="38">
        <f t="shared" si="566"/>
        <v>86</v>
      </c>
      <c r="U1033" s="338"/>
      <c r="V1033" s="340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</row>
    <row r="1034" spans="1:32" ht="15" customHeight="1">
      <c r="A1034" s="335"/>
      <c r="B1034" s="86" t="str">
        <f>VLOOKUP($A$1030,PresensiIPS!$A$7:$M$360,4)</f>
        <v>3526016704040004</v>
      </c>
      <c r="C1034" s="36" t="s">
        <v>24</v>
      </c>
      <c r="D1034" s="84">
        <f>VLOOKUP($A$1030,Raport5!$B$283:$T$419,4)</f>
        <v>88.5</v>
      </c>
      <c r="E1034" s="84">
        <f>VLOOKUP($A$1030,Raport5!$B$283:$T$419,5)</f>
        <v>90.5</v>
      </c>
      <c r="F1034" s="84">
        <f>VLOOKUP($A$1030,Raport5!$B$283:$T$419,6)</f>
        <v>87.5</v>
      </c>
      <c r="G1034" s="84">
        <f>VLOOKUP($A$1030,Raport5!$B$283:$T$419,7)</f>
        <v>86</v>
      </c>
      <c r="H1034" s="84">
        <f>VLOOKUP($A$1030,Raport5!$B$283:$T$419,8)</f>
        <v>92</v>
      </c>
      <c r="I1034" s="84">
        <f>VLOOKUP($A$1030,Raport5!$B$283:$T$419,9)</f>
        <v>88</v>
      </c>
      <c r="J1034" s="84">
        <f>VLOOKUP($A$1030,Raport5!$B$283:$T$419,10)</f>
        <v>94.5</v>
      </c>
      <c r="K1034" s="84">
        <f>VLOOKUP($A$1030,Raport5!$B$283:$T$419,11)</f>
        <v>90</v>
      </c>
      <c r="L1034" s="84">
        <f>VLOOKUP($A$1030,Raport5!$B$283:$T$419,12)</f>
        <v>92.5</v>
      </c>
      <c r="M1034" s="84">
        <f>VLOOKUP($A$1030,Raport5!$B$283:$T$419,13)</f>
        <v>88</v>
      </c>
      <c r="N1034" s="84">
        <f>VLOOKUP($A$1030,Raport5!$B$283:$T$419,14)</f>
        <v>88</v>
      </c>
      <c r="O1034" s="84">
        <f>VLOOKUP($A$1030,Raport5!$B$283:$T$419,15)</f>
        <v>87.5</v>
      </c>
      <c r="P1034" s="84">
        <f>VLOOKUP($A$1030,Raport5!$B$283:$T$419,16)</f>
        <v>89</v>
      </c>
      <c r="Q1034" s="84">
        <f>VLOOKUP($A$1030,Raport5!$B$283:$T$419,17)</f>
        <v>91</v>
      </c>
      <c r="R1034" s="84">
        <f>VLOOKUP($A$1030,Raport5!$B$283:$T$419,18)</f>
        <v>90</v>
      </c>
      <c r="S1034" s="38">
        <f t="shared" si="565"/>
        <v>1343</v>
      </c>
      <c r="T1034" s="38">
        <f t="shared" si="566"/>
        <v>89.53</v>
      </c>
      <c r="U1034" s="338"/>
      <c r="V1034" s="340"/>
    </row>
    <row r="1035" spans="1:32" ht="15" customHeight="1">
      <c r="A1035" s="335"/>
      <c r="B1035" s="85">
        <f>VLOOKUP($A$1030,PresensiIPS!$A$7:$M$360,2)</f>
        <v>12335</v>
      </c>
      <c r="C1035" s="36" t="s">
        <v>67</v>
      </c>
      <c r="D1035" s="84">
        <f>VLOOKUP($A$1030,Raport6!$B$283:$T$419,4)</f>
        <v>89.5</v>
      </c>
      <c r="E1035" s="84">
        <f>VLOOKUP($A$1030,Raport6!$B$283:$T$419,5)</f>
        <v>93.5</v>
      </c>
      <c r="F1035" s="84">
        <f>VLOOKUP($A$1030,Raport6!$B$283:$T$419,6)</f>
        <v>90.5</v>
      </c>
      <c r="G1035" s="84">
        <f>VLOOKUP($A$1030,Raport6!$B$283:$T$419,7)</f>
        <v>88</v>
      </c>
      <c r="H1035" s="84">
        <f>VLOOKUP($A$1030,Raport6!$B$283:$T$419,8)</f>
        <v>92</v>
      </c>
      <c r="I1035" s="84">
        <f>VLOOKUP($A$1030,Raport6!$B$283:$T$419,9)</f>
        <v>89.5</v>
      </c>
      <c r="J1035" s="84">
        <f>VLOOKUP($A$1030,Raport6!$B$283:$T$419,10)</f>
        <v>95.5</v>
      </c>
      <c r="K1035" s="84">
        <f>VLOOKUP($A$1030,Raport6!$B$283:$T$419,11)</f>
        <v>93</v>
      </c>
      <c r="L1035" s="84">
        <f>VLOOKUP($A$1030,Raport6!$B$283:$T$419,12)</f>
        <v>93</v>
      </c>
      <c r="M1035" s="84">
        <f>VLOOKUP($A$1030,Raport6!$B$283:$T$419,13)</f>
        <v>92</v>
      </c>
      <c r="N1035" s="84">
        <f>VLOOKUP($A$1030,Raport6!$B$283:$T$419,14)</f>
        <v>89</v>
      </c>
      <c r="O1035" s="84">
        <f>VLOOKUP($A$1030,Raport6!$B$283:$T$419,15)</f>
        <v>87.5</v>
      </c>
      <c r="P1035" s="84">
        <f>VLOOKUP($A$1030,Raport6!$B$283:$T$419,16)</f>
        <v>89</v>
      </c>
      <c r="Q1035" s="84">
        <f>VLOOKUP($A$1030,Raport6!$B$283:$T$419,17)</f>
        <v>88</v>
      </c>
      <c r="R1035" s="84">
        <f>VLOOKUP($A$1030,Raport6!$B$283:$T$419,18)</f>
        <v>90</v>
      </c>
      <c r="S1035" s="38">
        <f t="shared" si="565"/>
        <v>1360</v>
      </c>
      <c r="T1035" s="38">
        <f t="shared" si="566"/>
        <v>90.67</v>
      </c>
      <c r="U1035" s="338"/>
      <c r="V1035" s="340"/>
    </row>
    <row r="1036" spans="1:32" ht="15" customHeight="1">
      <c r="A1036" s="335"/>
      <c r="B1036" s="85" t="str">
        <f>VLOOKUP($A$1030,PresensiIPS!$A$7:$M$360,3)</f>
        <v>0045726767</v>
      </c>
      <c r="C1036" s="27" t="s">
        <v>21</v>
      </c>
      <c r="D1036" s="39">
        <f>ROUND(((D1030+D1031+D1032+D1033+D1034+D1035)/6),2)</f>
        <v>83.58</v>
      </c>
      <c r="E1036" s="39">
        <f>ROUND(((E1030+E1031+E1032+E1033+E1034+E1035)/6),2)</f>
        <v>83</v>
      </c>
      <c r="F1036" s="39">
        <f>ROUND(((F1030+F1031+F1032+F1033+F1034+F1035)/6),2)</f>
        <v>84.75</v>
      </c>
      <c r="G1036" s="39">
        <f>ROUND(((G1030+G1031+G1032+G1033+G1034+G1035)/6),2)</f>
        <v>84.42</v>
      </c>
      <c r="H1036" s="39">
        <f>ROUND(((H1030+H1031+H1032+H1033+H1034+H1035)/6),2)</f>
        <v>82.25</v>
      </c>
      <c r="I1036" s="39">
        <f t="shared" ref="I1036:T1036" si="567">ROUND(((I1030+I1031+I1032+I1033+I1034+I1035)/6),2)</f>
        <v>83.17</v>
      </c>
      <c r="J1036" s="39">
        <f t="shared" si="567"/>
        <v>90.42</v>
      </c>
      <c r="K1036" s="39">
        <f t="shared" si="567"/>
        <v>84.33</v>
      </c>
      <c r="L1036" s="39">
        <f t="shared" si="567"/>
        <v>87.42</v>
      </c>
      <c r="M1036" s="39">
        <f t="shared" ref="M1036" si="568">ROUND(((M1030+M1031+M1032+M1033+M1034+M1035)/6),2)</f>
        <v>84.5</v>
      </c>
      <c r="N1036" s="39">
        <f t="shared" si="567"/>
        <v>85.17</v>
      </c>
      <c r="O1036" s="39">
        <f t="shared" si="567"/>
        <v>81</v>
      </c>
      <c r="P1036" s="39">
        <f t="shared" si="567"/>
        <v>83.08</v>
      </c>
      <c r="Q1036" s="39">
        <f t="shared" si="567"/>
        <v>84.67</v>
      </c>
      <c r="R1036" s="39">
        <f t="shared" si="567"/>
        <v>86.67</v>
      </c>
      <c r="S1036" s="39">
        <f t="shared" si="567"/>
        <v>1268.42</v>
      </c>
      <c r="T1036" s="39">
        <f t="shared" si="567"/>
        <v>84.56</v>
      </c>
      <c r="U1036" s="338"/>
      <c r="V1036" s="340"/>
    </row>
    <row r="1037" spans="1:32" ht="15" customHeight="1">
      <c r="A1037" s="335"/>
      <c r="B1037" s="78"/>
      <c r="C1037" s="28" t="s">
        <v>204</v>
      </c>
      <c r="D1037" s="84">
        <f>VLOOKUP($A$1030,'Nilai USP'!$B$283:$T$419,4)</f>
        <v>90</v>
      </c>
      <c r="E1037" s="84">
        <f>VLOOKUP($A$1030,'Nilai USP'!$B$283:$T$419,5)</f>
        <v>84.615384615384613</v>
      </c>
      <c r="F1037" s="84">
        <f>VLOOKUP($A$1030,'Nilai USP'!$B$283:$T$419,6)</f>
        <v>92</v>
      </c>
      <c r="G1037" s="84">
        <f>VLOOKUP($A$1030,'Nilai USP'!$B$283:$T$419,7)</f>
        <v>78</v>
      </c>
      <c r="H1037" s="84">
        <f>VLOOKUP($A$1030,'Nilai USP'!$B$283:$T$419,8)</f>
        <v>83</v>
      </c>
      <c r="I1037" s="84">
        <f>VLOOKUP($A$1030,'Nilai USP'!$B$283:$T$419,9)</f>
        <v>92</v>
      </c>
      <c r="J1037" s="84">
        <f>VLOOKUP($A$1030,'Nilai USP'!$B$283:$T$419,10)</f>
        <v>90</v>
      </c>
      <c r="K1037" s="84">
        <f>VLOOKUP($A$1030,'Nilai USP'!$B$283:$T$419,11)</f>
        <v>95</v>
      </c>
      <c r="L1037" s="84">
        <f>VLOOKUP($A$1030,'Nilai USP'!$B$283:$T$419,12)</f>
        <v>87</v>
      </c>
      <c r="M1037" s="84">
        <f>VLOOKUP($A$1030,'Nilai USP'!$B$283:$T$419,13)</f>
        <v>92.058823529411768</v>
      </c>
      <c r="N1037" s="84">
        <f>VLOOKUP($A$1030,'Nilai USP'!$B$283:$T$419,14)</f>
        <v>97</v>
      </c>
      <c r="O1037" s="84">
        <f>VLOOKUP($A$1030,'Nilai USP'!$B$283:$T$419,15)</f>
        <v>88</v>
      </c>
      <c r="P1037" s="84">
        <f>VLOOKUP($A$1030,'Nilai USP'!$B$283:$T$419,16)</f>
        <v>81</v>
      </c>
      <c r="Q1037" s="84">
        <f>VLOOKUP($A$1030,'Nilai USP'!$B$283:$T$419,17)</f>
        <v>79</v>
      </c>
      <c r="R1037" s="84">
        <f>VLOOKUP($A$1030,'Nilai USP'!$B$283:$T$419,18)</f>
        <v>89</v>
      </c>
      <c r="S1037" s="38">
        <f>SUM(D1037:R1037)</f>
        <v>1317.6742081447965</v>
      </c>
      <c r="T1037" s="38">
        <f>ROUND(S1037/COUNT(D1037:R1037),2)</f>
        <v>87.84</v>
      </c>
      <c r="U1037" s="338"/>
      <c r="V1037" s="340"/>
    </row>
    <row r="1038" spans="1:32" ht="15" customHeight="1" thickBot="1">
      <c r="A1038" s="336"/>
      <c r="B1038" s="29"/>
      <c r="C1038" s="37" t="s">
        <v>205</v>
      </c>
      <c r="D1038" s="41">
        <f t="shared" ref="D1038:R1038" si="569">ROUND((D1036*$V$6+D1037*$V$7),0)</f>
        <v>87</v>
      </c>
      <c r="E1038" s="41">
        <f t="shared" si="569"/>
        <v>84</v>
      </c>
      <c r="F1038" s="41">
        <f t="shared" si="569"/>
        <v>88</v>
      </c>
      <c r="G1038" s="41">
        <f t="shared" si="569"/>
        <v>81</v>
      </c>
      <c r="H1038" s="41">
        <f t="shared" si="569"/>
        <v>83</v>
      </c>
      <c r="I1038" s="41">
        <f t="shared" si="569"/>
        <v>88</v>
      </c>
      <c r="J1038" s="41">
        <f t="shared" si="569"/>
        <v>90</v>
      </c>
      <c r="K1038" s="41">
        <f t="shared" si="569"/>
        <v>90</v>
      </c>
      <c r="L1038" s="41">
        <f t="shared" si="569"/>
        <v>87</v>
      </c>
      <c r="M1038" s="41">
        <f t="shared" si="569"/>
        <v>88</v>
      </c>
      <c r="N1038" s="41">
        <f t="shared" si="569"/>
        <v>91</v>
      </c>
      <c r="O1038" s="41">
        <f t="shared" si="569"/>
        <v>85</v>
      </c>
      <c r="P1038" s="41">
        <f t="shared" si="569"/>
        <v>82</v>
      </c>
      <c r="Q1038" s="41">
        <f t="shared" si="569"/>
        <v>82</v>
      </c>
      <c r="R1038" s="41">
        <f t="shared" si="569"/>
        <v>88</v>
      </c>
      <c r="S1038" s="41">
        <f>SUM(D1038:R1038)</f>
        <v>1294</v>
      </c>
      <c r="T1038" s="41">
        <f>ROUND(S1038/COUNT(D1038:R1038),2)</f>
        <v>86.27</v>
      </c>
      <c r="U1038" s="339"/>
      <c r="V1038" s="341"/>
    </row>
    <row r="1039" spans="1:32" ht="15" customHeight="1" thickTop="1">
      <c r="A1039" s="334">
        <v>115</v>
      </c>
      <c r="B1039" s="26"/>
      <c r="C1039" s="36" t="s">
        <v>34</v>
      </c>
      <c r="D1039" s="87">
        <f>VLOOKUP($A$1039,Raport1!$B$283:$T$419,4)</f>
        <v>72</v>
      </c>
      <c r="E1039" s="87">
        <f>VLOOKUP($A$1039,Raport1!$B$283:$T$419,5)</f>
        <v>75.5</v>
      </c>
      <c r="F1039" s="87">
        <f>VLOOKUP($A$1039,Raport1!$B$283:$T$419,6)</f>
        <v>81</v>
      </c>
      <c r="G1039" s="87">
        <f>VLOOKUP($A$1039,Raport1!$B$283:$T$419,7)</f>
        <v>77</v>
      </c>
      <c r="H1039" s="87">
        <f>VLOOKUP($A$1039,Raport1!$B$283:$T$419,8)</f>
        <v>71</v>
      </c>
      <c r="I1039" s="87">
        <f>VLOOKUP($A$1039,Raport1!$B$283:$T$419,9)</f>
        <v>78.5</v>
      </c>
      <c r="J1039" s="87">
        <f>VLOOKUP($A$1039,Raport1!$B$283:$T$419,10)</f>
        <v>79</v>
      </c>
      <c r="K1039" s="87">
        <f>VLOOKUP($A$1039,Raport1!$B$283:$T$419,11)</f>
        <v>77.5</v>
      </c>
      <c r="L1039" s="87">
        <f>VLOOKUP($A$1039,Raport1!$B$283:$T$419,12)</f>
        <v>81</v>
      </c>
      <c r="M1039" s="87">
        <f>VLOOKUP($A$1039,Raport1!$B$283:$T$419,13)</f>
        <v>74</v>
      </c>
      <c r="N1039" s="87">
        <f>VLOOKUP($A$1039,Raport1!$B$283:$T$419,14)</f>
        <v>73.5</v>
      </c>
      <c r="O1039" s="87">
        <f>VLOOKUP($A$1039,Raport1!$B$283:$T$419,15)</f>
        <v>75</v>
      </c>
      <c r="P1039" s="87">
        <f>VLOOKUP($A$1039,Raport1!$B$283:$T$419,16)</f>
        <v>74.5</v>
      </c>
      <c r="Q1039" s="87">
        <f>VLOOKUP($A$1039,Raport1!$B$283:$T$419,17)</f>
        <v>77</v>
      </c>
      <c r="R1039" s="87">
        <f>VLOOKUP($A$1039,Raport1!$B$283:$T$419,18)</f>
        <v>77</v>
      </c>
      <c r="S1039" s="80">
        <f t="shared" ref="S1039:S1044" si="570">SUM(D1039:R1039)</f>
        <v>1143.5</v>
      </c>
      <c r="T1039" s="80">
        <f t="shared" ref="T1039:T1044" si="571">ROUND(S1039/COUNT(D1039:R1039),2)</f>
        <v>76.23</v>
      </c>
      <c r="U1039" s="337" t="str">
        <f>'SIKAP IPS'!J122</f>
        <v>SB</v>
      </c>
      <c r="V1039" s="340" t="s">
        <v>33</v>
      </c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</row>
    <row r="1040" spans="1:32" ht="15" customHeight="1">
      <c r="A1040" s="335"/>
      <c r="B1040" s="26"/>
      <c r="C1040" s="35" t="s">
        <v>35</v>
      </c>
      <c r="D1040" s="84">
        <f>VLOOKUP($A$1039,Raport2!$B$283:$T$419,4)</f>
        <v>73.5</v>
      </c>
      <c r="E1040" s="84">
        <f>VLOOKUP($A$1039,Raport2!$B$283:$T$419,5)</f>
        <v>75.5</v>
      </c>
      <c r="F1040" s="84">
        <f>VLOOKUP($A$1039,Raport2!$B$283:$T$419,6)</f>
        <v>82.5</v>
      </c>
      <c r="G1040" s="84">
        <f>VLOOKUP($A$1039,Raport2!$B$283:$T$419,7)</f>
        <v>79.5</v>
      </c>
      <c r="H1040" s="84">
        <f>VLOOKUP($A$1039,Raport2!$B$283:$T$419,8)</f>
        <v>76</v>
      </c>
      <c r="I1040" s="84">
        <f>VLOOKUP($A$1039,Raport2!$B$283:$T$419,9)</f>
        <v>80</v>
      </c>
      <c r="J1040" s="84">
        <f>VLOOKUP($A$1039,Raport2!$B$283:$T$419,10)</f>
        <v>80</v>
      </c>
      <c r="K1040" s="84">
        <f>VLOOKUP($A$1039,Raport2!$B$283:$T$419,11)</f>
        <v>80.5</v>
      </c>
      <c r="L1040" s="84">
        <f>VLOOKUP($A$1039,Raport2!$B$283:$T$419,12)</f>
        <v>81</v>
      </c>
      <c r="M1040" s="84">
        <f>VLOOKUP($A$1039,Raport2!$B$283:$T$419,13)</f>
        <v>75.5</v>
      </c>
      <c r="N1040" s="84">
        <f>VLOOKUP($A$1039,Raport2!$B$283:$T$419,14)</f>
        <v>79</v>
      </c>
      <c r="O1040" s="84">
        <f>VLOOKUP($A$1039,Raport2!$B$283:$T$419,15)</f>
        <v>78</v>
      </c>
      <c r="P1040" s="84">
        <f>VLOOKUP($A$1039,Raport2!$B$283:$T$419,16)</f>
        <v>77</v>
      </c>
      <c r="Q1040" s="84">
        <f>VLOOKUP($A$1039,Raport2!$B$283:$T$419,17)</f>
        <v>80</v>
      </c>
      <c r="R1040" s="84">
        <f>VLOOKUP($A$1039,Raport2!$B$283:$T$419,18)</f>
        <v>75.5</v>
      </c>
      <c r="S1040" s="38">
        <f t="shared" si="570"/>
        <v>1173.5</v>
      </c>
      <c r="T1040" s="38">
        <f t="shared" si="571"/>
        <v>78.23</v>
      </c>
      <c r="U1040" s="338"/>
      <c r="V1040" s="340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</row>
    <row r="1041" spans="1:32" ht="15" customHeight="1">
      <c r="A1041" s="335"/>
      <c r="B1041" s="342" t="str">
        <f>VLOOKUP($A$1039,PresensiIPS!$A$7:$M$360,7)</f>
        <v>MAULYDA DWY ANGRAYNY SUHERMAN</v>
      </c>
      <c r="C1041" s="35" t="s">
        <v>22</v>
      </c>
      <c r="D1041" s="84">
        <f>VLOOKUP($A$1039,Raport3!$B$283:$T$419,4)</f>
        <v>77</v>
      </c>
      <c r="E1041" s="84">
        <f>VLOOKUP($A$1039,Raport3!$B$283:$T$419,5)</f>
        <v>78</v>
      </c>
      <c r="F1041" s="84">
        <f>VLOOKUP($A$1039,Raport3!$B$283:$T$419,6)</f>
        <v>79.5</v>
      </c>
      <c r="G1041" s="84">
        <f>VLOOKUP($A$1039,Raport3!$B$283:$T$419,7)</f>
        <v>84</v>
      </c>
      <c r="H1041" s="84">
        <f>VLOOKUP($A$1039,Raport3!$B$283:$T$419,8)</f>
        <v>82</v>
      </c>
      <c r="I1041" s="84">
        <f>VLOOKUP($A$1039,Raport3!$B$283:$T$419,9)</f>
        <v>80.5</v>
      </c>
      <c r="J1041" s="84">
        <f>VLOOKUP($A$1039,Raport3!$B$283:$T$419,10)</f>
        <v>84.5</v>
      </c>
      <c r="K1041" s="84">
        <f>VLOOKUP($A$1039,Raport3!$B$283:$T$419,11)</f>
        <v>85</v>
      </c>
      <c r="L1041" s="84">
        <f>VLOOKUP($A$1039,Raport3!$B$283:$T$419,12)</f>
        <v>80</v>
      </c>
      <c r="M1041" s="84">
        <f>VLOOKUP($A$1039,Raport3!$B$283:$T$419,13)</f>
        <v>77</v>
      </c>
      <c r="N1041" s="84">
        <f>VLOOKUP($A$1039,Raport3!$B$283:$T$419,14)</f>
        <v>78</v>
      </c>
      <c r="O1041" s="84">
        <f>VLOOKUP($A$1039,Raport3!$B$283:$T$419,15)</f>
        <v>78</v>
      </c>
      <c r="P1041" s="84">
        <f>VLOOKUP($A$1039,Raport3!$B$283:$T$419,16)</f>
        <v>78</v>
      </c>
      <c r="Q1041" s="84">
        <f>VLOOKUP($A$1039,Raport3!$B$283:$T$419,17)</f>
        <v>71</v>
      </c>
      <c r="R1041" s="84">
        <f>VLOOKUP($A$1039,Raport3!$B$283:$T$419,18)</f>
        <v>78</v>
      </c>
      <c r="S1041" s="38">
        <f t="shared" si="570"/>
        <v>1190.5</v>
      </c>
      <c r="T1041" s="38">
        <f t="shared" si="571"/>
        <v>79.37</v>
      </c>
      <c r="U1041" s="338"/>
      <c r="V1041" s="340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</row>
    <row r="1042" spans="1:32" ht="15" customHeight="1">
      <c r="A1042" s="335"/>
      <c r="B1042" s="342"/>
      <c r="C1042" s="35" t="s">
        <v>23</v>
      </c>
      <c r="D1042" s="84">
        <f>VLOOKUP($A$1039,Raport4!$B$283:$T$419,4)</f>
        <v>80</v>
      </c>
      <c r="E1042" s="84">
        <f>VLOOKUP($A$1039,Raport4!$B$283:$T$419,5)</f>
        <v>80</v>
      </c>
      <c r="F1042" s="84">
        <f>VLOOKUP($A$1039,Raport4!$B$283:$T$419,6)</f>
        <v>78</v>
      </c>
      <c r="G1042" s="84">
        <f>VLOOKUP($A$1039,Raport4!$B$283:$T$419,7)</f>
        <v>83.5</v>
      </c>
      <c r="H1042" s="84">
        <f>VLOOKUP($A$1039,Raport4!$B$283:$T$419,8)</f>
        <v>87</v>
      </c>
      <c r="I1042" s="84">
        <f>VLOOKUP($A$1039,Raport4!$B$283:$T$419,9)</f>
        <v>81.5</v>
      </c>
      <c r="J1042" s="84">
        <f>VLOOKUP($A$1039,Raport4!$B$283:$T$419,10)</f>
        <v>81.5</v>
      </c>
      <c r="K1042" s="84">
        <f>VLOOKUP($A$1039,Raport4!$B$283:$T$419,11)</f>
        <v>85.5</v>
      </c>
      <c r="L1042" s="84">
        <f>VLOOKUP($A$1039,Raport4!$B$283:$T$419,12)</f>
        <v>83</v>
      </c>
      <c r="M1042" s="84">
        <f>VLOOKUP($A$1039,Raport4!$B$283:$T$419,13)</f>
        <v>77</v>
      </c>
      <c r="N1042" s="84">
        <f>VLOOKUP($A$1039,Raport4!$B$283:$T$419,14)</f>
        <v>76.5</v>
      </c>
      <c r="O1042" s="84">
        <f>VLOOKUP($A$1039,Raport4!$B$283:$T$419,15)</f>
        <v>85</v>
      </c>
      <c r="P1042" s="84">
        <f>VLOOKUP($A$1039,Raport4!$B$283:$T$419,16)</f>
        <v>80</v>
      </c>
      <c r="Q1042" s="84">
        <f>VLOOKUP($A$1039,Raport4!$B$283:$T$419,17)</f>
        <v>72.5</v>
      </c>
      <c r="R1042" s="84">
        <f>VLOOKUP($A$1039,Raport4!$B$283:$T$419,18)</f>
        <v>81</v>
      </c>
      <c r="S1042" s="38">
        <f t="shared" si="570"/>
        <v>1212</v>
      </c>
      <c r="T1042" s="38">
        <f t="shared" si="571"/>
        <v>80.8</v>
      </c>
      <c r="U1042" s="338"/>
      <c r="V1042" s="340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</row>
    <row r="1043" spans="1:32" ht="15" customHeight="1">
      <c r="A1043" s="335"/>
      <c r="B1043" s="86" t="str">
        <f>VLOOKUP($A$1039,PresensiIPS!$A$7:$M$360,4)</f>
        <v>3526015105030003</v>
      </c>
      <c r="C1043" s="36" t="s">
        <v>24</v>
      </c>
      <c r="D1043" s="84">
        <f>VLOOKUP($A$1039,Raport5!$B$283:$T$419,4)</f>
        <v>85.5</v>
      </c>
      <c r="E1043" s="84">
        <f>VLOOKUP($A$1039,Raport5!$B$283:$T$419,5)</f>
        <v>86</v>
      </c>
      <c r="F1043" s="84">
        <f>VLOOKUP($A$1039,Raport5!$B$283:$T$419,6)</f>
        <v>86</v>
      </c>
      <c r="G1043" s="84">
        <f>VLOOKUP($A$1039,Raport5!$B$283:$T$419,7)</f>
        <v>84</v>
      </c>
      <c r="H1043" s="84">
        <f>VLOOKUP($A$1039,Raport5!$B$283:$T$419,8)</f>
        <v>92</v>
      </c>
      <c r="I1043" s="84">
        <f>VLOOKUP($A$1039,Raport5!$B$283:$T$419,9)</f>
        <v>80.5</v>
      </c>
      <c r="J1043" s="84">
        <f>VLOOKUP($A$1039,Raport5!$B$283:$T$419,10)</f>
        <v>90.5</v>
      </c>
      <c r="K1043" s="84">
        <f>VLOOKUP($A$1039,Raport5!$B$283:$T$419,11)</f>
        <v>85</v>
      </c>
      <c r="L1043" s="84">
        <f>VLOOKUP($A$1039,Raport5!$B$283:$T$419,12)</f>
        <v>88</v>
      </c>
      <c r="M1043" s="84">
        <f>VLOOKUP($A$1039,Raport5!$B$283:$T$419,13)</f>
        <v>80</v>
      </c>
      <c r="N1043" s="84">
        <f>VLOOKUP($A$1039,Raport5!$B$283:$T$419,14)</f>
        <v>75</v>
      </c>
      <c r="O1043" s="84">
        <f>VLOOKUP($A$1039,Raport5!$B$283:$T$419,15)</f>
        <v>90.5</v>
      </c>
      <c r="P1043" s="84">
        <f>VLOOKUP($A$1039,Raport5!$B$283:$T$419,16)</f>
        <v>71</v>
      </c>
      <c r="Q1043" s="84">
        <f>VLOOKUP($A$1039,Raport5!$B$283:$T$419,17)</f>
        <v>77</v>
      </c>
      <c r="R1043" s="84">
        <f>VLOOKUP($A$1039,Raport5!$B$283:$T$419,18)</f>
        <v>81.5</v>
      </c>
      <c r="S1043" s="38">
        <f t="shared" si="570"/>
        <v>1252.5</v>
      </c>
      <c r="T1043" s="38">
        <f t="shared" si="571"/>
        <v>83.5</v>
      </c>
      <c r="U1043" s="338"/>
      <c r="V1043" s="340"/>
    </row>
    <row r="1044" spans="1:32" ht="15" customHeight="1">
      <c r="A1044" s="335"/>
      <c r="B1044" s="85">
        <f>VLOOKUP($A$1039,PresensiIPS!$A$7:$M$360,2)</f>
        <v>12340</v>
      </c>
      <c r="C1044" s="36" t="s">
        <v>67</v>
      </c>
      <c r="D1044" s="84">
        <f>VLOOKUP($A$1039,Raport6!$B$283:$T$419,4)</f>
        <v>86</v>
      </c>
      <c r="E1044" s="84">
        <f>VLOOKUP($A$1039,Raport6!$B$283:$T$419,5)</f>
        <v>88.5</v>
      </c>
      <c r="F1044" s="84">
        <f>VLOOKUP($A$1039,Raport6!$B$283:$T$419,6)</f>
        <v>89.5</v>
      </c>
      <c r="G1044" s="84">
        <f>VLOOKUP($A$1039,Raport6!$B$283:$T$419,7)</f>
        <v>86.5</v>
      </c>
      <c r="H1044" s="84">
        <f>VLOOKUP($A$1039,Raport6!$B$283:$T$419,8)</f>
        <v>92</v>
      </c>
      <c r="I1044" s="84">
        <f>VLOOKUP($A$1039,Raport6!$B$283:$T$419,9)</f>
        <v>82.5</v>
      </c>
      <c r="J1044" s="84">
        <f>VLOOKUP($A$1039,Raport6!$B$283:$T$419,10)</f>
        <v>95</v>
      </c>
      <c r="K1044" s="84">
        <f>VLOOKUP($A$1039,Raport6!$B$283:$T$419,11)</f>
        <v>88</v>
      </c>
      <c r="L1044" s="84">
        <f>VLOOKUP($A$1039,Raport6!$B$283:$T$419,12)</f>
        <v>89</v>
      </c>
      <c r="M1044" s="84">
        <f>VLOOKUP($A$1039,Raport6!$B$283:$T$419,13)</f>
        <v>84</v>
      </c>
      <c r="N1044" s="84">
        <f>VLOOKUP($A$1039,Raport6!$B$283:$T$419,14)</f>
        <v>77</v>
      </c>
      <c r="O1044" s="84">
        <f>VLOOKUP($A$1039,Raport6!$B$283:$T$419,15)</f>
        <v>90.5</v>
      </c>
      <c r="P1044" s="84">
        <f>VLOOKUP($A$1039,Raport6!$B$283:$T$419,16)</f>
        <v>78</v>
      </c>
      <c r="Q1044" s="84">
        <f>VLOOKUP($A$1039,Raport6!$B$283:$T$419,17)</f>
        <v>79</v>
      </c>
      <c r="R1044" s="84">
        <f>VLOOKUP($A$1039,Raport6!$B$283:$T$419,18)</f>
        <v>81.5</v>
      </c>
      <c r="S1044" s="38">
        <f t="shared" si="570"/>
        <v>1287</v>
      </c>
      <c r="T1044" s="38">
        <f t="shared" si="571"/>
        <v>85.8</v>
      </c>
      <c r="U1044" s="338"/>
      <c r="V1044" s="340"/>
    </row>
    <row r="1045" spans="1:32" ht="15" customHeight="1">
      <c r="A1045" s="335"/>
      <c r="B1045" s="85" t="str">
        <f>VLOOKUP($A$1039,PresensiIPS!$A$7:$M$360,3)</f>
        <v>0030103076</v>
      </c>
      <c r="C1045" s="27" t="s">
        <v>21</v>
      </c>
      <c r="D1045" s="39">
        <f>ROUND(((D1039+D1040+D1041+D1042+D1043+D1044)/6),2)</f>
        <v>79</v>
      </c>
      <c r="E1045" s="39">
        <f>ROUND(((E1039+E1040+E1041+E1042+E1043+E1044)/6),2)</f>
        <v>80.58</v>
      </c>
      <c r="F1045" s="39">
        <f>ROUND(((F1039+F1040+F1041+F1042+F1043+F1044)/6),2)</f>
        <v>82.75</v>
      </c>
      <c r="G1045" s="39">
        <f>ROUND(((G1039+G1040+G1041+G1042+G1043+G1044)/6),2)</f>
        <v>82.42</v>
      </c>
      <c r="H1045" s="39">
        <f>ROUND(((H1039+H1040+H1041+H1042+H1043+H1044)/6),2)</f>
        <v>83.33</v>
      </c>
      <c r="I1045" s="39">
        <f t="shared" ref="I1045:T1045" si="572">ROUND(((I1039+I1040+I1041+I1042+I1043+I1044)/6),2)</f>
        <v>80.58</v>
      </c>
      <c r="J1045" s="39">
        <f t="shared" si="572"/>
        <v>85.08</v>
      </c>
      <c r="K1045" s="39">
        <f t="shared" si="572"/>
        <v>83.58</v>
      </c>
      <c r="L1045" s="39">
        <f t="shared" si="572"/>
        <v>83.67</v>
      </c>
      <c r="M1045" s="39">
        <f t="shared" ref="M1045" si="573">ROUND(((M1039+M1040+M1041+M1042+M1043+M1044)/6),2)</f>
        <v>77.92</v>
      </c>
      <c r="N1045" s="39">
        <f t="shared" si="572"/>
        <v>76.5</v>
      </c>
      <c r="O1045" s="39">
        <f t="shared" si="572"/>
        <v>82.83</v>
      </c>
      <c r="P1045" s="39">
        <f t="shared" si="572"/>
        <v>76.42</v>
      </c>
      <c r="Q1045" s="39">
        <f t="shared" si="572"/>
        <v>76.08</v>
      </c>
      <c r="R1045" s="39">
        <f t="shared" si="572"/>
        <v>79.08</v>
      </c>
      <c r="S1045" s="39">
        <f t="shared" si="572"/>
        <v>1209.83</v>
      </c>
      <c r="T1045" s="39">
        <f t="shared" si="572"/>
        <v>80.66</v>
      </c>
      <c r="U1045" s="338"/>
      <c r="V1045" s="340"/>
    </row>
    <row r="1046" spans="1:32" ht="15" customHeight="1">
      <c r="A1046" s="335"/>
      <c r="B1046" s="78"/>
      <c r="C1046" s="28" t="s">
        <v>204</v>
      </c>
      <c r="D1046" s="84">
        <f>VLOOKUP($A$1039,'Nilai USP'!$B$283:$T$419,4)</f>
        <v>93</v>
      </c>
      <c r="E1046" s="84">
        <f>VLOOKUP($A$1039,'Nilai USP'!$B$283:$T$419,5)</f>
        <v>85.384615384615387</v>
      </c>
      <c r="F1046" s="84">
        <f>VLOOKUP($A$1039,'Nilai USP'!$B$283:$T$419,6)</f>
        <v>95</v>
      </c>
      <c r="G1046" s="84">
        <f>VLOOKUP($A$1039,'Nilai USP'!$B$283:$T$419,7)</f>
        <v>85</v>
      </c>
      <c r="H1046" s="84">
        <f>VLOOKUP($A$1039,'Nilai USP'!$B$283:$T$419,8)</f>
        <v>86</v>
      </c>
      <c r="I1046" s="84">
        <f>VLOOKUP($A$1039,'Nilai USP'!$B$283:$T$419,9)</f>
        <v>93</v>
      </c>
      <c r="J1046" s="84">
        <f>VLOOKUP($A$1039,'Nilai USP'!$B$283:$T$419,10)</f>
        <v>93</v>
      </c>
      <c r="K1046" s="84">
        <f>VLOOKUP($A$1039,'Nilai USP'!$B$283:$T$419,11)</f>
        <v>94</v>
      </c>
      <c r="L1046" s="84">
        <f>VLOOKUP($A$1039,'Nilai USP'!$B$283:$T$419,12)</f>
        <v>83</v>
      </c>
      <c r="M1046" s="84">
        <f>VLOOKUP($A$1039,'Nilai USP'!$B$283:$T$419,13)</f>
        <v>90.294117647058826</v>
      </c>
      <c r="N1046" s="84">
        <f>VLOOKUP($A$1039,'Nilai USP'!$B$283:$T$419,14)</f>
        <v>92</v>
      </c>
      <c r="O1046" s="84">
        <f>VLOOKUP($A$1039,'Nilai USP'!$B$283:$T$419,15)</f>
        <v>85</v>
      </c>
      <c r="P1046" s="84">
        <f>VLOOKUP($A$1039,'Nilai USP'!$B$283:$T$419,16)</f>
        <v>80</v>
      </c>
      <c r="Q1046" s="84">
        <f>VLOOKUP($A$1039,'Nilai USP'!$B$283:$T$419,17)</f>
        <v>85</v>
      </c>
      <c r="R1046" s="84">
        <f>VLOOKUP($A$1039,'Nilai USP'!$B$283:$T$419,18)</f>
        <v>87</v>
      </c>
      <c r="S1046" s="38">
        <f>SUM(D1046:R1046)</f>
        <v>1326.6787330316743</v>
      </c>
      <c r="T1046" s="38">
        <f>ROUND(S1046/COUNT(D1046:R1046),2)</f>
        <v>88.45</v>
      </c>
      <c r="U1046" s="338"/>
      <c r="V1046" s="340"/>
    </row>
    <row r="1047" spans="1:32" ht="15" customHeight="1" thickBot="1">
      <c r="A1047" s="336"/>
      <c r="B1047" s="29"/>
      <c r="C1047" s="37" t="s">
        <v>205</v>
      </c>
      <c r="D1047" s="41">
        <f t="shared" ref="D1047:R1047" si="574">ROUND((D1045*$V$6+D1046*$V$7),0)</f>
        <v>86</v>
      </c>
      <c r="E1047" s="41">
        <f t="shared" si="574"/>
        <v>83</v>
      </c>
      <c r="F1047" s="41">
        <f t="shared" si="574"/>
        <v>89</v>
      </c>
      <c r="G1047" s="41">
        <f t="shared" si="574"/>
        <v>84</v>
      </c>
      <c r="H1047" s="41">
        <f t="shared" si="574"/>
        <v>85</v>
      </c>
      <c r="I1047" s="41">
        <f t="shared" si="574"/>
        <v>87</v>
      </c>
      <c r="J1047" s="41">
        <f t="shared" si="574"/>
        <v>89</v>
      </c>
      <c r="K1047" s="41">
        <f t="shared" si="574"/>
        <v>89</v>
      </c>
      <c r="L1047" s="41">
        <f t="shared" si="574"/>
        <v>83</v>
      </c>
      <c r="M1047" s="41">
        <f t="shared" si="574"/>
        <v>84</v>
      </c>
      <c r="N1047" s="41">
        <f t="shared" si="574"/>
        <v>84</v>
      </c>
      <c r="O1047" s="41">
        <f t="shared" si="574"/>
        <v>84</v>
      </c>
      <c r="P1047" s="41">
        <f t="shared" si="574"/>
        <v>78</v>
      </c>
      <c r="Q1047" s="41">
        <f t="shared" si="574"/>
        <v>81</v>
      </c>
      <c r="R1047" s="41">
        <f t="shared" si="574"/>
        <v>83</v>
      </c>
      <c r="S1047" s="41">
        <f>SUM(D1047:R1047)</f>
        <v>1269</v>
      </c>
      <c r="T1047" s="41">
        <f>ROUND(S1047/COUNT(D1047:R1047),2)</f>
        <v>84.6</v>
      </c>
      <c r="U1047" s="339"/>
      <c r="V1047" s="341"/>
    </row>
    <row r="1048" spans="1:32" ht="15" customHeight="1" thickTop="1">
      <c r="A1048" s="334">
        <v>116</v>
      </c>
      <c r="B1048" s="26"/>
      <c r="C1048" s="36" t="s">
        <v>34</v>
      </c>
      <c r="D1048" s="87">
        <f>VLOOKUP($A$1048,Raport1!$B$283:$T$419,4)</f>
        <v>83</v>
      </c>
      <c r="E1048" s="87">
        <f>VLOOKUP($A$1048,Raport1!$B$283:$T$419,5)</f>
        <v>82.5</v>
      </c>
      <c r="F1048" s="87">
        <f>VLOOKUP($A$1048,Raport1!$B$283:$T$419,6)</f>
        <v>86</v>
      </c>
      <c r="G1048" s="87">
        <f>VLOOKUP($A$1048,Raport1!$B$283:$T$419,7)</f>
        <v>82</v>
      </c>
      <c r="H1048" s="87">
        <f>VLOOKUP($A$1048,Raport1!$B$283:$T$419,8)</f>
        <v>84.5</v>
      </c>
      <c r="I1048" s="87">
        <f>VLOOKUP($A$1048,Raport1!$B$283:$T$419,9)</f>
        <v>83.5</v>
      </c>
      <c r="J1048" s="87">
        <f>VLOOKUP($A$1048,Raport1!$B$283:$T$419,10)</f>
        <v>89</v>
      </c>
      <c r="K1048" s="87">
        <f>VLOOKUP($A$1048,Raport1!$B$283:$T$419,11)</f>
        <v>78.5</v>
      </c>
      <c r="L1048" s="87">
        <f>VLOOKUP($A$1048,Raport1!$B$283:$T$419,12)</f>
        <v>82.5</v>
      </c>
      <c r="M1048" s="87">
        <f>VLOOKUP($A$1048,Raport1!$B$283:$T$419,13)</f>
        <v>78.5</v>
      </c>
      <c r="N1048" s="87">
        <f>VLOOKUP($A$1048,Raport1!$B$283:$T$419,14)</f>
        <v>86.5</v>
      </c>
      <c r="O1048" s="87">
        <f>VLOOKUP($A$1048,Raport1!$B$283:$T$419,15)</f>
        <v>78</v>
      </c>
      <c r="P1048" s="87">
        <f>VLOOKUP($A$1048,Raport1!$B$283:$T$419,16)</f>
        <v>82</v>
      </c>
      <c r="Q1048" s="87">
        <f>VLOOKUP($A$1048,Raport1!$B$283:$T$419,17)</f>
        <v>79</v>
      </c>
      <c r="R1048" s="87">
        <f>VLOOKUP($A$1048,Raport1!$B$283:$T$419,18)</f>
        <v>86.5</v>
      </c>
      <c r="S1048" s="80">
        <f t="shared" ref="S1048:S1053" si="575">SUM(D1048:R1048)</f>
        <v>1242</v>
      </c>
      <c r="T1048" s="80">
        <f t="shared" ref="T1048:T1053" si="576">ROUND(S1048/COUNT(D1048:R1048),2)</f>
        <v>82.8</v>
      </c>
      <c r="U1048" s="337" t="str">
        <f>'SIKAP IPS'!J123</f>
        <v>SB</v>
      </c>
      <c r="V1048" s="340" t="s">
        <v>33</v>
      </c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</row>
    <row r="1049" spans="1:32" ht="15" customHeight="1">
      <c r="A1049" s="335"/>
      <c r="B1049" s="26"/>
      <c r="C1049" s="35" t="s">
        <v>35</v>
      </c>
      <c r="D1049" s="84">
        <f>VLOOKUP($A$1048,Raport2!$B$283:$T$419,4)</f>
        <v>85.5</v>
      </c>
      <c r="E1049" s="84">
        <f>VLOOKUP($A$1048,Raport2!$B$283:$T$419,5)</f>
        <v>84.5</v>
      </c>
      <c r="F1049" s="84">
        <f>VLOOKUP($A$1048,Raport2!$B$283:$T$419,6)</f>
        <v>88.5</v>
      </c>
      <c r="G1049" s="84">
        <f>VLOOKUP($A$1048,Raport2!$B$283:$T$419,7)</f>
        <v>79.5</v>
      </c>
      <c r="H1049" s="84">
        <f>VLOOKUP($A$1048,Raport2!$B$283:$T$419,8)</f>
        <v>88</v>
      </c>
      <c r="I1049" s="84">
        <f>VLOOKUP($A$1048,Raport2!$B$283:$T$419,9)</f>
        <v>86</v>
      </c>
      <c r="J1049" s="84">
        <f>VLOOKUP($A$1048,Raport2!$B$283:$T$419,10)</f>
        <v>92</v>
      </c>
      <c r="K1049" s="84">
        <f>VLOOKUP($A$1048,Raport2!$B$283:$T$419,11)</f>
        <v>82</v>
      </c>
      <c r="L1049" s="84">
        <f>VLOOKUP($A$1048,Raport2!$B$283:$T$419,12)</f>
        <v>85</v>
      </c>
      <c r="M1049" s="84">
        <f>VLOOKUP($A$1048,Raport2!$B$283:$T$419,13)</f>
        <v>84</v>
      </c>
      <c r="N1049" s="84">
        <f>VLOOKUP($A$1048,Raport2!$B$283:$T$419,14)</f>
        <v>86.5</v>
      </c>
      <c r="O1049" s="84">
        <f>VLOOKUP($A$1048,Raport2!$B$283:$T$419,15)</f>
        <v>80</v>
      </c>
      <c r="P1049" s="84">
        <f>VLOOKUP($A$1048,Raport2!$B$283:$T$419,16)</f>
        <v>86</v>
      </c>
      <c r="Q1049" s="84">
        <f>VLOOKUP($A$1048,Raport2!$B$283:$T$419,17)</f>
        <v>81.5</v>
      </c>
      <c r="R1049" s="84">
        <f>VLOOKUP($A$1048,Raport2!$B$283:$T$419,18)</f>
        <v>86.5</v>
      </c>
      <c r="S1049" s="38">
        <f t="shared" si="575"/>
        <v>1275.5</v>
      </c>
      <c r="T1049" s="38">
        <f t="shared" si="576"/>
        <v>85.03</v>
      </c>
      <c r="U1049" s="338"/>
      <c r="V1049" s="340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</row>
    <row r="1050" spans="1:32" ht="15" customHeight="1">
      <c r="A1050" s="335"/>
      <c r="B1050" s="342" t="str">
        <f>VLOOKUP($A$1048,PresensiIPS!$A$7:$M$360,7)</f>
        <v>MOH. PANJI MAGHRIBA</v>
      </c>
      <c r="C1050" s="35" t="s">
        <v>22</v>
      </c>
      <c r="D1050" s="84">
        <f>VLOOKUP($A$1048,Raport3!$B$283:$T$419,4)</f>
        <v>88</v>
      </c>
      <c r="E1050" s="84">
        <f>VLOOKUP($A$1048,Raport3!$B$283:$T$419,5)</f>
        <v>87.5</v>
      </c>
      <c r="F1050" s="84">
        <f>VLOOKUP($A$1048,Raport3!$B$283:$T$419,6)</f>
        <v>86</v>
      </c>
      <c r="G1050" s="84">
        <f>VLOOKUP($A$1048,Raport3!$B$283:$T$419,7)</f>
        <v>91.5</v>
      </c>
      <c r="H1050" s="84">
        <f>VLOOKUP($A$1048,Raport3!$B$283:$T$419,8)</f>
        <v>89.5</v>
      </c>
      <c r="I1050" s="84">
        <f>VLOOKUP($A$1048,Raport3!$B$283:$T$419,9)</f>
        <v>86.5</v>
      </c>
      <c r="J1050" s="84">
        <f>VLOOKUP($A$1048,Raport3!$B$283:$T$419,10)</f>
        <v>89.5</v>
      </c>
      <c r="K1050" s="84">
        <f>VLOOKUP($A$1048,Raport3!$B$283:$T$419,11)</f>
        <v>86</v>
      </c>
      <c r="L1050" s="84">
        <f>VLOOKUP($A$1048,Raport3!$B$283:$T$419,12)</f>
        <v>85</v>
      </c>
      <c r="M1050" s="84">
        <f>VLOOKUP($A$1048,Raport3!$B$283:$T$419,13)</f>
        <v>87</v>
      </c>
      <c r="N1050" s="84">
        <f>VLOOKUP($A$1048,Raport3!$B$283:$T$419,14)</f>
        <v>81.5</v>
      </c>
      <c r="O1050" s="84">
        <f>VLOOKUP($A$1048,Raport3!$B$283:$T$419,15)</f>
        <v>85</v>
      </c>
      <c r="P1050" s="84">
        <f>VLOOKUP($A$1048,Raport3!$B$283:$T$419,16)</f>
        <v>87</v>
      </c>
      <c r="Q1050" s="84">
        <f>VLOOKUP($A$1048,Raport3!$B$283:$T$419,17)</f>
        <v>85.5</v>
      </c>
      <c r="R1050" s="84">
        <f>VLOOKUP($A$1048,Raport3!$B$283:$T$419,18)</f>
        <v>87.5</v>
      </c>
      <c r="S1050" s="38">
        <f t="shared" si="575"/>
        <v>1303</v>
      </c>
      <c r="T1050" s="38">
        <f t="shared" si="576"/>
        <v>86.87</v>
      </c>
      <c r="U1050" s="338"/>
      <c r="V1050" s="340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</row>
    <row r="1051" spans="1:32" ht="15" customHeight="1">
      <c r="A1051" s="335"/>
      <c r="B1051" s="342"/>
      <c r="C1051" s="35" t="s">
        <v>23</v>
      </c>
      <c r="D1051" s="84">
        <f>VLOOKUP($A$1048,Raport4!$B$283:$T$419,4)</f>
        <v>91</v>
      </c>
      <c r="E1051" s="84">
        <f>VLOOKUP($A$1048,Raport4!$B$283:$T$419,5)</f>
        <v>91</v>
      </c>
      <c r="F1051" s="84">
        <f>VLOOKUP($A$1048,Raport4!$B$283:$T$419,6)</f>
        <v>86.5</v>
      </c>
      <c r="G1051" s="84">
        <f>VLOOKUP($A$1048,Raport4!$B$283:$T$419,7)</f>
        <v>91.5</v>
      </c>
      <c r="H1051" s="84">
        <f>VLOOKUP($A$1048,Raport4!$B$283:$T$419,8)</f>
        <v>93</v>
      </c>
      <c r="I1051" s="84">
        <f>VLOOKUP($A$1048,Raport4!$B$283:$T$419,9)</f>
        <v>86.5</v>
      </c>
      <c r="J1051" s="84">
        <f>VLOOKUP($A$1048,Raport4!$B$283:$T$419,10)</f>
        <v>91.5</v>
      </c>
      <c r="K1051" s="84">
        <f>VLOOKUP($A$1048,Raport4!$B$283:$T$419,11)</f>
        <v>87</v>
      </c>
      <c r="L1051" s="84">
        <f>VLOOKUP($A$1048,Raport4!$B$283:$T$419,12)</f>
        <v>87</v>
      </c>
      <c r="M1051" s="84">
        <f>VLOOKUP($A$1048,Raport4!$B$283:$T$419,13)</f>
        <v>86</v>
      </c>
      <c r="N1051" s="84">
        <f>VLOOKUP($A$1048,Raport4!$B$283:$T$419,14)</f>
        <v>81.5</v>
      </c>
      <c r="O1051" s="84">
        <f>VLOOKUP($A$1048,Raport4!$B$283:$T$419,15)</f>
        <v>85</v>
      </c>
      <c r="P1051" s="84">
        <f>VLOOKUP($A$1048,Raport4!$B$283:$T$419,16)</f>
        <v>90.5</v>
      </c>
      <c r="Q1051" s="84">
        <f>VLOOKUP($A$1048,Raport4!$B$283:$T$419,17)</f>
        <v>85</v>
      </c>
      <c r="R1051" s="84">
        <f>VLOOKUP($A$1048,Raport4!$B$283:$T$419,18)</f>
        <v>89</v>
      </c>
      <c r="S1051" s="38">
        <f t="shared" si="575"/>
        <v>1322</v>
      </c>
      <c r="T1051" s="38">
        <f t="shared" si="576"/>
        <v>88.13</v>
      </c>
      <c r="U1051" s="338"/>
      <c r="V1051" s="340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</row>
    <row r="1052" spans="1:32" ht="15" customHeight="1">
      <c r="A1052" s="335"/>
      <c r="B1052" s="86" t="str">
        <f>VLOOKUP($A$1048,PresensiIPS!$A$7:$M$360,4)</f>
        <v>3526010501040001</v>
      </c>
      <c r="C1052" s="36" t="s">
        <v>24</v>
      </c>
      <c r="D1052" s="84">
        <f>VLOOKUP($A$1048,Raport5!$B$283:$T$419,4)</f>
        <v>91.5</v>
      </c>
      <c r="E1052" s="84">
        <f>VLOOKUP($A$1048,Raport5!$B$283:$T$419,5)</f>
        <v>90.5</v>
      </c>
      <c r="F1052" s="84">
        <f>VLOOKUP($A$1048,Raport5!$B$283:$T$419,6)</f>
        <v>88</v>
      </c>
      <c r="G1052" s="84">
        <f>VLOOKUP($A$1048,Raport5!$B$283:$T$419,7)</f>
        <v>92</v>
      </c>
      <c r="H1052" s="84">
        <f>VLOOKUP($A$1048,Raport5!$B$283:$T$419,8)</f>
        <v>94</v>
      </c>
      <c r="I1052" s="84">
        <f>VLOOKUP($A$1048,Raport5!$B$283:$T$419,9)</f>
        <v>88.5</v>
      </c>
      <c r="J1052" s="84">
        <f>VLOOKUP($A$1048,Raport5!$B$283:$T$419,10)</f>
        <v>94</v>
      </c>
      <c r="K1052" s="84">
        <f>VLOOKUP($A$1048,Raport5!$B$283:$T$419,11)</f>
        <v>92</v>
      </c>
      <c r="L1052" s="84">
        <f>VLOOKUP($A$1048,Raport5!$B$283:$T$419,12)</f>
        <v>92.5</v>
      </c>
      <c r="M1052" s="84">
        <f>VLOOKUP($A$1048,Raport5!$B$283:$T$419,13)</f>
        <v>93</v>
      </c>
      <c r="N1052" s="84">
        <f>VLOOKUP($A$1048,Raport5!$B$283:$T$419,14)</f>
        <v>88</v>
      </c>
      <c r="O1052" s="84">
        <f>VLOOKUP($A$1048,Raport5!$B$283:$T$419,15)</f>
        <v>92.5</v>
      </c>
      <c r="P1052" s="84">
        <f>VLOOKUP($A$1048,Raport5!$B$283:$T$419,16)</f>
        <v>91.5</v>
      </c>
      <c r="Q1052" s="84">
        <f>VLOOKUP($A$1048,Raport5!$B$283:$T$419,17)</f>
        <v>88</v>
      </c>
      <c r="R1052" s="84">
        <f>VLOOKUP($A$1048,Raport5!$B$283:$T$419,18)</f>
        <v>90.5</v>
      </c>
      <c r="S1052" s="38">
        <f t="shared" si="575"/>
        <v>1366.5</v>
      </c>
      <c r="T1052" s="38">
        <f t="shared" si="576"/>
        <v>91.1</v>
      </c>
      <c r="U1052" s="338"/>
      <c r="V1052" s="340"/>
    </row>
    <row r="1053" spans="1:32" ht="15" customHeight="1">
      <c r="A1053" s="335"/>
      <c r="B1053" s="85">
        <f>VLOOKUP($A$1048,PresensiIPS!$A$7:$M$360,2)</f>
        <v>12358</v>
      </c>
      <c r="C1053" s="36" t="s">
        <v>67</v>
      </c>
      <c r="D1053" s="84">
        <f>VLOOKUP($A$1048,Raport6!$B$283:$T$419,4)</f>
        <v>93</v>
      </c>
      <c r="E1053" s="84">
        <f>VLOOKUP($A$1048,Raport6!$B$283:$T$419,5)</f>
        <v>96</v>
      </c>
      <c r="F1053" s="84">
        <f>VLOOKUP($A$1048,Raport6!$B$283:$T$419,6)</f>
        <v>91.5</v>
      </c>
      <c r="G1053" s="84">
        <f>VLOOKUP($A$1048,Raport6!$B$283:$T$419,7)</f>
        <v>93</v>
      </c>
      <c r="H1053" s="84">
        <f>VLOOKUP($A$1048,Raport6!$B$283:$T$419,8)</f>
        <v>95</v>
      </c>
      <c r="I1053" s="84">
        <f>VLOOKUP($A$1048,Raport6!$B$283:$T$419,9)</f>
        <v>91.5</v>
      </c>
      <c r="J1053" s="84">
        <f>VLOOKUP($A$1048,Raport6!$B$283:$T$419,10)</f>
        <v>95</v>
      </c>
      <c r="K1053" s="84">
        <f>VLOOKUP($A$1048,Raport6!$B$283:$T$419,11)</f>
        <v>95</v>
      </c>
      <c r="L1053" s="84">
        <f>VLOOKUP($A$1048,Raport6!$B$283:$T$419,12)</f>
        <v>93</v>
      </c>
      <c r="M1053" s="84">
        <f>VLOOKUP($A$1048,Raport6!$B$283:$T$419,13)</f>
        <v>97</v>
      </c>
      <c r="N1053" s="84">
        <f>VLOOKUP($A$1048,Raport6!$B$283:$T$419,14)</f>
        <v>87.5</v>
      </c>
      <c r="O1053" s="84">
        <f>VLOOKUP($A$1048,Raport6!$B$283:$T$419,15)</f>
        <v>92.5</v>
      </c>
      <c r="P1053" s="84">
        <f>VLOOKUP($A$1048,Raport6!$B$283:$T$419,16)</f>
        <v>92.5</v>
      </c>
      <c r="Q1053" s="84">
        <f>VLOOKUP($A$1048,Raport6!$B$283:$T$419,17)</f>
        <v>87.5</v>
      </c>
      <c r="R1053" s="84">
        <f>VLOOKUP($A$1048,Raport6!$B$283:$T$419,18)</f>
        <v>91</v>
      </c>
      <c r="S1053" s="38">
        <f t="shared" si="575"/>
        <v>1391</v>
      </c>
      <c r="T1053" s="38">
        <f t="shared" si="576"/>
        <v>92.73</v>
      </c>
      <c r="U1053" s="338"/>
      <c r="V1053" s="340"/>
    </row>
    <row r="1054" spans="1:32" ht="15" customHeight="1">
      <c r="A1054" s="335"/>
      <c r="B1054" s="85" t="str">
        <f>VLOOKUP($A$1048,PresensiIPS!$A$7:$M$360,3)</f>
        <v>0042550077</v>
      </c>
      <c r="C1054" s="27" t="s">
        <v>21</v>
      </c>
      <c r="D1054" s="39">
        <f>ROUND(((D1048+D1049+D1050+D1051+D1052+D1053)/6),2)</f>
        <v>88.67</v>
      </c>
      <c r="E1054" s="39">
        <f>ROUND(((E1048+E1049+E1050+E1051+E1052+E1053)/6),2)</f>
        <v>88.67</v>
      </c>
      <c r="F1054" s="39">
        <f>ROUND(((F1048+F1049+F1050+F1051+F1052+F1053)/6),2)</f>
        <v>87.75</v>
      </c>
      <c r="G1054" s="39">
        <f>ROUND(((G1048+G1049+G1050+G1051+G1052+G1053)/6),2)</f>
        <v>88.25</v>
      </c>
      <c r="H1054" s="39">
        <f>ROUND(((H1048+H1049+H1050+H1051+H1052+H1053)/6),2)</f>
        <v>90.67</v>
      </c>
      <c r="I1054" s="39">
        <f t="shared" ref="I1054:T1054" si="577">ROUND(((I1048+I1049+I1050+I1051+I1052+I1053)/6),2)</f>
        <v>87.08</v>
      </c>
      <c r="J1054" s="39">
        <f t="shared" si="577"/>
        <v>91.83</v>
      </c>
      <c r="K1054" s="39">
        <f t="shared" si="577"/>
        <v>86.75</v>
      </c>
      <c r="L1054" s="39">
        <f t="shared" si="577"/>
        <v>87.5</v>
      </c>
      <c r="M1054" s="39">
        <f t="shared" ref="M1054" si="578">ROUND(((M1048+M1049+M1050+M1051+M1052+M1053)/6),2)</f>
        <v>87.58</v>
      </c>
      <c r="N1054" s="39">
        <f t="shared" si="577"/>
        <v>85.25</v>
      </c>
      <c r="O1054" s="39">
        <f t="shared" si="577"/>
        <v>85.5</v>
      </c>
      <c r="P1054" s="39">
        <f t="shared" si="577"/>
        <v>88.25</v>
      </c>
      <c r="Q1054" s="39">
        <f t="shared" si="577"/>
        <v>84.42</v>
      </c>
      <c r="R1054" s="39">
        <f t="shared" si="577"/>
        <v>88.5</v>
      </c>
      <c r="S1054" s="39">
        <f t="shared" si="577"/>
        <v>1316.67</v>
      </c>
      <c r="T1054" s="39">
        <f t="shared" si="577"/>
        <v>87.78</v>
      </c>
      <c r="U1054" s="338"/>
      <c r="V1054" s="340"/>
    </row>
    <row r="1055" spans="1:32" ht="15" customHeight="1">
      <c r="A1055" s="335"/>
      <c r="B1055" s="78"/>
      <c r="C1055" s="28" t="s">
        <v>204</v>
      </c>
      <c r="D1055" s="84">
        <f>VLOOKUP($A$1048,'Nilai USP'!$B$283:$T$419,4)</f>
        <v>93</v>
      </c>
      <c r="E1055" s="84">
        <f>VLOOKUP($A$1048,'Nilai USP'!$B$283:$T$419,5)</f>
        <v>85.384615384615387</v>
      </c>
      <c r="F1055" s="84">
        <f>VLOOKUP($A$1048,'Nilai USP'!$B$283:$T$419,6)</f>
        <v>89</v>
      </c>
      <c r="G1055" s="84">
        <f>VLOOKUP($A$1048,'Nilai USP'!$B$283:$T$419,7)</f>
        <v>81</v>
      </c>
      <c r="H1055" s="84">
        <f>VLOOKUP($A$1048,'Nilai USP'!$B$283:$T$419,8)</f>
        <v>84</v>
      </c>
      <c r="I1055" s="84">
        <f>VLOOKUP($A$1048,'Nilai USP'!$B$283:$T$419,9)</f>
        <v>88</v>
      </c>
      <c r="J1055" s="84">
        <f>VLOOKUP($A$1048,'Nilai USP'!$B$283:$T$419,10)</f>
        <v>89</v>
      </c>
      <c r="K1055" s="84">
        <f>VLOOKUP($A$1048,'Nilai USP'!$B$283:$T$419,11)</f>
        <v>95</v>
      </c>
      <c r="L1055" s="84">
        <f>VLOOKUP($A$1048,'Nilai USP'!$B$283:$T$419,12)</f>
        <v>86</v>
      </c>
      <c r="M1055" s="84">
        <f>VLOOKUP($A$1048,'Nilai USP'!$B$283:$T$419,13)</f>
        <v>93.823529411764696</v>
      </c>
      <c r="N1055" s="84">
        <f>VLOOKUP($A$1048,'Nilai USP'!$B$283:$T$419,14)</f>
        <v>93</v>
      </c>
      <c r="O1055" s="84">
        <f>VLOOKUP($A$1048,'Nilai USP'!$B$283:$T$419,15)</f>
        <v>87</v>
      </c>
      <c r="P1055" s="84">
        <f>VLOOKUP($A$1048,'Nilai USP'!$B$283:$T$419,16)</f>
        <v>84</v>
      </c>
      <c r="Q1055" s="84">
        <f>VLOOKUP($A$1048,'Nilai USP'!$B$283:$T$419,17)</f>
        <v>81</v>
      </c>
      <c r="R1055" s="84">
        <f>VLOOKUP($A$1048,'Nilai USP'!$B$283:$T$419,18)</f>
        <v>86</v>
      </c>
      <c r="S1055" s="38">
        <f>SUM(D1055:R1055)</f>
        <v>1315.2081447963801</v>
      </c>
      <c r="T1055" s="38">
        <f>ROUND(S1055/COUNT(D1055:R1055),2)</f>
        <v>87.68</v>
      </c>
      <c r="U1055" s="338"/>
      <c r="V1055" s="340"/>
    </row>
    <row r="1056" spans="1:32" ht="15" customHeight="1" thickBot="1">
      <c r="A1056" s="336"/>
      <c r="B1056" s="29"/>
      <c r="C1056" s="37" t="s">
        <v>205</v>
      </c>
      <c r="D1056" s="41">
        <f t="shared" ref="D1056:R1056" si="579">ROUND((D1054*$V$6+D1055*$V$7),0)</f>
        <v>91</v>
      </c>
      <c r="E1056" s="41">
        <f t="shared" si="579"/>
        <v>87</v>
      </c>
      <c r="F1056" s="41">
        <f t="shared" si="579"/>
        <v>88</v>
      </c>
      <c r="G1056" s="41">
        <f t="shared" si="579"/>
        <v>85</v>
      </c>
      <c r="H1056" s="41">
        <f t="shared" si="579"/>
        <v>87</v>
      </c>
      <c r="I1056" s="41">
        <f t="shared" si="579"/>
        <v>88</v>
      </c>
      <c r="J1056" s="41">
        <f t="shared" si="579"/>
        <v>90</v>
      </c>
      <c r="K1056" s="41">
        <f t="shared" si="579"/>
        <v>91</v>
      </c>
      <c r="L1056" s="41">
        <f t="shared" si="579"/>
        <v>87</v>
      </c>
      <c r="M1056" s="41">
        <f t="shared" si="579"/>
        <v>91</v>
      </c>
      <c r="N1056" s="41">
        <f t="shared" si="579"/>
        <v>89</v>
      </c>
      <c r="O1056" s="41">
        <f t="shared" si="579"/>
        <v>86</v>
      </c>
      <c r="P1056" s="41">
        <f t="shared" si="579"/>
        <v>86</v>
      </c>
      <c r="Q1056" s="41">
        <f t="shared" si="579"/>
        <v>83</v>
      </c>
      <c r="R1056" s="41">
        <f t="shared" si="579"/>
        <v>87</v>
      </c>
      <c r="S1056" s="41">
        <f>SUM(D1056:R1056)</f>
        <v>1316</v>
      </c>
      <c r="T1056" s="41">
        <f>ROUND(S1056/COUNT(D1056:R1056),2)</f>
        <v>87.73</v>
      </c>
      <c r="U1056" s="339"/>
      <c r="V1056" s="341"/>
    </row>
    <row r="1057" spans="1:32" ht="15" customHeight="1" thickTop="1">
      <c r="A1057" s="334">
        <v>117</v>
      </c>
      <c r="B1057" s="26"/>
      <c r="C1057" s="36" t="s">
        <v>34</v>
      </c>
      <c r="D1057" s="87">
        <f>VLOOKUP($A$1057,Raport1!$B$283:$T$419,4)</f>
        <v>71</v>
      </c>
      <c r="E1057" s="87">
        <f>VLOOKUP($A$1057,Raport1!$B$283:$T$419,5)</f>
        <v>74</v>
      </c>
      <c r="F1057" s="87">
        <f>VLOOKUP($A$1057,Raport1!$B$283:$T$419,6)</f>
        <v>77</v>
      </c>
      <c r="G1057" s="87">
        <f>VLOOKUP($A$1057,Raport1!$B$283:$T$419,7)</f>
        <v>74</v>
      </c>
      <c r="H1057" s="87">
        <f>VLOOKUP($A$1057,Raport1!$B$283:$T$419,8)</f>
        <v>69</v>
      </c>
      <c r="I1057" s="87">
        <f>VLOOKUP($A$1057,Raport1!$B$283:$T$419,9)</f>
        <v>76</v>
      </c>
      <c r="J1057" s="87">
        <f>VLOOKUP($A$1057,Raport1!$B$283:$T$419,10)</f>
        <v>80</v>
      </c>
      <c r="K1057" s="87">
        <f>VLOOKUP($A$1057,Raport1!$B$283:$T$419,11)</f>
        <v>78.5</v>
      </c>
      <c r="L1057" s="87">
        <f>VLOOKUP($A$1057,Raport1!$B$283:$T$419,12)</f>
        <v>81</v>
      </c>
      <c r="M1057" s="87">
        <f>VLOOKUP($A$1057,Raport1!$B$283:$T$419,13)</f>
        <v>71.5</v>
      </c>
      <c r="N1057" s="87">
        <f>VLOOKUP($A$1057,Raport1!$B$283:$T$419,14)</f>
        <v>69.5</v>
      </c>
      <c r="O1057" s="87">
        <f>VLOOKUP($A$1057,Raport1!$B$283:$T$419,15)</f>
        <v>71.5</v>
      </c>
      <c r="P1057" s="87">
        <f>VLOOKUP($A$1057,Raport1!$B$283:$T$419,16)</f>
        <v>71</v>
      </c>
      <c r="Q1057" s="87">
        <f>VLOOKUP($A$1057,Raport1!$B$283:$T$419,17)</f>
        <v>76</v>
      </c>
      <c r="R1057" s="87">
        <f>VLOOKUP($A$1057,Raport1!$B$283:$T$419,18)</f>
        <v>70.5</v>
      </c>
      <c r="S1057" s="80">
        <f t="shared" ref="S1057:S1062" si="580">SUM(D1057:R1057)</f>
        <v>1110.5</v>
      </c>
      <c r="T1057" s="80">
        <f t="shared" ref="T1057:T1062" si="581">ROUND(S1057/COUNT(D1057:R1057),2)</f>
        <v>74.03</v>
      </c>
      <c r="U1057" s="337" t="str">
        <f>'SIKAP IPS'!J124</f>
        <v>SB</v>
      </c>
      <c r="V1057" s="340" t="s">
        <v>33</v>
      </c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</row>
    <row r="1058" spans="1:32" ht="15" customHeight="1">
      <c r="A1058" s="335"/>
      <c r="B1058" s="26"/>
      <c r="C1058" s="35" t="s">
        <v>35</v>
      </c>
      <c r="D1058" s="84">
        <f>VLOOKUP($A$1057,Raport2!$B$283:$T$419,4)</f>
        <v>72.5</v>
      </c>
      <c r="E1058" s="84">
        <f>VLOOKUP($A$1057,Raport2!$B$283:$T$419,5)</f>
        <v>74.5</v>
      </c>
      <c r="F1058" s="84">
        <f>VLOOKUP($A$1057,Raport2!$B$283:$T$419,6)</f>
        <v>78</v>
      </c>
      <c r="G1058" s="84">
        <f>VLOOKUP($A$1057,Raport2!$B$283:$T$419,7)</f>
        <v>80.5</v>
      </c>
      <c r="H1058" s="84">
        <f>VLOOKUP($A$1057,Raport2!$B$283:$T$419,8)</f>
        <v>81</v>
      </c>
      <c r="I1058" s="84">
        <f>VLOOKUP($A$1057,Raport2!$B$283:$T$419,9)</f>
        <v>77.5</v>
      </c>
      <c r="J1058" s="84">
        <f>VLOOKUP($A$1057,Raport2!$B$283:$T$419,10)</f>
        <v>85.5</v>
      </c>
      <c r="K1058" s="84">
        <f>VLOOKUP($A$1057,Raport2!$B$283:$T$419,11)</f>
        <v>81.5</v>
      </c>
      <c r="L1058" s="84">
        <f>VLOOKUP($A$1057,Raport2!$B$283:$T$419,12)</f>
        <v>80.5</v>
      </c>
      <c r="M1058" s="84">
        <f>VLOOKUP($A$1057,Raport2!$B$283:$T$419,13)</f>
        <v>75</v>
      </c>
      <c r="N1058" s="84">
        <f>VLOOKUP($A$1057,Raport2!$B$283:$T$419,14)</f>
        <v>77</v>
      </c>
      <c r="O1058" s="84">
        <f>VLOOKUP($A$1057,Raport2!$B$283:$T$419,15)</f>
        <v>78</v>
      </c>
      <c r="P1058" s="84">
        <f>VLOOKUP($A$1057,Raport2!$B$283:$T$419,16)</f>
        <v>76</v>
      </c>
      <c r="Q1058" s="84">
        <f>VLOOKUP($A$1057,Raport2!$B$283:$T$419,17)</f>
        <v>79</v>
      </c>
      <c r="R1058" s="84">
        <f>VLOOKUP($A$1057,Raport2!$B$283:$T$419,18)</f>
        <v>76.5</v>
      </c>
      <c r="S1058" s="38">
        <f t="shared" si="580"/>
        <v>1173</v>
      </c>
      <c r="T1058" s="38">
        <f t="shared" si="581"/>
        <v>78.2</v>
      </c>
      <c r="U1058" s="338"/>
      <c r="V1058" s="340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</row>
    <row r="1059" spans="1:32" ht="15" customHeight="1">
      <c r="A1059" s="335"/>
      <c r="B1059" s="342" t="str">
        <f>VLOOKUP($A$1057,PresensiIPS!$A$7:$M$360,7)</f>
        <v>MOHAMMAD ILHAM</v>
      </c>
      <c r="C1059" s="35" t="s">
        <v>22</v>
      </c>
      <c r="D1059" s="84">
        <f>VLOOKUP($A$1057,Raport3!$B$283:$T$419,4)</f>
        <v>76.5</v>
      </c>
      <c r="E1059" s="84">
        <f>VLOOKUP($A$1057,Raport3!$B$283:$T$419,5)</f>
        <v>75.5</v>
      </c>
      <c r="F1059" s="84">
        <f>VLOOKUP($A$1057,Raport3!$B$283:$T$419,6)</f>
        <v>78</v>
      </c>
      <c r="G1059" s="84">
        <f>VLOOKUP($A$1057,Raport3!$B$283:$T$419,7)</f>
        <v>73</v>
      </c>
      <c r="H1059" s="84">
        <f>VLOOKUP($A$1057,Raport3!$B$283:$T$419,8)</f>
        <v>75.5</v>
      </c>
      <c r="I1059" s="84">
        <f>VLOOKUP($A$1057,Raport3!$B$283:$T$419,9)</f>
        <v>80</v>
      </c>
      <c r="J1059" s="84">
        <f>VLOOKUP($A$1057,Raport3!$B$283:$T$419,10)</f>
        <v>86</v>
      </c>
      <c r="K1059" s="84">
        <f>VLOOKUP($A$1057,Raport3!$B$283:$T$419,11)</f>
        <v>81</v>
      </c>
      <c r="L1059" s="84">
        <f>VLOOKUP($A$1057,Raport3!$B$283:$T$419,12)</f>
        <v>78</v>
      </c>
      <c r="M1059" s="84">
        <f>VLOOKUP($A$1057,Raport3!$B$283:$T$419,13)</f>
        <v>77</v>
      </c>
      <c r="N1059" s="84">
        <f>VLOOKUP($A$1057,Raport3!$B$283:$T$419,14)</f>
        <v>76</v>
      </c>
      <c r="O1059" s="84">
        <f>VLOOKUP($A$1057,Raport3!$B$283:$T$419,15)</f>
        <v>75</v>
      </c>
      <c r="P1059" s="84">
        <f>VLOOKUP($A$1057,Raport3!$B$283:$T$419,16)</f>
        <v>79</v>
      </c>
      <c r="Q1059" s="84">
        <f>VLOOKUP($A$1057,Raport3!$B$283:$T$419,17)</f>
        <v>75.5</v>
      </c>
      <c r="R1059" s="84">
        <f>VLOOKUP($A$1057,Raport3!$B$283:$T$419,18)</f>
        <v>78</v>
      </c>
      <c r="S1059" s="38">
        <f t="shared" si="580"/>
        <v>1164</v>
      </c>
      <c r="T1059" s="38">
        <f t="shared" si="581"/>
        <v>77.599999999999994</v>
      </c>
      <c r="U1059" s="338"/>
      <c r="V1059" s="340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</row>
    <row r="1060" spans="1:32" ht="15" customHeight="1">
      <c r="A1060" s="335"/>
      <c r="B1060" s="342"/>
      <c r="C1060" s="35" t="s">
        <v>23</v>
      </c>
      <c r="D1060" s="84">
        <f>VLOOKUP($A$1057,Raport4!$B$283:$T$419,4)</f>
        <v>80</v>
      </c>
      <c r="E1060" s="84">
        <f>VLOOKUP($A$1057,Raport4!$B$283:$T$419,5)</f>
        <v>77</v>
      </c>
      <c r="F1060" s="84">
        <f>VLOOKUP($A$1057,Raport4!$B$283:$T$419,6)</f>
        <v>75.5</v>
      </c>
      <c r="G1060" s="84">
        <f>VLOOKUP($A$1057,Raport4!$B$283:$T$419,7)</f>
        <v>83.5</v>
      </c>
      <c r="H1060" s="84">
        <f>VLOOKUP($A$1057,Raport4!$B$283:$T$419,8)</f>
        <v>87</v>
      </c>
      <c r="I1060" s="84">
        <f>VLOOKUP($A$1057,Raport4!$B$283:$T$419,9)</f>
        <v>81</v>
      </c>
      <c r="J1060" s="84">
        <f>VLOOKUP($A$1057,Raport4!$B$283:$T$419,10)</f>
        <v>91.5</v>
      </c>
      <c r="K1060" s="84">
        <f>VLOOKUP($A$1057,Raport4!$B$283:$T$419,11)</f>
        <v>83.5</v>
      </c>
      <c r="L1060" s="84">
        <f>VLOOKUP($A$1057,Raport4!$B$283:$T$419,12)</f>
        <v>79</v>
      </c>
      <c r="M1060" s="84">
        <f>VLOOKUP($A$1057,Raport4!$B$283:$T$419,13)</f>
        <v>75.5</v>
      </c>
      <c r="N1060" s="84">
        <f>VLOOKUP($A$1057,Raport4!$B$283:$T$419,14)</f>
        <v>75</v>
      </c>
      <c r="O1060" s="84">
        <f>VLOOKUP($A$1057,Raport4!$B$283:$T$419,15)</f>
        <v>68</v>
      </c>
      <c r="P1060" s="84">
        <f>VLOOKUP($A$1057,Raport4!$B$283:$T$419,16)</f>
        <v>82</v>
      </c>
      <c r="Q1060" s="84">
        <f>VLOOKUP($A$1057,Raport4!$B$283:$T$419,17)</f>
        <v>73.5</v>
      </c>
      <c r="R1060" s="84">
        <f>VLOOKUP($A$1057,Raport4!$B$283:$T$419,18)</f>
        <v>80</v>
      </c>
      <c r="S1060" s="38">
        <f t="shared" si="580"/>
        <v>1192</v>
      </c>
      <c r="T1060" s="38">
        <f t="shared" si="581"/>
        <v>79.47</v>
      </c>
      <c r="U1060" s="338"/>
      <c r="V1060" s="340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</row>
    <row r="1061" spans="1:32" ht="15" customHeight="1">
      <c r="A1061" s="335"/>
      <c r="B1061" s="86" t="str">
        <f>VLOOKUP($A$1057,PresensiIPS!$A$7:$M$360,4)</f>
        <v>3526012606070002</v>
      </c>
      <c r="C1061" s="36" t="s">
        <v>24</v>
      </c>
      <c r="D1061" s="84">
        <f>VLOOKUP($A$1057,Raport5!$B$283:$T$419,4)</f>
        <v>85</v>
      </c>
      <c r="E1061" s="84">
        <f>VLOOKUP($A$1057,Raport5!$B$283:$T$419,5)</f>
        <v>82</v>
      </c>
      <c r="F1061" s="84">
        <f>VLOOKUP($A$1057,Raport5!$B$283:$T$419,6)</f>
        <v>87.5</v>
      </c>
      <c r="G1061" s="84">
        <f>VLOOKUP($A$1057,Raport5!$B$283:$T$419,7)</f>
        <v>84.5</v>
      </c>
      <c r="H1061" s="84">
        <f>VLOOKUP($A$1057,Raport5!$B$283:$T$419,8)</f>
        <v>87</v>
      </c>
      <c r="I1061" s="84">
        <f>VLOOKUP($A$1057,Raport5!$B$283:$T$419,9)</f>
        <v>82.5</v>
      </c>
      <c r="J1061" s="84">
        <f>VLOOKUP($A$1057,Raport5!$B$283:$T$419,10)</f>
        <v>92</v>
      </c>
      <c r="K1061" s="84">
        <f>VLOOKUP($A$1057,Raport5!$B$283:$T$419,11)</f>
        <v>92</v>
      </c>
      <c r="L1061" s="84">
        <f>VLOOKUP($A$1057,Raport5!$B$283:$T$419,12)</f>
        <v>89</v>
      </c>
      <c r="M1061" s="84">
        <f>VLOOKUP($A$1057,Raport5!$B$283:$T$419,13)</f>
        <v>80</v>
      </c>
      <c r="N1061" s="84">
        <f>VLOOKUP($A$1057,Raport5!$B$283:$T$419,14)</f>
        <v>70</v>
      </c>
      <c r="O1061" s="84">
        <f>VLOOKUP($A$1057,Raport5!$B$283:$T$419,15)</f>
        <v>80.5</v>
      </c>
      <c r="P1061" s="84">
        <f>VLOOKUP($A$1057,Raport5!$B$283:$T$419,16)</f>
        <v>71</v>
      </c>
      <c r="Q1061" s="84">
        <f>VLOOKUP($A$1057,Raport5!$B$283:$T$419,17)</f>
        <v>80</v>
      </c>
      <c r="R1061" s="84">
        <f>VLOOKUP($A$1057,Raport5!$B$283:$T$419,18)</f>
        <v>76.5</v>
      </c>
      <c r="S1061" s="38">
        <f t="shared" si="580"/>
        <v>1239.5</v>
      </c>
      <c r="T1061" s="38">
        <f t="shared" si="581"/>
        <v>82.63</v>
      </c>
      <c r="U1061" s="338"/>
      <c r="V1061" s="340"/>
    </row>
    <row r="1062" spans="1:32" ht="15" customHeight="1">
      <c r="A1062" s="335"/>
      <c r="B1062" s="85">
        <f>VLOOKUP($A$1057,PresensiIPS!$A$7:$M$360,2)</f>
        <v>12368</v>
      </c>
      <c r="C1062" s="36" t="s">
        <v>67</v>
      </c>
      <c r="D1062" s="84">
        <f>VLOOKUP($A$1057,Raport6!$B$283:$T$419,4)</f>
        <v>85.5</v>
      </c>
      <c r="E1062" s="84">
        <f>VLOOKUP($A$1057,Raport6!$B$283:$T$419,5)</f>
        <v>87.5</v>
      </c>
      <c r="F1062" s="84">
        <f>VLOOKUP($A$1057,Raport6!$B$283:$T$419,6)</f>
        <v>90.5</v>
      </c>
      <c r="G1062" s="84">
        <f>VLOOKUP($A$1057,Raport6!$B$283:$T$419,7)</f>
        <v>86.5</v>
      </c>
      <c r="H1062" s="84">
        <f>VLOOKUP($A$1057,Raport6!$B$283:$T$419,8)</f>
        <v>88.5</v>
      </c>
      <c r="I1062" s="84">
        <f>VLOOKUP($A$1057,Raport6!$B$283:$T$419,9)</f>
        <v>82.5</v>
      </c>
      <c r="J1062" s="84">
        <f>VLOOKUP($A$1057,Raport6!$B$283:$T$419,10)</f>
        <v>93</v>
      </c>
      <c r="K1062" s="84">
        <f>VLOOKUP($A$1057,Raport6!$B$283:$T$419,11)</f>
        <v>95</v>
      </c>
      <c r="L1062" s="84">
        <f>VLOOKUP($A$1057,Raport6!$B$283:$T$419,12)</f>
        <v>89.5</v>
      </c>
      <c r="M1062" s="84">
        <f>VLOOKUP($A$1057,Raport6!$B$283:$T$419,13)</f>
        <v>84</v>
      </c>
      <c r="N1062" s="84">
        <f>VLOOKUP($A$1057,Raport6!$B$283:$T$419,14)</f>
        <v>73</v>
      </c>
      <c r="O1062" s="84">
        <f>VLOOKUP($A$1057,Raport6!$B$283:$T$419,15)</f>
        <v>80.5</v>
      </c>
      <c r="P1062" s="84">
        <f>VLOOKUP($A$1057,Raport6!$B$283:$T$419,16)</f>
        <v>73</v>
      </c>
      <c r="Q1062" s="84">
        <f>VLOOKUP($A$1057,Raport6!$B$283:$T$419,17)</f>
        <v>76.5</v>
      </c>
      <c r="R1062" s="84">
        <f>VLOOKUP($A$1057,Raport6!$B$283:$T$419,18)</f>
        <v>76.5</v>
      </c>
      <c r="S1062" s="38">
        <f t="shared" si="580"/>
        <v>1262</v>
      </c>
      <c r="T1062" s="38">
        <f t="shared" si="581"/>
        <v>84.13</v>
      </c>
      <c r="U1062" s="338"/>
      <c r="V1062" s="340"/>
    </row>
    <row r="1063" spans="1:32" ht="15" customHeight="1">
      <c r="A1063" s="335"/>
      <c r="B1063" s="85" t="str">
        <f>VLOOKUP($A$1057,PresensiIPS!$A$7:$M$360,3)</f>
        <v>0021117312</v>
      </c>
      <c r="C1063" s="27" t="s">
        <v>21</v>
      </c>
      <c r="D1063" s="39">
        <f>ROUND(((D1057+D1058+D1059+D1060+D1061+D1062)/6),2)</f>
        <v>78.42</v>
      </c>
      <c r="E1063" s="39">
        <f>ROUND(((E1057+E1058+E1059+E1060+E1061+E1062)/6),2)</f>
        <v>78.42</v>
      </c>
      <c r="F1063" s="39">
        <f>ROUND(((F1057+F1058+F1059+F1060+F1061+F1062)/6),2)</f>
        <v>81.08</v>
      </c>
      <c r="G1063" s="39">
        <f>ROUND(((G1057+G1058+G1059+G1060+G1061+G1062)/6),2)</f>
        <v>80.33</v>
      </c>
      <c r="H1063" s="39">
        <f>ROUND(((H1057+H1058+H1059+H1060+H1061+H1062)/6),2)</f>
        <v>81.33</v>
      </c>
      <c r="I1063" s="39">
        <f t="shared" ref="I1063:T1063" si="582">ROUND(((I1057+I1058+I1059+I1060+I1061+I1062)/6),2)</f>
        <v>79.92</v>
      </c>
      <c r="J1063" s="39">
        <f t="shared" si="582"/>
        <v>88</v>
      </c>
      <c r="K1063" s="39">
        <f t="shared" si="582"/>
        <v>85.25</v>
      </c>
      <c r="L1063" s="39">
        <f t="shared" si="582"/>
        <v>82.83</v>
      </c>
      <c r="M1063" s="39">
        <f t="shared" ref="M1063" si="583">ROUND(((M1057+M1058+M1059+M1060+M1061+M1062)/6),2)</f>
        <v>77.17</v>
      </c>
      <c r="N1063" s="39">
        <f t="shared" si="582"/>
        <v>73.42</v>
      </c>
      <c r="O1063" s="39">
        <f t="shared" si="582"/>
        <v>75.58</v>
      </c>
      <c r="P1063" s="39">
        <f t="shared" si="582"/>
        <v>75.33</v>
      </c>
      <c r="Q1063" s="39">
        <f t="shared" si="582"/>
        <v>76.75</v>
      </c>
      <c r="R1063" s="39">
        <f t="shared" si="582"/>
        <v>76.33</v>
      </c>
      <c r="S1063" s="39">
        <f t="shared" si="582"/>
        <v>1190.17</v>
      </c>
      <c r="T1063" s="39">
        <f t="shared" si="582"/>
        <v>79.34</v>
      </c>
      <c r="U1063" s="338"/>
      <c r="V1063" s="340"/>
    </row>
    <row r="1064" spans="1:32" ht="15" customHeight="1">
      <c r="A1064" s="335"/>
      <c r="B1064" s="78"/>
      <c r="C1064" s="28" t="s">
        <v>204</v>
      </c>
      <c r="D1064" s="84">
        <f>VLOOKUP($A$1057,'Nilai USP'!$B$283:$T$419,4)</f>
        <v>91</v>
      </c>
      <c r="E1064" s="84">
        <f>VLOOKUP($A$1057,'Nilai USP'!$B$283:$T$419,5)</f>
        <v>88.461538461538467</v>
      </c>
      <c r="F1064" s="84">
        <f>VLOOKUP($A$1057,'Nilai USP'!$B$283:$T$419,6)</f>
        <v>89</v>
      </c>
      <c r="G1064" s="84">
        <f>VLOOKUP($A$1057,'Nilai USP'!$B$283:$T$419,7)</f>
        <v>84</v>
      </c>
      <c r="H1064" s="84">
        <f>VLOOKUP($A$1057,'Nilai USP'!$B$283:$T$419,8)</f>
        <v>84</v>
      </c>
      <c r="I1064" s="84">
        <f>VLOOKUP($A$1057,'Nilai USP'!$B$283:$T$419,9)</f>
        <v>93</v>
      </c>
      <c r="J1064" s="84">
        <f>VLOOKUP($A$1057,'Nilai USP'!$B$283:$T$419,10)</f>
        <v>88</v>
      </c>
      <c r="K1064" s="84">
        <f>VLOOKUP($A$1057,'Nilai USP'!$B$283:$T$419,11)</f>
        <v>94</v>
      </c>
      <c r="L1064" s="84">
        <f>VLOOKUP($A$1057,'Nilai USP'!$B$283:$T$419,12)</f>
        <v>88</v>
      </c>
      <c r="M1064" s="84">
        <f>VLOOKUP($A$1057,'Nilai USP'!$B$283:$T$419,13)</f>
        <v>88.529411764705884</v>
      </c>
      <c r="N1064" s="84">
        <f>VLOOKUP($A$1057,'Nilai USP'!$B$283:$T$419,14)</f>
        <v>91</v>
      </c>
      <c r="O1064" s="84">
        <f>VLOOKUP($A$1057,'Nilai USP'!$B$283:$T$419,15)</f>
        <v>88</v>
      </c>
      <c r="P1064" s="84">
        <f>VLOOKUP($A$1057,'Nilai USP'!$B$283:$T$419,16)</f>
        <v>80</v>
      </c>
      <c r="Q1064" s="84">
        <f>VLOOKUP($A$1057,'Nilai USP'!$B$283:$T$419,17)</f>
        <v>80</v>
      </c>
      <c r="R1064" s="84">
        <f>VLOOKUP($A$1057,'Nilai USP'!$B$283:$T$419,18)</f>
        <v>88</v>
      </c>
      <c r="S1064" s="38">
        <f>SUM(D1064:R1064)</f>
        <v>1314.9909502262444</v>
      </c>
      <c r="T1064" s="38">
        <f>ROUND(S1064/COUNT(D1064:R1064),2)</f>
        <v>87.67</v>
      </c>
      <c r="U1064" s="338"/>
      <c r="V1064" s="340"/>
    </row>
    <row r="1065" spans="1:32" ht="15" customHeight="1" thickBot="1">
      <c r="A1065" s="336"/>
      <c r="B1065" s="29"/>
      <c r="C1065" s="37" t="s">
        <v>205</v>
      </c>
      <c r="D1065" s="41">
        <f t="shared" ref="D1065:R1065" si="584">ROUND((D1063*$V$6+D1064*$V$7),0)</f>
        <v>85</v>
      </c>
      <c r="E1065" s="41">
        <f t="shared" si="584"/>
        <v>83</v>
      </c>
      <c r="F1065" s="41">
        <f t="shared" si="584"/>
        <v>85</v>
      </c>
      <c r="G1065" s="41">
        <f t="shared" si="584"/>
        <v>82</v>
      </c>
      <c r="H1065" s="41">
        <f t="shared" si="584"/>
        <v>83</v>
      </c>
      <c r="I1065" s="41">
        <f t="shared" si="584"/>
        <v>86</v>
      </c>
      <c r="J1065" s="41">
        <f t="shared" si="584"/>
        <v>88</v>
      </c>
      <c r="K1065" s="41">
        <f t="shared" si="584"/>
        <v>90</v>
      </c>
      <c r="L1065" s="41">
        <f t="shared" si="584"/>
        <v>85</v>
      </c>
      <c r="M1065" s="41">
        <f t="shared" si="584"/>
        <v>83</v>
      </c>
      <c r="N1065" s="41">
        <f t="shared" si="584"/>
        <v>82</v>
      </c>
      <c r="O1065" s="41">
        <f t="shared" si="584"/>
        <v>82</v>
      </c>
      <c r="P1065" s="41">
        <f t="shared" si="584"/>
        <v>78</v>
      </c>
      <c r="Q1065" s="41">
        <f t="shared" si="584"/>
        <v>78</v>
      </c>
      <c r="R1065" s="41">
        <f t="shared" si="584"/>
        <v>82</v>
      </c>
      <c r="S1065" s="41">
        <f>SUM(D1065:R1065)</f>
        <v>1252</v>
      </c>
      <c r="T1065" s="41">
        <f>ROUND(S1065/COUNT(D1065:R1065),2)</f>
        <v>83.47</v>
      </c>
      <c r="U1065" s="339"/>
      <c r="V1065" s="341"/>
    </row>
    <row r="1066" spans="1:32" ht="15" customHeight="1" thickTop="1">
      <c r="A1066" s="334">
        <v>118</v>
      </c>
      <c r="B1066" s="26"/>
      <c r="C1066" s="36" t="s">
        <v>34</v>
      </c>
      <c r="D1066" s="87">
        <f>VLOOKUP($A$1066,Raport1!$B$283:$T$419,4)</f>
        <v>71.5</v>
      </c>
      <c r="E1066" s="87">
        <f>VLOOKUP($A$1066,Raport1!$B$283:$T$419,5)</f>
        <v>74</v>
      </c>
      <c r="F1066" s="87">
        <f>VLOOKUP($A$1066,Raport1!$B$283:$T$419,6)</f>
        <v>78.5</v>
      </c>
      <c r="G1066" s="87">
        <f>VLOOKUP($A$1066,Raport1!$B$283:$T$419,7)</f>
        <v>75</v>
      </c>
      <c r="H1066" s="87">
        <f>VLOOKUP($A$1066,Raport1!$B$283:$T$419,8)</f>
        <v>71</v>
      </c>
      <c r="I1066" s="87">
        <f>VLOOKUP($A$1066,Raport1!$B$283:$T$419,9)</f>
        <v>78</v>
      </c>
      <c r="J1066" s="87">
        <f>VLOOKUP($A$1066,Raport1!$B$283:$T$419,10)</f>
        <v>81.5</v>
      </c>
      <c r="K1066" s="87">
        <f>VLOOKUP($A$1066,Raport1!$B$283:$T$419,11)</f>
        <v>78.5</v>
      </c>
      <c r="L1066" s="87">
        <f>VLOOKUP($A$1066,Raport1!$B$283:$T$419,12)</f>
        <v>82</v>
      </c>
      <c r="M1066" s="87">
        <f>VLOOKUP($A$1066,Raport1!$B$283:$T$419,13)</f>
        <v>73.5</v>
      </c>
      <c r="N1066" s="87">
        <f>VLOOKUP($A$1066,Raport1!$B$283:$T$419,14)</f>
        <v>79</v>
      </c>
      <c r="O1066" s="87">
        <f>VLOOKUP($A$1066,Raport1!$B$283:$T$419,15)</f>
        <v>70</v>
      </c>
      <c r="P1066" s="87">
        <f>VLOOKUP($A$1066,Raport1!$B$283:$T$419,16)</f>
        <v>70.5</v>
      </c>
      <c r="Q1066" s="87">
        <f>VLOOKUP($A$1066,Raport1!$B$283:$T$419,17)</f>
        <v>74</v>
      </c>
      <c r="R1066" s="87">
        <f>VLOOKUP($A$1066,Raport1!$B$283:$T$419,18)</f>
        <v>75</v>
      </c>
      <c r="S1066" s="80">
        <f t="shared" ref="S1066:S1071" si="585">SUM(D1066:R1066)</f>
        <v>1132</v>
      </c>
      <c r="T1066" s="80">
        <f t="shared" ref="T1066:T1071" si="586">ROUND(S1066/COUNT(D1066:R1066),2)</f>
        <v>75.47</v>
      </c>
      <c r="U1066" s="337" t="str">
        <f>'SIKAP IPS'!J125</f>
        <v>SB</v>
      </c>
      <c r="V1066" s="340" t="s">
        <v>33</v>
      </c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</row>
    <row r="1067" spans="1:32" ht="15" customHeight="1">
      <c r="A1067" s="335"/>
      <c r="B1067" s="26"/>
      <c r="C1067" s="35" t="s">
        <v>35</v>
      </c>
      <c r="D1067" s="84">
        <f>VLOOKUP($A$1066,Raport2!$B$283:$T$419,4)</f>
        <v>76</v>
      </c>
      <c r="E1067" s="84">
        <f>VLOOKUP($A$1066,Raport2!$B$283:$T$419,5)</f>
        <v>75.5</v>
      </c>
      <c r="F1067" s="84">
        <f>VLOOKUP($A$1066,Raport2!$B$283:$T$419,6)</f>
        <v>74</v>
      </c>
      <c r="G1067" s="84">
        <f>VLOOKUP($A$1066,Raport2!$B$283:$T$419,7)</f>
        <v>80</v>
      </c>
      <c r="H1067" s="84">
        <f>VLOOKUP($A$1066,Raport2!$B$283:$T$419,8)</f>
        <v>81</v>
      </c>
      <c r="I1067" s="84">
        <f>VLOOKUP($A$1066,Raport2!$B$283:$T$419,9)</f>
        <v>78.5</v>
      </c>
      <c r="J1067" s="84">
        <f>VLOOKUP($A$1066,Raport2!$B$283:$T$419,10)</f>
        <v>83</v>
      </c>
      <c r="K1067" s="84">
        <f>VLOOKUP($A$1066,Raport2!$B$283:$T$419,11)</f>
        <v>81</v>
      </c>
      <c r="L1067" s="84">
        <f>VLOOKUP($A$1066,Raport2!$B$283:$T$419,12)</f>
        <v>80.5</v>
      </c>
      <c r="M1067" s="84">
        <f>VLOOKUP($A$1066,Raport2!$B$283:$T$419,13)</f>
        <v>76</v>
      </c>
      <c r="N1067" s="84">
        <f>VLOOKUP($A$1066,Raport2!$B$283:$T$419,14)</f>
        <v>78</v>
      </c>
      <c r="O1067" s="84">
        <f>VLOOKUP($A$1066,Raport2!$B$283:$T$419,15)</f>
        <v>70</v>
      </c>
      <c r="P1067" s="84">
        <f>VLOOKUP($A$1066,Raport2!$B$283:$T$419,16)</f>
        <v>71.5</v>
      </c>
      <c r="Q1067" s="84">
        <f>VLOOKUP($A$1066,Raport2!$B$283:$T$419,17)</f>
        <v>78</v>
      </c>
      <c r="R1067" s="84">
        <f>VLOOKUP($A$1066,Raport2!$B$283:$T$419,18)</f>
        <v>77</v>
      </c>
      <c r="S1067" s="38">
        <f t="shared" si="585"/>
        <v>1160</v>
      </c>
      <c r="T1067" s="38">
        <f t="shared" si="586"/>
        <v>77.33</v>
      </c>
      <c r="U1067" s="338"/>
      <c r="V1067" s="340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</row>
    <row r="1068" spans="1:32" ht="15" customHeight="1">
      <c r="A1068" s="335"/>
      <c r="B1068" s="342" t="str">
        <f>VLOOKUP($A$1066,PresensiIPS!$A$7:$M$360,7)</f>
        <v>MUHAMMAD KANDIAS</v>
      </c>
      <c r="C1068" s="35" t="s">
        <v>22</v>
      </c>
      <c r="D1068" s="84">
        <f>VLOOKUP($A$1066,Raport3!$B$283:$T$419,4)</f>
        <v>81</v>
      </c>
      <c r="E1068" s="84">
        <f>VLOOKUP($A$1066,Raport3!$B$283:$T$419,5)</f>
        <v>77</v>
      </c>
      <c r="F1068" s="84">
        <f>VLOOKUP($A$1066,Raport3!$B$283:$T$419,6)</f>
        <v>80.5</v>
      </c>
      <c r="G1068" s="84">
        <f>VLOOKUP($A$1066,Raport3!$B$283:$T$419,7)</f>
        <v>84.5</v>
      </c>
      <c r="H1068" s="84">
        <f>VLOOKUP($A$1066,Raport3!$B$283:$T$419,8)</f>
        <v>75.5</v>
      </c>
      <c r="I1068" s="84">
        <f>VLOOKUP($A$1066,Raport3!$B$283:$T$419,9)</f>
        <v>81.5</v>
      </c>
      <c r="J1068" s="84">
        <f>VLOOKUP($A$1066,Raport3!$B$283:$T$419,10)</f>
        <v>84</v>
      </c>
      <c r="K1068" s="84">
        <f>VLOOKUP($A$1066,Raport3!$B$283:$T$419,11)</f>
        <v>86</v>
      </c>
      <c r="L1068" s="84">
        <f>VLOOKUP($A$1066,Raport3!$B$283:$T$419,12)</f>
        <v>78</v>
      </c>
      <c r="M1068" s="84">
        <f>VLOOKUP($A$1066,Raport3!$B$283:$T$419,13)</f>
        <v>76</v>
      </c>
      <c r="N1068" s="84">
        <f>VLOOKUP($A$1066,Raport3!$B$283:$T$419,14)</f>
        <v>75.5</v>
      </c>
      <c r="O1068" s="84">
        <f>VLOOKUP($A$1066,Raport3!$B$283:$T$419,15)</f>
        <v>70</v>
      </c>
      <c r="P1068" s="84">
        <f>VLOOKUP($A$1066,Raport3!$B$283:$T$419,16)</f>
        <v>76.5</v>
      </c>
      <c r="Q1068" s="84">
        <f>VLOOKUP($A$1066,Raport3!$B$283:$T$419,17)</f>
        <v>76.5</v>
      </c>
      <c r="R1068" s="84">
        <f>VLOOKUP($A$1066,Raport3!$B$283:$T$419,18)</f>
        <v>78</v>
      </c>
      <c r="S1068" s="38">
        <f t="shared" si="585"/>
        <v>1180.5</v>
      </c>
      <c r="T1068" s="38">
        <f t="shared" si="586"/>
        <v>78.7</v>
      </c>
      <c r="U1068" s="338"/>
      <c r="V1068" s="340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</row>
    <row r="1069" spans="1:32" ht="15" customHeight="1">
      <c r="A1069" s="335"/>
      <c r="B1069" s="342"/>
      <c r="C1069" s="35" t="s">
        <v>23</v>
      </c>
      <c r="D1069" s="84">
        <f>VLOOKUP($A$1066,Raport4!$B$283:$T$419,4)</f>
        <v>85</v>
      </c>
      <c r="E1069" s="84">
        <f>VLOOKUP($A$1066,Raport4!$B$283:$T$419,5)</f>
        <v>79</v>
      </c>
      <c r="F1069" s="84">
        <f>VLOOKUP($A$1066,Raport4!$B$283:$T$419,6)</f>
        <v>80.5</v>
      </c>
      <c r="G1069" s="84">
        <f>VLOOKUP($A$1066,Raport4!$B$283:$T$419,7)</f>
        <v>87</v>
      </c>
      <c r="H1069" s="84">
        <f>VLOOKUP($A$1066,Raport4!$B$283:$T$419,8)</f>
        <v>87</v>
      </c>
      <c r="I1069" s="84">
        <f>VLOOKUP($A$1066,Raport4!$B$283:$T$419,9)</f>
        <v>81.5</v>
      </c>
      <c r="J1069" s="84">
        <f>VLOOKUP($A$1066,Raport4!$B$283:$T$419,10)</f>
        <v>88</v>
      </c>
      <c r="K1069" s="84">
        <f>VLOOKUP($A$1066,Raport4!$B$283:$T$419,11)</f>
        <v>87</v>
      </c>
      <c r="L1069" s="84">
        <f>VLOOKUP($A$1066,Raport4!$B$283:$T$419,12)</f>
        <v>79</v>
      </c>
      <c r="M1069" s="84">
        <f>VLOOKUP($A$1066,Raport4!$B$283:$T$419,13)</f>
        <v>76</v>
      </c>
      <c r="N1069" s="84">
        <f>VLOOKUP($A$1066,Raport4!$B$283:$T$419,14)</f>
        <v>76</v>
      </c>
      <c r="O1069" s="84">
        <f>VLOOKUP($A$1066,Raport4!$B$283:$T$419,15)</f>
        <v>70</v>
      </c>
      <c r="P1069" s="84">
        <f>VLOOKUP($A$1066,Raport4!$B$283:$T$419,16)</f>
        <v>79</v>
      </c>
      <c r="Q1069" s="84">
        <f>VLOOKUP($A$1066,Raport4!$B$283:$T$419,17)</f>
        <v>81.5</v>
      </c>
      <c r="R1069" s="84">
        <f>VLOOKUP($A$1066,Raport4!$B$283:$T$419,18)</f>
        <v>80.5</v>
      </c>
      <c r="S1069" s="38">
        <f t="shared" si="585"/>
        <v>1217</v>
      </c>
      <c r="T1069" s="38">
        <f t="shared" si="586"/>
        <v>81.13</v>
      </c>
      <c r="U1069" s="338"/>
      <c r="V1069" s="340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</row>
    <row r="1070" spans="1:32" ht="15" customHeight="1">
      <c r="A1070" s="335"/>
      <c r="B1070" s="86" t="str">
        <f>VLOOKUP($A$1066,PresensiIPS!$A$7:$M$360,4)</f>
        <v>3526012401040001</v>
      </c>
      <c r="C1070" s="36" t="s">
        <v>24</v>
      </c>
      <c r="D1070" s="84">
        <f>VLOOKUP($A$1066,Raport5!$B$283:$T$419,4)</f>
        <v>88</v>
      </c>
      <c r="E1070" s="84">
        <f>VLOOKUP($A$1066,Raport5!$B$283:$T$419,5)</f>
        <v>80.5</v>
      </c>
      <c r="F1070" s="84">
        <f>VLOOKUP($A$1066,Raport5!$B$283:$T$419,6)</f>
        <v>88</v>
      </c>
      <c r="G1070" s="84">
        <f>VLOOKUP($A$1066,Raport5!$B$283:$T$419,7)</f>
        <v>86</v>
      </c>
      <c r="H1070" s="84">
        <f>VLOOKUP($A$1066,Raport5!$B$283:$T$419,8)</f>
        <v>81.5</v>
      </c>
      <c r="I1070" s="84">
        <f>VLOOKUP($A$1066,Raport5!$B$283:$T$419,9)</f>
        <v>83</v>
      </c>
      <c r="J1070" s="84">
        <f>VLOOKUP($A$1066,Raport5!$B$283:$T$419,10)</f>
        <v>90</v>
      </c>
      <c r="K1070" s="84">
        <f>VLOOKUP($A$1066,Raport5!$B$283:$T$419,11)</f>
        <v>88</v>
      </c>
      <c r="L1070" s="84">
        <f>VLOOKUP($A$1066,Raport5!$B$283:$T$419,12)</f>
        <v>89.5</v>
      </c>
      <c r="M1070" s="84">
        <f>VLOOKUP($A$1066,Raport5!$B$283:$T$419,13)</f>
        <v>80</v>
      </c>
      <c r="N1070" s="84">
        <f>VLOOKUP($A$1066,Raport5!$B$283:$T$419,14)</f>
        <v>77.5</v>
      </c>
      <c r="O1070" s="84">
        <f>VLOOKUP($A$1066,Raport5!$B$283:$T$419,15)</f>
        <v>85.5</v>
      </c>
      <c r="P1070" s="84">
        <f>VLOOKUP($A$1066,Raport5!$B$283:$T$419,16)</f>
        <v>76.5</v>
      </c>
      <c r="Q1070" s="84">
        <f>VLOOKUP($A$1066,Raport5!$B$283:$T$419,17)</f>
        <v>83</v>
      </c>
      <c r="R1070" s="84">
        <f>VLOOKUP($A$1066,Raport5!$B$283:$T$419,18)</f>
        <v>80</v>
      </c>
      <c r="S1070" s="38">
        <f t="shared" si="585"/>
        <v>1257</v>
      </c>
      <c r="T1070" s="38">
        <f t="shared" si="586"/>
        <v>83.8</v>
      </c>
      <c r="U1070" s="338"/>
      <c r="V1070" s="340"/>
    </row>
    <row r="1071" spans="1:32" ht="15" customHeight="1">
      <c r="A1071" s="335"/>
      <c r="B1071" s="85">
        <f>VLOOKUP($A$1066,PresensiIPS!$A$7:$M$360,2)</f>
        <v>12377</v>
      </c>
      <c r="C1071" s="36" t="s">
        <v>67</v>
      </c>
      <c r="D1071" s="84">
        <f>VLOOKUP($A$1066,Raport6!$B$283:$T$419,4)</f>
        <v>89</v>
      </c>
      <c r="E1071" s="84">
        <f>VLOOKUP($A$1066,Raport6!$B$283:$T$419,5)</f>
        <v>86</v>
      </c>
      <c r="F1071" s="84">
        <f>VLOOKUP($A$1066,Raport6!$B$283:$T$419,6)</f>
        <v>91.5</v>
      </c>
      <c r="G1071" s="84">
        <f>VLOOKUP($A$1066,Raport6!$B$283:$T$419,7)</f>
        <v>88.5</v>
      </c>
      <c r="H1071" s="84">
        <f>VLOOKUP($A$1066,Raport6!$B$283:$T$419,8)</f>
        <v>82.5</v>
      </c>
      <c r="I1071" s="84">
        <f>VLOOKUP($A$1066,Raport6!$B$283:$T$419,9)</f>
        <v>84.5</v>
      </c>
      <c r="J1071" s="84">
        <f>VLOOKUP($A$1066,Raport6!$B$283:$T$419,10)</f>
        <v>93</v>
      </c>
      <c r="K1071" s="84">
        <f>VLOOKUP($A$1066,Raport6!$B$283:$T$419,11)</f>
        <v>91</v>
      </c>
      <c r="L1071" s="84">
        <f>VLOOKUP($A$1066,Raport6!$B$283:$T$419,12)</f>
        <v>90.5</v>
      </c>
      <c r="M1071" s="84">
        <f>VLOOKUP($A$1066,Raport6!$B$283:$T$419,13)</f>
        <v>84</v>
      </c>
      <c r="N1071" s="84">
        <f>VLOOKUP($A$1066,Raport6!$B$283:$T$419,14)</f>
        <v>79.5</v>
      </c>
      <c r="O1071" s="84">
        <f>VLOOKUP($A$1066,Raport6!$B$283:$T$419,15)</f>
        <v>85.5</v>
      </c>
      <c r="P1071" s="84">
        <f>VLOOKUP($A$1066,Raport6!$B$283:$T$419,16)</f>
        <v>78</v>
      </c>
      <c r="Q1071" s="84">
        <f>VLOOKUP($A$1066,Raport6!$B$283:$T$419,17)</f>
        <v>81</v>
      </c>
      <c r="R1071" s="84">
        <f>VLOOKUP($A$1066,Raport6!$B$283:$T$419,18)</f>
        <v>82.5</v>
      </c>
      <c r="S1071" s="38">
        <f t="shared" si="585"/>
        <v>1287</v>
      </c>
      <c r="T1071" s="38">
        <f t="shared" si="586"/>
        <v>85.8</v>
      </c>
      <c r="U1071" s="338"/>
      <c r="V1071" s="340"/>
    </row>
    <row r="1072" spans="1:32" ht="15" customHeight="1">
      <c r="A1072" s="335"/>
      <c r="B1072" s="85" t="str">
        <f>VLOOKUP($A$1066,PresensiIPS!$A$7:$M$360,3)</f>
        <v>0043804519</v>
      </c>
      <c r="C1072" s="27" t="s">
        <v>21</v>
      </c>
      <c r="D1072" s="39">
        <f>ROUND(((D1066+D1067+D1068+D1069+D1070+D1071)/6),2)</f>
        <v>81.75</v>
      </c>
      <c r="E1072" s="39">
        <f>ROUND(((E1066+E1067+E1068+E1069+E1070+E1071)/6),2)</f>
        <v>78.67</v>
      </c>
      <c r="F1072" s="39">
        <f>ROUND(((F1066+F1067+F1068+F1069+F1070+F1071)/6),2)</f>
        <v>82.17</v>
      </c>
      <c r="G1072" s="39">
        <f>ROUND(((G1066+G1067+G1068+G1069+G1070+G1071)/6),2)</f>
        <v>83.5</v>
      </c>
      <c r="H1072" s="39">
        <f>ROUND(((H1066+H1067+H1068+H1069+H1070+H1071)/6),2)</f>
        <v>79.75</v>
      </c>
      <c r="I1072" s="39">
        <f t="shared" ref="I1072:T1072" si="587">ROUND(((I1066+I1067+I1068+I1069+I1070+I1071)/6),2)</f>
        <v>81.17</v>
      </c>
      <c r="J1072" s="39">
        <f t="shared" si="587"/>
        <v>86.58</v>
      </c>
      <c r="K1072" s="39">
        <f t="shared" si="587"/>
        <v>85.25</v>
      </c>
      <c r="L1072" s="39">
        <f t="shared" si="587"/>
        <v>83.25</v>
      </c>
      <c r="M1072" s="39">
        <f t="shared" ref="M1072" si="588">ROUND(((M1066+M1067+M1068+M1069+M1070+M1071)/6),2)</f>
        <v>77.58</v>
      </c>
      <c r="N1072" s="39">
        <f t="shared" si="587"/>
        <v>77.58</v>
      </c>
      <c r="O1072" s="39">
        <f t="shared" si="587"/>
        <v>75.17</v>
      </c>
      <c r="P1072" s="39">
        <f t="shared" si="587"/>
        <v>75.33</v>
      </c>
      <c r="Q1072" s="39">
        <f t="shared" si="587"/>
        <v>79</v>
      </c>
      <c r="R1072" s="39">
        <f t="shared" si="587"/>
        <v>78.83</v>
      </c>
      <c r="S1072" s="39">
        <f t="shared" si="587"/>
        <v>1205.58</v>
      </c>
      <c r="T1072" s="39">
        <f t="shared" si="587"/>
        <v>80.37</v>
      </c>
      <c r="U1072" s="338"/>
      <c r="V1072" s="340"/>
    </row>
    <row r="1073" spans="1:32" ht="15" customHeight="1">
      <c r="A1073" s="335"/>
      <c r="B1073" s="78"/>
      <c r="C1073" s="28" t="s">
        <v>204</v>
      </c>
      <c r="D1073" s="84">
        <f>VLOOKUP($A$1066,'Nilai USP'!$B$283:$T$419,4)</f>
        <v>95</v>
      </c>
      <c r="E1073" s="84">
        <f>VLOOKUP($A$1066,'Nilai USP'!$B$283:$T$419,5)</f>
        <v>87.692307692307693</v>
      </c>
      <c r="F1073" s="84">
        <f>VLOOKUP($A$1066,'Nilai USP'!$B$283:$T$419,6)</f>
        <v>92</v>
      </c>
      <c r="G1073" s="84">
        <f>VLOOKUP($A$1066,'Nilai USP'!$B$283:$T$419,7)</f>
        <v>84</v>
      </c>
      <c r="H1073" s="84">
        <f>VLOOKUP($A$1066,'Nilai USP'!$B$283:$T$419,8)</f>
        <v>88</v>
      </c>
      <c r="I1073" s="84">
        <f>VLOOKUP($A$1066,'Nilai USP'!$B$283:$T$419,9)</f>
        <v>91</v>
      </c>
      <c r="J1073" s="84">
        <f>VLOOKUP($A$1066,'Nilai USP'!$B$283:$T$419,10)</f>
        <v>86</v>
      </c>
      <c r="K1073" s="84">
        <f>VLOOKUP($A$1066,'Nilai USP'!$B$283:$T$419,11)</f>
        <v>94</v>
      </c>
      <c r="L1073" s="84">
        <f>VLOOKUP($A$1066,'Nilai USP'!$B$283:$T$419,12)</f>
        <v>87</v>
      </c>
      <c r="M1073" s="84">
        <f>VLOOKUP($A$1066,'Nilai USP'!$B$283:$T$419,13)</f>
        <v>94.705882352941174</v>
      </c>
      <c r="N1073" s="84">
        <f>VLOOKUP($A$1066,'Nilai USP'!$B$283:$T$419,14)</f>
        <v>90</v>
      </c>
      <c r="O1073" s="84">
        <f>VLOOKUP($A$1066,'Nilai USP'!$B$283:$T$419,15)</f>
        <v>88</v>
      </c>
      <c r="P1073" s="84">
        <f>VLOOKUP($A$1066,'Nilai USP'!$B$283:$T$419,16)</f>
        <v>83</v>
      </c>
      <c r="Q1073" s="84">
        <f>VLOOKUP($A$1066,'Nilai USP'!$B$283:$T$419,17)</f>
        <v>81</v>
      </c>
      <c r="R1073" s="84">
        <f>VLOOKUP($A$1066,'Nilai USP'!$B$283:$T$419,18)</f>
        <v>88</v>
      </c>
      <c r="S1073" s="38">
        <f>SUM(D1073:R1073)</f>
        <v>1329.3981900452488</v>
      </c>
      <c r="T1073" s="38">
        <f>ROUND(S1073/COUNT(D1073:R1073),2)</f>
        <v>88.63</v>
      </c>
      <c r="U1073" s="338"/>
      <c r="V1073" s="340"/>
    </row>
    <row r="1074" spans="1:32" ht="15" customHeight="1" thickBot="1">
      <c r="A1074" s="336"/>
      <c r="B1074" s="29"/>
      <c r="C1074" s="37" t="s">
        <v>205</v>
      </c>
      <c r="D1074" s="41">
        <f t="shared" ref="D1074:R1074" si="589">ROUND((D1072*$V$6+D1073*$V$7),0)</f>
        <v>88</v>
      </c>
      <c r="E1074" s="41">
        <f t="shared" si="589"/>
        <v>83</v>
      </c>
      <c r="F1074" s="41">
        <f t="shared" si="589"/>
        <v>87</v>
      </c>
      <c r="G1074" s="41">
        <f t="shared" si="589"/>
        <v>84</v>
      </c>
      <c r="H1074" s="41">
        <f t="shared" si="589"/>
        <v>84</v>
      </c>
      <c r="I1074" s="41">
        <f t="shared" si="589"/>
        <v>86</v>
      </c>
      <c r="J1074" s="41">
        <f t="shared" si="589"/>
        <v>86</v>
      </c>
      <c r="K1074" s="41">
        <f t="shared" si="589"/>
        <v>90</v>
      </c>
      <c r="L1074" s="41">
        <f t="shared" si="589"/>
        <v>85</v>
      </c>
      <c r="M1074" s="41">
        <f t="shared" si="589"/>
        <v>86</v>
      </c>
      <c r="N1074" s="41">
        <f t="shared" si="589"/>
        <v>84</v>
      </c>
      <c r="O1074" s="41">
        <f t="shared" si="589"/>
        <v>82</v>
      </c>
      <c r="P1074" s="41">
        <f t="shared" si="589"/>
        <v>79</v>
      </c>
      <c r="Q1074" s="41">
        <f t="shared" si="589"/>
        <v>80</v>
      </c>
      <c r="R1074" s="41">
        <f t="shared" si="589"/>
        <v>83</v>
      </c>
      <c r="S1074" s="41">
        <f>SUM(D1074:R1074)</f>
        <v>1267</v>
      </c>
      <c r="T1074" s="41">
        <f>ROUND(S1074/COUNT(D1074:R1074),2)</f>
        <v>84.47</v>
      </c>
      <c r="U1074" s="339"/>
      <c r="V1074" s="341"/>
    </row>
    <row r="1075" spans="1:32" ht="15" customHeight="1" thickTop="1">
      <c r="A1075" s="334">
        <v>119</v>
      </c>
      <c r="B1075" s="26"/>
      <c r="C1075" s="36" t="s">
        <v>34</v>
      </c>
      <c r="D1075" s="87">
        <f>VLOOKUP($A$1075,Raport1!$B$283:$T$419,4)</f>
        <v>78.5</v>
      </c>
      <c r="E1075" s="87">
        <f>VLOOKUP($A$1075,Raport1!$B$283:$T$419,5)</f>
        <v>80</v>
      </c>
      <c r="F1075" s="87">
        <f>VLOOKUP($A$1075,Raport1!$B$283:$T$419,6)</f>
        <v>86</v>
      </c>
      <c r="G1075" s="87">
        <f>VLOOKUP($A$1075,Raport1!$B$283:$T$419,7)</f>
        <v>81.5</v>
      </c>
      <c r="H1075" s="87">
        <f>VLOOKUP($A$1075,Raport1!$B$283:$T$419,8)</f>
        <v>82</v>
      </c>
      <c r="I1075" s="87">
        <f>VLOOKUP($A$1075,Raport1!$B$283:$T$419,9)</f>
        <v>86.5</v>
      </c>
      <c r="J1075" s="87">
        <f>VLOOKUP($A$1075,Raport1!$B$283:$T$419,10)</f>
        <v>83</v>
      </c>
      <c r="K1075" s="87">
        <f>VLOOKUP($A$1075,Raport1!$B$283:$T$419,11)</f>
        <v>78</v>
      </c>
      <c r="L1075" s="87">
        <f>VLOOKUP($A$1075,Raport1!$B$283:$T$419,12)</f>
        <v>82.5</v>
      </c>
      <c r="M1075" s="87">
        <f>VLOOKUP($A$1075,Raport1!$B$283:$T$419,13)</f>
        <v>79</v>
      </c>
      <c r="N1075" s="87">
        <f>VLOOKUP($A$1075,Raport1!$B$283:$T$419,14)</f>
        <v>84.5</v>
      </c>
      <c r="O1075" s="87">
        <f>VLOOKUP($A$1075,Raport1!$B$283:$T$419,15)</f>
        <v>70</v>
      </c>
      <c r="P1075" s="87">
        <f>VLOOKUP($A$1075,Raport1!$B$283:$T$419,16)</f>
        <v>77.5</v>
      </c>
      <c r="Q1075" s="87">
        <f>VLOOKUP($A$1075,Raport1!$B$283:$T$419,17)</f>
        <v>76.5</v>
      </c>
      <c r="R1075" s="87">
        <f>VLOOKUP($A$1075,Raport1!$B$283:$T$419,18)</f>
        <v>86.5</v>
      </c>
      <c r="S1075" s="80">
        <f t="shared" ref="S1075:S1080" si="590">SUM(D1075:R1075)</f>
        <v>1212</v>
      </c>
      <c r="T1075" s="80">
        <f t="shared" ref="T1075:T1080" si="591">ROUND(S1075/COUNT(D1075:R1075),2)</f>
        <v>80.8</v>
      </c>
      <c r="U1075" s="337" t="str">
        <f>'SIKAP IPS'!J126</f>
        <v>SB</v>
      </c>
      <c r="V1075" s="340" t="s">
        <v>33</v>
      </c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</row>
    <row r="1076" spans="1:32" ht="15" customHeight="1">
      <c r="A1076" s="335"/>
      <c r="B1076" s="26"/>
      <c r="C1076" s="35" t="s">
        <v>35</v>
      </c>
      <c r="D1076" s="84">
        <f>VLOOKUP($A$1075,Raport2!$B$283:$T$419,4)</f>
        <v>84.5</v>
      </c>
      <c r="E1076" s="84">
        <f>VLOOKUP($A$1075,Raport2!$B$283:$T$419,5)</f>
        <v>83</v>
      </c>
      <c r="F1076" s="84">
        <f>VLOOKUP($A$1075,Raport2!$B$283:$T$419,6)</f>
        <v>88.5</v>
      </c>
      <c r="G1076" s="84">
        <f>VLOOKUP($A$1075,Raport2!$B$283:$T$419,7)</f>
        <v>80</v>
      </c>
      <c r="H1076" s="84">
        <f>VLOOKUP($A$1075,Raport2!$B$283:$T$419,8)</f>
        <v>86</v>
      </c>
      <c r="I1076" s="84">
        <f>VLOOKUP($A$1075,Raport2!$B$283:$T$419,9)</f>
        <v>90</v>
      </c>
      <c r="J1076" s="84">
        <f>VLOOKUP($A$1075,Raport2!$B$283:$T$419,10)</f>
        <v>88</v>
      </c>
      <c r="K1076" s="84">
        <f>VLOOKUP($A$1075,Raport2!$B$283:$T$419,11)</f>
        <v>80.5</v>
      </c>
      <c r="L1076" s="84">
        <f>VLOOKUP($A$1075,Raport2!$B$283:$T$419,12)</f>
        <v>85.5</v>
      </c>
      <c r="M1076" s="84">
        <f>VLOOKUP($A$1075,Raport2!$B$283:$T$419,13)</f>
        <v>85</v>
      </c>
      <c r="N1076" s="84">
        <f>VLOOKUP($A$1075,Raport2!$B$283:$T$419,14)</f>
        <v>86.5</v>
      </c>
      <c r="O1076" s="84">
        <f>VLOOKUP($A$1075,Raport2!$B$283:$T$419,15)</f>
        <v>80</v>
      </c>
      <c r="P1076" s="84">
        <f>VLOOKUP($A$1075,Raport2!$B$283:$T$419,16)</f>
        <v>83</v>
      </c>
      <c r="Q1076" s="84">
        <f>VLOOKUP($A$1075,Raport2!$B$283:$T$419,17)</f>
        <v>80</v>
      </c>
      <c r="R1076" s="84">
        <f>VLOOKUP($A$1075,Raport2!$B$283:$T$419,18)</f>
        <v>89</v>
      </c>
      <c r="S1076" s="38">
        <f t="shared" si="590"/>
        <v>1269.5</v>
      </c>
      <c r="T1076" s="38">
        <f t="shared" si="591"/>
        <v>84.63</v>
      </c>
      <c r="U1076" s="338"/>
      <c r="V1076" s="340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</row>
    <row r="1077" spans="1:32" ht="15" customHeight="1">
      <c r="A1077" s="335"/>
      <c r="B1077" s="342" t="str">
        <f>VLOOKUP($A$1075,PresensiIPS!$A$7:$M$360,7)</f>
        <v>MUHAMMAD YUNUS FIRDAUS</v>
      </c>
      <c r="C1077" s="35" t="s">
        <v>22</v>
      </c>
      <c r="D1077" s="84">
        <f>VLOOKUP($A$1075,Raport3!$B$283:$T$419,4)</f>
        <v>86.5</v>
      </c>
      <c r="E1077" s="84">
        <f>VLOOKUP($A$1075,Raport3!$B$283:$T$419,5)</f>
        <v>85.5</v>
      </c>
      <c r="F1077" s="84">
        <f>VLOOKUP($A$1075,Raport3!$B$283:$T$419,6)</f>
        <v>86</v>
      </c>
      <c r="G1077" s="84">
        <f>VLOOKUP($A$1075,Raport3!$B$283:$T$419,7)</f>
        <v>91</v>
      </c>
      <c r="H1077" s="84">
        <f>VLOOKUP($A$1075,Raport3!$B$283:$T$419,8)</f>
        <v>86.5</v>
      </c>
      <c r="I1077" s="84">
        <f>VLOOKUP($A$1075,Raport3!$B$283:$T$419,9)</f>
        <v>90</v>
      </c>
      <c r="J1077" s="84">
        <f>VLOOKUP($A$1075,Raport3!$B$283:$T$419,10)</f>
        <v>86.5</v>
      </c>
      <c r="K1077" s="84">
        <f>VLOOKUP($A$1075,Raport3!$B$283:$T$419,11)</f>
        <v>81</v>
      </c>
      <c r="L1077" s="84">
        <f>VLOOKUP($A$1075,Raport3!$B$283:$T$419,12)</f>
        <v>87</v>
      </c>
      <c r="M1077" s="84">
        <f>VLOOKUP($A$1075,Raport3!$B$283:$T$419,13)</f>
        <v>87</v>
      </c>
      <c r="N1077" s="84">
        <f>VLOOKUP($A$1075,Raport3!$B$283:$T$419,14)</f>
        <v>87</v>
      </c>
      <c r="O1077" s="84">
        <f>VLOOKUP($A$1075,Raport3!$B$283:$T$419,15)</f>
        <v>72.5</v>
      </c>
      <c r="P1077" s="84">
        <f>VLOOKUP($A$1075,Raport3!$B$283:$T$419,16)</f>
        <v>86.5</v>
      </c>
      <c r="Q1077" s="84">
        <f>VLOOKUP($A$1075,Raport3!$B$283:$T$419,17)</f>
        <v>85</v>
      </c>
      <c r="R1077" s="84">
        <f>VLOOKUP($A$1075,Raport3!$B$283:$T$419,18)</f>
        <v>92</v>
      </c>
      <c r="S1077" s="38">
        <f t="shared" si="590"/>
        <v>1290</v>
      </c>
      <c r="T1077" s="38">
        <f t="shared" si="591"/>
        <v>86</v>
      </c>
      <c r="U1077" s="338"/>
      <c r="V1077" s="340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</row>
    <row r="1078" spans="1:32" ht="15" customHeight="1">
      <c r="A1078" s="335"/>
      <c r="B1078" s="342"/>
      <c r="C1078" s="35" t="s">
        <v>23</v>
      </c>
      <c r="D1078" s="84">
        <f>VLOOKUP($A$1075,Raport4!$B$283:$T$419,4)</f>
        <v>93</v>
      </c>
      <c r="E1078" s="84">
        <f>VLOOKUP($A$1075,Raport4!$B$283:$T$419,5)</f>
        <v>96</v>
      </c>
      <c r="F1078" s="84">
        <f>VLOOKUP($A$1075,Raport4!$B$283:$T$419,6)</f>
        <v>86</v>
      </c>
      <c r="G1078" s="84">
        <f>VLOOKUP($A$1075,Raport4!$B$283:$T$419,7)</f>
        <v>91</v>
      </c>
      <c r="H1078" s="84">
        <f>VLOOKUP($A$1075,Raport4!$B$283:$T$419,8)</f>
        <v>93</v>
      </c>
      <c r="I1078" s="84">
        <f>VLOOKUP($A$1075,Raport4!$B$283:$T$419,9)</f>
        <v>90</v>
      </c>
      <c r="J1078" s="84">
        <f>VLOOKUP($A$1075,Raport4!$B$283:$T$419,10)</f>
        <v>92</v>
      </c>
      <c r="K1078" s="84">
        <f>VLOOKUP($A$1075,Raport4!$B$283:$T$419,11)</f>
        <v>83.5</v>
      </c>
      <c r="L1078" s="84">
        <f>VLOOKUP($A$1075,Raport4!$B$283:$T$419,12)</f>
        <v>89.5</v>
      </c>
      <c r="M1078" s="84">
        <f>VLOOKUP($A$1075,Raport4!$B$283:$T$419,13)</f>
        <v>90</v>
      </c>
      <c r="N1078" s="84">
        <f>VLOOKUP($A$1075,Raport4!$B$283:$T$419,14)</f>
        <v>87</v>
      </c>
      <c r="O1078" s="84">
        <f>VLOOKUP($A$1075,Raport4!$B$283:$T$419,15)</f>
        <v>90</v>
      </c>
      <c r="P1078" s="84">
        <f>VLOOKUP($A$1075,Raport4!$B$283:$T$419,16)</f>
        <v>93</v>
      </c>
      <c r="Q1078" s="84">
        <f>VLOOKUP($A$1075,Raport4!$B$283:$T$419,17)</f>
        <v>85.5</v>
      </c>
      <c r="R1078" s="84">
        <f>VLOOKUP($A$1075,Raport4!$B$283:$T$419,18)</f>
        <v>94</v>
      </c>
      <c r="S1078" s="38">
        <f t="shared" si="590"/>
        <v>1353.5</v>
      </c>
      <c r="T1078" s="38">
        <f t="shared" si="591"/>
        <v>90.23</v>
      </c>
      <c r="U1078" s="338"/>
      <c r="V1078" s="340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</row>
    <row r="1079" spans="1:32" ht="15" customHeight="1">
      <c r="A1079" s="335"/>
      <c r="B1079" s="86" t="str">
        <f>VLOOKUP($A$1075,PresensiIPS!$A$7:$M$360,4)</f>
        <v>3526011612030002</v>
      </c>
      <c r="C1079" s="36" t="s">
        <v>24</v>
      </c>
      <c r="D1079" s="84">
        <f>VLOOKUP($A$1075,Raport5!$B$283:$T$419,4)</f>
        <v>93.5</v>
      </c>
      <c r="E1079" s="84">
        <f>VLOOKUP($A$1075,Raport5!$B$283:$T$419,5)</f>
        <v>96.5</v>
      </c>
      <c r="F1079" s="84">
        <f>VLOOKUP($A$1075,Raport5!$B$283:$T$419,6)</f>
        <v>88.5</v>
      </c>
      <c r="G1079" s="84">
        <f>VLOOKUP($A$1075,Raport5!$B$283:$T$419,7)</f>
        <v>91.5</v>
      </c>
      <c r="H1079" s="84">
        <f>VLOOKUP($A$1075,Raport5!$B$283:$T$419,8)</f>
        <v>95</v>
      </c>
      <c r="I1079" s="84">
        <f>VLOOKUP($A$1075,Raport5!$B$283:$T$419,9)</f>
        <v>92.5</v>
      </c>
      <c r="J1079" s="84">
        <f>VLOOKUP($A$1075,Raport5!$B$283:$T$419,10)</f>
        <v>93</v>
      </c>
      <c r="K1079" s="84">
        <f>VLOOKUP($A$1075,Raport5!$B$283:$T$419,11)</f>
        <v>85</v>
      </c>
      <c r="L1079" s="84">
        <f>VLOOKUP($A$1075,Raport5!$B$283:$T$419,12)</f>
        <v>89</v>
      </c>
      <c r="M1079" s="84">
        <f>VLOOKUP($A$1075,Raport5!$B$283:$T$419,13)</f>
        <v>94</v>
      </c>
      <c r="N1079" s="84">
        <f>VLOOKUP($A$1075,Raport5!$B$283:$T$419,14)</f>
        <v>95.5</v>
      </c>
      <c r="O1079" s="84">
        <f>VLOOKUP($A$1075,Raport5!$B$283:$T$419,15)</f>
        <v>90.5</v>
      </c>
      <c r="P1079" s="84">
        <f>VLOOKUP($A$1075,Raport5!$B$283:$T$419,16)</f>
        <v>93</v>
      </c>
      <c r="Q1079" s="84">
        <f>VLOOKUP($A$1075,Raport5!$B$283:$T$419,17)</f>
        <v>92</v>
      </c>
      <c r="R1079" s="84">
        <f>VLOOKUP($A$1075,Raport5!$B$283:$T$419,18)</f>
        <v>94.5</v>
      </c>
      <c r="S1079" s="38">
        <f t="shared" si="590"/>
        <v>1384</v>
      </c>
      <c r="T1079" s="38">
        <f t="shared" si="591"/>
        <v>92.27</v>
      </c>
      <c r="U1079" s="338"/>
      <c r="V1079" s="340"/>
    </row>
    <row r="1080" spans="1:32" ht="15" customHeight="1">
      <c r="A1080" s="335"/>
      <c r="B1080" s="85">
        <f>VLOOKUP($A$1075,PresensiIPS!$A$7:$M$360,2)</f>
        <v>12384</v>
      </c>
      <c r="C1080" s="36" t="s">
        <v>67</v>
      </c>
      <c r="D1080" s="84">
        <f>VLOOKUP($A$1075,Raport6!$B$283:$T$419,4)</f>
        <v>95.5</v>
      </c>
      <c r="E1080" s="84">
        <f>VLOOKUP($A$1075,Raport6!$B$283:$T$419,5)</f>
        <v>97</v>
      </c>
      <c r="F1080" s="84">
        <f>VLOOKUP($A$1075,Raport6!$B$283:$T$419,6)</f>
        <v>91</v>
      </c>
      <c r="G1080" s="84">
        <f>VLOOKUP($A$1075,Raport6!$B$283:$T$419,7)</f>
        <v>92.5</v>
      </c>
      <c r="H1080" s="84">
        <f>VLOOKUP($A$1075,Raport6!$B$283:$T$419,8)</f>
        <v>96</v>
      </c>
      <c r="I1080" s="84">
        <f>VLOOKUP($A$1075,Raport6!$B$283:$T$419,9)</f>
        <v>94</v>
      </c>
      <c r="J1080" s="84">
        <f>VLOOKUP($A$1075,Raport6!$B$283:$T$419,10)</f>
        <v>96</v>
      </c>
      <c r="K1080" s="84">
        <f>VLOOKUP($A$1075,Raport6!$B$283:$T$419,11)</f>
        <v>88</v>
      </c>
      <c r="L1080" s="84">
        <f>VLOOKUP($A$1075,Raport6!$B$283:$T$419,12)</f>
        <v>90</v>
      </c>
      <c r="M1080" s="84">
        <f>VLOOKUP($A$1075,Raport6!$B$283:$T$419,13)</f>
        <v>98</v>
      </c>
      <c r="N1080" s="84">
        <f>VLOOKUP($A$1075,Raport6!$B$283:$T$419,14)</f>
        <v>97.5</v>
      </c>
      <c r="O1080" s="84">
        <f>VLOOKUP($A$1075,Raport6!$B$283:$T$419,15)</f>
        <v>90.5</v>
      </c>
      <c r="P1080" s="84">
        <f>VLOOKUP($A$1075,Raport6!$B$283:$T$419,16)</f>
        <v>94</v>
      </c>
      <c r="Q1080" s="84">
        <f>VLOOKUP($A$1075,Raport6!$B$283:$T$419,17)</f>
        <v>92</v>
      </c>
      <c r="R1080" s="84">
        <f>VLOOKUP($A$1075,Raport6!$B$283:$T$419,18)</f>
        <v>94.5</v>
      </c>
      <c r="S1080" s="38">
        <f t="shared" si="590"/>
        <v>1406.5</v>
      </c>
      <c r="T1080" s="38">
        <f t="shared" si="591"/>
        <v>93.77</v>
      </c>
      <c r="U1080" s="338"/>
      <c r="V1080" s="340"/>
    </row>
    <row r="1081" spans="1:32" ht="15" customHeight="1">
      <c r="A1081" s="335"/>
      <c r="B1081" s="85" t="str">
        <f>VLOOKUP($A$1075,PresensiIPS!$A$7:$M$360,3)</f>
        <v>0036390701</v>
      </c>
      <c r="C1081" s="27" t="s">
        <v>21</v>
      </c>
      <c r="D1081" s="39">
        <f>ROUND(((D1075+D1076+D1077+D1078+D1079+D1080)/6),2)</f>
        <v>88.58</v>
      </c>
      <c r="E1081" s="39">
        <f>ROUND(((E1075+E1076+E1077+E1078+E1079+E1080)/6),2)</f>
        <v>89.67</v>
      </c>
      <c r="F1081" s="39">
        <f>ROUND(((F1075+F1076+F1077+F1078+F1079+F1080)/6),2)</f>
        <v>87.67</v>
      </c>
      <c r="G1081" s="39">
        <f>ROUND(((G1075+G1076+G1077+G1078+G1079+G1080)/6),2)</f>
        <v>87.92</v>
      </c>
      <c r="H1081" s="39">
        <f>ROUND(((H1075+H1076+H1077+H1078+H1079+H1080)/6),2)</f>
        <v>89.75</v>
      </c>
      <c r="I1081" s="39">
        <f t="shared" ref="I1081:T1081" si="592">ROUND(((I1075+I1076+I1077+I1078+I1079+I1080)/6),2)</f>
        <v>90.5</v>
      </c>
      <c r="J1081" s="39">
        <f t="shared" si="592"/>
        <v>89.75</v>
      </c>
      <c r="K1081" s="39">
        <f t="shared" si="592"/>
        <v>82.67</v>
      </c>
      <c r="L1081" s="39">
        <f t="shared" si="592"/>
        <v>87.25</v>
      </c>
      <c r="M1081" s="39">
        <f t="shared" ref="M1081" si="593">ROUND(((M1075+M1076+M1077+M1078+M1079+M1080)/6),2)</f>
        <v>88.83</v>
      </c>
      <c r="N1081" s="39">
        <f t="shared" si="592"/>
        <v>89.67</v>
      </c>
      <c r="O1081" s="39">
        <f t="shared" si="592"/>
        <v>82.25</v>
      </c>
      <c r="P1081" s="39">
        <f t="shared" si="592"/>
        <v>87.83</v>
      </c>
      <c r="Q1081" s="39">
        <f t="shared" si="592"/>
        <v>85.17</v>
      </c>
      <c r="R1081" s="39">
        <f t="shared" si="592"/>
        <v>91.75</v>
      </c>
      <c r="S1081" s="39">
        <f t="shared" si="592"/>
        <v>1319.25</v>
      </c>
      <c r="T1081" s="39">
        <f t="shared" si="592"/>
        <v>87.95</v>
      </c>
      <c r="U1081" s="338"/>
      <c r="V1081" s="340"/>
    </row>
    <row r="1082" spans="1:32" ht="15" customHeight="1">
      <c r="A1082" s="335"/>
      <c r="B1082" s="78"/>
      <c r="C1082" s="28" t="s">
        <v>204</v>
      </c>
      <c r="D1082" s="84">
        <f>VLOOKUP($A$1075,'Nilai USP'!$B$283:$T$419,4)</f>
        <v>99</v>
      </c>
      <c r="E1082" s="84">
        <f>VLOOKUP($A$1075,'Nilai USP'!$B$283:$T$419,5)</f>
        <v>87.692307692307693</v>
      </c>
      <c r="F1082" s="84">
        <f>VLOOKUP($A$1075,'Nilai USP'!$B$283:$T$419,6)</f>
        <v>89</v>
      </c>
      <c r="G1082" s="84">
        <f>VLOOKUP($A$1075,'Nilai USP'!$B$283:$T$419,7)</f>
        <v>80</v>
      </c>
      <c r="H1082" s="84">
        <f>VLOOKUP($A$1075,'Nilai USP'!$B$283:$T$419,8)</f>
        <v>91</v>
      </c>
      <c r="I1082" s="84">
        <f>VLOOKUP($A$1075,'Nilai USP'!$B$283:$T$419,9)</f>
        <v>93</v>
      </c>
      <c r="J1082" s="84">
        <f>VLOOKUP($A$1075,'Nilai USP'!$B$283:$T$419,10)</f>
        <v>96</v>
      </c>
      <c r="K1082" s="84">
        <f>VLOOKUP($A$1075,'Nilai USP'!$B$283:$T$419,11)</f>
        <v>98</v>
      </c>
      <c r="L1082" s="84">
        <f>VLOOKUP($A$1075,'Nilai USP'!$B$283:$T$419,12)</f>
        <v>89</v>
      </c>
      <c r="M1082" s="84">
        <f>VLOOKUP($A$1075,'Nilai USP'!$B$283:$T$419,13)</f>
        <v>94.705882352941174</v>
      </c>
      <c r="N1082" s="84">
        <f>VLOOKUP($A$1075,'Nilai USP'!$B$283:$T$419,14)</f>
        <v>95</v>
      </c>
      <c r="O1082" s="84">
        <f>VLOOKUP($A$1075,'Nilai USP'!$B$283:$T$419,15)</f>
        <v>89</v>
      </c>
      <c r="P1082" s="84">
        <f>VLOOKUP($A$1075,'Nilai USP'!$B$283:$T$419,16)</f>
        <v>87</v>
      </c>
      <c r="Q1082" s="84">
        <f>VLOOKUP($A$1075,'Nilai USP'!$B$283:$T$419,17)</f>
        <v>87</v>
      </c>
      <c r="R1082" s="84">
        <f>VLOOKUP($A$1075,'Nilai USP'!$B$283:$T$419,18)</f>
        <v>85</v>
      </c>
      <c r="S1082" s="38">
        <f>SUM(D1082:R1082)</f>
        <v>1360.3981900452488</v>
      </c>
      <c r="T1082" s="38">
        <f>ROUND(S1082/COUNT(D1082:R1082),2)</f>
        <v>90.69</v>
      </c>
      <c r="U1082" s="338"/>
      <c r="V1082" s="340"/>
    </row>
    <row r="1083" spans="1:32" ht="15" customHeight="1" thickBot="1">
      <c r="A1083" s="336"/>
      <c r="B1083" s="29"/>
      <c r="C1083" s="37" t="s">
        <v>205</v>
      </c>
      <c r="D1083" s="41">
        <f t="shared" ref="D1083:R1083" si="594">ROUND((D1081*$V$6+D1082*$V$7),0)</f>
        <v>94</v>
      </c>
      <c r="E1083" s="41">
        <f t="shared" si="594"/>
        <v>89</v>
      </c>
      <c r="F1083" s="41">
        <f t="shared" si="594"/>
        <v>88</v>
      </c>
      <c r="G1083" s="41">
        <f t="shared" si="594"/>
        <v>84</v>
      </c>
      <c r="H1083" s="41">
        <f t="shared" si="594"/>
        <v>90</v>
      </c>
      <c r="I1083" s="41">
        <f t="shared" si="594"/>
        <v>92</v>
      </c>
      <c r="J1083" s="41">
        <f t="shared" si="594"/>
        <v>93</v>
      </c>
      <c r="K1083" s="41">
        <f t="shared" si="594"/>
        <v>90</v>
      </c>
      <c r="L1083" s="41">
        <f t="shared" si="594"/>
        <v>88</v>
      </c>
      <c r="M1083" s="41">
        <f t="shared" si="594"/>
        <v>92</v>
      </c>
      <c r="N1083" s="41">
        <f t="shared" si="594"/>
        <v>92</v>
      </c>
      <c r="O1083" s="41">
        <f t="shared" si="594"/>
        <v>86</v>
      </c>
      <c r="P1083" s="41">
        <f t="shared" si="594"/>
        <v>87</v>
      </c>
      <c r="Q1083" s="41">
        <f t="shared" si="594"/>
        <v>86</v>
      </c>
      <c r="R1083" s="41">
        <f t="shared" si="594"/>
        <v>88</v>
      </c>
      <c r="S1083" s="41">
        <f>SUM(D1083:R1083)</f>
        <v>1339</v>
      </c>
      <c r="T1083" s="41">
        <f>ROUND(S1083/COUNT(D1083:R1083),2)</f>
        <v>89.27</v>
      </c>
      <c r="U1083" s="339"/>
      <c r="V1083" s="341"/>
    </row>
    <row r="1084" spans="1:32" ht="15" customHeight="1" thickTop="1">
      <c r="A1084" s="334">
        <v>120</v>
      </c>
      <c r="B1084" s="26"/>
      <c r="C1084" s="36" t="s">
        <v>34</v>
      </c>
      <c r="D1084" s="87">
        <f>VLOOKUP($A$1084,Raport1!$B$283:$T$419,4)</f>
        <v>77</v>
      </c>
      <c r="E1084" s="87">
        <f>VLOOKUP($A$1084,Raport1!$B$283:$T$419,5)</f>
        <v>75</v>
      </c>
      <c r="F1084" s="87">
        <f>VLOOKUP($A$1084,Raport1!$B$283:$T$419,6)</f>
        <v>79</v>
      </c>
      <c r="G1084" s="87">
        <f>VLOOKUP($A$1084,Raport1!$B$283:$T$419,7)</f>
        <v>78</v>
      </c>
      <c r="H1084" s="87">
        <f>VLOOKUP($A$1084,Raport1!$B$283:$T$419,8)</f>
        <v>71.5</v>
      </c>
      <c r="I1084" s="87">
        <f>VLOOKUP($A$1084,Raport1!$B$283:$T$419,9)</f>
        <v>76.5</v>
      </c>
      <c r="J1084" s="87">
        <f>VLOOKUP($A$1084,Raport1!$B$283:$T$419,10)</f>
        <v>78</v>
      </c>
      <c r="K1084" s="87">
        <f>VLOOKUP($A$1084,Raport1!$B$283:$T$419,11)</f>
        <v>77</v>
      </c>
      <c r="L1084" s="87">
        <f>VLOOKUP($A$1084,Raport1!$B$283:$T$419,12)</f>
        <v>81.5</v>
      </c>
      <c r="M1084" s="87">
        <f>VLOOKUP($A$1084,Raport1!$B$283:$T$419,13)</f>
        <v>76</v>
      </c>
      <c r="N1084" s="87">
        <f>VLOOKUP($A$1084,Raport1!$B$283:$T$419,14)</f>
        <v>75</v>
      </c>
      <c r="O1084" s="87">
        <f>VLOOKUP($A$1084,Raport1!$B$283:$T$419,15)</f>
        <v>71.5</v>
      </c>
      <c r="P1084" s="87">
        <f>VLOOKUP($A$1084,Raport1!$B$283:$T$419,16)</f>
        <v>74</v>
      </c>
      <c r="Q1084" s="87">
        <f>VLOOKUP($A$1084,Raport1!$B$283:$T$419,17)</f>
        <v>75</v>
      </c>
      <c r="R1084" s="87">
        <f>VLOOKUP($A$1084,Raport1!$B$283:$T$419,18)</f>
        <v>78.5</v>
      </c>
      <c r="S1084" s="80">
        <f t="shared" ref="S1084:S1089" si="595">SUM(D1084:R1084)</f>
        <v>1143.5</v>
      </c>
      <c r="T1084" s="80">
        <f t="shared" ref="T1084:T1089" si="596">ROUND(S1084/COUNT(D1084:R1084),2)</f>
        <v>76.23</v>
      </c>
      <c r="U1084" s="337" t="str">
        <f>'SIKAP IPS'!J127</f>
        <v>SB</v>
      </c>
      <c r="V1084" s="340" t="s">
        <v>33</v>
      </c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</row>
    <row r="1085" spans="1:32" ht="15" customHeight="1">
      <c r="A1085" s="335"/>
      <c r="B1085" s="26"/>
      <c r="C1085" s="35" t="s">
        <v>35</v>
      </c>
      <c r="D1085" s="84">
        <f>VLOOKUP($A$1084,Raport2!$B$283:$T$419,4)</f>
        <v>81.5</v>
      </c>
      <c r="E1085" s="84">
        <f>VLOOKUP($A$1084,Raport2!$B$283:$T$419,5)</f>
        <v>75.5</v>
      </c>
      <c r="F1085" s="84">
        <f>VLOOKUP($A$1084,Raport2!$B$283:$T$419,6)</f>
        <v>82</v>
      </c>
      <c r="G1085" s="84">
        <f>VLOOKUP($A$1084,Raport2!$B$283:$T$419,7)</f>
        <v>84</v>
      </c>
      <c r="H1085" s="84">
        <f>VLOOKUP($A$1084,Raport2!$B$283:$T$419,8)</f>
        <v>77</v>
      </c>
      <c r="I1085" s="84">
        <f>VLOOKUP($A$1084,Raport2!$B$283:$T$419,9)</f>
        <v>79</v>
      </c>
      <c r="J1085" s="84">
        <f>VLOOKUP($A$1084,Raport2!$B$283:$T$419,10)</f>
        <v>80</v>
      </c>
      <c r="K1085" s="84">
        <f>VLOOKUP($A$1084,Raport2!$B$283:$T$419,11)</f>
        <v>81</v>
      </c>
      <c r="L1085" s="84">
        <f>VLOOKUP($A$1084,Raport2!$B$283:$T$419,12)</f>
        <v>85</v>
      </c>
      <c r="M1085" s="84">
        <f>VLOOKUP($A$1084,Raport2!$B$283:$T$419,13)</f>
        <v>78</v>
      </c>
      <c r="N1085" s="84">
        <f>VLOOKUP($A$1084,Raport2!$B$283:$T$419,14)</f>
        <v>76.5</v>
      </c>
      <c r="O1085" s="84">
        <f>VLOOKUP($A$1084,Raport2!$B$283:$T$419,15)</f>
        <v>76</v>
      </c>
      <c r="P1085" s="84">
        <f>VLOOKUP($A$1084,Raport2!$B$283:$T$419,16)</f>
        <v>78.5</v>
      </c>
      <c r="Q1085" s="84">
        <f>VLOOKUP($A$1084,Raport2!$B$283:$T$419,17)</f>
        <v>80</v>
      </c>
      <c r="R1085" s="84">
        <f>VLOOKUP($A$1084,Raport2!$B$283:$T$419,18)</f>
        <v>80</v>
      </c>
      <c r="S1085" s="38">
        <f t="shared" si="595"/>
        <v>1194</v>
      </c>
      <c r="T1085" s="38">
        <f t="shared" si="596"/>
        <v>79.599999999999994</v>
      </c>
      <c r="U1085" s="338"/>
      <c r="V1085" s="340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</row>
    <row r="1086" spans="1:32" ht="15" customHeight="1">
      <c r="A1086" s="335"/>
      <c r="B1086" s="342" t="str">
        <f>VLOOKUP($A$1084,PresensiIPS!$A$7:$M$360,7)</f>
        <v>MUSEYRIYE TUDDINIH</v>
      </c>
      <c r="C1086" s="35" t="s">
        <v>22</v>
      </c>
      <c r="D1086" s="84">
        <f>VLOOKUP($A$1084,Raport3!$B$283:$T$419,4)</f>
        <v>86</v>
      </c>
      <c r="E1086" s="84">
        <f>VLOOKUP($A$1084,Raport3!$B$283:$T$419,5)</f>
        <v>78</v>
      </c>
      <c r="F1086" s="84">
        <f>VLOOKUP($A$1084,Raport3!$B$283:$T$419,6)</f>
        <v>82</v>
      </c>
      <c r="G1086" s="84">
        <f>VLOOKUP($A$1084,Raport3!$B$283:$T$419,7)</f>
        <v>84</v>
      </c>
      <c r="H1086" s="84">
        <f>VLOOKUP($A$1084,Raport3!$B$283:$T$419,8)</f>
        <v>75.5</v>
      </c>
      <c r="I1086" s="84">
        <f>VLOOKUP($A$1084,Raport3!$B$283:$T$419,9)</f>
        <v>79.5</v>
      </c>
      <c r="J1086" s="84">
        <f>VLOOKUP($A$1084,Raport3!$B$283:$T$419,10)</f>
        <v>87</v>
      </c>
      <c r="K1086" s="84">
        <f>VLOOKUP($A$1084,Raport3!$B$283:$T$419,11)</f>
        <v>81</v>
      </c>
      <c r="L1086" s="84">
        <f>VLOOKUP($A$1084,Raport3!$B$283:$T$419,12)</f>
        <v>85.5</v>
      </c>
      <c r="M1086" s="84">
        <f>VLOOKUP($A$1084,Raport3!$B$283:$T$419,13)</f>
        <v>78.5</v>
      </c>
      <c r="N1086" s="84">
        <f>VLOOKUP($A$1084,Raport3!$B$283:$T$419,14)</f>
        <v>80</v>
      </c>
      <c r="O1086" s="84">
        <f>VLOOKUP($A$1084,Raport3!$B$283:$T$419,15)</f>
        <v>80</v>
      </c>
      <c r="P1086" s="84">
        <f>VLOOKUP($A$1084,Raport3!$B$283:$T$419,16)</f>
        <v>81.5</v>
      </c>
      <c r="Q1086" s="84">
        <f>VLOOKUP($A$1084,Raport3!$B$283:$T$419,17)</f>
        <v>78</v>
      </c>
      <c r="R1086" s="84">
        <f>VLOOKUP($A$1084,Raport3!$B$283:$T$419,18)</f>
        <v>81.5</v>
      </c>
      <c r="S1086" s="38">
        <f t="shared" si="595"/>
        <v>1218</v>
      </c>
      <c r="T1086" s="38">
        <f t="shared" si="596"/>
        <v>81.2</v>
      </c>
      <c r="U1086" s="338"/>
      <c r="V1086" s="340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</row>
    <row r="1087" spans="1:32" ht="15" customHeight="1">
      <c r="A1087" s="335"/>
      <c r="B1087" s="342"/>
      <c r="C1087" s="35" t="s">
        <v>23</v>
      </c>
      <c r="D1087" s="84">
        <f>VLOOKUP($A$1084,Raport4!$B$283:$T$419,4)</f>
        <v>89</v>
      </c>
      <c r="E1087" s="84">
        <f>VLOOKUP($A$1084,Raport4!$B$283:$T$419,5)</f>
        <v>80</v>
      </c>
      <c r="F1087" s="84">
        <f>VLOOKUP($A$1084,Raport4!$B$283:$T$419,6)</f>
        <v>83</v>
      </c>
      <c r="G1087" s="84">
        <f>VLOOKUP($A$1084,Raport4!$B$283:$T$419,7)</f>
        <v>87</v>
      </c>
      <c r="H1087" s="84">
        <f>VLOOKUP($A$1084,Raport4!$B$283:$T$419,8)</f>
        <v>87</v>
      </c>
      <c r="I1087" s="84">
        <f>VLOOKUP($A$1084,Raport4!$B$283:$T$419,9)</f>
        <v>80.5</v>
      </c>
      <c r="J1087" s="84">
        <f>VLOOKUP($A$1084,Raport4!$B$283:$T$419,10)</f>
        <v>89</v>
      </c>
      <c r="K1087" s="84">
        <f>VLOOKUP($A$1084,Raport4!$B$283:$T$419,11)</f>
        <v>83.5</v>
      </c>
      <c r="L1087" s="84">
        <f>VLOOKUP($A$1084,Raport4!$B$283:$T$419,12)</f>
        <v>87</v>
      </c>
      <c r="M1087" s="84">
        <f>VLOOKUP($A$1084,Raport4!$B$283:$T$419,13)</f>
        <v>77.5</v>
      </c>
      <c r="N1087" s="84">
        <f>VLOOKUP($A$1084,Raport4!$B$283:$T$419,14)</f>
        <v>80</v>
      </c>
      <c r="O1087" s="84">
        <f>VLOOKUP($A$1084,Raport4!$B$283:$T$419,15)</f>
        <v>85</v>
      </c>
      <c r="P1087" s="84">
        <f>VLOOKUP($A$1084,Raport4!$B$283:$T$419,16)</f>
        <v>86</v>
      </c>
      <c r="Q1087" s="84">
        <f>VLOOKUP($A$1084,Raport4!$B$283:$T$419,17)</f>
        <v>78.5</v>
      </c>
      <c r="R1087" s="84">
        <f>VLOOKUP($A$1084,Raport4!$B$283:$T$419,18)</f>
        <v>84.5</v>
      </c>
      <c r="S1087" s="38">
        <f t="shared" si="595"/>
        <v>1257.5</v>
      </c>
      <c r="T1087" s="38">
        <f t="shared" si="596"/>
        <v>83.83</v>
      </c>
      <c r="U1087" s="338"/>
      <c r="V1087" s="340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</row>
    <row r="1088" spans="1:32" ht="15" customHeight="1">
      <c r="A1088" s="335"/>
      <c r="B1088" s="86" t="str">
        <f>VLOOKUP($A$1084,PresensiIPS!$A$7:$M$360,4)</f>
        <v>3526024911040000</v>
      </c>
      <c r="C1088" s="36" t="s">
        <v>24</v>
      </c>
      <c r="D1088" s="84">
        <f>VLOOKUP($A$1084,Raport5!$B$283:$T$419,4)</f>
        <v>90.5</v>
      </c>
      <c r="E1088" s="84">
        <f>VLOOKUP($A$1084,Raport5!$B$283:$T$419,5)</f>
        <v>84</v>
      </c>
      <c r="F1088" s="84">
        <f>VLOOKUP($A$1084,Raport5!$B$283:$T$419,6)</f>
        <v>87</v>
      </c>
      <c r="G1088" s="84">
        <f>VLOOKUP($A$1084,Raport5!$B$283:$T$419,7)</f>
        <v>86.5</v>
      </c>
      <c r="H1088" s="84">
        <f>VLOOKUP($A$1084,Raport5!$B$283:$T$419,8)</f>
        <v>91.5</v>
      </c>
      <c r="I1088" s="84">
        <f>VLOOKUP($A$1084,Raport5!$B$283:$T$419,9)</f>
        <v>82.5</v>
      </c>
      <c r="J1088" s="84">
        <f>VLOOKUP($A$1084,Raport5!$B$283:$T$419,10)</f>
        <v>92.5</v>
      </c>
      <c r="K1088" s="84">
        <f>VLOOKUP($A$1084,Raport5!$B$283:$T$419,11)</f>
        <v>90</v>
      </c>
      <c r="L1088" s="84">
        <f>VLOOKUP($A$1084,Raport5!$B$283:$T$419,12)</f>
        <v>89.5</v>
      </c>
      <c r="M1088" s="84">
        <f>VLOOKUP($A$1084,Raport5!$B$283:$T$419,13)</f>
        <v>82</v>
      </c>
      <c r="N1088" s="84">
        <f>VLOOKUP($A$1084,Raport5!$B$283:$T$419,14)</f>
        <v>80</v>
      </c>
      <c r="O1088" s="84">
        <f>VLOOKUP($A$1084,Raport5!$B$283:$T$419,15)</f>
        <v>87.5</v>
      </c>
      <c r="P1088" s="84">
        <f>VLOOKUP($A$1084,Raport5!$B$283:$T$419,16)</f>
        <v>87</v>
      </c>
      <c r="Q1088" s="84">
        <f>VLOOKUP($A$1084,Raport5!$B$283:$T$419,17)</f>
        <v>80</v>
      </c>
      <c r="R1088" s="84">
        <f>VLOOKUP($A$1084,Raport5!$B$283:$T$419,18)</f>
        <v>83.5</v>
      </c>
      <c r="S1088" s="38">
        <f t="shared" si="595"/>
        <v>1294</v>
      </c>
      <c r="T1088" s="38">
        <f t="shared" si="596"/>
        <v>86.27</v>
      </c>
      <c r="U1088" s="338"/>
      <c r="V1088" s="340"/>
    </row>
    <row r="1089" spans="1:32" ht="15" customHeight="1">
      <c r="A1089" s="335"/>
      <c r="B1089" s="85">
        <f>VLOOKUP($A$1084,PresensiIPS!$A$7:$M$360,2)</f>
        <v>12385</v>
      </c>
      <c r="C1089" s="36" t="s">
        <v>67</v>
      </c>
      <c r="D1089" s="84">
        <f>VLOOKUP($A$1084,Raport6!$B$283:$T$419,4)</f>
        <v>92</v>
      </c>
      <c r="E1089" s="84">
        <f>VLOOKUP($A$1084,Raport6!$B$283:$T$419,5)</f>
        <v>88.5</v>
      </c>
      <c r="F1089" s="84">
        <f>VLOOKUP($A$1084,Raport6!$B$283:$T$419,6)</f>
        <v>90.5</v>
      </c>
      <c r="G1089" s="84">
        <f>VLOOKUP($A$1084,Raport6!$B$283:$T$419,7)</f>
        <v>88.5</v>
      </c>
      <c r="H1089" s="84">
        <f>VLOOKUP($A$1084,Raport6!$B$283:$T$419,8)</f>
        <v>91.5</v>
      </c>
      <c r="I1089" s="84">
        <f>VLOOKUP($A$1084,Raport6!$B$283:$T$419,9)</f>
        <v>85</v>
      </c>
      <c r="J1089" s="84">
        <f>VLOOKUP($A$1084,Raport6!$B$283:$T$419,10)</f>
        <v>94</v>
      </c>
      <c r="K1089" s="84">
        <f>VLOOKUP($A$1084,Raport6!$B$283:$T$419,11)</f>
        <v>93</v>
      </c>
      <c r="L1089" s="84">
        <f>VLOOKUP($A$1084,Raport6!$B$283:$T$419,12)</f>
        <v>90</v>
      </c>
      <c r="M1089" s="84">
        <f>VLOOKUP($A$1084,Raport6!$B$283:$T$419,13)</f>
        <v>86</v>
      </c>
      <c r="N1089" s="84">
        <f>VLOOKUP($A$1084,Raport6!$B$283:$T$419,14)</f>
        <v>82</v>
      </c>
      <c r="O1089" s="84">
        <f>VLOOKUP($A$1084,Raport6!$B$283:$T$419,15)</f>
        <v>87.5</v>
      </c>
      <c r="P1089" s="84">
        <f>VLOOKUP($A$1084,Raport6!$B$283:$T$419,16)</f>
        <v>89</v>
      </c>
      <c r="Q1089" s="84">
        <f>VLOOKUP($A$1084,Raport6!$B$283:$T$419,17)</f>
        <v>78.5</v>
      </c>
      <c r="R1089" s="84">
        <f>VLOOKUP($A$1084,Raport6!$B$283:$T$419,18)</f>
        <v>84</v>
      </c>
      <c r="S1089" s="38">
        <f t="shared" si="595"/>
        <v>1320</v>
      </c>
      <c r="T1089" s="38">
        <f t="shared" si="596"/>
        <v>88</v>
      </c>
      <c r="U1089" s="338"/>
      <c r="V1089" s="340"/>
    </row>
    <row r="1090" spans="1:32" ht="15" customHeight="1">
      <c r="A1090" s="335"/>
      <c r="B1090" s="85" t="str">
        <f>VLOOKUP($A$1084,PresensiIPS!$A$7:$M$360,3)</f>
        <v>0044407857</v>
      </c>
      <c r="C1090" s="27" t="s">
        <v>21</v>
      </c>
      <c r="D1090" s="39">
        <f>ROUND(((D1084+D1085+D1086+D1087+D1088+D1089)/6),2)</f>
        <v>86</v>
      </c>
      <c r="E1090" s="39">
        <f>ROUND(((E1084+E1085+E1086+E1087+E1088+E1089)/6),2)</f>
        <v>80.17</v>
      </c>
      <c r="F1090" s="39">
        <f>ROUND(((F1084+F1085+F1086+F1087+F1088+F1089)/6),2)</f>
        <v>83.92</v>
      </c>
      <c r="G1090" s="39">
        <f>ROUND(((G1084+G1085+G1086+G1087+G1088+G1089)/6),2)</f>
        <v>84.67</v>
      </c>
      <c r="H1090" s="39">
        <f>ROUND(((H1084+H1085+H1086+H1087+H1088+H1089)/6),2)</f>
        <v>82.33</v>
      </c>
      <c r="I1090" s="39">
        <f t="shared" ref="I1090:T1090" si="597">ROUND(((I1084+I1085+I1086+I1087+I1088+I1089)/6),2)</f>
        <v>80.5</v>
      </c>
      <c r="J1090" s="39">
        <f t="shared" si="597"/>
        <v>86.75</v>
      </c>
      <c r="K1090" s="39">
        <f t="shared" si="597"/>
        <v>84.25</v>
      </c>
      <c r="L1090" s="39">
        <f t="shared" si="597"/>
        <v>86.42</v>
      </c>
      <c r="M1090" s="39">
        <f t="shared" ref="M1090" si="598">ROUND(((M1084+M1085+M1086+M1087+M1088+M1089)/6),2)</f>
        <v>79.67</v>
      </c>
      <c r="N1090" s="39">
        <f t="shared" si="597"/>
        <v>78.92</v>
      </c>
      <c r="O1090" s="39">
        <f t="shared" si="597"/>
        <v>81.25</v>
      </c>
      <c r="P1090" s="39">
        <f t="shared" si="597"/>
        <v>82.67</v>
      </c>
      <c r="Q1090" s="39">
        <f t="shared" si="597"/>
        <v>78.33</v>
      </c>
      <c r="R1090" s="39">
        <f t="shared" si="597"/>
        <v>82</v>
      </c>
      <c r="S1090" s="39">
        <f t="shared" si="597"/>
        <v>1237.83</v>
      </c>
      <c r="T1090" s="39">
        <f t="shared" si="597"/>
        <v>82.52</v>
      </c>
      <c r="U1090" s="338"/>
      <c r="V1090" s="340"/>
    </row>
    <row r="1091" spans="1:32" ht="15" customHeight="1">
      <c r="A1091" s="335"/>
      <c r="B1091" s="78"/>
      <c r="C1091" s="28" t="s">
        <v>204</v>
      </c>
      <c r="D1091" s="84">
        <f>VLOOKUP($A$1084,'Nilai USP'!$B$283:$T$419,4)</f>
        <v>93</v>
      </c>
      <c r="E1091" s="84">
        <f>VLOOKUP($A$1084,'Nilai USP'!$B$283:$T$419,5)</f>
        <v>83.07692307692308</v>
      </c>
      <c r="F1091" s="84">
        <f>VLOOKUP($A$1084,'Nilai USP'!$B$283:$T$419,6)</f>
        <v>84</v>
      </c>
      <c r="G1091" s="84">
        <f>VLOOKUP($A$1084,'Nilai USP'!$B$283:$T$419,7)</f>
        <v>78</v>
      </c>
      <c r="H1091" s="84">
        <f>VLOOKUP($A$1084,'Nilai USP'!$B$283:$T$419,8)</f>
        <v>88</v>
      </c>
      <c r="I1091" s="84">
        <f>VLOOKUP($A$1084,'Nilai USP'!$B$283:$T$419,9)</f>
        <v>93</v>
      </c>
      <c r="J1091" s="84">
        <f>VLOOKUP($A$1084,'Nilai USP'!$B$283:$T$419,10)</f>
        <v>85</v>
      </c>
      <c r="K1091" s="84">
        <f>VLOOKUP($A$1084,'Nilai USP'!$B$283:$T$419,11)</f>
        <v>93</v>
      </c>
      <c r="L1091" s="84">
        <f>VLOOKUP($A$1084,'Nilai USP'!$B$283:$T$419,12)</f>
        <v>86</v>
      </c>
      <c r="M1091" s="84">
        <f>VLOOKUP($A$1084,'Nilai USP'!$B$283:$T$419,13)</f>
        <v>87.64705882352942</v>
      </c>
      <c r="N1091" s="84">
        <f>VLOOKUP($A$1084,'Nilai USP'!$B$283:$T$419,14)</f>
        <v>93</v>
      </c>
      <c r="O1091" s="84">
        <f>VLOOKUP($A$1084,'Nilai USP'!$B$283:$T$419,15)</f>
        <v>82</v>
      </c>
      <c r="P1091" s="84">
        <f>VLOOKUP($A$1084,'Nilai USP'!$B$283:$T$419,16)</f>
        <v>79</v>
      </c>
      <c r="Q1091" s="84">
        <f>VLOOKUP($A$1084,'Nilai USP'!$B$283:$T$419,17)</f>
        <v>81</v>
      </c>
      <c r="R1091" s="84">
        <f>VLOOKUP($A$1084,'Nilai USP'!$B$283:$T$419,18)</f>
        <v>88</v>
      </c>
      <c r="S1091" s="38">
        <f>SUM(D1091:R1091)</f>
        <v>1293.7239819004526</v>
      </c>
      <c r="T1091" s="38">
        <f>ROUND(S1091/COUNT(D1091:R1091),2)</f>
        <v>86.25</v>
      </c>
      <c r="U1091" s="338"/>
      <c r="V1091" s="340"/>
    </row>
    <row r="1092" spans="1:32" ht="15" customHeight="1" thickBot="1">
      <c r="A1092" s="336"/>
      <c r="B1092" s="29"/>
      <c r="C1092" s="37" t="s">
        <v>205</v>
      </c>
      <c r="D1092" s="41">
        <f t="shared" ref="D1092:R1092" si="599">ROUND((D1090*$V$6+D1091*$V$7),0)</f>
        <v>90</v>
      </c>
      <c r="E1092" s="41">
        <f t="shared" si="599"/>
        <v>82</v>
      </c>
      <c r="F1092" s="41">
        <f t="shared" si="599"/>
        <v>84</v>
      </c>
      <c r="G1092" s="41">
        <f t="shared" si="599"/>
        <v>81</v>
      </c>
      <c r="H1092" s="41">
        <f t="shared" si="599"/>
        <v>85</v>
      </c>
      <c r="I1092" s="41">
        <f t="shared" si="599"/>
        <v>87</v>
      </c>
      <c r="J1092" s="41">
        <f t="shared" si="599"/>
        <v>86</v>
      </c>
      <c r="K1092" s="41">
        <f t="shared" si="599"/>
        <v>89</v>
      </c>
      <c r="L1092" s="41">
        <f t="shared" si="599"/>
        <v>86</v>
      </c>
      <c r="M1092" s="41">
        <f t="shared" si="599"/>
        <v>84</v>
      </c>
      <c r="N1092" s="41">
        <f t="shared" si="599"/>
        <v>86</v>
      </c>
      <c r="O1092" s="41">
        <f t="shared" si="599"/>
        <v>82</v>
      </c>
      <c r="P1092" s="41">
        <f t="shared" si="599"/>
        <v>81</v>
      </c>
      <c r="Q1092" s="41">
        <f t="shared" si="599"/>
        <v>80</v>
      </c>
      <c r="R1092" s="41">
        <f t="shared" si="599"/>
        <v>85</v>
      </c>
      <c r="S1092" s="41">
        <f>SUM(D1092:R1092)</f>
        <v>1268</v>
      </c>
      <c r="T1092" s="41">
        <f>ROUND(S1092/COUNT(D1092:R1092),2)</f>
        <v>84.53</v>
      </c>
      <c r="U1092" s="339"/>
      <c r="V1092" s="341"/>
    </row>
    <row r="1093" spans="1:32" ht="15" customHeight="1" thickTop="1">
      <c r="A1093" s="334">
        <v>121</v>
      </c>
      <c r="B1093" s="26"/>
      <c r="C1093" s="36" t="s">
        <v>34</v>
      </c>
      <c r="D1093" s="87">
        <f>VLOOKUP($A$1093,Raport1!$B$283:$T$419,4)</f>
        <v>72</v>
      </c>
      <c r="E1093" s="87">
        <f>VLOOKUP($A$1093,Raport1!$B$283:$T$419,5)</f>
        <v>73.5</v>
      </c>
      <c r="F1093" s="87">
        <f>VLOOKUP($A$1093,Raport1!$B$283:$T$419,6)</f>
        <v>77</v>
      </c>
      <c r="G1093" s="87">
        <f>VLOOKUP($A$1093,Raport1!$B$283:$T$419,7)</f>
        <v>73</v>
      </c>
      <c r="H1093" s="87">
        <f>VLOOKUP($A$1093,Raport1!$B$283:$T$419,8)</f>
        <v>70</v>
      </c>
      <c r="I1093" s="87">
        <f>VLOOKUP($A$1093,Raport1!$B$283:$T$419,9)</f>
        <v>75</v>
      </c>
      <c r="J1093" s="87">
        <f>VLOOKUP($A$1093,Raport1!$B$283:$T$419,10)</f>
        <v>80</v>
      </c>
      <c r="K1093" s="87">
        <f>VLOOKUP($A$1093,Raport1!$B$283:$T$419,11)</f>
        <v>78</v>
      </c>
      <c r="L1093" s="87">
        <f>VLOOKUP($A$1093,Raport1!$B$283:$T$419,12)</f>
        <v>82</v>
      </c>
      <c r="M1093" s="87">
        <f>VLOOKUP($A$1093,Raport1!$B$283:$T$419,13)</f>
        <v>71.5</v>
      </c>
      <c r="N1093" s="87">
        <f>VLOOKUP($A$1093,Raport1!$B$283:$T$419,14)</f>
        <v>71.5</v>
      </c>
      <c r="O1093" s="87">
        <f>VLOOKUP($A$1093,Raport1!$B$283:$T$419,15)</f>
        <v>70</v>
      </c>
      <c r="P1093" s="87">
        <f>VLOOKUP($A$1093,Raport1!$B$283:$T$419,16)</f>
        <v>71.5</v>
      </c>
      <c r="Q1093" s="87">
        <f>VLOOKUP($A$1093,Raport1!$B$283:$T$419,17)</f>
        <v>74.5</v>
      </c>
      <c r="R1093" s="87">
        <f>VLOOKUP($A$1093,Raport1!$B$283:$T$419,18)</f>
        <v>71</v>
      </c>
      <c r="S1093" s="80">
        <f t="shared" ref="S1093:S1098" si="600">SUM(D1093:R1093)</f>
        <v>1110.5</v>
      </c>
      <c r="T1093" s="80">
        <f t="shared" ref="T1093:T1098" si="601">ROUND(S1093/COUNT(D1093:R1093),2)</f>
        <v>74.03</v>
      </c>
      <c r="U1093" s="337" t="str">
        <f>'SIKAP IPS'!J128</f>
        <v>SB</v>
      </c>
      <c r="V1093" s="340" t="s">
        <v>33</v>
      </c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</row>
    <row r="1094" spans="1:32" ht="15" customHeight="1">
      <c r="A1094" s="335"/>
      <c r="B1094" s="26"/>
      <c r="C1094" s="35" t="s">
        <v>35</v>
      </c>
      <c r="D1094" s="84">
        <f>VLOOKUP($A$1093,Raport2!$B$283:$T$419,4)</f>
        <v>73</v>
      </c>
      <c r="E1094" s="84">
        <f>VLOOKUP($A$1093,Raport2!$B$283:$T$419,5)</f>
        <v>73.5</v>
      </c>
      <c r="F1094" s="84">
        <f>VLOOKUP($A$1093,Raport2!$B$283:$T$419,6)</f>
        <v>78</v>
      </c>
      <c r="G1094" s="84">
        <f>VLOOKUP($A$1093,Raport2!$B$283:$T$419,7)</f>
        <v>79</v>
      </c>
      <c r="H1094" s="84">
        <f>VLOOKUP($A$1093,Raport2!$B$283:$T$419,8)</f>
        <v>83</v>
      </c>
      <c r="I1094" s="84">
        <f>VLOOKUP($A$1093,Raport2!$B$283:$T$419,9)</f>
        <v>77.5</v>
      </c>
      <c r="J1094" s="84">
        <f>VLOOKUP($A$1093,Raport2!$B$283:$T$419,10)</f>
        <v>80</v>
      </c>
      <c r="K1094" s="84">
        <f>VLOOKUP($A$1093,Raport2!$B$283:$T$419,11)</f>
        <v>81</v>
      </c>
      <c r="L1094" s="84">
        <f>VLOOKUP($A$1093,Raport2!$B$283:$T$419,12)</f>
        <v>84</v>
      </c>
      <c r="M1094" s="84">
        <f>VLOOKUP($A$1093,Raport2!$B$283:$T$419,13)</f>
        <v>75</v>
      </c>
      <c r="N1094" s="84">
        <f>VLOOKUP($A$1093,Raport2!$B$283:$T$419,14)</f>
        <v>72.5</v>
      </c>
      <c r="O1094" s="84">
        <f>VLOOKUP($A$1093,Raport2!$B$283:$T$419,15)</f>
        <v>75</v>
      </c>
      <c r="P1094" s="84">
        <f>VLOOKUP($A$1093,Raport2!$B$283:$T$419,16)</f>
        <v>75.5</v>
      </c>
      <c r="Q1094" s="84">
        <f>VLOOKUP($A$1093,Raport2!$B$283:$T$419,17)</f>
        <v>79</v>
      </c>
      <c r="R1094" s="84">
        <f>VLOOKUP($A$1093,Raport2!$B$283:$T$419,18)</f>
        <v>76.5</v>
      </c>
      <c r="S1094" s="38">
        <f t="shared" si="600"/>
        <v>1162.5</v>
      </c>
      <c r="T1094" s="38">
        <f t="shared" si="601"/>
        <v>77.5</v>
      </c>
      <c r="U1094" s="338"/>
      <c r="V1094" s="340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</row>
    <row r="1095" spans="1:32" ht="15" customHeight="1">
      <c r="A1095" s="335"/>
      <c r="B1095" s="342" t="str">
        <f>VLOOKUP($A$1093,PresensiIPS!$A$7:$M$360,7)</f>
        <v>NOVANGGA TRI WICAKSONO SAPUTRA</v>
      </c>
      <c r="C1095" s="35" t="s">
        <v>22</v>
      </c>
      <c r="D1095" s="84">
        <f>VLOOKUP($A$1093,Raport3!$B$283:$T$419,4)</f>
        <v>80.5</v>
      </c>
      <c r="E1095" s="84">
        <f>VLOOKUP($A$1093,Raport3!$B$283:$T$419,5)</f>
        <v>75.5</v>
      </c>
      <c r="F1095" s="84">
        <f>VLOOKUP($A$1093,Raport3!$B$283:$T$419,6)</f>
        <v>81.5</v>
      </c>
      <c r="G1095" s="84">
        <f>VLOOKUP($A$1093,Raport3!$B$283:$T$419,7)</f>
        <v>82</v>
      </c>
      <c r="H1095" s="84">
        <f>VLOOKUP($A$1093,Raport3!$B$283:$T$419,8)</f>
        <v>83</v>
      </c>
      <c r="I1095" s="84">
        <f>VLOOKUP($A$1093,Raport3!$B$283:$T$419,9)</f>
        <v>79.5</v>
      </c>
      <c r="J1095" s="84">
        <f>VLOOKUP($A$1093,Raport3!$B$283:$T$419,10)</f>
        <v>86</v>
      </c>
      <c r="K1095" s="84">
        <f>VLOOKUP($A$1093,Raport3!$B$283:$T$419,11)</f>
        <v>85</v>
      </c>
      <c r="L1095" s="84">
        <f>VLOOKUP($A$1093,Raport3!$B$283:$T$419,12)</f>
        <v>81</v>
      </c>
      <c r="M1095" s="84">
        <f>VLOOKUP($A$1093,Raport3!$B$283:$T$419,13)</f>
        <v>77.5</v>
      </c>
      <c r="N1095" s="84">
        <f>VLOOKUP($A$1093,Raport3!$B$283:$T$419,14)</f>
        <v>76</v>
      </c>
      <c r="O1095" s="84">
        <f>VLOOKUP($A$1093,Raport3!$B$283:$T$419,15)</f>
        <v>75</v>
      </c>
      <c r="P1095" s="84">
        <f>VLOOKUP($A$1093,Raport3!$B$283:$T$419,16)</f>
        <v>79</v>
      </c>
      <c r="Q1095" s="84">
        <f>VLOOKUP($A$1093,Raport3!$B$283:$T$419,17)</f>
        <v>76</v>
      </c>
      <c r="R1095" s="84">
        <f>VLOOKUP($A$1093,Raport3!$B$283:$T$419,18)</f>
        <v>78.5</v>
      </c>
      <c r="S1095" s="38">
        <f t="shared" si="600"/>
        <v>1196</v>
      </c>
      <c r="T1095" s="38">
        <f t="shared" si="601"/>
        <v>79.73</v>
      </c>
      <c r="U1095" s="338"/>
      <c r="V1095" s="340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</row>
    <row r="1096" spans="1:32" ht="15" customHeight="1">
      <c r="A1096" s="335"/>
      <c r="B1096" s="342"/>
      <c r="C1096" s="35" t="s">
        <v>23</v>
      </c>
      <c r="D1096" s="84">
        <f>VLOOKUP($A$1093,Raport4!$B$283:$T$419,4)</f>
        <v>81</v>
      </c>
      <c r="E1096" s="84">
        <f>VLOOKUP($A$1093,Raport4!$B$283:$T$419,5)</f>
        <v>77</v>
      </c>
      <c r="F1096" s="84">
        <f>VLOOKUP($A$1093,Raport4!$B$283:$T$419,6)</f>
        <v>82</v>
      </c>
      <c r="G1096" s="84">
        <f>VLOOKUP($A$1093,Raport4!$B$283:$T$419,7)</f>
        <v>86</v>
      </c>
      <c r="H1096" s="84">
        <f>VLOOKUP($A$1093,Raport4!$B$283:$T$419,8)</f>
        <v>87</v>
      </c>
      <c r="I1096" s="84">
        <f>VLOOKUP($A$1093,Raport4!$B$283:$T$419,9)</f>
        <v>80.5</v>
      </c>
      <c r="J1096" s="84">
        <f>VLOOKUP($A$1093,Raport4!$B$283:$T$419,10)</f>
        <v>88.5</v>
      </c>
      <c r="K1096" s="84">
        <f>VLOOKUP($A$1093,Raport4!$B$283:$T$419,11)</f>
        <v>85.5</v>
      </c>
      <c r="L1096" s="84">
        <f>VLOOKUP($A$1093,Raport4!$B$283:$T$419,12)</f>
        <v>85</v>
      </c>
      <c r="M1096" s="84">
        <f>VLOOKUP($A$1093,Raport4!$B$283:$T$419,13)</f>
        <v>76.5</v>
      </c>
      <c r="N1096" s="84">
        <f>VLOOKUP($A$1093,Raport4!$B$283:$T$419,14)</f>
        <v>75</v>
      </c>
      <c r="O1096" s="84">
        <f>VLOOKUP($A$1093,Raport4!$B$283:$T$419,15)</f>
        <v>70</v>
      </c>
      <c r="P1096" s="84">
        <f>VLOOKUP($A$1093,Raport4!$B$283:$T$419,16)</f>
        <v>85</v>
      </c>
      <c r="Q1096" s="84">
        <f>VLOOKUP($A$1093,Raport4!$B$283:$T$419,17)</f>
        <v>79</v>
      </c>
      <c r="R1096" s="84">
        <f>VLOOKUP($A$1093,Raport4!$B$283:$T$419,18)</f>
        <v>82</v>
      </c>
      <c r="S1096" s="38">
        <f t="shared" si="600"/>
        <v>1220</v>
      </c>
      <c r="T1096" s="38">
        <f t="shared" si="601"/>
        <v>81.33</v>
      </c>
      <c r="U1096" s="338"/>
      <c r="V1096" s="340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</row>
    <row r="1097" spans="1:32" ht="15" customHeight="1">
      <c r="A1097" s="335"/>
      <c r="B1097" s="86" t="str">
        <f>VLOOKUP($A$1093,PresensiIPS!$A$7:$M$360,4)</f>
        <v>3526030107130016</v>
      </c>
      <c r="C1097" s="36" t="s">
        <v>24</v>
      </c>
      <c r="D1097" s="84">
        <f>VLOOKUP($A$1093,Raport5!$B$283:$T$419,4)</f>
        <v>87.5</v>
      </c>
      <c r="E1097" s="84">
        <f>VLOOKUP($A$1093,Raport5!$B$283:$T$419,5)</f>
        <v>85.5</v>
      </c>
      <c r="F1097" s="84">
        <f>VLOOKUP($A$1093,Raport5!$B$283:$T$419,6)</f>
        <v>85</v>
      </c>
      <c r="G1097" s="84">
        <f>VLOOKUP($A$1093,Raport5!$B$283:$T$419,7)</f>
        <v>86</v>
      </c>
      <c r="H1097" s="84">
        <f>VLOOKUP($A$1093,Raport5!$B$283:$T$419,8)</f>
        <v>88</v>
      </c>
      <c r="I1097" s="84">
        <f>VLOOKUP($A$1093,Raport5!$B$283:$T$419,9)</f>
        <v>82.5</v>
      </c>
      <c r="J1097" s="84">
        <f>VLOOKUP($A$1093,Raport5!$B$283:$T$419,10)</f>
        <v>90</v>
      </c>
      <c r="K1097" s="84">
        <f>VLOOKUP($A$1093,Raport5!$B$283:$T$419,11)</f>
        <v>88</v>
      </c>
      <c r="L1097" s="84">
        <f>VLOOKUP($A$1093,Raport5!$B$283:$T$419,12)</f>
        <v>89</v>
      </c>
      <c r="M1097" s="84">
        <f>VLOOKUP($A$1093,Raport5!$B$283:$T$419,13)</f>
        <v>80</v>
      </c>
      <c r="N1097" s="84">
        <f>VLOOKUP($A$1093,Raport5!$B$283:$T$419,14)</f>
        <v>75.5</v>
      </c>
      <c r="O1097" s="84">
        <f>VLOOKUP($A$1093,Raport5!$B$283:$T$419,15)</f>
        <v>85.5</v>
      </c>
      <c r="P1097" s="84">
        <f>VLOOKUP($A$1093,Raport5!$B$283:$T$419,16)</f>
        <v>78</v>
      </c>
      <c r="Q1097" s="84">
        <f>VLOOKUP($A$1093,Raport5!$B$283:$T$419,17)</f>
        <v>82.5</v>
      </c>
      <c r="R1097" s="84">
        <f>VLOOKUP($A$1093,Raport5!$B$283:$T$419,18)</f>
        <v>80</v>
      </c>
      <c r="S1097" s="38">
        <f t="shared" si="600"/>
        <v>1263</v>
      </c>
      <c r="T1097" s="38">
        <f t="shared" si="601"/>
        <v>84.2</v>
      </c>
      <c r="U1097" s="338"/>
      <c r="V1097" s="340"/>
    </row>
    <row r="1098" spans="1:32" ht="15" customHeight="1">
      <c r="A1098" s="335"/>
      <c r="B1098" s="85">
        <f>VLOOKUP($A$1093,PresensiIPS!$A$7:$M$360,2)</f>
        <v>12402</v>
      </c>
      <c r="C1098" s="36" t="s">
        <v>67</v>
      </c>
      <c r="D1098" s="84">
        <f>VLOOKUP($A$1093,Raport6!$B$283:$T$419,4)</f>
        <v>89</v>
      </c>
      <c r="E1098" s="84">
        <f>VLOOKUP($A$1093,Raport6!$B$283:$T$419,5)</f>
        <v>89.5</v>
      </c>
      <c r="F1098" s="84">
        <f>VLOOKUP($A$1093,Raport6!$B$283:$T$419,6)</f>
        <v>88.5</v>
      </c>
      <c r="G1098" s="84">
        <f>VLOOKUP($A$1093,Raport6!$B$283:$T$419,7)</f>
        <v>88.5</v>
      </c>
      <c r="H1098" s="84">
        <f>VLOOKUP($A$1093,Raport6!$B$283:$T$419,8)</f>
        <v>88.5</v>
      </c>
      <c r="I1098" s="84">
        <f>VLOOKUP($A$1093,Raport6!$B$283:$T$419,9)</f>
        <v>84.5</v>
      </c>
      <c r="J1098" s="84">
        <f>VLOOKUP($A$1093,Raport6!$B$283:$T$419,10)</f>
        <v>93.5</v>
      </c>
      <c r="K1098" s="84">
        <f>VLOOKUP($A$1093,Raport6!$B$283:$T$419,11)</f>
        <v>91</v>
      </c>
      <c r="L1098" s="84">
        <f>VLOOKUP($A$1093,Raport6!$B$283:$T$419,12)</f>
        <v>89.5</v>
      </c>
      <c r="M1098" s="84">
        <f>VLOOKUP($A$1093,Raport6!$B$283:$T$419,13)</f>
        <v>84</v>
      </c>
      <c r="N1098" s="84">
        <f>VLOOKUP($A$1093,Raport6!$B$283:$T$419,14)</f>
        <v>77.5</v>
      </c>
      <c r="O1098" s="84">
        <f>VLOOKUP($A$1093,Raport6!$B$283:$T$419,15)</f>
        <v>85.5</v>
      </c>
      <c r="P1098" s="84">
        <f>VLOOKUP($A$1093,Raport6!$B$283:$T$419,16)</f>
        <v>78</v>
      </c>
      <c r="Q1098" s="84">
        <f>VLOOKUP($A$1093,Raport6!$B$283:$T$419,17)</f>
        <v>81.5</v>
      </c>
      <c r="R1098" s="84">
        <f>VLOOKUP($A$1093,Raport6!$B$283:$T$419,18)</f>
        <v>82</v>
      </c>
      <c r="S1098" s="38">
        <f t="shared" si="600"/>
        <v>1291</v>
      </c>
      <c r="T1098" s="38">
        <f t="shared" si="601"/>
        <v>86.07</v>
      </c>
      <c r="U1098" s="338"/>
      <c r="V1098" s="340"/>
    </row>
    <row r="1099" spans="1:32" ht="15" customHeight="1">
      <c r="A1099" s="335"/>
      <c r="B1099" s="85" t="str">
        <f>VLOOKUP($A$1093,PresensiIPS!$A$7:$M$360,3)</f>
        <v>0033302528</v>
      </c>
      <c r="C1099" s="27" t="s">
        <v>21</v>
      </c>
      <c r="D1099" s="39">
        <f>ROUND(((D1093+D1094+D1095+D1096+D1097+D1098)/6),2)</f>
        <v>80.5</v>
      </c>
      <c r="E1099" s="39">
        <f>ROUND(((E1093+E1094+E1095+E1096+E1097+E1098)/6),2)</f>
        <v>79.08</v>
      </c>
      <c r="F1099" s="39">
        <f>ROUND(((F1093+F1094+F1095+F1096+F1097+F1098)/6),2)</f>
        <v>82</v>
      </c>
      <c r="G1099" s="39">
        <f>ROUND(((G1093+G1094+G1095+G1096+G1097+G1098)/6),2)</f>
        <v>82.42</v>
      </c>
      <c r="H1099" s="39">
        <f>ROUND(((H1093+H1094+H1095+H1096+H1097+H1098)/6),2)</f>
        <v>83.25</v>
      </c>
      <c r="I1099" s="39">
        <f t="shared" ref="I1099:T1099" si="602">ROUND(((I1093+I1094+I1095+I1096+I1097+I1098)/6),2)</f>
        <v>79.92</v>
      </c>
      <c r="J1099" s="39">
        <f t="shared" si="602"/>
        <v>86.33</v>
      </c>
      <c r="K1099" s="39">
        <f t="shared" si="602"/>
        <v>84.75</v>
      </c>
      <c r="L1099" s="39">
        <f t="shared" si="602"/>
        <v>85.08</v>
      </c>
      <c r="M1099" s="39">
        <f t="shared" ref="M1099" si="603">ROUND(((M1093+M1094+M1095+M1096+M1097+M1098)/6),2)</f>
        <v>77.42</v>
      </c>
      <c r="N1099" s="39">
        <f t="shared" si="602"/>
        <v>74.67</v>
      </c>
      <c r="O1099" s="39">
        <f t="shared" si="602"/>
        <v>76.83</v>
      </c>
      <c r="P1099" s="39">
        <f t="shared" si="602"/>
        <v>77.83</v>
      </c>
      <c r="Q1099" s="39">
        <f t="shared" si="602"/>
        <v>78.75</v>
      </c>
      <c r="R1099" s="39">
        <f t="shared" si="602"/>
        <v>78.33</v>
      </c>
      <c r="S1099" s="39">
        <f t="shared" si="602"/>
        <v>1207.17</v>
      </c>
      <c r="T1099" s="39">
        <f t="shared" si="602"/>
        <v>80.48</v>
      </c>
      <c r="U1099" s="338"/>
      <c r="V1099" s="340"/>
    </row>
    <row r="1100" spans="1:32" ht="15" customHeight="1">
      <c r="A1100" s="335"/>
      <c r="B1100" s="78"/>
      <c r="C1100" s="28" t="s">
        <v>204</v>
      </c>
      <c r="D1100" s="84">
        <f>VLOOKUP($A$1093,'Nilai USP'!$B$283:$T$419,4)</f>
        <v>96</v>
      </c>
      <c r="E1100" s="84">
        <f>VLOOKUP($A$1093,'Nilai USP'!$B$283:$T$419,5)</f>
        <v>86.15384615384616</v>
      </c>
      <c r="F1100" s="84">
        <f>VLOOKUP($A$1093,'Nilai USP'!$B$283:$T$419,6)</f>
        <v>92</v>
      </c>
      <c r="G1100" s="84">
        <f>VLOOKUP($A$1093,'Nilai USP'!$B$283:$T$419,7)</f>
        <v>87</v>
      </c>
      <c r="H1100" s="84">
        <f>VLOOKUP($A$1093,'Nilai USP'!$B$283:$T$419,8)</f>
        <v>84</v>
      </c>
      <c r="I1100" s="84">
        <f>VLOOKUP($A$1093,'Nilai USP'!$B$283:$T$419,9)</f>
        <v>92</v>
      </c>
      <c r="J1100" s="84">
        <f>VLOOKUP($A$1093,'Nilai USP'!$B$283:$T$419,10)</f>
        <v>89</v>
      </c>
      <c r="K1100" s="84">
        <f>VLOOKUP($A$1093,'Nilai USP'!$B$283:$T$419,11)</f>
        <v>94</v>
      </c>
      <c r="L1100" s="84">
        <f>VLOOKUP($A$1093,'Nilai USP'!$B$283:$T$419,12)</f>
        <v>84</v>
      </c>
      <c r="M1100" s="84">
        <f>VLOOKUP($A$1093,'Nilai USP'!$B$283:$T$419,13)</f>
        <v>92.058823529411768</v>
      </c>
      <c r="N1100" s="84">
        <f>VLOOKUP($A$1093,'Nilai USP'!$B$283:$T$419,14)</f>
        <v>92</v>
      </c>
      <c r="O1100" s="84">
        <f>VLOOKUP($A$1093,'Nilai USP'!$B$283:$T$419,15)</f>
        <v>87</v>
      </c>
      <c r="P1100" s="84">
        <f>VLOOKUP($A$1093,'Nilai USP'!$B$283:$T$419,16)</f>
        <v>85</v>
      </c>
      <c r="Q1100" s="84">
        <f>VLOOKUP($A$1093,'Nilai USP'!$B$283:$T$419,17)</f>
        <v>85</v>
      </c>
      <c r="R1100" s="84">
        <f>VLOOKUP($A$1093,'Nilai USP'!$B$283:$T$419,18)</f>
        <v>83</v>
      </c>
      <c r="S1100" s="38">
        <f>SUM(D1100:R1100)</f>
        <v>1328.2126696832579</v>
      </c>
      <c r="T1100" s="38">
        <f>ROUND(S1100/COUNT(D1100:R1100),2)</f>
        <v>88.55</v>
      </c>
      <c r="U1100" s="338"/>
      <c r="V1100" s="340"/>
    </row>
    <row r="1101" spans="1:32" ht="15" customHeight="1" thickBot="1">
      <c r="A1101" s="336"/>
      <c r="B1101" s="29"/>
      <c r="C1101" s="37" t="s">
        <v>205</v>
      </c>
      <c r="D1101" s="41">
        <f t="shared" ref="D1101:R1101" si="604">ROUND((D1099*$V$6+D1100*$V$7),0)</f>
        <v>88</v>
      </c>
      <c r="E1101" s="41">
        <f t="shared" si="604"/>
        <v>83</v>
      </c>
      <c r="F1101" s="41">
        <f t="shared" si="604"/>
        <v>87</v>
      </c>
      <c r="G1101" s="41">
        <f t="shared" si="604"/>
        <v>85</v>
      </c>
      <c r="H1101" s="41">
        <f t="shared" si="604"/>
        <v>84</v>
      </c>
      <c r="I1101" s="41">
        <f t="shared" si="604"/>
        <v>86</v>
      </c>
      <c r="J1101" s="41">
        <f t="shared" si="604"/>
        <v>88</v>
      </c>
      <c r="K1101" s="41">
        <f t="shared" si="604"/>
        <v>89</v>
      </c>
      <c r="L1101" s="41">
        <f t="shared" si="604"/>
        <v>85</v>
      </c>
      <c r="M1101" s="41">
        <f t="shared" si="604"/>
        <v>85</v>
      </c>
      <c r="N1101" s="41">
        <f t="shared" si="604"/>
        <v>83</v>
      </c>
      <c r="O1101" s="41">
        <f t="shared" si="604"/>
        <v>82</v>
      </c>
      <c r="P1101" s="41">
        <f t="shared" si="604"/>
        <v>81</v>
      </c>
      <c r="Q1101" s="41">
        <f t="shared" si="604"/>
        <v>82</v>
      </c>
      <c r="R1101" s="41">
        <f t="shared" si="604"/>
        <v>81</v>
      </c>
      <c r="S1101" s="41">
        <f>SUM(D1101:R1101)</f>
        <v>1269</v>
      </c>
      <c r="T1101" s="41">
        <f>ROUND(S1101/COUNT(D1101:R1101),2)</f>
        <v>84.6</v>
      </c>
      <c r="U1101" s="339"/>
      <c r="V1101" s="341"/>
    </row>
    <row r="1102" spans="1:32" ht="15" customHeight="1" thickTop="1">
      <c r="A1102" s="334">
        <v>122</v>
      </c>
      <c r="B1102" s="26"/>
      <c r="C1102" s="36" t="s">
        <v>34</v>
      </c>
      <c r="D1102" s="87">
        <f>VLOOKUP($A$1102,Raport1!$B$283:$T$419,4)</f>
        <v>73.5</v>
      </c>
      <c r="E1102" s="87">
        <f>VLOOKUP($A$1102,Raport1!$B$283:$T$419,5)</f>
        <v>76</v>
      </c>
      <c r="F1102" s="87">
        <f>VLOOKUP($A$1102,Raport1!$B$283:$T$419,6)</f>
        <v>80</v>
      </c>
      <c r="G1102" s="87">
        <f>VLOOKUP($A$1102,Raport1!$B$283:$T$419,7)</f>
        <v>75</v>
      </c>
      <c r="H1102" s="87">
        <f>VLOOKUP($A$1102,Raport1!$B$283:$T$419,8)</f>
        <v>71</v>
      </c>
      <c r="I1102" s="87">
        <f>VLOOKUP($A$1102,Raport1!$B$283:$T$419,9)</f>
        <v>78.5</v>
      </c>
      <c r="J1102" s="87">
        <f>VLOOKUP($A$1102,Raport1!$B$283:$T$419,10)</f>
        <v>81</v>
      </c>
      <c r="K1102" s="87">
        <f>VLOOKUP($A$1102,Raport1!$B$283:$T$419,11)</f>
        <v>77.5</v>
      </c>
      <c r="L1102" s="87">
        <f>VLOOKUP($A$1102,Raport1!$B$283:$T$419,12)</f>
        <v>82</v>
      </c>
      <c r="M1102" s="87">
        <f>VLOOKUP($A$1102,Raport1!$B$283:$T$419,13)</f>
        <v>73</v>
      </c>
      <c r="N1102" s="87">
        <f>VLOOKUP($A$1102,Raport1!$B$283:$T$419,14)</f>
        <v>79</v>
      </c>
      <c r="O1102" s="87">
        <f>VLOOKUP($A$1102,Raport1!$B$283:$T$419,15)</f>
        <v>74</v>
      </c>
      <c r="P1102" s="87">
        <f>VLOOKUP($A$1102,Raport1!$B$283:$T$419,16)</f>
        <v>73</v>
      </c>
      <c r="Q1102" s="87">
        <f>VLOOKUP($A$1102,Raport1!$B$283:$T$419,17)</f>
        <v>76.5</v>
      </c>
      <c r="R1102" s="87">
        <f>VLOOKUP($A$1102,Raport1!$B$283:$T$419,18)</f>
        <v>74.5</v>
      </c>
      <c r="S1102" s="80">
        <f t="shared" ref="S1102:S1107" si="605">SUM(D1102:R1102)</f>
        <v>1144.5</v>
      </c>
      <c r="T1102" s="80">
        <f t="shared" ref="T1102:T1107" si="606">ROUND(S1102/COUNT(D1102:R1102),2)</f>
        <v>76.3</v>
      </c>
      <c r="U1102" s="337" t="str">
        <f>'SIKAP IPS'!J129</f>
        <v>SB</v>
      </c>
      <c r="V1102" s="340" t="s">
        <v>33</v>
      </c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</row>
    <row r="1103" spans="1:32" ht="15" customHeight="1">
      <c r="A1103" s="335"/>
      <c r="B1103" s="26"/>
      <c r="C1103" s="35" t="s">
        <v>35</v>
      </c>
      <c r="D1103" s="84">
        <f>VLOOKUP($A$1102,Raport2!$B$283:$T$419,4)</f>
        <v>77.5</v>
      </c>
      <c r="E1103" s="84">
        <f>VLOOKUP($A$1102,Raport2!$B$283:$T$419,5)</f>
        <v>75</v>
      </c>
      <c r="F1103" s="84">
        <f>VLOOKUP($A$1102,Raport2!$B$283:$T$419,6)</f>
        <v>82</v>
      </c>
      <c r="G1103" s="84">
        <f>VLOOKUP($A$1102,Raport2!$B$283:$T$419,7)</f>
        <v>78</v>
      </c>
      <c r="H1103" s="84">
        <f>VLOOKUP($A$1102,Raport2!$B$283:$T$419,8)</f>
        <v>80.5</v>
      </c>
      <c r="I1103" s="84">
        <f>VLOOKUP($A$1102,Raport2!$B$283:$T$419,9)</f>
        <v>79.5</v>
      </c>
      <c r="J1103" s="84">
        <f>VLOOKUP($A$1102,Raport2!$B$283:$T$419,10)</f>
        <v>88</v>
      </c>
      <c r="K1103" s="84">
        <f>VLOOKUP($A$1102,Raport2!$B$283:$T$419,11)</f>
        <v>81</v>
      </c>
      <c r="L1103" s="84">
        <f>VLOOKUP($A$1102,Raport2!$B$283:$T$419,12)</f>
        <v>81.5</v>
      </c>
      <c r="M1103" s="84">
        <f>VLOOKUP($A$1102,Raport2!$B$283:$T$419,13)</f>
        <v>78</v>
      </c>
      <c r="N1103" s="84">
        <f>VLOOKUP($A$1102,Raport2!$B$283:$T$419,14)</f>
        <v>78.5</v>
      </c>
      <c r="O1103" s="84">
        <f>VLOOKUP($A$1102,Raport2!$B$283:$T$419,15)</f>
        <v>75</v>
      </c>
      <c r="P1103" s="84">
        <f>VLOOKUP($A$1102,Raport2!$B$283:$T$419,16)</f>
        <v>82</v>
      </c>
      <c r="Q1103" s="84">
        <f>VLOOKUP($A$1102,Raport2!$B$283:$T$419,17)</f>
        <v>80</v>
      </c>
      <c r="R1103" s="84">
        <f>VLOOKUP($A$1102,Raport2!$B$283:$T$419,18)</f>
        <v>77</v>
      </c>
      <c r="S1103" s="38">
        <f t="shared" si="605"/>
        <v>1193.5</v>
      </c>
      <c r="T1103" s="38">
        <f t="shared" si="606"/>
        <v>79.569999999999993</v>
      </c>
      <c r="U1103" s="338"/>
      <c r="V1103" s="340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</row>
    <row r="1104" spans="1:32" ht="15" customHeight="1">
      <c r="A1104" s="335"/>
      <c r="B1104" s="342" t="str">
        <f>VLOOKUP($A$1102,PresensiIPS!$A$7:$M$360,7)</f>
        <v>NURUL FIRDAUS</v>
      </c>
      <c r="C1104" s="35" t="s">
        <v>22</v>
      </c>
      <c r="D1104" s="84">
        <f>VLOOKUP($A$1102,Raport3!$B$283:$T$419,4)</f>
        <v>80</v>
      </c>
      <c r="E1104" s="84">
        <f>VLOOKUP($A$1102,Raport3!$B$283:$T$419,5)</f>
        <v>78.5</v>
      </c>
      <c r="F1104" s="84">
        <f>VLOOKUP($A$1102,Raport3!$B$283:$T$419,6)</f>
        <v>81.5</v>
      </c>
      <c r="G1104" s="84">
        <f>VLOOKUP($A$1102,Raport3!$B$283:$T$419,7)</f>
        <v>84</v>
      </c>
      <c r="H1104" s="84">
        <f>VLOOKUP($A$1102,Raport3!$B$283:$T$419,8)</f>
        <v>88.5</v>
      </c>
      <c r="I1104" s="84">
        <f>VLOOKUP($A$1102,Raport3!$B$283:$T$419,9)</f>
        <v>80.5</v>
      </c>
      <c r="J1104" s="84">
        <f>VLOOKUP($A$1102,Raport3!$B$283:$T$419,10)</f>
        <v>87</v>
      </c>
      <c r="K1104" s="84">
        <f>VLOOKUP($A$1102,Raport3!$B$283:$T$419,11)</f>
        <v>81</v>
      </c>
      <c r="L1104" s="84">
        <f>VLOOKUP($A$1102,Raport3!$B$283:$T$419,12)</f>
        <v>80.5</v>
      </c>
      <c r="M1104" s="84">
        <f>VLOOKUP($A$1102,Raport3!$B$283:$T$419,13)</f>
        <v>80.5</v>
      </c>
      <c r="N1104" s="84">
        <f>VLOOKUP($A$1102,Raport3!$B$283:$T$419,14)</f>
        <v>85</v>
      </c>
      <c r="O1104" s="84">
        <f>VLOOKUP($A$1102,Raport3!$B$283:$T$419,15)</f>
        <v>85</v>
      </c>
      <c r="P1104" s="84">
        <f>VLOOKUP($A$1102,Raport3!$B$283:$T$419,16)</f>
        <v>85</v>
      </c>
      <c r="Q1104" s="84">
        <f>VLOOKUP($A$1102,Raport3!$B$283:$T$419,17)</f>
        <v>78</v>
      </c>
      <c r="R1104" s="84">
        <f>VLOOKUP($A$1102,Raport3!$B$283:$T$419,18)</f>
        <v>78.5</v>
      </c>
      <c r="S1104" s="38">
        <f t="shared" si="605"/>
        <v>1233.5</v>
      </c>
      <c r="T1104" s="38">
        <f t="shared" si="606"/>
        <v>82.23</v>
      </c>
      <c r="U1104" s="338"/>
      <c r="V1104" s="340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</row>
    <row r="1105" spans="1:32" ht="15" customHeight="1">
      <c r="A1105" s="335"/>
      <c r="B1105" s="342"/>
      <c r="C1105" s="35" t="s">
        <v>23</v>
      </c>
      <c r="D1105" s="84">
        <f>VLOOKUP($A$1102,Raport4!$B$283:$T$419,4)</f>
        <v>83.5</v>
      </c>
      <c r="E1105" s="84">
        <f>VLOOKUP($A$1102,Raport4!$B$283:$T$419,5)</f>
        <v>79.5</v>
      </c>
      <c r="F1105" s="84">
        <f>VLOOKUP($A$1102,Raport4!$B$283:$T$419,6)</f>
        <v>81.5</v>
      </c>
      <c r="G1105" s="84">
        <f>VLOOKUP($A$1102,Raport4!$B$283:$T$419,7)</f>
        <v>87</v>
      </c>
      <c r="H1105" s="84">
        <f>VLOOKUP($A$1102,Raport4!$B$283:$T$419,8)</f>
        <v>87</v>
      </c>
      <c r="I1105" s="84">
        <f>VLOOKUP($A$1102,Raport4!$B$283:$T$419,9)</f>
        <v>81.5</v>
      </c>
      <c r="J1105" s="84">
        <f>VLOOKUP($A$1102,Raport4!$B$283:$T$419,10)</f>
        <v>91</v>
      </c>
      <c r="K1105" s="84">
        <f>VLOOKUP($A$1102,Raport4!$B$283:$T$419,11)</f>
        <v>83</v>
      </c>
      <c r="L1105" s="84">
        <f>VLOOKUP($A$1102,Raport4!$B$283:$T$419,12)</f>
        <v>86</v>
      </c>
      <c r="M1105" s="84">
        <f>VLOOKUP($A$1102,Raport4!$B$283:$T$419,13)</f>
        <v>78</v>
      </c>
      <c r="N1105" s="84">
        <f>VLOOKUP($A$1102,Raport4!$B$283:$T$419,14)</f>
        <v>85.5</v>
      </c>
      <c r="O1105" s="84">
        <f>VLOOKUP($A$1102,Raport4!$B$283:$T$419,15)</f>
        <v>80</v>
      </c>
      <c r="P1105" s="84">
        <f>VLOOKUP($A$1102,Raport4!$B$283:$T$419,16)</f>
        <v>85</v>
      </c>
      <c r="Q1105" s="84">
        <f>VLOOKUP($A$1102,Raport4!$B$283:$T$419,17)</f>
        <v>79</v>
      </c>
      <c r="R1105" s="84">
        <f>VLOOKUP($A$1102,Raport4!$B$283:$T$419,18)</f>
        <v>83</v>
      </c>
      <c r="S1105" s="38">
        <f t="shared" si="605"/>
        <v>1250.5</v>
      </c>
      <c r="T1105" s="38">
        <f t="shared" si="606"/>
        <v>83.37</v>
      </c>
      <c r="U1105" s="338"/>
      <c r="V1105" s="340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</row>
    <row r="1106" spans="1:32" ht="15" customHeight="1">
      <c r="A1106" s="335"/>
      <c r="B1106" s="86" t="str">
        <f>VLOOKUP($A$1102,PresensiIPS!$A$7:$M$360,4)</f>
        <v>3526075205030004</v>
      </c>
      <c r="C1106" s="36" t="s">
        <v>24</v>
      </c>
      <c r="D1106" s="84">
        <f>VLOOKUP($A$1102,Raport5!$B$283:$T$419,4)</f>
        <v>90</v>
      </c>
      <c r="E1106" s="84">
        <f>VLOOKUP($A$1102,Raport5!$B$283:$T$419,5)</f>
        <v>88.5</v>
      </c>
      <c r="F1106" s="84">
        <f>VLOOKUP($A$1102,Raport5!$B$283:$T$419,6)</f>
        <v>86</v>
      </c>
      <c r="G1106" s="84">
        <f>VLOOKUP($A$1102,Raport5!$B$283:$T$419,7)</f>
        <v>87</v>
      </c>
      <c r="H1106" s="84">
        <f>VLOOKUP($A$1102,Raport5!$B$283:$T$419,8)</f>
        <v>91.5</v>
      </c>
      <c r="I1106" s="84">
        <f>VLOOKUP($A$1102,Raport5!$B$283:$T$419,9)</f>
        <v>85</v>
      </c>
      <c r="J1106" s="84">
        <f>VLOOKUP($A$1102,Raport5!$B$283:$T$419,10)</f>
        <v>92</v>
      </c>
      <c r="K1106" s="84">
        <f>VLOOKUP($A$1102,Raport5!$B$283:$T$419,11)</f>
        <v>92</v>
      </c>
      <c r="L1106" s="84">
        <f>VLOOKUP($A$1102,Raport5!$B$283:$T$419,12)</f>
        <v>89.5</v>
      </c>
      <c r="M1106" s="84">
        <f>VLOOKUP($A$1102,Raport5!$B$283:$T$419,13)</f>
        <v>82</v>
      </c>
      <c r="N1106" s="84">
        <f>VLOOKUP($A$1102,Raport5!$B$283:$T$419,14)</f>
        <v>88</v>
      </c>
      <c r="O1106" s="84">
        <f>VLOOKUP($A$1102,Raport5!$B$283:$T$419,15)</f>
        <v>90.5</v>
      </c>
      <c r="P1106" s="84">
        <f>VLOOKUP($A$1102,Raport5!$B$283:$T$419,16)</f>
        <v>85</v>
      </c>
      <c r="Q1106" s="84">
        <f>VLOOKUP($A$1102,Raport5!$B$283:$T$419,17)</f>
        <v>77</v>
      </c>
      <c r="R1106" s="84">
        <f>VLOOKUP($A$1102,Raport5!$B$283:$T$419,18)</f>
        <v>79.5</v>
      </c>
      <c r="S1106" s="38">
        <f t="shared" si="605"/>
        <v>1303.5</v>
      </c>
      <c r="T1106" s="38">
        <f t="shared" si="606"/>
        <v>86.9</v>
      </c>
      <c r="U1106" s="338"/>
      <c r="V1106" s="340"/>
    </row>
    <row r="1107" spans="1:32" ht="15" customHeight="1">
      <c r="A1107" s="335"/>
      <c r="B1107" s="85">
        <f>VLOOKUP($A$1102,PresensiIPS!$A$7:$M$360,2)</f>
        <v>12418</v>
      </c>
      <c r="C1107" s="36" t="s">
        <v>67</v>
      </c>
      <c r="D1107" s="84">
        <f>VLOOKUP($A$1102,Raport6!$B$283:$T$419,4)</f>
        <v>91</v>
      </c>
      <c r="E1107" s="84">
        <f>VLOOKUP($A$1102,Raport6!$B$283:$T$419,5)</f>
        <v>91.5</v>
      </c>
      <c r="F1107" s="84">
        <f>VLOOKUP($A$1102,Raport6!$B$283:$T$419,6)</f>
        <v>89.5</v>
      </c>
      <c r="G1107" s="84">
        <f>VLOOKUP($A$1102,Raport6!$B$283:$T$419,7)</f>
        <v>89</v>
      </c>
      <c r="H1107" s="84">
        <f>VLOOKUP($A$1102,Raport6!$B$283:$T$419,8)</f>
        <v>92</v>
      </c>
      <c r="I1107" s="84">
        <f>VLOOKUP($A$1102,Raport6!$B$283:$T$419,9)</f>
        <v>87</v>
      </c>
      <c r="J1107" s="84">
        <f>VLOOKUP($A$1102,Raport6!$B$283:$T$419,10)</f>
        <v>93</v>
      </c>
      <c r="K1107" s="84">
        <f>VLOOKUP($A$1102,Raport6!$B$283:$T$419,11)</f>
        <v>95</v>
      </c>
      <c r="L1107" s="84">
        <f>VLOOKUP($A$1102,Raport6!$B$283:$T$419,12)</f>
        <v>90</v>
      </c>
      <c r="M1107" s="84">
        <f>VLOOKUP($A$1102,Raport6!$B$283:$T$419,13)</f>
        <v>86</v>
      </c>
      <c r="N1107" s="84">
        <f>VLOOKUP($A$1102,Raport6!$B$283:$T$419,14)</f>
        <v>89.5</v>
      </c>
      <c r="O1107" s="84">
        <f>VLOOKUP($A$1102,Raport6!$B$283:$T$419,15)</f>
        <v>90.5</v>
      </c>
      <c r="P1107" s="84">
        <f>VLOOKUP($A$1102,Raport6!$B$283:$T$419,16)</f>
        <v>86</v>
      </c>
      <c r="Q1107" s="84">
        <f>VLOOKUP($A$1102,Raport6!$B$283:$T$419,17)</f>
        <v>80</v>
      </c>
      <c r="R1107" s="84">
        <f>VLOOKUP($A$1102,Raport6!$B$283:$T$419,18)</f>
        <v>82</v>
      </c>
      <c r="S1107" s="38">
        <f t="shared" si="605"/>
        <v>1332</v>
      </c>
      <c r="T1107" s="38">
        <f t="shared" si="606"/>
        <v>88.8</v>
      </c>
      <c r="U1107" s="338"/>
      <c r="V1107" s="340"/>
    </row>
    <row r="1108" spans="1:32" ht="15" customHeight="1">
      <c r="A1108" s="335"/>
      <c r="B1108" s="85" t="str">
        <f>VLOOKUP($A$1102,PresensiIPS!$A$7:$M$360,3)</f>
        <v>0038106653</v>
      </c>
      <c r="C1108" s="27" t="s">
        <v>21</v>
      </c>
      <c r="D1108" s="39">
        <f>ROUND(((D1102+D1103+D1104+D1105+D1106+D1107)/6),2)</f>
        <v>82.58</v>
      </c>
      <c r="E1108" s="39">
        <f>ROUND(((E1102+E1103+E1104+E1105+E1106+E1107)/6),2)</f>
        <v>81.5</v>
      </c>
      <c r="F1108" s="39">
        <f>ROUND(((F1102+F1103+F1104+F1105+F1106+F1107)/6),2)</f>
        <v>83.42</v>
      </c>
      <c r="G1108" s="39">
        <f>ROUND(((G1102+G1103+G1104+G1105+G1106+G1107)/6),2)</f>
        <v>83.33</v>
      </c>
      <c r="H1108" s="39">
        <f>ROUND(((H1102+H1103+H1104+H1105+H1106+H1107)/6),2)</f>
        <v>85.08</v>
      </c>
      <c r="I1108" s="39">
        <f t="shared" ref="I1108:T1108" si="607">ROUND(((I1102+I1103+I1104+I1105+I1106+I1107)/6),2)</f>
        <v>82</v>
      </c>
      <c r="J1108" s="39">
        <f t="shared" si="607"/>
        <v>88.67</v>
      </c>
      <c r="K1108" s="39">
        <f t="shared" si="607"/>
        <v>84.92</v>
      </c>
      <c r="L1108" s="39">
        <f t="shared" si="607"/>
        <v>84.92</v>
      </c>
      <c r="M1108" s="39">
        <f t="shared" ref="M1108" si="608">ROUND(((M1102+M1103+M1104+M1105+M1106+M1107)/6),2)</f>
        <v>79.58</v>
      </c>
      <c r="N1108" s="39">
        <f t="shared" si="607"/>
        <v>84.25</v>
      </c>
      <c r="O1108" s="39">
        <f t="shared" si="607"/>
        <v>82.5</v>
      </c>
      <c r="P1108" s="39">
        <f t="shared" si="607"/>
        <v>82.67</v>
      </c>
      <c r="Q1108" s="39">
        <f t="shared" si="607"/>
        <v>78.42</v>
      </c>
      <c r="R1108" s="39">
        <f t="shared" si="607"/>
        <v>79.08</v>
      </c>
      <c r="S1108" s="39">
        <f t="shared" si="607"/>
        <v>1242.92</v>
      </c>
      <c r="T1108" s="39">
        <f t="shared" si="607"/>
        <v>82.86</v>
      </c>
      <c r="U1108" s="338"/>
      <c r="V1108" s="340"/>
    </row>
    <row r="1109" spans="1:32" ht="15" customHeight="1">
      <c r="A1109" s="335"/>
      <c r="B1109" s="78"/>
      <c r="C1109" s="28" t="s">
        <v>204</v>
      </c>
      <c r="D1109" s="84">
        <f>VLOOKUP($A$1102,'Nilai USP'!$B$283:$T$419,4)</f>
        <v>95</v>
      </c>
      <c r="E1109" s="84">
        <f>VLOOKUP($A$1102,'Nilai USP'!$B$283:$T$419,5)</f>
        <v>86.15384615384616</v>
      </c>
      <c r="F1109" s="84">
        <f>VLOOKUP($A$1102,'Nilai USP'!$B$283:$T$419,6)</f>
        <v>93</v>
      </c>
      <c r="G1109" s="84">
        <f>VLOOKUP($A$1102,'Nilai USP'!$B$283:$T$419,7)</f>
        <v>84</v>
      </c>
      <c r="H1109" s="84">
        <f>VLOOKUP($A$1102,'Nilai USP'!$B$283:$T$419,8)</f>
        <v>87</v>
      </c>
      <c r="I1109" s="84">
        <f>VLOOKUP($A$1102,'Nilai USP'!$B$283:$T$419,9)</f>
        <v>87</v>
      </c>
      <c r="J1109" s="84">
        <f>VLOOKUP($A$1102,'Nilai USP'!$B$283:$T$419,10)</f>
        <v>85</v>
      </c>
      <c r="K1109" s="84">
        <f>VLOOKUP($A$1102,'Nilai USP'!$B$283:$T$419,11)</f>
        <v>97</v>
      </c>
      <c r="L1109" s="84">
        <f>VLOOKUP($A$1102,'Nilai USP'!$B$283:$T$419,12)</f>
        <v>84</v>
      </c>
      <c r="M1109" s="84">
        <f>VLOOKUP($A$1102,'Nilai USP'!$B$283:$T$419,13)</f>
        <v>90.294117647058826</v>
      </c>
      <c r="N1109" s="84">
        <f>VLOOKUP($A$1102,'Nilai USP'!$B$283:$T$419,14)</f>
        <v>97</v>
      </c>
      <c r="O1109" s="84">
        <f>VLOOKUP($A$1102,'Nilai USP'!$B$283:$T$419,15)</f>
        <v>86</v>
      </c>
      <c r="P1109" s="84">
        <f>VLOOKUP($A$1102,'Nilai USP'!$B$283:$T$419,16)</f>
        <v>81</v>
      </c>
      <c r="Q1109" s="84">
        <f>VLOOKUP($A$1102,'Nilai USP'!$B$283:$T$419,17)</f>
        <v>81</v>
      </c>
      <c r="R1109" s="84">
        <f>VLOOKUP($A$1102,'Nilai USP'!$B$283:$T$419,18)</f>
        <v>84</v>
      </c>
      <c r="S1109" s="38">
        <f>SUM(D1109:R1109)</f>
        <v>1317.447963800905</v>
      </c>
      <c r="T1109" s="38">
        <f>ROUND(S1109/COUNT(D1109:R1109),2)</f>
        <v>87.83</v>
      </c>
      <c r="U1109" s="338"/>
      <c r="V1109" s="340"/>
    </row>
    <row r="1110" spans="1:32" ht="15" customHeight="1" thickBot="1">
      <c r="A1110" s="336"/>
      <c r="B1110" s="29"/>
      <c r="C1110" s="37" t="s">
        <v>205</v>
      </c>
      <c r="D1110" s="41">
        <f t="shared" ref="D1110:R1110" si="609">ROUND((D1108*$V$6+D1109*$V$7),0)</f>
        <v>89</v>
      </c>
      <c r="E1110" s="41">
        <f t="shared" si="609"/>
        <v>84</v>
      </c>
      <c r="F1110" s="41">
        <f t="shared" si="609"/>
        <v>88</v>
      </c>
      <c r="G1110" s="41">
        <f t="shared" si="609"/>
        <v>84</v>
      </c>
      <c r="H1110" s="41">
        <f t="shared" si="609"/>
        <v>86</v>
      </c>
      <c r="I1110" s="41">
        <f t="shared" si="609"/>
        <v>85</v>
      </c>
      <c r="J1110" s="41">
        <f t="shared" si="609"/>
        <v>87</v>
      </c>
      <c r="K1110" s="41">
        <f t="shared" si="609"/>
        <v>91</v>
      </c>
      <c r="L1110" s="41">
        <f t="shared" si="609"/>
        <v>84</v>
      </c>
      <c r="M1110" s="41">
        <f t="shared" si="609"/>
        <v>85</v>
      </c>
      <c r="N1110" s="41">
        <f t="shared" si="609"/>
        <v>91</v>
      </c>
      <c r="O1110" s="41">
        <f t="shared" si="609"/>
        <v>84</v>
      </c>
      <c r="P1110" s="41">
        <f t="shared" si="609"/>
        <v>82</v>
      </c>
      <c r="Q1110" s="41">
        <f t="shared" si="609"/>
        <v>80</v>
      </c>
      <c r="R1110" s="41">
        <f t="shared" si="609"/>
        <v>82</v>
      </c>
      <c r="S1110" s="41">
        <f>SUM(D1110:R1110)</f>
        <v>1282</v>
      </c>
      <c r="T1110" s="41">
        <f>ROUND(S1110/COUNT(D1110:R1110),2)</f>
        <v>85.47</v>
      </c>
      <c r="U1110" s="339"/>
      <c r="V1110" s="341"/>
    </row>
    <row r="1111" spans="1:32" ht="15" customHeight="1" thickTop="1">
      <c r="A1111" s="334">
        <v>123</v>
      </c>
      <c r="B1111" s="26"/>
      <c r="C1111" s="36" t="s">
        <v>34</v>
      </c>
      <c r="D1111" s="87">
        <f>VLOOKUP($A$1111,Raport1!$B$283:$T$419,4)</f>
        <v>78</v>
      </c>
      <c r="E1111" s="87">
        <f>VLOOKUP($A$1111,Raport1!$B$283:$T$419,5)</f>
        <v>79</v>
      </c>
      <c r="F1111" s="87">
        <f>VLOOKUP($A$1111,Raport1!$B$283:$T$419,6)</f>
        <v>86</v>
      </c>
      <c r="G1111" s="87">
        <f>VLOOKUP($A$1111,Raport1!$B$283:$T$419,7)</f>
        <v>76.5</v>
      </c>
      <c r="H1111" s="87">
        <f>VLOOKUP($A$1111,Raport1!$B$283:$T$419,8)</f>
        <v>81.5</v>
      </c>
      <c r="I1111" s="87">
        <f>VLOOKUP($A$1111,Raport1!$B$283:$T$419,9)</f>
        <v>82</v>
      </c>
      <c r="J1111" s="87">
        <f>VLOOKUP($A$1111,Raport1!$B$283:$T$419,10)</f>
        <v>81</v>
      </c>
      <c r="K1111" s="87">
        <f>VLOOKUP($A$1111,Raport1!$B$283:$T$419,11)</f>
        <v>77.5</v>
      </c>
      <c r="L1111" s="87">
        <f>VLOOKUP($A$1111,Raport1!$B$283:$T$419,12)</f>
        <v>84</v>
      </c>
      <c r="M1111" s="87">
        <f>VLOOKUP($A$1111,Raport1!$B$283:$T$419,13)</f>
        <v>78.5</v>
      </c>
      <c r="N1111" s="87">
        <f>VLOOKUP($A$1111,Raport1!$B$283:$T$419,14)</f>
        <v>81</v>
      </c>
      <c r="O1111" s="87">
        <f>VLOOKUP($A$1111,Raport1!$B$283:$T$419,15)</f>
        <v>75</v>
      </c>
      <c r="P1111" s="87">
        <f>VLOOKUP($A$1111,Raport1!$B$283:$T$419,16)</f>
        <v>78.5</v>
      </c>
      <c r="Q1111" s="87">
        <f>VLOOKUP($A$1111,Raport1!$B$283:$T$419,17)</f>
        <v>75.5</v>
      </c>
      <c r="R1111" s="87">
        <f>VLOOKUP($A$1111,Raport1!$B$283:$T$419,18)</f>
        <v>82.5</v>
      </c>
      <c r="S1111" s="80">
        <f t="shared" ref="S1111:S1116" si="610">SUM(D1111:R1111)</f>
        <v>1196.5</v>
      </c>
      <c r="T1111" s="80">
        <f t="shared" ref="T1111:T1116" si="611">ROUND(S1111/COUNT(D1111:R1111),2)</f>
        <v>79.77</v>
      </c>
      <c r="U1111" s="337" t="str">
        <f>'SIKAP IPS'!J130</f>
        <v>SB</v>
      </c>
      <c r="V1111" s="340" t="s">
        <v>33</v>
      </c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</row>
    <row r="1112" spans="1:32" ht="15" customHeight="1">
      <c r="A1112" s="335"/>
      <c r="B1112" s="26"/>
      <c r="C1112" s="35" t="s">
        <v>35</v>
      </c>
      <c r="D1112" s="84">
        <f>VLOOKUP($A$1111,Raport2!$B$283:$T$419,4)</f>
        <v>81</v>
      </c>
      <c r="E1112" s="84">
        <f>VLOOKUP($A$1111,Raport2!$B$283:$T$419,5)</f>
        <v>82</v>
      </c>
      <c r="F1112" s="84">
        <f>VLOOKUP($A$1111,Raport2!$B$283:$T$419,6)</f>
        <v>87.5</v>
      </c>
      <c r="G1112" s="84">
        <f>VLOOKUP($A$1111,Raport2!$B$283:$T$419,7)</f>
        <v>82.5</v>
      </c>
      <c r="H1112" s="84">
        <f>VLOOKUP($A$1111,Raport2!$B$283:$T$419,8)</f>
        <v>77</v>
      </c>
      <c r="I1112" s="84">
        <f>VLOOKUP($A$1111,Raport2!$B$283:$T$419,9)</f>
        <v>84</v>
      </c>
      <c r="J1112" s="84">
        <f>VLOOKUP($A$1111,Raport2!$B$283:$T$419,10)</f>
        <v>86</v>
      </c>
      <c r="K1112" s="84">
        <f>VLOOKUP($A$1111,Raport2!$B$283:$T$419,11)</f>
        <v>81</v>
      </c>
      <c r="L1112" s="84">
        <f>VLOOKUP($A$1111,Raport2!$B$283:$T$419,12)</f>
        <v>83</v>
      </c>
      <c r="M1112" s="84">
        <f>VLOOKUP($A$1111,Raport2!$B$283:$T$419,13)</f>
        <v>84</v>
      </c>
      <c r="N1112" s="84">
        <f>VLOOKUP($A$1111,Raport2!$B$283:$T$419,14)</f>
        <v>82.5</v>
      </c>
      <c r="O1112" s="84">
        <f>VLOOKUP($A$1111,Raport2!$B$283:$T$419,15)</f>
        <v>80</v>
      </c>
      <c r="P1112" s="84">
        <f>VLOOKUP($A$1111,Raport2!$B$283:$T$419,16)</f>
        <v>82</v>
      </c>
      <c r="Q1112" s="84">
        <f>VLOOKUP($A$1111,Raport2!$B$283:$T$419,17)</f>
        <v>80.5</v>
      </c>
      <c r="R1112" s="84">
        <f>VLOOKUP($A$1111,Raport2!$B$283:$T$419,18)</f>
        <v>85</v>
      </c>
      <c r="S1112" s="38">
        <f t="shared" si="610"/>
        <v>1238</v>
      </c>
      <c r="T1112" s="38">
        <f t="shared" si="611"/>
        <v>82.53</v>
      </c>
      <c r="U1112" s="338"/>
      <c r="V1112" s="340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</row>
    <row r="1113" spans="1:32" ht="15" customHeight="1">
      <c r="A1113" s="335"/>
      <c r="B1113" s="342" t="str">
        <f>VLOOKUP($A$1111,PresensiIPS!$A$7:$M$360,7)</f>
        <v>PRAMUDITA KURNIASANI</v>
      </c>
      <c r="C1113" s="35" t="s">
        <v>22</v>
      </c>
      <c r="D1113" s="84">
        <f>VLOOKUP($A$1111,Raport3!$B$283:$T$419,4)</f>
        <v>84.5</v>
      </c>
      <c r="E1113" s="84">
        <f>VLOOKUP($A$1111,Raport3!$B$283:$T$419,5)</f>
        <v>85</v>
      </c>
      <c r="F1113" s="84">
        <f>VLOOKUP($A$1111,Raport3!$B$283:$T$419,6)</f>
        <v>85</v>
      </c>
      <c r="G1113" s="84">
        <f>VLOOKUP($A$1111,Raport3!$B$283:$T$419,7)</f>
        <v>87.5</v>
      </c>
      <c r="H1113" s="84">
        <f>VLOOKUP($A$1111,Raport3!$B$283:$T$419,8)</f>
        <v>85.5</v>
      </c>
      <c r="I1113" s="84">
        <f>VLOOKUP($A$1111,Raport3!$B$283:$T$419,9)</f>
        <v>85</v>
      </c>
      <c r="J1113" s="84">
        <f>VLOOKUP($A$1111,Raport3!$B$283:$T$419,10)</f>
        <v>89</v>
      </c>
      <c r="K1113" s="84">
        <f>VLOOKUP($A$1111,Raport3!$B$283:$T$419,11)</f>
        <v>81</v>
      </c>
      <c r="L1113" s="84">
        <f>VLOOKUP($A$1111,Raport3!$B$283:$T$419,12)</f>
        <v>81</v>
      </c>
      <c r="M1113" s="84">
        <f>VLOOKUP($A$1111,Raport3!$B$283:$T$419,13)</f>
        <v>86</v>
      </c>
      <c r="N1113" s="84">
        <f>VLOOKUP($A$1111,Raport3!$B$283:$T$419,14)</f>
        <v>86</v>
      </c>
      <c r="O1113" s="84">
        <f>VLOOKUP($A$1111,Raport3!$B$283:$T$419,15)</f>
        <v>80</v>
      </c>
      <c r="P1113" s="84">
        <f>VLOOKUP($A$1111,Raport3!$B$283:$T$419,16)</f>
        <v>85</v>
      </c>
      <c r="Q1113" s="84">
        <f>VLOOKUP($A$1111,Raport3!$B$283:$T$419,17)</f>
        <v>76</v>
      </c>
      <c r="R1113" s="84">
        <f>VLOOKUP($A$1111,Raport3!$B$283:$T$419,18)</f>
        <v>86.5</v>
      </c>
      <c r="S1113" s="38">
        <f t="shared" si="610"/>
        <v>1263</v>
      </c>
      <c r="T1113" s="38">
        <f t="shared" si="611"/>
        <v>84.2</v>
      </c>
      <c r="U1113" s="338"/>
      <c r="V1113" s="340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</row>
    <row r="1114" spans="1:32" ht="15" customHeight="1">
      <c r="A1114" s="335"/>
      <c r="B1114" s="342"/>
      <c r="C1114" s="35" t="s">
        <v>23</v>
      </c>
      <c r="D1114" s="84">
        <f>VLOOKUP($A$1111,Raport4!$B$283:$T$419,4)</f>
        <v>87</v>
      </c>
      <c r="E1114" s="84">
        <f>VLOOKUP($A$1111,Raport4!$B$283:$T$419,5)</f>
        <v>87.5</v>
      </c>
      <c r="F1114" s="84">
        <f>VLOOKUP($A$1111,Raport4!$B$283:$T$419,6)</f>
        <v>85.5</v>
      </c>
      <c r="G1114" s="84">
        <f>VLOOKUP($A$1111,Raport4!$B$283:$T$419,7)</f>
        <v>85</v>
      </c>
      <c r="H1114" s="84">
        <f>VLOOKUP($A$1111,Raport4!$B$283:$T$419,8)</f>
        <v>89</v>
      </c>
      <c r="I1114" s="84">
        <f>VLOOKUP($A$1111,Raport4!$B$283:$T$419,9)</f>
        <v>85</v>
      </c>
      <c r="J1114" s="84">
        <f>VLOOKUP($A$1111,Raport4!$B$283:$T$419,10)</f>
        <v>90.5</v>
      </c>
      <c r="K1114" s="84">
        <f>VLOOKUP($A$1111,Raport4!$B$283:$T$419,11)</f>
        <v>84.5</v>
      </c>
      <c r="L1114" s="84">
        <f>VLOOKUP($A$1111,Raport4!$B$283:$T$419,12)</f>
        <v>84.5</v>
      </c>
      <c r="M1114" s="84">
        <f>VLOOKUP($A$1111,Raport4!$B$283:$T$419,13)</f>
        <v>83.5</v>
      </c>
      <c r="N1114" s="84">
        <f>VLOOKUP($A$1111,Raport4!$B$283:$T$419,14)</f>
        <v>86</v>
      </c>
      <c r="O1114" s="84">
        <f>VLOOKUP($A$1111,Raport4!$B$283:$T$419,15)</f>
        <v>85</v>
      </c>
      <c r="P1114" s="84">
        <f>VLOOKUP($A$1111,Raport4!$B$283:$T$419,16)</f>
        <v>86.5</v>
      </c>
      <c r="Q1114" s="84">
        <f>VLOOKUP($A$1111,Raport4!$B$283:$T$419,17)</f>
        <v>78.5</v>
      </c>
      <c r="R1114" s="84">
        <f>VLOOKUP($A$1111,Raport4!$B$283:$T$419,18)</f>
        <v>87.5</v>
      </c>
      <c r="S1114" s="38">
        <f t="shared" si="610"/>
        <v>1285.5</v>
      </c>
      <c r="T1114" s="38">
        <f t="shared" si="611"/>
        <v>85.7</v>
      </c>
      <c r="U1114" s="338"/>
      <c r="V1114" s="340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</row>
    <row r="1115" spans="1:32" ht="15" customHeight="1">
      <c r="A1115" s="335"/>
      <c r="B1115" s="86" t="str">
        <f>VLOOKUP($A$1111,PresensiIPS!$A$7:$M$360,4)</f>
        <v>3526064906040003</v>
      </c>
      <c r="C1115" s="36" t="s">
        <v>24</v>
      </c>
      <c r="D1115" s="84">
        <f>VLOOKUP($A$1111,Raport5!$B$283:$T$419,4)</f>
        <v>91.5</v>
      </c>
      <c r="E1115" s="84">
        <f>VLOOKUP($A$1111,Raport5!$B$283:$T$419,5)</f>
        <v>92</v>
      </c>
      <c r="F1115" s="84">
        <f>VLOOKUP($A$1111,Raport5!$B$283:$T$419,6)</f>
        <v>87</v>
      </c>
      <c r="G1115" s="84">
        <f>VLOOKUP($A$1111,Raport5!$B$283:$T$419,7)</f>
        <v>86</v>
      </c>
      <c r="H1115" s="84">
        <f>VLOOKUP($A$1111,Raport5!$B$283:$T$419,8)</f>
        <v>91</v>
      </c>
      <c r="I1115" s="84">
        <f>VLOOKUP($A$1111,Raport5!$B$283:$T$419,9)</f>
        <v>88.5</v>
      </c>
      <c r="J1115" s="84">
        <f>VLOOKUP($A$1111,Raport5!$B$283:$T$419,10)</f>
        <v>93</v>
      </c>
      <c r="K1115" s="84">
        <f>VLOOKUP($A$1111,Raport5!$B$283:$T$419,11)</f>
        <v>85</v>
      </c>
      <c r="L1115" s="84">
        <f>VLOOKUP($A$1111,Raport5!$B$283:$T$419,12)</f>
        <v>90.5</v>
      </c>
      <c r="M1115" s="84">
        <f>VLOOKUP($A$1111,Raport5!$B$283:$T$419,13)</f>
        <v>90</v>
      </c>
      <c r="N1115" s="84">
        <f>VLOOKUP($A$1111,Raport5!$B$283:$T$419,14)</f>
        <v>88</v>
      </c>
      <c r="O1115" s="84">
        <f>VLOOKUP($A$1111,Raport5!$B$283:$T$419,15)</f>
        <v>87.5</v>
      </c>
      <c r="P1115" s="84">
        <f>VLOOKUP($A$1111,Raport5!$B$283:$T$419,16)</f>
        <v>86.5</v>
      </c>
      <c r="Q1115" s="84">
        <f>VLOOKUP($A$1111,Raport5!$B$283:$T$419,17)</f>
        <v>81</v>
      </c>
      <c r="R1115" s="84">
        <f>VLOOKUP($A$1111,Raport5!$B$283:$T$419,18)</f>
        <v>91</v>
      </c>
      <c r="S1115" s="38">
        <f t="shared" si="610"/>
        <v>1328.5</v>
      </c>
      <c r="T1115" s="38">
        <f t="shared" si="611"/>
        <v>88.57</v>
      </c>
      <c r="U1115" s="338"/>
      <c r="V1115" s="340"/>
    </row>
    <row r="1116" spans="1:32" ht="15" customHeight="1">
      <c r="A1116" s="335"/>
      <c r="B1116" s="85">
        <f>VLOOKUP($A$1111,PresensiIPS!$A$7:$M$360,2)</f>
        <v>12425</v>
      </c>
      <c r="C1116" s="36" t="s">
        <v>67</v>
      </c>
      <c r="D1116" s="84">
        <f>VLOOKUP($A$1111,Raport6!$B$283:$T$419,4)</f>
        <v>93</v>
      </c>
      <c r="E1116" s="84">
        <f>VLOOKUP($A$1111,Raport6!$B$283:$T$419,5)</f>
        <v>93.5</v>
      </c>
      <c r="F1116" s="84">
        <f>VLOOKUP($A$1111,Raport6!$B$283:$T$419,6)</f>
        <v>90.5</v>
      </c>
      <c r="G1116" s="84">
        <f>VLOOKUP($A$1111,Raport6!$B$283:$T$419,7)</f>
        <v>88</v>
      </c>
      <c r="H1116" s="84">
        <f>VLOOKUP($A$1111,Raport6!$B$283:$T$419,8)</f>
        <v>92</v>
      </c>
      <c r="I1116" s="84">
        <f>VLOOKUP($A$1111,Raport6!$B$283:$T$419,9)</f>
        <v>90.5</v>
      </c>
      <c r="J1116" s="84">
        <f>VLOOKUP($A$1111,Raport6!$B$283:$T$419,10)</f>
        <v>93.5</v>
      </c>
      <c r="K1116" s="84">
        <f>VLOOKUP($A$1111,Raport6!$B$283:$T$419,11)</f>
        <v>88</v>
      </c>
      <c r="L1116" s="84">
        <f>VLOOKUP($A$1111,Raport6!$B$283:$T$419,12)</f>
        <v>91.5</v>
      </c>
      <c r="M1116" s="84">
        <f>VLOOKUP($A$1111,Raport6!$B$283:$T$419,13)</f>
        <v>94</v>
      </c>
      <c r="N1116" s="84">
        <f>VLOOKUP($A$1111,Raport6!$B$283:$T$419,14)</f>
        <v>89</v>
      </c>
      <c r="O1116" s="84">
        <f>VLOOKUP($A$1111,Raport6!$B$283:$T$419,15)</f>
        <v>87.5</v>
      </c>
      <c r="P1116" s="84">
        <f>VLOOKUP($A$1111,Raport6!$B$283:$T$419,16)</f>
        <v>89</v>
      </c>
      <c r="Q1116" s="84">
        <f>VLOOKUP($A$1111,Raport6!$B$283:$T$419,17)</f>
        <v>80.5</v>
      </c>
      <c r="R1116" s="84">
        <f>VLOOKUP($A$1111,Raport6!$B$283:$T$419,18)</f>
        <v>92</v>
      </c>
      <c r="S1116" s="38">
        <f t="shared" si="610"/>
        <v>1352.5</v>
      </c>
      <c r="T1116" s="38">
        <f t="shared" si="611"/>
        <v>90.17</v>
      </c>
      <c r="U1116" s="338"/>
      <c r="V1116" s="340"/>
    </row>
    <row r="1117" spans="1:32" ht="15" customHeight="1">
      <c r="A1117" s="335"/>
      <c r="B1117" s="85" t="str">
        <f>VLOOKUP($A$1111,PresensiIPS!$A$7:$M$360,3)</f>
        <v>0049477732</v>
      </c>
      <c r="C1117" s="27" t="s">
        <v>21</v>
      </c>
      <c r="D1117" s="39">
        <f>ROUND(((D1111+D1112+D1113+D1114+D1115+D1116)/6),2)</f>
        <v>85.83</v>
      </c>
      <c r="E1117" s="39">
        <f>ROUND(((E1111+E1112+E1113+E1114+E1115+E1116)/6),2)</f>
        <v>86.5</v>
      </c>
      <c r="F1117" s="39">
        <f>ROUND(((F1111+F1112+F1113+F1114+F1115+F1116)/6),2)</f>
        <v>86.92</v>
      </c>
      <c r="G1117" s="39">
        <f>ROUND(((G1111+G1112+G1113+G1114+G1115+G1116)/6),2)</f>
        <v>84.25</v>
      </c>
      <c r="H1117" s="39">
        <f>ROUND(((H1111+H1112+H1113+H1114+H1115+H1116)/6),2)</f>
        <v>86</v>
      </c>
      <c r="I1117" s="39">
        <f t="shared" ref="I1117:T1117" si="612">ROUND(((I1111+I1112+I1113+I1114+I1115+I1116)/6),2)</f>
        <v>85.83</v>
      </c>
      <c r="J1117" s="39">
        <f t="shared" si="612"/>
        <v>88.83</v>
      </c>
      <c r="K1117" s="39">
        <f t="shared" si="612"/>
        <v>82.83</v>
      </c>
      <c r="L1117" s="39">
        <f t="shared" si="612"/>
        <v>85.75</v>
      </c>
      <c r="M1117" s="39">
        <f t="shared" ref="M1117" si="613">ROUND(((M1111+M1112+M1113+M1114+M1115+M1116)/6),2)</f>
        <v>86</v>
      </c>
      <c r="N1117" s="39">
        <f t="shared" si="612"/>
        <v>85.42</v>
      </c>
      <c r="O1117" s="39">
        <f t="shared" si="612"/>
        <v>82.5</v>
      </c>
      <c r="P1117" s="39">
        <f t="shared" si="612"/>
        <v>84.58</v>
      </c>
      <c r="Q1117" s="39">
        <f t="shared" si="612"/>
        <v>78.67</v>
      </c>
      <c r="R1117" s="39">
        <f t="shared" si="612"/>
        <v>87.42</v>
      </c>
      <c r="S1117" s="39">
        <f t="shared" si="612"/>
        <v>1277.33</v>
      </c>
      <c r="T1117" s="39">
        <f t="shared" si="612"/>
        <v>85.16</v>
      </c>
      <c r="U1117" s="338"/>
      <c r="V1117" s="340"/>
    </row>
    <row r="1118" spans="1:32" ht="15" customHeight="1">
      <c r="A1118" s="335"/>
      <c r="B1118" s="78"/>
      <c r="C1118" s="28" t="s">
        <v>204</v>
      </c>
      <c r="D1118" s="84">
        <f>VLOOKUP($A$1111,'Nilai USP'!$B$283:$T$419,4)</f>
        <v>95</v>
      </c>
      <c r="E1118" s="84">
        <f>VLOOKUP($A$1111,'Nilai USP'!$B$283:$T$419,5)</f>
        <v>85.384615384615387</v>
      </c>
      <c r="F1118" s="84">
        <f>VLOOKUP($A$1111,'Nilai USP'!$B$283:$T$419,6)</f>
        <v>90</v>
      </c>
      <c r="G1118" s="84">
        <f>VLOOKUP($A$1111,'Nilai USP'!$B$283:$T$419,7)</f>
        <v>78</v>
      </c>
      <c r="H1118" s="84">
        <f>VLOOKUP($A$1111,'Nilai USP'!$B$283:$T$419,8)</f>
        <v>83</v>
      </c>
      <c r="I1118" s="84">
        <f>VLOOKUP($A$1111,'Nilai USP'!$B$283:$T$419,9)</f>
        <v>92</v>
      </c>
      <c r="J1118" s="84">
        <f>VLOOKUP($A$1111,'Nilai USP'!$B$283:$T$419,10)</f>
        <v>86</v>
      </c>
      <c r="K1118" s="84">
        <f>VLOOKUP($A$1111,'Nilai USP'!$B$283:$T$419,11)</f>
        <v>93</v>
      </c>
      <c r="L1118" s="84">
        <f>VLOOKUP($A$1111,'Nilai USP'!$B$283:$T$419,12)</f>
        <v>83</v>
      </c>
      <c r="M1118" s="84">
        <f>VLOOKUP($A$1111,'Nilai USP'!$B$283:$T$419,13)</f>
        <v>88.529411764705884</v>
      </c>
      <c r="N1118" s="84">
        <f>VLOOKUP($A$1111,'Nilai USP'!$B$283:$T$419,14)</f>
        <v>97</v>
      </c>
      <c r="O1118" s="84">
        <f>VLOOKUP($A$1111,'Nilai USP'!$B$283:$T$419,15)</f>
        <v>84</v>
      </c>
      <c r="P1118" s="84">
        <f>VLOOKUP($A$1111,'Nilai USP'!$B$283:$T$419,16)</f>
        <v>87</v>
      </c>
      <c r="Q1118" s="84">
        <f>VLOOKUP($A$1111,'Nilai USP'!$B$283:$T$419,17)</f>
        <v>81</v>
      </c>
      <c r="R1118" s="84">
        <f>VLOOKUP($A$1111,'Nilai USP'!$B$283:$T$419,18)</f>
        <v>85</v>
      </c>
      <c r="S1118" s="38">
        <f>SUM(D1118:R1118)</f>
        <v>1307.9140271493211</v>
      </c>
      <c r="T1118" s="38">
        <f>ROUND(S1118/COUNT(D1118:R1118),2)</f>
        <v>87.19</v>
      </c>
      <c r="U1118" s="338"/>
      <c r="V1118" s="340"/>
    </row>
    <row r="1119" spans="1:32" ht="15" customHeight="1" thickBot="1">
      <c r="A1119" s="336"/>
      <c r="B1119" s="29"/>
      <c r="C1119" s="37" t="s">
        <v>205</v>
      </c>
      <c r="D1119" s="41">
        <f t="shared" ref="D1119:R1119" si="614">ROUND((D1117*$V$6+D1118*$V$7),0)</f>
        <v>90</v>
      </c>
      <c r="E1119" s="41">
        <f t="shared" si="614"/>
        <v>86</v>
      </c>
      <c r="F1119" s="41">
        <f t="shared" si="614"/>
        <v>88</v>
      </c>
      <c r="G1119" s="41">
        <f t="shared" si="614"/>
        <v>81</v>
      </c>
      <c r="H1119" s="41">
        <f t="shared" si="614"/>
        <v>85</v>
      </c>
      <c r="I1119" s="41">
        <f t="shared" si="614"/>
        <v>89</v>
      </c>
      <c r="J1119" s="41">
        <f t="shared" si="614"/>
        <v>87</v>
      </c>
      <c r="K1119" s="41">
        <f t="shared" si="614"/>
        <v>88</v>
      </c>
      <c r="L1119" s="41">
        <f t="shared" si="614"/>
        <v>84</v>
      </c>
      <c r="M1119" s="41">
        <f t="shared" si="614"/>
        <v>87</v>
      </c>
      <c r="N1119" s="41">
        <f t="shared" si="614"/>
        <v>91</v>
      </c>
      <c r="O1119" s="41">
        <f t="shared" si="614"/>
        <v>83</v>
      </c>
      <c r="P1119" s="41">
        <f t="shared" si="614"/>
        <v>86</v>
      </c>
      <c r="Q1119" s="41">
        <f t="shared" si="614"/>
        <v>80</v>
      </c>
      <c r="R1119" s="41">
        <f t="shared" si="614"/>
        <v>86</v>
      </c>
      <c r="S1119" s="41">
        <f>SUM(D1119:R1119)</f>
        <v>1291</v>
      </c>
      <c r="T1119" s="41">
        <f>ROUND(S1119/COUNT(D1119:R1119),2)</f>
        <v>86.07</v>
      </c>
      <c r="U1119" s="339"/>
      <c r="V1119" s="341"/>
    </row>
    <row r="1120" spans="1:32" ht="15" customHeight="1" thickTop="1">
      <c r="A1120" s="334">
        <v>124</v>
      </c>
      <c r="B1120" s="26"/>
      <c r="C1120" s="36" t="s">
        <v>34</v>
      </c>
      <c r="D1120" s="87">
        <f>VLOOKUP($A$1120,Raport1!$B$283:$T$419,4)</f>
        <v>77</v>
      </c>
      <c r="E1120" s="87">
        <f>VLOOKUP($A$1120,Raport1!$B$283:$T$419,5)</f>
        <v>77.5</v>
      </c>
      <c r="F1120" s="87">
        <f>VLOOKUP($A$1120,Raport1!$B$283:$T$419,6)</f>
        <v>85</v>
      </c>
      <c r="G1120" s="87">
        <f>VLOOKUP($A$1120,Raport1!$B$283:$T$419,7)</f>
        <v>76</v>
      </c>
      <c r="H1120" s="87">
        <f>VLOOKUP($A$1120,Raport1!$B$283:$T$419,8)</f>
        <v>74.5</v>
      </c>
      <c r="I1120" s="87">
        <f>VLOOKUP($A$1120,Raport1!$B$283:$T$419,9)</f>
        <v>77.5</v>
      </c>
      <c r="J1120" s="87">
        <f>VLOOKUP($A$1120,Raport1!$B$283:$T$419,10)</f>
        <v>79</v>
      </c>
      <c r="K1120" s="87">
        <f>VLOOKUP($A$1120,Raport1!$B$283:$T$419,11)</f>
        <v>77.5</v>
      </c>
      <c r="L1120" s="87">
        <f>VLOOKUP($A$1120,Raport1!$B$283:$T$419,12)</f>
        <v>82</v>
      </c>
      <c r="M1120" s="87">
        <f>VLOOKUP($A$1120,Raport1!$B$283:$T$419,13)</f>
        <v>71.5</v>
      </c>
      <c r="N1120" s="87">
        <f>VLOOKUP($A$1120,Raport1!$B$283:$T$419,14)</f>
        <v>79</v>
      </c>
      <c r="O1120" s="87">
        <f>VLOOKUP($A$1120,Raport1!$B$283:$T$419,15)</f>
        <v>75</v>
      </c>
      <c r="P1120" s="87">
        <f>VLOOKUP($A$1120,Raport1!$B$283:$T$419,16)</f>
        <v>71</v>
      </c>
      <c r="Q1120" s="87">
        <f>VLOOKUP($A$1120,Raport1!$B$283:$T$419,17)</f>
        <v>76.5</v>
      </c>
      <c r="R1120" s="87">
        <f>VLOOKUP($A$1120,Raport1!$B$283:$T$419,18)</f>
        <v>76.5</v>
      </c>
      <c r="S1120" s="80">
        <f t="shared" ref="S1120:S1125" si="615">SUM(D1120:R1120)</f>
        <v>1155.5</v>
      </c>
      <c r="T1120" s="80">
        <f t="shared" ref="T1120:T1125" si="616">ROUND(S1120/COUNT(D1120:R1120),2)</f>
        <v>77.03</v>
      </c>
      <c r="U1120" s="337" t="str">
        <f>'SIKAP IPS'!J131</f>
        <v>SB</v>
      </c>
      <c r="V1120" s="340" t="s">
        <v>33</v>
      </c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</row>
    <row r="1121" spans="1:32" ht="15" customHeight="1">
      <c r="A1121" s="335"/>
      <c r="B1121" s="26"/>
      <c r="C1121" s="35" t="s">
        <v>35</v>
      </c>
      <c r="D1121" s="84">
        <f>VLOOKUP($A$1120,Raport2!$B$283:$T$419,4)</f>
        <v>79.5</v>
      </c>
      <c r="E1121" s="84">
        <f>VLOOKUP($A$1120,Raport2!$B$283:$T$419,5)</f>
        <v>80.5</v>
      </c>
      <c r="F1121" s="84">
        <f>VLOOKUP($A$1120,Raport2!$B$283:$T$419,6)</f>
        <v>86.5</v>
      </c>
      <c r="G1121" s="84">
        <f>VLOOKUP($A$1120,Raport2!$B$283:$T$419,7)</f>
        <v>81.5</v>
      </c>
      <c r="H1121" s="84">
        <f>VLOOKUP($A$1120,Raport2!$B$283:$T$419,8)</f>
        <v>81</v>
      </c>
      <c r="I1121" s="84">
        <f>VLOOKUP($A$1120,Raport2!$B$283:$T$419,9)</f>
        <v>80</v>
      </c>
      <c r="J1121" s="84">
        <f>VLOOKUP($A$1120,Raport2!$B$283:$T$419,10)</f>
        <v>81.5</v>
      </c>
      <c r="K1121" s="84">
        <f>VLOOKUP($A$1120,Raport2!$B$283:$T$419,11)</f>
        <v>80.5</v>
      </c>
      <c r="L1121" s="84">
        <f>VLOOKUP($A$1120,Raport2!$B$283:$T$419,12)</f>
        <v>83</v>
      </c>
      <c r="M1121" s="84">
        <f>VLOOKUP($A$1120,Raport2!$B$283:$T$419,13)</f>
        <v>78</v>
      </c>
      <c r="N1121" s="84">
        <f>VLOOKUP($A$1120,Raport2!$B$283:$T$419,14)</f>
        <v>80.5</v>
      </c>
      <c r="O1121" s="84">
        <f>VLOOKUP($A$1120,Raport2!$B$283:$T$419,15)</f>
        <v>78</v>
      </c>
      <c r="P1121" s="84">
        <f>VLOOKUP($A$1120,Raport2!$B$283:$T$419,16)</f>
        <v>76</v>
      </c>
      <c r="Q1121" s="84">
        <f>VLOOKUP($A$1120,Raport2!$B$283:$T$419,17)</f>
        <v>80</v>
      </c>
      <c r="R1121" s="84">
        <f>VLOOKUP($A$1120,Raport2!$B$283:$T$419,18)</f>
        <v>80</v>
      </c>
      <c r="S1121" s="38">
        <f t="shared" si="615"/>
        <v>1206.5</v>
      </c>
      <c r="T1121" s="38">
        <f t="shared" si="616"/>
        <v>80.430000000000007</v>
      </c>
      <c r="U1121" s="338"/>
      <c r="V1121" s="340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</row>
    <row r="1122" spans="1:32" ht="15" customHeight="1">
      <c r="A1122" s="335"/>
      <c r="B1122" s="342" t="str">
        <f>VLOOKUP($A$1120,PresensiIPS!$A$7:$M$360,7)</f>
        <v>R.A. HADIA ALIMA SYAHIRA</v>
      </c>
      <c r="C1122" s="35" t="s">
        <v>22</v>
      </c>
      <c r="D1122" s="84">
        <f>VLOOKUP($A$1120,Raport3!$B$283:$T$419,4)</f>
        <v>84</v>
      </c>
      <c r="E1122" s="84">
        <f>VLOOKUP($A$1120,Raport3!$B$283:$T$419,5)</f>
        <v>85</v>
      </c>
      <c r="F1122" s="84">
        <f>VLOOKUP($A$1120,Raport3!$B$283:$T$419,6)</f>
        <v>84.5</v>
      </c>
      <c r="G1122" s="84">
        <f>VLOOKUP($A$1120,Raport3!$B$283:$T$419,7)</f>
        <v>80.5</v>
      </c>
      <c r="H1122" s="84">
        <f>VLOOKUP($A$1120,Raport3!$B$283:$T$419,8)</f>
        <v>86.5</v>
      </c>
      <c r="I1122" s="84">
        <f>VLOOKUP($A$1120,Raport3!$B$283:$T$419,9)</f>
        <v>81.5</v>
      </c>
      <c r="J1122" s="84">
        <f>VLOOKUP($A$1120,Raport3!$B$283:$T$419,10)</f>
        <v>86.5</v>
      </c>
      <c r="K1122" s="84">
        <f>VLOOKUP($A$1120,Raport3!$B$283:$T$419,11)</f>
        <v>81</v>
      </c>
      <c r="L1122" s="84">
        <f>VLOOKUP($A$1120,Raport3!$B$283:$T$419,12)</f>
        <v>80.5</v>
      </c>
      <c r="M1122" s="84">
        <f>VLOOKUP($A$1120,Raport3!$B$283:$T$419,13)</f>
        <v>80</v>
      </c>
      <c r="N1122" s="84">
        <f>VLOOKUP($A$1120,Raport3!$B$283:$T$419,14)</f>
        <v>79.5</v>
      </c>
      <c r="O1122" s="84">
        <f>VLOOKUP($A$1120,Raport3!$B$283:$T$419,15)</f>
        <v>85</v>
      </c>
      <c r="P1122" s="84">
        <f>VLOOKUP($A$1120,Raport3!$B$283:$T$419,16)</f>
        <v>85</v>
      </c>
      <c r="Q1122" s="84">
        <f>VLOOKUP($A$1120,Raport3!$B$283:$T$419,17)</f>
        <v>79.5</v>
      </c>
      <c r="R1122" s="84">
        <f>VLOOKUP($A$1120,Raport3!$B$283:$T$419,18)</f>
        <v>81.5</v>
      </c>
      <c r="S1122" s="38">
        <f t="shared" si="615"/>
        <v>1240.5</v>
      </c>
      <c r="T1122" s="38">
        <f t="shared" si="616"/>
        <v>82.7</v>
      </c>
      <c r="U1122" s="338"/>
      <c r="V1122" s="340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</row>
    <row r="1123" spans="1:32" ht="15" customHeight="1">
      <c r="A1123" s="335"/>
      <c r="B1123" s="342"/>
      <c r="C1123" s="35" t="s">
        <v>23</v>
      </c>
      <c r="D1123" s="84">
        <f>VLOOKUP($A$1120,Raport4!$B$283:$T$419,4)</f>
        <v>89.5</v>
      </c>
      <c r="E1123" s="84">
        <f>VLOOKUP($A$1120,Raport4!$B$283:$T$419,5)</f>
        <v>86.5</v>
      </c>
      <c r="F1123" s="84">
        <f>VLOOKUP($A$1120,Raport4!$B$283:$T$419,6)</f>
        <v>83.5</v>
      </c>
      <c r="G1123" s="84">
        <f>VLOOKUP($A$1120,Raport4!$B$283:$T$419,7)</f>
        <v>82.5</v>
      </c>
      <c r="H1123" s="84">
        <f>VLOOKUP($A$1120,Raport4!$B$283:$T$419,8)</f>
        <v>87</v>
      </c>
      <c r="I1123" s="84">
        <f>VLOOKUP($A$1120,Raport4!$B$283:$T$419,9)</f>
        <v>81.5</v>
      </c>
      <c r="J1123" s="84">
        <f>VLOOKUP($A$1120,Raport4!$B$283:$T$419,10)</f>
        <v>89.5</v>
      </c>
      <c r="K1123" s="84">
        <f>VLOOKUP($A$1120,Raport4!$B$283:$T$419,11)</f>
        <v>82</v>
      </c>
      <c r="L1123" s="84">
        <f>VLOOKUP($A$1120,Raport4!$B$283:$T$419,12)</f>
        <v>84.5</v>
      </c>
      <c r="M1123" s="84">
        <f>VLOOKUP($A$1120,Raport4!$B$283:$T$419,13)</f>
        <v>82.5</v>
      </c>
      <c r="N1123" s="84">
        <f>VLOOKUP($A$1120,Raport4!$B$283:$T$419,14)</f>
        <v>79</v>
      </c>
      <c r="O1123" s="84">
        <f>VLOOKUP($A$1120,Raport4!$B$283:$T$419,15)</f>
        <v>80</v>
      </c>
      <c r="P1123" s="84">
        <f>VLOOKUP($A$1120,Raport4!$B$283:$T$419,16)</f>
        <v>85.5</v>
      </c>
      <c r="Q1123" s="84">
        <f>VLOOKUP($A$1120,Raport4!$B$283:$T$419,17)</f>
        <v>80.5</v>
      </c>
      <c r="R1123" s="84">
        <f>VLOOKUP($A$1120,Raport4!$B$283:$T$419,18)</f>
        <v>83.5</v>
      </c>
      <c r="S1123" s="38">
        <f t="shared" si="615"/>
        <v>1257.5</v>
      </c>
      <c r="T1123" s="38">
        <f t="shared" si="616"/>
        <v>83.83</v>
      </c>
      <c r="U1123" s="338"/>
      <c r="V1123" s="340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</row>
    <row r="1124" spans="1:32" ht="15" customHeight="1">
      <c r="A1124" s="335"/>
      <c r="B1124" s="86" t="str">
        <f>VLOOKUP($A$1120,PresensiIPS!$A$7:$M$360,4)</f>
        <v>3526015503040002</v>
      </c>
      <c r="C1124" s="36" t="s">
        <v>24</v>
      </c>
      <c r="D1124" s="84">
        <f>VLOOKUP($A$1120,Raport5!$B$283:$T$419,4)</f>
        <v>91.5</v>
      </c>
      <c r="E1124" s="84">
        <f>VLOOKUP($A$1120,Raport5!$B$283:$T$419,5)</f>
        <v>90.5</v>
      </c>
      <c r="F1124" s="84">
        <f>VLOOKUP($A$1120,Raport5!$B$283:$T$419,6)</f>
        <v>91</v>
      </c>
      <c r="G1124" s="84">
        <f>VLOOKUP($A$1120,Raport5!$B$283:$T$419,7)</f>
        <v>83</v>
      </c>
      <c r="H1124" s="84">
        <f>VLOOKUP($A$1120,Raport5!$B$283:$T$419,8)</f>
        <v>94</v>
      </c>
      <c r="I1124" s="84">
        <f>VLOOKUP($A$1120,Raport5!$B$283:$T$419,9)</f>
        <v>88.5</v>
      </c>
      <c r="J1124" s="84">
        <f>VLOOKUP($A$1120,Raport5!$B$283:$T$419,10)</f>
        <v>90</v>
      </c>
      <c r="K1124" s="84">
        <f>VLOOKUP($A$1120,Raport5!$B$283:$T$419,11)</f>
        <v>92</v>
      </c>
      <c r="L1124" s="84">
        <f>VLOOKUP($A$1120,Raport5!$B$283:$T$419,12)</f>
        <v>92.5</v>
      </c>
      <c r="M1124" s="84">
        <f>VLOOKUP($A$1120,Raport5!$B$283:$T$419,13)</f>
        <v>90</v>
      </c>
      <c r="N1124" s="84">
        <f>VLOOKUP($A$1120,Raport5!$B$283:$T$419,14)</f>
        <v>85</v>
      </c>
      <c r="O1124" s="84">
        <f>VLOOKUP($A$1120,Raport5!$B$283:$T$419,15)</f>
        <v>90.5</v>
      </c>
      <c r="P1124" s="84">
        <f>VLOOKUP($A$1120,Raport5!$B$283:$T$419,16)</f>
        <v>87</v>
      </c>
      <c r="Q1124" s="84">
        <f>VLOOKUP($A$1120,Raport5!$B$283:$T$419,17)</f>
        <v>88</v>
      </c>
      <c r="R1124" s="84">
        <f>VLOOKUP($A$1120,Raport5!$B$283:$T$419,18)</f>
        <v>87.5</v>
      </c>
      <c r="S1124" s="38">
        <f t="shared" si="615"/>
        <v>1341</v>
      </c>
      <c r="T1124" s="38">
        <f t="shared" si="616"/>
        <v>89.4</v>
      </c>
      <c r="U1124" s="338"/>
      <c r="V1124" s="340"/>
    </row>
    <row r="1125" spans="1:32" ht="15" customHeight="1">
      <c r="A1125" s="335"/>
      <c r="B1125" s="85">
        <f>VLOOKUP($A$1120,PresensiIPS!$A$7:$M$360,2)</f>
        <v>12443</v>
      </c>
      <c r="C1125" s="36" t="s">
        <v>67</v>
      </c>
      <c r="D1125" s="84">
        <f>VLOOKUP($A$1120,Raport6!$B$283:$T$419,4)</f>
        <v>92.5</v>
      </c>
      <c r="E1125" s="84">
        <f>VLOOKUP($A$1120,Raport6!$B$283:$T$419,5)</f>
        <v>92</v>
      </c>
      <c r="F1125" s="84">
        <f>VLOOKUP($A$1120,Raport6!$B$283:$T$419,6)</f>
        <v>95</v>
      </c>
      <c r="G1125" s="84">
        <f>VLOOKUP($A$1120,Raport6!$B$283:$T$419,7)</f>
        <v>85</v>
      </c>
      <c r="H1125" s="84">
        <f>VLOOKUP($A$1120,Raport6!$B$283:$T$419,8)</f>
        <v>94</v>
      </c>
      <c r="I1125" s="84">
        <f>VLOOKUP($A$1120,Raport6!$B$283:$T$419,9)</f>
        <v>90</v>
      </c>
      <c r="J1125" s="84">
        <f>VLOOKUP($A$1120,Raport6!$B$283:$T$419,10)</f>
        <v>93.5</v>
      </c>
      <c r="K1125" s="84">
        <f>VLOOKUP($A$1120,Raport6!$B$283:$T$419,11)</f>
        <v>95</v>
      </c>
      <c r="L1125" s="84">
        <f>VLOOKUP($A$1120,Raport6!$B$283:$T$419,12)</f>
        <v>93.5</v>
      </c>
      <c r="M1125" s="84">
        <f>VLOOKUP($A$1120,Raport6!$B$283:$T$419,13)</f>
        <v>94</v>
      </c>
      <c r="N1125" s="84">
        <f>VLOOKUP($A$1120,Raport6!$B$283:$T$419,14)</f>
        <v>87</v>
      </c>
      <c r="O1125" s="84">
        <f>VLOOKUP($A$1120,Raport6!$B$283:$T$419,15)</f>
        <v>90.5</v>
      </c>
      <c r="P1125" s="84">
        <f>VLOOKUP($A$1120,Raport6!$B$283:$T$419,16)</f>
        <v>89</v>
      </c>
      <c r="Q1125" s="84">
        <f>VLOOKUP($A$1120,Raport6!$B$283:$T$419,17)</f>
        <v>89</v>
      </c>
      <c r="R1125" s="84">
        <f>VLOOKUP($A$1120,Raport6!$B$283:$T$419,18)</f>
        <v>88.5</v>
      </c>
      <c r="S1125" s="38">
        <f t="shared" si="615"/>
        <v>1368.5</v>
      </c>
      <c r="T1125" s="38">
        <f t="shared" si="616"/>
        <v>91.23</v>
      </c>
      <c r="U1125" s="338"/>
      <c r="V1125" s="340"/>
    </row>
    <row r="1126" spans="1:32" ht="15" customHeight="1">
      <c r="A1126" s="335"/>
      <c r="B1126" s="85" t="str">
        <f>VLOOKUP($A$1120,PresensiIPS!$A$7:$M$360,3)</f>
        <v>0046771502</v>
      </c>
      <c r="C1126" s="27" t="s">
        <v>21</v>
      </c>
      <c r="D1126" s="39">
        <f>ROUND(((D1120+D1121+D1122+D1123+D1124+D1125)/6),2)</f>
        <v>85.67</v>
      </c>
      <c r="E1126" s="39">
        <f>ROUND(((E1120+E1121+E1122+E1123+E1124+E1125)/6),2)</f>
        <v>85.33</v>
      </c>
      <c r="F1126" s="39">
        <f>ROUND(((F1120+F1121+F1122+F1123+F1124+F1125)/6),2)</f>
        <v>87.58</v>
      </c>
      <c r="G1126" s="39">
        <f>ROUND(((G1120+G1121+G1122+G1123+G1124+G1125)/6),2)</f>
        <v>81.42</v>
      </c>
      <c r="H1126" s="39">
        <f>ROUND(((H1120+H1121+H1122+H1123+H1124+H1125)/6),2)</f>
        <v>86.17</v>
      </c>
      <c r="I1126" s="39">
        <f t="shared" ref="I1126:T1126" si="617">ROUND(((I1120+I1121+I1122+I1123+I1124+I1125)/6),2)</f>
        <v>83.17</v>
      </c>
      <c r="J1126" s="39">
        <f t="shared" si="617"/>
        <v>86.67</v>
      </c>
      <c r="K1126" s="39">
        <f t="shared" si="617"/>
        <v>84.67</v>
      </c>
      <c r="L1126" s="39">
        <f t="shared" si="617"/>
        <v>86</v>
      </c>
      <c r="M1126" s="39">
        <f t="shared" ref="M1126" si="618">ROUND(((M1120+M1121+M1122+M1123+M1124+M1125)/6),2)</f>
        <v>82.67</v>
      </c>
      <c r="N1126" s="39">
        <f t="shared" si="617"/>
        <v>81.67</v>
      </c>
      <c r="O1126" s="39">
        <f t="shared" si="617"/>
        <v>83.17</v>
      </c>
      <c r="P1126" s="39">
        <f t="shared" si="617"/>
        <v>82.25</v>
      </c>
      <c r="Q1126" s="39">
        <f t="shared" si="617"/>
        <v>82.25</v>
      </c>
      <c r="R1126" s="39">
        <f t="shared" si="617"/>
        <v>82.92</v>
      </c>
      <c r="S1126" s="39">
        <f t="shared" si="617"/>
        <v>1261.58</v>
      </c>
      <c r="T1126" s="39">
        <f t="shared" si="617"/>
        <v>84.1</v>
      </c>
      <c r="U1126" s="338"/>
      <c r="V1126" s="340"/>
    </row>
    <row r="1127" spans="1:32" ht="15" customHeight="1">
      <c r="A1127" s="335"/>
      <c r="B1127" s="78"/>
      <c r="C1127" s="28" t="s">
        <v>204</v>
      </c>
      <c r="D1127" s="84">
        <f>VLOOKUP($A$1120,'Nilai USP'!$B$283:$T$419,4)</f>
        <v>96</v>
      </c>
      <c r="E1127" s="84">
        <f>VLOOKUP($A$1120,'Nilai USP'!$B$283:$T$419,5)</f>
        <v>85.384615384615387</v>
      </c>
      <c r="F1127" s="84">
        <f>VLOOKUP($A$1120,'Nilai USP'!$B$283:$T$419,6)</f>
        <v>90</v>
      </c>
      <c r="G1127" s="84">
        <f>VLOOKUP($A$1120,'Nilai USP'!$B$283:$T$419,7)</f>
        <v>85</v>
      </c>
      <c r="H1127" s="84">
        <f>VLOOKUP($A$1120,'Nilai USP'!$B$283:$T$419,8)</f>
        <v>91</v>
      </c>
      <c r="I1127" s="84">
        <f>VLOOKUP($A$1120,'Nilai USP'!$B$283:$T$419,9)</f>
        <v>94</v>
      </c>
      <c r="J1127" s="84">
        <f>VLOOKUP($A$1120,'Nilai USP'!$B$283:$T$419,10)</f>
        <v>92</v>
      </c>
      <c r="K1127" s="84">
        <f>VLOOKUP($A$1120,'Nilai USP'!$B$283:$T$419,11)</f>
        <v>97</v>
      </c>
      <c r="L1127" s="84">
        <f>VLOOKUP($A$1120,'Nilai USP'!$B$283:$T$419,12)</f>
        <v>83</v>
      </c>
      <c r="M1127" s="84">
        <f>VLOOKUP($A$1120,'Nilai USP'!$B$283:$T$419,13)</f>
        <v>92.058823529411768</v>
      </c>
      <c r="N1127" s="84">
        <f>VLOOKUP($A$1120,'Nilai USP'!$B$283:$T$419,14)</f>
        <v>95</v>
      </c>
      <c r="O1127" s="84">
        <f>VLOOKUP($A$1120,'Nilai USP'!$B$283:$T$419,15)</f>
        <v>89</v>
      </c>
      <c r="P1127" s="84">
        <f>VLOOKUP($A$1120,'Nilai USP'!$B$283:$T$419,16)</f>
        <v>87</v>
      </c>
      <c r="Q1127" s="84">
        <f>VLOOKUP($A$1120,'Nilai USP'!$B$283:$T$419,17)</f>
        <v>86</v>
      </c>
      <c r="R1127" s="84">
        <f>VLOOKUP($A$1120,'Nilai USP'!$B$283:$T$419,18)</f>
        <v>89</v>
      </c>
      <c r="S1127" s="38">
        <f>SUM(D1127:R1127)</f>
        <v>1351.4434389140272</v>
      </c>
      <c r="T1127" s="38">
        <f>ROUND(S1127/COUNT(D1127:R1127),2)</f>
        <v>90.1</v>
      </c>
      <c r="U1127" s="338"/>
      <c r="V1127" s="340"/>
    </row>
    <row r="1128" spans="1:32" ht="15" customHeight="1" thickBot="1">
      <c r="A1128" s="336"/>
      <c r="B1128" s="29"/>
      <c r="C1128" s="37" t="s">
        <v>205</v>
      </c>
      <c r="D1128" s="41">
        <f t="shared" ref="D1128:R1128" si="619">ROUND((D1126*$V$6+D1127*$V$7),0)</f>
        <v>91</v>
      </c>
      <c r="E1128" s="41">
        <f t="shared" si="619"/>
        <v>85</v>
      </c>
      <c r="F1128" s="41">
        <f t="shared" si="619"/>
        <v>89</v>
      </c>
      <c r="G1128" s="41">
        <f t="shared" si="619"/>
        <v>83</v>
      </c>
      <c r="H1128" s="41">
        <f t="shared" si="619"/>
        <v>89</v>
      </c>
      <c r="I1128" s="41">
        <f t="shared" si="619"/>
        <v>89</v>
      </c>
      <c r="J1128" s="41">
        <f t="shared" si="619"/>
        <v>89</v>
      </c>
      <c r="K1128" s="41">
        <f t="shared" si="619"/>
        <v>91</v>
      </c>
      <c r="L1128" s="41">
        <f t="shared" si="619"/>
        <v>85</v>
      </c>
      <c r="M1128" s="41">
        <f t="shared" si="619"/>
        <v>87</v>
      </c>
      <c r="N1128" s="41">
        <f t="shared" si="619"/>
        <v>88</v>
      </c>
      <c r="O1128" s="41">
        <f t="shared" si="619"/>
        <v>86</v>
      </c>
      <c r="P1128" s="41">
        <f t="shared" si="619"/>
        <v>85</v>
      </c>
      <c r="Q1128" s="41">
        <f t="shared" si="619"/>
        <v>84</v>
      </c>
      <c r="R1128" s="41">
        <f t="shared" si="619"/>
        <v>86</v>
      </c>
      <c r="S1128" s="41">
        <f>SUM(D1128:R1128)</f>
        <v>1307</v>
      </c>
      <c r="T1128" s="41">
        <f>ROUND(S1128/COUNT(D1128:R1128),2)</f>
        <v>87.13</v>
      </c>
      <c r="U1128" s="339"/>
      <c r="V1128" s="341"/>
    </row>
    <row r="1129" spans="1:32" ht="15" customHeight="1" thickTop="1">
      <c r="A1129" s="334">
        <v>125</v>
      </c>
      <c r="B1129" s="26"/>
      <c r="C1129" s="36" t="s">
        <v>34</v>
      </c>
      <c r="D1129" s="87">
        <f>VLOOKUP($A$1129,Raport1!$B$283:$T$419,4)</f>
        <v>75.5</v>
      </c>
      <c r="E1129" s="87">
        <f>VLOOKUP($A$1129,Raport1!$B$283:$T$419,5)</f>
        <v>74</v>
      </c>
      <c r="F1129" s="87">
        <f>VLOOKUP($A$1129,Raport1!$B$283:$T$419,6)</f>
        <v>78</v>
      </c>
      <c r="G1129" s="87">
        <f>VLOOKUP($A$1129,Raport1!$B$283:$T$419,7)</f>
        <v>75</v>
      </c>
      <c r="H1129" s="87">
        <f>VLOOKUP($A$1129,Raport1!$B$283:$T$419,8)</f>
        <v>76</v>
      </c>
      <c r="I1129" s="87">
        <f>VLOOKUP($A$1129,Raport1!$B$283:$T$419,9)</f>
        <v>77.5</v>
      </c>
      <c r="J1129" s="87">
        <f>VLOOKUP($A$1129,Raport1!$B$283:$T$419,10)</f>
        <v>80</v>
      </c>
      <c r="K1129" s="87">
        <f>VLOOKUP($A$1129,Raport1!$B$283:$T$419,11)</f>
        <v>78</v>
      </c>
      <c r="L1129" s="87">
        <f>VLOOKUP($A$1129,Raport1!$B$283:$T$419,12)</f>
        <v>83.5</v>
      </c>
      <c r="M1129" s="87">
        <f>VLOOKUP($A$1129,Raport1!$B$283:$T$419,13)</f>
        <v>80</v>
      </c>
      <c r="N1129" s="87">
        <f>VLOOKUP($A$1129,Raport1!$B$283:$T$419,14)</f>
        <v>78</v>
      </c>
      <c r="O1129" s="87">
        <f>VLOOKUP($A$1129,Raport1!$B$283:$T$419,15)</f>
        <v>70</v>
      </c>
      <c r="P1129" s="87">
        <f>VLOOKUP($A$1129,Raport1!$B$283:$T$419,16)</f>
        <v>70.5</v>
      </c>
      <c r="Q1129" s="87">
        <f>VLOOKUP($A$1129,Raport1!$B$283:$T$419,17)</f>
        <v>75</v>
      </c>
      <c r="R1129" s="87">
        <f>VLOOKUP($A$1129,Raport1!$B$283:$T$419,18)</f>
        <v>80.5</v>
      </c>
      <c r="S1129" s="80">
        <f t="shared" ref="S1129:S1134" si="620">SUM(D1129:R1129)</f>
        <v>1151.5</v>
      </c>
      <c r="T1129" s="80">
        <f t="shared" ref="T1129:T1134" si="621">ROUND(S1129/COUNT(D1129:R1129),2)</f>
        <v>76.77</v>
      </c>
      <c r="U1129" s="337" t="str">
        <f>'SIKAP IPS'!J132</f>
        <v>SB</v>
      </c>
      <c r="V1129" s="340" t="s">
        <v>33</v>
      </c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</row>
    <row r="1130" spans="1:32" ht="15" customHeight="1">
      <c r="A1130" s="335"/>
      <c r="B1130" s="26"/>
      <c r="C1130" s="35" t="s">
        <v>35</v>
      </c>
      <c r="D1130" s="84">
        <f>VLOOKUP($A$1129,Raport2!$B$283:$T$419,4)</f>
        <v>80.5</v>
      </c>
      <c r="E1130" s="84">
        <f>VLOOKUP($A$1129,Raport2!$B$283:$T$419,5)</f>
        <v>76.5</v>
      </c>
      <c r="F1130" s="84">
        <f>VLOOKUP($A$1129,Raport2!$B$283:$T$419,6)</f>
        <v>78.5</v>
      </c>
      <c r="G1130" s="84">
        <f>VLOOKUP($A$1129,Raport2!$B$283:$T$419,7)</f>
        <v>82</v>
      </c>
      <c r="H1130" s="84">
        <f>VLOOKUP($A$1129,Raport2!$B$283:$T$419,8)</f>
        <v>78</v>
      </c>
      <c r="I1130" s="84">
        <f>VLOOKUP($A$1129,Raport2!$B$283:$T$419,9)</f>
        <v>78.5</v>
      </c>
      <c r="J1130" s="84">
        <f>VLOOKUP($A$1129,Raport2!$B$283:$T$419,10)</f>
        <v>85</v>
      </c>
      <c r="K1130" s="84">
        <f>VLOOKUP($A$1129,Raport2!$B$283:$T$419,11)</f>
        <v>80.5</v>
      </c>
      <c r="L1130" s="84">
        <f>VLOOKUP($A$1129,Raport2!$B$283:$T$419,12)</f>
        <v>84</v>
      </c>
      <c r="M1130" s="84">
        <f>VLOOKUP($A$1129,Raport2!$B$283:$T$419,13)</f>
        <v>84</v>
      </c>
      <c r="N1130" s="84">
        <f>VLOOKUP($A$1129,Raport2!$B$283:$T$419,14)</f>
        <v>79.5</v>
      </c>
      <c r="O1130" s="84">
        <f>VLOOKUP($A$1129,Raport2!$B$283:$T$419,15)</f>
        <v>76</v>
      </c>
      <c r="P1130" s="84">
        <f>VLOOKUP($A$1129,Raport2!$B$283:$T$419,16)</f>
        <v>77</v>
      </c>
      <c r="Q1130" s="84">
        <f>VLOOKUP($A$1129,Raport2!$B$283:$T$419,17)</f>
        <v>79.5</v>
      </c>
      <c r="R1130" s="84">
        <f>VLOOKUP($A$1129,Raport2!$B$283:$T$419,18)</f>
        <v>83</v>
      </c>
      <c r="S1130" s="38">
        <f t="shared" si="620"/>
        <v>1202.5</v>
      </c>
      <c r="T1130" s="38">
        <f t="shared" si="621"/>
        <v>80.17</v>
      </c>
      <c r="U1130" s="338"/>
      <c r="V1130" s="340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</row>
    <row r="1131" spans="1:32" ht="15" customHeight="1">
      <c r="A1131" s="335"/>
      <c r="B1131" s="342" t="str">
        <f>VLOOKUP($A$1129,PresensiIPS!$A$7:$M$360,7)</f>
        <v>RIAN FIRMANSYAH</v>
      </c>
      <c r="C1131" s="35" t="s">
        <v>22</v>
      </c>
      <c r="D1131" s="84">
        <f>VLOOKUP($A$1129,Raport3!$B$283:$T$419,4)</f>
        <v>85.5</v>
      </c>
      <c r="E1131" s="84">
        <f>VLOOKUP($A$1129,Raport3!$B$283:$T$419,5)</f>
        <v>79</v>
      </c>
      <c r="F1131" s="84">
        <f>VLOOKUP($A$1129,Raport3!$B$283:$T$419,6)</f>
        <v>80.5</v>
      </c>
      <c r="G1131" s="84">
        <f>VLOOKUP($A$1129,Raport3!$B$283:$T$419,7)</f>
        <v>80</v>
      </c>
      <c r="H1131" s="84">
        <f>VLOOKUP($A$1129,Raport3!$B$283:$T$419,8)</f>
        <v>75.5</v>
      </c>
      <c r="I1131" s="84">
        <f>VLOOKUP($A$1129,Raport3!$B$283:$T$419,9)</f>
        <v>79.5</v>
      </c>
      <c r="J1131" s="84">
        <f>VLOOKUP($A$1129,Raport3!$B$283:$T$419,10)</f>
        <v>87</v>
      </c>
      <c r="K1131" s="84">
        <f>VLOOKUP($A$1129,Raport3!$B$283:$T$419,11)</f>
        <v>81</v>
      </c>
      <c r="L1131" s="84">
        <f>VLOOKUP($A$1129,Raport3!$B$283:$T$419,12)</f>
        <v>78.5</v>
      </c>
      <c r="M1131" s="84">
        <f>VLOOKUP($A$1129,Raport3!$B$283:$T$419,13)</f>
        <v>87</v>
      </c>
      <c r="N1131" s="84">
        <f>VLOOKUP($A$1129,Raport3!$B$283:$T$419,14)</f>
        <v>80.5</v>
      </c>
      <c r="O1131" s="84">
        <f>VLOOKUP($A$1129,Raport3!$B$283:$T$419,15)</f>
        <v>70</v>
      </c>
      <c r="P1131" s="84">
        <f>VLOOKUP($A$1129,Raport3!$B$283:$T$419,16)</f>
        <v>80.5</v>
      </c>
      <c r="Q1131" s="84">
        <f>VLOOKUP($A$1129,Raport3!$B$283:$T$419,17)</f>
        <v>77</v>
      </c>
      <c r="R1131" s="84">
        <f>VLOOKUP($A$1129,Raport3!$B$283:$T$419,18)</f>
        <v>82</v>
      </c>
      <c r="S1131" s="38">
        <f t="shared" si="620"/>
        <v>1203.5</v>
      </c>
      <c r="T1131" s="38">
        <f t="shared" si="621"/>
        <v>80.23</v>
      </c>
      <c r="U1131" s="338"/>
      <c r="V1131" s="340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</row>
    <row r="1132" spans="1:32" ht="15" customHeight="1">
      <c r="A1132" s="335"/>
      <c r="B1132" s="342"/>
      <c r="C1132" s="35" t="s">
        <v>23</v>
      </c>
      <c r="D1132" s="84">
        <f>VLOOKUP($A$1129,Raport4!$B$283:$T$419,4)</f>
        <v>89</v>
      </c>
      <c r="E1132" s="84">
        <f>VLOOKUP($A$1129,Raport4!$B$283:$T$419,5)</f>
        <v>81</v>
      </c>
      <c r="F1132" s="84">
        <f>VLOOKUP($A$1129,Raport4!$B$283:$T$419,6)</f>
        <v>80</v>
      </c>
      <c r="G1132" s="84">
        <f>VLOOKUP($A$1129,Raport4!$B$283:$T$419,7)</f>
        <v>86</v>
      </c>
      <c r="H1132" s="84">
        <f>VLOOKUP($A$1129,Raport4!$B$283:$T$419,8)</f>
        <v>87</v>
      </c>
      <c r="I1132" s="84">
        <f>VLOOKUP($A$1129,Raport4!$B$283:$T$419,9)</f>
        <v>80.5</v>
      </c>
      <c r="J1132" s="84">
        <f>VLOOKUP($A$1129,Raport4!$B$283:$T$419,10)</f>
        <v>90</v>
      </c>
      <c r="K1132" s="84">
        <f>VLOOKUP($A$1129,Raport4!$B$283:$T$419,11)</f>
        <v>81.5</v>
      </c>
      <c r="L1132" s="84">
        <f>VLOOKUP($A$1129,Raport4!$B$283:$T$419,12)</f>
        <v>78</v>
      </c>
      <c r="M1132" s="84">
        <f>VLOOKUP($A$1129,Raport4!$B$283:$T$419,13)</f>
        <v>80</v>
      </c>
      <c r="N1132" s="84">
        <f>VLOOKUP($A$1129,Raport4!$B$283:$T$419,14)</f>
        <v>80.5</v>
      </c>
      <c r="O1132" s="84">
        <f>VLOOKUP($A$1129,Raport4!$B$283:$T$419,15)</f>
        <v>70</v>
      </c>
      <c r="P1132" s="84">
        <f>VLOOKUP($A$1129,Raport4!$B$283:$T$419,16)</f>
        <v>83</v>
      </c>
      <c r="Q1132" s="84">
        <f>VLOOKUP($A$1129,Raport4!$B$283:$T$419,17)</f>
        <v>74.5</v>
      </c>
      <c r="R1132" s="84">
        <f>VLOOKUP($A$1129,Raport4!$B$283:$T$419,18)</f>
        <v>82</v>
      </c>
      <c r="S1132" s="38">
        <f t="shared" si="620"/>
        <v>1223</v>
      </c>
      <c r="T1132" s="38">
        <f t="shared" si="621"/>
        <v>81.53</v>
      </c>
      <c r="U1132" s="338"/>
      <c r="V1132" s="340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</row>
    <row r="1133" spans="1:32" ht="15" customHeight="1">
      <c r="A1133" s="335"/>
      <c r="B1133" s="86" t="str">
        <f>VLOOKUP($A$1129,PresensiIPS!$A$7:$M$360,4)</f>
        <v>3526011201040001</v>
      </c>
      <c r="C1133" s="36" t="s">
        <v>24</v>
      </c>
      <c r="D1133" s="84">
        <f>VLOOKUP($A$1129,Raport5!$B$283:$T$419,4)</f>
        <v>88</v>
      </c>
      <c r="E1133" s="84">
        <f>VLOOKUP($A$1129,Raport5!$B$283:$T$419,5)</f>
        <v>85</v>
      </c>
      <c r="F1133" s="84">
        <f>VLOOKUP($A$1129,Raport5!$B$283:$T$419,6)</f>
        <v>87</v>
      </c>
      <c r="G1133" s="84">
        <f>VLOOKUP($A$1129,Raport5!$B$283:$T$419,7)</f>
        <v>85</v>
      </c>
      <c r="H1133" s="84">
        <f>VLOOKUP($A$1129,Raport5!$B$283:$T$419,8)</f>
        <v>91</v>
      </c>
      <c r="I1133" s="84">
        <f>VLOOKUP($A$1129,Raport5!$B$283:$T$419,9)</f>
        <v>81</v>
      </c>
      <c r="J1133" s="84">
        <f>VLOOKUP($A$1129,Raport5!$B$283:$T$419,10)</f>
        <v>90.5</v>
      </c>
      <c r="K1133" s="84">
        <f>VLOOKUP($A$1129,Raport5!$B$283:$T$419,11)</f>
        <v>90</v>
      </c>
      <c r="L1133" s="84">
        <f>VLOOKUP($A$1129,Raport5!$B$283:$T$419,12)</f>
        <v>86</v>
      </c>
      <c r="M1133" s="84">
        <f>VLOOKUP($A$1129,Raport5!$B$283:$T$419,13)</f>
        <v>85</v>
      </c>
      <c r="N1133" s="84">
        <f>VLOOKUP($A$1129,Raport5!$B$283:$T$419,14)</f>
        <v>80</v>
      </c>
      <c r="O1133" s="84">
        <f>VLOOKUP($A$1129,Raport5!$B$283:$T$419,15)</f>
        <v>88.5</v>
      </c>
      <c r="P1133" s="84">
        <f>VLOOKUP($A$1129,Raport5!$B$283:$T$419,16)</f>
        <v>81.5</v>
      </c>
      <c r="Q1133" s="84">
        <f>VLOOKUP($A$1129,Raport5!$B$283:$T$419,17)</f>
        <v>81</v>
      </c>
      <c r="R1133" s="84">
        <f>VLOOKUP($A$1129,Raport5!$B$283:$T$419,18)</f>
        <v>86</v>
      </c>
      <c r="S1133" s="38">
        <f t="shared" si="620"/>
        <v>1285.5</v>
      </c>
      <c r="T1133" s="38">
        <f t="shared" si="621"/>
        <v>85.7</v>
      </c>
      <c r="U1133" s="338"/>
      <c r="V1133" s="340"/>
    </row>
    <row r="1134" spans="1:32" ht="15" customHeight="1">
      <c r="A1134" s="335"/>
      <c r="B1134" s="85">
        <f>VLOOKUP($A$1129,PresensiIPS!$A$7:$M$360,2)</f>
        <v>12460</v>
      </c>
      <c r="C1134" s="36" t="s">
        <v>67</v>
      </c>
      <c r="D1134" s="84">
        <f>VLOOKUP($A$1129,Raport6!$B$283:$T$419,4)</f>
        <v>89</v>
      </c>
      <c r="E1134" s="84">
        <f>VLOOKUP($A$1129,Raport6!$B$283:$T$419,5)</f>
        <v>88.5</v>
      </c>
      <c r="F1134" s="84">
        <f>VLOOKUP($A$1129,Raport6!$B$283:$T$419,6)</f>
        <v>90</v>
      </c>
      <c r="G1134" s="84">
        <f>VLOOKUP($A$1129,Raport6!$B$283:$T$419,7)</f>
        <v>87</v>
      </c>
      <c r="H1134" s="84">
        <f>VLOOKUP($A$1129,Raport6!$B$283:$T$419,8)</f>
        <v>91.5</v>
      </c>
      <c r="I1134" s="84">
        <f>VLOOKUP($A$1129,Raport6!$B$283:$T$419,9)</f>
        <v>83.5</v>
      </c>
      <c r="J1134" s="84">
        <f>VLOOKUP($A$1129,Raport6!$B$283:$T$419,10)</f>
        <v>93.5</v>
      </c>
      <c r="K1134" s="84">
        <f>VLOOKUP($A$1129,Raport6!$B$283:$T$419,11)</f>
        <v>93</v>
      </c>
      <c r="L1134" s="84">
        <f>VLOOKUP($A$1129,Raport6!$B$283:$T$419,12)</f>
        <v>87</v>
      </c>
      <c r="M1134" s="84">
        <f>VLOOKUP($A$1129,Raport6!$B$283:$T$419,13)</f>
        <v>89</v>
      </c>
      <c r="N1134" s="84">
        <f>VLOOKUP($A$1129,Raport6!$B$283:$T$419,14)</f>
        <v>82</v>
      </c>
      <c r="O1134" s="84">
        <f>VLOOKUP($A$1129,Raport6!$B$283:$T$419,15)</f>
        <v>88.5</v>
      </c>
      <c r="P1134" s="84">
        <f>VLOOKUP($A$1129,Raport6!$B$283:$T$419,16)</f>
        <v>79</v>
      </c>
      <c r="Q1134" s="84">
        <f>VLOOKUP($A$1129,Raport6!$B$283:$T$419,17)</f>
        <v>80</v>
      </c>
      <c r="R1134" s="84">
        <f>VLOOKUP($A$1129,Raport6!$B$283:$T$419,18)</f>
        <v>86.5</v>
      </c>
      <c r="S1134" s="38">
        <f t="shared" si="620"/>
        <v>1308</v>
      </c>
      <c r="T1134" s="38">
        <f t="shared" si="621"/>
        <v>87.2</v>
      </c>
      <c r="U1134" s="338"/>
      <c r="V1134" s="340"/>
    </row>
    <row r="1135" spans="1:32" ht="15" customHeight="1">
      <c r="A1135" s="335"/>
      <c r="B1135" s="85" t="str">
        <f>VLOOKUP($A$1129,PresensiIPS!$A$7:$M$360,3)</f>
        <v>0044804234</v>
      </c>
      <c r="C1135" s="27" t="s">
        <v>21</v>
      </c>
      <c r="D1135" s="39">
        <f>ROUND(((D1129+D1130+D1131+D1132+D1133+D1134)/6),2)</f>
        <v>84.58</v>
      </c>
      <c r="E1135" s="39">
        <f>ROUND(((E1129+E1130+E1131+E1132+E1133+E1134)/6),2)</f>
        <v>80.67</v>
      </c>
      <c r="F1135" s="39">
        <f>ROUND(((F1129+F1130+F1131+F1132+F1133+F1134)/6),2)</f>
        <v>82.33</v>
      </c>
      <c r="G1135" s="39">
        <f>ROUND(((G1129+G1130+G1131+G1132+G1133+G1134)/6),2)</f>
        <v>82.5</v>
      </c>
      <c r="H1135" s="39">
        <f>ROUND(((H1129+H1130+H1131+H1132+H1133+H1134)/6),2)</f>
        <v>83.17</v>
      </c>
      <c r="I1135" s="39">
        <f t="shared" ref="I1135:T1135" si="622">ROUND(((I1129+I1130+I1131+I1132+I1133+I1134)/6),2)</f>
        <v>80.08</v>
      </c>
      <c r="J1135" s="39">
        <f t="shared" si="622"/>
        <v>87.67</v>
      </c>
      <c r="K1135" s="39">
        <f t="shared" si="622"/>
        <v>84</v>
      </c>
      <c r="L1135" s="39">
        <f t="shared" si="622"/>
        <v>82.83</v>
      </c>
      <c r="M1135" s="39">
        <f t="shared" ref="M1135" si="623">ROUND(((M1129+M1130+M1131+M1132+M1133+M1134)/6),2)</f>
        <v>84.17</v>
      </c>
      <c r="N1135" s="39">
        <f t="shared" si="622"/>
        <v>80.08</v>
      </c>
      <c r="O1135" s="39">
        <f t="shared" si="622"/>
        <v>77.17</v>
      </c>
      <c r="P1135" s="39">
        <f t="shared" si="622"/>
        <v>78.58</v>
      </c>
      <c r="Q1135" s="39">
        <f t="shared" si="622"/>
        <v>77.83</v>
      </c>
      <c r="R1135" s="39">
        <f t="shared" si="622"/>
        <v>83.33</v>
      </c>
      <c r="S1135" s="39">
        <f t="shared" si="622"/>
        <v>1229</v>
      </c>
      <c r="T1135" s="39">
        <f t="shared" si="622"/>
        <v>81.93</v>
      </c>
      <c r="U1135" s="338"/>
      <c r="V1135" s="340"/>
    </row>
    <row r="1136" spans="1:32" ht="15" customHeight="1">
      <c r="A1136" s="335"/>
      <c r="B1136" s="78"/>
      <c r="C1136" s="28" t="s">
        <v>204</v>
      </c>
      <c r="D1136" s="84">
        <f>VLOOKUP($A$1129,'Nilai USP'!$B$283:$T$419,4)</f>
        <v>91</v>
      </c>
      <c r="E1136" s="84">
        <f>VLOOKUP($A$1129,'Nilai USP'!$B$283:$T$419,5)</f>
        <v>80.769230769230774</v>
      </c>
      <c r="F1136" s="84">
        <f>VLOOKUP($A$1129,'Nilai USP'!$B$283:$T$419,6)</f>
        <v>90</v>
      </c>
      <c r="G1136" s="84">
        <f>VLOOKUP($A$1129,'Nilai USP'!$B$283:$T$419,7)</f>
        <v>78</v>
      </c>
      <c r="H1136" s="84">
        <f>VLOOKUP($A$1129,'Nilai USP'!$B$283:$T$419,8)</f>
        <v>87</v>
      </c>
      <c r="I1136" s="84">
        <f>VLOOKUP($A$1129,'Nilai USP'!$B$283:$T$419,9)</f>
        <v>96</v>
      </c>
      <c r="J1136" s="84">
        <f>VLOOKUP($A$1129,'Nilai USP'!$B$283:$T$419,10)</f>
        <v>93</v>
      </c>
      <c r="K1136" s="84">
        <f>VLOOKUP($A$1129,'Nilai USP'!$B$283:$T$419,11)</f>
        <v>95</v>
      </c>
      <c r="L1136" s="84">
        <f>VLOOKUP($A$1129,'Nilai USP'!$B$283:$T$419,12)</f>
        <v>83</v>
      </c>
      <c r="M1136" s="84">
        <f>VLOOKUP($A$1129,'Nilai USP'!$B$283:$T$419,13)</f>
        <v>94.705882352941174</v>
      </c>
      <c r="N1136" s="84">
        <f>VLOOKUP($A$1129,'Nilai USP'!$B$283:$T$419,14)</f>
        <v>95</v>
      </c>
      <c r="O1136" s="84">
        <f>VLOOKUP($A$1129,'Nilai USP'!$B$283:$T$419,15)</f>
        <v>83</v>
      </c>
      <c r="P1136" s="84">
        <f>VLOOKUP($A$1129,'Nilai USP'!$B$283:$T$419,16)</f>
        <v>84</v>
      </c>
      <c r="Q1136" s="84">
        <f>VLOOKUP($A$1129,'Nilai USP'!$B$283:$T$419,17)</f>
        <v>80</v>
      </c>
      <c r="R1136" s="84">
        <f>VLOOKUP($A$1129,'Nilai USP'!$B$283:$T$419,18)</f>
        <v>88</v>
      </c>
      <c r="S1136" s="38">
        <f>SUM(D1136:R1136)</f>
        <v>1318.4751131221719</v>
      </c>
      <c r="T1136" s="38">
        <f>ROUND(S1136/COUNT(D1136:R1136),2)</f>
        <v>87.9</v>
      </c>
      <c r="U1136" s="338"/>
      <c r="V1136" s="340"/>
    </row>
    <row r="1137" spans="1:32" ht="15" customHeight="1" thickBot="1">
      <c r="A1137" s="336"/>
      <c r="B1137" s="29"/>
      <c r="C1137" s="37" t="s">
        <v>205</v>
      </c>
      <c r="D1137" s="41">
        <f t="shared" ref="D1137:R1137" si="624">ROUND((D1135*$V$6+D1136*$V$7),0)</f>
        <v>88</v>
      </c>
      <c r="E1137" s="41">
        <f t="shared" si="624"/>
        <v>81</v>
      </c>
      <c r="F1137" s="41">
        <f t="shared" si="624"/>
        <v>86</v>
      </c>
      <c r="G1137" s="41">
        <f t="shared" si="624"/>
        <v>80</v>
      </c>
      <c r="H1137" s="41">
        <f t="shared" si="624"/>
        <v>85</v>
      </c>
      <c r="I1137" s="41">
        <f t="shared" si="624"/>
        <v>88</v>
      </c>
      <c r="J1137" s="41">
        <f t="shared" si="624"/>
        <v>90</v>
      </c>
      <c r="K1137" s="41">
        <f t="shared" si="624"/>
        <v>90</v>
      </c>
      <c r="L1137" s="41">
        <f t="shared" si="624"/>
        <v>83</v>
      </c>
      <c r="M1137" s="41">
        <f t="shared" si="624"/>
        <v>89</v>
      </c>
      <c r="N1137" s="41">
        <f t="shared" si="624"/>
        <v>88</v>
      </c>
      <c r="O1137" s="41">
        <f t="shared" si="624"/>
        <v>80</v>
      </c>
      <c r="P1137" s="41">
        <f t="shared" si="624"/>
        <v>81</v>
      </c>
      <c r="Q1137" s="41">
        <f t="shared" si="624"/>
        <v>79</v>
      </c>
      <c r="R1137" s="41">
        <f t="shared" si="624"/>
        <v>86</v>
      </c>
      <c r="S1137" s="41">
        <f>SUM(D1137:R1137)</f>
        <v>1274</v>
      </c>
      <c r="T1137" s="41">
        <f>ROUND(S1137/COUNT(D1137:R1137),2)</f>
        <v>84.93</v>
      </c>
      <c r="U1137" s="339"/>
      <c r="V1137" s="341"/>
    </row>
    <row r="1138" spans="1:32" ht="15" customHeight="1" thickTop="1">
      <c r="A1138" s="334">
        <v>126</v>
      </c>
      <c r="B1138" s="26"/>
      <c r="C1138" s="36" t="s">
        <v>34</v>
      </c>
      <c r="D1138" s="87">
        <f>VLOOKUP($A$1138,Raport1!$B$283:$T$419,4)</f>
        <v>78</v>
      </c>
      <c r="E1138" s="87">
        <f>VLOOKUP($A$1138,Raport1!$B$283:$T$419,5)</f>
        <v>79</v>
      </c>
      <c r="F1138" s="87">
        <f>VLOOKUP($A$1138,Raport1!$B$283:$T$419,6)</f>
        <v>83.5</v>
      </c>
      <c r="G1138" s="87">
        <f>VLOOKUP($A$1138,Raport1!$B$283:$T$419,7)</f>
        <v>75.5</v>
      </c>
      <c r="H1138" s="87">
        <f>VLOOKUP($A$1138,Raport1!$B$283:$T$419,8)</f>
        <v>73</v>
      </c>
      <c r="I1138" s="87">
        <f>VLOOKUP($A$1138,Raport1!$B$283:$T$419,9)</f>
        <v>80.5</v>
      </c>
      <c r="J1138" s="87">
        <f>VLOOKUP($A$1138,Raport1!$B$283:$T$419,10)</f>
        <v>84</v>
      </c>
      <c r="K1138" s="87">
        <f>VLOOKUP($A$1138,Raport1!$B$283:$T$419,11)</f>
        <v>78</v>
      </c>
      <c r="L1138" s="87">
        <f>VLOOKUP($A$1138,Raport1!$B$283:$T$419,12)</f>
        <v>81</v>
      </c>
      <c r="M1138" s="87">
        <f>VLOOKUP($A$1138,Raport1!$B$283:$T$419,13)</f>
        <v>73.5</v>
      </c>
      <c r="N1138" s="87">
        <f>VLOOKUP($A$1138,Raport1!$B$283:$T$419,14)</f>
        <v>80.5</v>
      </c>
      <c r="O1138" s="87">
        <f>VLOOKUP($A$1138,Raport1!$B$283:$T$419,15)</f>
        <v>80</v>
      </c>
      <c r="P1138" s="87">
        <f>VLOOKUP($A$1138,Raport1!$B$283:$T$419,16)</f>
        <v>75.5</v>
      </c>
      <c r="Q1138" s="87">
        <f>VLOOKUP($A$1138,Raport1!$B$283:$T$419,17)</f>
        <v>79</v>
      </c>
      <c r="R1138" s="87">
        <f>VLOOKUP($A$1138,Raport1!$B$283:$T$419,18)</f>
        <v>85.5</v>
      </c>
      <c r="S1138" s="80">
        <f t="shared" ref="S1138:S1143" si="625">SUM(D1138:R1138)</f>
        <v>1186.5</v>
      </c>
      <c r="T1138" s="80">
        <f t="shared" ref="T1138:T1143" si="626">ROUND(S1138/COUNT(D1138:R1138),2)</f>
        <v>79.099999999999994</v>
      </c>
      <c r="U1138" s="337" t="str">
        <f>'SIKAP IPS'!J133</f>
        <v>SB</v>
      </c>
      <c r="V1138" s="340" t="s">
        <v>33</v>
      </c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</row>
    <row r="1139" spans="1:32" ht="15" customHeight="1">
      <c r="A1139" s="335"/>
      <c r="B1139" s="26"/>
      <c r="C1139" s="35" t="s">
        <v>35</v>
      </c>
      <c r="D1139" s="84">
        <f>VLOOKUP($A$1138,Raport2!$B$283:$T$419,4)</f>
        <v>81</v>
      </c>
      <c r="E1139" s="84">
        <f>VLOOKUP($A$1138,Raport2!$B$283:$T$419,5)</f>
        <v>81</v>
      </c>
      <c r="F1139" s="84">
        <f>VLOOKUP($A$1138,Raport2!$B$283:$T$419,6)</f>
        <v>84</v>
      </c>
      <c r="G1139" s="84">
        <f>VLOOKUP($A$1138,Raport2!$B$283:$T$419,7)</f>
        <v>79.5</v>
      </c>
      <c r="H1139" s="84">
        <f>VLOOKUP($A$1138,Raport2!$B$283:$T$419,8)</f>
        <v>76.5</v>
      </c>
      <c r="I1139" s="84">
        <f>VLOOKUP($A$1138,Raport2!$B$283:$T$419,9)</f>
        <v>83</v>
      </c>
      <c r="J1139" s="84">
        <f>VLOOKUP($A$1138,Raport2!$B$283:$T$419,10)</f>
        <v>89</v>
      </c>
      <c r="K1139" s="84">
        <f>VLOOKUP($A$1138,Raport2!$B$283:$T$419,11)</f>
        <v>81.5</v>
      </c>
      <c r="L1139" s="84">
        <f>VLOOKUP($A$1138,Raport2!$B$283:$T$419,12)</f>
        <v>81</v>
      </c>
      <c r="M1139" s="84">
        <f>VLOOKUP($A$1138,Raport2!$B$283:$T$419,13)</f>
        <v>80</v>
      </c>
      <c r="N1139" s="84">
        <f>VLOOKUP($A$1138,Raport2!$B$283:$T$419,14)</f>
        <v>82</v>
      </c>
      <c r="O1139" s="84">
        <f>VLOOKUP($A$1138,Raport2!$B$283:$T$419,15)</f>
        <v>76</v>
      </c>
      <c r="P1139" s="84">
        <f>VLOOKUP($A$1138,Raport2!$B$283:$T$419,16)</f>
        <v>76</v>
      </c>
      <c r="Q1139" s="84">
        <f>VLOOKUP($A$1138,Raport2!$B$283:$T$419,17)</f>
        <v>80</v>
      </c>
      <c r="R1139" s="84">
        <f>VLOOKUP($A$1138,Raport2!$B$283:$T$419,18)</f>
        <v>84.5</v>
      </c>
      <c r="S1139" s="38">
        <f t="shared" si="625"/>
        <v>1215</v>
      </c>
      <c r="T1139" s="38">
        <f t="shared" si="626"/>
        <v>81</v>
      </c>
      <c r="U1139" s="338"/>
      <c r="V1139" s="340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</row>
    <row r="1140" spans="1:32" ht="15" customHeight="1">
      <c r="A1140" s="335"/>
      <c r="B1140" s="342" t="str">
        <f>VLOOKUP($A$1138,PresensiIPS!$A$7:$M$360,7)</f>
        <v>RINA AGUSTINA</v>
      </c>
      <c r="C1140" s="35" t="s">
        <v>22</v>
      </c>
      <c r="D1140" s="84">
        <f>VLOOKUP($A$1138,Raport3!$B$283:$T$419,4)</f>
        <v>86</v>
      </c>
      <c r="E1140" s="84">
        <f>VLOOKUP($A$1138,Raport3!$B$283:$T$419,5)</f>
        <v>85</v>
      </c>
      <c r="F1140" s="84">
        <f>VLOOKUP($A$1138,Raport3!$B$283:$T$419,6)</f>
        <v>80.5</v>
      </c>
      <c r="G1140" s="84">
        <f>VLOOKUP($A$1138,Raport3!$B$283:$T$419,7)</f>
        <v>81.5</v>
      </c>
      <c r="H1140" s="84">
        <f>VLOOKUP($A$1138,Raport3!$B$283:$T$419,8)</f>
        <v>75.5</v>
      </c>
      <c r="I1140" s="84">
        <f>VLOOKUP($A$1138,Raport3!$B$283:$T$419,9)</f>
        <v>84</v>
      </c>
      <c r="J1140" s="84">
        <f>VLOOKUP($A$1138,Raport3!$B$283:$T$419,10)</f>
        <v>88</v>
      </c>
      <c r="K1140" s="84">
        <f>VLOOKUP($A$1138,Raport3!$B$283:$T$419,11)</f>
        <v>81</v>
      </c>
      <c r="L1140" s="84">
        <f>VLOOKUP($A$1138,Raport3!$B$283:$T$419,12)</f>
        <v>80</v>
      </c>
      <c r="M1140" s="84">
        <f>VLOOKUP($A$1138,Raport3!$B$283:$T$419,13)</f>
        <v>82</v>
      </c>
      <c r="N1140" s="84">
        <f>VLOOKUP($A$1138,Raport3!$B$283:$T$419,14)</f>
        <v>86</v>
      </c>
      <c r="O1140" s="84">
        <f>VLOOKUP($A$1138,Raport3!$B$283:$T$419,15)</f>
        <v>80</v>
      </c>
      <c r="P1140" s="84">
        <f>VLOOKUP($A$1138,Raport3!$B$283:$T$419,16)</f>
        <v>76.5</v>
      </c>
      <c r="Q1140" s="84">
        <f>VLOOKUP($A$1138,Raport3!$B$283:$T$419,17)</f>
        <v>70.5</v>
      </c>
      <c r="R1140" s="84">
        <f>VLOOKUP($A$1138,Raport3!$B$283:$T$419,18)</f>
        <v>85</v>
      </c>
      <c r="S1140" s="38">
        <f t="shared" si="625"/>
        <v>1221.5</v>
      </c>
      <c r="T1140" s="38">
        <f t="shared" si="626"/>
        <v>81.430000000000007</v>
      </c>
      <c r="U1140" s="338"/>
      <c r="V1140" s="340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</row>
    <row r="1141" spans="1:32" ht="15" customHeight="1">
      <c r="A1141" s="335"/>
      <c r="B1141" s="342"/>
      <c r="C1141" s="35" t="s">
        <v>23</v>
      </c>
      <c r="D1141" s="84">
        <f>VLOOKUP($A$1138,Raport4!$B$283:$T$419,4)</f>
        <v>85.5</v>
      </c>
      <c r="E1141" s="84">
        <f>VLOOKUP($A$1138,Raport4!$B$283:$T$419,5)</f>
        <v>86.5</v>
      </c>
      <c r="F1141" s="84">
        <f>VLOOKUP($A$1138,Raport4!$B$283:$T$419,6)</f>
        <v>80</v>
      </c>
      <c r="G1141" s="84">
        <f>VLOOKUP($A$1138,Raport4!$B$283:$T$419,7)</f>
        <v>86</v>
      </c>
      <c r="H1141" s="84">
        <f>VLOOKUP($A$1138,Raport4!$B$283:$T$419,8)</f>
        <v>87</v>
      </c>
      <c r="I1141" s="84">
        <f>VLOOKUP($A$1138,Raport4!$B$283:$T$419,9)</f>
        <v>84</v>
      </c>
      <c r="J1141" s="84">
        <f>VLOOKUP($A$1138,Raport4!$B$283:$T$419,10)</f>
        <v>90</v>
      </c>
      <c r="K1141" s="84">
        <f>VLOOKUP($A$1138,Raport4!$B$283:$T$419,11)</f>
        <v>83</v>
      </c>
      <c r="L1141" s="84">
        <f>VLOOKUP($A$1138,Raport4!$B$283:$T$419,12)</f>
        <v>82.5</v>
      </c>
      <c r="M1141" s="84">
        <f>VLOOKUP($A$1138,Raport4!$B$283:$T$419,13)</f>
        <v>80.5</v>
      </c>
      <c r="N1141" s="84">
        <f>VLOOKUP($A$1138,Raport4!$B$283:$T$419,14)</f>
        <v>82.5</v>
      </c>
      <c r="O1141" s="84">
        <f>VLOOKUP($A$1138,Raport4!$B$283:$T$419,15)</f>
        <v>85</v>
      </c>
      <c r="P1141" s="84">
        <f>VLOOKUP($A$1138,Raport4!$B$283:$T$419,16)</f>
        <v>83.5</v>
      </c>
      <c r="Q1141" s="84">
        <f>VLOOKUP($A$1138,Raport4!$B$283:$T$419,17)</f>
        <v>74.5</v>
      </c>
      <c r="R1141" s="84">
        <f>VLOOKUP($A$1138,Raport4!$B$283:$T$419,18)</f>
        <v>85.5</v>
      </c>
      <c r="S1141" s="38">
        <f t="shared" si="625"/>
        <v>1256</v>
      </c>
      <c r="T1141" s="38">
        <f t="shared" si="626"/>
        <v>83.73</v>
      </c>
      <c r="U1141" s="338"/>
      <c r="V1141" s="340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</row>
    <row r="1142" spans="1:32" ht="15" customHeight="1">
      <c r="A1142" s="335"/>
      <c r="B1142" s="86" t="str">
        <f>VLOOKUP($A$1138,PresensiIPS!$A$7:$M$360,4)</f>
        <v>3526015108030008</v>
      </c>
      <c r="C1142" s="36" t="s">
        <v>24</v>
      </c>
      <c r="D1142" s="84">
        <f>VLOOKUP($A$1138,Raport5!$B$283:$T$419,4)</f>
        <v>89.5</v>
      </c>
      <c r="E1142" s="84">
        <f>VLOOKUP($A$1138,Raport5!$B$283:$T$419,5)</f>
        <v>90.5</v>
      </c>
      <c r="F1142" s="84">
        <f>VLOOKUP($A$1138,Raport5!$B$283:$T$419,6)</f>
        <v>86</v>
      </c>
      <c r="G1142" s="84">
        <f>VLOOKUP($A$1138,Raport5!$B$283:$T$419,7)</f>
        <v>86.5</v>
      </c>
      <c r="H1142" s="84">
        <f>VLOOKUP($A$1138,Raport5!$B$283:$T$419,8)</f>
        <v>92.5</v>
      </c>
      <c r="I1142" s="84">
        <f>VLOOKUP($A$1138,Raport5!$B$283:$T$419,9)</f>
        <v>85.5</v>
      </c>
      <c r="J1142" s="84">
        <f>VLOOKUP($A$1138,Raport5!$B$283:$T$419,10)</f>
        <v>90.5</v>
      </c>
      <c r="K1142" s="84">
        <f>VLOOKUP($A$1138,Raport5!$B$283:$T$419,11)</f>
        <v>86</v>
      </c>
      <c r="L1142" s="84">
        <f>VLOOKUP($A$1138,Raport5!$B$283:$T$419,12)</f>
        <v>90</v>
      </c>
      <c r="M1142" s="84">
        <f>VLOOKUP($A$1138,Raport5!$B$283:$T$419,13)</f>
        <v>85</v>
      </c>
      <c r="N1142" s="84">
        <f>VLOOKUP($A$1138,Raport5!$B$283:$T$419,14)</f>
        <v>84.5</v>
      </c>
      <c r="O1142" s="84">
        <f>VLOOKUP($A$1138,Raport5!$B$283:$T$419,15)</f>
        <v>88.5</v>
      </c>
      <c r="P1142" s="84">
        <f>VLOOKUP($A$1138,Raport5!$B$283:$T$419,16)</f>
        <v>85.5</v>
      </c>
      <c r="Q1142" s="84">
        <f>VLOOKUP($A$1138,Raport5!$B$283:$T$419,17)</f>
        <v>82</v>
      </c>
      <c r="R1142" s="84">
        <f>VLOOKUP($A$1138,Raport5!$B$283:$T$419,18)</f>
        <v>90</v>
      </c>
      <c r="S1142" s="38">
        <f t="shared" si="625"/>
        <v>1312.5</v>
      </c>
      <c r="T1142" s="38">
        <f t="shared" si="626"/>
        <v>87.5</v>
      </c>
      <c r="U1142" s="338"/>
      <c r="V1142" s="340"/>
    </row>
    <row r="1143" spans="1:32" ht="15" customHeight="1">
      <c r="A1143" s="335"/>
      <c r="B1143" s="243">
        <f>VLOOKUP($A$1138,PresensiIPS!$A$7:$M$360,2)</f>
        <v>12469</v>
      </c>
      <c r="C1143" s="36" t="s">
        <v>67</v>
      </c>
      <c r="D1143" s="84">
        <f>VLOOKUP($A$1138,Raport6!$B$283:$T$419,4)</f>
        <v>91.5</v>
      </c>
      <c r="E1143" s="84">
        <f>VLOOKUP($A$1138,Raport6!$B$283:$T$419,5)</f>
        <v>90.5</v>
      </c>
      <c r="F1143" s="84">
        <f>VLOOKUP($A$1138,Raport6!$B$283:$T$419,6)</f>
        <v>91</v>
      </c>
      <c r="G1143" s="84">
        <f>VLOOKUP($A$1138,Raport6!$B$283:$T$419,7)</f>
        <v>88.5</v>
      </c>
      <c r="H1143" s="84">
        <f>VLOOKUP($A$1138,Raport6!$B$283:$T$419,8)</f>
        <v>93</v>
      </c>
      <c r="I1143" s="84">
        <f>VLOOKUP($A$1138,Raport6!$B$283:$T$419,9)</f>
        <v>88</v>
      </c>
      <c r="J1143" s="84">
        <f>VLOOKUP($A$1138,Raport6!$B$283:$T$419,10)</f>
        <v>94.5</v>
      </c>
      <c r="K1143" s="84">
        <f>VLOOKUP($A$1138,Raport6!$B$283:$T$419,11)</f>
        <v>89</v>
      </c>
      <c r="L1143" s="84">
        <f>VLOOKUP($A$1138,Raport6!$B$283:$T$419,12)</f>
        <v>90.5</v>
      </c>
      <c r="M1143" s="84">
        <f>VLOOKUP($A$1138,Raport6!$B$283:$T$419,13)</f>
        <v>89</v>
      </c>
      <c r="N1143" s="84">
        <f>VLOOKUP($A$1138,Raport6!$B$283:$T$419,14)</f>
        <v>86.5</v>
      </c>
      <c r="O1143" s="84">
        <f>VLOOKUP($A$1138,Raport6!$B$283:$T$419,15)</f>
        <v>88.5</v>
      </c>
      <c r="P1143" s="84">
        <f>VLOOKUP($A$1138,Raport6!$B$283:$T$419,16)</f>
        <v>88</v>
      </c>
      <c r="Q1143" s="84">
        <f>VLOOKUP($A$1138,Raport6!$B$283:$T$419,17)</f>
        <v>82.5</v>
      </c>
      <c r="R1143" s="84">
        <f>VLOOKUP($A$1138,Raport6!$B$283:$T$419,18)</f>
        <v>90.5</v>
      </c>
      <c r="S1143" s="38">
        <f t="shared" si="625"/>
        <v>1341.5</v>
      </c>
      <c r="T1143" s="38">
        <f t="shared" si="626"/>
        <v>89.43</v>
      </c>
      <c r="U1143" s="338"/>
      <c r="V1143" s="340"/>
    </row>
    <row r="1144" spans="1:32" ht="15" customHeight="1">
      <c r="A1144" s="335"/>
      <c r="B1144" s="243" t="str">
        <f>VLOOKUP($A$1138,PresensiIPS!$A$7:$M$360,3)</f>
        <v>0039133696</v>
      </c>
      <c r="C1144" s="27" t="s">
        <v>21</v>
      </c>
      <c r="D1144" s="39">
        <f>ROUND(((D1138+D1139+D1140+D1141+D1142+D1143)/6),2)</f>
        <v>85.25</v>
      </c>
      <c r="E1144" s="39">
        <f>ROUND(((E1138+E1139+E1140+E1141+E1142+E1143)/6),2)</f>
        <v>85.42</v>
      </c>
      <c r="F1144" s="39">
        <f>ROUND(((F1138+F1139+F1140+F1141+F1142+F1143)/6),2)</f>
        <v>84.17</v>
      </c>
      <c r="G1144" s="39">
        <f>ROUND(((G1138+G1139+G1140+G1141+G1142+G1143)/6),2)</f>
        <v>82.92</v>
      </c>
      <c r="H1144" s="39">
        <f>ROUND(((H1138+H1139+H1140+H1141+H1142+H1143)/6),2)</f>
        <v>82.92</v>
      </c>
      <c r="I1144" s="39">
        <f t="shared" ref="I1144:T1144" si="627">ROUND(((I1138+I1139+I1140+I1141+I1142+I1143)/6),2)</f>
        <v>84.17</v>
      </c>
      <c r="J1144" s="39">
        <f t="shared" si="627"/>
        <v>89.33</v>
      </c>
      <c r="K1144" s="39">
        <f t="shared" si="627"/>
        <v>83.08</v>
      </c>
      <c r="L1144" s="39">
        <f t="shared" si="627"/>
        <v>84.17</v>
      </c>
      <c r="M1144" s="39">
        <f t="shared" si="627"/>
        <v>81.67</v>
      </c>
      <c r="N1144" s="39">
        <f t="shared" si="627"/>
        <v>83.67</v>
      </c>
      <c r="O1144" s="39">
        <f t="shared" si="627"/>
        <v>83</v>
      </c>
      <c r="P1144" s="39">
        <f t="shared" si="627"/>
        <v>80.83</v>
      </c>
      <c r="Q1144" s="39">
        <f t="shared" si="627"/>
        <v>78.08</v>
      </c>
      <c r="R1144" s="39">
        <f t="shared" si="627"/>
        <v>86.83</v>
      </c>
      <c r="S1144" s="39">
        <f t="shared" si="627"/>
        <v>1255.5</v>
      </c>
      <c r="T1144" s="39">
        <f t="shared" si="627"/>
        <v>83.7</v>
      </c>
      <c r="U1144" s="338"/>
      <c r="V1144" s="340"/>
    </row>
    <row r="1145" spans="1:32" ht="15" customHeight="1">
      <c r="A1145" s="335"/>
      <c r="B1145" s="78"/>
      <c r="C1145" s="28" t="s">
        <v>204</v>
      </c>
      <c r="D1145" s="84">
        <f>VLOOKUP($A$1138,'Nilai USP'!$B$283:$T$419,4)</f>
        <v>93</v>
      </c>
      <c r="E1145" s="84">
        <f>VLOOKUP($A$1138,'Nilai USP'!$B$283:$T$419,5)</f>
        <v>79.230769230769226</v>
      </c>
      <c r="F1145" s="84">
        <f>VLOOKUP($A$1138,'Nilai USP'!$B$283:$T$419,6)</f>
        <v>91</v>
      </c>
      <c r="G1145" s="84">
        <f>VLOOKUP($A$1138,'Nilai USP'!$B$283:$T$419,7)</f>
        <v>73</v>
      </c>
      <c r="H1145" s="84">
        <f>VLOOKUP($A$1138,'Nilai USP'!$B$283:$T$419,8)</f>
        <v>87</v>
      </c>
      <c r="I1145" s="84">
        <f>VLOOKUP($A$1138,'Nilai USP'!$B$283:$T$419,9)</f>
        <v>87</v>
      </c>
      <c r="J1145" s="84">
        <f>VLOOKUP($A$1138,'Nilai USP'!$B$283:$T$419,10)</f>
        <v>92</v>
      </c>
      <c r="K1145" s="84">
        <f>VLOOKUP($A$1138,'Nilai USP'!$B$283:$T$419,11)</f>
        <v>94</v>
      </c>
      <c r="L1145" s="84">
        <f>VLOOKUP($A$1138,'Nilai USP'!$B$283:$T$419,12)</f>
        <v>85</v>
      </c>
      <c r="M1145" s="84">
        <f>VLOOKUP($A$1138,'Nilai USP'!$B$283:$T$419,13)</f>
        <v>90.294117647058826</v>
      </c>
      <c r="N1145" s="84">
        <f>VLOOKUP($A$1138,'Nilai USP'!$B$283:$T$419,14)</f>
        <v>88</v>
      </c>
      <c r="O1145" s="84">
        <f>VLOOKUP($A$1138,'Nilai USP'!$B$283:$T$419,15)</f>
        <v>88</v>
      </c>
      <c r="P1145" s="84">
        <f>VLOOKUP($A$1138,'Nilai USP'!$B$283:$T$419,16)</f>
        <v>83</v>
      </c>
      <c r="Q1145" s="84">
        <f>VLOOKUP($A$1138,'Nilai USP'!$B$283:$T$419,17)</f>
        <v>76</v>
      </c>
      <c r="R1145" s="84">
        <f>VLOOKUP($A$1138,'Nilai USP'!$B$283:$T$419,18)</f>
        <v>87</v>
      </c>
      <c r="S1145" s="38">
        <f>SUM(D1145:R1145)</f>
        <v>1293.5248868778281</v>
      </c>
      <c r="T1145" s="38">
        <f>ROUND(S1145/COUNT(D1145:R1145),2)</f>
        <v>86.23</v>
      </c>
      <c r="U1145" s="338"/>
      <c r="V1145" s="340"/>
    </row>
    <row r="1146" spans="1:32" ht="15" customHeight="1" thickBot="1">
      <c r="A1146" s="336"/>
      <c r="B1146" s="29"/>
      <c r="C1146" s="37" t="s">
        <v>205</v>
      </c>
      <c r="D1146" s="41">
        <f t="shared" ref="D1146:R1146" si="628">ROUND((D1144*$V$6+D1145*$V$7),0)</f>
        <v>89</v>
      </c>
      <c r="E1146" s="41">
        <f t="shared" si="628"/>
        <v>82</v>
      </c>
      <c r="F1146" s="41">
        <f t="shared" si="628"/>
        <v>88</v>
      </c>
      <c r="G1146" s="41">
        <f t="shared" si="628"/>
        <v>78</v>
      </c>
      <c r="H1146" s="41">
        <f t="shared" si="628"/>
        <v>85</v>
      </c>
      <c r="I1146" s="41">
        <f t="shared" si="628"/>
        <v>86</v>
      </c>
      <c r="J1146" s="41">
        <f t="shared" si="628"/>
        <v>91</v>
      </c>
      <c r="K1146" s="41">
        <f t="shared" si="628"/>
        <v>89</v>
      </c>
      <c r="L1146" s="41">
        <f t="shared" si="628"/>
        <v>85</v>
      </c>
      <c r="M1146" s="41">
        <f t="shared" si="628"/>
        <v>86</v>
      </c>
      <c r="N1146" s="41">
        <f t="shared" si="628"/>
        <v>86</v>
      </c>
      <c r="O1146" s="41">
        <f t="shared" si="628"/>
        <v>86</v>
      </c>
      <c r="P1146" s="41">
        <f t="shared" si="628"/>
        <v>82</v>
      </c>
      <c r="Q1146" s="41">
        <f t="shared" si="628"/>
        <v>77</v>
      </c>
      <c r="R1146" s="41">
        <f t="shared" si="628"/>
        <v>87</v>
      </c>
      <c r="S1146" s="41">
        <f>SUM(D1146:R1146)</f>
        <v>1277</v>
      </c>
      <c r="T1146" s="41">
        <f>ROUND(S1146/COUNT(D1146:R1146),2)</f>
        <v>85.13</v>
      </c>
      <c r="U1146" s="339"/>
      <c r="V1146" s="341"/>
    </row>
    <row r="1147" spans="1:32" ht="15" customHeight="1" thickTop="1">
      <c r="A1147" s="334">
        <v>127</v>
      </c>
      <c r="B1147" s="26"/>
      <c r="C1147" s="36" t="s">
        <v>34</v>
      </c>
      <c r="D1147" s="87">
        <f>VLOOKUP($A$1147,Raport1!$B$283:$T$419,4)</f>
        <v>73.5</v>
      </c>
      <c r="E1147" s="87">
        <f>VLOOKUP($A$1147,Raport1!$B$283:$T$419,5)</f>
        <v>68</v>
      </c>
      <c r="F1147" s="87">
        <f>VLOOKUP($A$1147,Raport1!$B$283:$T$419,6)</f>
        <v>77.5</v>
      </c>
      <c r="G1147" s="87">
        <f>VLOOKUP($A$1147,Raport1!$B$283:$T$419,7)</f>
        <v>75</v>
      </c>
      <c r="H1147" s="87">
        <f>VLOOKUP($A$1147,Raport1!$B$283:$T$419,8)</f>
        <v>69.5</v>
      </c>
      <c r="I1147" s="87">
        <f>VLOOKUP($A$1147,Raport1!$B$283:$T$419,9)</f>
        <v>75.5</v>
      </c>
      <c r="J1147" s="87">
        <f>VLOOKUP($A$1147,Raport1!$B$283:$T$419,10)</f>
        <v>79</v>
      </c>
      <c r="K1147" s="87">
        <f>VLOOKUP($A$1147,Raport1!$B$283:$T$419,11)</f>
        <v>77.5</v>
      </c>
      <c r="L1147" s="87">
        <f>VLOOKUP($A$1147,Raport1!$B$283:$T$419,12)</f>
        <v>82</v>
      </c>
      <c r="M1147" s="87">
        <f>VLOOKUP($A$1147,Raport1!$B$283:$T$419,13)</f>
        <v>74</v>
      </c>
      <c r="N1147" s="87">
        <f>VLOOKUP($A$1147,Raport1!$B$283:$T$419,14)</f>
        <v>72.5</v>
      </c>
      <c r="O1147" s="87">
        <f>VLOOKUP($A$1147,Raport1!$B$283:$T$419,15)</f>
        <v>70</v>
      </c>
      <c r="P1147" s="87">
        <f>VLOOKUP($A$1147,Raport1!$B$283:$T$419,16)</f>
        <v>70</v>
      </c>
      <c r="Q1147" s="87">
        <f>VLOOKUP($A$1147,Raport1!$B$283:$T$419,17)</f>
        <v>73</v>
      </c>
      <c r="R1147" s="87">
        <f>VLOOKUP($A$1147,Raport1!$B$283:$T$419,18)</f>
        <v>70</v>
      </c>
      <c r="S1147" s="80">
        <f t="shared" ref="S1147:S1152" si="629">SUM(D1147:R1147)</f>
        <v>1107</v>
      </c>
      <c r="T1147" s="80">
        <f t="shared" ref="T1147:T1152" si="630">ROUND(S1147/COUNT(D1147:R1147),2)</f>
        <v>73.8</v>
      </c>
      <c r="U1147" s="337" t="s">
        <v>203</v>
      </c>
      <c r="V1147" s="340" t="s">
        <v>33</v>
      </c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</row>
    <row r="1148" spans="1:32" ht="15" customHeight="1">
      <c r="A1148" s="335"/>
      <c r="B1148" s="26"/>
      <c r="C1148" s="35" t="s">
        <v>35</v>
      </c>
      <c r="D1148" s="84">
        <f>VLOOKUP($A$1147,Raport2!$B$283:$T$419,4)</f>
        <v>73</v>
      </c>
      <c r="E1148" s="84">
        <f>VLOOKUP($A$1147,Raport2!$B$283:$T$419,5)</f>
        <v>73</v>
      </c>
      <c r="F1148" s="84">
        <f>VLOOKUP($A$1147,Raport2!$B$283:$T$419,6)</f>
        <v>74.5</v>
      </c>
      <c r="G1148" s="84">
        <f>VLOOKUP($A$1147,Raport2!$B$283:$T$419,7)</f>
        <v>85.5</v>
      </c>
      <c r="H1148" s="84">
        <f>VLOOKUP($A$1147,Raport2!$B$283:$T$419,8)</f>
        <v>71</v>
      </c>
      <c r="I1148" s="84">
        <f>VLOOKUP($A$1147,Raport2!$B$283:$T$419,9)</f>
        <v>77.5</v>
      </c>
      <c r="J1148" s="84">
        <f>VLOOKUP($A$1147,Raport2!$B$283:$T$419,10)</f>
        <v>83</v>
      </c>
      <c r="K1148" s="84">
        <f>VLOOKUP($A$1147,Raport2!$B$283:$T$419,11)</f>
        <v>80</v>
      </c>
      <c r="L1148" s="84">
        <f>VLOOKUP($A$1147,Raport2!$B$283:$T$419,12)</f>
        <v>80.5</v>
      </c>
      <c r="M1148" s="84">
        <f>VLOOKUP($A$1147,Raport2!$B$283:$T$419,13)</f>
        <v>75</v>
      </c>
      <c r="N1148" s="84">
        <f>VLOOKUP($A$1147,Raport2!$B$283:$T$419,14)</f>
        <v>73</v>
      </c>
      <c r="O1148" s="84">
        <f>VLOOKUP($A$1147,Raport2!$B$283:$T$419,15)</f>
        <v>70</v>
      </c>
      <c r="P1148" s="84">
        <f>VLOOKUP($A$1147,Raport2!$B$283:$T$419,16)</f>
        <v>72</v>
      </c>
      <c r="Q1148" s="84">
        <f>VLOOKUP($A$1147,Raport2!$B$283:$T$419,17)</f>
        <v>78.5</v>
      </c>
      <c r="R1148" s="84">
        <f>VLOOKUP($A$1147,Raport2!$B$283:$T$419,18)</f>
        <v>70</v>
      </c>
      <c r="S1148" s="38">
        <f t="shared" si="629"/>
        <v>1136.5</v>
      </c>
      <c r="T1148" s="38">
        <f t="shared" si="630"/>
        <v>75.77</v>
      </c>
      <c r="U1148" s="338"/>
      <c r="V1148" s="340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</row>
    <row r="1149" spans="1:32" ht="15" customHeight="1">
      <c r="A1149" s="335"/>
      <c r="B1149" s="342" t="str">
        <f>VLOOKUP($A$1147,PresensiIPS!$A$7:$M$360,7)</f>
        <v>RIZKY FIRMANSYAH ADI PUTRA</v>
      </c>
      <c r="C1149" s="35" t="s">
        <v>22</v>
      </c>
      <c r="D1149" s="84">
        <f>VLOOKUP($A$1147,Raport3!$B$283:$T$419,4)</f>
        <v>76.5</v>
      </c>
      <c r="E1149" s="84">
        <f>VLOOKUP($A$1147,Raport3!$B$283:$T$419,5)</f>
        <v>68</v>
      </c>
      <c r="F1149" s="84">
        <f>VLOOKUP($A$1147,Raport3!$B$283:$T$419,6)</f>
        <v>73.5</v>
      </c>
      <c r="G1149" s="84">
        <f>VLOOKUP($A$1147,Raport3!$B$283:$T$419,7)</f>
        <v>71.5</v>
      </c>
      <c r="H1149" s="84">
        <f>VLOOKUP($A$1147,Raport3!$B$283:$T$419,8)</f>
        <v>75.5</v>
      </c>
      <c r="I1149" s="84">
        <f>VLOOKUP($A$1147,Raport3!$B$283:$T$419,9)</f>
        <v>78</v>
      </c>
      <c r="J1149" s="84">
        <f>VLOOKUP($A$1147,Raport3!$B$283:$T$419,10)</f>
        <v>73.5</v>
      </c>
      <c r="K1149" s="84">
        <f>VLOOKUP($A$1147,Raport3!$B$283:$T$419,11)</f>
        <v>65</v>
      </c>
      <c r="L1149" s="84">
        <f>VLOOKUP($A$1147,Raport3!$B$283:$T$419,12)</f>
        <v>75.5</v>
      </c>
      <c r="M1149" s="84">
        <f>VLOOKUP($A$1147,Raport3!$B$283:$T$419,13)</f>
        <v>72.5</v>
      </c>
      <c r="N1149" s="84">
        <f>VLOOKUP($A$1147,Raport3!$B$283:$T$419,14)</f>
        <v>71</v>
      </c>
      <c r="O1149" s="84">
        <f>VLOOKUP($A$1147,Raport3!$B$283:$T$419,15)</f>
        <v>70</v>
      </c>
      <c r="P1149" s="84">
        <f>VLOOKUP($A$1147,Raport3!$B$283:$T$419,16)</f>
        <v>74</v>
      </c>
      <c r="Q1149" s="84">
        <f>VLOOKUP($A$1147,Raport3!$B$283:$T$419,17)</f>
        <v>68.5</v>
      </c>
      <c r="R1149" s="84">
        <f>VLOOKUP($A$1147,Raport3!$B$283:$T$419,18)</f>
        <v>74.5</v>
      </c>
      <c r="S1149" s="38">
        <f t="shared" si="629"/>
        <v>1087.5</v>
      </c>
      <c r="T1149" s="38">
        <f t="shared" si="630"/>
        <v>72.5</v>
      </c>
      <c r="U1149" s="338"/>
      <c r="V1149" s="340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</row>
    <row r="1150" spans="1:32" ht="15" customHeight="1">
      <c r="A1150" s="335"/>
      <c r="B1150" s="342"/>
      <c r="C1150" s="35" t="s">
        <v>23</v>
      </c>
      <c r="D1150" s="84">
        <f>VLOOKUP($A$1147,Raport4!$B$283:$T$419,4)</f>
        <v>77.5</v>
      </c>
      <c r="E1150" s="84">
        <f>VLOOKUP($A$1147,Raport4!$B$283:$T$419,5)</f>
        <v>73</v>
      </c>
      <c r="F1150" s="84">
        <f>VLOOKUP($A$1147,Raport4!$B$283:$T$419,6)</f>
        <v>70.5</v>
      </c>
      <c r="G1150" s="84">
        <f>VLOOKUP($A$1147,Raport4!$B$283:$T$419,7)</f>
        <v>85.5</v>
      </c>
      <c r="H1150" s="84">
        <f>VLOOKUP($A$1147,Raport4!$B$283:$T$419,8)</f>
        <v>86</v>
      </c>
      <c r="I1150" s="84">
        <f>VLOOKUP($A$1147,Raport4!$B$283:$T$419,9)</f>
        <v>78.5</v>
      </c>
      <c r="J1150" s="84">
        <f>VLOOKUP($A$1147,Raport4!$B$283:$T$419,10)</f>
        <v>73.5</v>
      </c>
      <c r="K1150" s="84">
        <f>VLOOKUP($A$1147,Raport4!$B$283:$T$419,11)</f>
        <v>81.5</v>
      </c>
      <c r="L1150" s="84">
        <f>VLOOKUP($A$1147,Raport4!$B$283:$T$419,12)</f>
        <v>77.5</v>
      </c>
      <c r="M1150" s="84">
        <f>VLOOKUP($A$1147,Raport4!$B$283:$T$419,13)</f>
        <v>70.5</v>
      </c>
      <c r="N1150" s="84">
        <f>VLOOKUP($A$1147,Raport4!$B$283:$T$419,14)</f>
        <v>72</v>
      </c>
      <c r="O1150" s="84">
        <f>VLOOKUP($A$1147,Raport4!$B$283:$T$419,15)</f>
        <v>70</v>
      </c>
      <c r="P1150" s="84">
        <f>VLOOKUP($A$1147,Raport4!$B$283:$T$419,16)</f>
        <v>77</v>
      </c>
      <c r="Q1150" s="84">
        <f>VLOOKUP($A$1147,Raport4!$B$283:$T$419,17)</f>
        <v>71.5</v>
      </c>
      <c r="R1150" s="84">
        <f>VLOOKUP($A$1147,Raport4!$B$283:$T$419,18)</f>
        <v>77.5</v>
      </c>
      <c r="S1150" s="38">
        <f t="shared" si="629"/>
        <v>1142</v>
      </c>
      <c r="T1150" s="38">
        <f t="shared" si="630"/>
        <v>76.13</v>
      </c>
      <c r="U1150" s="338"/>
      <c r="V1150" s="340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</row>
    <row r="1151" spans="1:32" ht="15" customHeight="1">
      <c r="A1151" s="335"/>
      <c r="B1151" s="86" t="str">
        <f>VLOOKUP($A$1147,PresensiIPS!$A$7:$M$360,4)</f>
        <v>3526020312030002</v>
      </c>
      <c r="C1151" s="36" t="s">
        <v>24</v>
      </c>
      <c r="D1151" s="84">
        <f>VLOOKUP($A$1147,Raport5!$B$283:$T$419,4)</f>
        <v>85</v>
      </c>
      <c r="E1151" s="84">
        <f>VLOOKUP($A$1147,Raport5!$B$283:$T$419,5)</f>
        <v>78.5</v>
      </c>
      <c r="F1151" s="84">
        <f>VLOOKUP($A$1147,Raport5!$B$283:$T$419,6)</f>
        <v>84.5</v>
      </c>
      <c r="G1151" s="84">
        <f>VLOOKUP($A$1147,Raport5!$B$283:$T$419,7)</f>
        <v>85</v>
      </c>
      <c r="H1151" s="84">
        <f>VLOOKUP($A$1147,Raport5!$B$283:$T$419,8)</f>
        <v>80</v>
      </c>
      <c r="I1151" s="84">
        <f>VLOOKUP($A$1147,Raport5!$B$283:$T$419,9)</f>
        <v>74</v>
      </c>
      <c r="J1151" s="84">
        <f>VLOOKUP($A$1147,Raport5!$B$283:$T$419,10)</f>
        <v>82.5</v>
      </c>
      <c r="K1151" s="84">
        <f>VLOOKUP($A$1147,Raport5!$B$283:$T$419,11)</f>
        <v>88</v>
      </c>
      <c r="L1151" s="84">
        <f>VLOOKUP($A$1147,Raport5!$B$283:$T$419,12)</f>
        <v>82</v>
      </c>
      <c r="M1151" s="84">
        <f>VLOOKUP($A$1147,Raport5!$B$283:$T$419,13)</f>
        <v>73</v>
      </c>
      <c r="N1151" s="84">
        <f>VLOOKUP($A$1147,Raport5!$B$283:$T$419,14)</f>
        <v>70</v>
      </c>
      <c r="O1151" s="84">
        <f>VLOOKUP($A$1147,Raport5!$B$283:$T$419,15)</f>
        <v>75</v>
      </c>
      <c r="P1151" s="84">
        <f>VLOOKUP($A$1147,Raport5!$B$283:$T$419,16)</f>
        <v>70</v>
      </c>
      <c r="Q1151" s="84">
        <f>VLOOKUP($A$1147,Raport5!$B$283:$T$419,17)</f>
        <v>73</v>
      </c>
      <c r="R1151" s="84">
        <f>VLOOKUP($A$1147,Raport5!$B$283:$T$419,18)</f>
        <v>75</v>
      </c>
      <c r="S1151" s="38">
        <f t="shared" si="629"/>
        <v>1175.5</v>
      </c>
      <c r="T1151" s="38">
        <f t="shared" si="630"/>
        <v>78.37</v>
      </c>
      <c r="U1151" s="338"/>
      <c r="V1151" s="340"/>
    </row>
    <row r="1152" spans="1:32" ht="15" customHeight="1">
      <c r="A1152" s="335"/>
      <c r="B1152" s="243">
        <f>VLOOKUP($A$1147,PresensiIPS!$A$7:$M$360,2)</f>
        <v>12478</v>
      </c>
      <c r="C1152" s="36" t="s">
        <v>67</v>
      </c>
      <c r="D1152" s="84">
        <f>VLOOKUP($A$1147,Raport6!$B$283:$T$419,4)</f>
        <v>85.5</v>
      </c>
      <c r="E1152" s="84">
        <f>VLOOKUP($A$1147,Raport6!$B$283:$T$419,5)</f>
        <v>82</v>
      </c>
      <c r="F1152" s="84">
        <f>VLOOKUP($A$1147,Raport6!$B$283:$T$419,6)</f>
        <v>87.5</v>
      </c>
      <c r="G1152" s="84">
        <f>VLOOKUP($A$1147,Raport6!$B$283:$T$419,7)</f>
        <v>87</v>
      </c>
      <c r="H1152" s="84">
        <f>VLOOKUP($A$1147,Raport6!$B$283:$T$419,8)</f>
        <v>82</v>
      </c>
      <c r="I1152" s="84">
        <f>VLOOKUP($A$1147,Raport6!$B$283:$T$419,9)</f>
        <v>77.5</v>
      </c>
      <c r="J1152" s="84">
        <f>VLOOKUP($A$1147,Raport6!$B$283:$T$419,10)</f>
        <v>83</v>
      </c>
      <c r="K1152" s="84">
        <f>VLOOKUP($A$1147,Raport6!$B$283:$T$419,11)</f>
        <v>91</v>
      </c>
      <c r="L1152" s="84">
        <f>VLOOKUP($A$1147,Raport6!$B$283:$T$419,12)</f>
        <v>82.5</v>
      </c>
      <c r="M1152" s="84">
        <f>VLOOKUP($A$1147,Raport6!$B$283:$T$419,13)</f>
        <v>75</v>
      </c>
      <c r="N1152" s="84">
        <f>VLOOKUP($A$1147,Raport6!$B$283:$T$419,14)</f>
        <v>73</v>
      </c>
      <c r="O1152" s="84">
        <f>VLOOKUP($A$1147,Raport6!$B$283:$T$419,15)</f>
        <v>77.5</v>
      </c>
      <c r="P1152" s="84">
        <f>VLOOKUP($A$1147,Raport6!$B$283:$T$419,16)</f>
        <v>75</v>
      </c>
      <c r="Q1152" s="84">
        <f>VLOOKUP($A$1147,Raport6!$B$283:$T$419,17)</f>
        <v>71</v>
      </c>
      <c r="R1152" s="84">
        <f>VLOOKUP($A$1147,Raport6!$B$283:$T$419,18)</f>
        <v>75</v>
      </c>
      <c r="S1152" s="38">
        <f t="shared" si="629"/>
        <v>1204.5</v>
      </c>
      <c r="T1152" s="38">
        <f t="shared" si="630"/>
        <v>80.3</v>
      </c>
      <c r="U1152" s="338"/>
      <c r="V1152" s="340"/>
    </row>
    <row r="1153" spans="1:32" ht="15" customHeight="1">
      <c r="A1153" s="335"/>
      <c r="B1153" s="243" t="str">
        <f>VLOOKUP($A$1147,PresensiIPS!$A$7:$M$360,3)</f>
        <v>0036001442</v>
      </c>
      <c r="C1153" s="27" t="s">
        <v>21</v>
      </c>
      <c r="D1153" s="39">
        <f>ROUND(((D1147+D1148+D1149+D1150+D1151+D1152)/6),2)</f>
        <v>78.5</v>
      </c>
      <c r="E1153" s="39">
        <f>ROUND(((E1147+E1148+E1149+E1150+E1151+E1152)/6),2)</f>
        <v>73.75</v>
      </c>
      <c r="F1153" s="39">
        <f>ROUND(((F1147+F1148+F1149+F1150+F1151+F1152)/6),2)</f>
        <v>78</v>
      </c>
      <c r="G1153" s="39">
        <f>ROUND(((G1147+G1148+G1149+G1150+G1151+G1152)/6),2)</f>
        <v>81.58</v>
      </c>
      <c r="H1153" s="39">
        <f>ROUND(((H1147+H1148+H1149+H1150+H1151+H1152)/6),2)</f>
        <v>77.33</v>
      </c>
      <c r="I1153" s="39">
        <f t="shared" ref="I1153:T1153" si="631">ROUND(((I1147+I1148+I1149+I1150+I1151+I1152)/6),2)</f>
        <v>76.83</v>
      </c>
      <c r="J1153" s="39">
        <f t="shared" si="631"/>
        <v>79.08</v>
      </c>
      <c r="K1153" s="39">
        <f t="shared" si="631"/>
        <v>80.5</v>
      </c>
      <c r="L1153" s="39">
        <f t="shared" si="631"/>
        <v>80</v>
      </c>
      <c r="M1153" s="39">
        <f t="shared" si="631"/>
        <v>73.33</v>
      </c>
      <c r="N1153" s="39">
        <f t="shared" si="631"/>
        <v>71.92</v>
      </c>
      <c r="O1153" s="39">
        <f t="shared" si="631"/>
        <v>72.08</v>
      </c>
      <c r="P1153" s="39">
        <f t="shared" si="631"/>
        <v>73</v>
      </c>
      <c r="Q1153" s="39">
        <f t="shared" si="631"/>
        <v>72.58</v>
      </c>
      <c r="R1153" s="39">
        <f t="shared" si="631"/>
        <v>73.67</v>
      </c>
      <c r="S1153" s="39">
        <f t="shared" si="631"/>
        <v>1142.17</v>
      </c>
      <c r="T1153" s="39">
        <f t="shared" si="631"/>
        <v>76.150000000000006</v>
      </c>
      <c r="U1153" s="338"/>
      <c r="V1153" s="340"/>
    </row>
    <row r="1154" spans="1:32" ht="15" customHeight="1">
      <c r="A1154" s="335"/>
      <c r="B1154" s="78"/>
      <c r="C1154" s="28" t="s">
        <v>204</v>
      </c>
      <c r="D1154" s="84">
        <f>VLOOKUP($A$1147,'Nilai USP'!$B$283:$T$419,4)</f>
        <v>70</v>
      </c>
      <c r="E1154" s="84">
        <f>VLOOKUP($A$1147,'Nilai USP'!$B$283:$T$419,5)</f>
        <v>70</v>
      </c>
      <c r="F1154" s="84">
        <f>VLOOKUP($A$1147,'Nilai USP'!$B$283:$T$419,6)</f>
        <v>71</v>
      </c>
      <c r="G1154" s="84">
        <f>VLOOKUP($A$1147,'Nilai USP'!$B$283:$T$419,7)</f>
        <v>73</v>
      </c>
      <c r="H1154" s="84">
        <f>VLOOKUP($A$1147,'Nilai USP'!$B$283:$T$419,8)</f>
        <v>74</v>
      </c>
      <c r="I1154" s="84">
        <f>VLOOKUP($A$1147,'Nilai USP'!$B$283:$T$419,9)</f>
        <v>75</v>
      </c>
      <c r="J1154" s="84">
        <f>VLOOKUP($A$1147,'Nilai USP'!$B$283:$T$419,10)</f>
        <v>70</v>
      </c>
      <c r="K1154" s="84">
        <f>VLOOKUP($A$1147,'Nilai USP'!$B$283:$T$419,11)</f>
        <v>73</v>
      </c>
      <c r="L1154" s="84">
        <f>VLOOKUP($A$1147,'Nilai USP'!$B$283:$T$419,12)</f>
        <v>70</v>
      </c>
      <c r="M1154" s="84">
        <f>VLOOKUP($A$1147,'Nilai USP'!$B$283:$T$419,13)</f>
        <v>72.647058823529406</v>
      </c>
      <c r="N1154" s="84">
        <f>VLOOKUP($A$1147,'Nilai USP'!$B$283:$T$419,14)</f>
        <v>70</v>
      </c>
      <c r="O1154" s="84">
        <f>VLOOKUP($A$1147,'Nilai USP'!$B$283:$T$419,15)</f>
        <v>71</v>
      </c>
      <c r="P1154" s="84">
        <f>VLOOKUP($A$1147,'Nilai USP'!$B$283:$T$419,16)</f>
        <v>73</v>
      </c>
      <c r="Q1154" s="84">
        <f>VLOOKUP($A$1147,'Nilai USP'!$B$283:$T$419,17)</f>
        <v>78</v>
      </c>
      <c r="R1154" s="84">
        <f>VLOOKUP($A$1147,'Nilai USP'!$B$283:$T$419,18)</f>
        <v>73</v>
      </c>
      <c r="S1154" s="38">
        <f>SUM(D1154:R1154)</f>
        <v>1083.6470588235293</v>
      </c>
      <c r="T1154" s="38">
        <f>ROUND(S1154/COUNT(D1154:R1154),2)</f>
        <v>72.239999999999995</v>
      </c>
      <c r="U1154" s="338"/>
      <c r="V1154" s="340"/>
    </row>
    <row r="1155" spans="1:32" ht="15" customHeight="1" thickBot="1">
      <c r="A1155" s="336"/>
      <c r="B1155" s="29"/>
      <c r="C1155" s="37" t="s">
        <v>205</v>
      </c>
      <c r="D1155" s="41">
        <f t="shared" ref="D1155:R1155" si="632">ROUND((D1153*$V$6+D1154*$V$7),0)</f>
        <v>74</v>
      </c>
      <c r="E1155" s="41">
        <f t="shared" si="632"/>
        <v>72</v>
      </c>
      <c r="F1155" s="41">
        <f t="shared" si="632"/>
        <v>75</v>
      </c>
      <c r="G1155" s="41">
        <f t="shared" si="632"/>
        <v>77</v>
      </c>
      <c r="H1155" s="41">
        <f t="shared" si="632"/>
        <v>76</v>
      </c>
      <c r="I1155" s="41">
        <f t="shared" si="632"/>
        <v>76</v>
      </c>
      <c r="J1155" s="41">
        <f t="shared" si="632"/>
        <v>75</v>
      </c>
      <c r="K1155" s="41">
        <f t="shared" si="632"/>
        <v>77</v>
      </c>
      <c r="L1155" s="41">
        <f t="shared" si="632"/>
        <v>75</v>
      </c>
      <c r="M1155" s="41">
        <f t="shared" si="632"/>
        <v>73</v>
      </c>
      <c r="N1155" s="41">
        <f t="shared" si="632"/>
        <v>71</v>
      </c>
      <c r="O1155" s="41">
        <f t="shared" si="632"/>
        <v>72</v>
      </c>
      <c r="P1155" s="41">
        <f t="shared" si="632"/>
        <v>73</v>
      </c>
      <c r="Q1155" s="41">
        <f t="shared" si="632"/>
        <v>75</v>
      </c>
      <c r="R1155" s="41">
        <f t="shared" si="632"/>
        <v>73</v>
      </c>
      <c r="S1155" s="41">
        <f>SUM(D1155:R1155)</f>
        <v>1114</v>
      </c>
      <c r="T1155" s="41">
        <f>ROUND(S1155/COUNT(D1155:R1155),2)</f>
        <v>74.27</v>
      </c>
      <c r="U1155" s="339"/>
      <c r="V1155" s="341"/>
    </row>
    <row r="1156" spans="1:32" ht="15" customHeight="1" thickTop="1">
      <c r="A1156" s="334">
        <v>128</v>
      </c>
      <c r="B1156" s="26"/>
      <c r="C1156" s="36" t="s">
        <v>34</v>
      </c>
      <c r="D1156" s="87">
        <f>VLOOKUP($A$1156,Raport1!$B$283:$T$419,4)</f>
        <v>75</v>
      </c>
      <c r="E1156" s="87">
        <f>VLOOKUP($A$1156,Raport1!$B$283:$T$419,5)</f>
        <v>73.5</v>
      </c>
      <c r="F1156" s="87">
        <f>VLOOKUP($A$1156,Raport1!$B$283:$T$419,6)</f>
        <v>81</v>
      </c>
      <c r="G1156" s="87">
        <f>VLOOKUP($A$1156,Raport1!$B$283:$T$419,7)</f>
        <v>77</v>
      </c>
      <c r="H1156" s="87">
        <f>VLOOKUP($A$1156,Raport1!$B$283:$T$419,8)</f>
        <v>71</v>
      </c>
      <c r="I1156" s="87">
        <f>VLOOKUP($A$1156,Raport1!$B$283:$T$419,9)</f>
        <v>78.5</v>
      </c>
      <c r="J1156" s="87">
        <f>VLOOKUP($A$1156,Raport1!$B$283:$T$419,10)</f>
        <v>81.5</v>
      </c>
      <c r="K1156" s="87">
        <f>VLOOKUP($A$1156,Raport1!$B$283:$T$419,11)</f>
        <v>77.5</v>
      </c>
      <c r="L1156" s="87">
        <f>VLOOKUP($A$1156,Raport1!$B$283:$T$419,12)</f>
        <v>83.5</v>
      </c>
      <c r="M1156" s="87">
        <f>VLOOKUP($A$1156,Raport1!$B$283:$T$419,13)</f>
        <v>74</v>
      </c>
      <c r="N1156" s="87">
        <f>VLOOKUP($A$1156,Raport1!$B$283:$T$419,14)</f>
        <v>70.5</v>
      </c>
      <c r="O1156" s="87">
        <f>VLOOKUP($A$1156,Raport1!$B$283:$T$419,15)</f>
        <v>75</v>
      </c>
      <c r="P1156" s="87">
        <f>VLOOKUP($A$1156,Raport1!$B$283:$T$419,16)</f>
        <v>75.5</v>
      </c>
      <c r="Q1156" s="87">
        <f>VLOOKUP($A$1156,Raport1!$B$283:$T$419,17)</f>
        <v>76.5</v>
      </c>
      <c r="R1156" s="87">
        <f>VLOOKUP($A$1156,Raport1!$B$283:$T$419,18)</f>
        <v>76</v>
      </c>
      <c r="S1156" s="80">
        <f t="shared" ref="S1156:S1161" si="633">SUM(D1156:R1156)</f>
        <v>1146</v>
      </c>
      <c r="T1156" s="80">
        <f t="shared" ref="T1156:T1161" si="634">ROUND(S1156/COUNT(D1156:R1156),2)</f>
        <v>76.400000000000006</v>
      </c>
      <c r="U1156" s="337" t="s">
        <v>203</v>
      </c>
      <c r="V1156" s="340" t="s">
        <v>33</v>
      </c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</row>
    <row r="1157" spans="1:32" ht="15" customHeight="1">
      <c r="A1157" s="335"/>
      <c r="B1157" s="26"/>
      <c r="C1157" s="35" t="s">
        <v>35</v>
      </c>
      <c r="D1157" s="84">
        <f>VLOOKUP($A$1156,Raport2!$B$283:$T$419,4)</f>
        <v>76.5</v>
      </c>
      <c r="E1157" s="84">
        <f>VLOOKUP($A$1156,Raport2!$B$283:$T$419,5)</f>
        <v>74.5</v>
      </c>
      <c r="F1157" s="84">
        <f>VLOOKUP($A$1156,Raport2!$B$283:$T$419,6)</f>
        <v>82.5</v>
      </c>
      <c r="G1157" s="84">
        <f>VLOOKUP($A$1156,Raport2!$B$283:$T$419,7)</f>
        <v>83.5</v>
      </c>
      <c r="H1157" s="84">
        <f>VLOOKUP($A$1156,Raport2!$B$283:$T$419,8)</f>
        <v>79.5</v>
      </c>
      <c r="I1157" s="84">
        <f>VLOOKUP($A$1156,Raport2!$B$283:$T$419,9)</f>
        <v>80.5</v>
      </c>
      <c r="J1157" s="84">
        <f>VLOOKUP($A$1156,Raport2!$B$283:$T$419,10)</f>
        <v>86.5</v>
      </c>
      <c r="K1157" s="84">
        <f>VLOOKUP($A$1156,Raport2!$B$283:$T$419,11)</f>
        <v>81</v>
      </c>
      <c r="L1157" s="84">
        <f>VLOOKUP($A$1156,Raport2!$B$283:$T$419,12)</f>
        <v>83</v>
      </c>
      <c r="M1157" s="84">
        <f>VLOOKUP($A$1156,Raport2!$B$283:$T$419,13)</f>
        <v>76.5</v>
      </c>
      <c r="N1157" s="84">
        <f>VLOOKUP($A$1156,Raport2!$B$283:$T$419,14)</f>
        <v>78</v>
      </c>
      <c r="O1157" s="84">
        <f>VLOOKUP($A$1156,Raport2!$B$283:$T$419,15)</f>
        <v>78</v>
      </c>
      <c r="P1157" s="84">
        <f>VLOOKUP($A$1156,Raport2!$B$283:$T$419,16)</f>
        <v>76.5</v>
      </c>
      <c r="Q1157" s="84">
        <f>VLOOKUP($A$1156,Raport2!$B$283:$T$419,17)</f>
        <v>80</v>
      </c>
      <c r="R1157" s="84">
        <f>VLOOKUP($A$1156,Raport2!$B$283:$T$419,18)</f>
        <v>75</v>
      </c>
      <c r="S1157" s="38">
        <f t="shared" si="633"/>
        <v>1191.5</v>
      </c>
      <c r="T1157" s="38">
        <f t="shared" si="634"/>
        <v>79.430000000000007</v>
      </c>
      <c r="U1157" s="338"/>
      <c r="V1157" s="340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</row>
    <row r="1158" spans="1:32" ht="15" customHeight="1">
      <c r="A1158" s="335"/>
      <c r="B1158" s="342" t="str">
        <f>VLOOKUP($A$1156,PresensiIPS!$A$7:$M$360,7)</f>
        <v>SITI NURFAIZAH</v>
      </c>
      <c r="C1158" s="35" t="s">
        <v>22</v>
      </c>
      <c r="D1158" s="84">
        <f>VLOOKUP($A$1156,Raport3!$B$283:$T$419,4)</f>
        <v>71</v>
      </c>
      <c r="E1158" s="84">
        <f>VLOOKUP($A$1156,Raport3!$B$283:$T$419,5)</f>
        <v>77</v>
      </c>
      <c r="F1158" s="84">
        <f>VLOOKUP($A$1156,Raport3!$B$283:$T$419,6)</f>
        <v>76</v>
      </c>
      <c r="G1158" s="84">
        <f>VLOOKUP($A$1156,Raport3!$B$283:$T$419,7)</f>
        <v>82.5</v>
      </c>
      <c r="H1158" s="84">
        <f>VLOOKUP($A$1156,Raport3!$B$283:$T$419,8)</f>
        <v>85.5</v>
      </c>
      <c r="I1158" s="84">
        <f>VLOOKUP($A$1156,Raport3!$B$283:$T$419,9)</f>
        <v>82.5</v>
      </c>
      <c r="J1158" s="84">
        <f>VLOOKUP($A$1156,Raport3!$B$283:$T$419,10)</f>
        <v>85</v>
      </c>
      <c r="K1158" s="84">
        <f>VLOOKUP($A$1156,Raport3!$B$283:$T$419,11)</f>
        <v>81</v>
      </c>
      <c r="L1158" s="84">
        <f>VLOOKUP($A$1156,Raport3!$B$283:$T$419,12)</f>
        <v>76.5</v>
      </c>
      <c r="M1158" s="84">
        <f>VLOOKUP($A$1156,Raport3!$B$283:$T$419,13)</f>
        <v>78.5</v>
      </c>
      <c r="N1158" s="84">
        <f>VLOOKUP($A$1156,Raport3!$B$283:$T$419,14)</f>
        <v>74</v>
      </c>
      <c r="O1158" s="84">
        <f>VLOOKUP($A$1156,Raport3!$B$283:$T$419,15)</f>
        <v>75</v>
      </c>
      <c r="P1158" s="84">
        <f>VLOOKUP($A$1156,Raport3!$B$283:$T$419,16)</f>
        <v>80</v>
      </c>
      <c r="Q1158" s="84">
        <f>VLOOKUP($A$1156,Raport3!$B$283:$T$419,17)</f>
        <v>71</v>
      </c>
      <c r="R1158" s="84">
        <f>VLOOKUP($A$1156,Raport3!$B$283:$T$419,18)</f>
        <v>78.5</v>
      </c>
      <c r="S1158" s="38">
        <f t="shared" si="633"/>
        <v>1174</v>
      </c>
      <c r="T1158" s="38">
        <f t="shared" si="634"/>
        <v>78.27</v>
      </c>
      <c r="U1158" s="338"/>
      <c r="V1158" s="340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</row>
    <row r="1159" spans="1:32" ht="15" customHeight="1">
      <c r="A1159" s="335"/>
      <c r="B1159" s="342"/>
      <c r="C1159" s="35" t="s">
        <v>23</v>
      </c>
      <c r="D1159" s="84">
        <f>VLOOKUP($A$1156,Raport4!$B$283:$T$419,4)</f>
        <v>73.5</v>
      </c>
      <c r="E1159" s="84">
        <f>VLOOKUP($A$1156,Raport4!$B$283:$T$419,5)</f>
        <v>79</v>
      </c>
      <c r="F1159" s="84">
        <f>VLOOKUP($A$1156,Raport4!$B$283:$T$419,6)</f>
        <v>76</v>
      </c>
      <c r="G1159" s="84">
        <f>VLOOKUP($A$1156,Raport4!$B$283:$T$419,7)</f>
        <v>88.5</v>
      </c>
      <c r="H1159" s="84">
        <f>VLOOKUP($A$1156,Raport4!$B$283:$T$419,8)</f>
        <v>87</v>
      </c>
      <c r="I1159" s="84">
        <f>VLOOKUP($A$1156,Raport4!$B$283:$T$419,9)</f>
        <v>83</v>
      </c>
      <c r="J1159" s="84">
        <f>VLOOKUP($A$1156,Raport4!$B$283:$T$419,10)</f>
        <v>89</v>
      </c>
      <c r="K1159" s="84">
        <f>VLOOKUP($A$1156,Raport4!$B$283:$T$419,11)</f>
        <v>83</v>
      </c>
      <c r="L1159" s="84">
        <f>VLOOKUP($A$1156,Raport4!$B$283:$T$419,12)</f>
        <v>84</v>
      </c>
      <c r="M1159" s="84">
        <f>VLOOKUP($A$1156,Raport4!$B$283:$T$419,13)</f>
        <v>77</v>
      </c>
      <c r="N1159" s="84">
        <f>VLOOKUP($A$1156,Raport4!$B$283:$T$419,14)</f>
        <v>76</v>
      </c>
      <c r="O1159" s="84">
        <f>VLOOKUP($A$1156,Raport4!$B$283:$T$419,15)</f>
        <v>80</v>
      </c>
      <c r="P1159" s="84">
        <f>VLOOKUP($A$1156,Raport4!$B$283:$T$419,16)</f>
        <v>85</v>
      </c>
      <c r="Q1159" s="84">
        <f>VLOOKUP($A$1156,Raport4!$B$283:$T$419,17)</f>
        <v>76.5</v>
      </c>
      <c r="R1159" s="84">
        <f>VLOOKUP($A$1156,Raport4!$B$283:$T$419,18)</f>
        <v>82.5</v>
      </c>
      <c r="S1159" s="38">
        <f t="shared" si="633"/>
        <v>1220</v>
      </c>
      <c r="T1159" s="38">
        <f t="shared" si="634"/>
        <v>81.33</v>
      </c>
      <c r="U1159" s="338"/>
      <c r="V1159" s="340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</row>
    <row r="1160" spans="1:32" ht="15" customHeight="1">
      <c r="A1160" s="335"/>
      <c r="B1160" s="86" t="str">
        <f>VLOOKUP($A$1156,PresensiIPS!$A$7:$M$360,4)</f>
        <v>3578124509030003</v>
      </c>
      <c r="C1160" s="36" t="s">
        <v>24</v>
      </c>
      <c r="D1160" s="84">
        <f>VLOOKUP($A$1156,Raport5!$B$283:$T$419,4)</f>
        <v>88.5</v>
      </c>
      <c r="E1160" s="84">
        <f>VLOOKUP($A$1156,Raport5!$B$283:$T$419,5)</f>
        <v>85.5</v>
      </c>
      <c r="F1160" s="84">
        <f>VLOOKUP($A$1156,Raport5!$B$283:$T$419,6)</f>
        <v>88</v>
      </c>
      <c r="G1160" s="84">
        <f>VLOOKUP($A$1156,Raport5!$B$283:$T$419,7)</f>
        <v>88.5</v>
      </c>
      <c r="H1160" s="84">
        <f>VLOOKUP($A$1156,Raport5!$B$283:$T$419,8)</f>
        <v>86.5</v>
      </c>
      <c r="I1160" s="84">
        <f>VLOOKUP($A$1156,Raport5!$B$283:$T$419,9)</f>
        <v>87</v>
      </c>
      <c r="J1160" s="84">
        <f>VLOOKUP($A$1156,Raport5!$B$283:$T$419,10)</f>
        <v>90</v>
      </c>
      <c r="K1160" s="84">
        <f>VLOOKUP($A$1156,Raport5!$B$283:$T$419,11)</f>
        <v>92</v>
      </c>
      <c r="L1160" s="84">
        <f>VLOOKUP($A$1156,Raport5!$B$283:$T$419,12)</f>
        <v>90</v>
      </c>
      <c r="M1160" s="84">
        <f>VLOOKUP($A$1156,Raport5!$B$283:$T$419,13)</f>
        <v>82</v>
      </c>
      <c r="N1160" s="84">
        <f>VLOOKUP($A$1156,Raport5!$B$283:$T$419,14)</f>
        <v>77.5</v>
      </c>
      <c r="O1160" s="84">
        <f>VLOOKUP($A$1156,Raport5!$B$283:$T$419,15)</f>
        <v>87.5</v>
      </c>
      <c r="P1160" s="84">
        <f>VLOOKUP($A$1156,Raport5!$B$283:$T$419,16)</f>
        <v>77</v>
      </c>
      <c r="Q1160" s="84">
        <f>VLOOKUP($A$1156,Raport5!$B$283:$T$419,17)</f>
        <v>80</v>
      </c>
      <c r="R1160" s="84">
        <f>VLOOKUP($A$1156,Raport5!$B$283:$T$419,18)</f>
        <v>82</v>
      </c>
      <c r="S1160" s="38">
        <f t="shared" si="633"/>
        <v>1282</v>
      </c>
      <c r="T1160" s="38">
        <f t="shared" si="634"/>
        <v>85.47</v>
      </c>
      <c r="U1160" s="338"/>
      <c r="V1160" s="340"/>
    </row>
    <row r="1161" spans="1:32" ht="15" customHeight="1">
      <c r="A1161" s="335"/>
      <c r="B1161" s="243">
        <f>VLOOKUP($A$1156,PresensiIPS!$A$7:$M$360,2)</f>
        <v>12499</v>
      </c>
      <c r="C1161" s="36" t="s">
        <v>67</v>
      </c>
      <c r="D1161" s="84">
        <f>VLOOKUP($A$1156,Raport6!$B$283:$T$419,4)</f>
        <v>89.5</v>
      </c>
      <c r="E1161" s="84">
        <f>VLOOKUP($A$1156,Raport6!$B$283:$T$419,5)</f>
        <v>89</v>
      </c>
      <c r="F1161" s="84">
        <f>VLOOKUP($A$1156,Raport6!$B$283:$T$419,6)</f>
        <v>91.5</v>
      </c>
      <c r="G1161" s="84">
        <f>VLOOKUP($A$1156,Raport6!$B$283:$T$419,7)</f>
        <v>90.5</v>
      </c>
      <c r="H1161" s="84">
        <f>VLOOKUP($A$1156,Raport6!$B$283:$T$419,8)</f>
        <v>88</v>
      </c>
      <c r="I1161" s="84">
        <f>VLOOKUP($A$1156,Raport6!$B$283:$T$419,9)</f>
        <v>88.5</v>
      </c>
      <c r="J1161" s="84">
        <f>VLOOKUP($A$1156,Raport6!$B$283:$T$419,10)</f>
        <v>94</v>
      </c>
      <c r="K1161" s="84">
        <f>VLOOKUP($A$1156,Raport6!$B$283:$T$419,11)</f>
        <v>95</v>
      </c>
      <c r="L1161" s="84">
        <f>VLOOKUP($A$1156,Raport6!$B$283:$T$419,12)</f>
        <v>90.5</v>
      </c>
      <c r="M1161" s="84">
        <f>VLOOKUP($A$1156,Raport6!$B$283:$T$419,13)</f>
        <v>86</v>
      </c>
      <c r="N1161" s="84">
        <f>VLOOKUP($A$1156,Raport6!$B$283:$T$419,14)</f>
        <v>79.5</v>
      </c>
      <c r="O1161" s="84">
        <f>VLOOKUP($A$1156,Raport6!$B$283:$T$419,15)</f>
        <v>87.5</v>
      </c>
      <c r="P1161" s="84">
        <f>VLOOKUP($A$1156,Raport6!$B$283:$T$419,16)</f>
        <v>80</v>
      </c>
      <c r="Q1161" s="84">
        <f>VLOOKUP($A$1156,Raport6!$B$283:$T$419,17)</f>
        <v>80</v>
      </c>
      <c r="R1161" s="84">
        <f>VLOOKUP($A$1156,Raport6!$B$283:$T$419,18)</f>
        <v>83.5</v>
      </c>
      <c r="S1161" s="38">
        <f t="shared" si="633"/>
        <v>1313</v>
      </c>
      <c r="T1161" s="38">
        <f t="shared" si="634"/>
        <v>87.53</v>
      </c>
      <c r="U1161" s="338"/>
      <c r="V1161" s="340"/>
    </row>
    <row r="1162" spans="1:32" ht="15" customHeight="1">
      <c r="A1162" s="335"/>
      <c r="B1162" s="243" t="str">
        <f>VLOOKUP($A$1156,PresensiIPS!$A$7:$M$360,3)</f>
        <v>0037316195</v>
      </c>
      <c r="C1162" s="27" t="s">
        <v>21</v>
      </c>
      <c r="D1162" s="39">
        <f>ROUND(((D1156+D1157+D1158+D1159+D1160+D1161)/6),2)</f>
        <v>79</v>
      </c>
      <c r="E1162" s="39">
        <f>ROUND(((E1156+E1157+E1158+E1159+E1160+E1161)/6),2)</f>
        <v>79.75</v>
      </c>
      <c r="F1162" s="39">
        <f>ROUND(((F1156+F1157+F1158+F1159+F1160+F1161)/6),2)</f>
        <v>82.5</v>
      </c>
      <c r="G1162" s="39">
        <f>ROUND(((G1156+G1157+G1158+G1159+G1160+G1161)/6),2)</f>
        <v>85.08</v>
      </c>
      <c r="H1162" s="39">
        <f>ROUND(((H1156+H1157+H1158+H1159+H1160+H1161)/6),2)</f>
        <v>82.92</v>
      </c>
      <c r="I1162" s="39">
        <f t="shared" ref="I1162:T1162" si="635">ROUND(((I1156+I1157+I1158+I1159+I1160+I1161)/6),2)</f>
        <v>83.33</v>
      </c>
      <c r="J1162" s="39">
        <f t="shared" si="635"/>
        <v>87.67</v>
      </c>
      <c r="K1162" s="39">
        <f t="shared" si="635"/>
        <v>84.92</v>
      </c>
      <c r="L1162" s="39">
        <f t="shared" si="635"/>
        <v>84.58</v>
      </c>
      <c r="M1162" s="39">
        <f t="shared" si="635"/>
        <v>79</v>
      </c>
      <c r="N1162" s="39">
        <f t="shared" si="635"/>
        <v>75.92</v>
      </c>
      <c r="O1162" s="39">
        <f t="shared" si="635"/>
        <v>80.5</v>
      </c>
      <c r="P1162" s="39">
        <f t="shared" si="635"/>
        <v>79</v>
      </c>
      <c r="Q1162" s="39">
        <f t="shared" si="635"/>
        <v>77.33</v>
      </c>
      <c r="R1162" s="39">
        <f t="shared" si="635"/>
        <v>79.58</v>
      </c>
      <c r="S1162" s="39">
        <f t="shared" si="635"/>
        <v>1221.08</v>
      </c>
      <c r="T1162" s="39">
        <f t="shared" si="635"/>
        <v>81.41</v>
      </c>
      <c r="U1162" s="338"/>
      <c r="V1162" s="340"/>
    </row>
    <row r="1163" spans="1:32" ht="15" customHeight="1">
      <c r="A1163" s="335"/>
      <c r="B1163" s="78"/>
      <c r="C1163" s="28" t="s">
        <v>204</v>
      </c>
      <c r="D1163" s="84">
        <f>VLOOKUP($A$1156,'Nilai USP'!$B$283:$T$419,4)</f>
        <v>91</v>
      </c>
      <c r="E1163" s="84">
        <f>VLOOKUP($A$1156,'Nilai USP'!$B$283:$T$419,5)</f>
        <v>89.230769230769226</v>
      </c>
      <c r="F1163" s="84">
        <f>VLOOKUP($A$1156,'Nilai USP'!$B$283:$T$419,6)</f>
        <v>92</v>
      </c>
      <c r="G1163" s="84">
        <f>VLOOKUP($A$1156,'Nilai USP'!$B$283:$T$419,7)</f>
        <v>85</v>
      </c>
      <c r="H1163" s="84">
        <f>VLOOKUP($A$1156,'Nilai USP'!$B$283:$T$419,8)</f>
        <v>83</v>
      </c>
      <c r="I1163" s="84">
        <f>VLOOKUP($A$1156,'Nilai USP'!$B$283:$T$419,9)</f>
        <v>94</v>
      </c>
      <c r="J1163" s="84">
        <f>VLOOKUP($A$1156,'Nilai USP'!$B$283:$T$419,10)</f>
        <v>90</v>
      </c>
      <c r="K1163" s="84">
        <f>VLOOKUP($A$1156,'Nilai USP'!$B$283:$T$419,11)</f>
        <v>96</v>
      </c>
      <c r="L1163" s="84">
        <f>VLOOKUP($A$1156,'Nilai USP'!$B$283:$T$419,12)</f>
        <v>84</v>
      </c>
      <c r="M1163" s="84">
        <f>VLOOKUP($A$1156,'Nilai USP'!$B$283:$T$419,13)</f>
        <v>92.941176470588232</v>
      </c>
      <c r="N1163" s="84">
        <f>VLOOKUP($A$1156,'Nilai USP'!$B$283:$T$419,14)</f>
        <v>94</v>
      </c>
      <c r="O1163" s="84">
        <f>VLOOKUP($A$1156,'Nilai USP'!$B$283:$T$419,15)</f>
        <v>87</v>
      </c>
      <c r="P1163" s="84">
        <f>VLOOKUP($A$1156,'Nilai USP'!$B$283:$T$419,16)</f>
        <v>84</v>
      </c>
      <c r="Q1163" s="84">
        <f>VLOOKUP($A$1156,'Nilai USP'!$B$283:$T$419,17)</f>
        <v>84</v>
      </c>
      <c r="R1163" s="84">
        <f>VLOOKUP($A$1156,'Nilai USP'!$B$283:$T$419,18)</f>
        <v>85</v>
      </c>
      <c r="S1163" s="38">
        <f>SUM(D1163:R1163)</f>
        <v>1331.1719457013576</v>
      </c>
      <c r="T1163" s="38">
        <f>ROUND(S1163/COUNT(D1163:R1163),2)</f>
        <v>88.74</v>
      </c>
      <c r="U1163" s="338"/>
      <c r="V1163" s="340"/>
    </row>
    <row r="1164" spans="1:32" ht="15" customHeight="1" thickBot="1">
      <c r="A1164" s="336"/>
      <c r="B1164" s="29"/>
      <c r="C1164" s="37" t="s">
        <v>205</v>
      </c>
      <c r="D1164" s="41">
        <f t="shared" ref="D1164:R1164" si="636">ROUND((D1162*$V$6+D1163*$V$7),0)</f>
        <v>85</v>
      </c>
      <c r="E1164" s="41">
        <f t="shared" si="636"/>
        <v>84</v>
      </c>
      <c r="F1164" s="41">
        <f t="shared" si="636"/>
        <v>87</v>
      </c>
      <c r="G1164" s="41">
        <f t="shared" si="636"/>
        <v>85</v>
      </c>
      <c r="H1164" s="41">
        <f t="shared" si="636"/>
        <v>83</v>
      </c>
      <c r="I1164" s="41">
        <f t="shared" si="636"/>
        <v>89</v>
      </c>
      <c r="J1164" s="41">
        <f t="shared" si="636"/>
        <v>89</v>
      </c>
      <c r="K1164" s="41">
        <f t="shared" si="636"/>
        <v>90</v>
      </c>
      <c r="L1164" s="41">
        <f t="shared" si="636"/>
        <v>84</v>
      </c>
      <c r="M1164" s="41">
        <f t="shared" si="636"/>
        <v>86</v>
      </c>
      <c r="N1164" s="41">
        <f t="shared" si="636"/>
        <v>85</v>
      </c>
      <c r="O1164" s="41">
        <f t="shared" si="636"/>
        <v>84</v>
      </c>
      <c r="P1164" s="41">
        <f t="shared" si="636"/>
        <v>82</v>
      </c>
      <c r="Q1164" s="41">
        <f t="shared" si="636"/>
        <v>81</v>
      </c>
      <c r="R1164" s="41">
        <f t="shared" si="636"/>
        <v>82</v>
      </c>
      <c r="S1164" s="41">
        <f>SUM(D1164:R1164)</f>
        <v>1276</v>
      </c>
      <c r="T1164" s="41">
        <f>ROUND(S1164/COUNT(D1164:R1164),2)</f>
        <v>85.07</v>
      </c>
      <c r="U1164" s="339"/>
      <c r="V1164" s="341"/>
    </row>
    <row r="1165" spans="1:32" ht="15" customHeight="1" thickTop="1">
      <c r="A1165" s="334">
        <v>129</v>
      </c>
      <c r="B1165" s="26"/>
      <c r="C1165" s="36" t="s">
        <v>34</v>
      </c>
      <c r="D1165" s="87">
        <f>VLOOKUP($A$1165,Raport1!$B$283:$T$419,4)</f>
        <v>74</v>
      </c>
      <c r="E1165" s="87">
        <f>VLOOKUP($A$1165,Raport1!$B$283:$T$419,5)</f>
        <v>75</v>
      </c>
      <c r="F1165" s="87">
        <f>VLOOKUP($A$1165,Raport1!$B$283:$T$419,6)</f>
        <v>81</v>
      </c>
      <c r="G1165" s="87">
        <f>VLOOKUP($A$1165,Raport1!$B$283:$T$419,7)</f>
        <v>76</v>
      </c>
      <c r="H1165" s="87">
        <f>VLOOKUP($A$1165,Raport1!$B$283:$T$419,8)</f>
        <v>71</v>
      </c>
      <c r="I1165" s="87">
        <f>VLOOKUP($A$1165,Raport1!$B$283:$T$419,9)</f>
        <v>78.5</v>
      </c>
      <c r="J1165" s="87">
        <f>VLOOKUP($A$1165,Raport1!$B$283:$T$419,10)</f>
        <v>80</v>
      </c>
      <c r="K1165" s="87">
        <f>VLOOKUP($A$1165,Raport1!$B$283:$T$419,11)</f>
        <v>77.5</v>
      </c>
      <c r="L1165" s="87">
        <f>VLOOKUP($A$1165,Raport1!$B$283:$T$419,12)</f>
        <v>83.5</v>
      </c>
      <c r="M1165" s="87">
        <f>VLOOKUP($A$1165,Raport1!$B$283:$T$419,13)</f>
        <v>78</v>
      </c>
      <c r="N1165" s="87">
        <f>VLOOKUP($A$1165,Raport1!$B$283:$T$419,14)</f>
        <v>75.5</v>
      </c>
      <c r="O1165" s="87">
        <f>VLOOKUP($A$1165,Raport1!$B$283:$T$419,15)</f>
        <v>74</v>
      </c>
      <c r="P1165" s="87">
        <f>VLOOKUP($A$1165,Raport1!$B$283:$T$419,16)</f>
        <v>74</v>
      </c>
      <c r="Q1165" s="87">
        <f>VLOOKUP($A$1165,Raport1!$B$283:$T$419,17)</f>
        <v>75.5</v>
      </c>
      <c r="R1165" s="87">
        <f>VLOOKUP($A$1165,Raport1!$B$283:$T$419,18)</f>
        <v>76</v>
      </c>
      <c r="S1165" s="80">
        <f t="shared" ref="S1165:S1170" si="637">SUM(D1165:R1165)</f>
        <v>1149.5</v>
      </c>
      <c r="T1165" s="80">
        <f t="shared" ref="T1165:T1170" si="638">ROUND(S1165/COUNT(D1165:R1165),2)</f>
        <v>76.63</v>
      </c>
      <c r="U1165" s="337" t="s">
        <v>203</v>
      </c>
      <c r="V1165" s="340" t="s">
        <v>33</v>
      </c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</row>
    <row r="1166" spans="1:32" ht="15" customHeight="1">
      <c r="A1166" s="335"/>
      <c r="B1166" s="26"/>
      <c r="C1166" s="35" t="s">
        <v>35</v>
      </c>
      <c r="D1166" s="84">
        <f>VLOOKUP($A$1165,Raport2!$B$283:$T$419,4)</f>
        <v>78</v>
      </c>
      <c r="E1166" s="84">
        <f>VLOOKUP($A$1165,Raport2!$B$283:$T$419,5)</f>
        <v>75</v>
      </c>
      <c r="F1166" s="84">
        <f>VLOOKUP($A$1165,Raport2!$B$283:$T$419,6)</f>
        <v>83</v>
      </c>
      <c r="G1166" s="84">
        <f>VLOOKUP($A$1165,Raport2!$B$283:$T$419,7)</f>
        <v>85</v>
      </c>
      <c r="H1166" s="84">
        <f>VLOOKUP($A$1165,Raport2!$B$283:$T$419,8)</f>
        <v>76</v>
      </c>
      <c r="I1166" s="84">
        <f>VLOOKUP($A$1165,Raport2!$B$283:$T$419,9)</f>
        <v>81</v>
      </c>
      <c r="J1166" s="84">
        <f>VLOOKUP($A$1165,Raport2!$B$283:$T$419,10)</f>
        <v>84</v>
      </c>
      <c r="K1166" s="84">
        <f>VLOOKUP($A$1165,Raport2!$B$283:$T$419,11)</f>
        <v>81</v>
      </c>
      <c r="L1166" s="84">
        <f>VLOOKUP($A$1165,Raport2!$B$283:$T$419,12)</f>
        <v>81</v>
      </c>
      <c r="M1166" s="84">
        <f>VLOOKUP($A$1165,Raport2!$B$283:$T$419,13)</f>
        <v>81</v>
      </c>
      <c r="N1166" s="84">
        <f>VLOOKUP($A$1165,Raport2!$B$283:$T$419,14)</f>
        <v>78.5</v>
      </c>
      <c r="O1166" s="84">
        <f>VLOOKUP($A$1165,Raport2!$B$283:$T$419,15)</f>
        <v>75</v>
      </c>
      <c r="P1166" s="84">
        <f>VLOOKUP($A$1165,Raport2!$B$283:$T$419,16)</f>
        <v>76</v>
      </c>
      <c r="Q1166" s="84">
        <f>VLOOKUP($A$1165,Raport2!$B$283:$T$419,17)</f>
        <v>80</v>
      </c>
      <c r="R1166" s="84">
        <f>VLOOKUP($A$1165,Raport2!$B$283:$T$419,18)</f>
        <v>77.5</v>
      </c>
      <c r="S1166" s="38">
        <f t="shared" si="637"/>
        <v>1192</v>
      </c>
      <c r="T1166" s="38">
        <f t="shared" si="638"/>
        <v>79.47</v>
      </c>
      <c r="U1166" s="338"/>
      <c r="V1166" s="340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</row>
    <row r="1167" spans="1:32" ht="15" customHeight="1">
      <c r="A1167" s="335"/>
      <c r="B1167" s="342" t="str">
        <f>VLOOKUP($A$1165,PresensiIPS!$A$7:$M$360,7)</f>
        <v>SRI WAHYU NINGSIH</v>
      </c>
      <c r="C1167" s="35" t="s">
        <v>22</v>
      </c>
      <c r="D1167" s="84">
        <f>VLOOKUP($A$1165,Raport3!$B$283:$T$419,4)</f>
        <v>81.5</v>
      </c>
      <c r="E1167" s="84">
        <f>VLOOKUP($A$1165,Raport3!$B$283:$T$419,5)</f>
        <v>77</v>
      </c>
      <c r="F1167" s="84">
        <f>VLOOKUP($A$1165,Raport3!$B$283:$T$419,6)</f>
        <v>81.5</v>
      </c>
      <c r="G1167" s="84">
        <f>VLOOKUP($A$1165,Raport3!$B$283:$T$419,7)</f>
        <v>88.5</v>
      </c>
      <c r="H1167" s="84">
        <f>VLOOKUP($A$1165,Raport3!$B$283:$T$419,8)</f>
        <v>86</v>
      </c>
      <c r="I1167" s="84">
        <f>VLOOKUP($A$1165,Raport3!$B$283:$T$419,9)</f>
        <v>82.5</v>
      </c>
      <c r="J1167" s="84">
        <f>VLOOKUP($A$1165,Raport3!$B$283:$T$419,10)</f>
        <v>86.5</v>
      </c>
      <c r="K1167" s="84">
        <f>VLOOKUP($A$1165,Raport3!$B$283:$T$419,11)</f>
        <v>85</v>
      </c>
      <c r="L1167" s="84">
        <f>VLOOKUP($A$1165,Raport3!$B$283:$T$419,12)</f>
        <v>81.5</v>
      </c>
      <c r="M1167" s="84">
        <f>VLOOKUP($A$1165,Raport3!$B$283:$T$419,13)</f>
        <v>84</v>
      </c>
      <c r="N1167" s="84">
        <f>VLOOKUP($A$1165,Raport3!$B$283:$T$419,14)</f>
        <v>80</v>
      </c>
      <c r="O1167" s="84">
        <f>VLOOKUP($A$1165,Raport3!$B$283:$T$419,15)</f>
        <v>80</v>
      </c>
      <c r="P1167" s="84">
        <f>VLOOKUP($A$1165,Raport3!$B$283:$T$419,16)</f>
        <v>80</v>
      </c>
      <c r="Q1167" s="84">
        <f>VLOOKUP($A$1165,Raport3!$B$283:$T$419,17)</f>
        <v>75.5</v>
      </c>
      <c r="R1167" s="84">
        <f>VLOOKUP($A$1165,Raport3!$B$283:$T$419,18)</f>
        <v>81</v>
      </c>
      <c r="S1167" s="38">
        <f t="shared" si="637"/>
        <v>1230.5</v>
      </c>
      <c r="T1167" s="38">
        <f t="shared" si="638"/>
        <v>82.03</v>
      </c>
      <c r="U1167" s="338"/>
      <c r="V1167" s="340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</row>
    <row r="1168" spans="1:32" ht="15" customHeight="1">
      <c r="A1168" s="335"/>
      <c r="B1168" s="342"/>
      <c r="C1168" s="35" t="s">
        <v>23</v>
      </c>
      <c r="D1168" s="84">
        <f>VLOOKUP($A$1165,Raport4!$B$283:$T$419,4)</f>
        <v>84.5</v>
      </c>
      <c r="E1168" s="84">
        <f>VLOOKUP($A$1165,Raport4!$B$283:$T$419,5)</f>
        <v>80</v>
      </c>
      <c r="F1168" s="84">
        <f>VLOOKUP($A$1165,Raport4!$B$283:$T$419,6)</f>
        <v>82</v>
      </c>
      <c r="G1168" s="84">
        <f>VLOOKUP($A$1165,Raport4!$B$283:$T$419,7)</f>
        <v>89.5</v>
      </c>
      <c r="H1168" s="84">
        <f>VLOOKUP($A$1165,Raport4!$B$283:$T$419,8)</f>
        <v>87</v>
      </c>
      <c r="I1168" s="84">
        <f>VLOOKUP($A$1165,Raport4!$B$283:$T$419,9)</f>
        <v>83.5</v>
      </c>
      <c r="J1168" s="84">
        <f>VLOOKUP($A$1165,Raport4!$B$283:$T$419,10)</f>
        <v>92</v>
      </c>
      <c r="K1168" s="84">
        <f>VLOOKUP($A$1165,Raport4!$B$283:$T$419,11)</f>
        <v>85.5</v>
      </c>
      <c r="L1168" s="84">
        <f>VLOOKUP($A$1165,Raport4!$B$283:$T$419,12)</f>
        <v>84</v>
      </c>
      <c r="M1168" s="84">
        <f>VLOOKUP($A$1165,Raport4!$B$283:$T$419,13)</f>
        <v>81.5</v>
      </c>
      <c r="N1168" s="84">
        <f>VLOOKUP($A$1165,Raport4!$B$283:$T$419,14)</f>
        <v>79</v>
      </c>
      <c r="O1168" s="84">
        <f>VLOOKUP($A$1165,Raport4!$B$283:$T$419,15)</f>
        <v>80</v>
      </c>
      <c r="P1168" s="84">
        <f>VLOOKUP($A$1165,Raport4!$B$283:$T$419,16)</f>
        <v>85</v>
      </c>
      <c r="Q1168" s="84">
        <f>VLOOKUP($A$1165,Raport4!$B$283:$T$419,17)</f>
        <v>75.5</v>
      </c>
      <c r="R1168" s="84">
        <f>VLOOKUP($A$1165,Raport4!$B$283:$T$419,18)</f>
        <v>84</v>
      </c>
      <c r="S1168" s="38">
        <f t="shared" si="637"/>
        <v>1253</v>
      </c>
      <c r="T1168" s="38">
        <f t="shared" si="638"/>
        <v>83.53</v>
      </c>
      <c r="U1168" s="338"/>
      <c r="V1168" s="340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</row>
    <row r="1169" spans="1:32" ht="15" customHeight="1">
      <c r="A1169" s="335"/>
      <c r="B1169" s="86" t="str">
        <f>VLOOKUP($A$1165,PresensiIPS!$A$7:$M$360,4)</f>
        <v>3526035912030001</v>
      </c>
      <c r="C1169" s="36" t="s">
        <v>24</v>
      </c>
      <c r="D1169" s="84">
        <f>VLOOKUP($A$1165,Raport5!$B$283:$T$419,4)</f>
        <v>87</v>
      </c>
      <c r="E1169" s="84">
        <f>VLOOKUP($A$1165,Raport5!$B$283:$T$419,5)</f>
        <v>85.5</v>
      </c>
      <c r="F1169" s="84">
        <f>VLOOKUP($A$1165,Raport5!$B$283:$T$419,6)</f>
        <v>89</v>
      </c>
      <c r="G1169" s="84">
        <f>VLOOKUP($A$1165,Raport5!$B$283:$T$419,7)</f>
        <v>90</v>
      </c>
      <c r="H1169" s="84">
        <f>VLOOKUP($A$1165,Raport5!$B$283:$T$419,8)</f>
        <v>91.5</v>
      </c>
      <c r="I1169" s="84">
        <f>VLOOKUP($A$1165,Raport5!$B$283:$T$419,9)</f>
        <v>87</v>
      </c>
      <c r="J1169" s="84">
        <f>VLOOKUP($A$1165,Raport5!$B$283:$T$419,10)</f>
        <v>92.5</v>
      </c>
      <c r="K1169" s="84">
        <f>VLOOKUP($A$1165,Raport5!$B$283:$T$419,11)</f>
        <v>85</v>
      </c>
      <c r="L1169" s="84">
        <f>VLOOKUP($A$1165,Raport5!$B$283:$T$419,12)</f>
        <v>89</v>
      </c>
      <c r="M1169" s="84">
        <f>VLOOKUP($A$1165,Raport5!$B$283:$T$419,13)</f>
        <v>88</v>
      </c>
      <c r="N1169" s="84">
        <f>VLOOKUP($A$1165,Raport5!$B$283:$T$419,14)</f>
        <v>80</v>
      </c>
      <c r="O1169" s="84">
        <f>VLOOKUP($A$1165,Raport5!$B$283:$T$419,15)</f>
        <v>85.5</v>
      </c>
      <c r="P1169" s="84">
        <f>VLOOKUP($A$1165,Raport5!$B$283:$T$419,16)</f>
        <v>77</v>
      </c>
      <c r="Q1169" s="84">
        <f>VLOOKUP($A$1165,Raport5!$B$283:$T$419,17)</f>
        <v>79</v>
      </c>
      <c r="R1169" s="84">
        <f>VLOOKUP($A$1165,Raport5!$B$283:$T$419,18)</f>
        <v>81.5</v>
      </c>
      <c r="S1169" s="38">
        <f t="shared" si="637"/>
        <v>1287.5</v>
      </c>
      <c r="T1169" s="38">
        <f t="shared" si="638"/>
        <v>85.83</v>
      </c>
      <c r="U1169" s="338"/>
      <c r="V1169" s="340"/>
    </row>
    <row r="1170" spans="1:32" ht="15" customHeight="1">
      <c r="A1170" s="335"/>
      <c r="B1170" s="243">
        <f>VLOOKUP($A$1165,PresensiIPS!$A$7:$M$360,2)</f>
        <v>12505</v>
      </c>
      <c r="C1170" s="36" t="s">
        <v>67</v>
      </c>
      <c r="D1170" s="84">
        <f>VLOOKUP($A$1165,Raport6!$B$283:$T$419,4)</f>
        <v>88.5</v>
      </c>
      <c r="E1170" s="84">
        <f>VLOOKUP($A$1165,Raport6!$B$283:$T$419,5)</f>
        <v>88</v>
      </c>
      <c r="F1170" s="84">
        <f>VLOOKUP($A$1165,Raport6!$B$283:$T$419,6)</f>
        <v>93</v>
      </c>
      <c r="G1170" s="84">
        <f>VLOOKUP($A$1165,Raport6!$B$283:$T$419,7)</f>
        <v>92</v>
      </c>
      <c r="H1170" s="84">
        <f>VLOOKUP($A$1165,Raport6!$B$283:$T$419,8)</f>
        <v>92</v>
      </c>
      <c r="I1170" s="84">
        <f>VLOOKUP($A$1165,Raport6!$B$283:$T$419,9)</f>
        <v>89</v>
      </c>
      <c r="J1170" s="84">
        <f>VLOOKUP($A$1165,Raport6!$B$283:$T$419,10)</f>
        <v>94.5</v>
      </c>
      <c r="K1170" s="84">
        <f>VLOOKUP($A$1165,Raport6!$B$283:$T$419,11)</f>
        <v>88</v>
      </c>
      <c r="L1170" s="84">
        <f>VLOOKUP($A$1165,Raport6!$B$283:$T$419,12)</f>
        <v>89.5</v>
      </c>
      <c r="M1170" s="84">
        <f>VLOOKUP($A$1165,Raport6!$B$283:$T$419,13)</f>
        <v>92</v>
      </c>
      <c r="N1170" s="84">
        <f>VLOOKUP($A$1165,Raport6!$B$283:$T$419,14)</f>
        <v>82</v>
      </c>
      <c r="O1170" s="84">
        <f>VLOOKUP($A$1165,Raport6!$B$283:$T$419,15)</f>
        <v>85.5</v>
      </c>
      <c r="P1170" s="84">
        <f>VLOOKUP($A$1165,Raport6!$B$283:$T$419,16)</f>
        <v>80</v>
      </c>
      <c r="Q1170" s="84">
        <f>VLOOKUP($A$1165,Raport6!$B$283:$T$419,17)</f>
        <v>81</v>
      </c>
      <c r="R1170" s="84">
        <f>VLOOKUP($A$1165,Raport6!$B$283:$T$419,18)</f>
        <v>81.5</v>
      </c>
      <c r="S1170" s="38">
        <f t="shared" si="637"/>
        <v>1316.5</v>
      </c>
      <c r="T1170" s="38">
        <f t="shared" si="638"/>
        <v>87.77</v>
      </c>
      <c r="U1170" s="338"/>
      <c r="V1170" s="340"/>
    </row>
    <row r="1171" spans="1:32" ht="15" customHeight="1">
      <c r="A1171" s="335"/>
      <c r="B1171" s="243" t="str">
        <f>VLOOKUP($A$1165,PresensiIPS!$A$7:$M$360,3)</f>
        <v>0033720951</v>
      </c>
      <c r="C1171" s="27" t="s">
        <v>21</v>
      </c>
      <c r="D1171" s="39">
        <f>ROUND(((D1165+D1166+D1167+D1168+D1169+D1170)/6),2)</f>
        <v>82.25</v>
      </c>
      <c r="E1171" s="39">
        <f>ROUND(((E1165+E1166+E1167+E1168+E1169+E1170)/6),2)</f>
        <v>80.08</v>
      </c>
      <c r="F1171" s="39">
        <f>ROUND(((F1165+F1166+F1167+F1168+F1169+F1170)/6),2)</f>
        <v>84.92</v>
      </c>
      <c r="G1171" s="39">
        <f>ROUND(((G1165+G1166+G1167+G1168+G1169+G1170)/6),2)</f>
        <v>86.83</v>
      </c>
      <c r="H1171" s="39">
        <f>ROUND(((H1165+H1166+H1167+H1168+H1169+H1170)/6),2)</f>
        <v>83.92</v>
      </c>
      <c r="I1171" s="39">
        <f t="shared" ref="I1171:T1171" si="639">ROUND(((I1165+I1166+I1167+I1168+I1169+I1170)/6),2)</f>
        <v>83.58</v>
      </c>
      <c r="J1171" s="39">
        <f t="shared" si="639"/>
        <v>88.25</v>
      </c>
      <c r="K1171" s="39">
        <f t="shared" si="639"/>
        <v>83.67</v>
      </c>
      <c r="L1171" s="39">
        <f t="shared" si="639"/>
        <v>84.75</v>
      </c>
      <c r="M1171" s="39">
        <f t="shared" si="639"/>
        <v>84.08</v>
      </c>
      <c r="N1171" s="39">
        <f t="shared" si="639"/>
        <v>79.17</v>
      </c>
      <c r="O1171" s="39">
        <f t="shared" si="639"/>
        <v>80</v>
      </c>
      <c r="P1171" s="39">
        <f t="shared" si="639"/>
        <v>78.67</v>
      </c>
      <c r="Q1171" s="39">
        <f t="shared" si="639"/>
        <v>77.75</v>
      </c>
      <c r="R1171" s="39">
        <f t="shared" si="639"/>
        <v>80.25</v>
      </c>
      <c r="S1171" s="39">
        <f t="shared" si="639"/>
        <v>1238.17</v>
      </c>
      <c r="T1171" s="39">
        <f t="shared" si="639"/>
        <v>82.54</v>
      </c>
      <c r="U1171" s="338"/>
      <c r="V1171" s="340"/>
    </row>
    <row r="1172" spans="1:32" ht="15" customHeight="1">
      <c r="A1172" s="335"/>
      <c r="B1172" s="78"/>
      <c r="C1172" s="28" t="s">
        <v>204</v>
      </c>
      <c r="D1172" s="84">
        <f>VLOOKUP($A$1165,'Nilai USP'!$B$283:$T$419,4)</f>
        <v>91</v>
      </c>
      <c r="E1172" s="84">
        <f>VLOOKUP($A$1165,'Nilai USP'!$B$283:$T$419,5)</f>
        <v>88.461538461538467</v>
      </c>
      <c r="F1172" s="84">
        <f>VLOOKUP($A$1165,'Nilai USP'!$B$283:$T$419,6)</f>
        <v>88</v>
      </c>
      <c r="G1172" s="84">
        <f>VLOOKUP($A$1165,'Nilai USP'!$B$283:$T$419,7)</f>
        <v>85</v>
      </c>
      <c r="H1172" s="84">
        <f>VLOOKUP($A$1165,'Nilai USP'!$B$283:$T$419,8)</f>
        <v>83</v>
      </c>
      <c r="I1172" s="84">
        <f>VLOOKUP($A$1165,'Nilai USP'!$B$283:$T$419,9)</f>
        <v>95</v>
      </c>
      <c r="J1172" s="84">
        <f>VLOOKUP($A$1165,'Nilai USP'!$B$283:$T$419,10)</f>
        <v>92</v>
      </c>
      <c r="K1172" s="84">
        <f>VLOOKUP($A$1165,'Nilai USP'!$B$283:$T$419,11)</f>
        <v>95</v>
      </c>
      <c r="L1172" s="84">
        <f>VLOOKUP($A$1165,'Nilai USP'!$B$283:$T$419,12)</f>
        <v>85</v>
      </c>
      <c r="M1172" s="84">
        <f>VLOOKUP($A$1165,'Nilai USP'!$B$283:$T$419,13)</f>
        <v>93.823529411764696</v>
      </c>
      <c r="N1172" s="84">
        <f>VLOOKUP($A$1165,'Nilai USP'!$B$283:$T$419,14)</f>
        <v>88</v>
      </c>
      <c r="O1172" s="84">
        <f>VLOOKUP($A$1165,'Nilai USP'!$B$283:$T$419,15)</f>
        <v>87</v>
      </c>
      <c r="P1172" s="84">
        <f>VLOOKUP($A$1165,'Nilai USP'!$B$283:$T$419,16)</f>
        <v>84</v>
      </c>
      <c r="Q1172" s="84">
        <f>VLOOKUP($A$1165,'Nilai USP'!$B$283:$T$419,17)</f>
        <v>85</v>
      </c>
      <c r="R1172" s="84">
        <f>VLOOKUP($A$1165,'Nilai USP'!$B$283:$T$419,18)</f>
        <v>86</v>
      </c>
      <c r="S1172" s="38">
        <f>SUM(D1172:R1172)</f>
        <v>1326.2850678733032</v>
      </c>
      <c r="T1172" s="38">
        <f>ROUND(S1172/COUNT(D1172:R1172),2)</f>
        <v>88.42</v>
      </c>
      <c r="U1172" s="338"/>
      <c r="V1172" s="340"/>
    </row>
    <row r="1173" spans="1:32" ht="15" customHeight="1" thickBot="1">
      <c r="A1173" s="336"/>
      <c r="B1173" s="29"/>
      <c r="C1173" s="37" t="s">
        <v>205</v>
      </c>
      <c r="D1173" s="41">
        <f t="shared" ref="D1173:R1173" si="640">ROUND((D1171*$V$6+D1172*$V$7),0)</f>
        <v>87</v>
      </c>
      <c r="E1173" s="41">
        <f t="shared" si="640"/>
        <v>84</v>
      </c>
      <c r="F1173" s="41">
        <f t="shared" si="640"/>
        <v>86</v>
      </c>
      <c r="G1173" s="41">
        <f t="shared" si="640"/>
        <v>86</v>
      </c>
      <c r="H1173" s="41">
        <f t="shared" si="640"/>
        <v>83</v>
      </c>
      <c r="I1173" s="41">
        <f t="shared" si="640"/>
        <v>89</v>
      </c>
      <c r="J1173" s="41">
        <f t="shared" si="640"/>
        <v>90</v>
      </c>
      <c r="K1173" s="41">
        <f t="shared" si="640"/>
        <v>89</v>
      </c>
      <c r="L1173" s="41">
        <f t="shared" si="640"/>
        <v>85</v>
      </c>
      <c r="M1173" s="41">
        <f t="shared" si="640"/>
        <v>89</v>
      </c>
      <c r="N1173" s="41">
        <f t="shared" si="640"/>
        <v>84</v>
      </c>
      <c r="O1173" s="41">
        <f t="shared" si="640"/>
        <v>84</v>
      </c>
      <c r="P1173" s="41">
        <f t="shared" si="640"/>
        <v>81</v>
      </c>
      <c r="Q1173" s="41">
        <f t="shared" si="640"/>
        <v>81</v>
      </c>
      <c r="R1173" s="41">
        <f t="shared" si="640"/>
        <v>83</v>
      </c>
      <c r="S1173" s="41">
        <f>SUM(D1173:R1173)</f>
        <v>1281</v>
      </c>
      <c r="T1173" s="41">
        <f>ROUND(S1173/COUNT(D1173:R1173),2)</f>
        <v>85.4</v>
      </c>
      <c r="U1173" s="339"/>
      <c r="V1173" s="341"/>
    </row>
    <row r="1174" spans="1:32" ht="15" customHeight="1" thickTop="1">
      <c r="A1174" s="334">
        <v>130</v>
      </c>
      <c r="B1174" s="26"/>
      <c r="C1174" s="36" t="s">
        <v>34</v>
      </c>
      <c r="D1174" s="87">
        <f>VLOOKUP($A$1174,Raport1!$B$283:$T$419,4)</f>
        <v>72</v>
      </c>
      <c r="E1174" s="87">
        <f>VLOOKUP($A$1174,Raport1!$B$283:$T$419,5)</f>
        <v>74</v>
      </c>
      <c r="F1174" s="87">
        <f>VLOOKUP($A$1174,Raport1!$B$283:$T$419,6)</f>
        <v>77</v>
      </c>
      <c r="G1174" s="87">
        <f>VLOOKUP($A$1174,Raport1!$B$283:$T$419,7)</f>
        <v>75</v>
      </c>
      <c r="H1174" s="87">
        <f>VLOOKUP($A$1174,Raport1!$B$283:$T$419,8)</f>
        <v>73</v>
      </c>
      <c r="I1174" s="87">
        <f>VLOOKUP($A$1174,Raport1!$B$283:$T$419,9)</f>
        <v>75.5</v>
      </c>
      <c r="J1174" s="87">
        <f>VLOOKUP($A$1174,Raport1!$B$283:$T$419,10)</f>
        <v>79</v>
      </c>
      <c r="K1174" s="87">
        <f>VLOOKUP($A$1174,Raport1!$B$283:$T$419,11)</f>
        <v>79.5</v>
      </c>
      <c r="L1174" s="87">
        <f>VLOOKUP($A$1174,Raport1!$B$283:$T$419,12)</f>
        <v>83</v>
      </c>
      <c r="M1174" s="87">
        <f>VLOOKUP($A$1174,Raport1!$B$283:$T$419,13)</f>
        <v>73</v>
      </c>
      <c r="N1174" s="87">
        <f>VLOOKUP($A$1174,Raport1!$B$283:$T$419,14)</f>
        <v>77.5</v>
      </c>
      <c r="O1174" s="87">
        <f>VLOOKUP($A$1174,Raport1!$B$283:$T$419,15)</f>
        <v>70</v>
      </c>
      <c r="P1174" s="87">
        <f>VLOOKUP($A$1174,Raport1!$B$283:$T$419,16)</f>
        <v>70.5</v>
      </c>
      <c r="Q1174" s="87">
        <f>VLOOKUP($A$1174,Raport1!$B$283:$T$419,17)</f>
        <v>74.5</v>
      </c>
      <c r="R1174" s="87">
        <f>VLOOKUP($A$1174,Raport1!$B$283:$T$419,18)</f>
        <v>72</v>
      </c>
      <c r="S1174" s="80">
        <f t="shared" ref="S1174:S1179" si="641">SUM(D1174:R1174)</f>
        <v>1125.5</v>
      </c>
      <c r="T1174" s="80">
        <f t="shared" ref="T1174:T1179" si="642">ROUND(S1174/COUNT(D1174:R1174),2)</f>
        <v>75.03</v>
      </c>
      <c r="U1174" s="337" t="s">
        <v>203</v>
      </c>
      <c r="V1174" s="340" t="s">
        <v>33</v>
      </c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</row>
    <row r="1175" spans="1:32" ht="15" customHeight="1">
      <c r="A1175" s="335"/>
      <c r="B1175" s="26"/>
      <c r="C1175" s="35" t="s">
        <v>35</v>
      </c>
      <c r="D1175" s="84">
        <f>VLOOKUP($A$1174,Raport2!$B$283:$T$419,4)</f>
        <v>74</v>
      </c>
      <c r="E1175" s="84">
        <f>VLOOKUP($A$1174,Raport2!$B$283:$T$419,5)</f>
        <v>74</v>
      </c>
      <c r="F1175" s="84">
        <f>VLOOKUP($A$1174,Raport2!$B$283:$T$419,6)</f>
        <v>75.5</v>
      </c>
      <c r="G1175" s="84">
        <f>VLOOKUP($A$1174,Raport2!$B$283:$T$419,7)</f>
        <v>84.5</v>
      </c>
      <c r="H1175" s="84">
        <f>VLOOKUP($A$1174,Raport2!$B$283:$T$419,8)</f>
        <v>82.5</v>
      </c>
      <c r="I1175" s="84">
        <f>VLOOKUP($A$1174,Raport2!$B$283:$T$419,9)</f>
        <v>79.5</v>
      </c>
      <c r="J1175" s="84">
        <f>VLOOKUP($A$1174,Raport2!$B$283:$T$419,10)</f>
        <v>84</v>
      </c>
      <c r="K1175" s="84">
        <f>VLOOKUP($A$1174,Raport2!$B$283:$T$419,11)</f>
        <v>81.5</v>
      </c>
      <c r="L1175" s="84">
        <f>VLOOKUP($A$1174,Raport2!$B$283:$T$419,12)</f>
        <v>80.5</v>
      </c>
      <c r="M1175" s="84">
        <f>VLOOKUP($A$1174,Raport2!$B$283:$T$419,13)</f>
        <v>78</v>
      </c>
      <c r="N1175" s="84">
        <f>VLOOKUP($A$1174,Raport2!$B$283:$T$419,14)</f>
        <v>77</v>
      </c>
      <c r="O1175" s="84">
        <f>VLOOKUP($A$1174,Raport2!$B$283:$T$419,15)</f>
        <v>72</v>
      </c>
      <c r="P1175" s="84">
        <f>VLOOKUP($A$1174,Raport2!$B$283:$T$419,16)</f>
        <v>77</v>
      </c>
      <c r="Q1175" s="84">
        <f>VLOOKUP($A$1174,Raport2!$B$283:$T$419,17)</f>
        <v>78</v>
      </c>
      <c r="R1175" s="84">
        <f>VLOOKUP($A$1174,Raport2!$B$283:$T$419,18)</f>
        <v>77</v>
      </c>
      <c r="S1175" s="38">
        <f t="shared" si="641"/>
        <v>1175</v>
      </c>
      <c r="T1175" s="38">
        <f t="shared" si="642"/>
        <v>78.33</v>
      </c>
      <c r="U1175" s="338"/>
      <c r="V1175" s="340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</row>
    <row r="1176" spans="1:32" ht="15" customHeight="1">
      <c r="A1176" s="335"/>
      <c r="B1176" s="342" t="str">
        <f>VLOOKUP($A$1174,PresensiIPS!$A$7:$M$360,7)</f>
        <v>SYAUQIE HABIBILLAH</v>
      </c>
      <c r="C1176" s="35" t="s">
        <v>22</v>
      </c>
      <c r="D1176" s="84">
        <f>VLOOKUP($A$1174,Raport3!$B$283:$T$419,4)</f>
        <v>81.5</v>
      </c>
      <c r="E1176" s="84">
        <f>VLOOKUP($A$1174,Raport3!$B$283:$T$419,5)</f>
        <v>77</v>
      </c>
      <c r="F1176" s="84">
        <f>VLOOKUP($A$1174,Raport3!$B$283:$T$419,6)</f>
        <v>81</v>
      </c>
      <c r="G1176" s="84">
        <f>VLOOKUP($A$1174,Raport3!$B$283:$T$419,7)</f>
        <v>79.5</v>
      </c>
      <c r="H1176" s="84">
        <f>VLOOKUP($A$1174,Raport3!$B$283:$T$419,8)</f>
        <v>75.5</v>
      </c>
      <c r="I1176" s="84">
        <f>VLOOKUP($A$1174,Raport3!$B$283:$T$419,9)</f>
        <v>81.5</v>
      </c>
      <c r="J1176" s="84">
        <f>VLOOKUP($A$1174,Raport3!$B$283:$T$419,10)</f>
        <v>86.5</v>
      </c>
      <c r="K1176" s="84">
        <f>VLOOKUP($A$1174,Raport3!$B$283:$T$419,11)</f>
        <v>85</v>
      </c>
      <c r="L1176" s="84">
        <f>VLOOKUP($A$1174,Raport3!$B$283:$T$419,12)</f>
        <v>85</v>
      </c>
      <c r="M1176" s="84">
        <f>VLOOKUP($A$1174,Raport3!$B$283:$T$419,13)</f>
        <v>79.5</v>
      </c>
      <c r="N1176" s="84">
        <f>VLOOKUP($A$1174,Raport3!$B$283:$T$419,14)</f>
        <v>75</v>
      </c>
      <c r="O1176" s="84">
        <f>VLOOKUP($A$1174,Raport3!$B$283:$T$419,15)</f>
        <v>76.5</v>
      </c>
      <c r="P1176" s="84">
        <f>VLOOKUP($A$1174,Raport3!$B$283:$T$419,16)</f>
        <v>80</v>
      </c>
      <c r="Q1176" s="84">
        <f>VLOOKUP($A$1174,Raport3!$B$283:$T$419,17)</f>
        <v>77</v>
      </c>
      <c r="R1176" s="84">
        <f>VLOOKUP($A$1174,Raport3!$B$283:$T$419,18)</f>
        <v>78</v>
      </c>
      <c r="S1176" s="38">
        <f t="shared" si="641"/>
        <v>1198.5</v>
      </c>
      <c r="T1176" s="38">
        <f t="shared" si="642"/>
        <v>79.900000000000006</v>
      </c>
      <c r="U1176" s="338"/>
      <c r="V1176" s="340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</row>
    <row r="1177" spans="1:32" ht="15" customHeight="1">
      <c r="A1177" s="335"/>
      <c r="B1177" s="342"/>
      <c r="C1177" s="35" t="s">
        <v>23</v>
      </c>
      <c r="D1177" s="84">
        <f>VLOOKUP($A$1174,Raport4!$B$283:$T$419,4)</f>
        <v>84</v>
      </c>
      <c r="E1177" s="84">
        <f>VLOOKUP($A$1174,Raport4!$B$283:$T$419,5)</f>
        <v>78</v>
      </c>
      <c r="F1177" s="84">
        <f>VLOOKUP($A$1174,Raport4!$B$283:$T$419,6)</f>
        <v>81.5</v>
      </c>
      <c r="G1177" s="84">
        <f>VLOOKUP($A$1174,Raport4!$B$283:$T$419,7)</f>
        <v>86.5</v>
      </c>
      <c r="H1177" s="84">
        <f>VLOOKUP($A$1174,Raport4!$B$283:$T$419,8)</f>
        <v>87</v>
      </c>
      <c r="I1177" s="84">
        <f>VLOOKUP($A$1174,Raport4!$B$283:$T$419,9)</f>
        <v>82.5</v>
      </c>
      <c r="J1177" s="84">
        <f>VLOOKUP($A$1174,Raport4!$B$283:$T$419,10)</f>
        <v>89.5</v>
      </c>
      <c r="K1177" s="84">
        <f>VLOOKUP($A$1174,Raport4!$B$283:$T$419,11)</f>
        <v>85.5</v>
      </c>
      <c r="L1177" s="84">
        <f>VLOOKUP($A$1174,Raport4!$B$283:$T$419,12)</f>
        <v>86.5</v>
      </c>
      <c r="M1177" s="84">
        <f>VLOOKUP($A$1174,Raport4!$B$283:$T$419,13)</f>
        <v>77.5</v>
      </c>
      <c r="N1177" s="84">
        <f>VLOOKUP($A$1174,Raport4!$B$283:$T$419,14)</f>
        <v>76</v>
      </c>
      <c r="O1177" s="84">
        <f>VLOOKUP($A$1174,Raport4!$B$283:$T$419,15)</f>
        <v>75</v>
      </c>
      <c r="P1177" s="84">
        <f>VLOOKUP($A$1174,Raport4!$B$283:$T$419,16)</f>
        <v>87</v>
      </c>
      <c r="Q1177" s="84">
        <f>VLOOKUP($A$1174,Raport4!$B$283:$T$419,17)</f>
        <v>78.5</v>
      </c>
      <c r="R1177" s="84">
        <f>VLOOKUP($A$1174,Raport4!$B$283:$T$419,18)</f>
        <v>83.5</v>
      </c>
      <c r="S1177" s="38">
        <f t="shared" si="641"/>
        <v>1238.5</v>
      </c>
      <c r="T1177" s="38">
        <f t="shared" si="642"/>
        <v>82.57</v>
      </c>
      <c r="U1177" s="338"/>
      <c r="V1177" s="340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</row>
    <row r="1178" spans="1:32" ht="15" customHeight="1">
      <c r="A1178" s="335"/>
      <c r="B1178" s="86" t="str">
        <f>VLOOKUP($A$1174,PresensiIPS!$A$7:$M$360,4)</f>
        <v>3526032511030001</v>
      </c>
      <c r="C1178" s="36" t="s">
        <v>24</v>
      </c>
      <c r="D1178" s="84">
        <f>VLOOKUP($A$1174,Raport5!$B$283:$T$419,4)</f>
        <v>86</v>
      </c>
      <c r="E1178" s="84">
        <f>VLOOKUP($A$1174,Raport5!$B$283:$T$419,5)</f>
        <v>84</v>
      </c>
      <c r="F1178" s="84">
        <f>VLOOKUP($A$1174,Raport5!$B$283:$T$419,6)</f>
        <v>89.5</v>
      </c>
      <c r="G1178" s="84">
        <f>VLOOKUP($A$1174,Raport5!$B$283:$T$419,7)</f>
        <v>85.5</v>
      </c>
      <c r="H1178" s="84">
        <f>VLOOKUP($A$1174,Raport5!$B$283:$T$419,8)</f>
        <v>80</v>
      </c>
      <c r="I1178" s="84">
        <f>VLOOKUP($A$1174,Raport5!$B$283:$T$419,9)</f>
        <v>85</v>
      </c>
      <c r="J1178" s="84">
        <f>VLOOKUP($A$1174,Raport5!$B$283:$T$419,10)</f>
        <v>90.5</v>
      </c>
      <c r="K1178" s="84">
        <f>VLOOKUP($A$1174,Raport5!$B$283:$T$419,11)</f>
        <v>92</v>
      </c>
      <c r="L1178" s="84">
        <f>VLOOKUP($A$1174,Raport5!$B$283:$T$419,12)</f>
        <v>89</v>
      </c>
      <c r="M1178" s="84">
        <f>VLOOKUP($A$1174,Raport5!$B$283:$T$419,13)</f>
        <v>82</v>
      </c>
      <c r="N1178" s="84">
        <f>VLOOKUP($A$1174,Raport5!$B$283:$T$419,14)</f>
        <v>80</v>
      </c>
      <c r="O1178" s="84">
        <f>VLOOKUP($A$1174,Raport5!$B$283:$T$419,15)</f>
        <v>90.5</v>
      </c>
      <c r="P1178" s="84">
        <f>VLOOKUP($A$1174,Raport5!$B$283:$T$419,16)</f>
        <v>85</v>
      </c>
      <c r="Q1178" s="84">
        <f>VLOOKUP($A$1174,Raport5!$B$283:$T$419,17)</f>
        <v>80</v>
      </c>
      <c r="R1178" s="84">
        <f>VLOOKUP($A$1174,Raport5!$B$283:$T$419,18)</f>
        <v>78</v>
      </c>
      <c r="S1178" s="38">
        <f t="shared" si="641"/>
        <v>1277</v>
      </c>
      <c r="T1178" s="38">
        <f t="shared" si="642"/>
        <v>85.13</v>
      </c>
      <c r="U1178" s="338"/>
      <c r="V1178" s="340"/>
    </row>
    <row r="1179" spans="1:32" ht="15" customHeight="1">
      <c r="A1179" s="335"/>
      <c r="B1179" s="243">
        <f>VLOOKUP($A$1174,PresensiIPS!$A$7:$M$360,2)</f>
        <v>12509</v>
      </c>
      <c r="C1179" s="36" t="s">
        <v>67</v>
      </c>
      <c r="D1179" s="84">
        <f>VLOOKUP($A$1174,Raport6!$B$283:$T$419,4)</f>
        <v>86.5</v>
      </c>
      <c r="E1179" s="84">
        <f>VLOOKUP($A$1174,Raport6!$B$283:$T$419,5)</f>
        <v>87</v>
      </c>
      <c r="F1179" s="84">
        <f>VLOOKUP($A$1174,Raport6!$B$283:$T$419,6)</f>
        <v>93</v>
      </c>
      <c r="G1179" s="84">
        <f>VLOOKUP($A$1174,Raport6!$B$283:$T$419,7)</f>
        <v>87.5</v>
      </c>
      <c r="H1179" s="84">
        <f>VLOOKUP($A$1174,Raport6!$B$283:$T$419,8)</f>
        <v>82</v>
      </c>
      <c r="I1179" s="84">
        <f>VLOOKUP($A$1174,Raport6!$B$283:$T$419,9)</f>
        <v>87</v>
      </c>
      <c r="J1179" s="84">
        <f>VLOOKUP($A$1174,Raport6!$B$283:$T$419,10)</f>
        <v>92</v>
      </c>
      <c r="K1179" s="84">
        <f>VLOOKUP($A$1174,Raport6!$B$283:$T$419,11)</f>
        <v>95</v>
      </c>
      <c r="L1179" s="84">
        <f>VLOOKUP($A$1174,Raport6!$B$283:$T$419,12)</f>
        <v>89.5</v>
      </c>
      <c r="M1179" s="84">
        <f>VLOOKUP($A$1174,Raport6!$B$283:$T$419,13)</f>
        <v>86</v>
      </c>
      <c r="N1179" s="84">
        <f>VLOOKUP($A$1174,Raport6!$B$283:$T$419,14)</f>
        <v>82</v>
      </c>
      <c r="O1179" s="84">
        <f>VLOOKUP($A$1174,Raport6!$B$283:$T$419,15)</f>
        <v>90.5</v>
      </c>
      <c r="P1179" s="84">
        <f>VLOOKUP($A$1174,Raport6!$B$283:$T$419,16)</f>
        <v>85</v>
      </c>
      <c r="Q1179" s="84">
        <f>VLOOKUP($A$1174,Raport6!$B$283:$T$419,17)</f>
        <v>78</v>
      </c>
      <c r="R1179" s="84">
        <f>VLOOKUP($A$1174,Raport6!$B$283:$T$419,18)</f>
        <v>80.5</v>
      </c>
      <c r="S1179" s="38">
        <f t="shared" si="641"/>
        <v>1301.5</v>
      </c>
      <c r="T1179" s="38">
        <f t="shared" si="642"/>
        <v>86.77</v>
      </c>
      <c r="U1179" s="338"/>
      <c r="V1179" s="340"/>
    </row>
    <row r="1180" spans="1:32" ht="15" customHeight="1">
      <c r="A1180" s="335"/>
      <c r="B1180" s="243" t="str">
        <f>VLOOKUP($A$1174,PresensiIPS!$A$7:$M$360,3)</f>
        <v>0038777073</v>
      </c>
      <c r="C1180" s="27" t="s">
        <v>21</v>
      </c>
      <c r="D1180" s="39">
        <f>ROUND(((D1174+D1175+D1176+D1177+D1178+D1179)/6),2)</f>
        <v>80.67</v>
      </c>
      <c r="E1180" s="39">
        <f>ROUND(((E1174+E1175+E1176+E1177+E1178+E1179)/6),2)</f>
        <v>79</v>
      </c>
      <c r="F1180" s="39">
        <f>ROUND(((F1174+F1175+F1176+F1177+F1178+F1179)/6),2)</f>
        <v>82.92</v>
      </c>
      <c r="G1180" s="39">
        <f>ROUND(((G1174+G1175+G1176+G1177+G1178+G1179)/6),2)</f>
        <v>83.08</v>
      </c>
      <c r="H1180" s="39">
        <f>ROUND(((H1174+H1175+H1176+H1177+H1178+H1179)/6),2)</f>
        <v>80</v>
      </c>
      <c r="I1180" s="39">
        <f t="shared" ref="I1180:T1180" si="643">ROUND(((I1174+I1175+I1176+I1177+I1178+I1179)/6),2)</f>
        <v>81.83</v>
      </c>
      <c r="J1180" s="39">
        <f t="shared" si="643"/>
        <v>86.92</v>
      </c>
      <c r="K1180" s="39">
        <f t="shared" si="643"/>
        <v>86.42</v>
      </c>
      <c r="L1180" s="39">
        <f t="shared" si="643"/>
        <v>85.58</v>
      </c>
      <c r="M1180" s="39">
        <f t="shared" si="643"/>
        <v>79.33</v>
      </c>
      <c r="N1180" s="39">
        <f t="shared" si="643"/>
        <v>77.92</v>
      </c>
      <c r="O1180" s="39">
        <f t="shared" si="643"/>
        <v>79.08</v>
      </c>
      <c r="P1180" s="39">
        <f t="shared" si="643"/>
        <v>80.75</v>
      </c>
      <c r="Q1180" s="39">
        <f t="shared" si="643"/>
        <v>77.67</v>
      </c>
      <c r="R1180" s="39">
        <f t="shared" si="643"/>
        <v>78.17</v>
      </c>
      <c r="S1180" s="39">
        <f t="shared" si="643"/>
        <v>1219.33</v>
      </c>
      <c r="T1180" s="39">
        <f t="shared" si="643"/>
        <v>81.290000000000006</v>
      </c>
      <c r="U1180" s="338"/>
      <c r="V1180" s="340"/>
    </row>
    <row r="1181" spans="1:32" ht="15" customHeight="1">
      <c r="A1181" s="335"/>
      <c r="B1181" s="78"/>
      <c r="C1181" s="28" t="s">
        <v>204</v>
      </c>
      <c r="D1181" s="84">
        <f>VLOOKUP($A$1174,'Nilai USP'!$B$283:$T$419,4)</f>
        <v>89</v>
      </c>
      <c r="E1181" s="84">
        <f>VLOOKUP($A$1174,'Nilai USP'!$B$283:$T$419,5)</f>
        <v>86.15384615384616</v>
      </c>
      <c r="F1181" s="84">
        <f>VLOOKUP($A$1174,'Nilai USP'!$B$283:$T$419,6)</f>
        <v>92</v>
      </c>
      <c r="G1181" s="84">
        <f>VLOOKUP($A$1174,'Nilai USP'!$B$283:$T$419,7)</f>
        <v>86</v>
      </c>
      <c r="H1181" s="84">
        <f>VLOOKUP($A$1174,'Nilai USP'!$B$283:$T$419,8)</f>
        <v>88</v>
      </c>
      <c r="I1181" s="84">
        <f>VLOOKUP($A$1174,'Nilai USP'!$B$283:$T$419,9)</f>
        <v>93</v>
      </c>
      <c r="J1181" s="84">
        <f>VLOOKUP($A$1174,'Nilai USP'!$B$283:$T$419,10)</f>
        <v>88</v>
      </c>
      <c r="K1181" s="84">
        <f>VLOOKUP($A$1174,'Nilai USP'!$B$283:$T$419,11)</f>
        <v>97</v>
      </c>
      <c r="L1181" s="84">
        <f>VLOOKUP($A$1174,'Nilai USP'!$B$283:$T$419,12)</f>
        <v>83</v>
      </c>
      <c r="M1181" s="84">
        <f>VLOOKUP($A$1174,'Nilai USP'!$B$283:$T$419,13)</f>
        <v>92.941176470588232</v>
      </c>
      <c r="N1181" s="84">
        <f>VLOOKUP($A$1174,'Nilai USP'!$B$283:$T$419,14)</f>
        <v>94</v>
      </c>
      <c r="O1181" s="84">
        <f>VLOOKUP($A$1174,'Nilai USP'!$B$283:$T$419,15)</f>
        <v>86</v>
      </c>
      <c r="P1181" s="84">
        <f>VLOOKUP($A$1174,'Nilai USP'!$B$283:$T$419,16)</f>
        <v>87</v>
      </c>
      <c r="Q1181" s="84">
        <f>VLOOKUP($A$1174,'Nilai USP'!$B$283:$T$419,17)</f>
        <v>83</v>
      </c>
      <c r="R1181" s="84">
        <f>VLOOKUP($A$1174,'Nilai USP'!$B$283:$T$419,18)</f>
        <v>87</v>
      </c>
      <c r="S1181" s="38">
        <f>SUM(D1181:R1181)</f>
        <v>1332.0950226244345</v>
      </c>
      <c r="T1181" s="38">
        <f>ROUND(S1181/COUNT(D1181:R1181),2)</f>
        <v>88.81</v>
      </c>
      <c r="U1181" s="338"/>
      <c r="V1181" s="340"/>
    </row>
    <row r="1182" spans="1:32" ht="15" customHeight="1" thickBot="1">
      <c r="A1182" s="336"/>
      <c r="B1182" s="29"/>
      <c r="C1182" s="37" t="s">
        <v>205</v>
      </c>
      <c r="D1182" s="41">
        <f t="shared" ref="D1182:R1182" si="644">ROUND((D1180*$V$6+D1181*$V$7),0)</f>
        <v>85</v>
      </c>
      <c r="E1182" s="41">
        <f t="shared" si="644"/>
        <v>83</v>
      </c>
      <c r="F1182" s="41">
        <f t="shared" si="644"/>
        <v>87</v>
      </c>
      <c r="G1182" s="41">
        <f t="shared" si="644"/>
        <v>85</v>
      </c>
      <c r="H1182" s="41">
        <f t="shared" si="644"/>
        <v>84</v>
      </c>
      <c r="I1182" s="41">
        <f t="shared" si="644"/>
        <v>87</v>
      </c>
      <c r="J1182" s="41">
        <f t="shared" si="644"/>
        <v>87</v>
      </c>
      <c r="K1182" s="41">
        <f t="shared" si="644"/>
        <v>92</v>
      </c>
      <c r="L1182" s="41">
        <f t="shared" si="644"/>
        <v>84</v>
      </c>
      <c r="M1182" s="41">
        <f t="shared" si="644"/>
        <v>86</v>
      </c>
      <c r="N1182" s="41">
        <f t="shared" si="644"/>
        <v>86</v>
      </c>
      <c r="O1182" s="41">
        <f t="shared" si="644"/>
        <v>83</v>
      </c>
      <c r="P1182" s="41">
        <f t="shared" si="644"/>
        <v>84</v>
      </c>
      <c r="Q1182" s="41">
        <f t="shared" si="644"/>
        <v>80</v>
      </c>
      <c r="R1182" s="41">
        <f t="shared" si="644"/>
        <v>83</v>
      </c>
      <c r="S1182" s="41">
        <f>SUM(D1182:R1182)</f>
        <v>1276</v>
      </c>
      <c r="T1182" s="41">
        <f>ROUND(S1182/COUNT(D1182:R1182),2)</f>
        <v>85.07</v>
      </c>
      <c r="U1182" s="339"/>
      <c r="V1182" s="341"/>
    </row>
    <row r="1183" spans="1:32" ht="15" customHeight="1" thickTop="1">
      <c r="A1183" s="334">
        <v>131</v>
      </c>
      <c r="B1183" s="26"/>
      <c r="C1183" s="36" t="s">
        <v>34</v>
      </c>
      <c r="D1183" s="87">
        <f>VLOOKUP($A$1183,Raport1!$B$283:$T$419,4)</f>
        <v>72</v>
      </c>
      <c r="E1183" s="87">
        <f>VLOOKUP($A$1183,Raport1!$B$283:$T$419,5)</f>
        <v>80</v>
      </c>
      <c r="F1183" s="87">
        <f>VLOOKUP($A$1183,Raport1!$B$283:$T$419,6)</f>
        <v>81.5</v>
      </c>
      <c r="G1183" s="87">
        <f>VLOOKUP($A$1183,Raport1!$B$283:$T$419,7)</f>
        <v>75</v>
      </c>
      <c r="H1183" s="87">
        <f>VLOOKUP($A$1183,Raport1!$B$283:$T$419,8)</f>
        <v>73.5</v>
      </c>
      <c r="I1183" s="87">
        <f>VLOOKUP($A$1183,Raport1!$B$283:$T$419,9)</f>
        <v>77</v>
      </c>
      <c r="J1183" s="87">
        <f>VLOOKUP($A$1183,Raport1!$B$283:$T$419,10)</f>
        <v>80</v>
      </c>
      <c r="K1183" s="87">
        <f>VLOOKUP($A$1183,Raport1!$B$283:$T$419,11)</f>
        <v>77.5</v>
      </c>
      <c r="L1183" s="87">
        <f>VLOOKUP($A$1183,Raport1!$B$283:$T$419,12)</f>
        <v>82</v>
      </c>
      <c r="M1183" s="87">
        <f>VLOOKUP($A$1183,Raport1!$B$283:$T$419,13)</f>
        <v>76.5</v>
      </c>
      <c r="N1183" s="87">
        <f>VLOOKUP($A$1183,Raport1!$B$283:$T$419,14)</f>
        <v>76</v>
      </c>
      <c r="O1183" s="87">
        <f>VLOOKUP($A$1183,Raport1!$B$283:$T$419,15)</f>
        <v>75</v>
      </c>
      <c r="P1183" s="87">
        <f>VLOOKUP($A$1183,Raport1!$B$283:$T$419,16)</f>
        <v>74</v>
      </c>
      <c r="Q1183" s="87">
        <f>VLOOKUP($A$1183,Raport1!$B$283:$T$419,17)</f>
        <v>76</v>
      </c>
      <c r="R1183" s="87">
        <f>VLOOKUP($A$1183,Raport1!$B$283:$T$419,18)</f>
        <v>75</v>
      </c>
      <c r="S1183" s="80">
        <f t="shared" ref="S1183:S1188" si="645">SUM(D1183:R1183)</f>
        <v>1151</v>
      </c>
      <c r="T1183" s="80">
        <f t="shared" ref="T1183:T1188" si="646">ROUND(S1183/COUNT(D1183:R1183),2)</f>
        <v>76.73</v>
      </c>
      <c r="U1183" s="337" t="s">
        <v>203</v>
      </c>
      <c r="V1183" s="340" t="s">
        <v>33</v>
      </c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</row>
    <row r="1184" spans="1:32" ht="15" customHeight="1">
      <c r="A1184" s="335"/>
      <c r="B1184" s="26"/>
      <c r="C1184" s="35" t="s">
        <v>35</v>
      </c>
      <c r="D1184" s="84">
        <f>VLOOKUP($A$1183,Raport2!$B$283:$T$419,4)</f>
        <v>75.5</v>
      </c>
      <c r="E1184" s="84">
        <f>VLOOKUP($A$1183,Raport2!$B$283:$T$419,5)</f>
        <v>81</v>
      </c>
      <c r="F1184" s="84">
        <f>VLOOKUP($A$1183,Raport2!$B$283:$T$419,6)</f>
        <v>78</v>
      </c>
      <c r="G1184" s="84">
        <f>VLOOKUP($A$1183,Raport2!$B$283:$T$419,7)</f>
        <v>81.5</v>
      </c>
      <c r="H1184" s="84">
        <f>VLOOKUP($A$1183,Raport2!$B$283:$T$419,8)</f>
        <v>81</v>
      </c>
      <c r="I1184" s="84">
        <f>VLOOKUP($A$1183,Raport2!$B$283:$T$419,9)</f>
        <v>79.5</v>
      </c>
      <c r="J1184" s="84">
        <f>VLOOKUP($A$1183,Raport2!$B$283:$T$419,10)</f>
        <v>84</v>
      </c>
      <c r="K1184" s="84">
        <f>VLOOKUP($A$1183,Raport2!$B$283:$T$419,11)</f>
        <v>81</v>
      </c>
      <c r="L1184" s="84">
        <f>VLOOKUP($A$1183,Raport2!$B$283:$T$419,12)</f>
        <v>81</v>
      </c>
      <c r="M1184" s="84">
        <f>VLOOKUP($A$1183,Raport2!$B$283:$T$419,13)</f>
        <v>81</v>
      </c>
      <c r="N1184" s="84">
        <f>VLOOKUP($A$1183,Raport2!$B$283:$T$419,14)</f>
        <v>77</v>
      </c>
      <c r="O1184" s="84">
        <f>VLOOKUP($A$1183,Raport2!$B$283:$T$419,15)</f>
        <v>76</v>
      </c>
      <c r="P1184" s="84">
        <f>VLOOKUP($A$1183,Raport2!$B$283:$T$419,16)</f>
        <v>79.5</v>
      </c>
      <c r="Q1184" s="84">
        <f>VLOOKUP($A$1183,Raport2!$B$283:$T$419,17)</f>
        <v>80</v>
      </c>
      <c r="R1184" s="84">
        <f>VLOOKUP($A$1183,Raport2!$B$283:$T$419,18)</f>
        <v>77</v>
      </c>
      <c r="S1184" s="38">
        <f t="shared" si="645"/>
        <v>1193</v>
      </c>
      <c r="T1184" s="38">
        <f t="shared" si="646"/>
        <v>79.53</v>
      </c>
      <c r="U1184" s="338"/>
      <c r="V1184" s="340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</row>
    <row r="1185" spans="1:32" ht="15" customHeight="1">
      <c r="A1185" s="335"/>
      <c r="B1185" s="342" t="str">
        <f>VLOOKUP($A$1183,PresensiIPS!$A$7:$M$360,7)</f>
        <v>TRI WAHYU LESTARI</v>
      </c>
      <c r="C1185" s="35" t="s">
        <v>22</v>
      </c>
      <c r="D1185" s="84">
        <f>VLOOKUP($A$1183,Raport3!$B$283:$T$419,4)</f>
        <v>74</v>
      </c>
      <c r="E1185" s="84">
        <f>VLOOKUP($A$1183,Raport3!$B$283:$T$419,5)</f>
        <v>85</v>
      </c>
      <c r="F1185" s="84">
        <f>VLOOKUP($A$1183,Raport3!$B$283:$T$419,6)</f>
        <v>72.5</v>
      </c>
      <c r="G1185" s="84">
        <f>VLOOKUP($A$1183,Raport3!$B$283:$T$419,7)</f>
        <v>84.5</v>
      </c>
      <c r="H1185" s="84">
        <f>VLOOKUP($A$1183,Raport3!$B$283:$T$419,8)</f>
        <v>81.5</v>
      </c>
      <c r="I1185" s="84">
        <f>VLOOKUP($A$1183,Raport3!$B$283:$T$419,9)</f>
        <v>79</v>
      </c>
      <c r="J1185" s="84">
        <f>VLOOKUP($A$1183,Raport3!$B$283:$T$419,10)</f>
        <v>80</v>
      </c>
      <c r="K1185" s="84">
        <f>VLOOKUP($A$1183,Raport3!$B$283:$T$419,11)</f>
        <v>81</v>
      </c>
      <c r="L1185" s="84">
        <f>VLOOKUP($A$1183,Raport3!$B$283:$T$419,12)</f>
        <v>74</v>
      </c>
      <c r="M1185" s="84">
        <f>VLOOKUP($A$1183,Raport3!$B$283:$T$419,13)</f>
        <v>80</v>
      </c>
      <c r="N1185" s="84">
        <f>VLOOKUP($A$1183,Raport3!$B$283:$T$419,14)</f>
        <v>74</v>
      </c>
      <c r="O1185" s="84">
        <f>VLOOKUP($A$1183,Raport3!$B$283:$T$419,15)</f>
        <v>76.5</v>
      </c>
      <c r="P1185" s="84">
        <f>VLOOKUP($A$1183,Raport3!$B$283:$T$419,16)</f>
        <v>69.5</v>
      </c>
      <c r="Q1185" s="84">
        <f>VLOOKUP($A$1183,Raport3!$B$283:$T$419,17)</f>
        <v>67.5</v>
      </c>
      <c r="R1185" s="84">
        <f>VLOOKUP($A$1183,Raport3!$B$283:$T$419,18)</f>
        <v>76.5</v>
      </c>
      <c r="S1185" s="38">
        <f t="shared" si="645"/>
        <v>1155.5</v>
      </c>
      <c r="T1185" s="38">
        <f t="shared" si="646"/>
        <v>77.03</v>
      </c>
      <c r="U1185" s="338"/>
      <c r="V1185" s="340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</row>
    <row r="1186" spans="1:32" ht="15" customHeight="1">
      <c r="A1186" s="335"/>
      <c r="B1186" s="342"/>
      <c r="C1186" s="35" t="s">
        <v>23</v>
      </c>
      <c r="D1186" s="84">
        <f>VLOOKUP($A$1183,Raport4!$B$283:$T$419,4)</f>
        <v>76</v>
      </c>
      <c r="E1186" s="84">
        <f>VLOOKUP($A$1183,Raport4!$B$283:$T$419,5)</f>
        <v>85</v>
      </c>
      <c r="F1186" s="84">
        <f>VLOOKUP($A$1183,Raport4!$B$283:$T$419,6)</f>
        <v>73</v>
      </c>
      <c r="G1186" s="84">
        <f>VLOOKUP($A$1183,Raport4!$B$283:$T$419,7)</f>
        <v>90.5</v>
      </c>
      <c r="H1186" s="84">
        <f>VLOOKUP($A$1183,Raport4!$B$283:$T$419,8)</f>
        <v>87</v>
      </c>
      <c r="I1186" s="84">
        <f>VLOOKUP($A$1183,Raport4!$B$283:$T$419,9)</f>
        <v>81</v>
      </c>
      <c r="J1186" s="84">
        <f>VLOOKUP($A$1183,Raport4!$B$283:$T$419,10)</f>
        <v>82.5</v>
      </c>
      <c r="K1186" s="84">
        <f>VLOOKUP($A$1183,Raport4!$B$283:$T$419,11)</f>
        <v>83</v>
      </c>
      <c r="L1186" s="84">
        <f>VLOOKUP($A$1183,Raport4!$B$283:$T$419,12)</f>
        <v>77.5</v>
      </c>
      <c r="M1186" s="84">
        <f>VLOOKUP($A$1183,Raport4!$B$283:$T$419,13)</f>
        <v>80</v>
      </c>
      <c r="N1186" s="84">
        <f>VLOOKUP($A$1183,Raport4!$B$283:$T$419,14)</f>
        <v>74</v>
      </c>
      <c r="O1186" s="84">
        <f>VLOOKUP($A$1183,Raport4!$B$283:$T$419,15)</f>
        <v>80</v>
      </c>
      <c r="P1186" s="84">
        <f>VLOOKUP($A$1183,Raport4!$B$283:$T$419,16)</f>
        <v>77.5</v>
      </c>
      <c r="Q1186" s="84">
        <f>VLOOKUP($A$1183,Raport4!$B$283:$T$419,17)</f>
        <v>74</v>
      </c>
      <c r="R1186" s="84">
        <f>VLOOKUP($A$1183,Raport4!$B$283:$T$419,18)</f>
        <v>76</v>
      </c>
      <c r="S1186" s="38">
        <f t="shared" si="645"/>
        <v>1197</v>
      </c>
      <c r="T1186" s="38">
        <f t="shared" si="646"/>
        <v>79.8</v>
      </c>
      <c r="U1186" s="338"/>
      <c r="V1186" s="340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</row>
    <row r="1187" spans="1:32" ht="15" customHeight="1">
      <c r="A1187" s="335"/>
      <c r="B1187" s="86" t="str">
        <f>VLOOKUP($A$1183,PresensiIPS!$A$7:$M$360,4)</f>
        <v>3526015701030002</v>
      </c>
      <c r="C1187" s="36" t="s">
        <v>24</v>
      </c>
      <c r="D1187" s="84">
        <f>VLOOKUP($A$1183,Raport5!$B$283:$T$419,4)</f>
        <v>87</v>
      </c>
      <c r="E1187" s="84">
        <f>VLOOKUP($A$1183,Raport5!$B$283:$T$419,5)</f>
        <v>85</v>
      </c>
      <c r="F1187" s="84">
        <f>VLOOKUP($A$1183,Raport5!$B$283:$T$419,6)</f>
        <v>86.5</v>
      </c>
      <c r="G1187" s="84">
        <f>VLOOKUP($A$1183,Raport5!$B$283:$T$419,7)</f>
        <v>90</v>
      </c>
      <c r="H1187" s="84">
        <f>VLOOKUP($A$1183,Raport5!$B$283:$T$419,8)</f>
        <v>90.5</v>
      </c>
      <c r="I1187" s="84">
        <f>VLOOKUP($A$1183,Raport5!$B$283:$T$419,9)</f>
        <v>75</v>
      </c>
      <c r="J1187" s="84">
        <f>VLOOKUP($A$1183,Raport5!$B$283:$T$419,10)</f>
        <v>83.5</v>
      </c>
      <c r="K1187" s="84">
        <f>VLOOKUP($A$1183,Raport5!$B$283:$T$419,11)</f>
        <v>85</v>
      </c>
      <c r="L1187" s="84">
        <f>VLOOKUP($A$1183,Raport5!$B$283:$T$419,12)</f>
        <v>88.5</v>
      </c>
      <c r="M1187" s="84">
        <f>VLOOKUP($A$1183,Raport5!$B$283:$T$419,13)</f>
        <v>84</v>
      </c>
      <c r="N1187" s="84">
        <f>VLOOKUP($A$1183,Raport5!$B$283:$T$419,14)</f>
        <v>76.5</v>
      </c>
      <c r="O1187" s="84">
        <f>VLOOKUP($A$1183,Raport5!$B$283:$T$419,15)</f>
        <v>86.5</v>
      </c>
      <c r="P1187" s="84">
        <f>VLOOKUP($A$1183,Raport5!$B$283:$T$419,16)</f>
        <v>71</v>
      </c>
      <c r="Q1187" s="84">
        <f>VLOOKUP($A$1183,Raport5!$B$283:$T$419,17)</f>
        <v>76.5</v>
      </c>
      <c r="R1187" s="84">
        <f>VLOOKUP($A$1183,Raport5!$B$283:$T$419,18)</f>
        <v>80.5</v>
      </c>
      <c r="S1187" s="38">
        <f t="shared" si="645"/>
        <v>1246</v>
      </c>
      <c r="T1187" s="38">
        <f t="shared" si="646"/>
        <v>83.07</v>
      </c>
      <c r="U1187" s="338"/>
      <c r="V1187" s="340"/>
    </row>
    <row r="1188" spans="1:32" ht="15" customHeight="1">
      <c r="A1188" s="335"/>
      <c r="B1188" s="243">
        <f>VLOOKUP($A$1183,PresensiIPS!$A$7:$M$360,2)</f>
        <v>12517</v>
      </c>
      <c r="C1188" s="36" t="s">
        <v>67</v>
      </c>
      <c r="D1188" s="84">
        <f>VLOOKUP($A$1183,Raport6!$B$283:$T$419,4)</f>
        <v>87</v>
      </c>
      <c r="E1188" s="84">
        <f>VLOOKUP($A$1183,Raport6!$B$283:$T$419,5)</f>
        <v>88</v>
      </c>
      <c r="F1188" s="84">
        <f>VLOOKUP($A$1183,Raport6!$B$283:$T$419,6)</f>
        <v>89.5</v>
      </c>
      <c r="G1188" s="84">
        <f>VLOOKUP($A$1183,Raport6!$B$283:$T$419,7)</f>
        <v>91</v>
      </c>
      <c r="H1188" s="84">
        <f>VLOOKUP($A$1183,Raport6!$B$283:$T$419,8)</f>
        <v>91</v>
      </c>
      <c r="I1188" s="84">
        <f>VLOOKUP($A$1183,Raport6!$B$283:$T$419,9)</f>
        <v>77</v>
      </c>
      <c r="J1188" s="84">
        <f>VLOOKUP($A$1183,Raport6!$B$283:$T$419,10)</f>
        <v>91</v>
      </c>
      <c r="K1188" s="84">
        <f>VLOOKUP($A$1183,Raport6!$B$283:$T$419,11)</f>
        <v>88</v>
      </c>
      <c r="L1188" s="84">
        <f>VLOOKUP($A$1183,Raport6!$B$283:$T$419,12)</f>
        <v>89.5</v>
      </c>
      <c r="M1188" s="84">
        <f>VLOOKUP($A$1183,Raport6!$B$283:$T$419,13)</f>
        <v>88</v>
      </c>
      <c r="N1188" s="84">
        <f>VLOOKUP($A$1183,Raport6!$B$283:$T$419,14)</f>
        <v>78.5</v>
      </c>
      <c r="O1188" s="84">
        <f>VLOOKUP($A$1183,Raport6!$B$283:$T$419,15)</f>
        <v>86.5</v>
      </c>
      <c r="P1188" s="84">
        <f>VLOOKUP($A$1183,Raport6!$B$283:$T$419,16)</f>
        <v>78</v>
      </c>
      <c r="Q1188" s="84">
        <f>VLOOKUP($A$1183,Raport6!$B$283:$T$419,17)</f>
        <v>75.5</v>
      </c>
      <c r="R1188" s="84">
        <f>VLOOKUP($A$1183,Raport6!$B$283:$T$419,18)</f>
        <v>81</v>
      </c>
      <c r="S1188" s="38">
        <f t="shared" si="645"/>
        <v>1279.5</v>
      </c>
      <c r="T1188" s="38">
        <f t="shared" si="646"/>
        <v>85.3</v>
      </c>
      <c r="U1188" s="338"/>
      <c r="V1188" s="340"/>
    </row>
    <row r="1189" spans="1:32" ht="15" customHeight="1">
      <c r="A1189" s="335"/>
      <c r="B1189" s="243" t="str">
        <f>VLOOKUP($A$1183,PresensiIPS!$A$7:$M$360,3)</f>
        <v>0037626479</v>
      </c>
      <c r="C1189" s="27" t="s">
        <v>21</v>
      </c>
      <c r="D1189" s="39">
        <f>ROUND(((D1183+D1184+D1185+D1186+D1187+D1188)/6),2)</f>
        <v>78.58</v>
      </c>
      <c r="E1189" s="39">
        <f>ROUND(((E1183+E1184+E1185+E1186+E1187+E1188)/6),2)</f>
        <v>84</v>
      </c>
      <c r="F1189" s="39">
        <f>ROUND(((F1183+F1184+F1185+F1186+F1187+F1188)/6),2)</f>
        <v>80.17</v>
      </c>
      <c r="G1189" s="39">
        <f>ROUND(((G1183+G1184+G1185+G1186+G1187+G1188)/6),2)</f>
        <v>85.42</v>
      </c>
      <c r="H1189" s="39">
        <f>ROUND(((H1183+H1184+H1185+H1186+H1187+H1188)/6),2)</f>
        <v>84.08</v>
      </c>
      <c r="I1189" s="39">
        <f t="shared" ref="I1189:T1189" si="647">ROUND(((I1183+I1184+I1185+I1186+I1187+I1188)/6),2)</f>
        <v>78.08</v>
      </c>
      <c r="J1189" s="39">
        <f t="shared" si="647"/>
        <v>83.5</v>
      </c>
      <c r="K1189" s="39">
        <f t="shared" si="647"/>
        <v>82.58</v>
      </c>
      <c r="L1189" s="39">
        <f t="shared" si="647"/>
        <v>82.08</v>
      </c>
      <c r="M1189" s="39">
        <f t="shared" si="647"/>
        <v>81.58</v>
      </c>
      <c r="N1189" s="39">
        <f t="shared" si="647"/>
        <v>76</v>
      </c>
      <c r="O1189" s="39">
        <f t="shared" si="647"/>
        <v>80.08</v>
      </c>
      <c r="P1189" s="39">
        <f t="shared" si="647"/>
        <v>74.92</v>
      </c>
      <c r="Q1189" s="39">
        <f t="shared" si="647"/>
        <v>74.92</v>
      </c>
      <c r="R1189" s="39">
        <f t="shared" si="647"/>
        <v>77.67</v>
      </c>
      <c r="S1189" s="39">
        <f t="shared" si="647"/>
        <v>1203.67</v>
      </c>
      <c r="T1189" s="39">
        <f t="shared" si="647"/>
        <v>80.239999999999995</v>
      </c>
      <c r="U1189" s="338"/>
      <c r="V1189" s="340"/>
    </row>
    <row r="1190" spans="1:32" ht="15" customHeight="1">
      <c r="A1190" s="335"/>
      <c r="B1190" s="78"/>
      <c r="C1190" s="28" t="s">
        <v>204</v>
      </c>
      <c r="D1190" s="84">
        <f>VLOOKUP($A$1183,'Nilai USP'!$B$283:$T$419,4)</f>
        <v>88</v>
      </c>
      <c r="E1190" s="84">
        <f>VLOOKUP($A$1183,'Nilai USP'!$B$283:$T$419,5)</f>
        <v>80</v>
      </c>
      <c r="F1190" s="84">
        <f>VLOOKUP($A$1183,'Nilai USP'!$B$283:$T$419,6)</f>
        <v>88</v>
      </c>
      <c r="G1190" s="84">
        <f>VLOOKUP($A$1183,'Nilai USP'!$B$283:$T$419,7)</f>
        <v>85</v>
      </c>
      <c r="H1190" s="84">
        <f>VLOOKUP($A$1183,'Nilai USP'!$B$283:$T$419,8)</f>
        <v>82</v>
      </c>
      <c r="I1190" s="84">
        <f>VLOOKUP($A$1183,'Nilai USP'!$B$283:$T$419,9)</f>
        <v>87</v>
      </c>
      <c r="J1190" s="84">
        <f>VLOOKUP($A$1183,'Nilai USP'!$B$283:$T$419,10)</f>
        <v>86</v>
      </c>
      <c r="K1190" s="84">
        <f>VLOOKUP($A$1183,'Nilai USP'!$B$283:$T$419,11)</f>
        <v>93</v>
      </c>
      <c r="L1190" s="84">
        <f>VLOOKUP($A$1183,'Nilai USP'!$B$283:$T$419,12)</f>
        <v>83</v>
      </c>
      <c r="M1190" s="84">
        <f>VLOOKUP($A$1183,'Nilai USP'!$B$283:$T$419,13)</f>
        <v>84.117647058823536</v>
      </c>
      <c r="N1190" s="84">
        <f>VLOOKUP($A$1183,'Nilai USP'!$B$283:$T$419,14)</f>
        <v>91</v>
      </c>
      <c r="O1190" s="84">
        <f>VLOOKUP($A$1183,'Nilai USP'!$B$283:$T$419,15)</f>
        <v>82</v>
      </c>
      <c r="P1190" s="84">
        <f>VLOOKUP($A$1183,'Nilai USP'!$B$283:$T$419,16)</f>
        <v>85</v>
      </c>
      <c r="Q1190" s="84">
        <f>VLOOKUP($A$1183,'Nilai USP'!$B$283:$T$419,17)</f>
        <v>75</v>
      </c>
      <c r="R1190" s="84">
        <f>VLOOKUP($A$1183,'Nilai USP'!$B$283:$T$419,18)</f>
        <v>85</v>
      </c>
      <c r="S1190" s="38">
        <f>SUM(D1190:R1190)</f>
        <v>1274.1176470588234</v>
      </c>
      <c r="T1190" s="38">
        <f>ROUND(S1190/COUNT(D1190:R1190),2)</f>
        <v>84.94</v>
      </c>
      <c r="U1190" s="338"/>
      <c r="V1190" s="340"/>
    </row>
    <row r="1191" spans="1:32" ht="15" customHeight="1" thickBot="1">
      <c r="A1191" s="336"/>
      <c r="B1191" s="29"/>
      <c r="C1191" s="37" t="s">
        <v>205</v>
      </c>
      <c r="D1191" s="41">
        <f t="shared" ref="D1191:R1191" si="648">ROUND((D1189*$V$6+D1190*$V$7),0)</f>
        <v>83</v>
      </c>
      <c r="E1191" s="41">
        <f t="shared" si="648"/>
        <v>82</v>
      </c>
      <c r="F1191" s="41">
        <f t="shared" si="648"/>
        <v>84</v>
      </c>
      <c r="G1191" s="41">
        <f t="shared" si="648"/>
        <v>85</v>
      </c>
      <c r="H1191" s="41">
        <f t="shared" si="648"/>
        <v>83</v>
      </c>
      <c r="I1191" s="41">
        <f t="shared" si="648"/>
        <v>83</v>
      </c>
      <c r="J1191" s="41">
        <f t="shared" si="648"/>
        <v>85</v>
      </c>
      <c r="K1191" s="41">
        <f t="shared" si="648"/>
        <v>88</v>
      </c>
      <c r="L1191" s="41">
        <f t="shared" si="648"/>
        <v>83</v>
      </c>
      <c r="M1191" s="41">
        <f t="shared" si="648"/>
        <v>83</v>
      </c>
      <c r="N1191" s="41">
        <f t="shared" si="648"/>
        <v>84</v>
      </c>
      <c r="O1191" s="41">
        <f t="shared" si="648"/>
        <v>81</v>
      </c>
      <c r="P1191" s="41">
        <f t="shared" si="648"/>
        <v>80</v>
      </c>
      <c r="Q1191" s="41">
        <f t="shared" si="648"/>
        <v>75</v>
      </c>
      <c r="R1191" s="41">
        <f t="shared" si="648"/>
        <v>81</v>
      </c>
      <c r="S1191" s="41">
        <f>SUM(D1191:R1191)</f>
        <v>1240</v>
      </c>
      <c r="T1191" s="41">
        <f>ROUND(S1191/COUNT(D1191:R1191),2)</f>
        <v>82.67</v>
      </c>
      <c r="U1191" s="339"/>
      <c r="V1191" s="341"/>
    </row>
    <row r="1192" spans="1:32" ht="15" customHeight="1" thickTop="1">
      <c r="A1192" s="334">
        <v>132</v>
      </c>
      <c r="B1192" s="26"/>
      <c r="C1192" s="36" t="s">
        <v>34</v>
      </c>
      <c r="D1192" s="87">
        <f>VLOOKUP($A$1192,Raport1!$B$283:$T$419,4)</f>
        <v>74</v>
      </c>
      <c r="E1192" s="87">
        <f>VLOOKUP($A$1192,Raport1!$B$283:$T$419,5)</f>
        <v>72.5</v>
      </c>
      <c r="F1192" s="87">
        <f>VLOOKUP($A$1192,Raport1!$B$283:$T$419,6)</f>
        <v>77</v>
      </c>
      <c r="G1192" s="87">
        <f>VLOOKUP($A$1192,Raport1!$B$283:$T$419,7)</f>
        <v>71.5</v>
      </c>
      <c r="H1192" s="87">
        <f>VLOOKUP($A$1192,Raport1!$B$283:$T$419,8)</f>
        <v>69.5</v>
      </c>
      <c r="I1192" s="87">
        <f>VLOOKUP($A$1192,Raport1!$B$283:$T$419,9)</f>
        <v>76.5</v>
      </c>
      <c r="J1192" s="87">
        <f>VLOOKUP($A$1192,Raport1!$B$283:$T$419,10)</f>
        <v>80</v>
      </c>
      <c r="K1192" s="87">
        <f>VLOOKUP($A$1192,Raport1!$B$283:$T$419,11)</f>
        <v>77.5</v>
      </c>
      <c r="L1192" s="87">
        <f>VLOOKUP($A$1192,Raport1!$B$283:$T$419,12)</f>
        <v>82</v>
      </c>
      <c r="M1192" s="87">
        <f>VLOOKUP($A$1192,Raport1!$B$283:$T$419,13)</f>
        <v>73</v>
      </c>
      <c r="N1192" s="87">
        <f>VLOOKUP($A$1192,Raport1!$B$283:$T$419,14)</f>
        <v>69</v>
      </c>
      <c r="O1192" s="87">
        <f>VLOOKUP($A$1192,Raport1!$B$283:$T$419,15)</f>
        <v>70</v>
      </c>
      <c r="P1192" s="87">
        <f>VLOOKUP($A$1192,Raport1!$B$283:$T$419,16)</f>
        <v>72</v>
      </c>
      <c r="Q1192" s="87">
        <f>VLOOKUP($A$1192,Raport1!$B$283:$T$419,17)</f>
        <v>74.5</v>
      </c>
      <c r="R1192" s="87">
        <f>VLOOKUP($A$1192,Raport1!$B$283:$T$419,18)</f>
        <v>70.5</v>
      </c>
      <c r="S1192" s="80">
        <f t="shared" ref="S1192:S1197" si="649">SUM(D1192:R1192)</f>
        <v>1109.5</v>
      </c>
      <c r="T1192" s="80">
        <f t="shared" ref="T1192:T1197" si="650">ROUND(S1192/COUNT(D1192:R1192),2)</f>
        <v>73.97</v>
      </c>
      <c r="U1192" s="337" t="s">
        <v>203</v>
      </c>
      <c r="V1192" s="340" t="s">
        <v>33</v>
      </c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</row>
    <row r="1193" spans="1:32" ht="15" customHeight="1">
      <c r="A1193" s="335"/>
      <c r="B1193" s="26"/>
      <c r="C1193" s="35" t="s">
        <v>35</v>
      </c>
      <c r="D1193" s="84">
        <f>VLOOKUP($A$1192,Raport2!$B$283:$T$419,4)</f>
        <v>78.5</v>
      </c>
      <c r="E1193" s="84">
        <f>VLOOKUP($A$1192,Raport2!$B$283:$T$419,5)</f>
        <v>70</v>
      </c>
      <c r="F1193" s="84">
        <f>VLOOKUP($A$1192,Raport2!$B$283:$T$419,6)</f>
        <v>75.5</v>
      </c>
      <c r="G1193" s="84">
        <f>VLOOKUP($A$1192,Raport2!$B$283:$T$419,7)</f>
        <v>83</v>
      </c>
      <c r="H1193" s="84">
        <f>VLOOKUP($A$1192,Raport2!$B$283:$T$419,8)</f>
        <v>82.5</v>
      </c>
      <c r="I1193" s="84">
        <f>VLOOKUP($A$1192,Raport2!$B$283:$T$419,9)</f>
        <v>75.5</v>
      </c>
      <c r="J1193" s="84">
        <f>VLOOKUP($A$1192,Raport2!$B$283:$T$419,10)</f>
        <v>80</v>
      </c>
      <c r="K1193" s="84">
        <f>VLOOKUP($A$1192,Raport2!$B$283:$T$419,11)</f>
        <v>80.5</v>
      </c>
      <c r="L1193" s="84">
        <f>VLOOKUP($A$1192,Raport2!$B$283:$T$419,12)</f>
        <v>81</v>
      </c>
      <c r="M1193" s="84">
        <f>VLOOKUP($A$1192,Raport2!$B$283:$T$419,13)</f>
        <v>75</v>
      </c>
      <c r="N1193" s="84">
        <f>VLOOKUP($A$1192,Raport2!$B$283:$T$419,14)</f>
        <v>74.5</v>
      </c>
      <c r="O1193" s="84">
        <f>VLOOKUP($A$1192,Raport2!$B$283:$T$419,15)</f>
        <v>70</v>
      </c>
      <c r="P1193" s="84">
        <f>VLOOKUP($A$1192,Raport2!$B$283:$T$419,16)</f>
        <v>72</v>
      </c>
      <c r="Q1193" s="84">
        <f>VLOOKUP($A$1192,Raport2!$B$283:$T$419,17)</f>
        <v>78.5</v>
      </c>
      <c r="R1193" s="84">
        <f>VLOOKUP($A$1192,Raport2!$B$283:$T$419,18)</f>
        <v>70</v>
      </c>
      <c r="S1193" s="38">
        <f t="shared" si="649"/>
        <v>1146.5</v>
      </c>
      <c r="T1193" s="38">
        <f t="shared" si="650"/>
        <v>76.430000000000007</v>
      </c>
      <c r="U1193" s="338"/>
      <c r="V1193" s="340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</row>
    <row r="1194" spans="1:32" ht="15" customHeight="1">
      <c r="A1194" s="335"/>
      <c r="B1194" s="342" t="str">
        <f>VLOOKUP($A$1192,PresensiIPS!$A$7:$M$360,7)</f>
        <v>UMAR FAHMI AKBAR</v>
      </c>
      <c r="C1194" s="35" t="s">
        <v>22</v>
      </c>
      <c r="D1194" s="84">
        <f>VLOOKUP($A$1192,Raport3!$B$283:$T$419,4)</f>
        <v>71</v>
      </c>
      <c r="E1194" s="84">
        <f>VLOOKUP($A$1192,Raport3!$B$283:$T$419,5)</f>
        <v>70</v>
      </c>
      <c r="F1194" s="84">
        <f>VLOOKUP($A$1192,Raport3!$B$283:$T$419,6)</f>
        <v>72.5</v>
      </c>
      <c r="G1194" s="84">
        <f>VLOOKUP($A$1192,Raport3!$B$283:$T$419,7)</f>
        <v>67.5</v>
      </c>
      <c r="H1194" s="84">
        <f>VLOOKUP($A$1192,Raport3!$B$283:$T$419,8)</f>
        <v>75.5</v>
      </c>
      <c r="I1194" s="84">
        <f>VLOOKUP($A$1192,Raport3!$B$283:$T$419,9)</f>
        <v>76.5</v>
      </c>
      <c r="J1194" s="84">
        <f>VLOOKUP($A$1192,Raport3!$B$283:$T$419,10)</f>
        <v>70</v>
      </c>
      <c r="K1194" s="84">
        <f>VLOOKUP($A$1192,Raport3!$B$283:$T$419,11)</f>
        <v>61</v>
      </c>
      <c r="L1194" s="84">
        <f>VLOOKUP($A$1192,Raport3!$B$283:$T$419,12)</f>
        <v>73</v>
      </c>
      <c r="M1194" s="84">
        <f>VLOOKUP($A$1192,Raport3!$B$283:$T$419,13)</f>
        <v>72.5</v>
      </c>
      <c r="N1194" s="84">
        <f>VLOOKUP($A$1192,Raport3!$B$283:$T$419,14)</f>
        <v>78</v>
      </c>
      <c r="O1194" s="84">
        <f>VLOOKUP($A$1192,Raport3!$B$283:$T$419,15)</f>
        <v>70</v>
      </c>
      <c r="P1194" s="84">
        <f>VLOOKUP($A$1192,Raport3!$B$283:$T$419,16)</f>
        <v>68</v>
      </c>
      <c r="Q1194" s="84">
        <f>VLOOKUP($A$1192,Raport3!$B$283:$T$419,17)</f>
        <v>67</v>
      </c>
      <c r="R1194" s="84">
        <f>VLOOKUP($A$1192,Raport3!$B$283:$T$419,18)</f>
        <v>69</v>
      </c>
      <c r="S1194" s="38">
        <f t="shared" si="649"/>
        <v>1061.5</v>
      </c>
      <c r="T1194" s="38">
        <f t="shared" si="650"/>
        <v>70.77</v>
      </c>
      <c r="U1194" s="338"/>
      <c r="V1194" s="340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</row>
    <row r="1195" spans="1:32" ht="15" customHeight="1">
      <c r="A1195" s="335"/>
      <c r="B1195" s="342"/>
      <c r="C1195" s="35" t="s">
        <v>23</v>
      </c>
      <c r="D1195" s="84">
        <f>VLOOKUP($A$1192,Raport4!$B$283:$T$419,4)</f>
        <v>73.5</v>
      </c>
      <c r="E1195" s="84">
        <f>VLOOKUP($A$1192,Raport4!$B$283:$T$419,5)</f>
        <v>70</v>
      </c>
      <c r="F1195" s="84">
        <f>VLOOKUP($A$1192,Raport4!$B$283:$T$419,6)</f>
        <v>71.5</v>
      </c>
      <c r="G1195" s="84">
        <f>VLOOKUP($A$1192,Raport4!$B$283:$T$419,7)</f>
        <v>85</v>
      </c>
      <c r="H1195" s="84">
        <f>VLOOKUP($A$1192,Raport4!$B$283:$T$419,8)</f>
        <v>87</v>
      </c>
      <c r="I1195" s="84">
        <f>VLOOKUP($A$1192,Raport4!$B$283:$T$419,9)</f>
        <v>76</v>
      </c>
      <c r="J1195" s="84">
        <f>VLOOKUP($A$1192,Raport4!$B$283:$T$419,10)</f>
        <v>76</v>
      </c>
      <c r="K1195" s="84">
        <f>VLOOKUP($A$1192,Raport4!$B$283:$T$419,11)</f>
        <v>79</v>
      </c>
      <c r="L1195" s="84">
        <f>VLOOKUP($A$1192,Raport4!$B$283:$T$419,12)</f>
        <v>77</v>
      </c>
      <c r="M1195" s="84">
        <f>VLOOKUP($A$1192,Raport4!$B$283:$T$419,13)</f>
        <v>70.5</v>
      </c>
      <c r="N1195" s="84">
        <f>VLOOKUP($A$1192,Raport4!$B$283:$T$419,14)</f>
        <v>77.5</v>
      </c>
      <c r="O1195" s="84">
        <f>VLOOKUP($A$1192,Raport4!$B$283:$T$419,15)</f>
        <v>68</v>
      </c>
      <c r="P1195" s="84">
        <f>VLOOKUP($A$1192,Raport4!$B$283:$T$419,16)</f>
        <v>74</v>
      </c>
      <c r="Q1195" s="84">
        <f>VLOOKUP($A$1192,Raport4!$B$283:$T$419,17)</f>
        <v>71.5</v>
      </c>
      <c r="R1195" s="84">
        <f>VLOOKUP($A$1192,Raport4!$B$283:$T$419,18)</f>
        <v>72.5</v>
      </c>
      <c r="S1195" s="38">
        <f t="shared" si="649"/>
        <v>1129</v>
      </c>
      <c r="T1195" s="38">
        <f t="shared" si="650"/>
        <v>75.27</v>
      </c>
      <c r="U1195" s="338"/>
      <c r="V1195" s="340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</row>
    <row r="1196" spans="1:32" ht="15" customHeight="1">
      <c r="A1196" s="335"/>
      <c r="B1196" s="86" t="str">
        <f>VLOOKUP($A$1192,PresensiIPS!$A$7:$M$360,4)</f>
        <v>3526011402030005</v>
      </c>
      <c r="C1196" s="36" t="s">
        <v>24</v>
      </c>
      <c r="D1196" s="84">
        <f>VLOOKUP($A$1192,Raport5!$B$283:$T$419,4)</f>
        <v>86</v>
      </c>
      <c r="E1196" s="84">
        <f>VLOOKUP($A$1192,Raport5!$B$283:$T$419,5)</f>
        <v>73</v>
      </c>
      <c r="F1196" s="84">
        <f>VLOOKUP($A$1192,Raport5!$B$283:$T$419,6)</f>
        <v>87</v>
      </c>
      <c r="G1196" s="84">
        <f>VLOOKUP($A$1192,Raport5!$B$283:$T$419,7)</f>
        <v>83.5</v>
      </c>
      <c r="H1196" s="84">
        <f>VLOOKUP($A$1192,Raport5!$B$283:$T$419,8)</f>
        <v>80</v>
      </c>
      <c r="I1196" s="84">
        <f>VLOOKUP($A$1192,Raport5!$B$283:$T$419,9)</f>
        <v>73.5</v>
      </c>
      <c r="J1196" s="84">
        <f>VLOOKUP($A$1192,Raport5!$B$283:$T$419,10)</f>
        <v>83</v>
      </c>
      <c r="K1196" s="84">
        <f>VLOOKUP($A$1192,Raport5!$B$283:$T$419,11)</f>
        <v>92</v>
      </c>
      <c r="L1196" s="84">
        <f>VLOOKUP($A$1192,Raport5!$B$283:$T$419,12)</f>
        <v>84.5</v>
      </c>
      <c r="M1196" s="84">
        <f>VLOOKUP($A$1192,Raport5!$B$283:$T$419,13)</f>
        <v>71</v>
      </c>
      <c r="N1196" s="84">
        <f>VLOOKUP($A$1192,Raport5!$B$283:$T$419,14)</f>
        <v>75</v>
      </c>
      <c r="O1196" s="84">
        <f>VLOOKUP($A$1192,Raport5!$B$283:$T$419,15)</f>
        <v>75</v>
      </c>
      <c r="P1196" s="84">
        <f>VLOOKUP($A$1192,Raport5!$B$283:$T$419,16)</f>
        <v>70</v>
      </c>
      <c r="Q1196" s="84">
        <f>VLOOKUP($A$1192,Raport5!$B$283:$T$419,17)</f>
        <v>74.5</v>
      </c>
      <c r="R1196" s="84">
        <f>VLOOKUP($A$1192,Raport5!$B$283:$T$419,18)</f>
        <v>70</v>
      </c>
      <c r="S1196" s="38">
        <f t="shared" si="649"/>
        <v>1178</v>
      </c>
      <c r="T1196" s="38">
        <f t="shared" si="650"/>
        <v>78.53</v>
      </c>
      <c r="U1196" s="338"/>
      <c r="V1196" s="340"/>
    </row>
    <row r="1197" spans="1:32" ht="15" customHeight="1">
      <c r="A1197" s="335"/>
      <c r="B1197" s="243">
        <f>VLOOKUP($A$1192,PresensiIPS!$A$7:$M$360,2)</f>
        <v>12522</v>
      </c>
      <c r="C1197" s="36" t="s">
        <v>67</v>
      </c>
      <c r="D1197" s="84">
        <f>VLOOKUP($A$1192,Raport6!$B$283:$T$419,4)</f>
        <v>86</v>
      </c>
      <c r="E1197" s="84">
        <f>VLOOKUP($A$1192,Raport6!$B$283:$T$419,5)</f>
        <v>76.5</v>
      </c>
      <c r="F1197" s="84">
        <f>VLOOKUP($A$1192,Raport6!$B$283:$T$419,6)</f>
        <v>90</v>
      </c>
      <c r="G1197" s="84">
        <f>VLOOKUP($A$1192,Raport6!$B$283:$T$419,7)</f>
        <v>86</v>
      </c>
      <c r="H1197" s="84">
        <f>VLOOKUP($A$1192,Raport6!$B$283:$T$419,8)</f>
        <v>82</v>
      </c>
      <c r="I1197" s="84">
        <f>VLOOKUP($A$1192,Raport6!$B$283:$T$419,9)</f>
        <v>77</v>
      </c>
      <c r="J1197" s="84">
        <f>VLOOKUP($A$1192,Raport6!$B$283:$T$419,10)</f>
        <v>92</v>
      </c>
      <c r="K1197" s="84">
        <f>VLOOKUP($A$1192,Raport6!$B$283:$T$419,11)</f>
        <v>95</v>
      </c>
      <c r="L1197" s="84">
        <f>VLOOKUP($A$1192,Raport6!$B$283:$T$419,12)</f>
        <v>85</v>
      </c>
      <c r="M1197" s="84">
        <f>VLOOKUP($A$1192,Raport6!$B$283:$T$419,13)</f>
        <v>73</v>
      </c>
      <c r="N1197" s="84">
        <f>VLOOKUP($A$1192,Raport6!$B$283:$T$419,14)</f>
        <v>77</v>
      </c>
      <c r="O1197" s="84">
        <f>VLOOKUP($A$1192,Raport6!$B$283:$T$419,15)</f>
        <v>77.5</v>
      </c>
      <c r="P1197" s="84">
        <f>VLOOKUP($A$1192,Raport6!$B$283:$T$419,16)</f>
        <v>75</v>
      </c>
      <c r="Q1197" s="84">
        <f>VLOOKUP($A$1192,Raport6!$B$283:$T$419,17)</f>
        <v>70.5</v>
      </c>
      <c r="R1197" s="84">
        <f>VLOOKUP($A$1192,Raport6!$B$283:$T$419,18)</f>
        <v>72</v>
      </c>
      <c r="S1197" s="38">
        <f t="shared" si="649"/>
        <v>1214.5</v>
      </c>
      <c r="T1197" s="38">
        <f t="shared" si="650"/>
        <v>80.97</v>
      </c>
      <c r="U1197" s="338"/>
      <c r="V1197" s="340"/>
    </row>
    <row r="1198" spans="1:32" ht="15" customHeight="1">
      <c r="A1198" s="335"/>
      <c r="B1198" s="243" t="str">
        <f>VLOOKUP($A$1192,PresensiIPS!$A$7:$M$360,3)</f>
        <v>0031124392</v>
      </c>
      <c r="C1198" s="27" t="s">
        <v>21</v>
      </c>
      <c r="D1198" s="39">
        <f>ROUND(((D1192+D1193+D1194+D1195+D1196+D1197)/6),2)</f>
        <v>78.17</v>
      </c>
      <c r="E1198" s="39">
        <f>ROUND(((E1192+E1193+E1194+E1195+E1196+E1197)/6),2)</f>
        <v>72</v>
      </c>
      <c r="F1198" s="39">
        <f>ROUND(((F1192+F1193+F1194+F1195+F1196+F1197)/6),2)</f>
        <v>78.92</v>
      </c>
      <c r="G1198" s="39">
        <f>ROUND(((G1192+G1193+G1194+G1195+G1196+G1197)/6),2)</f>
        <v>79.42</v>
      </c>
      <c r="H1198" s="39">
        <f>ROUND(((H1192+H1193+H1194+H1195+H1196+H1197)/6),2)</f>
        <v>79.42</v>
      </c>
      <c r="I1198" s="39">
        <f t="shared" ref="I1198:T1198" si="651">ROUND(((I1192+I1193+I1194+I1195+I1196+I1197)/6),2)</f>
        <v>75.83</v>
      </c>
      <c r="J1198" s="39">
        <f t="shared" si="651"/>
        <v>80.17</v>
      </c>
      <c r="K1198" s="39">
        <f t="shared" si="651"/>
        <v>80.83</v>
      </c>
      <c r="L1198" s="39">
        <f t="shared" si="651"/>
        <v>80.42</v>
      </c>
      <c r="M1198" s="39">
        <f t="shared" si="651"/>
        <v>72.5</v>
      </c>
      <c r="N1198" s="39">
        <f t="shared" si="651"/>
        <v>75.17</v>
      </c>
      <c r="O1198" s="39">
        <f t="shared" si="651"/>
        <v>71.75</v>
      </c>
      <c r="P1198" s="39">
        <f t="shared" si="651"/>
        <v>71.83</v>
      </c>
      <c r="Q1198" s="39">
        <f t="shared" si="651"/>
        <v>72.75</v>
      </c>
      <c r="R1198" s="39">
        <f t="shared" si="651"/>
        <v>70.67</v>
      </c>
      <c r="S1198" s="39">
        <f t="shared" si="651"/>
        <v>1139.83</v>
      </c>
      <c r="T1198" s="39">
        <f t="shared" si="651"/>
        <v>75.989999999999995</v>
      </c>
      <c r="U1198" s="338"/>
      <c r="V1198" s="340"/>
    </row>
    <row r="1199" spans="1:32" ht="15" customHeight="1">
      <c r="A1199" s="335"/>
      <c r="B1199" s="78"/>
      <c r="C1199" s="28" t="s">
        <v>204</v>
      </c>
      <c r="D1199" s="84">
        <f>VLOOKUP($A$1192,'Nilai USP'!$B$283:$T$419,4)</f>
        <v>95</v>
      </c>
      <c r="E1199" s="84">
        <f>VLOOKUP($A$1192,'Nilai USP'!$B$283:$T$419,5)</f>
        <v>78.461538461538467</v>
      </c>
      <c r="F1199" s="84">
        <f>VLOOKUP($A$1192,'Nilai USP'!$B$283:$T$419,6)</f>
        <v>82</v>
      </c>
      <c r="G1199" s="84">
        <f>VLOOKUP($A$1192,'Nilai USP'!$B$283:$T$419,7)</f>
        <v>73</v>
      </c>
      <c r="H1199" s="84">
        <f>VLOOKUP($A$1192,'Nilai USP'!$B$283:$T$419,8)</f>
        <v>81</v>
      </c>
      <c r="I1199" s="84">
        <f>VLOOKUP($A$1192,'Nilai USP'!$B$283:$T$419,9)</f>
        <v>85</v>
      </c>
      <c r="J1199" s="84">
        <f>VLOOKUP($A$1192,'Nilai USP'!$B$283:$T$419,10)</f>
        <v>89</v>
      </c>
      <c r="K1199" s="84">
        <f>VLOOKUP($A$1192,'Nilai USP'!$B$283:$T$419,11)</f>
        <v>95</v>
      </c>
      <c r="L1199" s="84">
        <f>VLOOKUP($A$1192,'Nilai USP'!$B$283:$T$419,12)</f>
        <v>83</v>
      </c>
      <c r="M1199" s="84">
        <f>VLOOKUP($A$1192,'Nilai USP'!$B$283:$T$419,13)</f>
        <v>88.529411764705884</v>
      </c>
      <c r="N1199" s="84">
        <f>VLOOKUP($A$1192,'Nilai USP'!$B$283:$T$419,14)</f>
        <v>93</v>
      </c>
      <c r="O1199" s="84">
        <f>VLOOKUP($A$1192,'Nilai USP'!$B$283:$T$419,15)</f>
        <v>84</v>
      </c>
      <c r="P1199" s="84">
        <f>VLOOKUP($A$1192,'Nilai USP'!$B$283:$T$419,16)</f>
        <v>77</v>
      </c>
      <c r="Q1199" s="84">
        <f>VLOOKUP($A$1192,'Nilai USP'!$B$283:$T$419,17)</f>
        <v>83</v>
      </c>
      <c r="R1199" s="84">
        <f>VLOOKUP($A$1192,'Nilai USP'!$B$283:$T$419,18)</f>
        <v>85</v>
      </c>
      <c r="S1199" s="38">
        <f>SUM(D1199:R1199)</f>
        <v>1271.9909502262444</v>
      </c>
      <c r="T1199" s="38">
        <f>ROUND(S1199/COUNT(D1199:R1199),2)</f>
        <v>84.8</v>
      </c>
      <c r="U1199" s="338"/>
      <c r="V1199" s="340"/>
    </row>
    <row r="1200" spans="1:32" ht="15" customHeight="1" thickBot="1">
      <c r="A1200" s="336"/>
      <c r="B1200" s="29"/>
      <c r="C1200" s="37" t="s">
        <v>205</v>
      </c>
      <c r="D1200" s="41">
        <f t="shared" ref="D1200:R1200" si="652">ROUND((D1198*$V$6+D1199*$V$7),0)</f>
        <v>87</v>
      </c>
      <c r="E1200" s="41">
        <f t="shared" si="652"/>
        <v>75</v>
      </c>
      <c r="F1200" s="41">
        <f t="shared" si="652"/>
        <v>80</v>
      </c>
      <c r="G1200" s="41">
        <f t="shared" si="652"/>
        <v>76</v>
      </c>
      <c r="H1200" s="41">
        <f t="shared" si="652"/>
        <v>80</v>
      </c>
      <c r="I1200" s="41">
        <f t="shared" si="652"/>
        <v>80</v>
      </c>
      <c r="J1200" s="41">
        <f t="shared" si="652"/>
        <v>85</v>
      </c>
      <c r="K1200" s="41">
        <f t="shared" si="652"/>
        <v>88</v>
      </c>
      <c r="L1200" s="41">
        <f t="shared" si="652"/>
        <v>82</v>
      </c>
      <c r="M1200" s="41">
        <f t="shared" si="652"/>
        <v>81</v>
      </c>
      <c r="N1200" s="41">
        <f t="shared" si="652"/>
        <v>84</v>
      </c>
      <c r="O1200" s="41">
        <f t="shared" si="652"/>
        <v>78</v>
      </c>
      <c r="P1200" s="41">
        <f t="shared" si="652"/>
        <v>74</v>
      </c>
      <c r="Q1200" s="41">
        <f t="shared" si="652"/>
        <v>78</v>
      </c>
      <c r="R1200" s="41">
        <f t="shared" si="652"/>
        <v>78</v>
      </c>
      <c r="S1200" s="41">
        <f>SUM(D1200:R1200)</f>
        <v>1206</v>
      </c>
      <c r="T1200" s="41">
        <f>ROUND(S1200/COUNT(D1200:R1200),2)</f>
        <v>80.400000000000006</v>
      </c>
      <c r="U1200" s="339"/>
      <c r="V1200" s="341"/>
    </row>
    <row r="1201" spans="1:32" ht="15" customHeight="1" thickTop="1">
      <c r="A1201" s="334">
        <v>133</v>
      </c>
      <c r="B1201" s="26"/>
      <c r="C1201" s="36" t="s">
        <v>34</v>
      </c>
      <c r="D1201" s="87">
        <f>VLOOKUP($A$1201,Raport1!$B$283:$T$419,4)</f>
        <v>81.5</v>
      </c>
      <c r="E1201" s="87">
        <f>VLOOKUP($A$1201,Raport1!$B$283:$T$419,5)</f>
        <v>75</v>
      </c>
      <c r="F1201" s="87">
        <f>VLOOKUP($A$1201,Raport1!$B$283:$T$419,6)</f>
        <v>83.5</v>
      </c>
      <c r="G1201" s="87">
        <f>VLOOKUP($A$1201,Raport1!$B$283:$T$419,7)</f>
        <v>75.5</v>
      </c>
      <c r="H1201" s="87">
        <f>VLOOKUP($A$1201,Raport1!$B$283:$T$419,8)</f>
        <v>81</v>
      </c>
      <c r="I1201" s="87">
        <f>VLOOKUP($A$1201,Raport1!$B$283:$T$419,9)</f>
        <v>79.5</v>
      </c>
      <c r="J1201" s="87">
        <f>VLOOKUP($A$1201,Raport1!$B$283:$T$419,10)</f>
        <v>81.5</v>
      </c>
      <c r="K1201" s="87">
        <f>VLOOKUP($A$1201,Raport1!$B$283:$T$419,11)</f>
        <v>78</v>
      </c>
      <c r="L1201" s="87">
        <f>VLOOKUP($A$1201,Raport1!$B$283:$T$419,12)</f>
        <v>84</v>
      </c>
      <c r="M1201" s="87">
        <f>VLOOKUP($A$1201,Raport1!$B$283:$T$419,13)</f>
        <v>79.5</v>
      </c>
      <c r="N1201" s="87">
        <f>VLOOKUP($A$1201,Raport1!$B$283:$T$419,14)</f>
        <v>83</v>
      </c>
      <c r="O1201" s="87">
        <f>VLOOKUP($A$1201,Raport1!$B$283:$T$419,15)</f>
        <v>72.5</v>
      </c>
      <c r="P1201" s="87">
        <f>VLOOKUP($A$1201,Raport1!$B$283:$T$419,16)</f>
        <v>80</v>
      </c>
      <c r="Q1201" s="87">
        <f>VLOOKUP($A$1201,Raport1!$B$283:$T$419,17)</f>
        <v>75.5</v>
      </c>
      <c r="R1201" s="87">
        <f>VLOOKUP($A$1201,Raport1!$B$283:$T$419,18)</f>
        <v>84.5</v>
      </c>
      <c r="S1201" s="80">
        <f t="shared" ref="S1201:S1206" si="653">SUM(D1201:R1201)</f>
        <v>1194.5</v>
      </c>
      <c r="T1201" s="80">
        <f t="shared" ref="T1201:T1206" si="654">ROUND(S1201/COUNT(D1201:R1201),2)</f>
        <v>79.63</v>
      </c>
      <c r="U1201" s="337" t="s">
        <v>203</v>
      </c>
      <c r="V1201" s="340" t="s">
        <v>33</v>
      </c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</row>
    <row r="1202" spans="1:32" ht="15" customHeight="1">
      <c r="A1202" s="335"/>
      <c r="B1202" s="26"/>
      <c r="C1202" s="35" t="s">
        <v>35</v>
      </c>
      <c r="D1202" s="84">
        <f>VLOOKUP($A$1201,Raport2!$B$283:$T$419,4)</f>
        <v>84.5</v>
      </c>
      <c r="E1202" s="84">
        <f>VLOOKUP($A$1201,Raport2!$B$283:$T$419,5)</f>
        <v>80</v>
      </c>
      <c r="F1202" s="84">
        <f>VLOOKUP($A$1201,Raport2!$B$283:$T$419,6)</f>
        <v>86.5</v>
      </c>
      <c r="G1202" s="84">
        <f>VLOOKUP($A$1201,Raport2!$B$283:$T$419,7)</f>
        <v>83.5</v>
      </c>
      <c r="H1202" s="84">
        <f>VLOOKUP($A$1201,Raport2!$B$283:$T$419,8)</f>
        <v>79</v>
      </c>
      <c r="I1202" s="84">
        <f>VLOOKUP($A$1201,Raport2!$B$283:$T$419,9)</f>
        <v>82</v>
      </c>
      <c r="J1202" s="84">
        <f>VLOOKUP($A$1201,Raport2!$B$283:$T$419,10)</f>
        <v>88</v>
      </c>
      <c r="K1202" s="84">
        <f>VLOOKUP($A$1201,Raport2!$B$283:$T$419,11)</f>
        <v>81</v>
      </c>
      <c r="L1202" s="84">
        <f>VLOOKUP($A$1201,Raport2!$B$283:$T$419,12)</f>
        <v>82</v>
      </c>
      <c r="M1202" s="84">
        <f>VLOOKUP($A$1201,Raport2!$B$283:$T$419,13)</f>
        <v>85.5</v>
      </c>
      <c r="N1202" s="84">
        <f>VLOOKUP($A$1201,Raport2!$B$283:$T$419,14)</f>
        <v>82.5</v>
      </c>
      <c r="O1202" s="84">
        <f>VLOOKUP($A$1201,Raport2!$B$283:$T$419,15)</f>
        <v>80</v>
      </c>
      <c r="P1202" s="84">
        <f>VLOOKUP($A$1201,Raport2!$B$283:$T$419,16)</f>
        <v>82.5</v>
      </c>
      <c r="Q1202" s="84">
        <f>VLOOKUP($A$1201,Raport2!$B$283:$T$419,17)</f>
        <v>80</v>
      </c>
      <c r="R1202" s="84">
        <f>VLOOKUP($A$1201,Raport2!$B$283:$T$419,18)</f>
        <v>86.5</v>
      </c>
      <c r="S1202" s="38">
        <f t="shared" si="653"/>
        <v>1243.5</v>
      </c>
      <c r="T1202" s="38">
        <f t="shared" si="654"/>
        <v>82.9</v>
      </c>
      <c r="U1202" s="338"/>
      <c r="V1202" s="340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</row>
    <row r="1203" spans="1:32" ht="15" customHeight="1">
      <c r="A1203" s="335"/>
      <c r="B1203" s="342" t="str">
        <f>VLOOKUP($A$1201,PresensiIPS!$A$7:$M$360,7)</f>
        <v>WILDA AL ALUF</v>
      </c>
      <c r="C1203" s="35" t="s">
        <v>22</v>
      </c>
      <c r="D1203" s="84">
        <f>VLOOKUP($A$1201,Raport3!$B$283:$T$419,4)</f>
        <v>87.5</v>
      </c>
      <c r="E1203" s="84">
        <f>VLOOKUP($A$1201,Raport3!$B$283:$T$419,5)</f>
        <v>85</v>
      </c>
      <c r="F1203" s="84">
        <f>VLOOKUP($A$1201,Raport3!$B$283:$T$419,6)</f>
        <v>85</v>
      </c>
      <c r="G1203" s="84">
        <f>VLOOKUP($A$1201,Raport3!$B$283:$T$419,7)</f>
        <v>89</v>
      </c>
      <c r="H1203" s="84">
        <f>VLOOKUP($A$1201,Raport3!$B$283:$T$419,8)</f>
        <v>75.5</v>
      </c>
      <c r="I1203" s="84">
        <f>VLOOKUP($A$1201,Raport3!$B$283:$T$419,9)</f>
        <v>84</v>
      </c>
      <c r="J1203" s="84">
        <f>VLOOKUP($A$1201,Raport3!$B$283:$T$419,10)</f>
        <v>88.5</v>
      </c>
      <c r="K1203" s="84">
        <f>VLOOKUP($A$1201,Raport3!$B$283:$T$419,11)</f>
        <v>81</v>
      </c>
      <c r="L1203" s="84">
        <f>VLOOKUP($A$1201,Raport3!$B$283:$T$419,12)</f>
        <v>85</v>
      </c>
      <c r="M1203" s="84">
        <f>VLOOKUP($A$1201,Raport3!$B$283:$T$419,13)</f>
        <v>87.5</v>
      </c>
      <c r="N1203" s="84">
        <f>VLOOKUP($A$1201,Raport3!$B$283:$T$419,14)</f>
        <v>86</v>
      </c>
      <c r="O1203" s="84">
        <f>VLOOKUP($A$1201,Raport3!$B$283:$T$419,15)</f>
        <v>79</v>
      </c>
      <c r="P1203" s="84">
        <f>VLOOKUP($A$1201,Raport3!$B$283:$T$419,16)</f>
        <v>85.5</v>
      </c>
      <c r="Q1203" s="84">
        <f>VLOOKUP($A$1201,Raport3!$B$283:$T$419,17)</f>
        <v>81</v>
      </c>
      <c r="R1203" s="84">
        <f>VLOOKUP($A$1201,Raport3!$B$283:$T$419,18)</f>
        <v>87.5</v>
      </c>
      <c r="S1203" s="38">
        <f t="shared" si="653"/>
        <v>1267</v>
      </c>
      <c r="T1203" s="38">
        <f t="shared" si="654"/>
        <v>84.47</v>
      </c>
      <c r="U1203" s="338"/>
      <c r="V1203" s="340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</row>
    <row r="1204" spans="1:32" ht="15" customHeight="1">
      <c r="A1204" s="335"/>
      <c r="B1204" s="342"/>
      <c r="C1204" s="35" t="s">
        <v>23</v>
      </c>
      <c r="D1204" s="84">
        <f>VLOOKUP($A$1201,Raport4!$B$283:$T$419,4)</f>
        <v>89.5</v>
      </c>
      <c r="E1204" s="84">
        <f>VLOOKUP($A$1201,Raport4!$B$283:$T$419,5)</f>
        <v>86</v>
      </c>
      <c r="F1204" s="84">
        <f>VLOOKUP($A$1201,Raport4!$B$283:$T$419,6)</f>
        <v>85</v>
      </c>
      <c r="G1204" s="84">
        <f>VLOOKUP($A$1201,Raport4!$B$283:$T$419,7)</f>
        <v>87.5</v>
      </c>
      <c r="H1204" s="84">
        <f>VLOOKUP($A$1201,Raport4!$B$283:$T$419,8)</f>
        <v>89</v>
      </c>
      <c r="I1204" s="84">
        <f>VLOOKUP($A$1201,Raport4!$B$283:$T$419,9)</f>
        <v>84</v>
      </c>
      <c r="J1204" s="84">
        <f>VLOOKUP($A$1201,Raport4!$B$283:$T$419,10)</f>
        <v>90.5</v>
      </c>
      <c r="K1204" s="84">
        <f>VLOOKUP($A$1201,Raport4!$B$283:$T$419,11)</f>
        <v>82</v>
      </c>
      <c r="L1204" s="84">
        <f>VLOOKUP($A$1201,Raport4!$B$283:$T$419,12)</f>
        <v>80.5</v>
      </c>
      <c r="M1204" s="84">
        <f>VLOOKUP($A$1201,Raport4!$B$283:$T$419,13)</f>
        <v>84</v>
      </c>
      <c r="N1204" s="84">
        <f>VLOOKUP($A$1201,Raport4!$B$283:$T$419,14)</f>
        <v>87</v>
      </c>
      <c r="O1204" s="84">
        <f>VLOOKUP($A$1201,Raport4!$B$283:$T$419,15)</f>
        <v>85</v>
      </c>
      <c r="P1204" s="84">
        <f>VLOOKUP($A$1201,Raport4!$B$283:$T$419,16)</f>
        <v>86</v>
      </c>
      <c r="Q1204" s="84">
        <f>VLOOKUP($A$1201,Raport4!$B$283:$T$419,17)</f>
        <v>77</v>
      </c>
      <c r="R1204" s="84">
        <f>VLOOKUP($A$1201,Raport4!$B$283:$T$419,18)</f>
        <v>87.5</v>
      </c>
      <c r="S1204" s="38">
        <f t="shared" si="653"/>
        <v>1280.5</v>
      </c>
      <c r="T1204" s="38">
        <f t="shared" si="654"/>
        <v>85.37</v>
      </c>
      <c r="U1204" s="338"/>
      <c r="V1204" s="340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</row>
    <row r="1205" spans="1:32" ht="15" customHeight="1">
      <c r="A1205" s="335"/>
      <c r="B1205" s="86" t="str">
        <f>VLOOKUP($A$1201,PresensiIPS!$A$7:$M$360,4)</f>
        <v>3526185311030003</v>
      </c>
      <c r="C1205" s="36" t="s">
        <v>24</v>
      </c>
      <c r="D1205" s="84">
        <f>VLOOKUP($A$1201,Raport5!$B$283:$T$419,4)</f>
        <v>91.5</v>
      </c>
      <c r="E1205" s="84">
        <f>VLOOKUP($A$1201,Raport5!$B$283:$T$419,5)</f>
        <v>91.5</v>
      </c>
      <c r="F1205" s="84">
        <f>VLOOKUP($A$1201,Raport5!$B$283:$T$419,6)</f>
        <v>87.5</v>
      </c>
      <c r="G1205" s="84">
        <f>VLOOKUP($A$1201,Raport5!$B$283:$T$419,7)</f>
        <v>88.5</v>
      </c>
      <c r="H1205" s="84">
        <f>VLOOKUP($A$1201,Raport5!$B$283:$T$419,8)</f>
        <v>89</v>
      </c>
      <c r="I1205" s="84">
        <f>VLOOKUP($A$1201,Raport5!$B$283:$T$419,9)</f>
        <v>88</v>
      </c>
      <c r="J1205" s="84">
        <f>VLOOKUP($A$1201,Raport5!$B$283:$T$419,10)</f>
        <v>90</v>
      </c>
      <c r="K1205" s="84">
        <f>VLOOKUP($A$1201,Raport5!$B$283:$T$419,11)</f>
        <v>85</v>
      </c>
      <c r="L1205" s="84">
        <f>VLOOKUP($A$1201,Raport5!$B$283:$T$419,12)</f>
        <v>89</v>
      </c>
      <c r="M1205" s="84">
        <f>VLOOKUP($A$1201,Raport5!$B$283:$T$419,13)</f>
        <v>90</v>
      </c>
      <c r="N1205" s="84">
        <f>VLOOKUP($A$1201,Raport5!$B$283:$T$419,14)</f>
        <v>75</v>
      </c>
      <c r="O1205" s="84">
        <f>VLOOKUP($A$1201,Raport5!$B$283:$T$419,15)</f>
        <v>84.5</v>
      </c>
      <c r="P1205" s="84">
        <f>VLOOKUP($A$1201,Raport5!$B$283:$T$419,16)</f>
        <v>70</v>
      </c>
      <c r="Q1205" s="84">
        <f>VLOOKUP($A$1201,Raport5!$B$283:$T$419,17)</f>
        <v>84</v>
      </c>
      <c r="R1205" s="84">
        <f>VLOOKUP($A$1201,Raport5!$B$283:$T$419,18)</f>
        <v>86</v>
      </c>
      <c r="S1205" s="38">
        <f t="shared" si="653"/>
        <v>1289.5</v>
      </c>
      <c r="T1205" s="38">
        <f t="shared" si="654"/>
        <v>85.97</v>
      </c>
      <c r="U1205" s="338"/>
      <c r="V1205" s="340"/>
    </row>
    <row r="1206" spans="1:32" ht="15" customHeight="1">
      <c r="A1206" s="335"/>
      <c r="B1206" s="243">
        <f>VLOOKUP($A$1201,PresensiIPS!$A$7:$M$360,2)</f>
        <v>12534</v>
      </c>
      <c r="C1206" s="36" t="s">
        <v>67</v>
      </c>
      <c r="D1206" s="84">
        <f>VLOOKUP($A$1201,Raport6!$B$283:$T$419,4)</f>
        <v>93</v>
      </c>
      <c r="E1206" s="84">
        <f>VLOOKUP($A$1201,Raport6!$B$283:$T$419,5)</f>
        <v>93</v>
      </c>
      <c r="F1206" s="84">
        <f>VLOOKUP($A$1201,Raport6!$B$283:$T$419,6)</f>
        <v>91</v>
      </c>
      <c r="G1206" s="84">
        <f>VLOOKUP($A$1201,Raport6!$B$283:$T$419,7)</f>
        <v>90</v>
      </c>
      <c r="H1206" s="84">
        <f>VLOOKUP($A$1201,Raport6!$B$283:$T$419,8)</f>
        <v>90</v>
      </c>
      <c r="I1206" s="84">
        <f>VLOOKUP($A$1201,Raport6!$B$283:$T$419,9)</f>
        <v>88.5</v>
      </c>
      <c r="J1206" s="84">
        <f>VLOOKUP($A$1201,Raport6!$B$283:$T$419,10)</f>
        <v>93</v>
      </c>
      <c r="K1206" s="84">
        <f>VLOOKUP($A$1201,Raport6!$B$283:$T$419,11)</f>
        <v>88</v>
      </c>
      <c r="L1206" s="84">
        <f>VLOOKUP($A$1201,Raport6!$B$283:$T$419,12)</f>
        <v>90</v>
      </c>
      <c r="M1206" s="84">
        <f>VLOOKUP($A$1201,Raport6!$B$283:$T$419,13)</f>
        <v>94</v>
      </c>
      <c r="N1206" s="84">
        <f>VLOOKUP($A$1201,Raport6!$B$283:$T$419,14)</f>
        <v>77</v>
      </c>
      <c r="O1206" s="84">
        <f>VLOOKUP($A$1201,Raport6!$B$283:$T$419,15)</f>
        <v>84.5</v>
      </c>
      <c r="P1206" s="84">
        <f>VLOOKUP($A$1201,Raport6!$B$283:$T$419,16)</f>
        <v>81</v>
      </c>
      <c r="Q1206" s="84">
        <f>VLOOKUP($A$1201,Raport6!$B$283:$T$419,17)</f>
        <v>87.5</v>
      </c>
      <c r="R1206" s="84">
        <f>VLOOKUP($A$1201,Raport6!$B$283:$T$419,18)</f>
        <v>87</v>
      </c>
      <c r="S1206" s="38">
        <f t="shared" si="653"/>
        <v>1327.5</v>
      </c>
      <c r="T1206" s="38">
        <f t="shared" si="654"/>
        <v>88.5</v>
      </c>
      <c r="U1206" s="338"/>
      <c r="V1206" s="340"/>
    </row>
    <row r="1207" spans="1:32" ht="15" customHeight="1">
      <c r="A1207" s="335"/>
      <c r="B1207" s="243" t="str">
        <f>VLOOKUP($A$1201,PresensiIPS!$A$7:$M$360,3)</f>
        <v>0038104247</v>
      </c>
      <c r="C1207" s="27" t="s">
        <v>21</v>
      </c>
      <c r="D1207" s="39">
        <f>ROUND(((D1201+D1202+D1203+D1204+D1205+D1206)/6),2)</f>
        <v>87.92</v>
      </c>
      <c r="E1207" s="39">
        <f>ROUND(((E1201+E1202+E1203+E1204+E1205+E1206)/6),2)</f>
        <v>85.08</v>
      </c>
      <c r="F1207" s="39">
        <f>ROUND(((F1201+F1202+F1203+F1204+F1205+F1206)/6),2)</f>
        <v>86.42</v>
      </c>
      <c r="G1207" s="39">
        <f>ROUND(((G1201+G1202+G1203+G1204+G1205+G1206)/6),2)</f>
        <v>85.67</v>
      </c>
      <c r="H1207" s="39">
        <f>ROUND(((H1201+H1202+H1203+H1204+H1205+H1206)/6),2)</f>
        <v>83.92</v>
      </c>
      <c r="I1207" s="39">
        <f t="shared" ref="I1207:T1207" si="655">ROUND(((I1201+I1202+I1203+I1204+I1205+I1206)/6),2)</f>
        <v>84.33</v>
      </c>
      <c r="J1207" s="39">
        <f t="shared" si="655"/>
        <v>88.58</v>
      </c>
      <c r="K1207" s="39">
        <f t="shared" si="655"/>
        <v>82.5</v>
      </c>
      <c r="L1207" s="39">
        <f t="shared" si="655"/>
        <v>85.08</v>
      </c>
      <c r="M1207" s="39">
        <f t="shared" si="655"/>
        <v>86.75</v>
      </c>
      <c r="N1207" s="39">
        <f t="shared" si="655"/>
        <v>81.75</v>
      </c>
      <c r="O1207" s="39">
        <f t="shared" si="655"/>
        <v>80.92</v>
      </c>
      <c r="P1207" s="39">
        <f t="shared" si="655"/>
        <v>80.83</v>
      </c>
      <c r="Q1207" s="39">
        <f t="shared" si="655"/>
        <v>80.83</v>
      </c>
      <c r="R1207" s="39">
        <f t="shared" si="655"/>
        <v>86.5</v>
      </c>
      <c r="S1207" s="39">
        <f t="shared" si="655"/>
        <v>1267.08</v>
      </c>
      <c r="T1207" s="39">
        <f t="shared" si="655"/>
        <v>84.47</v>
      </c>
      <c r="U1207" s="338"/>
      <c r="V1207" s="340"/>
    </row>
    <row r="1208" spans="1:32" ht="15" customHeight="1">
      <c r="A1208" s="335"/>
      <c r="B1208" s="78"/>
      <c r="C1208" s="28" t="s">
        <v>204</v>
      </c>
      <c r="D1208" s="84">
        <f>VLOOKUP($A$1201,'Nilai USP'!$B$283:$T$419,4)</f>
        <v>98</v>
      </c>
      <c r="E1208" s="84">
        <f>VLOOKUP($A$1201,'Nilai USP'!$B$283:$T$419,5)</f>
        <v>85.384615384615387</v>
      </c>
      <c r="F1208" s="84">
        <f>VLOOKUP($A$1201,'Nilai USP'!$B$283:$T$419,6)</f>
        <v>91</v>
      </c>
      <c r="G1208" s="84">
        <f>VLOOKUP($A$1201,'Nilai USP'!$B$283:$T$419,7)</f>
        <v>84</v>
      </c>
      <c r="H1208" s="84">
        <f>VLOOKUP($A$1201,'Nilai USP'!$B$283:$T$419,8)</f>
        <v>81</v>
      </c>
      <c r="I1208" s="84">
        <f>VLOOKUP($A$1201,'Nilai USP'!$B$283:$T$419,9)</f>
        <v>92</v>
      </c>
      <c r="J1208" s="84">
        <f>VLOOKUP($A$1201,'Nilai USP'!$B$283:$T$419,10)</f>
        <v>93</v>
      </c>
      <c r="K1208" s="84">
        <f>VLOOKUP($A$1201,'Nilai USP'!$B$283:$T$419,11)</f>
        <v>91</v>
      </c>
      <c r="L1208" s="84">
        <f>VLOOKUP($A$1201,'Nilai USP'!$B$283:$T$419,12)</f>
        <v>86</v>
      </c>
      <c r="M1208" s="84">
        <f>VLOOKUP($A$1201,'Nilai USP'!$B$283:$T$419,13)</f>
        <v>93.823529411764696</v>
      </c>
      <c r="N1208" s="84">
        <f>VLOOKUP($A$1201,'Nilai USP'!$B$283:$T$419,14)</f>
        <v>99</v>
      </c>
      <c r="O1208" s="84">
        <f>VLOOKUP($A$1201,'Nilai USP'!$B$283:$T$419,15)</f>
        <v>84</v>
      </c>
      <c r="P1208" s="84">
        <f>VLOOKUP($A$1201,'Nilai USP'!$B$283:$T$419,16)</f>
        <v>81</v>
      </c>
      <c r="Q1208" s="84">
        <f>VLOOKUP($A$1201,'Nilai USP'!$B$283:$T$419,17)</f>
        <v>84</v>
      </c>
      <c r="R1208" s="84">
        <f>VLOOKUP($A$1201,'Nilai USP'!$B$283:$T$419,18)</f>
        <v>87</v>
      </c>
      <c r="S1208" s="38">
        <f>SUM(D1208:R1208)</f>
        <v>1330.2081447963801</v>
      </c>
      <c r="T1208" s="38">
        <f>ROUND(S1208/COUNT(D1208:R1208),2)</f>
        <v>88.68</v>
      </c>
      <c r="U1208" s="338"/>
      <c r="V1208" s="340"/>
    </row>
    <row r="1209" spans="1:32" ht="15" customHeight="1" thickBot="1">
      <c r="A1209" s="336"/>
      <c r="B1209" s="29"/>
      <c r="C1209" s="37" t="s">
        <v>205</v>
      </c>
      <c r="D1209" s="41">
        <f t="shared" ref="D1209:R1209" si="656">ROUND((D1207*$V$6+D1208*$V$7),0)</f>
        <v>93</v>
      </c>
      <c r="E1209" s="41">
        <f t="shared" si="656"/>
        <v>85</v>
      </c>
      <c r="F1209" s="41">
        <f t="shared" si="656"/>
        <v>89</v>
      </c>
      <c r="G1209" s="41">
        <f t="shared" si="656"/>
        <v>85</v>
      </c>
      <c r="H1209" s="41">
        <f t="shared" si="656"/>
        <v>82</v>
      </c>
      <c r="I1209" s="41">
        <f t="shared" si="656"/>
        <v>88</v>
      </c>
      <c r="J1209" s="41">
        <f t="shared" si="656"/>
        <v>91</v>
      </c>
      <c r="K1209" s="41">
        <f t="shared" si="656"/>
        <v>87</v>
      </c>
      <c r="L1209" s="41">
        <f t="shared" si="656"/>
        <v>86</v>
      </c>
      <c r="M1209" s="41">
        <f t="shared" si="656"/>
        <v>90</v>
      </c>
      <c r="N1209" s="41">
        <f t="shared" si="656"/>
        <v>90</v>
      </c>
      <c r="O1209" s="41">
        <f t="shared" si="656"/>
        <v>82</v>
      </c>
      <c r="P1209" s="41">
        <f t="shared" si="656"/>
        <v>81</v>
      </c>
      <c r="Q1209" s="41">
        <f t="shared" si="656"/>
        <v>82</v>
      </c>
      <c r="R1209" s="41">
        <f t="shared" si="656"/>
        <v>87</v>
      </c>
      <c r="S1209" s="41">
        <f>SUM(D1209:R1209)</f>
        <v>1298</v>
      </c>
      <c r="T1209" s="41">
        <f>ROUND(S1209/COUNT(D1209:R1209),2)</f>
        <v>86.53</v>
      </c>
      <c r="U1209" s="339"/>
      <c r="V1209" s="341"/>
    </row>
    <row r="1210" spans="1:32" ht="13.5" thickTop="1"/>
    <row r="1211" spans="1:32" customFormat="1" ht="15">
      <c r="C1211" s="239" t="s">
        <v>186</v>
      </c>
      <c r="D1211" s="148"/>
      <c r="E1211" s="148"/>
      <c r="F1211" s="148"/>
      <c r="G1211" s="148"/>
      <c r="H1211" s="148"/>
      <c r="I1211" s="148"/>
      <c r="J1211" s="148"/>
      <c r="K1211" s="148"/>
      <c r="L1211" s="148"/>
      <c r="M1211" s="148"/>
      <c r="N1211" s="148"/>
      <c r="O1211" s="148"/>
      <c r="P1211" s="148"/>
      <c r="Q1211" s="148"/>
      <c r="R1211" s="148"/>
      <c r="S1211" s="3"/>
      <c r="T1211" s="3"/>
      <c r="U1211" s="3"/>
      <c r="V1211" s="3"/>
    </row>
    <row r="1212" spans="1:32" customFormat="1" ht="15">
      <c r="C1212" s="239" t="s">
        <v>187</v>
      </c>
      <c r="D1212" s="148"/>
      <c r="E1212" s="148"/>
      <c r="F1212" s="148"/>
      <c r="G1212" s="148"/>
      <c r="H1212" s="148"/>
      <c r="I1212" s="148"/>
      <c r="J1212" s="148"/>
      <c r="K1212" s="148"/>
      <c r="L1212" s="148"/>
      <c r="M1212" s="148"/>
      <c r="N1212" s="148"/>
      <c r="O1212" s="148"/>
      <c r="P1212" s="239" t="s">
        <v>193</v>
      </c>
      <c r="Q1212" s="148"/>
      <c r="R1212" s="148"/>
      <c r="S1212" s="3"/>
      <c r="T1212" s="3"/>
      <c r="U1212" s="3"/>
      <c r="V1212" s="3"/>
    </row>
    <row r="1213" spans="1:32" customFormat="1" ht="15">
      <c r="C1213" s="239" t="s">
        <v>188</v>
      </c>
      <c r="D1213" s="148"/>
      <c r="E1213" s="148"/>
      <c r="F1213" s="148"/>
      <c r="G1213" s="148"/>
      <c r="H1213" s="148"/>
      <c r="I1213" s="148"/>
      <c r="J1213" s="148"/>
      <c r="K1213" s="148"/>
      <c r="L1213" s="148"/>
      <c r="M1213" s="148"/>
      <c r="N1213" s="148"/>
      <c r="O1213" s="148"/>
      <c r="P1213" s="242" t="s">
        <v>1847</v>
      </c>
      <c r="Q1213" s="148"/>
      <c r="R1213" s="148"/>
      <c r="S1213" s="3"/>
      <c r="T1213" s="3"/>
      <c r="U1213" s="3"/>
      <c r="V1213" s="3"/>
    </row>
    <row r="1214" spans="1:32" customFormat="1" ht="15">
      <c r="C1214" s="239" t="s">
        <v>189</v>
      </c>
      <c r="D1214" s="148"/>
      <c r="E1214" s="148"/>
      <c r="F1214" s="148"/>
      <c r="G1214" s="148"/>
      <c r="H1214" s="4"/>
      <c r="I1214" s="239" t="s">
        <v>190</v>
      </c>
      <c r="J1214" s="148"/>
      <c r="K1214" s="148"/>
      <c r="L1214" s="148"/>
      <c r="M1214" s="148"/>
      <c r="N1214" s="148"/>
      <c r="O1214" s="148"/>
      <c r="P1214" s="239" t="s">
        <v>194</v>
      </c>
      <c r="Q1214" s="148"/>
      <c r="R1214" s="148"/>
      <c r="S1214" s="3"/>
      <c r="T1214" s="3"/>
      <c r="U1214" s="3"/>
      <c r="V1214" s="3"/>
    </row>
    <row r="1215" spans="1:32" customFormat="1" ht="15">
      <c r="C1215" s="242" t="s">
        <v>1851</v>
      </c>
      <c r="D1215" s="148"/>
      <c r="E1215" s="148"/>
      <c r="F1215" s="148"/>
      <c r="G1215" s="148"/>
      <c r="H1215" s="4"/>
      <c r="I1215" s="239"/>
      <c r="J1215" s="148"/>
      <c r="K1215" s="148"/>
      <c r="L1215" s="148"/>
      <c r="M1215" s="148"/>
      <c r="N1215" s="148"/>
      <c r="O1215" s="148"/>
      <c r="P1215" s="239"/>
      <c r="Q1215" s="148"/>
      <c r="R1215" s="148"/>
      <c r="S1215" s="3"/>
      <c r="T1215" s="3"/>
      <c r="U1215" s="3"/>
      <c r="V1215" s="3"/>
    </row>
    <row r="1216" spans="1:32" customFormat="1">
      <c r="C1216" s="4"/>
      <c r="D1216" s="148"/>
      <c r="E1216" s="148"/>
      <c r="F1216" s="148"/>
      <c r="G1216" s="148"/>
      <c r="H1216" s="4"/>
      <c r="J1216" s="148"/>
      <c r="K1216" s="148"/>
      <c r="L1216" s="148"/>
      <c r="M1216" s="148"/>
      <c r="N1216" s="148"/>
      <c r="O1216" s="148"/>
      <c r="P1216" s="3"/>
      <c r="Q1216" s="148"/>
      <c r="R1216" s="148"/>
      <c r="S1216" s="3"/>
      <c r="T1216" s="3"/>
      <c r="U1216" s="3"/>
      <c r="V1216" s="3"/>
    </row>
    <row r="1217" spans="3:22" customFormat="1">
      <c r="C1217" s="4"/>
      <c r="D1217" s="148"/>
      <c r="E1217" s="148"/>
      <c r="F1217" s="148"/>
      <c r="G1217" s="148"/>
      <c r="H1217" s="4"/>
      <c r="J1217" s="148"/>
      <c r="K1217" s="148"/>
      <c r="L1217" s="148"/>
      <c r="M1217" s="148"/>
      <c r="N1217" s="148"/>
      <c r="O1217" s="148"/>
      <c r="P1217" s="3"/>
      <c r="Q1217" s="148"/>
      <c r="R1217" s="148"/>
      <c r="S1217" s="3"/>
      <c r="T1217" s="3"/>
      <c r="U1217" s="3"/>
      <c r="V1217" s="3"/>
    </row>
    <row r="1218" spans="3:22" customFormat="1">
      <c r="C1218" s="4"/>
      <c r="D1218" s="148"/>
      <c r="E1218" s="148"/>
      <c r="F1218" s="148"/>
      <c r="G1218" s="148"/>
      <c r="H1218" s="4"/>
      <c r="J1218" s="148"/>
      <c r="K1218" s="148"/>
      <c r="L1218" s="148"/>
      <c r="M1218" s="148"/>
      <c r="N1218" s="148"/>
      <c r="O1218" s="148"/>
      <c r="P1218" s="3"/>
      <c r="Q1218" s="148"/>
      <c r="R1218" s="148"/>
      <c r="S1218" s="3"/>
      <c r="T1218" s="3"/>
      <c r="U1218" s="3"/>
      <c r="V1218" s="3"/>
    </row>
    <row r="1219" spans="3:22" customFormat="1" ht="15">
      <c r="C1219" s="240" t="s">
        <v>1849</v>
      </c>
      <c r="D1219" s="148"/>
      <c r="E1219" s="148"/>
      <c r="F1219" s="148"/>
      <c r="G1219" s="148"/>
      <c r="H1219" s="4"/>
      <c r="I1219" s="240" t="s">
        <v>191</v>
      </c>
      <c r="J1219" s="148"/>
      <c r="K1219" s="148"/>
      <c r="L1219" s="148"/>
      <c r="M1219" s="148"/>
      <c r="N1219" s="148"/>
      <c r="O1219" s="148"/>
      <c r="P1219" s="240" t="s">
        <v>1848</v>
      </c>
      <c r="Q1219" s="148"/>
      <c r="R1219" s="148"/>
      <c r="S1219" s="3"/>
      <c r="T1219" s="3"/>
      <c r="U1219" s="3"/>
      <c r="V1219" s="3"/>
    </row>
    <row r="1220" spans="3:22" customFormat="1" ht="15">
      <c r="C1220" s="241" t="s">
        <v>1850</v>
      </c>
      <c r="D1220" s="148"/>
      <c r="E1220" s="148"/>
      <c r="F1220" s="148"/>
      <c r="G1220" s="148"/>
      <c r="H1220" s="4"/>
      <c r="I1220" s="241" t="s">
        <v>192</v>
      </c>
      <c r="J1220" s="148"/>
      <c r="K1220" s="148"/>
      <c r="L1220" s="148"/>
      <c r="M1220" s="148"/>
      <c r="N1220" s="148"/>
      <c r="O1220" s="148"/>
      <c r="P1220" s="241" t="s">
        <v>195</v>
      </c>
      <c r="Q1220" s="148"/>
      <c r="R1220" s="148"/>
      <c r="S1220" s="3"/>
      <c r="T1220" s="3"/>
      <c r="U1220" s="3"/>
      <c r="V1220" s="3"/>
    </row>
    <row r="1221" spans="3:22" customFormat="1">
      <c r="D1221" s="148"/>
      <c r="E1221" s="148"/>
      <c r="F1221" s="148"/>
      <c r="G1221" s="148"/>
      <c r="H1221" s="148"/>
      <c r="I1221" s="148"/>
      <c r="J1221" s="148"/>
      <c r="K1221" s="148"/>
      <c r="L1221" s="148"/>
      <c r="M1221" s="148"/>
      <c r="N1221" s="148"/>
      <c r="O1221" s="148"/>
      <c r="P1221" s="148"/>
      <c r="Q1221" s="148"/>
      <c r="R1221" s="148"/>
      <c r="S1221" s="3"/>
      <c r="T1221" s="3"/>
      <c r="U1221" s="3"/>
      <c r="V1221" s="3"/>
    </row>
    <row r="1222" spans="3:22" customFormat="1">
      <c r="D1222" s="148"/>
      <c r="E1222" s="148"/>
      <c r="F1222" s="148"/>
      <c r="G1222" s="148"/>
      <c r="H1222" s="148"/>
      <c r="I1222" s="148"/>
      <c r="J1222" s="148"/>
      <c r="K1222" s="148"/>
      <c r="L1222" s="148"/>
      <c r="M1222" s="148"/>
      <c r="N1222" s="148"/>
      <c r="O1222" s="148"/>
      <c r="P1222" s="148"/>
      <c r="Q1222" s="148"/>
      <c r="R1222" s="148"/>
      <c r="S1222" s="3"/>
      <c r="T1222" s="3"/>
      <c r="U1222" s="3"/>
      <c r="V1222" s="3"/>
    </row>
    <row r="1223" spans="3:22" customFormat="1">
      <c r="D1223" s="148"/>
      <c r="E1223" s="148"/>
      <c r="F1223" s="148"/>
      <c r="G1223" s="148"/>
      <c r="H1223" s="148"/>
      <c r="I1223" s="148"/>
      <c r="J1223" s="148"/>
      <c r="K1223" s="148"/>
      <c r="L1223" s="148"/>
      <c r="M1223" s="148"/>
      <c r="N1223" s="148"/>
      <c r="O1223" s="148"/>
      <c r="P1223" s="148"/>
      <c r="Q1223" s="148"/>
      <c r="R1223" s="148"/>
      <c r="S1223" s="3"/>
      <c r="T1223" s="3"/>
      <c r="U1223" s="3"/>
      <c r="V1223" s="3"/>
    </row>
    <row r="1224" spans="3:22" customFormat="1">
      <c r="D1224" s="148"/>
      <c r="E1224" s="148"/>
      <c r="F1224" s="148"/>
      <c r="G1224" s="148"/>
      <c r="H1224" s="148"/>
      <c r="I1224" s="148"/>
      <c r="J1224" s="148"/>
      <c r="K1224" s="148"/>
      <c r="L1224" s="148"/>
      <c r="M1224" s="148"/>
      <c r="N1224" s="148"/>
      <c r="O1224" s="148"/>
      <c r="P1224" s="148"/>
      <c r="Q1224" s="148"/>
      <c r="R1224" s="148"/>
      <c r="S1224" s="3"/>
      <c r="T1224" s="3"/>
      <c r="U1224" s="3"/>
      <c r="V1224" s="3"/>
    </row>
    <row r="1225" spans="3:22" customFormat="1">
      <c r="D1225" s="148"/>
      <c r="E1225" s="148"/>
      <c r="F1225" s="148"/>
      <c r="G1225" s="148"/>
      <c r="H1225" s="148"/>
      <c r="I1225" s="148"/>
      <c r="J1225" s="148"/>
      <c r="K1225" s="148"/>
      <c r="L1225" s="148"/>
      <c r="M1225" s="148"/>
      <c r="N1225" s="148"/>
      <c r="O1225" s="148"/>
      <c r="P1225" s="148"/>
      <c r="Q1225" s="148"/>
      <c r="R1225" s="148"/>
      <c r="S1225" s="3"/>
      <c r="T1225" s="3"/>
      <c r="U1225" s="3"/>
      <c r="V1225" s="3"/>
    </row>
    <row r="1226" spans="3:22" customFormat="1">
      <c r="D1226" s="148"/>
      <c r="E1226" s="148"/>
      <c r="F1226" s="148"/>
      <c r="G1226" s="148"/>
      <c r="H1226" s="148"/>
      <c r="I1226" s="148"/>
      <c r="J1226" s="148"/>
      <c r="K1226" s="148"/>
      <c r="L1226" s="148"/>
      <c r="M1226" s="148"/>
      <c r="N1226" s="148"/>
      <c r="O1226" s="148"/>
      <c r="P1226" s="148"/>
      <c r="Q1226" s="148"/>
      <c r="R1226" s="148"/>
      <c r="S1226" s="3"/>
      <c r="T1226" s="3"/>
      <c r="U1226" s="3"/>
      <c r="V1226" s="3"/>
    </row>
    <row r="1227" spans="3:22" customFormat="1">
      <c r="D1227" s="148"/>
      <c r="E1227" s="148"/>
      <c r="F1227" s="148"/>
      <c r="G1227" s="148"/>
      <c r="H1227" s="148"/>
      <c r="I1227" s="148"/>
      <c r="J1227" s="148"/>
      <c r="K1227" s="148"/>
      <c r="L1227" s="148"/>
      <c r="M1227" s="148"/>
      <c r="N1227" s="148"/>
      <c r="O1227" s="148"/>
      <c r="P1227" s="148"/>
      <c r="Q1227" s="148"/>
      <c r="R1227" s="148"/>
      <c r="S1227" s="3"/>
      <c r="T1227" s="3"/>
      <c r="U1227" s="3"/>
      <c r="V1227" s="3"/>
    </row>
    <row r="1228" spans="3:22" customFormat="1">
      <c r="D1228" s="148"/>
      <c r="E1228" s="148"/>
      <c r="F1228" s="148"/>
      <c r="G1228" s="148"/>
      <c r="H1228" s="148"/>
      <c r="I1228" s="148"/>
      <c r="J1228" s="148"/>
      <c r="K1228" s="148"/>
      <c r="L1228" s="148"/>
      <c r="M1228" s="148"/>
      <c r="N1228" s="148"/>
      <c r="O1228" s="148"/>
      <c r="P1228" s="148"/>
      <c r="Q1228" s="148"/>
      <c r="R1228" s="148"/>
      <c r="S1228" s="3"/>
      <c r="T1228" s="3"/>
      <c r="U1228" s="3"/>
      <c r="V1228" s="3"/>
    </row>
    <row r="1229" spans="3:22" customFormat="1">
      <c r="D1229" s="148"/>
      <c r="E1229" s="148"/>
      <c r="F1229" s="148"/>
      <c r="G1229" s="148"/>
      <c r="H1229" s="148"/>
      <c r="I1229" s="148"/>
      <c r="J1229" s="148"/>
      <c r="K1229" s="148"/>
      <c r="L1229" s="148"/>
      <c r="M1229" s="148"/>
      <c r="N1229" s="148"/>
      <c r="O1229" s="148"/>
      <c r="P1229" s="148"/>
      <c r="Q1229" s="148"/>
      <c r="R1229" s="148"/>
      <c r="S1229" s="3"/>
      <c r="T1229" s="3"/>
      <c r="U1229" s="3"/>
      <c r="V1229" s="3"/>
    </row>
    <row r="1230" spans="3:22" customFormat="1">
      <c r="D1230" s="148"/>
      <c r="E1230" s="148"/>
      <c r="F1230" s="148"/>
      <c r="G1230" s="148"/>
      <c r="H1230" s="148"/>
      <c r="I1230" s="148"/>
      <c r="J1230" s="148"/>
      <c r="K1230" s="148"/>
      <c r="L1230" s="148"/>
      <c r="M1230" s="148"/>
      <c r="N1230" s="148"/>
      <c r="O1230" s="148"/>
      <c r="P1230" s="148"/>
      <c r="Q1230" s="148"/>
      <c r="R1230" s="148"/>
      <c r="S1230" s="3"/>
      <c r="T1230" s="3"/>
      <c r="U1230" s="3"/>
      <c r="V1230" s="3"/>
    </row>
    <row r="1231" spans="3:22" customFormat="1">
      <c r="D1231" s="148"/>
      <c r="E1231" s="148"/>
      <c r="F1231" s="148"/>
      <c r="G1231" s="148"/>
      <c r="H1231" s="148"/>
      <c r="I1231" s="148"/>
      <c r="J1231" s="148"/>
      <c r="K1231" s="148"/>
      <c r="L1231" s="148"/>
      <c r="M1231" s="148"/>
      <c r="N1231" s="148"/>
      <c r="O1231" s="148"/>
      <c r="P1231" s="148"/>
      <c r="Q1231" s="148"/>
      <c r="R1231" s="148"/>
      <c r="S1231" s="3"/>
      <c r="T1231" s="3"/>
      <c r="U1231" s="3"/>
      <c r="V1231" s="3"/>
    </row>
    <row r="1232" spans="3:22" customFormat="1">
      <c r="D1232" s="148"/>
      <c r="E1232" s="148"/>
      <c r="F1232" s="148"/>
      <c r="G1232" s="148"/>
      <c r="H1232" s="148"/>
      <c r="I1232" s="148"/>
      <c r="J1232" s="148"/>
      <c r="K1232" s="148"/>
      <c r="L1232" s="148"/>
      <c r="M1232" s="148"/>
      <c r="N1232" s="148"/>
      <c r="O1232" s="148"/>
      <c r="P1232" s="148"/>
      <c r="Q1232" s="148"/>
      <c r="R1232" s="148"/>
      <c r="S1232" s="3"/>
      <c r="T1232" s="3"/>
      <c r="U1232" s="3"/>
      <c r="V1232" s="3"/>
    </row>
    <row r="1233" spans="4:22" customFormat="1">
      <c r="D1233" s="148"/>
      <c r="E1233" s="148"/>
      <c r="F1233" s="148"/>
      <c r="G1233" s="148"/>
      <c r="H1233" s="148"/>
      <c r="I1233" s="148"/>
      <c r="J1233" s="148"/>
      <c r="K1233" s="148"/>
      <c r="L1233" s="148"/>
      <c r="M1233" s="148"/>
      <c r="N1233" s="148"/>
      <c r="O1233" s="148"/>
      <c r="P1233" s="148"/>
      <c r="Q1233" s="148"/>
      <c r="R1233" s="148"/>
      <c r="S1233" s="3"/>
      <c r="T1233" s="3"/>
      <c r="U1233" s="3"/>
      <c r="V1233" s="3"/>
    </row>
  </sheetData>
  <mergeCells count="559">
    <mergeCell ref="A1120:A1128"/>
    <mergeCell ref="U1120:U1128"/>
    <mergeCell ref="V1120:V1128"/>
    <mergeCell ref="B1122:B1123"/>
    <mergeCell ref="A1129:A1137"/>
    <mergeCell ref="U1129:U1137"/>
    <mergeCell ref="V1129:V1137"/>
    <mergeCell ref="B1131:B1132"/>
    <mergeCell ref="A1102:A1110"/>
    <mergeCell ref="U1102:U1110"/>
    <mergeCell ref="V1102:V1110"/>
    <mergeCell ref="B1104:B1105"/>
    <mergeCell ref="A1111:A1119"/>
    <mergeCell ref="U1111:U1119"/>
    <mergeCell ref="V1111:V1119"/>
    <mergeCell ref="B1113:B1114"/>
    <mergeCell ref="A1084:A1092"/>
    <mergeCell ref="U1084:U1092"/>
    <mergeCell ref="V1084:V1092"/>
    <mergeCell ref="B1086:B1087"/>
    <mergeCell ref="A1093:A1101"/>
    <mergeCell ref="U1093:U1101"/>
    <mergeCell ref="V1093:V1101"/>
    <mergeCell ref="B1095:B1096"/>
    <mergeCell ref="A1066:A1074"/>
    <mergeCell ref="U1066:U1074"/>
    <mergeCell ref="V1066:V1074"/>
    <mergeCell ref="B1068:B1069"/>
    <mergeCell ref="A1075:A1083"/>
    <mergeCell ref="U1075:U1083"/>
    <mergeCell ref="V1075:V1083"/>
    <mergeCell ref="B1077:B1078"/>
    <mergeCell ref="A1048:A1056"/>
    <mergeCell ref="U1048:U1056"/>
    <mergeCell ref="V1048:V1056"/>
    <mergeCell ref="B1050:B1051"/>
    <mergeCell ref="A1057:A1065"/>
    <mergeCell ref="U1057:U1065"/>
    <mergeCell ref="V1057:V1065"/>
    <mergeCell ref="B1059:B1060"/>
    <mergeCell ref="A1030:A1038"/>
    <mergeCell ref="U1030:U1038"/>
    <mergeCell ref="V1030:V1038"/>
    <mergeCell ref="B1032:B1033"/>
    <mergeCell ref="A1039:A1047"/>
    <mergeCell ref="U1039:U1047"/>
    <mergeCell ref="V1039:V1047"/>
    <mergeCell ref="B1041:B1042"/>
    <mergeCell ref="A1021:A1029"/>
    <mergeCell ref="U1021:U1029"/>
    <mergeCell ref="V1021:V1029"/>
    <mergeCell ref="B1023:B1024"/>
    <mergeCell ref="A994:A1002"/>
    <mergeCell ref="B996:B997"/>
    <mergeCell ref="A1003:A1011"/>
    <mergeCell ref="B1005:B1006"/>
    <mergeCell ref="U994:U1002"/>
    <mergeCell ref="V994:V1002"/>
    <mergeCell ref="U1003:U1011"/>
    <mergeCell ref="V1003:V1011"/>
    <mergeCell ref="V985:V993"/>
    <mergeCell ref="B987:B988"/>
    <mergeCell ref="V958:V966"/>
    <mergeCell ref="A967:A975"/>
    <mergeCell ref="A958:A966"/>
    <mergeCell ref="U958:U966"/>
    <mergeCell ref="B960:B961"/>
    <mergeCell ref="U967:U975"/>
    <mergeCell ref="A1012:A1020"/>
    <mergeCell ref="U1012:U1020"/>
    <mergeCell ref="V1012:V1020"/>
    <mergeCell ref="B1014:B1015"/>
    <mergeCell ref="V931:V939"/>
    <mergeCell ref="B933:B934"/>
    <mergeCell ref="U976:U984"/>
    <mergeCell ref="V940:V948"/>
    <mergeCell ref="B942:B943"/>
    <mergeCell ref="V949:V957"/>
    <mergeCell ref="B951:B952"/>
    <mergeCell ref="U949:U957"/>
    <mergeCell ref="V976:V984"/>
    <mergeCell ref="B978:B979"/>
    <mergeCell ref="V967:V975"/>
    <mergeCell ref="B969:B970"/>
    <mergeCell ref="A931:A939"/>
    <mergeCell ref="U931:U939"/>
    <mergeCell ref="A985:A993"/>
    <mergeCell ref="U985:U993"/>
    <mergeCell ref="A976:A984"/>
    <mergeCell ref="A949:A957"/>
    <mergeCell ref="A940:A948"/>
    <mergeCell ref="U940:U948"/>
    <mergeCell ref="A922:A930"/>
    <mergeCell ref="U922:U930"/>
    <mergeCell ref="V922:V930"/>
    <mergeCell ref="B924:B925"/>
    <mergeCell ref="V904:V912"/>
    <mergeCell ref="B906:B907"/>
    <mergeCell ref="A913:A921"/>
    <mergeCell ref="U913:U921"/>
    <mergeCell ref="V913:V921"/>
    <mergeCell ref="B915:B916"/>
    <mergeCell ref="A904:A912"/>
    <mergeCell ref="U904:U912"/>
    <mergeCell ref="V886:V894"/>
    <mergeCell ref="B888:B889"/>
    <mergeCell ref="A895:A903"/>
    <mergeCell ref="U895:U903"/>
    <mergeCell ref="V895:V903"/>
    <mergeCell ref="B897:B898"/>
    <mergeCell ref="A886:A894"/>
    <mergeCell ref="U886:U894"/>
    <mergeCell ref="A877:A885"/>
    <mergeCell ref="U877:U885"/>
    <mergeCell ref="V877:V885"/>
    <mergeCell ref="B879:B880"/>
    <mergeCell ref="A868:A876"/>
    <mergeCell ref="U868:U876"/>
    <mergeCell ref="V868:V876"/>
    <mergeCell ref="B870:B871"/>
    <mergeCell ref="A859:A867"/>
    <mergeCell ref="U859:U867"/>
    <mergeCell ref="V859:V867"/>
    <mergeCell ref="B861:B862"/>
    <mergeCell ref="A850:A858"/>
    <mergeCell ref="U850:U858"/>
    <mergeCell ref="V850:V858"/>
    <mergeCell ref="B852:B853"/>
    <mergeCell ref="A841:A849"/>
    <mergeCell ref="U841:U849"/>
    <mergeCell ref="V841:V849"/>
    <mergeCell ref="B843:B844"/>
    <mergeCell ref="A832:A840"/>
    <mergeCell ref="U832:U840"/>
    <mergeCell ref="V832:V840"/>
    <mergeCell ref="B834:B835"/>
    <mergeCell ref="A823:A831"/>
    <mergeCell ref="U823:U831"/>
    <mergeCell ref="V823:V831"/>
    <mergeCell ref="B825:B826"/>
    <mergeCell ref="A814:A822"/>
    <mergeCell ref="U814:U822"/>
    <mergeCell ref="V814:V822"/>
    <mergeCell ref="B816:B817"/>
    <mergeCell ref="A805:A813"/>
    <mergeCell ref="U805:U813"/>
    <mergeCell ref="V805:V813"/>
    <mergeCell ref="B807:B808"/>
    <mergeCell ref="A796:A804"/>
    <mergeCell ref="U796:U804"/>
    <mergeCell ref="V796:V804"/>
    <mergeCell ref="B798:B799"/>
    <mergeCell ref="A787:A795"/>
    <mergeCell ref="U787:U795"/>
    <mergeCell ref="V787:V795"/>
    <mergeCell ref="B789:B790"/>
    <mergeCell ref="A778:A786"/>
    <mergeCell ref="U778:U786"/>
    <mergeCell ref="V778:V786"/>
    <mergeCell ref="B780:B781"/>
    <mergeCell ref="A769:A777"/>
    <mergeCell ref="U769:U777"/>
    <mergeCell ref="V769:V777"/>
    <mergeCell ref="B771:B772"/>
    <mergeCell ref="A760:A768"/>
    <mergeCell ref="U760:U768"/>
    <mergeCell ref="V760:V768"/>
    <mergeCell ref="B762:B763"/>
    <mergeCell ref="A751:A759"/>
    <mergeCell ref="U751:U759"/>
    <mergeCell ref="V751:V759"/>
    <mergeCell ref="B753:B754"/>
    <mergeCell ref="A742:A750"/>
    <mergeCell ref="U742:U750"/>
    <mergeCell ref="V742:V750"/>
    <mergeCell ref="B744:B745"/>
    <mergeCell ref="A733:A741"/>
    <mergeCell ref="U733:U741"/>
    <mergeCell ref="V733:V741"/>
    <mergeCell ref="B735:B736"/>
    <mergeCell ref="A724:A732"/>
    <mergeCell ref="U724:U732"/>
    <mergeCell ref="V724:V732"/>
    <mergeCell ref="B726:B727"/>
    <mergeCell ref="A715:A723"/>
    <mergeCell ref="U715:U723"/>
    <mergeCell ref="V715:V723"/>
    <mergeCell ref="B717:B718"/>
    <mergeCell ref="A706:A714"/>
    <mergeCell ref="U706:U714"/>
    <mergeCell ref="V706:V714"/>
    <mergeCell ref="B708:B709"/>
    <mergeCell ref="A697:A705"/>
    <mergeCell ref="U697:U705"/>
    <mergeCell ref="V697:V705"/>
    <mergeCell ref="B699:B700"/>
    <mergeCell ref="A688:A696"/>
    <mergeCell ref="U688:U696"/>
    <mergeCell ref="V688:V696"/>
    <mergeCell ref="B690:B691"/>
    <mergeCell ref="A679:A687"/>
    <mergeCell ref="U679:U687"/>
    <mergeCell ref="V679:V687"/>
    <mergeCell ref="B681:B682"/>
    <mergeCell ref="A670:A678"/>
    <mergeCell ref="U670:U678"/>
    <mergeCell ref="V670:V678"/>
    <mergeCell ref="B672:B673"/>
    <mergeCell ref="A661:A669"/>
    <mergeCell ref="U661:U669"/>
    <mergeCell ref="V661:V669"/>
    <mergeCell ref="B663:B664"/>
    <mergeCell ref="A652:A660"/>
    <mergeCell ref="U652:U660"/>
    <mergeCell ref="V652:V660"/>
    <mergeCell ref="B654:B655"/>
    <mergeCell ref="A643:A651"/>
    <mergeCell ref="U643:U651"/>
    <mergeCell ref="V643:V651"/>
    <mergeCell ref="B645:B646"/>
    <mergeCell ref="A634:A642"/>
    <mergeCell ref="U634:U642"/>
    <mergeCell ref="V634:V642"/>
    <mergeCell ref="B636:B637"/>
    <mergeCell ref="A625:A633"/>
    <mergeCell ref="U625:U633"/>
    <mergeCell ref="V625:V633"/>
    <mergeCell ref="B627:B628"/>
    <mergeCell ref="A616:A624"/>
    <mergeCell ref="U616:U624"/>
    <mergeCell ref="V616:V624"/>
    <mergeCell ref="B618:B619"/>
    <mergeCell ref="A607:A615"/>
    <mergeCell ref="U607:U615"/>
    <mergeCell ref="V607:V615"/>
    <mergeCell ref="B609:B610"/>
    <mergeCell ref="A598:A606"/>
    <mergeCell ref="U598:U606"/>
    <mergeCell ref="V598:V606"/>
    <mergeCell ref="B600:B601"/>
    <mergeCell ref="A589:A597"/>
    <mergeCell ref="U589:U597"/>
    <mergeCell ref="V589:V597"/>
    <mergeCell ref="B591:B592"/>
    <mergeCell ref="A580:A588"/>
    <mergeCell ref="U580:U588"/>
    <mergeCell ref="V580:V588"/>
    <mergeCell ref="B582:B583"/>
    <mergeCell ref="A571:A579"/>
    <mergeCell ref="U571:U579"/>
    <mergeCell ref="V571:V579"/>
    <mergeCell ref="B573:B574"/>
    <mergeCell ref="A562:A570"/>
    <mergeCell ref="U562:U570"/>
    <mergeCell ref="V562:V570"/>
    <mergeCell ref="B564:B565"/>
    <mergeCell ref="A553:A561"/>
    <mergeCell ref="U553:U561"/>
    <mergeCell ref="V553:V561"/>
    <mergeCell ref="B555:B556"/>
    <mergeCell ref="A544:A552"/>
    <mergeCell ref="U544:U552"/>
    <mergeCell ref="V544:V552"/>
    <mergeCell ref="B546:B547"/>
    <mergeCell ref="A535:A543"/>
    <mergeCell ref="U535:U543"/>
    <mergeCell ref="V535:V543"/>
    <mergeCell ref="B537:B538"/>
    <mergeCell ref="A526:A534"/>
    <mergeCell ref="U526:U534"/>
    <mergeCell ref="V526:V534"/>
    <mergeCell ref="B528:B529"/>
    <mergeCell ref="A517:A525"/>
    <mergeCell ref="U517:U525"/>
    <mergeCell ref="V517:V525"/>
    <mergeCell ref="B519:B520"/>
    <mergeCell ref="A508:A516"/>
    <mergeCell ref="U508:U516"/>
    <mergeCell ref="V508:V516"/>
    <mergeCell ref="B510:B511"/>
    <mergeCell ref="A499:A507"/>
    <mergeCell ref="U499:U507"/>
    <mergeCell ref="V499:V507"/>
    <mergeCell ref="B501:B502"/>
    <mergeCell ref="A490:A498"/>
    <mergeCell ref="U490:U498"/>
    <mergeCell ref="V490:V498"/>
    <mergeCell ref="B492:B493"/>
    <mergeCell ref="A481:A489"/>
    <mergeCell ref="U481:U489"/>
    <mergeCell ref="V481:V489"/>
    <mergeCell ref="B483:B484"/>
    <mergeCell ref="A472:A480"/>
    <mergeCell ref="U472:U480"/>
    <mergeCell ref="V472:V480"/>
    <mergeCell ref="B474:B475"/>
    <mergeCell ref="A463:A471"/>
    <mergeCell ref="U463:U471"/>
    <mergeCell ref="V463:V471"/>
    <mergeCell ref="B465:B466"/>
    <mergeCell ref="A454:A462"/>
    <mergeCell ref="U454:U462"/>
    <mergeCell ref="V454:V462"/>
    <mergeCell ref="B456:B457"/>
    <mergeCell ref="A445:A453"/>
    <mergeCell ref="U445:U453"/>
    <mergeCell ref="V445:V453"/>
    <mergeCell ref="B447:B448"/>
    <mergeCell ref="A436:A444"/>
    <mergeCell ref="U436:U444"/>
    <mergeCell ref="V436:V444"/>
    <mergeCell ref="B438:B439"/>
    <mergeCell ref="A427:A435"/>
    <mergeCell ref="U427:U435"/>
    <mergeCell ref="V427:V435"/>
    <mergeCell ref="B429:B430"/>
    <mergeCell ref="A418:A426"/>
    <mergeCell ref="U418:U426"/>
    <mergeCell ref="V418:V426"/>
    <mergeCell ref="B420:B421"/>
    <mergeCell ref="A409:A417"/>
    <mergeCell ref="U409:U417"/>
    <mergeCell ref="V409:V417"/>
    <mergeCell ref="B411:B412"/>
    <mergeCell ref="A400:A408"/>
    <mergeCell ref="U400:U408"/>
    <mergeCell ref="V400:V408"/>
    <mergeCell ref="B402:B403"/>
    <mergeCell ref="A391:A399"/>
    <mergeCell ref="U391:U399"/>
    <mergeCell ref="V391:V399"/>
    <mergeCell ref="B393:B394"/>
    <mergeCell ref="A382:A390"/>
    <mergeCell ref="U382:U390"/>
    <mergeCell ref="V382:V390"/>
    <mergeCell ref="B384:B385"/>
    <mergeCell ref="A373:A381"/>
    <mergeCell ref="U373:U381"/>
    <mergeCell ref="V373:V381"/>
    <mergeCell ref="B375:B376"/>
    <mergeCell ref="A364:A372"/>
    <mergeCell ref="U364:U372"/>
    <mergeCell ref="V364:V372"/>
    <mergeCell ref="B366:B367"/>
    <mergeCell ref="A355:A363"/>
    <mergeCell ref="U355:U363"/>
    <mergeCell ref="V355:V363"/>
    <mergeCell ref="B357:B358"/>
    <mergeCell ref="A346:A354"/>
    <mergeCell ref="U346:U354"/>
    <mergeCell ref="V346:V354"/>
    <mergeCell ref="B348:B349"/>
    <mergeCell ref="A337:A345"/>
    <mergeCell ref="U337:U345"/>
    <mergeCell ref="V337:V345"/>
    <mergeCell ref="B339:B340"/>
    <mergeCell ref="A328:A336"/>
    <mergeCell ref="U328:U336"/>
    <mergeCell ref="V328:V336"/>
    <mergeCell ref="B330:B331"/>
    <mergeCell ref="A319:A327"/>
    <mergeCell ref="U319:U327"/>
    <mergeCell ref="V319:V327"/>
    <mergeCell ref="B321:B322"/>
    <mergeCell ref="A310:A318"/>
    <mergeCell ref="U310:U318"/>
    <mergeCell ref="V310:V318"/>
    <mergeCell ref="B312:B313"/>
    <mergeCell ref="A301:A309"/>
    <mergeCell ref="U301:U309"/>
    <mergeCell ref="V301:V309"/>
    <mergeCell ref="B303:B304"/>
    <mergeCell ref="A292:A300"/>
    <mergeCell ref="U292:U300"/>
    <mergeCell ref="V292:V300"/>
    <mergeCell ref="B294:B295"/>
    <mergeCell ref="A283:A291"/>
    <mergeCell ref="U283:U291"/>
    <mergeCell ref="V283:V291"/>
    <mergeCell ref="B285:B286"/>
    <mergeCell ref="A274:A282"/>
    <mergeCell ref="U274:U282"/>
    <mergeCell ref="V274:V282"/>
    <mergeCell ref="B276:B277"/>
    <mergeCell ref="A265:A273"/>
    <mergeCell ref="U265:U273"/>
    <mergeCell ref="V265:V273"/>
    <mergeCell ref="B267:B268"/>
    <mergeCell ref="A256:A264"/>
    <mergeCell ref="U256:U264"/>
    <mergeCell ref="V256:V264"/>
    <mergeCell ref="B258:B259"/>
    <mergeCell ref="A247:A255"/>
    <mergeCell ref="U247:U255"/>
    <mergeCell ref="V247:V255"/>
    <mergeCell ref="B249:B250"/>
    <mergeCell ref="A238:A246"/>
    <mergeCell ref="U238:U246"/>
    <mergeCell ref="V238:V246"/>
    <mergeCell ref="B240:B241"/>
    <mergeCell ref="A229:A237"/>
    <mergeCell ref="U229:U237"/>
    <mergeCell ref="V229:V237"/>
    <mergeCell ref="B231:B232"/>
    <mergeCell ref="A220:A228"/>
    <mergeCell ref="U220:U228"/>
    <mergeCell ref="V220:V228"/>
    <mergeCell ref="B222:B223"/>
    <mergeCell ref="A211:A219"/>
    <mergeCell ref="U211:U219"/>
    <mergeCell ref="V211:V219"/>
    <mergeCell ref="B213:B214"/>
    <mergeCell ref="A202:A210"/>
    <mergeCell ref="U202:U210"/>
    <mergeCell ref="V202:V210"/>
    <mergeCell ref="B204:B205"/>
    <mergeCell ref="A193:A201"/>
    <mergeCell ref="U193:U201"/>
    <mergeCell ref="V193:V201"/>
    <mergeCell ref="B195:B196"/>
    <mergeCell ref="A184:A192"/>
    <mergeCell ref="U184:U192"/>
    <mergeCell ref="V184:V192"/>
    <mergeCell ref="B186:B187"/>
    <mergeCell ref="A175:A183"/>
    <mergeCell ref="U175:U183"/>
    <mergeCell ref="V175:V183"/>
    <mergeCell ref="B177:B178"/>
    <mergeCell ref="A166:A174"/>
    <mergeCell ref="U166:U174"/>
    <mergeCell ref="V166:V174"/>
    <mergeCell ref="B168:B169"/>
    <mergeCell ref="A157:A165"/>
    <mergeCell ref="U157:U165"/>
    <mergeCell ref="V157:V165"/>
    <mergeCell ref="B159:B160"/>
    <mergeCell ref="A148:A156"/>
    <mergeCell ref="U148:U156"/>
    <mergeCell ref="V148:V156"/>
    <mergeCell ref="B150:B151"/>
    <mergeCell ref="A139:A147"/>
    <mergeCell ref="U139:U147"/>
    <mergeCell ref="V139:V147"/>
    <mergeCell ref="B141:B142"/>
    <mergeCell ref="A130:A138"/>
    <mergeCell ref="U130:U138"/>
    <mergeCell ref="V130:V138"/>
    <mergeCell ref="B132:B133"/>
    <mergeCell ref="A121:A129"/>
    <mergeCell ref="U121:U129"/>
    <mergeCell ref="V121:V129"/>
    <mergeCell ref="B123:B124"/>
    <mergeCell ref="A112:A120"/>
    <mergeCell ref="U112:U120"/>
    <mergeCell ref="V112:V120"/>
    <mergeCell ref="B114:B115"/>
    <mergeCell ref="A103:A111"/>
    <mergeCell ref="U103:U111"/>
    <mergeCell ref="V103:V111"/>
    <mergeCell ref="B105:B106"/>
    <mergeCell ref="A94:A102"/>
    <mergeCell ref="U94:U102"/>
    <mergeCell ref="V94:V102"/>
    <mergeCell ref="B96:B97"/>
    <mergeCell ref="A85:A93"/>
    <mergeCell ref="U85:U93"/>
    <mergeCell ref="V85:V93"/>
    <mergeCell ref="B87:B88"/>
    <mergeCell ref="A76:A84"/>
    <mergeCell ref="U76:U84"/>
    <mergeCell ref="V76:V84"/>
    <mergeCell ref="B78:B79"/>
    <mergeCell ref="A67:A75"/>
    <mergeCell ref="U67:U75"/>
    <mergeCell ref="V67:V75"/>
    <mergeCell ref="B69:B70"/>
    <mergeCell ref="A58:A66"/>
    <mergeCell ref="U58:U66"/>
    <mergeCell ref="V58:V66"/>
    <mergeCell ref="B60:B61"/>
    <mergeCell ref="H9:H11"/>
    <mergeCell ref="L9:L11"/>
    <mergeCell ref="J9:J11"/>
    <mergeCell ref="A49:A57"/>
    <mergeCell ref="U49:U57"/>
    <mergeCell ref="S8:S11"/>
    <mergeCell ref="N9:N11"/>
    <mergeCell ref="Q9:Q11"/>
    <mergeCell ref="V49:V57"/>
    <mergeCell ref="B51:B52"/>
    <mergeCell ref="A40:A48"/>
    <mergeCell ref="U40:U48"/>
    <mergeCell ref="U13:U21"/>
    <mergeCell ref="A8:A11"/>
    <mergeCell ref="I9:I11"/>
    <mergeCell ref="T8:T11"/>
    <mergeCell ref="R9:R11"/>
    <mergeCell ref="K9:K11"/>
    <mergeCell ref="A31:A39"/>
    <mergeCell ref="U31:U39"/>
    <mergeCell ref="V31:V39"/>
    <mergeCell ref="B33:B34"/>
    <mergeCell ref="O9:O11"/>
    <mergeCell ref="P9:P11"/>
    <mergeCell ref="V40:V48"/>
    <mergeCell ref="B42:B43"/>
    <mergeCell ref="V8:V11"/>
    <mergeCell ref="D9:D11"/>
    <mergeCell ref="B8:B9"/>
    <mergeCell ref="C8:C11"/>
    <mergeCell ref="D8:I8"/>
    <mergeCell ref="E9:E11"/>
    <mergeCell ref="F9:F11"/>
    <mergeCell ref="G9:G11"/>
    <mergeCell ref="N8:R8"/>
    <mergeCell ref="A1:V1"/>
    <mergeCell ref="A2:V2"/>
    <mergeCell ref="B15:B16"/>
    <mergeCell ref="A13:A21"/>
    <mergeCell ref="A22:A30"/>
    <mergeCell ref="U22:U30"/>
    <mergeCell ref="V22:V30"/>
    <mergeCell ref="B24:B25"/>
    <mergeCell ref="U8:U11"/>
    <mergeCell ref="V13:V21"/>
    <mergeCell ref="M9:M11"/>
    <mergeCell ref="J8:M8"/>
    <mergeCell ref="A1138:A1146"/>
    <mergeCell ref="U1138:U1146"/>
    <mergeCell ref="V1138:V1146"/>
    <mergeCell ref="B1140:B1141"/>
    <mergeCell ref="A1147:A1155"/>
    <mergeCell ref="U1147:U1155"/>
    <mergeCell ref="V1147:V1155"/>
    <mergeCell ref="B1149:B1150"/>
    <mergeCell ref="A1156:A1164"/>
    <mergeCell ref="U1156:U1164"/>
    <mergeCell ref="V1156:V1164"/>
    <mergeCell ref="B1158:B1159"/>
    <mergeCell ref="A1192:A1200"/>
    <mergeCell ref="U1192:U1200"/>
    <mergeCell ref="V1192:V1200"/>
    <mergeCell ref="B1194:B1195"/>
    <mergeCell ref="A1201:A1209"/>
    <mergeCell ref="U1201:U1209"/>
    <mergeCell ref="V1201:V1209"/>
    <mergeCell ref="B1203:B1204"/>
    <mergeCell ref="A1165:A1173"/>
    <mergeCell ref="U1165:U1173"/>
    <mergeCell ref="V1165:V1173"/>
    <mergeCell ref="B1167:B1168"/>
    <mergeCell ref="A1174:A1182"/>
    <mergeCell ref="U1174:U1182"/>
    <mergeCell ref="V1174:V1182"/>
    <mergeCell ref="B1176:B1177"/>
    <mergeCell ref="A1183:A1191"/>
    <mergeCell ref="U1183:U1191"/>
    <mergeCell ref="V1183:V1191"/>
    <mergeCell ref="B1185:B1186"/>
  </mergeCells>
  <phoneticPr fontId="22" type="noConversion"/>
  <printOptions horizontalCentered="1"/>
  <pageMargins left="0.15748031496062992" right="3.937007874015748E-2" top="0.9" bottom="0.19685039370078741" header="0.23622047244094491" footer="0.11811023622047245"/>
  <pageSetup paperSize="10000" scale="80" fitToHeight="3" orientation="landscape" horizontalDpi="4294967293" r:id="rId1"/>
  <rowBreaks count="45" manualBreakCount="45">
    <brk id="39" max="21" man="1"/>
    <brk id="66" max="21" man="1"/>
    <brk id="93" max="21" man="1"/>
    <brk id="120" max="21" man="1"/>
    <brk id="147" max="21" man="1"/>
    <brk id="174" max="21" man="1"/>
    <brk id="201" max="21" man="1"/>
    <brk id="228" max="21" man="1"/>
    <brk id="255" max="21" man="1"/>
    <brk id="282" max="21" man="1"/>
    <brk id="309" max="21" man="1"/>
    <brk id="336" max="21" man="1"/>
    <brk id="363" max="21" man="1"/>
    <brk id="390" max="21" man="1"/>
    <brk id="417" max="21" man="1"/>
    <brk id="444" max="21" man="1"/>
    <brk id="471" max="21" man="1"/>
    <brk id="498" max="21" man="1"/>
    <brk id="525" max="21" man="1"/>
    <brk id="552" max="21" man="1"/>
    <brk id="579" max="21" man="1"/>
    <brk id="606" max="21" man="1"/>
    <brk id="633" max="21" man="1"/>
    <brk id="660" max="21" man="1"/>
    <brk id="687" max="21" man="1"/>
    <brk id="714" max="21" man="1"/>
    <brk id="741" max="21" man="1"/>
    <brk id="768" max="21" man="1"/>
    <brk id="795" max="21" man="1"/>
    <brk id="822" max="21" man="1"/>
    <brk id="849" max="21" man="1"/>
    <brk id="876" max="21" man="1"/>
    <brk id="903" max="21" man="1"/>
    <brk id="930" max="21" man="1"/>
    <brk id="957" max="21" man="1"/>
    <brk id="984" max="21" man="1"/>
    <brk id="1011" max="21" man="1"/>
    <brk id="1038" max="21" man="1"/>
    <brk id="1065" max="21" man="1"/>
    <brk id="1092" max="21" man="1"/>
    <brk id="1119" max="21" man="1"/>
    <brk id="1146" max="21" man="1"/>
    <brk id="1173" max="21" man="1"/>
    <brk id="1200" max="21" man="1"/>
    <brk id="1220" max="16383" man="1"/>
  </row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AF2464"/>
  <sheetViews>
    <sheetView view="pageBreakPreview" topLeftCell="A2419" zoomScale="85" zoomScaleSheetLayoutView="85" workbookViewId="0">
      <selection activeCell="C2439" sqref="C2439:C2444"/>
    </sheetView>
  </sheetViews>
  <sheetFormatPr defaultRowHeight="12.75"/>
  <cols>
    <col min="1" max="1" width="5.28515625" customWidth="1"/>
    <col min="2" max="2" width="21.7109375" customWidth="1"/>
    <col min="3" max="13" width="8.28515625" customWidth="1"/>
    <col min="14" max="18" width="8.28515625" style="3" customWidth="1"/>
    <col min="19" max="19" width="10.7109375" style="3" customWidth="1"/>
    <col min="20" max="20" width="8" style="3" customWidth="1"/>
    <col min="21" max="21" width="6.5703125" style="3" customWidth="1"/>
    <col min="22" max="22" width="18.85546875" style="3" customWidth="1"/>
  </cols>
  <sheetData>
    <row r="1" spans="1:32" ht="15" customHeight="1">
      <c r="A1" s="343" t="s">
        <v>29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</row>
    <row r="2" spans="1:32" ht="15" customHeight="1">
      <c r="A2" s="343" t="s">
        <v>1846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  <c r="V2" s="343"/>
    </row>
    <row r="3" spans="1:32" ht="15" customHeight="1">
      <c r="A3" s="30"/>
      <c r="B3" s="31" t="s">
        <v>25</v>
      </c>
      <c r="C3" s="30"/>
      <c r="D3" s="220"/>
      <c r="E3" s="220"/>
      <c r="F3" s="220"/>
      <c r="G3" s="220"/>
      <c r="H3" s="220"/>
      <c r="I3" s="220"/>
      <c r="J3" s="220"/>
      <c r="K3" s="220"/>
      <c r="L3" s="221"/>
      <c r="M3" s="221"/>
      <c r="N3" s="220"/>
      <c r="O3" s="220"/>
      <c r="P3" s="220"/>
      <c r="Q3" s="220"/>
      <c r="R3" s="220"/>
      <c r="S3" s="30"/>
      <c r="T3" s="30"/>
      <c r="U3" s="22"/>
      <c r="V3" s="22"/>
    </row>
    <row r="4" spans="1:32" ht="15" customHeight="1">
      <c r="A4" s="30"/>
      <c r="B4" s="32" t="s">
        <v>26</v>
      </c>
      <c r="C4" s="30"/>
      <c r="D4" s="220"/>
      <c r="E4" s="220"/>
      <c r="F4" s="220"/>
      <c r="G4" s="220"/>
      <c r="H4" s="220"/>
      <c r="I4" s="220"/>
      <c r="J4" s="220"/>
      <c r="K4" s="220"/>
      <c r="L4" s="221"/>
      <c r="M4" s="221"/>
      <c r="N4" s="220"/>
      <c r="O4" s="220"/>
      <c r="P4" s="220"/>
      <c r="Q4" s="220"/>
      <c r="R4" s="220"/>
      <c r="S4" s="30"/>
      <c r="T4" s="30"/>
      <c r="U4" s="22"/>
      <c r="V4" s="22"/>
    </row>
    <row r="5" spans="1:32" ht="15" customHeight="1">
      <c r="A5" s="23"/>
      <c r="B5" s="32" t="s">
        <v>159</v>
      </c>
      <c r="C5" s="22"/>
      <c r="D5" s="222"/>
      <c r="E5" s="222"/>
      <c r="F5" s="222"/>
      <c r="G5" s="222"/>
      <c r="H5" s="222"/>
      <c r="I5" s="222"/>
      <c r="J5" s="222"/>
      <c r="K5" s="222"/>
      <c r="L5" s="221"/>
      <c r="M5" s="221"/>
      <c r="N5" s="222"/>
      <c r="O5" s="222"/>
      <c r="P5" s="222"/>
      <c r="Q5" s="222"/>
      <c r="R5" s="222"/>
      <c r="S5" s="22"/>
      <c r="T5" s="22"/>
      <c r="U5" s="22"/>
      <c r="V5" s="22"/>
    </row>
    <row r="6" spans="1:32" ht="15" customHeight="1">
      <c r="A6" s="23"/>
      <c r="B6" s="32"/>
      <c r="C6" s="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1"/>
      <c r="P6" s="222"/>
      <c r="Q6" s="222"/>
      <c r="R6" s="222"/>
      <c r="S6" s="22"/>
      <c r="T6" s="257">
        <v>50</v>
      </c>
      <c r="U6" s="24" t="s">
        <v>30</v>
      </c>
      <c r="V6" s="24">
        <f>T6/100</f>
        <v>0.5</v>
      </c>
    </row>
    <row r="7" spans="1:32" ht="15" customHeight="1">
      <c r="A7" s="23"/>
      <c r="B7" s="32"/>
      <c r="C7" s="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1"/>
      <c r="P7" s="222"/>
      <c r="Q7" s="222"/>
      <c r="R7" s="222"/>
      <c r="S7" s="22"/>
      <c r="T7" s="258">
        <v>50</v>
      </c>
      <c r="U7" s="24" t="s">
        <v>30</v>
      </c>
      <c r="V7" s="24">
        <f>T7/100</f>
        <v>0.5</v>
      </c>
    </row>
    <row r="8" spans="1:32" ht="18" customHeight="1">
      <c r="A8" s="369" t="s">
        <v>18</v>
      </c>
      <c r="B8" s="355" t="s">
        <v>6</v>
      </c>
      <c r="C8" s="357" t="s">
        <v>17</v>
      </c>
      <c r="D8" s="349" t="s">
        <v>39</v>
      </c>
      <c r="E8" s="350"/>
      <c r="F8" s="350"/>
      <c r="G8" s="350"/>
      <c r="H8" s="350"/>
      <c r="I8" s="350"/>
      <c r="J8" s="349" t="s">
        <v>40</v>
      </c>
      <c r="K8" s="350"/>
      <c r="L8" s="350"/>
      <c r="M8" s="351"/>
      <c r="N8" s="349" t="s">
        <v>41</v>
      </c>
      <c r="O8" s="350"/>
      <c r="P8" s="350"/>
      <c r="Q8" s="350"/>
      <c r="R8" s="350"/>
      <c r="S8" s="344" t="s">
        <v>28</v>
      </c>
      <c r="T8" s="344" t="s">
        <v>15</v>
      </c>
      <c r="U8" s="344" t="s">
        <v>31</v>
      </c>
      <c r="V8" s="344" t="s">
        <v>32</v>
      </c>
    </row>
    <row r="9" spans="1:32" ht="24" customHeight="1">
      <c r="A9" s="370"/>
      <c r="B9" s="356"/>
      <c r="C9" s="358"/>
      <c r="D9" s="346" t="s">
        <v>36</v>
      </c>
      <c r="E9" s="360" t="s">
        <v>37</v>
      </c>
      <c r="F9" s="363" t="s">
        <v>19</v>
      </c>
      <c r="G9" s="357" t="s">
        <v>5</v>
      </c>
      <c r="H9" s="363" t="s">
        <v>38</v>
      </c>
      <c r="I9" s="357" t="s">
        <v>20</v>
      </c>
      <c r="J9" s="357" t="s">
        <v>14</v>
      </c>
      <c r="K9" s="357" t="s">
        <v>110</v>
      </c>
      <c r="L9" s="346" t="s">
        <v>102</v>
      </c>
      <c r="M9" s="346" t="s">
        <v>185</v>
      </c>
      <c r="N9" s="346" t="s">
        <v>5</v>
      </c>
      <c r="O9" s="346" t="s">
        <v>9</v>
      </c>
      <c r="P9" s="346" t="s">
        <v>7</v>
      </c>
      <c r="Q9" s="346" t="s">
        <v>8</v>
      </c>
      <c r="R9" s="346" t="s">
        <v>241</v>
      </c>
      <c r="S9" s="344"/>
      <c r="T9" s="344"/>
      <c r="U9" s="344"/>
      <c r="V9" s="344"/>
    </row>
    <row r="10" spans="1:32" ht="22.5" customHeight="1">
      <c r="A10" s="370"/>
      <c r="B10" s="90" t="s">
        <v>16</v>
      </c>
      <c r="C10" s="358"/>
      <c r="D10" s="347"/>
      <c r="E10" s="361"/>
      <c r="F10" s="364"/>
      <c r="G10" s="358"/>
      <c r="H10" s="364"/>
      <c r="I10" s="358"/>
      <c r="J10" s="358"/>
      <c r="K10" s="358"/>
      <c r="L10" s="347"/>
      <c r="M10" s="347"/>
      <c r="N10" s="347"/>
      <c r="O10" s="347"/>
      <c r="P10" s="347"/>
      <c r="Q10" s="347"/>
      <c r="R10" s="347"/>
      <c r="S10" s="344"/>
      <c r="T10" s="344"/>
      <c r="U10" s="344"/>
      <c r="V10" s="344"/>
    </row>
    <row r="11" spans="1:32" ht="22.5" customHeight="1" thickBot="1">
      <c r="A11" s="371"/>
      <c r="B11" s="25" t="s">
        <v>27</v>
      </c>
      <c r="C11" s="359"/>
      <c r="D11" s="348"/>
      <c r="E11" s="362"/>
      <c r="F11" s="365"/>
      <c r="G11" s="359"/>
      <c r="H11" s="365"/>
      <c r="I11" s="359"/>
      <c r="J11" s="359"/>
      <c r="K11" s="359"/>
      <c r="L11" s="348"/>
      <c r="M11" s="348"/>
      <c r="N11" s="348"/>
      <c r="O11" s="348"/>
      <c r="P11" s="348"/>
      <c r="Q11" s="348"/>
      <c r="R11" s="348"/>
      <c r="S11" s="345"/>
      <c r="T11" s="345"/>
      <c r="U11" s="345"/>
      <c r="V11" s="345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s="2" customFormat="1" ht="19.5" customHeight="1" thickTop="1" thickBot="1">
      <c r="A12" s="219">
        <v>1</v>
      </c>
      <c r="B12" s="219">
        <v>2</v>
      </c>
      <c r="C12" s="219">
        <v>3</v>
      </c>
      <c r="D12" s="219">
        <v>4</v>
      </c>
      <c r="E12" s="82">
        <v>5</v>
      </c>
      <c r="F12" s="219">
        <v>6</v>
      </c>
      <c r="G12" s="82">
        <v>7</v>
      </c>
      <c r="H12" s="219">
        <v>8</v>
      </c>
      <c r="I12" s="82">
        <v>9</v>
      </c>
      <c r="J12" s="219">
        <v>10</v>
      </c>
      <c r="K12" s="82">
        <v>11</v>
      </c>
      <c r="L12" s="219">
        <v>12</v>
      </c>
      <c r="M12" s="82">
        <v>13</v>
      </c>
      <c r="N12" s="219">
        <v>14</v>
      </c>
      <c r="O12" s="82">
        <v>15</v>
      </c>
      <c r="P12" s="219">
        <v>16</v>
      </c>
      <c r="Q12" s="82">
        <v>17</v>
      </c>
      <c r="R12" s="82">
        <v>18</v>
      </c>
      <c r="S12" s="219">
        <v>19</v>
      </c>
      <c r="T12" s="82">
        <v>20</v>
      </c>
      <c r="U12" s="219">
        <v>21</v>
      </c>
      <c r="V12" s="82">
        <v>22</v>
      </c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" customHeight="1" thickTop="1">
      <c r="A13" s="377">
        <v>1</v>
      </c>
      <c r="B13" s="26"/>
      <c r="C13" s="34" t="s">
        <v>34</v>
      </c>
      <c r="D13" s="83">
        <f>VLOOKUP($A$13,Raport1!$B$8:$T$280,4)</f>
        <v>74.5</v>
      </c>
      <c r="E13" s="83">
        <f>VLOOKUP($A$13,Raport1!$B$8:$T$280,5)</f>
        <v>76.5</v>
      </c>
      <c r="F13" s="83">
        <f>VLOOKUP($A$13,Raport1!$B$8:$T$280,6)</f>
        <v>76.5</v>
      </c>
      <c r="G13" s="83">
        <f>VLOOKUP($A$13,Raport1!$B$8:$T$280,7)</f>
        <v>83.5</v>
      </c>
      <c r="H13" s="83">
        <f>VLOOKUP($A$13,Raport1!$B$8:$T$280,8)</f>
        <v>78.5</v>
      </c>
      <c r="I13" s="83">
        <f>VLOOKUP($A$13,Raport1!$B$8:$T$280,9)</f>
        <v>77.5</v>
      </c>
      <c r="J13" s="83">
        <f>VLOOKUP($A$13,Raport1!$B$8:$T$280,10)</f>
        <v>88</v>
      </c>
      <c r="K13" s="83">
        <f>VLOOKUP($A$13,Raport1!$B$8:$T$280,11)</f>
        <v>81</v>
      </c>
      <c r="L13" s="83">
        <f>VLOOKUP($A$13,Raport1!$B$8:$T$280,12)</f>
        <v>83</v>
      </c>
      <c r="M13" s="83">
        <f>VLOOKUP($A$13,Raport1!$B$8:$T$280,13)</f>
        <v>73</v>
      </c>
      <c r="N13" s="83">
        <f>VLOOKUP($A$13,Raport1!$B$8:$T$280,14)</f>
        <v>80</v>
      </c>
      <c r="O13" s="83">
        <f>VLOOKUP($A$13,Raport1!$B$8:$T$280,15)</f>
        <v>79.5</v>
      </c>
      <c r="P13" s="83">
        <f>VLOOKUP($A$13,Raport1!$B$8:$T$280,16)</f>
        <v>72.5</v>
      </c>
      <c r="Q13" s="83">
        <f>VLOOKUP($A$13,Raport1!$B$8:$T$280,17)</f>
        <v>79</v>
      </c>
      <c r="R13" s="83">
        <f>VLOOKUP($A$13,Raport1!$B$8:$T$280,18)</f>
        <v>77.5</v>
      </c>
      <c r="S13" s="80">
        <f t="shared" ref="S13:S18" si="0">SUM(D13:R13)</f>
        <v>1180.5</v>
      </c>
      <c r="T13" s="80">
        <f t="shared" ref="T13:T21" si="1">ROUND(S13/COUNT(D13:R13),2)</f>
        <v>78.7</v>
      </c>
      <c r="U13" s="337" t="str">
        <f>'SIKAP IPA'!J8</f>
        <v>SB</v>
      </c>
      <c r="V13" s="340" t="s">
        <v>33</v>
      </c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5" customHeight="1">
      <c r="A14" s="361"/>
      <c r="B14" s="26"/>
      <c r="C14" s="35" t="s">
        <v>35</v>
      </c>
      <c r="D14" s="84">
        <f>VLOOKUP($A$13,Raport2!$B$8:$T$280,4)</f>
        <v>77</v>
      </c>
      <c r="E14" s="84">
        <f>VLOOKUP($A$13,Raport2!$B$8:$T$280,5)</f>
        <v>78</v>
      </c>
      <c r="F14" s="84">
        <f>VLOOKUP($A$13,Raport2!$B$8:$T$280,6)</f>
        <v>75</v>
      </c>
      <c r="G14" s="84">
        <f>VLOOKUP($A$13,Raport2!$B$8:$T$280,7)</f>
        <v>87.5</v>
      </c>
      <c r="H14" s="84">
        <f>VLOOKUP($A$13,Raport2!$B$8:$T$280,8)</f>
        <v>78.5</v>
      </c>
      <c r="I14" s="84">
        <f>VLOOKUP($A$13,Raport2!$B$8:$T$280,9)</f>
        <v>86</v>
      </c>
      <c r="J14" s="84">
        <f>VLOOKUP($A$13,Raport2!$B$8:$T$280,10)</f>
        <v>91</v>
      </c>
      <c r="K14" s="84">
        <f>VLOOKUP($A$13,Raport2!$B$8:$T$280,11)</f>
        <v>83</v>
      </c>
      <c r="L14" s="84">
        <f>VLOOKUP($A$13,Raport2!$B$8:$T$280,12)</f>
        <v>84</v>
      </c>
      <c r="M14" s="84">
        <f>VLOOKUP($A$13,Raport2!$B$8:$T$280,13)</f>
        <v>75</v>
      </c>
      <c r="N14" s="84">
        <f>VLOOKUP($A$13,Raport2!$B$8:$T$280,14)</f>
        <v>84</v>
      </c>
      <c r="O14" s="84">
        <f>VLOOKUP($A$13,Raport2!$B$8:$T$280,15)</f>
        <v>78</v>
      </c>
      <c r="P14" s="84">
        <f>VLOOKUP($A$13,Raport2!$B$8:$T$280,16)</f>
        <v>79.5</v>
      </c>
      <c r="Q14" s="84">
        <f>VLOOKUP($A$13,Raport2!$B$8:$T$280,17)</f>
        <v>81</v>
      </c>
      <c r="R14" s="84">
        <f>VLOOKUP($A$13,Raport2!$B$8:$T$280,18)</f>
        <v>84</v>
      </c>
      <c r="S14" s="38">
        <f t="shared" si="0"/>
        <v>1221.5</v>
      </c>
      <c r="T14" s="38">
        <f t="shared" si="1"/>
        <v>81.430000000000007</v>
      </c>
      <c r="U14" s="375"/>
      <c r="V14" s="340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5" customHeight="1">
      <c r="A15" s="361"/>
      <c r="B15" s="342" t="str">
        <f>VLOOKUP($A$13,PresensiMIPA!$A$7:$W$360,7)</f>
        <v>ABDILBAR AINUR RIDLA</v>
      </c>
      <c r="C15" s="35" t="s">
        <v>22</v>
      </c>
      <c r="D15" s="84">
        <f>VLOOKUP($A$13,Raport3!$B$8:$T$280,4)</f>
        <v>85</v>
      </c>
      <c r="E15" s="84">
        <f>VLOOKUP($A$13,Raport3!$B$8:$T$280,5)</f>
        <v>79</v>
      </c>
      <c r="F15" s="84">
        <f>VLOOKUP($A$13,Raport3!$B$8:$T$280,6)</f>
        <v>89</v>
      </c>
      <c r="G15" s="84">
        <f>VLOOKUP($A$13,Raport3!$B$8:$T$280,7)</f>
        <v>93</v>
      </c>
      <c r="H15" s="84">
        <f>VLOOKUP($A$13,Raport3!$B$8:$T$280,8)</f>
        <v>86.5</v>
      </c>
      <c r="I15" s="84">
        <f>VLOOKUP($A$13,Raport3!$B$8:$T$280,9)</f>
        <v>88</v>
      </c>
      <c r="J15" s="84">
        <f>VLOOKUP($A$13,Raport3!$B$8:$T$280,10)</f>
        <v>95</v>
      </c>
      <c r="K15" s="84">
        <f>VLOOKUP($A$13,Raport3!$B$8:$T$280,11)</f>
        <v>87</v>
      </c>
      <c r="L15" s="84">
        <f>VLOOKUP($A$13,Raport3!$B$8:$T$280,12)</f>
        <v>85</v>
      </c>
      <c r="M15" s="84">
        <f>VLOOKUP($A$13,Raport3!$B$8:$T$280,13)</f>
        <v>81.5</v>
      </c>
      <c r="N15" s="84">
        <f>VLOOKUP($A$13,Raport3!$B$8:$T$280,14)</f>
        <v>86</v>
      </c>
      <c r="O15" s="84">
        <f>VLOOKUP($A$13,Raport3!$B$8:$T$280,15)</f>
        <v>87.5</v>
      </c>
      <c r="P15" s="84">
        <f>VLOOKUP($A$13,Raport3!$B$8:$T$280,16)</f>
        <v>84</v>
      </c>
      <c r="Q15" s="84">
        <f>VLOOKUP($A$13,Raport3!$B$8:$T$280,17)</f>
        <v>88</v>
      </c>
      <c r="R15" s="84">
        <f>VLOOKUP($A$13,Raport3!$B$8:$T$280,18)</f>
        <v>86.5</v>
      </c>
      <c r="S15" s="38">
        <f t="shared" si="0"/>
        <v>1301</v>
      </c>
      <c r="T15" s="38">
        <f t="shared" si="1"/>
        <v>86.73</v>
      </c>
      <c r="U15" s="375"/>
      <c r="V15" s="340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5" customHeight="1">
      <c r="A16" s="361"/>
      <c r="B16" s="342"/>
      <c r="C16" s="35" t="s">
        <v>23</v>
      </c>
      <c r="D16" s="84">
        <f>VLOOKUP($A$13,Raport4!$B$8:$T$255,4)</f>
        <v>90</v>
      </c>
      <c r="E16" s="84">
        <f>VLOOKUP($A$13,Raport4!$B$8:$T$255,5)</f>
        <v>96</v>
      </c>
      <c r="F16" s="84">
        <f>VLOOKUP($A$13,Raport4!$B$8:$T$255,6)</f>
        <v>92</v>
      </c>
      <c r="G16" s="84">
        <f>VLOOKUP($A$13,Raport4!$B$8:$T$255,7)</f>
        <v>93.5</v>
      </c>
      <c r="H16" s="84">
        <f>VLOOKUP($A$13,Raport4!$B$8:$T$255,8)</f>
        <v>87</v>
      </c>
      <c r="I16" s="84">
        <f>VLOOKUP($A$13,Raport4!$B$8:$T$255,9)</f>
        <v>93</v>
      </c>
      <c r="J16" s="84">
        <f>VLOOKUP($A$13,Raport4!$B$8:$T$255,10)</f>
        <v>95.5</v>
      </c>
      <c r="K16" s="84">
        <f>VLOOKUP($A$13,Raport4!$B$8:$T$255,11)</f>
        <v>87</v>
      </c>
      <c r="L16" s="84">
        <f>VLOOKUP($A$13,Raport4!$B$8:$T$255,12)</f>
        <v>86</v>
      </c>
      <c r="M16" s="84">
        <f>VLOOKUP($A$13,Raport4!$B$8:$T$255,12)</f>
        <v>86</v>
      </c>
      <c r="N16" s="84">
        <f>VLOOKUP($A$13,Raport4!$B$8:$T$255,14)</f>
        <v>90.5</v>
      </c>
      <c r="O16" s="84">
        <f>VLOOKUP($A$13,Raport4!$B$8:$T$255,15)</f>
        <v>89</v>
      </c>
      <c r="P16" s="84">
        <f>VLOOKUP($A$13,Raport4!$B$8:$T$255,16)</f>
        <v>93</v>
      </c>
      <c r="Q16" s="84">
        <f>VLOOKUP($A$13,Raport4!$B$8:$T$255,17)</f>
        <v>89</v>
      </c>
      <c r="R16" s="84">
        <f>VLOOKUP($A$13,Raport4!$B$8:$T$255,18)</f>
        <v>90</v>
      </c>
      <c r="S16" s="38">
        <f t="shared" si="0"/>
        <v>1357.5</v>
      </c>
      <c r="T16" s="38">
        <f t="shared" si="1"/>
        <v>90.5</v>
      </c>
      <c r="U16" s="375"/>
      <c r="V16" s="340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22" ht="15" customHeight="1">
      <c r="A17" s="361"/>
      <c r="B17" s="77" t="str">
        <f>VLOOKUP($A$13,PresensiMIPA!$A$7:$W$360,4)</f>
        <v>3526021002040002</v>
      </c>
      <c r="C17" s="35" t="s">
        <v>24</v>
      </c>
      <c r="D17" s="84">
        <f>VLOOKUP($A$13,Raport5!$B$8:$T$280,4)</f>
        <v>86.5</v>
      </c>
      <c r="E17" s="84">
        <f>VLOOKUP($A$13,Raport5!$B$8:$T$280,5)</f>
        <v>96.5</v>
      </c>
      <c r="F17" s="84">
        <f>VLOOKUP($A$13,Raport5!$B$8:$T$280,6)</f>
        <v>89.5</v>
      </c>
      <c r="G17" s="84">
        <f>VLOOKUP($A$13,Raport5!$B$8:$T$280,7)</f>
        <v>95</v>
      </c>
      <c r="H17" s="84">
        <f>VLOOKUP($A$13,Raport5!$B$8:$T$280,8)</f>
        <v>92.5</v>
      </c>
      <c r="I17" s="84">
        <f>VLOOKUP($A$13,Raport5!$B$8:$T$280,9)</f>
        <v>93.5</v>
      </c>
      <c r="J17" s="84">
        <f>VLOOKUP($A$13,Raport5!$B$8:$T$280,10)</f>
        <v>97.5</v>
      </c>
      <c r="K17" s="84">
        <f>VLOOKUP($A$13,Raport5!$B$8:$T$280,11)</f>
        <v>91</v>
      </c>
      <c r="L17" s="84">
        <f>VLOOKUP($A$13,Raport5!$B$8:$T$280,12)</f>
        <v>91</v>
      </c>
      <c r="M17" s="84">
        <f>VLOOKUP($A$13,Raport5!$B$8:$T$280,13)</f>
        <v>94</v>
      </c>
      <c r="N17" s="84">
        <f>VLOOKUP($A$13,Raport5!$B$8:$T$280,14)</f>
        <v>94.5</v>
      </c>
      <c r="O17" s="84">
        <f>VLOOKUP($A$13,Raport5!$B$8:$T$280,15)</f>
        <v>93</v>
      </c>
      <c r="P17" s="84">
        <f>VLOOKUP($A$13,Raport5!$B$8:$T$280,16)</f>
        <v>95.5</v>
      </c>
      <c r="Q17" s="84">
        <f>VLOOKUP($A$13,Raport5!$B$8:$T$280,17)</f>
        <v>91.5</v>
      </c>
      <c r="R17" s="84">
        <f>VLOOKUP($A$13,Raport5!$B$8:$T$280,18)</f>
        <v>90.5</v>
      </c>
      <c r="S17" s="38">
        <f t="shared" si="0"/>
        <v>1392</v>
      </c>
      <c r="T17" s="38">
        <f t="shared" si="1"/>
        <v>92.8</v>
      </c>
      <c r="U17" s="375"/>
      <c r="V17" s="340"/>
    </row>
    <row r="18" spans="1:22" ht="15" customHeight="1">
      <c r="A18" s="361"/>
      <c r="B18" s="78">
        <f>VLOOKUP($A$13,PresensiMIPA!$A$7:$W$360,2)</f>
        <v>12123</v>
      </c>
      <c r="C18" s="35" t="s">
        <v>67</v>
      </c>
      <c r="D18" s="84">
        <f>VLOOKUP($A$13,Raport6!$B$8:$T$280,4)</f>
        <v>86.5</v>
      </c>
      <c r="E18" s="84">
        <f>VLOOKUP($A$13,Raport6!$B$8:$T$280,5)</f>
        <v>97</v>
      </c>
      <c r="F18" s="84">
        <f>VLOOKUP($A$13,Raport6!$B$8:$T$280,6)</f>
        <v>93.5</v>
      </c>
      <c r="G18" s="84">
        <f>VLOOKUP($A$13,Raport6!$B$8:$T$280,7)</f>
        <v>95</v>
      </c>
      <c r="H18" s="84">
        <f>VLOOKUP($A$13,Raport6!$B$8:$T$280,8)</f>
        <v>92.5</v>
      </c>
      <c r="I18" s="84">
        <f>VLOOKUP($A$13,Raport6!$B$8:$T$280,9)</f>
        <v>95</v>
      </c>
      <c r="J18" s="84">
        <f>VLOOKUP($A$13,Raport6!$B$8:$T$280,10)</f>
        <v>98</v>
      </c>
      <c r="K18" s="84">
        <f>VLOOKUP($A$13,Raport6!$B$8:$T$280,11)</f>
        <v>94</v>
      </c>
      <c r="L18" s="84">
        <f>VLOOKUP($A$13,Raport6!$B$8:$T$280,12)</f>
        <v>94</v>
      </c>
      <c r="M18" s="84">
        <f>VLOOKUP($A$13,Raport6!$B$8:$T$280,13)</f>
        <v>96.5</v>
      </c>
      <c r="N18" s="84">
        <f>VLOOKUP($A$13,Raport6!$B$8:$T$280,14)</f>
        <v>95</v>
      </c>
      <c r="O18" s="84">
        <f>VLOOKUP($A$13,Raport6!$B$8:$T$280,15)</f>
        <v>93</v>
      </c>
      <c r="P18" s="84">
        <f>VLOOKUP($A$13,Raport6!$B$8:$T$280,16)</f>
        <v>98</v>
      </c>
      <c r="Q18" s="84">
        <f>VLOOKUP($A$13,Raport6!$B$8:$T$280,17)</f>
        <v>92.5</v>
      </c>
      <c r="R18" s="84">
        <f>VLOOKUP($A$13,Raport6!$B$8:$T$280,18)</f>
        <v>91.5</v>
      </c>
      <c r="S18" s="38">
        <f t="shared" si="0"/>
        <v>1412</v>
      </c>
      <c r="T18" s="38">
        <f>ROUND(S18/COUNT(D18:R18),2)</f>
        <v>94.13</v>
      </c>
      <c r="U18" s="375"/>
      <c r="V18" s="340"/>
    </row>
    <row r="19" spans="1:22" ht="15" customHeight="1">
      <c r="A19" s="361"/>
      <c r="B19" s="78" t="str">
        <f>VLOOKUP($A$13,PresensiMIPA!$A$7:$W$360,3)</f>
        <v>0048593374</v>
      </c>
      <c r="C19" s="28" t="s">
        <v>21</v>
      </c>
      <c r="D19" s="40">
        <f>ROUND(((D13+D14+D15+D16+D17+D18)/6),2)</f>
        <v>83.25</v>
      </c>
      <c r="E19" s="40">
        <f t="shared" ref="E19:R19" si="2">ROUND(((E13+E14+E15+E16+E17+E18)/6),2)</f>
        <v>87.17</v>
      </c>
      <c r="F19" s="40">
        <f t="shared" si="2"/>
        <v>85.92</v>
      </c>
      <c r="G19" s="40">
        <f t="shared" si="2"/>
        <v>91.25</v>
      </c>
      <c r="H19" s="40">
        <f t="shared" si="2"/>
        <v>85.92</v>
      </c>
      <c r="I19" s="40">
        <f t="shared" si="2"/>
        <v>88.83</v>
      </c>
      <c r="J19" s="40">
        <f t="shared" si="2"/>
        <v>94.17</v>
      </c>
      <c r="K19" s="40">
        <f t="shared" si="2"/>
        <v>87.17</v>
      </c>
      <c r="L19" s="40">
        <f t="shared" si="2"/>
        <v>87.17</v>
      </c>
      <c r="M19" s="40">
        <f t="shared" ref="M19" si="3">ROUND(((M13+M14+M15+M16+M17+M18)/6),2)</f>
        <v>84.33</v>
      </c>
      <c r="N19" s="40">
        <f t="shared" si="2"/>
        <v>88.33</v>
      </c>
      <c r="O19" s="40">
        <f t="shared" si="2"/>
        <v>86.67</v>
      </c>
      <c r="P19" s="40">
        <f t="shared" si="2"/>
        <v>87.08</v>
      </c>
      <c r="Q19" s="40">
        <f t="shared" si="2"/>
        <v>86.83</v>
      </c>
      <c r="R19" s="40">
        <f t="shared" si="2"/>
        <v>86.67</v>
      </c>
      <c r="S19" s="39">
        <f>ROUND(((S13+S14+S15+S16+S17+S18)/6),2)</f>
        <v>1310.75</v>
      </c>
      <c r="T19" s="40">
        <f t="shared" si="1"/>
        <v>87.38</v>
      </c>
      <c r="U19" s="375"/>
      <c r="V19" s="340"/>
    </row>
    <row r="20" spans="1:22" ht="15" customHeight="1">
      <c r="A20" s="361"/>
      <c r="B20" s="78"/>
      <c r="C20" s="28" t="s">
        <v>206</v>
      </c>
      <c r="D20" s="79">
        <f>VLOOKUP($A$13,'Nilai USP'!$B$8:$T$280,4)</f>
        <v>95</v>
      </c>
      <c r="E20" s="79">
        <f>VLOOKUP($A$13,'Nilai USP'!$B$8:$T$280,5)</f>
        <v>86.92307692307692</v>
      </c>
      <c r="F20" s="79">
        <f>VLOOKUP($A$13,'Nilai USP'!$B$8:$T$280,6)</f>
        <v>96</v>
      </c>
      <c r="G20" s="79">
        <f>VLOOKUP($A$13,'Nilai USP'!$B$8:$T$280,7)</f>
        <v>93</v>
      </c>
      <c r="H20" s="79">
        <f>VLOOKUP($A$13,'Nilai USP'!$B$8:$T$280,8)</f>
        <v>79</v>
      </c>
      <c r="I20" s="79">
        <f>VLOOKUP($A$13,'Nilai USP'!$B$8:$T$280,9)</f>
        <v>98</v>
      </c>
      <c r="J20" s="79">
        <f>VLOOKUP($A$13,'Nilai USP'!$B$8:$T$280,10)</f>
        <v>92</v>
      </c>
      <c r="K20" s="79">
        <f>VLOOKUP($A$13,'Nilai USP'!$B$8:$T$280,11)</f>
        <v>96</v>
      </c>
      <c r="L20" s="79">
        <f>VLOOKUP($A$13,'Nilai USP'!$B$8:$T$280,12)</f>
        <v>95</v>
      </c>
      <c r="M20" s="79">
        <f>VLOOKUP($A$13,'Nilai USP'!$B$8:$T$280,13)</f>
        <v>92.941176470588232</v>
      </c>
      <c r="N20" s="79">
        <f>VLOOKUP($A$13,'Nilai USP'!$B$8:$T$280,14)</f>
        <v>95</v>
      </c>
      <c r="O20" s="79">
        <f>VLOOKUP($A$13,'Nilai USP'!$B$8:$T$280,15)</f>
        <v>89</v>
      </c>
      <c r="P20" s="79">
        <f>VLOOKUP($A$13,'Nilai USP'!$B$8:$T$280,16)</f>
        <v>92</v>
      </c>
      <c r="Q20" s="79">
        <f>VLOOKUP($A$13,'Nilai USP'!$B$8:$T$280,17)</f>
        <v>95</v>
      </c>
      <c r="R20" s="79">
        <f>VLOOKUP($A$13,'Nilai USP'!$B$8:$T$280,18)</f>
        <v>89</v>
      </c>
      <c r="S20" s="38">
        <f t="shared" ref="S20:S27" si="4">SUM(D20:R20)</f>
        <v>1383.8642533936652</v>
      </c>
      <c r="T20" s="38">
        <f t="shared" si="1"/>
        <v>92.26</v>
      </c>
      <c r="U20" s="375"/>
      <c r="V20" s="340"/>
    </row>
    <row r="21" spans="1:22" ht="15" customHeight="1" thickBot="1">
      <c r="A21" s="362"/>
      <c r="B21" s="29"/>
      <c r="C21" s="37" t="s">
        <v>205</v>
      </c>
      <c r="D21" s="41">
        <f t="shared" ref="D21:R21" si="5">ROUND((D19*$V$6+D20*$V$7),0)</f>
        <v>89</v>
      </c>
      <c r="E21" s="41">
        <f t="shared" si="5"/>
        <v>87</v>
      </c>
      <c r="F21" s="41">
        <f t="shared" si="5"/>
        <v>91</v>
      </c>
      <c r="G21" s="41">
        <f t="shared" si="5"/>
        <v>92</v>
      </c>
      <c r="H21" s="41">
        <f t="shared" si="5"/>
        <v>82</v>
      </c>
      <c r="I21" s="41">
        <f t="shared" si="5"/>
        <v>93</v>
      </c>
      <c r="J21" s="41">
        <f t="shared" si="5"/>
        <v>93</v>
      </c>
      <c r="K21" s="41">
        <f t="shared" si="5"/>
        <v>92</v>
      </c>
      <c r="L21" s="41">
        <f t="shared" si="5"/>
        <v>91</v>
      </c>
      <c r="M21" s="41">
        <f t="shared" si="5"/>
        <v>89</v>
      </c>
      <c r="N21" s="41">
        <f t="shared" si="5"/>
        <v>92</v>
      </c>
      <c r="O21" s="41">
        <f t="shared" si="5"/>
        <v>88</v>
      </c>
      <c r="P21" s="41">
        <f t="shared" si="5"/>
        <v>90</v>
      </c>
      <c r="Q21" s="41">
        <f t="shared" si="5"/>
        <v>91</v>
      </c>
      <c r="R21" s="41">
        <f t="shared" si="5"/>
        <v>88</v>
      </c>
      <c r="S21" s="41">
        <f t="shared" si="4"/>
        <v>1348</v>
      </c>
      <c r="T21" s="41">
        <f t="shared" si="1"/>
        <v>89.87</v>
      </c>
      <c r="U21" s="376"/>
      <c r="V21" s="341"/>
    </row>
    <row r="22" spans="1:22" ht="15" customHeight="1" thickTop="1">
      <c r="A22" s="377">
        <v>2</v>
      </c>
      <c r="B22" s="26"/>
      <c r="C22" s="34" t="s">
        <v>34</v>
      </c>
      <c r="D22" s="83">
        <f>VLOOKUP($A$22,Raport1!$B$8:$T$280,4)</f>
        <v>75.5</v>
      </c>
      <c r="E22" s="83">
        <f>VLOOKUP($A$22,Raport1!$B$8:$T$280,5)</f>
        <v>80</v>
      </c>
      <c r="F22" s="83">
        <f>VLOOKUP($A$22,Raport1!$B$8:$T$280,6)</f>
        <v>81.5</v>
      </c>
      <c r="G22" s="83">
        <f>VLOOKUP($A$22,Raport1!$B$8:$T$280,7)</f>
        <v>75.5</v>
      </c>
      <c r="H22" s="83">
        <f>VLOOKUP($A$22,Raport1!$B$8:$T$280,8)</f>
        <v>80</v>
      </c>
      <c r="I22" s="83">
        <f>VLOOKUP($A$22,Raport1!$B$8:$T$280,9)</f>
        <v>81.5</v>
      </c>
      <c r="J22" s="83">
        <f>VLOOKUP($A$22,Raport1!$B$8:$T$280,10)</f>
        <v>89</v>
      </c>
      <c r="K22" s="83">
        <f>VLOOKUP($A$22,Raport1!$B$8:$T$280,11)</f>
        <v>82.5</v>
      </c>
      <c r="L22" s="83">
        <f>VLOOKUP($A$22,Raport1!$B$8:$T$280,12)</f>
        <v>85</v>
      </c>
      <c r="M22" s="83">
        <f>VLOOKUP($A$22,Raport1!$B$8:$T$280,13)</f>
        <v>76.5</v>
      </c>
      <c r="N22" s="83">
        <f>VLOOKUP($A$22,Raport1!$B$8:$T$280,14)</f>
        <v>77</v>
      </c>
      <c r="O22" s="83">
        <f>VLOOKUP($A$22,Raport1!$B$8:$T$280,15)</f>
        <v>80</v>
      </c>
      <c r="P22" s="83">
        <f>VLOOKUP($A$22,Raport1!$B$8:$T$280,16)</f>
        <v>75</v>
      </c>
      <c r="Q22" s="83">
        <f>VLOOKUP($A$22,Raport1!$B$8:$T$280,17)</f>
        <v>79.5</v>
      </c>
      <c r="R22" s="83">
        <f>VLOOKUP($A$22,Raport1!$B$8:$T$280,18)</f>
        <v>82.5</v>
      </c>
      <c r="S22" s="80">
        <f t="shared" si="4"/>
        <v>1201</v>
      </c>
      <c r="T22" s="80">
        <f t="shared" ref="T22:T30" si="6">ROUND(S22/COUNT(D22:R22),2)</f>
        <v>80.069999999999993</v>
      </c>
      <c r="U22" s="337" t="str">
        <f>'SIKAP IPA'!J9</f>
        <v>SB</v>
      </c>
      <c r="V22" s="340" t="s">
        <v>33</v>
      </c>
    </row>
    <row r="23" spans="1:22" ht="15" customHeight="1">
      <c r="A23" s="361"/>
      <c r="B23" s="26"/>
      <c r="C23" s="35" t="s">
        <v>35</v>
      </c>
      <c r="D23" s="84">
        <f>VLOOKUP($A$22,Raport2!$B$8:$T$280,4)</f>
        <v>78</v>
      </c>
      <c r="E23" s="84">
        <f>VLOOKUP($A$22,Raport2!$B$8:$T$280,5)</f>
        <v>84.5</v>
      </c>
      <c r="F23" s="84">
        <f>VLOOKUP($A$22,Raport2!$B$8:$T$280,6)</f>
        <v>85</v>
      </c>
      <c r="G23" s="84">
        <f>VLOOKUP($A$22,Raport2!$B$8:$T$280,7)</f>
        <v>80.5</v>
      </c>
      <c r="H23" s="84">
        <f>VLOOKUP($A$22,Raport2!$B$8:$T$280,8)</f>
        <v>80</v>
      </c>
      <c r="I23" s="84">
        <f>VLOOKUP($A$22,Raport2!$B$8:$T$280,9)</f>
        <v>85.5</v>
      </c>
      <c r="J23" s="84">
        <f>VLOOKUP($A$22,Raport2!$B$8:$T$280,10)</f>
        <v>91</v>
      </c>
      <c r="K23" s="84">
        <f>VLOOKUP($A$22,Raport2!$B$8:$T$280,11)</f>
        <v>84</v>
      </c>
      <c r="L23" s="84">
        <f>VLOOKUP($A$22,Raport2!$B$8:$T$280,12)</f>
        <v>83.5</v>
      </c>
      <c r="M23" s="84">
        <f>VLOOKUP($A$22,Raport2!$B$8:$T$280,13)</f>
        <v>83</v>
      </c>
      <c r="N23" s="84">
        <f>VLOOKUP($A$22,Raport2!$B$8:$T$280,14)</f>
        <v>84</v>
      </c>
      <c r="O23" s="84">
        <f>VLOOKUP($A$22,Raport2!$B$8:$T$280,15)</f>
        <v>83</v>
      </c>
      <c r="P23" s="84">
        <f>VLOOKUP($A$22,Raport2!$B$8:$T$280,16)</f>
        <v>79.5</v>
      </c>
      <c r="Q23" s="84">
        <f>VLOOKUP($A$22,Raport2!$B$8:$T$280,17)</f>
        <v>82</v>
      </c>
      <c r="R23" s="84">
        <f>VLOOKUP($A$22,Raport2!$B$8:$T$280,18)</f>
        <v>87.5</v>
      </c>
      <c r="S23" s="38">
        <f t="shared" si="4"/>
        <v>1251</v>
      </c>
      <c r="T23" s="38">
        <f t="shared" si="6"/>
        <v>83.4</v>
      </c>
      <c r="U23" s="375"/>
      <c r="V23" s="340"/>
    </row>
    <row r="24" spans="1:22" ht="15" customHeight="1">
      <c r="A24" s="361"/>
      <c r="B24" s="342" t="str">
        <f>VLOOKUP($A$22,PresensiMIPA!$A$7:$W$360,7)</f>
        <v>AISYAH NUR FITRIYANTI</v>
      </c>
      <c r="C24" s="35" t="s">
        <v>22</v>
      </c>
      <c r="D24" s="84">
        <f>VLOOKUP($A$22,Raport3!$B$8:$T$280,4)</f>
        <v>82.5</v>
      </c>
      <c r="E24" s="84">
        <f>VLOOKUP($A$22,Raport3!$B$8:$T$280,5)</f>
        <v>85.5</v>
      </c>
      <c r="F24" s="84">
        <f>VLOOKUP($A$22,Raport3!$B$8:$T$280,6)</f>
        <v>87.5</v>
      </c>
      <c r="G24" s="84">
        <f>VLOOKUP($A$22,Raport3!$B$8:$T$280,7)</f>
        <v>88</v>
      </c>
      <c r="H24" s="84">
        <f>VLOOKUP($A$22,Raport3!$B$8:$T$280,8)</f>
        <v>85.5</v>
      </c>
      <c r="I24" s="84">
        <f>VLOOKUP($A$22,Raport3!$B$8:$T$280,9)</f>
        <v>86.5</v>
      </c>
      <c r="J24" s="84">
        <f>VLOOKUP($A$22,Raport3!$B$8:$T$280,10)</f>
        <v>91.5</v>
      </c>
      <c r="K24" s="84">
        <f>VLOOKUP($A$22,Raport3!$B$8:$T$280,11)</f>
        <v>88</v>
      </c>
      <c r="L24" s="84">
        <f>VLOOKUP($A$22,Raport3!$B$8:$T$280,12)</f>
        <v>84</v>
      </c>
      <c r="M24" s="84">
        <f>VLOOKUP($A$22,Raport3!$B$8:$T$280,13)</f>
        <v>87</v>
      </c>
      <c r="N24" s="84">
        <f>VLOOKUP($A$22,Raport3!$B$8:$T$280,14)</f>
        <v>85</v>
      </c>
      <c r="O24" s="84">
        <f>VLOOKUP($A$22,Raport3!$B$8:$T$280,15)</f>
        <v>88.5</v>
      </c>
      <c r="P24" s="84">
        <f>VLOOKUP($A$22,Raport3!$B$8:$T$280,16)</f>
        <v>82.5</v>
      </c>
      <c r="Q24" s="84">
        <f>VLOOKUP($A$22,Raport3!$B$8:$T$280,17)</f>
        <v>85</v>
      </c>
      <c r="R24" s="84">
        <f>VLOOKUP($A$22,Raport3!$B$8:$T$280,18)</f>
        <v>88</v>
      </c>
      <c r="S24" s="38">
        <f t="shared" si="4"/>
        <v>1295</v>
      </c>
      <c r="T24" s="38">
        <f t="shared" si="6"/>
        <v>86.33</v>
      </c>
      <c r="U24" s="375"/>
      <c r="V24" s="340"/>
    </row>
    <row r="25" spans="1:22" ht="15" customHeight="1">
      <c r="A25" s="361"/>
      <c r="B25" s="342"/>
      <c r="C25" s="35" t="s">
        <v>23</v>
      </c>
      <c r="D25" s="84">
        <f>VLOOKUP($A$22,Raport4!$B$8:$T$255,4)</f>
        <v>90</v>
      </c>
      <c r="E25" s="84">
        <f>VLOOKUP($A$22,Raport4!$B$8:$T$255,5)</f>
        <v>90</v>
      </c>
      <c r="F25" s="84">
        <f>VLOOKUP($A$22,Raport4!$B$8:$T$255,6)</f>
        <v>90</v>
      </c>
      <c r="G25" s="84">
        <f>VLOOKUP($A$22,Raport4!$B$8:$T$255,7)</f>
        <v>90</v>
      </c>
      <c r="H25" s="84">
        <f>VLOOKUP($A$22,Raport4!$B$8:$T$255,8)</f>
        <v>91</v>
      </c>
      <c r="I25" s="84">
        <f>VLOOKUP($A$22,Raport4!$B$8:$T$255,9)</f>
        <v>88.5</v>
      </c>
      <c r="J25" s="84">
        <f>VLOOKUP($A$22,Raport4!$B$8:$T$255,10)</f>
        <v>93</v>
      </c>
      <c r="K25" s="84">
        <f>VLOOKUP($A$22,Raport4!$B$8:$T$255,11)</f>
        <v>88</v>
      </c>
      <c r="L25" s="84">
        <f>VLOOKUP($A$22,Raport4!$B$8:$T$255,12)</f>
        <v>85</v>
      </c>
      <c r="M25" s="84">
        <f>VLOOKUP($A$22,Raport4!$B$8:$T$255,12)</f>
        <v>85</v>
      </c>
      <c r="N25" s="84">
        <f>VLOOKUP($A$22,Raport4!$B$8:$T$255,14)</f>
        <v>86.5</v>
      </c>
      <c r="O25" s="84">
        <f>VLOOKUP($A$22,Raport4!$B$8:$T$255,15)</f>
        <v>89</v>
      </c>
      <c r="P25" s="84">
        <f>VLOOKUP($A$22,Raport4!$B$8:$T$255,16)</f>
        <v>86.5</v>
      </c>
      <c r="Q25" s="84">
        <f>VLOOKUP($A$22,Raport4!$B$8:$T$255,17)</f>
        <v>86.5</v>
      </c>
      <c r="R25" s="84">
        <f>VLOOKUP($A$22,Raport4!$B$8:$T$255,18)</f>
        <v>90</v>
      </c>
      <c r="S25" s="38">
        <f t="shared" si="4"/>
        <v>1329</v>
      </c>
      <c r="T25" s="38">
        <f t="shared" si="6"/>
        <v>88.6</v>
      </c>
      <c r="U25" s="375"/>
      <c r="V25" s="340"/>
    </row>
    <row r="26" spans="1:22" ht="15" customHeight="1">
      <c r="A26" s="361"/>
      <c r="B26" s="77" t="str">
        <f>VLOOKUP($A$22,PresensiMIPA!$A$7:$W$360,4)</f>
        <v>3526044312030005</v>
      </c>
      <c r="C26" s="35" t="s">
        <v>24</v>
      </c>
      <c r="D26" s="84">
        <f>VLOOKUP($A$22,Raport5!$B$8:$T$280,4)</f>
        <v>92</v>
      </c>
      <c r="E26" s="84">
        <f>VLOOKUP($A$22,Raport5!$B$8:$T$280,5)</f>
        <v>94.5</v>
      </c>
      <c r="F26" s="84">
        <f>VLOOKUP($A$22,Raport5!$B$8:$T$280,6)</f>
        <v>95</v>
      </c>
      <c r="G26" s="84">
        <f>VLOOKUP($A$22,Raport5!$B$8:$T$280,7)</f>
        <v>91.5</v>
      </c>
      <c r="H26" s="84">
        <f>VLOOKUP($A$22,Raport5!$B$8:$T$280,8)</f>
        <v>90.5</v>
      </c>
      <c r="I26" s="84">
        <f>VLOOKUP($A$22,Raport5!$B$8:$T$280,9)</f>
        <v>91</v>
      </c>
      <c r="J26" s="84">
        <f>VLOOKUP($A$22,Raport5!$B$8:$T$280,10)</f>
        <v>95.5</v>
      </c>
      <c r="K26" s="84">
        <f>VLOOKUP($A$22,Raport5!$B$8:$T$280,11)</f>
        <v>89</v>
      </c>
      <c r="L26" s="84">
        <f>VLOOKUP($A$22,Raport5!$B$8:$T$280,12)</f>
        <v>91.5</v>
      </c>
      <c r="M26" s="84">
        <f>VLOOKUP($A$22,Raport5!$B$8:$T$280,13)</f>
        <v>89</v>
      </c>
      <c r="N26" s="84">
        <f>VLOOKUP($A$22,Raport5!$B$8:$T$280,14)</f>
        <v>88.5</v>
      </c>
      <c r="O26" s="84">
        <f>VLOOKUP($A$22,Raport5!$B$8:$T$280,15)</f>
        <v>92</v>
      </c>
      <c r="P26" s="84">
        <f>VLOOKUP($A$22,Raport5!$B$8:$T$280,16)</f>
        <v>89</v>
      </c>
      <c r="Q26" s="84">
        <f>VLOOKUP($A$22,Raport5!$B$8:$T$280,17)</f>
        <v>90</v>
      </c>
      <c r="R26" s="84">
        <f>VLOOKUP($A$22,Raport5!$B$8:$T$280,18)</f>
        <v>92.5</v>
      </c>
      <c r="S26" s="38">
        <f t="shared" si="4"/>
        <v>1371.5</v>
      </c>
      <c r="T26" s="38">
        <f t="shared" si="6"/>
        <v>91.43</v>
      </c>
      <c r="U26" s="375"/>
      <c r="V26" s="340"/>
    </row>
    <row r="27" spans="1:22" ht="15" customHeight="1">
      <c r="A27" s="361"/>
      <c r="B27" s="78">
        <f>VLOOKUP($A$22,PresensiMIPA!$A$7:$W$360,2)</f>
        <v>12146</v>
      </c>
      <c r="C27" s="35" t="s">
        <v>67</v>
      </c>
      <c r="D27" s="84">
        <f>VLOOKUP($A$22,Raport6!$B$8:$T$280,4)</f>
        <v>94</v>
      </c>
      <c r="E27" s="84">
        <f>VLOOKUP($A$22,Raport6!$B$8:$T$280,5)</f>
        <v>95.5</v>
      </c>
      <c r="F27" s="84">
        <f>VLOOKUP($A$22,Raport6!$B$8:$T$280,6)</f>
        <v>97</v>
      </c>
      <c r="G27" s="84">
        <f>VLOOKUP($A$22,Raport6!$B$8:$T$280,7)</f>
        <v>91.5</v>
      </c>
      <c r="H27" s="84">
        <f>VLOOKUP($A$22,Raport6!$B$8:$T$280,8)</f>
        <v>90.5</v>
      </c>
      <c r="I27" s="84">
        <f>VLOOKUP($A$22,Raport6!$B$8:$T$280,9)</f>
        <v>91</v>
      </c>
      <c r="J27" s="84">
        <f>VLOOKUP($A$22,Raport6!$B$8:$T$280,10)</f>
        <v>97.5</v>
      </c>
      <c r="K27" s="84">
        <f>VLOOKUP($A$22,Raport6!$B$8:$T$280,11)</f>
        <v>92</v>
      </c>
      <c r="L27" s="84">
        <f>VLOOKUP($A$22,Raport6!$B$8:$T$280,12)</f>
        <v>95</v>
      </c>
      <c r="M27" s="84">
        <f>VLOOKUP($A$22,Raport6!$B$8:$T$280,13)</f>
        <v>93</v>
      </c>
      <c r="N27" s="84">
        <f>VLOOKUP($A$22,Raport6!$B$8:$T$280,14)</f>
        <v>89.5</v>
      </c>
      <c r="O27" s="84">
        <f>VLOOKUP($A$22,Raport6!$B$8:$T$280,15)</f>
        <v>92</v>
      </c>
      <c r="P27" s="84">
        <f>VLOOKUP($A$22,Raport6!$B$8:$T$280,16)</f>
        <v>91</v>
      </c>
      <c r="Q27" s="84">
        <f>VLOOKUP($A$22,Raport6!$B$8:$T$280,17)</f>
        <v>91</v>
      </c>
      <c r="R27" s="84">
        <f>VLOOKUP($A$22,Raport6!$B$8:$T$280,18)</f>
        <v>93.5</v>
      </c>
      <c r="S27" s="38">
        <f t="shared" si="4"/>
        <v>1394</v>
      </c>
      <c r="T27" s="38">
        <f t="shared" si="6"/>
        <v>92.93</v>
      </c>
      <c r="U27" s="375"/>
      <c r="V27" s="340"/>
    </row>
    <row r="28" spans="1:22" ht="15" customHeight="1">
      <c r="A28" s="361"/>
      <c r="B28" s="78" t="str">
        <f>VLOOKUP($A$22,PresensiMIPA!$A$7:$W$360,3)</f>
        <v>0037036357</v>
      </c>
      <c r="C28" s="28" t="s">
        <v>21</v>
      </c>
      <c r="D28" s="40">
        <f t="shared" ref="D28:S28" si="7">ROUND(((D22+D23+D24+D25+D26+D27)/6),2)</f>
        <v>85.33</v>
      </c>
      <c r="E28" s="40">
        <f t="shared" si="7"/>
        <v>88.33</v>
      </c>
      <c r="F28" s="40">
        <f t="shared" si="7"/>
        <v>89.33</v>
      </c>
      <c r="G28" s="40">
        <f t="shared" si="7"/>
        <v>86.17</v>
      </c>
      <c r="H28" s="40">
        <f t="shared" si="7"/>
        <v>86.25</v>
      </c>
      <c r="I28" s="40">
        <f t="shared" si="7"/>
        <v>87.33</v>
      </c>
      <c r="J28" s="40">
        <f t="shared" si="7"/>
        <v>92.92</v>
      </c>
      <c r="K28" s="40">
        <f t="shared" si="7"/>
        <v>87.25</v>
      </c>
      <c r="L28" s="40">
        <f t="shared" si="7"/>
        <v>87.33</v>
      </c>
      <c r="M28" s="40">
        <f t="shared" ref="M28" si="8">ROUND(((M22+M23+M24+M25+M26+M27)/6),2)</f>
        <v>85.58</v>
      </c>
      <c r="N28" s="40">
        <f t="shared" si="7"/>
        <v>85.08</v>
      </c>
      <c r="O28" s="40">
        <f t="shared" si="7"/>
        <v>87.42</v>
      </c>
      <c r="P28" s="40">
        <f t="shared" si="7"/>
        <v>83.92</v>
      </c>
      <c r="Q28" s="40">
        <f t="shared" si="7"/>
        <v>85.67</v>
      </c>
      <c r="R28" s="40">
        <f t="shared" si="7"/>
        <v>89</v>
      </c>
      <c r="S28" s="39">
        <f t="shared" si="7"/>
        <v>1306.92</v>
      </c>
      <c r="T28" s="40">
        <f t="shared" si="6"/>
        <v>87.13</v>
      </c>
      <c r="U28" s="375"/>
      <c r="V28" s="340"/>
    </row>
    <row r="29" spans="1:22" ht="15" customHeight="1">
      <c r="A29" s="361"/>
      <c r="B29" s="78"/>
      <c r="C29" s="28" t="s">
        <v>206</v>
      </c>
      <c r="D29" s="79">
        <f>VLOOKUP($A$22,'Nilai USP'!$B$8:$T$280,4)</f>
        <v>93</v>
      </c>
      <c r="E29" s="79">
        <f>VLOOKUP($A$22,'Nilai USP'!$B$8:$T$280,5)</f>
        <v>86.15384615384616</v>
      </c>
      <c r="F29" s="79">
        <f>VLOOKUP($A$22,'Nilai USP'!$B$8:$T$280,6)</f>
        <v>95</v>
      </c>
      <c r="G29" s="79">
        <f>VLOOKUP($A$22,'Nilai USP'!$B$8:$T$280,7)</f>
        <v>91</v>
      </c>
      <c r="H29" s="79">
        <f>VLOOKUP($A$22,'Nilai USP'!$B$8:$T$280,8)</f>
        <v>86</v>
      </c>
      <c r="I29" s="79">
        <f>VLOOKUP($A$22,'Nilai USP'!$B$8:$T$280,9)</f>
        <v>98</v>
      </c>
      <c r="J29" s="79">
        <f>VLOOKUP($A$22,'Nilai USP'!$B$8:$T$280,10)</f>
        <v>97</v>
      </c>
      <c r="K29" s="79">
        <f>VLOOKUP($A$22,'Nilai USP'!$B$8:$T$280,11)</f>
        <v>97</v>
      </c>
      <c r="L29" s="79">
        <f>VLOOKUP($A$22,'Nilai USP'!$B$8:$T$280,12)</f>
        <v>95</v>
      </c>
      <c r="M29" s="79">
        <f>VLOOKUP($A$22,'Nilai USP'!$B$8:$T$280,13)</f>
        <v>96.470588235294116</v>
      </c>
      <c r="N29" s="79">
        <f>VLOOKUP($A$22,'Nilai USP'!$B$8:$T$280,14)</f>
        <v>92</v>
      </c>
      <c r="O29" s="79">
        <f>VLOOKUP($A$22,'Nilai USP'!$B$8:$T$280,15)</f>
        <v>90</v>
      </c>
      <c r="P29" s="79">
        <f>VLOOKUP($A$22,'Nilai USP'!$B$8:$T$280,16)</f>
        <v>93</v>
      </c>
      <c r="Q29" s="79">
        <f>VLOOKUP($A$22,'Nilai USP'!$B$8:$T$280,17)</f>
        <v>92</v>
      </c>
      <c r="R29" s="79">
        <f>VLOOKUP($A$22,'Nilai USP'!$B$8:$T$280,18)</f>
        <v>90</v>
      </c>
      <c r="S29" s="38">
        <f t="shared" ref="S29:S36" si="9">SUM(D29:R29)</f>
        <v>1391.6244343891403</v>
      </c>
      <c r="T29" s="38">
        <f t="shared" si="6"/>
        <v>92.77</v>
      </c>
      <c r="U29" s="375"/>
      <c r="V29" s="340"/>
    </row>
    <row r="30" spans="1:22" ht="15" customHeight="1" thickBot="1">
      <c r="A30" s="362"/>
      <c r="B30" s="29"/>
      <c r="C30" s="37" t="s">
        <v>205</v>
      </c>
      <c r="D30" s="41">
        <f t="shared" ref="D30:R30" si="10">ROUND((D28*$V$6+D29*$V$7),0)</f>
        <v>89</v>
      </c>
      <c r="E30" s="41">
        <f t="shared" si="10"/>
        <v>87</v>
      </c>
      <c r="F30" s="41">
        <f t="shared" si="10"/>
        <v>92</v>
      </c>
      <c r="G30" s="41">
        <f t="shared" si="10"/>
        <v>89</v>
      </c>
      <c r="H30" s="41">
        <f t="shared" si="10"/>
        <v>86</v>
      </c>
      <c r="I30" s="41">
        <f t="shared" si="10"/>
        <v>93</v>
      </c>
      <c r="J30" s="41">
        <f t="shared" si="10"/>
        <v>95</v>
      </c>
      <c r="K30" s="41">
        <f t="shared" si="10"/>
        <v>92</v>
      </c>
      <c r="L30" s="41">
        <f t="shared" si="10"/>
        <v>91</v>
      </c>
      <c r="M30" s="41">
        <f t="shared" si="10"/>
        <v>91</v>
      </c>
      <c r="N30" s="41">
        <f t="shared" si="10"/>
        <v>89</v>
      </c>
      <c r="O30" s="41">
        <f t="shared" si="10"/>
        <v>89</v>
      </c>
      <c r="P30" s="41">
        <f t="shared" si="10"/>
        <v>88</v>
      </c>
      <c r="Q30" s="41">
        <f t="shared" si="10"/>
        <v>89</v>
      </c>
      <c r="R30" s="41">
        <f t="shared" si="10"/>
        <v>90</v>
      </c>
      <c r="S30" s="41">
        <f t="shared" si="9"/>
        <v>1350</v>
      </c>
      <c r="T30" s="41">
        <f t="shared" si="6"/>
        <v>90</v>
      </c>
      <c r="U30" s="376"/>
      <c r="V30" s="341"/>
    </row>
    <row r="31" spans="1:22" ht="15" customHeight="1" thickTop="1">
      <c r="A31" s="377">
        <v>3</v>
      </c>
      <c r="B31" s="26"/>
      <c r="C31" s="34" t="s">
        <v>34</v>
      </c>
      <c r="D31" s="83">
        <f>VLOOKUP($A$31,Raport1!$B$8:$T$280,4)</f>
        <v>73.5</v>
      </c>
      <c r="E31" s="83">
        <f>VLOOKUP($A$31,Raport1!$B$8:$T$280,5)</f>
        <v>76</v>
      </c>
      <c r="F31" s="83">
        <f>VLOOKUP($A$31,Raport1!$B$8:$T$280,6)</f>
        <v>72.5</v>
      </c>
      <c r="G31" s="83">
        <f>VLOOKUP($A$31,Raport1!$B$8:$T$280,7)</f>
        <v>75</v>
      </c>
      <c r="H31" s="83">
        <f>VLOOKUP($A$31,Raport1!$B$8:$T$280,8)</f>
        <v>74</v>
      </c>
      <c r="I31" s="83">
        <f>VLOOKUP($A$31,Raport1!$B$8:$T$280,9)</f>
        <v>76</v>
      </c>
      <c r="J31" s="83">
        <f>VLOOKUP($A$31,Raport1!$B$8:$T$280,10)</f>
        <v>76.5</v>
      </c>
      <c r="K31" s="83">
        <f>VLOOKUP($A$31,Raport1!$B$8:$T$280,11)</f>
        <v>81</v>
      </c>
      <c r="L31" s="83">
        <f>VLOOKUP($A$31,Raport1!$B$8:$T$280,12)</f>
        <v>81.5</v>
      </c>
      <c r="M31" s="83">
        <f>VLOOKUP($A$31,Raport1!$B$8:$T$280,13)</f>
        <v>73</v>
      </c>
      <c r="N31" s="83">
        <f>VLOOKUP($A$31,Raport1!$B$8:$T$280,14)</f>
        <v>68</v>
      </c>
      <c r="O31" s="83">
        <f>VLOOKUP($A$31,Raport1!$B$8:$T$280,15)</f>
        <v>69.5</v>
      </c>
      <c r="P31" s="83">
        <f>VLOOKUP($A$31,Raport1!$B$8:$T$280,16)</f>
        <v>71</v>
      </c>
      <c r="Q31" s="83">
        <f>VLOOKUP($A$31,Raport1!$B$8:$T$280,17)</f>
        <v>76</v>
      </c>
      <c r="R31" s="83">
        <f>VLOOKUP($A$31,Raport1!$B$8:$T$280,18)</f>
        <v>71</v>
      </c>
      <c r="S31" s="80">
        <f t="shared" si="9"/>
        <v>1114.5</v>
      </c>
      <c r="T31" s="80">
        <f t="shared" ref="T31:T39" si="11">ROUND(S31/COUNT(D31:R31),2)</f>
        <v>74.3</v>
      </c>
      <c r="U31" s="337" t="str">
        <f>'SIKAP IPA'!J10</f>
        <v>SB</v>
      </c>
      <c r="V31" s="340" t="s">
        <v>33</v>
      </c>
    </row>
    <row r="32" spans="1:22" ht="15" customHeight="1">
      <c r="A32" s="361"/>
      <c r="B32" s="26"/>
      <c r="C32" s="35" t="s">
        <v>35</v>
      </c>
      <c r="D32" s="84">
        <f>VLOOKUP($A$31,Raport2!$B$8:$T$280,4)</f>
        <v>76</v>
      </c>
      <c r="E32" s="84">
        <f>VLOOKUP($A$31,Raport2!$B$8:$T$280,5)</f>
        <v>77.5</v>
      </c>
      <c r="F32" s="84">
        <f>VLOOKUP($A$31,Raport2!$B$8:$T$280,6)</f>
        <v>71</v>
      </c>
      <c r="G32" s="84">
        <f>VLOOKUP($A$31,Raport2!$B$8:$T$280,7)</f>
        <v>79.5</v>
      </c>
      <c r="H32" s="84">
        <f>VLOOKUP($A$31,Raport2!$B$8:$T$280,8)</f>
        <v>74</v>
      </c>
      <c r="I32" s="84">
        <f>VLOOKUP($A$31,Raport2!$B$8:$T$280,9)</f>
        <v>77</v>
      </c>
      <c r="J32" s="84">
        <f>VLOOKUP($A$31,Raport2!$B$8:$T$280,10)</f>
        <v>80</v>
      </c>
      <c r="K32" s="84">
        <f>VLOOKUP($A$31,Raport2!$B$8:$T$280,11)</f>
        <v>83</v>
      </c>
      <c r="L32" s="84">
        <f>VLOOKUP($A$31,Raport2!$B$8:$T$280,12)</f>
        <v>81.5</v>
      </c>
      <c r="M32" s="84">
        <f>VLOOKUP($A$31,Raport2!$B$8:$T$280,13)</f>
        <v>72.5</v>
      </c>
      <c r="N32" s="84">
        <f>VLOOKUP($A$31,Raport2!$B$8:$T$280,14)</f>
        <v>73</v>
      </c>
      <c r="O32" s="84">
        <f>VLOOKUP($A$31,Raport2!$B$8:$T$280,15)</f>
        <v>73.5</v>
      </c>
      <c r="P32" s="84">
        <f>VLOOKUP($A$31,Raport2!$B$8:$T$280,16)</f>
        <v>74</v>
      </c>
      <c r="Q32" s="84">
        <f>VLOOKUP($A$31,Raport2!$B$8:$T$280,17)</f>
        <v>77.5</v>
      </c>
      <c r="R32" s="84">
        <f>VLOOKUP($A$31,Raport2!$B$8:$T$280,18)</f>
        <v>77.5</v>
      </c>
      <c r="S32" s="38">
        <f t="shared" si="9"/>
        <v>1147.5</v>
      </c>
      <c r="T32" s="38">
        <f t="shared" si="11"/>
        <v>76.5</v>
      </c>
      <c r="U32" s="375"/>
      <c r="V32" s="340"/>
    </row>
    <row r="33" spans="1:22" ht="15" customHeight="1">
      <c r="A33" s="361"/>
      <c r="B33" s="342" t="str">
        <f>VLOOKUP($A$31,PresensiMIPA!$A$7:$W$360,7)</f>
        <v>ALIF RIFALDI</v>
      </c>
      <c r="C33" s="35" t="s">
        <v>22</v>
      </c>
      <c r="D33" s="84">
        <f>VLOOKUP($A$31,Raport3!$B$8:$T$280,4)</f>
        <v>70</v>
      </c>
      <c r="E33" s="84">
        <f>VLOOKUP($A$31,Raport3!$B$8:$T$280,5)</f>
        <v>77</v>
      </c>
      <c r="F33" s="84">
        <f>VLOOKUP($A$31,Raport3!$B$8:$T$280,6)</f>
        <v>87.5</v>
      </c>
      <c r="G33" s="84">
        <f>VLOOKUP($A$31,Raport3!$B$8:$T$280,7)</f>
        <v>72.5</v>
      </c>
      <c r="H33" s="84">
        <f>VLOOKUP($A$31,Raport3!$B$8:$T$280,8)</f>
        <v>85.5</v>
      </c>
      <c r="I33" s="84">
        <f>VLOOKUP($A$31,Raport3!$B$8:$T$280,9)</f>
        <v>76.5</v>
      </c>
      <c r="J33" s="84">
        <f>VLOOKUP($A$31,Raport3!$B$8:$T$280,10)</f>
        <v>70</v>
      </c>
      <c r="K33" s="84">
        <f>VLOOKUP($A$31,Raport3!$B$8:$T$280,11)</f>
        <v>87</v>
      </c>
      <c r="L33" s="84">
        <f>VLOOKUP($A$31,Raport3!$B$8:$T$280,12)</f>
        <v>82.5</v>
      </c>
      <c r="M33" s="84">
        <f>VLOOKUP($A$31,Raport3!$B$8:$T$280,13)</f>
        <v>73</v>
      </c>
      <c r="N33" s="84">
        <f>VLOOKUP($A$31,Raport3!$B$8:$T$280,14)</f>
        <v>77.5</v>
      </c>
      <c r="O33" s="84">
        <f>VLOOKUP($A$31,Raport3!$B$8:$T$280,15)</f>
        <v>79.5</v>
      </c>
      <c r="P33" s="84">
        <f>VLOOKUP($A$31,Raport3!$B$8:$T$280,16)</f>
        <v>88</v>
      </c>
      <c r="Q33" s="84">
        <f>VLOOKUP($A$31,Raport3!$B$8:$T$280,17)</f>
        <v>75</v>
      </c>
      <c r="R33" s="84">
        <f>VLOOKUP($A$31,Raport3!$B$8:$T$280,18)</f>
        <v>61</v>
      </c>
      <c r="S33" s="38">
        <f t="shared" si="9"/>
        <v>1162.5</v>
      </c>
      <c r="T33" s="38">
        <f t="shared" si="11"/>
        <v>77.5</v>
      </c>
      <c r="U33" s="375"/>
      <c r="V33" s="340"/>
    </row>
    <row r="34" spans="1:22" ht="15" customHeight="1">
      <c r="A34" s="361"/>
      <c r="B34" s="342"/>
      <c r="C34" s="35" t="s">
        <v>23</v>
      </c>
      <c r="D34" s="84">
        <f>VLOOKUP($A$31,Raport4!$B$8:$T$255,4)</f>
        <v>76.5</v>
      </c>
      <c r="E34" s="84">
        <f>VLOOKUP($A$31,Raport4!$B$8:$T$255,5)</f>
        <v>78</v>
      </c>
      <c r="F34" s="84">
        <f>VLOOKUP($A$31,Raport4!$B$8:$T$255,6)</f>
        <v>91</v>
      </c>
      <c r="G34" s="84">
        <f>VLOOKUP($A$31,Raport4!$B$8:$T$255,7)</f>
        <v>74</v>
      </c>
      <c r="H34" s="84">
        <f>VLOOKUP($A$31,Raport4!$B$8:$T$255,8)</f>
        <v>87</v>
      </c>
      <c r="I34" s="84">
        <f>VLOOKUP($A$31,Raport4!$B$8:$T$255,9)</f>
        <v>79</v>
      </c>
      <c r="J34" s="84">
        <f>VLOOKUP($A$31,Raport4!$B$8:$T$255,10)</f>
        <v>83</v>
      </c>
      <c r="K34" s="84">
        <f>VLOOKUP($A$31,Raport4!$B$8:$T$255,11)</f>
        <v>87</v>
      </c>
      <c r="L34" s="84">
        <f>VLOOKUP($A$31,Raport4!$B$8:$T$255,12)</f>
        <v>84</v>
      </c>
      <c r="M34" s="84">
        <f>VLOOKUP($A$31,Raport4!$B$8:$T$255,12)</f>
        <v>84</v>
      </c>
      <c r="N34" s="84">
        <f>VLOOKUP($A$31,Raport4!$B$8:$T$255,14)</f>
        <v>78.5</v>
      </c>
      <c r="O34" s="84">
        <f>VLOOKUP($A$31,Raport4!$B$8:$T$255,15)</f>
        <v>80</v>
      </c>
      <c r="P34" s="84">
        <f>VLOOKUP($A$31,Raport4!$B$8:$T$255,16)</f>
        <v>75</v>
      </c>
      <c r="Q34" s="84">
        <f>VLOOKUP($A$31,Raport4!$B$8:$T$255,17)</f>
        <v>76</v>
      </c>
      <c r="R34" s="84">
        <f>VLOOKUP($A$31,Raport4!$B$8:$T$255,18)</f>
        <v>78.5</v>
      </c>
      <c r="S34" s="38">
        <f t="shared" si="9"/>
        <v>1211.5</v>
      </c>
      <c r="T34" s="38">
        <f t="shared" si="11"/>
        <v>80.77</v>
      </c>
      <c r="U34" s="375"/>
      <c r="V34" s="340"/>
    </row>
    <row r="35" spans="1:22" ht="15" customHeight="1">
      <c r="A35" s="361"/>
      <c r="B35" s="77" t="str">
        <f>VLOOKUP($A$31,PresensiMIPA!$A$7:$W$360,4)</f>
        <v>3526012502040002</v>
      </c>
      <c r="C35" s="35" t="s">
        <v>24</v>
      </c>
      <c r="D35" s="84">
        <f>VLOOKUP($A$31,Raport5!$B$8:$T$280,4)</f>
        <v>78</v>
      </c>
      <c r="E35" s="84">
        <f>VLOOKUP($A$31,Raport5!$B$8:$T$280,5)</f>
        <v>87.5</v>
      </c>
      <c r="F35" s="84">
        <f>VLOOKUP($A$31,Raport5!$B$8:$T$280,6)</f>
        <v>85</v>
      </c>
      <c r="G35" s="84">
        <f>VLOOKUP($A$31,Raport5!$B$8:$T$280,7)</f>
        <v>79.5</v>
      </c>
      <c r="H35" s="84">
        <f>VLOOKUP($A$31,Raport5!$B$8:$T$280,8)</f>
        <v>90.5</v>
      </c>
      <c r="I35" s="84">
        <f>VLOOKUP($A$31,Raport5!$B$8:$T$280,9)</f>
        <v>81.5</v>
      </c>
      <c r="J35" s="84">
        <f>VLOOKUP($A$31,Raport5!$B$8:$T$280,10)</f>
        <v>88.5</v>
      </c>
      <c r="K35" s="84">
        <f>VLOOKUP($A$31,Raport5!$B$8:$T$280,11)</f>
        <v>89</v>
      </c>
      <c r="L35" s="84">
        <f>VLOOKUP($A$31,Raport5!$B$8:$T$280,12)</f>
        <v>85</v>
      </c>
      <c r="M35" s="84">
        <f>VLOOKUP($A$31,Raport5!$B$8:$T$280,13)</f>
        <v>77</v>
      </c>
      <c r="N35" s="84">
        <f>VLOOKUP($A$31,Raport5!$B$8:$T$280,14)</f>
        <v>81</v>
      </c>
      <c r="O35" s="84">
        <f>VLOOKUP($A$31,Raport5!$B$8:$T$280,15)</f>
        <v>83</v>
      </c>
      <c r="P35" s="84">
        <f>VLOOKUP($A$31,Raport5!$B$8:$T$280,16)</f>
        <v>83</v>
      </c>
      <c r="Q35" s="84">
        <f>VLOOKUP($A$31,Raport5!$B$8:$T$280,17)</f>
        <v>72</v>
      </c>
      <c r="R35" s="84">
        <f>VLOOKUP($A$31,Raport5!$B$8:$T$280,18)</f>
        <v>78</v>
      </c>
      <c r="S35" s="38">
        <f t="shared" si="9"/>
        <v>1238.5</v>
      </c>
      <c r="T35" s="38">
        <f t="shared" si="11"/>
        <v>82.57</v>
      </c>
      <c r="U35" s="375"/>
      <c r="V35" s="340"/>
    </row>
    <row r="36" spans="1:22" ht="15" customHeight="1">
      <c r="A36" s="361"/>
      <c r="B36" s="78">
        <f>VLOOKUP($A$31,PresensiMIPA!$A$7:$W$360,2)</f>
        <v>12158</v>
      </c>
      <c r="C36" s="35" t="s">
        <v>67</v>
      </c>
      <c r="D36" s="84">
        <f>VLOOKUP($A$31,Raport6!$B$8:$T$280,4)</f>
        <v>84</v>
      </c>
      <c r="E36" s="84">
        <f>VLOOKUP($A$31,Raport6!$B$8:$T$280,5)</f>
        <v>81.5</v>
      </c>
      <c r="F36" s="84">
        <f>VLOOKUP($A$31,Raport6!$B$8:$T$280,6)</f>
        <v>89</v>
      </c>
      <c r="G36" s="84">
        <f>VLOOKUP($A$31,Raport6!$B$8:$T$280,7)</f>
        <v>79.5</v>
      </c>
      <c r="H36" s="84">
        <f>VLOOKUP($A$31,Raport6!$B$8:$T$280,8)</f>
        <v>90.5</v>
      </c>
      <c r="I36" s="84">
        <f>VLOOKUP($A$31,Raport6!$B$8:$T$280,9)</f>
        <v>83</v>
      </c>
      <c r="J36" s="84">
        <f>VLOOKUP($A$31,Raport6!$B$8:$T$280,10)</f>
        <v>92.5</v>
      </c>
      <c r="K36" s="84">
        <f>VLOOKUP($A$31,Raport6!$B$8:$T$280,11)</f>
        <v>92</v>
      </c>
      <c r="L36" s="84">
        <f>VLOOKUP($A$31,Raport6!$B$8:$T$280,12)</f>
        <v>86.5</v>
      </c>
      <c r="M36" s="84">
        <f>VLOOKUP($A$31,Raport6!$B$8:$T$280,13)</f>
        <v>80.5</v>
      </c>
      <c r="N36" s="84">
        <f>VLOOKUP($A$31,Raport6!$B$8:$T$280,14)</f>
        <v>82.5</v>
      </c>
      <c r="O36" s="84">
        <f>VLOOKUP($A$31,Raport6!$B$8:$T$280,15)</f>
        <v>82.5</v>
      </c>
      <c r="P36" s="84">
        <f>VLOOKUP($A$31,Raport6!$B$8:$T$280,16)</f>
        <v>84</v>
      </c>
      <c r="Q36" s="84">
        <f>VLOOKUP($A$31,Raport6!$B$8:$T$280,17)</f>
        <v>77</v>
      </c>
      <c r="R36" s="84">
        <f>VLOOKUP($A$31,Raport6!$B$8:$T$280,18)</f>
        <v>81.5</v>
      </c>
      <c r="S36" s="38">
        <f t="shared" si="9"/>
        <v>1266.5</v>
      </c>
      <c r="T36" s="38">
        <f t="shared" si="11"/>
        <v>84.43</v>
      </c>
      <c r="U36" s="375"/>
      <c r="V36" s="340"/>
    </row>
    <row r="37" spans="1:22" ht="15" customHeight="1">
      <c r="A37" s="361"/>
      <c r="B37" s="78" t="str">
        <f>VLOOKUP($A$31,PresensiMIPA!$A$7:$W$360,3)</f>
        <v>0046257010</v>
      </c>
      <c r="C37" s="28" t="s">
        <v>21</v>
      </c>
      <c r="D37" s="40">
        <f t="shared" ref="D37:S37" si="12">ROUND(((D31+D32+D33+D34+D35+D36)/6),2)</f>
        <v>76.33</v>
      </c>
      <c r="E37" s="40">
        <f t="shared" si="12"/>
        <v>79.58</v>
      </c>
      <c r="F37" s="40">
        <f t="shared" si="12"/>
        <v>82.67</v>
      </c>
      <c r="G37" s="40">
        <f t="shared" si="12"/>
        <v>76.67</v>
      </c>
      <c r="H37" s="40">
        <f t="shared" si="12"/>
        <v>83.58</v>
      </c>
      <c r="I37" s="40">
        <f t="shared" si="12"/>
        <v>78.83</v>
      </c>
      <c r="J37" s="40">
        <f t="shared" si="12"/>
        <v>81.75</v>
      </c>
      <c r="K37" s="40">
        <f t="shared" si="12"/>
        <v>86.5</v>
      </c>
      <c r="L37" s="40">
        <f t="shared" si="12"/>
        <v>83.5</v>
      </c>
      <c r="M37" s="40">
        <f t="shared" ref="M37" si="13">ROUND(((M31+M32+M33+M34+M35+M36)/6),2)</f>
        <v>76.67</v>
      </c>
      <c r="N37" s="40">
        <f t="shared" si="12"/>
        <v>76.75</v>
      </c>
      <c r="O37" s="40">
        <f t="shared" si="12"/>
        <v>78</v>
      </c>
      <c r="P37" s="40">
        <f t="shared" si="12"/>
        <v>79.17</v>
      </c>
      <c r="Q37" s="40">
        <f t="shared" si="12"/>
        <v>75.58</v>
      </c>
      <c r="R37" s="40">
        <f t="shared" si="12"/>
        <v>74.58</v>
      </c>
      <c r="S37" s="39">
        <f t="shared" si="12"/>
        <v>1190.17</v>
      </c>
      <c r="T37" s="40">
        <f t="shared" si="11"/>
        <v>79.34</v>
      </c>
      <c r="U37" s="375"/>
      <c r="V37" s="340"/>
    </row>
    <row r="38" spans="1:22" ht="15" customHeight="1">
      <c r="A38" s="361"/>
      <c r="B38" s="78"/>
      <c r="C38" s="28" t="s">
        <v>206</v>
      </c>
      <c r="D38" s="79">
        <f>VLOOKUP($A$31,'Nilai USP'!$B$8:$T$280,4)</f>
        <v>83</v>
      </c>
      <c r="E38" s="79">
        <f>VLOOKUP($A$31,'Nilai USP'!$B$8:$T$280,5)</f>
        <v>76.15384615384616</v>
      </c>
      <c r="F38" s="79">
        <f>VLOOKUP($A$31,'Nilai USP'!$B$8:$T$280,6)</f>
        <v>81</v>
      </c>
      <c r="G38" s="79">
        <f>VLOOKUP($A$31,'Nilai USP'!$B$8:$T$280,7)</f>
        <v>86</v>
      </c>
      <c r="H38" s="79">
        <f>VLOOKUP($A$31,'Nilai USP'!$B$8:$T$280,8)</f>
        <v>79</v>
      </c>
      <c r="I38" s="79">
        <f>VLOOKUP($A$31,'Nilai USP'!$B$8:$T$280,9)</f>
        <v>82</v>
      </c>
      <c r="J38" s="79">
        <f>VLOOKUP($A$31,'Nilai USP'!$B$8:$T$280,10)</f>
        <v>82</v>
      </c>
      <c r="K38" s="79">
        <f>VLOOKUP($A$31,'Nilai USP'!$B$8:$T$280,11)</f>
        <v>85</v>
      </c>
      <c r="L38" s="79">
        <f>VLOOKUP($A$31,'Nilai USP'!$B$8:$T$280,12)</f>
        <v>90</v>
      </c>
      <c r="M38" s="79">
        <f>VLOOKUP($A$31,'Nilai USP'!$B$8:$T$280,13)</f>
        <v>85</v>
      </c>
      <c r="N38" s="79">
        <f>VLOOKUP($A$31,'Nilai USP'!$B$8:$T$280,14)</f>
        <v>77</v>
      </c>
      <c r="O38" s="79">
        <f>VLOOKUP($A$31,'Nilai USP'!$B$8:$T$280,15)</f>
        <v>77</v>
      </c>
      <c r="P38" s="79">
        <f>VLOOKUP($A$31,'Nilai USP'!$B$8:$T$280,16)</f>
        <v>81</v>
      </c>
      <c r="Q38" s="79">
        <f>VLOOKUP($A$31,'Nilai USP'!$B$8:$T$280,17)</f>
        <v>76</v>
      </c>
      <c r="R38" s="79">
        <f>VLOOKUP($A$31,'Nilai USP'!$B$8:$T$280,18)</f>
        <v>77</v>
      </c>
      <c r="S38" s="38">
        <f t="shared" ref="S38:S45" si="14">SUM(D38:R38)</f>
        <v>1217.1538461538462</v>
      </c>
      <c r="T38" s="38">
        <f t="shared" si="11"/>
        <v>81.14</v>
      </c>
      <c r="U38" s="375"/>
      <c r="V38" s="340"/>
    </row>
    <row r="39" spans="1:22" ht="15" customHeight="1" thickBot="1">
      <c r="A39" s="362"/>
      <c r="B39" s="29"/>
      <c r="C39" s="37" t="s">
        <v>205</v>
      </c>
      <c r="D39" s="41">
        <f t="shared" ref="D39:R39" si="15">ROUND((D37*$V$6+D38*$V$7),0)</f>
        <v>80</v>
      </c>
      <c r="E39" s="41">
        <f t="shared" si="15"/>
        <v>78</v>
      </c>
      <c r="F39" s="41">
        <f t="shared" si="15"/>
        <v>82</v>
      </c>
      <c r="G39" s="41">
        <f t="shared" si="15"/>
        <v>81</v>
      </c>
      <c r="H39" s="41">
        <f t="shared" si="15"/>
        <v>81</v>
      </c>
      <c r="I39" s="41">
        <f t="shared" si="15"/>
        <v>80</v>
      </c>
      <c r="J39" s="41">
        <f t="shared" si="15"/>
        <v>82</v>
      </c>
      <c r="K39" s="41">
        <f t="shared" si="15"/>
        <v>86</v>
      </c>
      <c r="L39" s="41">
        <f t="shared" si="15"/>
        <v>87</v>
      </c>
      <c r="M39" s="41">
        <f t="shared" si="15"/>
        <v>81</v>
      </c>
      <c r="N39" s="41">
        <f t="shared" si="15"/>
        <v>77</v>
      </c>
      <c r="O39" s="41">
        <f t="shared" si="15"/>
        <v>78</v>
      </c>
      <c r="P39" s="41">
        <f t="shared" si="15"/>
        <v>80</v>
      </c>
      <c r="Q39" s="41">
        <f t="shared" si="15"/>
        <v>76</v>
      </c>
      <c r="R39" s="41">
        <f t="shared" si="15"/>
        <v>76</v>
      </c>
      <c r="S39" s="41">
        <f t="shared" si="14"/>
        <v>1205</v>
      </c>
      <c r="T39" s="41">
        <f t="shared" si="11"/>
        <v>80.33</v>
      </c>
      <c r="U39" s="376"/>
      <c r="V39" s="341"/>
    </row>
    <row r="40" spans="1:22" ht="15" customHeight="1" thickTop="1">
      <c r="A40" s="377">
        <v>4</v>
      </c>
      <c r="B40" s="26"/>
      <c r="C40" s="34" t="s">
        <v>34</v>
      </c>
      <c r="D40" s="83">
        <f>VLOOKUP($A$40,Raport1!$B$8:$T$280,4)</f>
        <v>74.5</v>
      </c>
      <c r="E40" s="83">
        <f>VLOOKUP($A$40,Raport1!$B$8:$T$280,5)</f>
        <v>83</v>
      </c>
      <c r="F40" s="83">
        <f>VLOOKUP($A$40,Raport1!$B$8:$T$280,6)</f>
        <v>76</v>
      </c>
      <c r="G40" s="83">
        <f>VLOOKUP($A$40,Raport1!$B$8:$T$280,7)</f>
        <v>76</v>
      </c>
      <c r="H40" s="83">
        <f>VLOOKUP($A$40,Raport1!$B$8:$T$280,8)</f>
        <v>79</v>
      </c>
      <c r="I40" s="83">
        <f>VLOOKUP($A$40,Raport1!$B$8:$T$280,9)</f>
        <v>77</v>
      </c>
      <c r="J40" s="83">
        <f>VLOOKUP($A$40,Raport1!$B$8:$T$280,10)</f>
        <v>85.5</v>
      </c>
      <c r="K40" s="83">
        <f>VLOOKUP($A$40,Raport1!$B$8:$T$280,11)</f>
        <v>82</v>
      </c>
      <c r="L40" s="83">
        <f>VLOOKUP($A$40,Raport1!$B$8:$T$280,12)</f>
        <v>82.5</v>
      </c>
      <c r="M40" s="83">
        <f>VLOOKUP($A$40,Raport1!$B$8:$T$280,13)</f>
        <v>83.5</v>
      </c>
      <c r="N40" s="83">
        <f>VLOOKUP($A$40,Raport1!$B$8:$T$280,14)</f>
        <v>73</v>
      </c>
      <c r="O40" s="83">
        <f>VLOOKUP($A$40,Raport1!$B$8:$T$280,15)</f>
        <v>79.5</v>
      </c>
      <c r="P40" s="83">
        <f>VLOOKUP($A$40,Raport1!$B$8:$T$280,16)</f>
        <v>76</v>
      </c>
      <c r="Q40" s="83">
        <f>VLOOKUP($A$40,Raport1!$B$8:$T$280,17)</f>
        <v>77.5</v>
      </c>
      <c r="R40" s="83">
        <f>VLOOKUP($A$40,Raport1!$B$8:$T$280,18)</f>
        <v>76.5</v>
      </c>
      <c r="S40" s="80">
        <f t="shared" si="14"/>
        <v>1181.5</v>
      </c>
      <c r="T40" s="80">
        <f t="shared" ref="T40:T48" si="16">ROUND(S40/COUNT(D40:R40),2)</f>
        <v>78.77</v>
      </c>
      <c r="U40" s="337" t="str">
        <f>'SIKAP IPA'!J11</f>
        <v>SB</v>
      </c>
      <c r="V40" s="340" t="s">
        <v>33</v>
      </c>
    </row>
    <row r="41" spans="1:22" ht="15" customHeight="1">
      <c r="A41" s="361"/>
      <c r="B41" s="26"/>
      <c r="C41" s="35" t="s">
        <v>35</v>
      </c>
      <c r="D41" s="84">
        <f>VLOOKUP($A$40,Raport2!$B$8:$T$280,4)</f>
        <v>76.5</v>
      </c>
      <c r="E41" s="84">
        <f>VLOOKUP($A$40,Raport2!$B$8:$T$280,5)</f>
        <v>83.5</v>
      </c>
      <c r="F41" s="84">
        <f>VLOOKUP($A$40,Raport2!$B$8:$T$280,6)</f>
        <v>74.5</v>
      </c>
      <c r="G41" s="84">
        <f>VLOOKUP($A$40,Raport2!$B$8:$T$280,7)</f>
        <v>84.5</v>
      </c>
      <c r="H41" s="84">
        <f>VLOOKUP($A$40,Raport2!$B$8:$T$280,8)</f>
        <v>79</v>
      </c>
      <c r="I41" s="84">
        <f>VLOOKUP($A$40,Raport2!$B$8:$T$280,9)</f>
        <v>79.5</v>
      </c>
      <c r="J41" s="84">
        <f>VLOOKUP($A$40,Raport2!$B$8:$T$280,10)</f>
        <v>86</v>
      </c>
      <c r="K41" s="84">
        <f>VLOOKUP($A$40,Raport2!$B$8:$T$280,11)</f>
        <v>84</v>
      </c>
      <c r="L41" s="84">
        <f>VLOOKUP($A$40,Raport2!$B$8:$T$280,12)</f>
        <v>85</v>
      </c>
      <c r="M41" s="84">
        <f>VLOOKUP($A$40,Raport2!$B$8:$T$280,13)</f>
        <v>86</v>
      </c>
      <c r="N41" s="84">
        <f>VLOOKUP($A$40,Raport2!$B$8:$T$280,14)</f>
        <v>78</v>
      </c>
      <c r="O41" s="84">
        <f>VLOOKUP($A$40,Raport2!$B$8:$T$280,15)</f>
        <v>83</v>
      </c>
      <c r="P41" s="84">
        <f>VLOOKUP($A$40,Raport2!$B$8:$T$280,16)</f>
        <v>78.5</v>
      </c>
      <c r="Q41" s="84">
        <f>VLOOKUP($A$40,Raport2!$B$8:$T$280,17)</f>
        <v>80.5</v>
      </c>
      <c r="R41" s="84">
        <f>VLOOKUP($A$40,Raport2!$B$8:$T$280,18)</f>
        <v>82.5</v>
      </c>
      <c r="S41" s="38">
        <f t="shared" si="14"/>
        <v>1221</v>
      </c>
      <c r="T41" s="38">
        <f t="shared" si="16"/>
        <v>81.400000000000006</v>
      </c>
      <c r="U41" s="375"/>
      <c r="V41" s="340"/>
    </row>
    <row r="42" spans="1:22" ht="15" customHeight="1">
      <c r="A42" s="361"/>
      <c r="B42" s="342" t="str">
        <f>VLOOKUP($A$40,PresensiMIPA!$A$7:$W$360,7)</f>
        <v>Allysa Dwi Permata Sari</v>
      </c>
      <c r="C42" s="35" t="s">
        <v>22</v>
      </c>
      <c r="D42" s="84">
        <f>VLOOKUP($A$40,Raport3!$B$8:$T$280,4)</f>
        <v>86</v>
      </c>
      <c r="E42" s="84">
        <f>VLOOKUP($A$40,Raport3!$B$8:$T$280,5)</f>
        <v>85.5</v>
      </c>
      <c r="F42" s="84">
        <f>VLOOKUP($A$40,Raport3!$B$8:$T$280,6)</f>
        <v>87.5</v>
      </c>
      <c r="G42" s="84">
        <f>VLOOKUP($A$40,Raport3!$B$8:$T$280,7)</f>
        <v>86.5</v>
      </c>
      <c r="H42" s="84">
        <f>VLOOKUP($A$40,Raport3!$B$8:$T$280,8)</f>
        <v>86</v>
      </c>
      <c r="I42" s="84">
        <f>VLOOKUP($A$40,Raport3!$B$8:$T$280,9)</f>
        <v>80.5</v>
      </c>
      <c r="J42" s="84">
        <f>VLOOKUP($A$40,Raport3!$B$8:$T$280,10)</f>
        <v>89</v>
      </c>
      <c r="K42" s="84">
        <f>VLOOKUP($A$40,Raport3!$B$8:$T$280,11)</f>
        <v>87</v>
      </c>
      <c r="L42" s="84">
        <f>VLOOKUP($A$40,Raport3!$B$8:$T$280,12)</f>
        <v>84.5</v>
      </c>
      <c r="M42" s="84">
        <f>VLOOKUP($A$40,Raport3!$B$8:$T$280,13)</f>
        <v>89</v>
      </c>
      <c r="N42" s="84">
        <f>VLOOKUP($A$40,Raport3!$B$8:$T$280,14)</f>
        <v>82.5</v>
      </c>
      <c r="O42" s="84">
        <f>VLOOKUP($A$40,Raport3!$B$8:$T$280,15)</f>
        <v>88</v>
      </c>
      <c r="P42" s="84">
        <f>VLOOKUP($A$40,Raport3!$B$8:$T$280,16)</f>
        <v>82</v>
      </c>
      <c r="Q42" s="84">
        <f>VLOOKUP($A$40,Raport3!$B$8:$T$280,17)</f>
        <v>81.5</v>
      </c>
      <c r="R42" s="84">
        <f>VLOOKUP($A$40,Raport3!$B$8:$T$280,18)</f>
        <v>84.5</v>
      </c>
      <c r="S42" s="38">
        <f t="shared" si="14"/>
        <v>1280</v>
      </c>
      <c r="T42" s="38">
        <f t="shared" si="16"/>
        <v>85.33</v>
      </c>
      <c r="U42" s="375"/>
      <c r="V42" s="340"/>
    </row>
    <row r="43" spans="1:22" ht="15" customHeight="1">
      <c r="A43" s="361"/>
      <c r="B43" s="342"/>
      <c r="C43" s="35" t="s">
        <v>23</v>
      </c>
      <c r="D43" s="84">
        <f>VLOOKUP($A$40,Raport4!$B$8:$T$255,4)</f>
        <v>87</v>
      </c>
      <c r="E43" s="84">
        <f>VLOOKUP($A$40,Raport4!$B$8:$T$255,5)</f>
        <v>90</v>
      </c>
      <c r="F43" s="84">
        <f>VLOOKUP($A$40,Raport4!$B$8:$T$255,6)</f>
        <v>91</v>
      </c>
      <c r="G43" s="84">
        <f>VLOOKUP($A$40,Raport4!$B$8:$T$255,7)</f>
        <v>87.5</v>
      </c>
      <c r="H43" s="84">
        <f>VLOOKUP($A$40,Raport4!$B$8:$T$255,8)</f>
        <v>87</v>
      </c>
      <c r="I43" s="84">
        <f>VLOOKUP($A$40,Raport4!$B$8:$T$255,9)</f>
        <v>85</v>
      </c>
      <c r="J43" s="84">
        <f>VLOOKUP($A$40,Raport4!$B$8:$T$255,10)</f>
        <v>90</v>
      </c>
      <c r="K43" s="84">
        <f>VLOOKUP($A$40,Raport4!$B$8:$T$255,11)</f>
        <v>87</v>
      </c>
      <c r="L43" s="84">
        <f>VLOOKUP($A$40,Raport4!$B$8:$T$255,12)</f>
        <v>86</v>
      </c>
      <c r="M43" s="84">
        <f>VLOOKUP($A$40,Raport4!$B$8:$T$255,12)</f>
        <v>86</v>
      </c>
      <c r="N43" s="84">
        <f>VLOOKUP($A$40,Raport4!$B$8:$T$255,14)</f>
        <v>87</v>
      </c>
      <c r="O43" s="84">
        <f>VLOOKUP($A$40,Raport4!$B$8:$T$255,15)</f>
        <v>88</v>
      </c>
      <c r="P43" s="84">
        <f>VLOOKUP($A$40,Raport4!$B$8:$T$255,16)</f>
        <v>85</v>
      </c>
      <c r="Q43" s="84">
        <f>VLOOKUP($A$40,Raport4!$B$8:$T$255,17)</f>
        <v>82</v>
      </c>
      <c r="R43" s="84">
        <f>VLOOKUP($A$40,Raport4!$B$8:$T$255,18)</f>
        <v>83</v>
      </c>
      <c r="S43" s="38">
        <f t="shared" si="14"/>
        <v>1301.5</v>
      </c>
      <c r="T43" s="38">
        <f t="shared" si="16"/>
        <v>86.77</v>
      </c>
      <c r="U43" s="375"/>
      <c r="V43" s="340"/>
    </row>
    <row r="44" spans="1:22" ht="15" customHeight="1">
      <c r="A44" s="361"/>
      <c r="B44" s="77" t="str">
        <f>VLOOKUP($A$40,PresensiMIPA!$A$7:$W$360,4)</f>
        <v>3526015808030001</v>
      </c>
      <c r="C44" s="35" t="s">
        <v>24</v>
      </c>
      <c r="D44" s="84">
        <f>VLOOKUP($A$40,Raport5!$B$8:$T$280,4)</f>
        <v>87</v>
      </c>
      <c r="E44" s="84">
        <f>VLOOKUP($A$40,Raport5!$B$8:$T$280,5)</f>
        <v>92</v>
      </c>
      <c r="F44" s="84">
        <f>VLOOKUP($A$40,Raport5!$B$8:$T$280,6)</f>
        <v>89</v>
      </c>
      <c r="G44" s="84">
        <f>VLOOKUP($A$40,Raport5!$B$8:$T$280,7)</f>
        <v>89.5</v>
      </c>
      <c r="H44" s="84">
        <f>VLOOKUP($A$40,Raport5!$B$8:$T$280,8)</f>
        <v>90.5</v>
      </c>
      <c r="I44" s="84">
        <f>VLOOKUP($A$40,Raport5!$B$8:$T$280,9)</f>
        <v>86</v>
      </c>
      <c r="J44" s="84">
        <f>VLOOKUP($A$40,Raport5!$B$8:$T$280,10)</f>
        <v>92</v>
      </c>
      <c r="K44" s="84">
        <f>VLOOKUP($A$40,Raport5!$B$8:$T$280,11)</f>
        <v>90</v>
      </c>
      <c r="L44" s="84">
        <f>VLOOKUP($A$40,Raport5!$B$8:$T$280,12)</f>
        <v>91.5</v>
      </c>
      <c r="M44" s="84">
        <f>VLOOKUP($A$40,Raport5!$B$8:$T$280,13)</f>
        <v>90.5</v>
      </c>
      <c r="N44" s="84">
        <f>VLOOKUP($A$40,Raport5!$B$8:$T$280,14)</f>
        <v>90</v>
      </c>
      <c r="O44" s="84">
        <f>VLOOKUP($A$40,Raport5!$B$8:$T$280,15)</f>
        <v>91</v>
      </c>
      <c r="P44" s="84">
        <f>VLOOKUP($A$40,Raport5!$B$8:$T$280,16)</f>
        <v>88</v>
      </c>
      <c r="Q44" s="84">
        <f>VLOOKUP($A$40,Raport5!$B$8:$T$280,17)</f>
        <v>86.5</v>
      </c>
      <c r="R44" s="84">
        <f>VLOOKUP($A$40,Raport5!$B$8:$T$280,18)</f>
        <v>87.5</v>
      </c>
      <c r="S44" s="38">
        <f t="shared" si="14"/>
        <v>1341</v>
      </c>
      <c r="T44" s="38">
        <f t="shared" si="16"/>
        <v>89.4</v>
      </c>
      <c r="U44" s="375"/>
      <c r="V44" s="340"/>
    </row>
    <row r="45" spans="1:22" ht="15" customHeight="1">
      <c r="A45" s="361"/>
      <c r="B45" s="78">
        <f>VLOOKUP($A$40,PresensiMIPA!$A$7:$W$360,2)</f>
        <v>12161</v>
      </c>
      <c r="C45" s="35" t="s">
        <v>67</v>
      </c>
      <c r="D45" s="84">
        <f>VLOOKUP($A$40,Raport6!$B$8:$T$280,4)</f>
        <v>89.5</v>
      </c>
      <c r="E45" s="84">
        <f>VLOOKUP($A$40,Raport6!$B$8:$T$280,5)</f>
        <v>94</v>
      </c>
      <c r="F45" s="84">
        <f>VLOOKUP($A$40,Raport6!$B$8:$T$280,6)</f>
        <v>92</v>
      </c>
      <c r="G45" s="84">
        <f>VLOOKUP($A$40,Raport6!$B$8:$T$280,7)</f>
        <v>89.5</v>
      </c>
      <c r="H45" s="84">
        <f>VLOOKUP($A$40,Raport6!$B$8:$T$280,8)</f>
        <v>90.5</v>
      </c>
      <c r="I45" s="84">
        <f>VLOOKUP($A$40,Raport6!$B$8:$T$280,9)</f>
        <v>87</v>
      </c>
      <c r="J45" s="84">
        <f>VLOOKUP($A$40,Raport6!$B$8:$T$280,10)</f>
        <v>95</v>
      </c>
      <c r="K45" s="84">
        <f>VLOOKUP($A$40,Raport6!$B$8:$T$280,11)</f>
        <v>93</v>
      </c>
      <c r="L45" s="84">
        <f>VLOOKUP($A$40,Raport6!$B$8:$T$280,12)</f>
        <v>92</v>
      </c>
      <c r="M45" s="84">
        <f>VLOOKUP($A$40,Raport6!$B$8:$T$280,13)</f>
        <v>95.5</v>
      </c>
      <c r="N45" s="84">
        <f>VLOOKUP($A$40,Raport6!$B$8:$T$280,14)</f>
        <v>91.5</v>
      </c>
      <c r="O45" s="84">
        <f>VLOOKUP($A$40,Raport6!$B$8:$T$280,15)</f>
        <v>91</v>
      </c>
      <c r="P45" s="84">
        <f>VLOOKUP($A$40,Raport6!$B$8:$T$280,16)</f>
        <v>88.5</v>
      </c>
      <c r="Q45" s="84">
        <f>VLOOKUP($A$40,Raport6!$B$8:$T$280,17)</f>
        <v>88</v>
      </c>
      <c r="R45" s="84">
        <f>VLOOKUP($A$40,Raport6!$B$8:$T$280,18)</f>
        <v>88.5</v>
      </c>
      <c r="S45" s="38">
        <f t="shared" si="14"/>
        <v>1365.5</v>
      </c>
      <c r="T45" s="38">
        <f t="shared" si="16"/>
        <v>91.03</v>
      </c>
      <c r="U45" s="375"/>
      <c r="V45" s="340"/>
    </row>
    <row r="46" spans="1:22" ht="15" customHeight="1">
      <c r="A46" s="361"/>
      <c r="B46" s="78" t="str">
        <f>VLOOKUP($A$40,PresensiMIPA!$A$7:$W$360,3)</f>
        <v>0038552456</v>
      </c>
      <c r="C46" s="28" t="s">
        <v>21</v>
      </c>
      <c r="D46" s="40">
        <f t="shared" ref="D46:S46" si="17">ROUND(((D40+D41+D42+D43+D44+D45)/6),2)</f>
        <v>83.42</v>
      </c>
      <c r="E46" s="40">
        <f t="shared" si="17"/>
        <v>88</v>
      </c>
      <c r="F46" s="40">
        <f t="shared" si="17"/>
        <v>85</v>
      </c>
      <c r="G46" s="40">
        <f t="shared" si="17"/>
        <v>85.58</v>
      </c>
      <c r="H46" s="40">
        <f t="shared" si="17"/>
        <v>85.33</v>
      </c>
      <c r="I46" s="40">
        <f t="shared" si="17"/>
        <v>82.5</v>
      </c>
      <c r="J46" s="40">
        <f t="shared" si="17"/>
        <v>89.58</v>
      </c>
      <c r="K46" s="40">
        <f t="shared" si="17"/>
        <v>87.17</v>
      </c>
      <c r="L46" s="40">
        <f t="shared" si="17"/>
        <v>86.92</v>
      </c>
      <c r="M46" s="40">
        <f t="shared" ref="M46" si="18">ROUND(((M40+M41+M42+M43+M44+M45)/6),2)</f>
        <v>88.42</v>
      </c>
      <c r="N46" s="40">
        <f t="shared" si="17"/>
        <v>83.67</v>
      </c>
      <c r="O46" s="40">
        <f t="shared" si="17"/>
        <v>86.75</v>
      </c>
      <c r="P46" s="40">
        <f t="shared" si="17"/>
        <v>83</v>
      </c>
      <c r="Q46" s="40">
        <f t="shared" si="17"/>
        <v>82.67</v>
      </c>
      <c r="R46" s="40">
        <f t="shared" si="17"/>
        <v>83.75</v>
      </c>
      <c r="S46" s="39">
        <f t="shared" si="17"/>
        <v>1281.75</v>
      </c>
      <c r="T46" s="40">
        <f t="shared" si="16"/>
        <v>85.45</v>
      </c>
      <c r="U46" s="375"/>
      <c r="V46" s="340"/>
    </row>
    <row r="47" spans="1:22" ht="15" customHeight="1">
      <c r="A47" s="361"/>
      <c r="B47" s="78"/>
      <c r="C47" s="28" t="s">
        <v>206</v>
      </c>
      <c r="D47" s="79">
        <f>VLOOKUP($A$40,'Nilai USP'!$B$8:$T$280,4)</f>
        <v>93</v>
      </c>
      <c r="E47" s="79">
        <f>VLOOKUP($A$40,'Nilai USP'!$B$8:$T$280,5)</f>
        <v>85.384615384615387</v>
      </c>
      <c r="F47" s="79">
        <f>VLOOKUP($A$40,'Nilai USP'!$B$8:$T$280,6)</f>
        <v>95</v>
      </c>
      <c r="G47" s="79">
        <f>VLOOKUP($A$40,'Nilai USP'!$B$8:$T$280,7)</f>
        <v>91</v>
      </c>
      <c r="H47" s="79">
        <f>VLOOKUP($A$40,'Nilai USP'!$B$8:$T$280,8)</f>
        <v>86</v>
      </c>
      <c r="I47" s="79">
        <f>VLOOKUP($A$40,'Nilai USP'!$B$8:$T$280,9)</f>
        <v>99</v>
      </c>
      <c r="J47" s="79">
        <f>VLOOKUP($A$40,'Nilai USP'!$B$8:$T$280,10)</f>
        <v>96</v>
      </c>
      <c r="K47" s="79">
        <f>VLOOKUP($A$40,'Nilai USP'!$B$8:$T$280,11)</f>
        <v>97</v>
      </c>
      <c r="L47" s="79">
        <f>VLOOKUP($A$40,'Nilai USP'!$B$8:$T$280,12)</f>
        <v>92</v>
      </c>
      <c r="M47" s="79">
        <f>VLOOKUP($A$40,'Nilai USP'!$B$8:$T$280,13)</f>
        <v>98.235294117647058</v>
      </c>
      <c r="N47" s="79">
        <f>VLOOKUP($A$40,'Nilai USP'!$B$8:$T$280,14)</f>
        <v>92</v>
      </c>
      <c r="O47" s="79">
        <f>VLOOKUP($A$40,'Nilai USP'!$B$8:$T$280,15)</f>
        <v>90</v>
      </c>
      <c r="P47" s="79">
        <f>VLOOKUP($A$40,'Nilai USP'!$B$8:$T$280,16)</f>
        <v>93</v>
      </c>
      <c r="Q47" s="79">
        <f>VLOOKUP($A$40,'Nilai USP'!$B$8:$T$280,17)</f>
        <v>88</v>
      </c>
      <c r="R47" s="79">
        <f>VLOOKUP($A$40,'Nilai USP'!$B$8:$T$280,18)</f>
        <v>81</v>
      </c>
      <c r="S47" s="38">
        <f t="shared" ref="S47:S54" si="19">SUM(D47:R47)</f>
        <v>1376.6199095022625</v>
      </c>
      <c r="T47" s="38">
        <f t="shared" si="16"/>
        <v>91.77</v>
      </c>
      <c r="U47" s="375"/>
      <c r="V47" s="340"/>
    </row>
    <row r="48" spans="1:22" ht="15" customHeight="1" thickBot="1">
      <c r="A48" s="362"/>
      <c r="B48" s="29"/>
      <c r="C48" s="37" t="s">
        <v>205</v>
      </c>
      <c r="D48" s="41">
        <f t="shared" ref="D48:R48" si="20">ROUND((D46*$V$6+D47*$V$7),0)</f>
        <v>88</v>
      </c>
      <c r="E48" s="41">
        <f t="shared" si="20"/>
        <v>87</v>
      </c>
      <c r="F48" s="41">
        <f t="shared" si="20"/>
        <v>90</v>
      </c>
      <c r="G48" s="41">
        <f t="shared" si="20"/>
        <v>88</v>
      </c>
      <c r="H48" s="41">
        <f t="shared" si="20"/>
        <v>86</v>
      </c>
      <c r="I48" s="41">
        <f t="shared" si="20"/>
        <v>91</v>
      </c>
      <c r="J48" s="41">
        <f t="shared" si="20"/>
        <v>93</v>
      </c>
      <c r="K48" s="41">
        <f t="shared" si="20"/>
        <v>92</v>
      </c>
      <c r="L48" s="41">
        <f t="shared" si="20"/>
        <v>89</v>
      </c>
      <c r="M48" s="41">
        <f t="shared" si="20"/>
        <v>93</v>
      </c>
      <c r="N48" s="41">
        <f t="shared" si="20"/>
        <v>88</v>
      </c>
      <c r="O48" s="41">
        <f t="shared" si="20"/>
        <v>88</v>
      </c>
      <c r="P48" s="41">
        <f t="shared" si="20"/>
        <v>88</v>
      </c>
      <c r="Q48" s="41">
        <f t="shared" si="20"/>
        <v>85</v>
      </c>
      <c r="R48" s="41">
        <f t="shared" si="20"/>
        <v>82</v>
      </c>
      <c r="S48" s="41">
        <f t="shared" si="19"/>
        <v>1328</v>
      </c>
      <c r="T48" s="41">
        <f t="shared" si="16"/>
        <v>88.53</v>
      </c>
      <c r="U48" s="376"/>
      <c r="V48" s="341"/>
    </row>
    <row r="49" spans="1:22" ht="15" customHeight="1" thickTop="1">
      <c r="A49" s="377">
        <v>5</v>
      </c>
      <c r="B49" s="26"/>
      <c r="C49" s="34" t="s">
        <v>34</v>
      </c>
      <c r="D49" s="83">
        <f>VLOOKUP($A$49,Raport1!$B$8:$T$280,4)</f>
        <v>75.5</v>
      </c>
      <c r="E49" s="83">
        <f>VLOOKUP($A$49,Raport1!$B$8:$T$280,5)</f>
        <v>83</v>
      </c>
      <c r="F49" s="83">
        <f>VLOOKUP($A$49,Raport1!$B$8:$T$280,6)</f>
        <v>80.5</v>
      </c>
      <c r="G49" s="83">
        <f>VLOOKUP($A$49,Raport1!$B$8:$T$280,7)</f>
        <v>77</v>
      </c>
      <c r="H49" s="83">
        <f>VLOOKUP($A$49,Raport1!$B$8:$T$280,8)</f>
        <v>80</v>
      </c>
      <c r="I49" s="83">
        <f>VLOOKUP($A$49,Raport1!$B$8:$T$280,9)</f>
        <v>78</v>
      </c>
      <c r="J49" s="83">
        <f>VLOOKUP($A$49,Raport1!$B$8:$T$280,10)</f>
        <v>91</v>
      </c>
      <c r="K49" s="83">
        <f>VLOOKUP($A$49,Raport1!$B$8:$T$280,11)</f>
        <v>82.5</v>
      </c>
      <c r="L49" s="83">
        <f>VLOOKUP($A$49,Raport1!$B$8:$T$280,12)</f>
        <v>85.5</v>
      </c>
      <c r="M49" s="83">
        <f>VLOOKUP($A$49,Raport1!$B$8:$T$280,13)</f>
        <v>84</v>
      </c>
      <c r="N49" s="83">
        <f>VLOOKUP($A$49,Raport1!$B$8:$T$280,14)</f>
        <v>78</v>
      </c>
      <c r="O49" s="83">
        <f>VLOOKUP($A$49,Raport1!$B$8:$T$280,15)</f>
        <v>82.5</v>
      </c>
      <c r="P49" s="83">
        <f>VLOOKUP($A$49,Raport1!$B$8:$T$280,16)</f>
        <v>77.5</v>
      </c>
      <c r="Q49" s="83">
        <f>VLOOKUP($A$49,Raport1!$B$8:$T$280,17)</f>
        <v>81.5</v>
      </c>
      <c r="R49" s="83">
        <f>VLOOKUP($A$49,Raport1!$B$8:$T$280,18)</f>
        <v>78</v>
      </c>
      <c r="S49" s="80">
        <f t="shared" si="19"/>
        <v>1214.5</v>
      </c>
      <c r="T49" s="80">
        <f t="shared" ref="T49:T57" si="21">ROUND(S49/COUNT(D49:R49),2)</f>
        <v>80.97</v>
      </c>
      <c r="U49" s="337" t="str">
        <f>'SIKAP IPA'!J12</f>
        <v>SB</v>
      </c>
      <c r="V49" s="340" t="s">
        <v>33</v>
      </c>
    </row>
    <row r="50" spans="1:22" ht="15" customHeight="1">
      <c r="A50" s="361"/>
      <c r="B50" s="26"/>
      <c r="C50" s="35" t="s">
        <v>35</v>
      </c>
      <c r="D50" s="84">
        <f>VLOOKUP($A$49,Raport2!$B$8:$T$280,4)</f>
        <v>78.5</v>
      </c>
      <c r="E50" s="84">
        <f>VLOOKUP($A$49,Raport2!$B$8:$T$280,5)</f>
        <v>85</v>
      </c>
      <c r="F50" s="84">
        <f>VLOOKUP($A$49,Raport2!$B$8:$T$280,6)</f>
        <v>85</v>
      </c>
      <c r="G50" s="84">
        <f>VLOOKUP($A$49,Raport2!$B$8:$T$280,7)</f>
        <v>80</v>
      </c>
      <c r="H50" s="84">
        <f>VLOOKUP($A$49,Raport2!$B$8:$T$280,8)</f>
        <v>80</v>
      </c>
      <c r="I50" s="84">
        <f>VLOOKUP($A$49,Raport2!$B$8:$T$280,9)</f>
        <v>82</v>
      </c>
      <c r="J50" s="84">
        <f>VLOOKUP($A$49,Raport2!$B$8:$T$280,10)</f>
        <v>92</v>
      </c>
      <c r="K50" s="84">
        <f>VLOOKUP($A$49,Raport2!$B$8:$T$280,11)</f>
        <v>84</v>
      </c>
      <c r="L50" s="84">
        <f>VLOOKUP($A$49,Raport2!$B$8:$T$280,12)</f>
        <v>84</v>
      </c>
      <c r="M50" s="84">
        <f>VLOOKUP($A$49,Raport2!$B$8:$T$280,13)</f>
        <v>88</v>
      </c>
      <c r="N50" s="84">
        <f>VLOOKUP($A$49,Raport2!$B$8:$T$280,14)</f>
        <v>84</v>
      </c>
      <c r="O50" s="84">
        <f>VLOOKUP($A$49,Raport2!$B$8:$T$280,15)</f>
        <v>85</v>
      </c>
      <c r="P50" s="84">
        <f>VLOOKUP($A$49,Raport2!$B$8:$T$280,16)</f>
        <v>83</v>
      </c>
      <c r="Q50" s="84">
        <f>VLOOKUP($A$49,Raport2!$B$8:$T$280,17)</f>
        <v>83</v>
      </c>
      <c r="R50" s="84">
        <f>VLOOKUP($A$49,Raport2!$B$8:$T$280,18)</f>
        <v>85.5</v>
      </c>
      <c r="S50" s="38">
        <f t="shared" si="19"/>
        <v>1259</v>
      </c>
      <c r="T50" s="38">
        <f t="shared" si="21"/>
        <v>83.93</v>
      </c>
      <c r="U50" s="375"/>
      <c r="V50" s="340"/>
    </row>
    <row r="51" spans="1:22" ht="15" customHeight="1">
      <c r="A51" s="361"/>
      <c r="B51" s="342" t="str">
        <f>VLOOKUP($A$49,PresensiMIPA!$A$7:$W$360,7)</f>
        <v>AZZA JUANA SYAFIRA DARMA</v>
      </c>
      <c r="C51" s="35" t="s">
        <v>22</v>
      </c>
      <c r="D51" s="84">
        <f>VLOOKUP($A$49,Raport3!$B$8:$T$280,4)</f>
        <v>90.5</v>
      </c>
      <c r="E51" s="84">
        <f>VLOOKUP($A$49,Raport3!$B$8:$T$280,5)</f>
        <v>86</v>
      </c>
      <c r="F51" s="84">
        <f>VLOOKUP($A$49,Raport3!$B$8:$T$280,6)</f>
        <v>88</v>
      </c>
      <c r="G51" s="84">
        <f>VLOOKUP($A$49,Raport3!$B$8:$T$280,7)</f>
        <v>94</v>
      </c>
      <c r="H51" s="84">
        <f>VLOOKUP($A$49,Raport3!$B$8:$T$280,8)</f>
        <v>87.5</v>
      </c>
      <c r="I51" s="84">
        <f>VLOOKUP($A$49,Raport3!$B$8:$T$280,9)</f>
        <v>85</v>
      </c>
      <c r="J51" s="84">
        <f>VLOOKUP($A$49,Raport3!$B$8:$T$280,10)</f>
        <v>92.5</v>
      </c>
      <c r="K51" s="84">
        <f>VLOOKUP($A$49,Raport3!$B$8:$T$280,11)</f>
        <v>88</v>
      </c>
      <c r="L51" s="84">
        <f>VLOOKUP($A$49,Raport3!$B$8:$T$280,12)</f>
        <v>87</v>
      </c>
      <c r="M51" s="84">
        <f>VLOOKUP($A$49,Raport3!$B$8:$T$280,13)</f>
        <v>92</v>
      </c>
      <c r="N51" s="84">
        <f>VLOOKUP($A$49,Raport3!$B$8:$T$280,14)</f>
        <v>89</v>
      </c>
      <c r="O51" s="84">
        <f>VLOOKUP($A$49,Raport3!$B$8:$T$280,15)</f>
        <v>88</v>
      </c>
      <c r="P51" s="84">
        <f>VLOOKUP($A$49,Raport3!$B$8:$T$280,16)</f>
        <v>88</v>
      </c>
      <c r="Q51" s="84">
        <f>VLOOKUP($A$49,Raport3!$B$8:$T$280,17)</f>
        <v>85</v>
      </c>
      <c r="R51" s="84">
        <f>VLOOKUP($A$49,Raport3!$B$8:$T$280,18)</f>
        <v>87</v>
      </c>
      <c r="S51" s="38">
        <f t="shared" si="19"/>
        <v>1327.5</v>
      </c>
      <c r="T51" s="38">
        <f t="shared" si="21"/>
        <v>88.5</v>
      </c>
      <c r="U51" s="375"/>
      <c r="V51" s="340"/>
    </row>
    <row r="52" spans="1:22" ht="15" customHeight="1">
      <c r="A52" s="361"/>
      <c r="B52" s="342"/>
      <c r="C52" s="35" t="s">
        <v>23</v>
      </c>
      <c r="D52" s="84">
        <f>VLOOKUP($A$49,Raport4!$B$8:$T$255,4)</f>
        <v>91</v>
      </c>
      <c r="E52" s="84">
        <f>VLOOKUP($A$49,Raport4!$B$8:$T$255,5)</f>
        <v>96</v>
      </c>
      <c r="F52" s="84">
        <f>VLOOKUP($A$49,Raport4!$B$8:$T$255,6)</f>
        <v>92</v>
      </c>
      <c r="G52" s="84">
        <f>VLOOKUP($A$49,Raport4!$B$8:$T$255,7)</f>
        <v>95.5</v>
      </c>
      <c r="H52" s="84">
        <f>VLOOKUP($A$49,Raport4!$B$8:$T$255,8)</f>
        <v>89</v>
      </c>
      <c r="I52" s="84">
        <f>VLOOKUP($A$49,Raport4!$B$8:$T$255,9)</f>
        <v>92</v>
      </c>
      <c r="J52" s="84">
        <f>VLOOKUP($A$49,Raport4!$B$8:$T$255,10)</f>
        <v>94</v>
      </c>
      <c r="K52" s="84">
        <f>VLOOKUP($A$49,Raport4!$B$8:$T$255,11)</f>
        <v>88</v>
      </c>
      <c r="L52" s="84">
        <f>VLOOKUP($A$49,Raport4!$B$8:$T$255,12)</f>
        <v>87.5</v>
      </c>
      <c r="M52" s="84">
        <f>VLOOKUP($A$49,Raport4!$B$8:$T$255,12)</f>
        <v>87.5</v>
      </c>
      <c r="N52" s="84">
        <f>VLOOKUP($A$49,Raport4!$B$8:$T$255,14)</f>
        <v>94.5</v>
      </c>
      <c r="O52" s="84">
        <f>VLOOKUP($A$49,Raport4!$B$8:$T$255,15)</f>
        <v>90</v>
      </c>
      <c r="P52" s="84">
        <f>VLOOKUP($A$49,Raport4!$B$8:$T$255,16)</f>
        <v>93</v>
      </c>
      <c r="Q52" s="84">
        <f>VLOOKUP($A$49,Raport4!$B$8:$T$255,17)</f>
        <v>86.5</v>
      </c>
      <c r="R52" s="84">
        <f>VLOOKUP($A$49,Raport4!$B$8:$T$255,18)</f>
        <v>90</v>
      </c>
      <c r="S52" s="38">
        <f t="shared" si="19"/>
        <v>1366.5</v>
      </c>
      <c r="T52" s="38">
        <f t="shared" si="21"/>
        <v>91.1</v>
      </c>
      <c r="U52" s="375"/>
      <c r="V52" s="340"/>
    </row>
    <row r="53" spans="1:22" ht="15" customHeight="1">
      <c r="A53" s="361"/>
      <c r="B53" s="77" t="str">
        <f>VLOOKUP($A$49,PresensiMIPA!$A$7:$W$360,4)</f>
        <v>3526014811030002</v>
      </c>
      <c r="C53" s="35" t="s">
        <v>24</v>
      </c>
      <c r="D53" s="84">
        <f>VLOOKUP($A$49,Raport5!$B$8:$T$280,4)</f>
        <v>94.5</v>
      </c>
      <c r="E53" s="84">
        <f>VLOOKUP($A$49,Raport5!$B$8:$T$280,5)</f>
        <v>98</v>
      </c>
      <c r="F53" s="84">
        <f>VLOOKUP($A$49,Raport5!$B$8:$T$280,6)</f>
        <v>95</v>
      </c>
      <c r="G53" s="84">
        <f>VLOOKUP($A$49,Raport5!$B$8:$T$280,7)</f>
        <v>95.5</v>
      </c>
      <c r="H53" s="84">
        <f>VLOOKUP($A$49,Raport5!$B$8:$T$280,8)</f>
        <v>94.5</v>
      </c>
      <c r="I53" s="84">
        <f>VLOOKUP($A$49,Raport5!$B$8:$T$280,9)</f>
        <v>93.5</v>
      </c>
      <c r="J53" s="84">
        <f>VLOOKUP($A$49,Raport5!$B$8:$T$280,10)</f>
        <v>96</v>
      </c>
      <c r="K53" s="84">
        <f>VLOOKUP($A$49,Raport5!$B$8:$T$280,11)</f>
        <v>89</v>
      </c>
      <c r="L53" s="84">
        <f>VLOOKUP($A$49,Raport5!$B$8:$T$280,12)</f>
        <v>91.5</v>
      </c>
      <c r="M53" s="84">
        <f>VLOOKUP($A$49,Raport5!$B$8:$T$280,13)</f>
        <v>95</v>
      </c>
      <c r="N53" s="84">
        <f>VLOOKUP($A$49,Raport5!$B$8:$T$280,14)</f>
        <v>95.5</v>
      </c>
      <c r="O53" s="84">
        <f>VLOOKUP($A$49,Raport5!$B$8:$T$280,15)</f>
        <v>93</v>
      </c>
      <c r="P53" s="84">
        <f>VLOOKUP($A$49,Raport5!$B$8:$T$280,16)</f>
        <v>93.5</v>
      </c>
      <c r="Q53" s="84">
        <f>VLOOKUP($A$49,Raport5!$B$8:$T$280,17)</f>
        <v>89</v>
      </c>
      <c r="R53" s="84">
        <f>VLOOKUP($A$49,Raport5!$B$8:$T$280,18)</f>
        <v>90.5</v>
      </c>
      <c r="S53" s="38">
        <f t="shared" si="19"/>
        <v>1404</v>
      </c>
      <c r="T53" s="38">
        <f t="shared" si="21"/>
        <v>93.6</v>
      </c>
      <c r="U53" s="375"/>
      <c r="V53" s="340"/>
    </row>
    <row r="54" spans="1:22" ht="15" customHeight="1">
      <c r="A54" s="361"/>
      <c r="B54" s="78">
        <f>VLOOKUP($A$49,PresensiMIPA!$A$7:$W$360,2)</f>
        <v>12190</v>
      </c>
      <c r="C54" s="35" t="s">
        <v>67</v>
      </c>
      <c r="D54" s="84">
        <f>VLOOKUP($A$49,Raport6!$B$8:$T$280,4)</f>
        <v>95.5</v>
      </c>
      <c r="E54" s="84">
        <f>VLOOKUP($A$49,Raport6!$B$8:$T$280,5)</f>
        <v>98</v>
      </c>
      <c r="F54" s="84">
        <f>VLOOKUP($A$49,Raport6!$B$8:$T$280,6)</f>
        <v>98</v>
      </c>
      <c r="G54" s="84">
        <f>VLOOKUP($A$49,Raport6!$B$8:$T$280,7)</f>
        <v>95.5</v>
      </c>
      <c r="H54" s="84">
        <f>VLOOKUP($A$49,Raport6!$B$8:$T$280,8)</f>
        <v>94.5</v>
      </c>
      <c r="I54" s="84">
        <f>VLOOKUP($A$49,Raport6!$B$8:$T$280,9)</f>
        <v>95</v>
      </c>
      <c r="J54" s="84">
        <f>VLOOKUP($A$49,Raport6!$B$8:$T$280,10)</f>
        <v>98</v>
      </c>
      <c r="K54" s="84">
        <f>VLOOKUP($A$49,Raport6!$B$8:$T$280,11)</f>
        <v>92</v>
      </c>
      <c r="L54" s="84">
        <f>VLOOKUP($A$49,Raport6!$B$8:$T$280,12)</f>
        <v>93.5</v>
      </c>
      <c r="M54" s="84">
        <f>VLOOKUP($A$49,Raport6!$B$8:$T$280,13)</f>
        <v>97</v>
      </c>
      <c r="N54" s="84">
        <f>VLOOKUP($A$49,Raport6!$B$8:$T$280,14)</f>
        <v>94</v>
      </c>
      <c r="O54" s="84">
        <f>VLOOKUP($A$49,Raport6!$B$8:$T$280,15)</f>
        <v>93</v>
      </c>
      <c r="P54" s="84">
        <f>VLOOKUP($A$49,Raport6!$B$8:$T$280,16)</f>
        <v>95</v>
      </c>
      <c r="Q54" s="84">
        <f>VLOOKUP($A$49,Raport6!$B$8:$T$280,17)</f>
        <v>91</v>
      </c>
      <c r="R54" s="84">
        <f>VLOOKUP($A$49,Raport6!$B$8:$T$280,18)</f>
        <v>91.5</v>
      </c>
      <c r="S54" s="38">
        <f t="shared" si="19"/>
        <v>1421.5</v>
      </c>
      <c r="T54" s="38">
        <f t="shared" si="21"/>
        <v>94.77</v>
      </c>
      <c r="U54" s="375"/>
      <c r="V54" s="340"/>
    </row>
    <row r="55" spans="1:22" ht="15" customHeight="1">
      <c r="A55" s="361"/>
      <c r="B55" s="78" t="str">
        <f>VLOOKUP($A$49,PresensiMIPA!$A$7:$W$360,3)</f>
        <v>0038552450</v>
      </c>
      <c r="C55" s="28" t="s">
        <v>21</v>
      </c>
      <c r="D55" s="40">
        <f t="shared" ref="D55:S55" si="22">ROUND(((D49+D50+D51+D52+D53+D54)/6),2)</f>
        <v>87.58</v>
      </c>
      <c r="E55" s="40">
        <f t="shared" si="22"/>
        <v>91</v>
      </c>
      <c r="F55" s="40">
        <f t="shared" si="22"/>
        <v>89.75</v>
      </c>
      <c r="G55" s="40">
        <f t="shared" si="22"/>
        <v>89.58</v>
      </c>
      <c r="H55" s="40">
        <f t="shared" si="22"/>
        <v>87.58</v>
      </c>
      <c r="I55" s="40">
        <f t="shared" si="22"/>
        <v>87.58</v>
      </c>
      <c r="J55" s="40">
        <f t="shared" si="22"/>
        <v>93.92</v>
      </c>
      <c r="K55" s="40">
        <f t="shared" si="22"/>
        <v>87.25</v>
      </c>
      <c r="L55" s="40">
        <f t="shared" si="22"/>
        <v>88.17</v>
      </c>
      <c r="M55" s="40">
        <f t="shared" ref="M55" si="23">ROUND(((M49+M50+M51+M52+M53+M54)/6),2)</f>
        <v>90.58</v>
      </c>
      <c r="N55" s="40">
        <f t="shared" si="22"/>
        <v>89.17</v>
      </c>
      <c r="O55" s="40">
        <f t="shared" si="22"/>
        <v>88.58</v>
      </c>
      <c r="P55" s="40">
        <f t="shared" si="22"/>
        <v>88.33</v>
      </c>
      <c r="Q55" s="40">
        <f t="shared" si="22"/>
        <v>86</v>
      </c>
      <c r="R55" s="40">
        <f t="shared" si="22"/>
        <v>87.08</v>
      </c>
      <c r="S55" s="39">
        <f t="shared" si="22"/>
        <v>1332.17</v>
      </c>
      <c r="T55" s="40">
        <f t="shared" si="21"/>
        <v>88.81</v>
      </c>
      <c r="U55" s="375"/>
      <c r="V55" s="340"/>
    </row>
    <row r="56" spans="1:22" ht="15" customHeight="1">
      <c r="A56" s="361"/>
      <c r="B56" s="78"/>
      <c r="C56" s="28" t="s">
        <v>206</v>
      </c>
      <c r="D56" s="79">
        <f>VLOOKUP($A$49,'Nilai USP'!$B$8:$T$280,4)</f>
        <v>94</v>
      </c>
      <c r="E56" s="79">
        <f>VLOOKUP($A$49,'Nilai USP'!$B$8:$T$280,5)</f>
        <v>87.692307692307693</v>
      </c>
      <c r="F56" s="79">
        <f>VLOOKUP($A$49,'Nilai USP'!$B$8:$T$280,6)</f>
        <v>100</v>
      </c>
      <c r="G56" s="79">
        <f>VLOOKUP($A$49,'Nilai USP'!$B$8:$T$280,7)</f>
        <v>91</v>
      </c>
      <c r="H56" s="79">
        <f>VLOOKUP($A$49,'Nilai USP'!$B$8:$T$280,8)</f>
        <v>86</v>
      </c>
      <c r="I56" s="79">
        <f>VLOOKUP($A$49,'Nilai USP'!$B$8:$T$280,9)</f>
        <v>99</v>
      </c>
      <c r="J56" s="79">
        <f>VLOOKUP($A$49,'Nilai USP'!$B$8:$T$280,10)</f>
        <v>97</v>
      </c>
      <c r="K56" s="79">
        <f>VLOOKUP($A$49,'Nilai USP'!$B$8:$T$280,11)</f>
        <v>97</v>
      </c>
      <c r="L56" s="79">
        <f>VLOOKUP($A$49,'Nilai USP'!$B$8:$T$280,12)</f>
        <v>95</v>
      </c>
      <c r="M56" s="79">
        <f>VLOOKUP($A$49,'Nilai USP'!$B$8:$T$280,13)</f>
        <v>98.235294117647058</v>
      </c>
      <c r="N56" s="79">
        <f>VLOOKUP($A$49,'Nilai USP'!$B$8:$T$280,14)</f>
        <v>92</v>
      </c>
      <c r="O56" s="79">
        <f>VLOOKUP($A$49,'Nilai USP'!$B$8:$T$280,15)</f>
        <v>90</v>
      </c>
      <c r="P56" s="79">
        <f>VLOOKUP($A$49,'Nilai USP'!$B$8:$T$280,16)</f>
        <v>92</v>
      </c>
      <c r="Q56" s="79">
        <f>VLOOKUP($A$49,'Nilai USP'!$B$8:$T$280,17)</f>
        <v>92</v>
      </c>
      <c r="R56" s="79">
        <f>VLOOKUP($A$49,'Nilai USP'!$B$8:$T$280,18)</f>
        <v>90</v>
      </c>
      <c r="S56" s="38">
        <f t="shared" ref="S56:S63" si="24">SUM(D56:R56)</f>
        <v>1400.9276018099547</v>
      </c>
      <c r="T56" s="38">
        <f t="shared" si="21"/>
        <v>93.4</v>
      </c>
      <c r="U56" s="375"/>
      <c r="V56" s="340"/>
    </row>
    <row r="57" spans="1:22" ht="15" customHeight="1" thickBot="1">
      <c r="A57" s="362"/>
      <c r="B57" s="29"/>
      <c r="C57" s="37" t="s">
        <v>205</v>
      </c>
      <c r="D57" s="41">
        <f t="shared" ref="D57:R57" si="25">ROUND((D55*$V$6+D56*$V$7),0)</f>
        <v>91</v>
      </c>
      <c r="E57" s="41">
        <f t="shared" si="25"/>
        <v>89</v>
      </c>
      <c r="F57" s="41">
        <f t="shared" si="25"/>
        <v>95</v>
      </c>
      <c r="G57" s="41">
        <f t="shared" si="25"/>
        <v>90</v>
      </c>
      <c r="H57" s="41">
        <f t="shared" si="25"/>
        <v>87</v>
      </c>
      <c r="I57" s="41">
        <f t="shared" si="25"/>
        <v>93</v>
      </c>
      <c r="J57" s="41">
        <f t="shared" si="25"/>
        <v>95</v>
      </c>
      <c r="K57" s="41">
        <f t="shared" si="25"/>
        <v>92</v>
      </c>
      <c r="L57" s="41">
        <f t="shared" si="25"/>
        <v>92</v>
      </c>
      <c r="M57" s="41">
        <f t="shared" si="25"/>
        <v>94</v>
      </c>
      <c r="N57" s="41">
        <f t="shared" si="25"/>
        <v>91</v>
      </c>
      <c r="O57" s="41">
        <f t="shared" si="25"/>
        <v>89</v>
      </c>
      <c r="P57" s="41">
        <f t="shared" si="25"/>
        <v>90</v>
      </c>
      <c r="Q57" s="41">
        <f t="shared" si="25"/>
        <v>89</v>
      </c>
      <c r="R57" s="41">
        <f t="shared" si="25"/>
        <v>89</v>
      </c>
      <c r="S57" s="41">
        <f t="shared" si="24"/>
        <v>1366</v>
      </c>
      <c r="T57" s="41">
        <f t="shared" si="21"/>
        <v>91.07</v>
      </c>
      <c r="U57" s="376"/>
      <c r="V57" s="341"/>
    </row>
    <row r="58" spans="1:22" ht="15" customHeight="1" thickTop="1">
      <c r="A58" s="377">
        <v>6</v>
      </c>
      <c r="B58" s="26"/>
      <c r="C58" s="34" t="s">
        <v>34</v>
      </c>
      <c r="D58" s="83">
        <f>VLOOKUP($A$58,Raport1!$B$8:$T$280,4)</f>
        <v>73</v>
      </c>
      <c r="E58" s="83">
        <f>VLOOKUP($A$58,Raport1!$B$8:$T$280,5)</f>
        <v>77</v>
      </c>
      <c r="F58" s="83">
        <f>VLOOKUP($A$58,Raport1!$B$8:$T$280,6)</f>
        <v>73</v>
      </c>
      <c r="G58" s="83">
        <f>VLOOKUP($A$58,Raport1!$B$8:$T$280,7)</f>
        <v>74.5</v>
      </c>
      <c r="H58" s="83">
        <f>VLOOKUP($A$58,Raport1!$B$8:$T$280,8)</f>
        <v>79.5</v>
      </c>
      <c r="I58" s="83">
        <f>VLOOKUP($A$58,Raport1!$B$8:$T$280,9)</f>
        <v>76.5</v>
      </c>
      <c r="J58" s="83">
        <f>VLOOKUP($A$58,Raport1!$B$8:$T$280,10)</f>
        <v>80</v>
      </c>
      <c r="K58" s="83">
        <f>VLOOKUP($A$58,Raport1!$B$8:$T$280,11)</f>
        <v>85</v>
      </c>
      <c r="L58" s="83">
        <f>VLOOKUP($A$58,Raport1!$B$8:$T$280,12)</f>
        <v>83.5</v>
      </c>
      <c r="M58" s="83">
        <f>VLOOKUP($A$58,Raport1!$B$8:$T$280,13)</f>
        <v>71</v>
      </c>
      <c r="N58" s="83">
        <f>VLOOKUP($A$58,Raport1!$B$8:$T$280,14)</f>
        <v>70</v>
      </c>
      <c r="O58" s="83">
        <f>VLOOKUP($A$58,Raport1!$B$8:$T$280,15)</f>
        <v>69.5</v>
      </c>
      <c r="P58" s="83">
        <f>VLOOKUP($A$58,Raport1!$B$8:$T$280,16)</f>
        <v>73</v>
      </c>
      <c r="Q58" s="83">
        <f>VLOOKUP($A$58,Raport1!$B$8:$T$280,17)</f>
        <v>79</v>
      </c>
      <c r="R58" s="83">
        <f>VLOOKUP($A$58,Raport1!$B$8:$T$280,18)</f>
        <v>68</v>
      </c>
      <c r="S58" s="80">
        <f t="shared" si="24"/>
        <v>1132.5</v>
      </c>
      <c r="T58" s="80">
        <f t="shared" ref="T58:T66" si="26">ROUND(S58/COUNT(D58:R58),2)</f>
        <v>75.5</v>
      </c>
      <c r="U58" s="337" t="str">
        <f>'SIKAP IPA'!J13</f>
        <v>SB</v>
      </c>
      <c r="V58" s="340" t="s">
        <v>33</v>
      </c>
    </row>
    <row r="59" spans="1:22" ht="15" customHeight="1">
      <c r="A59" s="361"/>
      <c r="B59" s="26"/>
      <c r="C59" s="35" t="s">
        <v>35</v>
      </c>
      <c r="D59" s="84">
        <f>VLOOKUP($A$58,Raport2!$B$8:$T$280,4)</f>
        <v>75</v>
      </c>
      <c r="E59" s="84">
        <f>VLOOKUP($A$58,Raport2!$B$8:$T$280,5)</f>
        <v>75.5</v>
      </c>
      <c r="F59" s="84">
        <f>VLOOKUP($A$58,Raport2!$B$8:$T$280,6)</f>
        <v>71</v>
      </c>
      <c r="G59" s="84">
        <f>VLOOKUP($A$58,Raport2!$B$8:$T$280,7)</f>
        <v>83</v>
      </c>
      <c r="H59" s="84">
        <f>VLOOKUP($A$58,Raport2!$B$8:$T$280,8)</f>
        <v>79.5</v>
      </c>
      <c r="I59" s="84">
        <f>VLOOKUP($A$58,Raport2!$B$8:$T$280,9)</f>
        <v>79.5</v>
      </c>
      <c r="J59" s="84">
        <f>VLOOKUP($A$58,Raport2!$B$8:$T$280,10)</f>
        <v>82</v>
      </c>
      <c r="K59" s="84">
        <f>VLOOKUP($A$58,Raport2!$B$8:$T$280,11)</f>
        <v>86</v>
      </c>
      <c r="L59" s="84">
        <f>VLOOKUP($A$58,Raport2!$B$8:$T$280,12)</f>
        <v>81</v>
      </c>
      <c r="M59" s="84">
        <f>VLOOKUP($A$58,Raport2!$B$8:$T$280,13)</f>
        <v>72.5</v>
      </c>
      <c r="N59" s="84">
        <f>VLOOKUP($A$58,Raport2!$B$8:$T$280,14)</f>
        <v>70</v>
      </c>
      <c r="O59" s="84">
        <f>VLOOKUP($A$58,Raport2!$B$8:$T$280,15)</f>
        <v>74</v>
      </c>
      <c r="P59" s="84">
        <f>VLOOKUP($A$58,Raport2!$B$8:$T$280,16)</f>
        <v>76.5</v>
      </c>
      <c r="Q59" s="84">
        <f>VLOOKUP($A$58,Raport2!$B$8:$T$280,17)</f>
        <v>80</v>
      </c>
      <c r="R59" s="84">
        <f>VLOOKUP($A$58,Raport2!$B$8:$T$280,18)</f>
        <v>77.5</v>
      </c>
      <c r="S59" s="38">
        <f t="shared" si="24"/>
        <v>1163</v>
      </c>
      <c r="T59" s="38">
        <f t="shared" si="26"/>
        <v>77.53</v>
      </c>
      <c r="U59" s="375"/>
      <c r="V59" s="340"/>
    </row>
    <row r="60" spans="1:22" ht="15" customHeight="1">
      <c r="A60" s="361"/>
      <c r="B60" s="342" t="str">
        <f>VLOOKUP($A$58,PresensiMIPA!$A$7:$W$360,7)</f>
        <v>BAGUS JAYADI</v>
      </c>
      <c r="C60" s="35" t="s">
        <v>22</v>
      </c>
      <c r="D60" s="84">
        <f>VLOOKUP($A$58,Raport3!$B$8:$T$280,4)</f>
        <v>65</v>
      </c>
      <c r="E60" s="84">
        <f>VLOOKUP($A$58,Raport3!$B$8:$T$280,5)</f>
        <v>77</v>
      </c>
      <c r="F60" s="84">
        <f>VLOOKUP($A$58,Raport3!$B$8:$T$280,6)</f>
        <v>88</v>
      </c>
      <c r="G60" s="84">
        <f>VLOOKUP($A$58,Raport3!$B$8:$T$280,7)</f>
        <v>72.5</v>
      </c>
      <c r="H60" s="84">
        <f>VLOOKUP($A$58,Raport3!$B$8:$T$280,8)</f>
        <v>79</v>
      </c>
      <c r="I60" s="84">
        <f>VLOOKUP($A$58,Raport3!$B$8:$T$280,9)</f>
        <v>80</v>
      </c>
      <c r="J60" s="84">
        <f>VLOOKUP($A$58,Raport3!$B$8:$T$280,10)</f>
        <v>79</v>
      </c>
      <c r="K60" s="84">
        <f>VLOOKUP($A$58,Raport3!$B$8:$T$280,11)</f>
        <v>86</v>
      </c>
      <c r="L60" s="84">
        <f>VLOOKUP($A$58,Raport3!$B$8:$T$280,12)</f>
        <v>82.5</v>
      </c>
      <c r="M60" s="84">
        <f>VLOOKUP($A$58,Raport3!$B$8:$T$280,13)</f>
        <v>71</v>
      </c>
      <c r="N60" s="84">
        <f>VLOOKUP($A$58,Raport3!$B$8:$T$280,14)</f>
        <v>77.5</v>
      </c>
      <c r="O60" s="84">
        <f>VLOOKUP($A$58,Raport3!$B$8:$T$280,15)</f>
        <v>79</v>
      </c>
      <c r="P60" s="84">
        <f>VLOOKUP($A$58,Raport3!$B$8:$T$280,16)</f>
        <v>82</v>
      </c>
      <c r="Q60" s="84">
        <f>VLOOKUP($A$58,Raport3!$B$8:$T$280,17)</f>
        <v>76.5</v>
      </c>
      <c r="R60" s="84">
        <f>VLOOKUP($A$58,Raport3!$B$8:$T$280,18)</f>
        <v>77.5</v>
      </c>
      <c r="S60" s="38">
        <f t="shared" si="24"/>
        <v>1172.5</v>
      </c>
      <c r="T60" s="38">
        <f t="shared" si="26"/>
        <v>78.17</v>
      </c>
      <c r="U60" s="375"/>
      <c r="V60" s="340"/>
    </row>
    <row r="61" spans="1:22" ht="15" customHeight="1">
      <c r="A61" s="361"/>
      <c r="B61" s="342"/>
      <c r="C61" s="35" t="s">
        <v>23</v>
      </c>
      <c r="D61" s="84">
        <f>VLOOKUP($A$58,Raport4!$B$8:$T$255,4)</f>
        <v>75</v>
      </c>
      <c r="E61" s="84">
        <f>VLOOKUP($A$58,Raport4!$B$8:$T$255,5)</f>
        <v>80</v>
      </c>
      <c r="F61" s="84">
        <f>VLOOKUP($A$58,Raport4!$B$8:$T$255,6)</f>
        <v>90</v>
      </c>
      <c r="G61" s="84">
        <f>VLOOKUP($A$58,Raport4!$B$8:$T$255,7)</f>
        <v>86</v>
      </c>
      <c r="H61" s="84">
        <f>VLOOKUP($A$58,Raport4!$B$8:$T$255,8)</f>
        <v>87</v>
      </c>
      <c r="I61" s="84">
        <f>VLOOKUP($A$58,Raport4!$B$8:$T$255,9)</f>
        <v>81</v>
      </c>
      <c r="J61" s="84">
        <f>VLOOKUP($A$58,Raport4!$B$8:$T$255,10)</f>
        <v>78</v>
      </c>
      <c r="K61" s="84">
        <f>VLOOKUP($A$58,Raport4!$B$8:$T$255,11)</f>
        <v>86</v>
      </c>
      <c r="L61" s="84">
        <f>VLOOKUP($A$58,Raport4!$B$8:$T$255,12)</f>
        <v>83.5</v>
      </c>
      <c r="M61" s="84">
        <f>VLOOKUP($A$58,Raport4!$B$8:$T$255,12)</f>
        <v>83.5</v>
      </c>
      <c r="N61" s="84">
        <f>VLOOKUP($A$58,Raport4!$B$8:$T$255,14)</f>
        <v>79.5</v>
      </c>
      <c r="O61" s="84">
        <f>VLOOKUP($A$58,Raport4!$B$8:$T$255,15)</f>
        <v>78</v>
      </c>
      <c r="P61" s="84">
        <f>VLOOKUP($A$58,Raport4!$B$8:$T$255,16)</f>
        <v>79.5</v>
      </c>
      <c r="Q61" s="84">
        <f>VLOOKUP($A$58,Raport4!$B$8:$T$255,17)</f>
        <v>76.5</v>
      </c>
      <c r="R61" s="84">
        <f>VLOOKUP($A$58,Raport4!$B$8:$T$255,18)</f>
        <v>78.5</v>
      </c>
      <c r="S61" s="38">
        <f t="shared" si="24"/>
        <v>1222</v>
      </c>
      <c r="T61" s="38">
        <f t="shared" si="26"/>
        <v>81.47</v>
      </c>
      <c r="U61" s="375"/>
      <c r="V61" s="340"/>
    </row>
    <row r="62" spans="1:22" ht="15" customHeight="1">
      <c r="A62" s="361"/>
      <c r="B62" s="77" t="str">
        <f>VLOOKUP($A$58,PresensiMIPA!$A$7:$W$360,4)</f>
        <v>3526021108030001</v>
      </c>
      <c r="C62" s="35" t="s">
        <v>24</v>
      </c>
      <c r="D62" s="84">
        <f>VLOOKUP($A$58,Raport5!$B$8:$T$280,4)</f>
        <v>71</v>
      </c>
      <c r="E62" s="84">
        <f>VLOOKUP($A$58,Raport5!$B$8:$T$280,5)</f>
        <v>80</v>
      </c>
      <c r="F62" s="84">
        <f>VLOOKUP($A$58,Raport5!$B$8:$T$280,6)</f>
        <v>88</v>
      </c>
      <c r="G62" s="84">
        <f>VLOOKUP($A$58,Raport5!$B$8:$T$280,7)</f>
        <v>88</v>
      </c>
      <c r="H62" s="84">
        <f>VLOOKUP($A$58,Raport5!$B$8:$T$280,8)</f>
        <v>75</v>
      </c>
      <c r="I62" s="84">
        <f>VLOOKUP($A$58,Raport5!$B$8:$T$280,9)</f>
        <v>79.5</v>
      </c>
      <c r="J62" s="84">
        <f>VLOOKUP($A$58,Raport5!$B$8:$T$280,10)</f>
        <v>89</v>
      </c>
      <c r="K62" s="84">
        <f>VLOOKUP($A$58,Raport5!$B$8:$T$280,11)</f>
        <v>86</v>
      </c>
      <c r="L62" s="84">
        <f>VLOOKUP($A$58,Raport5!$B$8:$T$280,12)</f>
        <v>86</v>
      </c>
      <c r="M62" s="84">
        <f>VLOOKUP($A$58,Raport5!$B$8:$T$280,13)</f>
        <v>74.5</v>
      </c>
      <c r="N62" s="84">
        <f>VLOOKUP($A$58,Raport5!$B$8:$T$280,14)</f>
        <v>80</v>
      </c>
      <c r="O62" s="84">
        <f>VLOOKUP($A$58,Raport5!$B$8:$T$280,15)</f>
        <v>79</v>
      </c>
      <c r="P62" s="84">
        <f>VLOOKUP($A$58,Raport5!$B$8:$T$280,16)</f>
        <v>80</v>
      </c>
      <c r="Q62" s="84">
        <f>VLOOKUP($A$58,Raport5!$B$8:$T$280,17)</f>
        <v>74.5</v>
      </c>
      <c r="R62" s="84">
        <f>VLOOKUP($A$58,Raport5!$B$8:$T$280,18)</f>
        <v>72.5</v>
      </c>
      <c r="S62" s="38">
        <f t="shared" si="24"/>
        <v>1203</v>
      </c>
      <c r="T62" s="38">
        <f t="shared" si="26"/>
        <v>80.2</v>
      </c>
      <c r="U62" s="375"/>
      <c r="V62" s="340"/>
    </row>
    <row r="63" spans="1:22" ht="15" customHeight="1">
      <c r="A63" s="361"/>
      <c r="B63" s="78">
        <f>VLOOKUP($A$58,PresensiMIPA!$A$7:$W$360,2)</f>
        <v>12191</v>
      </c>
      <c r="C63" s="35" t="s">
        <v>67</v>
      </c>
      <c r="D63" s="84">
        <f>VLOOKUP($A$58,Raport6!$B$8:$T$280,4)</f>
        <v>80</v>
      </c>
      <c r="E63" s="84">
        <f>VLOOKUP($A$58,Raport6!$B$8:$T$280,5)</f>
        <v>83.5</v>
      </c>
      <c r="F63" s="84">
        <f>VLOOKUP($A$58,Raport6!$B$8:$T$280,6)</f>
        <v>92</v>
      </c>
      <c r="G63" s="84">
        <f>VLOOKUP($A$58,Raport6!$B$8:$T$280,7)</f>
        <v>88</v>
      </c>
      <c r="H63" s="84">
        <f>VLOOKUP($A$58,Raport6!$B$8:$T$280,8)</f>
        <v>80</v>
      </c>
      <c r="I63" s="84">
        <f>VLOOKUP($A$58,Raport6!$B$8:$T$280,9)</f>
        <v>81</v>
      </c>
      <c r="J63" s="84">
        <f>VLOOKUP($A$58,Raport6!$B$8:$T$280,10)</f>
        <v>91</v>
      </c>
      <c r="K63" s="84">
        <f>VLOOKUP($A$58,Raport6!$B$8:$T$280,11)</f>
        <v>89</v>
      </c>
      <c r="L63" s="84">
        <f>VLOOKUP($A$58,Raport6!$B$8:$T$280,12)</f>
        <v>86</v>
      </c>
      <c r="M63" s="84">
        <f>VLOOKUP($A$58,Raport6!$B$8:$T$280,13)</f>
        <v>80</v>
      </c>
      <c r="N63" s="84">
        <f>VLOOKUP($A$58,Raport6!$B$8:$T$280,14)</f>
        <v>81.5</v>
      </c>
      <c r="O63" s="84">
        <f>VLOOKUP($A$58,Raport6!$B$8:$T$280,15)</f>
        <v>79.5</v>
      </c>
      <c r="P63" s="84">
        <f>VLOOKUP($A$58,Raport6!$B$8:$T$280,16)</f>
        <v>78</v>
      </c>
      <c r="Q63" s="84">
        <f>VLOOKUP($A$58,Raport6!$B$8:$T$280,17)</f>
        <v>77</v>
      </c>
      <c r="R63" s="84">
        <f>VLOOKUP($A$58,Raport6!$B$8:$T$280,18)</f>
        <v>79</v>
      </c>
      <c r="S63" s="38">
        <f t="shared" si="24"/>
        <v>1245.5</v>
      </c>
      <c r="T63" s="38">
        <f t="shared" si="26"/>
        <v>83.03</v>
      </c>
      <c r="U63" s="375"/>
      <c r="V63" s="340"/>
    </row>
    <row r="64" spans="1:22" ht="15" customHeight="1">
      <c r="A64" s="361"/>
      <c r="B64" s="78" t="str">
        <f>VLOOKUP($A$58,PresensiMIPA!$A$7:$W$360,3)</f>
        <v>0039202772</v>
      </c>
      <c r="C64" s="28" t="s">
        <v>21</v>
      </c>
      <c r="D64" s="40">
        <f t="shared" ref="D64:S64" si="27">ROUND(((D58+D59+D60+D61+D62+D63)/6),2)</f>
        <v>73.17</v>
      </c>
      <c r="E64" s="40">
        <f t="shared" si="27"/>
        <v>78.83</v>
      </c>
      <c r="F64" s="40">
        <f t="shared" si="27"/>
        <v>83.67</v>
      </c>
      <c r="G64" s="40">
        <f t="shared" si="27"/>
        <v>82</v>
      </c>
      <c r="H64" s="40">
        <f t="shared" si="27"/>
        <v>80</v>
      </c>
      <c r="I64" s="40">
        <f t="shared" si="27"/>
        <v>79.58</v>
      </c>
      <c r="J64" s="40">
        <f t="shared" si="27"/>
        <v>83.17</v>
      </c>
      <c r="K64" s="40">
        <f t="shared" si="27"/>
        <v>86.33</v>
      </c>
      <c r="L64" s="40">
        <f t="shared" si="27"/>
        <v>83.75</v>
      </c>
      <c r="M64" s="40">
        <f t="shared" ref="M64" si="28">ROUND(((M58+M59+M60+M61+M62+M63)/6),2)</f>
        <v>75.42</v>
      </c>
      <c r="N64" s="40">
        <f t="shared" si="27"/>
        <v>76.42</v>
      </c>
      <c r="O64" s="40">
        <f t="shared" si="27"/>
        <v>76.5</v>
      </c>
      <c r="P64" s="40">
        <f t="shared" si="27"/>
        <v>78.17</v>
      </c>
      <c r="Q64" s="40">
        <f t="shared" si="27"/>
        <v>77.25</v>
      </c>
      <c r="R64" s="40">
        <f t="shared" si="27"/>
        <v>75.5</v>
      </c>
      <c r="S64" s="39">
        <f t="shared" si="27"/>
        <v>1189.75</v>
      </c>
      <c r="T64" s="40">
        <f t="shared" si="26"/>
        <v>79.319999999999993</v>
      </c>
      <c r="U64" s="375"/>
      <c r="V64" s="340"/>
    </row>
    <row r="65" spans="1:22" ht="15" customHeight="1">
      <c r="A65" s="361"/>
      <c r="B65" s="78"/>
      <c r="C65" s="28" t="s">
        <v>206</v>
      </c>
      <c r="D65" s="79">
        <f>VLOOKUP($A$58,'Nilai USP'!$B$8:$T$280,4)</f>
        <v>90</v>
      </c>
      <c r="E65" s="79">
        <f>VLOOKUP($A$58,'Nilai USP'!$B$8:$T$280,5)</f>
        <v>86.15384615384616</v>
      </c>
      <c r="F65" s="79">
        <f>VLOOKUP($A$58,'Nilai USP'!$B$8:$T$280,6)</f>
        <v>92</v>
      </c>
      <c r="G65" s="79">
        <f>VLOOKUP($A$58,'Nilai USP'!$B$8:$T$280,7)</f>
        <v>88</v>
      </c>
      <c r="H65" s="79">
        <f>VLOOKUP($A$58,'Nilai USP'!$B$8:$T$280,8)</f>
        <v>86</v>
      </c>
      <c r="I65" s="79">
        <f>VLOOKUP($A$58,'Nilai USP'!$B$8:$T$280,9)</f>
        <v>87</v>
      </c>
      <c r="J65" s="79">
        <f>VLOOKUP($A$58,'Nilai USP'!$B$8:$T$280,10)</f>
        <v>90</v>
      </c>
      <c r="K65" s="79">
        <f>VLOOKUP($A$58,'Nilai USP'!$B$8:$T$280,11)</f>
        <v>97</v>
      </c>
      <c r="L65" s="79">
        <f>VLOOKUP($A$58,'Nilai USP'!$B$8:$T$280,12)</f>
        <v>85</v>
      </c>
      <c r="M65" s="79">
        <f>VLOOKUP($A$58,'Nilai USP'!$B$8:$T$280,13)</f>
        <v>89.411764705882348</v>
      </c>
      <c r="N65" s="79">
        <f>VLOOKUP($A$58,'Nilai USP'!$B$8:$T$280,14)</f>
        <v>80</v>
      </c>
      <c r="O65" s="79">
        <f>VLOOKUP($A$58,'Nilai USP'!$B$8:$T$280,15)</f>
        <v>83</v>
      </c>
      <c r="P65" s="79">
        <f>VLOOKUP($A$58,'Nilai USP'!$B$8:$T$280,16)</f>
        <v>86</v>
      </c>
      <c r="Q65" s="79">
        <f>VLOOKUP($A$58,'Nilai USP'!$B$8:$T$280,17)</f>
        <v>76</v>
      </c>
      <c r="R65" s="79">
        <f>VLOOKUP($A$58,'Nilai USP'!$B$8:$T$280,18)</f>
        <v>81</v>
      </c>
      <c r="S65" s="38">
        <f t="shared" ref="S65:S72" si="29">SUM(D65:R65)</f>
        <v>1296.5656108597286</v>
      </c>
      <c r="T65" s="38">
        <f t="shared" si="26"/>
        <v>86.44</v>
      </c>
      <c r="U65" s="375"/>
      <c r="V65" s="340"/>
    </row>
    <row r="66" spans="1:22" ht="15" customHeight="1" thickBot="1">
      <c r="A66" s="362"/>
      <c r="B66" s="29"/>
      <c r="C66" s="37" t="s">
        <v>205</v>
      </c>
      <c r="D66" s="41">
        <f t="shared" ref="D66:R66" si="30">ROUND((D64*$V$6+D65*$V$7),0)</f>
        <v>82</v>
      </c>
      <c r="E66" s="41">
        <f t="shared" si="30"/>
        <v>82</v>
      </c>
      <c r="F66" s="41">
        <f t="shared" si="30"/>
        <v>88</v>
      </c>
      <c r="G66" s="41">
        <f t="shared" si="30"/>
        <v>85</v>
      </c>
      <c r="H66" s="41">
        <f t="shared" si="30"/>
        <v>83</v>
      </c>
      <c r="I66" s="41">
        <f t="shared" si="30"/>
        <v>83</v>
      </c>
      <c r="J66" s="41">
        <f t="shared" si="30"/>
        <v>87</v>
      </c>
      <c r="K66" s="41">
        <f t="shared" si="30"/>
        <v>92</v>
      </c>
      <c r="L66" s="41">
        <f t="shared" si="30"/>
        <v>84</v>
      </c>
      <c r="M66" s="41">
        <f t="shared" si="30"/>
        <v>82</v>
      </c>
      <c r="N66" s="41">
        <f t="shared" si="30"/>
        <v>78</v>
      </c>
      <c r="O66" s="41">
        <f t="shared" si="30"/>
        <v>80</v>
      </c>
      <c r="P66" s="41">
        <f t="shared" si="30"/>
        <v>82</v>
      </c>
      <c r="Q66" s="41">
        <f t="shared" si="30"/>
        <v>77</v>
      </c>
      <c r="R66" s="41">
        <f t="shared" si="30"/>
        <v>78</v>
      </c>
      <c r="S66" s="41">
        <f t="shared" si="29"/>
        <v>1243</v>
      </c>
      <c r="T66" s="41">
        <f t="shared" si="26"/>
        <v>82.87</v>
      </c>
      <c r="U66" s="376"/>
      <c r="V66" s="341"/>
    </row>
    <row r="67" spans="1:22" ht="15" customHeight="1" thickTop="1">
      <c r="A67" s="377">
        <v>7</v>
      </c>
      <c r="B67" s="26"/>
      <c r="C67" s="34" t="s">
        <v>34</v>
      </c>
      <c r="D67" s="83">
        <f>VLOOKUP($A$67,Raport1!$B$8:$T$280,4)</f>
        <v>81</v>
      </c>
      <c r="E67" s="83">
        <f>VLOOKUP($A$67,Raport1!$B$8:$T$280,5)</f>
        <v>80.5</v>
      </c>
      <c r="F67" s="83">
        <f>VLOOKUP($A$67,Raport1!$B$8:$T$280,6)</f>
        <v>77</v>
      </c>
      <c r="G67" s="83">
        <f>VLOOKUP($A$67,Raport1!$B$8:$T$280,7)</f>
        <v>77</v>
      </c>
      <c r="H67" s="83">
        <f>VLOOKUP($A$67,Raport1!$B$8:$T$280,8)</f>
        <v>89</v>
      </c>
      <c r="I67" s="83">
        <f>VLOOKUP($A$67,Raport1!$B$8:$T$280,9)</f>
        <v>77</v>
      </c>
      <c r="J67" s="83">
        <f>VLOOKUP($A$67,Raport1!$B$8:$T$280,10)</f>
        <v>85</v>
      </c>
      <c r="K67" s="83">
        <f>VLOOKUP($A$67,Raport1!$B$8:$T$280,11)</f>
        <v>83.5</v>
      </c>
      <c r="L67" s="83">
        <f>VLOOKUP($A$67,Raport1!$B$8:$T$280,12)</f>
        <v>85.5</v>
      </c>
      <c r="M67" s="83">
        <f>VLOOKUP($A$67,Raport1!$B$8:$T$280,13)</f>
        <v>73.5</v>
      </c>
      <c r="N67" s="83">
        <f>VLOOKUP($A$67,Raport1!$B$8:$T$280,14)</f>
        <v>72.5</v>
      </c>
      <c r="O67" s="83">
        <f>VLOOKUP($A$67,Raport1!$B$8:$T$280,15)</f>
        <v>79</v>
      </c>
      <c r="P67" s="83">
        <f>VLOOKUP($A$67,Raport1!$B$8:$T$280,16)</f>
        <v>76.5</v>
      </c>
      <c r="Q67" s="83">
        <f>VLOOKUP($A$67,Raport1!$B$8:$T$280,17)</f>
        <v>78.5</v>
      </c>
      <c r="R67" s="83">
        <f>VLOOKUP($A$67,Raport1!$B$8:$T$280,18)</f>
        <v>78</v>
      </c>
      <c r="S67" s="80">
        <f t="shared" si="29"/>
        <v>1193.5</v>
      </c>
      <c r="T67" s="80">
        <f t="shared" ref="T67:T75" si="31">ROUND(S67/COUNT(D67:R67),2)</f>
        <v>79.569999999999993</v>
      </c>
      <c r="U67" s="337" t="str">
        <f>'SIKAP IPA'!J14</f>
        <v>SB</v>
      </c>
      <c r="V67" s="340" t="s">
        <v>33</v>
      </c>
    </row>
    <row r="68" spans="1:22" ht="15" customHeight="1">
      <c r="A68" s="361"/>
      <c r="B68" s="26"/>
      <c r="C68" s="35" t="s">
        <v>35</v>
      </c>
      <c r="D68" s="84">
        <f>VLOOKUP($A$67,Raport2!$B$8:$T$280,4)</f>
        <v>84.5</v>
      </c>
      <c r="E68" s="84">
        <f>VLOOKUP($A$67,Raport2!$B$8:$T$280,5)</f>
        <v>85</v>
      </c>
      <c r="F68" s="84">
        <f>VLOOKUP($A$67,Raport2!$B$8:$T$280,6)</f>
        <v>78.5</v>
      </c>
      <c r="G68" s="84">
        <f>VLOOKUP($A$67,Raport2!$B$8:$T$280,7)</f>
        <v>80.5</v>
      </c>
      <c r="H68" s="84">
        <f>VLOOKUP($A$67,Raport2!$B$8:$T$280,8)</f>
        <v>89</v>
      </c>
      <c r="I68" s="84">
        <f>VLOOKUP($A$67,Raport2!$B$8:$T$280,9)</f>
        <v>79.5</v>
      </c>
      <c r="J68" s="84">
        <f>VLOOKUP($A$67,Raport2!$B$8:$T$280,10)</f>
        <v>89</v>
      </c>
      <c r="K68" s="84">
        <f>VLOOKUP($A$67,Raport2!$B$8:$T$280,11)</f>
        <v>85</v>
      </c>
      <c r="L68" s="84">
        <f>VLOOKUP($A$67,Raport2!$B$8:$T$280,12)</f>
        <v>84</v>
      </c>
      <c r="M68" s="84">
        <f>VLOOKUP($A$67,Raport2!$B$8:$T$280,13)</f>
        <v>78.5</v>
      </c>
      <c r="N68" s="84">
        <f>VLOOKUP($A$67,Raport2!$B$8:$T$280,14)</f>
        <v>80</v>
      </c>
      <c r="O68" s="84">
        <f>VLOOKUP($A$67,Raport2!$B$8:$T$280,15)</f>
        <v>80</v>
      </c>
      <c r="P68" s="84">
        <f>VLOOKUP($A$67,Raport2!$B$8:$T$280,16)</f>
        <v>82.5</v>
      </c>
      <c r="Q68" s="84">
        <f>VLOOKUP($A$67,Raport2!$B$8:$T$280,17)</f>
        <v>80.5</v>
      </c>
      <c r="R68" s="84">
        <f>VLOOKUP($A$67,Raport2!$B$8:$T$280,18)</f>
        <v>85</v>
      </c>
      <c r="S68" s="38">
        <f t="shared" si="29"/>
        <v>1241.5</v>
      </c>
      <c r="T68" s="38">
        <f t="shared" si="31"/>
        <v>82.77</v>
      </c>
      <c r="U68" s="375"/>
      <c r="V68" s="340"/>
    </row>
    <row r="69" spans="1:22" ht="15" customHeight="1">
      <c r="A69" s="361"/>
      <c r="B69" s="342" t="str">
        <f>VLOOKUP($A$67,PresensiMIPA!$A$7:$W$360,7)</f>
        <v>BISMILLAH GHAZA JUNIAR</v>
      </c>
      <c r="C69" s="35" t="s">
        <v>22</v>
      </c>
      <c r="D69" s="84">
        <f>VLOOKUP($A$67,Raport3!$B$8:$T$280,4)</f>
        <v>82</v>
      </c>
      <c r="E69" s="84">
        <f>VLOOKUP($A$67,Raport3!$B$8:$T$280,5)</f>
        <v>86</v>
      </c>
      <c r="F69" s="84">
        <f>VLOOKUP($A$67,Raport3!$B$8:$T$280,6)</f>
        <v>88.5</v>
      </c>
      <c r="G69" s="84">
        <f>VLOOKUP($A$67,Raport3!$B$8:$T$280,7)</f>
        <v>88</v>
      </c>
      <c r="H69" s="84">
        <f>VLOOKUP($A$67,Raport3!$B$8:$T$280,8)</f>
        <v>84.5</v>
      </c>
      <c r="I69" s="84">
        <f>VLOOKUP($A$67,Raport3!$B$8:$T$280,9)</f>
        <v>79.5</v>
      </c>
      <c r="J69" s="84">
        <f>VLOOKUP($A$67,Raport3!$B$8:$T$280,10)</f>
        <v>91</v>
      </c>
      <c r="K69" s="84">
        <f>VLOOKUP($A$67,Raport3!$B$8:$T$280,11)</f>
        <v>88</v>
      </c>
      <c r="L69" s="84">
        <f>VLOOKUP($A$67,Raport3!$B$8:$T$280,12)</f>
        <v>87</v>
      </c>
      <c r="M69" s="84">
        <f>VLOOKUP($A$67,Raport3!$B$8:$T$280,13)</f>
        <v>85.5</v>
      </c>
      <c r="N69" s="84">
        <f>VLOOKUP($A$67,Raport3!$B$8:$T$280,14)</f>
        <v>82.5</v>
      </c>
      <c r="O69" s="84">
        <f>VLOOKUP($A$67,Raport3!$B$8:$T$280,15)</f>
        <v>90.5</v>
      </c>
      <c r="P69" s="84">
        <f>VLOOKUP($A$67,Raport3!$B$8:$T$280,16)</f>
        <v>82.5</v>
      </c>
      <c r="Q69" s="84">
        <f>VLOOKUP($A$67,Raport3!$B$8:$T$280,17)</f>
        <v>79.5</v>
      </c>
      <c r="R69" s="84">
        <f>VLOOKUP($A$67,Raport3!$B$8:$T$280,18)</f>
        <v>86.5</v>
      </c>
      <c r="S69" s="38">
        <f t="shared" si="29"/>
        <v>1281.5</v>
      </c>
      <c r="T69" s="38">
        <f t="shared" si="31"/>
        <v>85.43</v>
      </c>
      <c r="U69" s="375"/>
      <c r="V69" s="340"/>
    </row>
    <row r="70" spans="1:22" ht="15" customHeight="1">
      <c r="A70" s="361"/>
      <c r="B70" s="342"/>
      <c r="C70" s="35" t="s">
        <v>23</v>
      </c>
      <c r="D70" s="84">
        <f>VLOOKUP($A$67,Raport4!$B$8:$T$255,4)</f>
        <v>88.5</v>
      </c>
      <c r="E70" s="84">
        <f>VLOOKUP($A$67,Raport4!$B$8:$T$255,5)</f>
        <v>90</v>
      </c>
      <c r="F70" s="84">
        <f>VLOOKUP($A$67,Raport4!$B$8:$T$255,6)</f>
        <v>91</v>
      </c>
      <c r="G70" s="84">
        <f>VLOOKUP($A$67,Raport4!$B$8:$T$255,7)</f>
        <v>89</v>
      </c>
      <c r="H70" s="84">
        <f>VLOOKUP($A$67,Raport4!$B$8:$T$255,8)</f>
        <v>87</v>
      </c>
      <c r="I70" s="84">
        <f>VLOOKUP($A$67,Raport4!$B$8:$T$255,9)</f>
        <v>82</v>
      </c>
      <c r="J70" s="84">
        <f>VLOOKUP($A$67,Raport4!$B$8:$T$255,10)</f>
        <v>91</v>
      </c>
      <c r="K70" s="84">
        <f>VLOOKUP($A$67,Raport4!$B$8:$T$255,11)</f>
        <v>88</v>
      </c>
      <c r="L70" s="84">
        <f>VLOOKUP($A$67,Raport4!$B$8:$T$255,12)</f>
        <v>86.5</v>
      </c>
      <c r="M70" s="84">
        <f>VLOOKUP($A$67,Raport4!$B$8:$T$255,12)</f>
        <v>86.5</v>
      </c>
      <c r="N70" s="84">
        <f>VLOOKUP($A$67,Raport4!$B$8:$T$255,14)</f>
        <v>82.5</v>
      </c>
      <c r="O70" s="84">
        <f>VLOOKUP($A$67,Raport4!$B$8:$T$255,15)</f>
        <v>90</v>
      </c>
      <c r="P70" s="84">
        <f>VLOOKUP($A$67,Raport4!$B$8:$T$255,16)</f>
        <v>85</v>
      </c>
      <c r="Q70" s="84">
        <f>VLOOKUP($A$67,Raport4!$B$8:$T$255,17)</f>
        <v>80</v>
      </c>
      <c r="R70" s="84">
        <f>VLOOKUP($A$67,Raport4!$B$8:$T$255,18)</f>
        <v>85</v>
      </c>
      <c r="S70" s="38">
        <f t="shared" si="29"/>
        <v>1302</v>
      </c>
      <c r="T70" s="38">
        <f t="shared" si="31"/>
        <v>86.8</v>
      </c>
      <c r="U70" s="375"/>
      <c r="V70" s="340"/>
    </row>
    <row r="71" spans="1:22" ht="15" customHeight="1">
      <c r="A71" s="361"/>
      <c r="B71" s="77" t="str">
        <f>VLOOKUP($A$67,PresensiMIPA!$A$7:$W$360,4)</f>
        <v>3526012906030004</v>
      </c>
      <c r="C71" s="35" t="s">
        <v>24</v>
      </c>
      <c r="D71" s="84">
        <f>VLOOKUP($A$67,Raport5!$B$8:$T$280,4)</f>
        <v>81.5</v>
      </c>
      <c r="E71" s="84">
        <f>VLOOKUP($A$67,Raport5!$B$8:$T$280,5)</f>
        <v>90.5</v>
      </c>
      <c r="F71" s="84">
        <f>VLOOKUP($A$67,Raport5!$B$8:$T$280,6)</f>
        <v>94</v>
      </c>
      <c r="G71" s="84">
        <f>VLOOKUP($A$67,Raport5!$B$8:$T$280,7)</f>
        <v>90</v>
      </c>
      <c r="H71" s="84">
        <f>VLOOKUP($A$67,Raport5!$B$8:$T$280,8)</f>
        <v>90.5</v>
      </c>
      <c r="I71" s="84">
        <f>VLOOKUP($A$67,Raport5!$B$8:$T$280,9)</f>
        <v>83.5</v>
      </c>
      <c r="J71" s="84">
        <f>VLOOKUP($A$67,Raport5!$B$8:$T$280,10)</f>
        <v>92.5</v>
      </c>
      <c r="K71" s="84">
        <f>VLOOKUP($A$67,Raport5!$B$8:$T$280,11)</f>
        <v>91</v>
      </c>
      <c r="L71" s="84">
        <f>VLOOKUP($A$67,Raport5!$B$8:$T$280,12)</f>
        <v>91</v>
      </c>
      <c r="M71" s="84">
        <f>VLOOKUP($A$67,Raport5!$B$8:$T$280,13)</f>
        <v>87</v>
      </c>
      <c r="N71" s="84">
        <f>VLOOKUP($A$67,Raport5!$B$8:$T$280,14)</f>
        <v>85</v>
      </c>
      <c r="O71" s="84">
        <f>VLOOKUP($A$67,Raport5!$B$8:$T$280,15)</f>
        <v>90.5</v>
      </c>
      <c r="P71" s="84">
        <f>VLOOKUP($A$67,Raport5!$B$8:$T$280,16)</f>
        <v>86</v>
      </c>
      <c r="Q71" s="84">
        <f>VLOOKUP($A$67,Raport5!$B$8:$T$280,17)</f>
        <v>80</v>
      </c>
      <c r="R71" s="84">
        <f>VLOOKUP($A$67,Raport5!$B$8:$T$280,18)</f>
        <v>86</v>
      </c>
      <c r="S71" s="38">
        <f t="shared" si="29"/>
        <v>1319</v>
      </c>
      <c r="T71" s="38">
        <f t="shared" si="31"/>
        <v>87.93</v>
      </c>
      <c r="U71" s="375"/>
      <c r="V71" s="340"/>
    </row>
    <row r="72" spans="1:22" ht="15" customHeight="1">
      <c r="A72" s="361"/>
      <c r="B72" s="78">
        <f>VLOOKUP($A$67,PresensiMIPA!$A$7:$W$360,2)</f>
        <v>12193</v>
      </c>
      <c r="C72" s="35" t="s">
        <v>67</v>
      </c>
      <c r="D72" s="84">
        <f>VLOOKUP($A$67,Raport6!$B$8:$T$280,4)</f>
        <v>89.5</v>
      </c>
      <c r="E72" s="84">
        <f>VLOOKUP($A$67,Raport6!$B$8:$T$280,5)</f>
        <v>91.5</v>
      </c>
      <c r="F72" s="84">
        <f>VLOOKUP($A$67,Raport6!$B$8:$T$280,6)</f>
        <v>97</v>
      </c>
      <c r="G72" s="84">
        <f>VLOOKUP($A$67,Raport6!$B$8:$T$280,7)</f>
        <v>90</v>
      </c>
      <c r="H72" s="84">
        <f>VLOOKUP($A$67,Raport6!$B$8:$T$280,8)</f>
        <v>90.5</v>
      </c>
      <c r="I72" s="84">
        <f>VLOOKUP($A$67,Raport6!$B$8:$T$280,9)</f>
        <v>86</v>
      </c>
      <c r="J72" s="84">
        <f>VLOOKUP($A$67,Raport6!$B$8:$T$280,10)</f>
        <v>95.5</v>
      </c>
      <c r="K72" s="84">
        <f>VLOOKUP($A$67,Raport6!$B$8:$T$280,11)</f>
        <v>94</v>
      </c>
      <c r="L72" s="84">
        <f>VLOOKUP($A$67,Raport6!$B$8:$T$280,12)</f>
        <v>93</v>
      </c>
      <c r="M72" s="84">
        <f>VLOOKUP($A$67,Raport6!$B$8:$T$280,13)</f>
        <v>89</v>
      </c>
      <c r="N72" s="84">
        <f>VLOOKUP($A$67,Raport6!$B$8:$T$280,14)</f>
        <v>86</v>
      </c>
      <c r="O72" s="84">
        <f>VLOOKUP($A$67,Raport6!$B$8:$T$280,15)</f>
        <v>90.5</v>
      </c>
      <c r="P72" s="84">
        <f>VLOOKUP($A$67,Raport6!$B$8:$T$280,16)</f>
        <v>86</v>
      </c>
      <c r="Q72" s="84">
        <f>VLOOKUP($A$67,Raport6!$B$8:$T$280,17)</f>
        <v>82.5</v>
      </c>
      <c r="R72" s="84">
        <f>VLOOKUP($A$67,Raport6!$B$8:$T$280,18)</f>
        <v>86.5</v>
      </c>
      <c r="S72" s="38">
        <f t="shared" si="29"/>
        <v>1347.5</v>
      </c>
      <c r="T72" s="38">
        <f t="shared" si="31"/>
        <v>89.83</v>
      </c>
      <c r="U72" s="375"/>
      <c r="V72" s="340"/>
    </row>
    <row r="73" spans="1:22" ht="15" customHeight="1">
      <c r="A73" s="361"/>
      <c r="B73" s="78" t="str">
        <f>VLOOKUP($A$67,PresensiMIPA!$A$7:$W$360,3)</f>
        <v>0033427072</v>
      </c>
      <c r="C73" s="28" t="s">
        <v>21</v>
      </c>
      <c r="D73" s="40">
        <f t="shared" ref="D73:S73" si="32">ROUND(((D67+D68+D69+D70+D71+D72)/6),2)</f>
        <v>84.5</v>
      </c>
      <c r="E73" s="40">
        <f t="shared" si="32"/>
        <v>87.25</v>
      </c>
      <c r="F73" s="40">
        <f t="shared" si="32"/>
        <v>87.67</v>
      </c>
      <c r="G73" s="40">
        <f t="shared" si="32"/>
        <v>85.75</v>
      </c>
      <c r="H73" s="40">
        <f t="shared" si="32"/>
        <v>88.42</v>
      </c>
      <c r="I73" s="40">
        <f t="shared" si="32"/>
        <v>81.25</v>
      </c>
      <c r="J73" s="40">
        <f t="shared" si="32"/>
        <v>90.67</v>
      </c>
      <c r="K73" s="40">
        <f t="shared" si="32"/>
        <v>88.25</v>
      </c>
      <c r="L73" s="40">
        <f t="shared" si="32"/>
        <v>87.83</v>
      </c>
      <c r="M73" s="40">
        <f t="shared" ref="M73" si="33">ROUND(((M67+M68+M69+M70+M71+M72)/6),2)</f>
        <v>83.33</v>
      </c>
      <c r="N73" s="40">
        <f t="shared" si="32"/>
        <v>81.42</v>
      </c>
      <c r="O73" s="40">
        <f t="shared" si="32"/>
        <v>86.75</v>
      </c>
      <c r="P73" s="40">
        <f t="shared" si="32"/>
        <v>83.08</v>
      </c>
      <c r="Q73" s="40">
        <f t="shared" si="32"/>
        <v>80.17</v>
      </c>
      <c r="R73" s="40">
        <f t="shared" si="32"/>
        <v>84.5</v>
      </c>
      <c r="S73" s="39">
        <f t="shared" si="32"/>
        <v>1280.83</v>
      </c>
      <c r="T73" s="40">
        <f t="shared" si="31"/>
        <v>85.39</v>
      </c>
      <c r="U73" s="375"/>
      <c r="V73" s="340"/>
    </row>
    <row r="74" spans="1:22" ht="15" customHeight="1">
      <c r="A74" s="361"/>
      <c r="B74" s="78"/>
      <c r="C74" s="28" t="s">
        <v>206</v>
      </c>
      <c r="D74" s="79">
        <f>VLOOKUP($A$67,'Nilai USP'!$B$8:$T$280,4)</f>
        <v>91</v>
      </c>
      <c r="E74" s="79">
        <f>VLOOKUP($A$67,'Nilai USP'!$B$8:$T$280,5)</f>
        <v>86.92307692307692</v>
      </c>
      <c r="F74" s="79">
        <f>VLOOKUP($A$67,'Nilai USP'!$B$8:$T$280,6)</f>
        <v>96</v>
      </c>
      <c r="G74" s="79">
        <f>VLOOKUP($A$67,'Nilai USP'!$B$8:$T$280,7)</f>
        <v>93</v>
      </c>
      <c r="H74" s="79">
        <f>VLOOKUP($A$67,'Nilai USP'!$B$8:$T$280,8)</f>
        <v>84</v>
      </c>
      <c r="I74" s="79">
        <f>VLOOKUP($A$67,'Nilai USP'!$B$8:$T$280,9)</f>
        <v>97</v>
      </c>
      <c r="J74" s="79">
        <f>VLOOKUP($A$67,'Nilai USP'!$B$8:$T$280,10)</f>
        <v>95</v>
      </c>
      <c r="K74" s="79">
        <f>VLOOKUP($A$67,'Nilai USP'!$B$8:$T$280,11)</f>
        <v>97</v>
      </c>
      <c r="L74" s="79">
        <f>VLOOKUP($A$67,'Nilai USP'!$B$8:$T$280,12)</f>
        <v>93</v>
      </c>
      <c r="M74" s="79">
        <f>VLOOKUP($A$67,'Nilai USP'!$B$8:$T$280,13)</f>
        <v>96.470588235294116</v>
      </c>
      <c r="N74" s="79">
        <f>VLOOKUP($A$67,'Nilai USP'!$B$8:$T$280,14)</f>
        <v>85</v>
      </c>
      <c r="O74" s="79">
        <f>VLOOKUP($A$67,'Nilai USP'!$B$8:$T$280,15)</f>
        <v>87</v>
      </c>
      <c r="P74" s="79">
        <f>VLOOKUP($A$67,'Nilai USP'!$B$8:$T$280,16)</f>
        <v>92</v>
      </c>
      <c r="Q74" s="79">
        <f>VLOOKUP($A$67,'Nilai USP'!$B$8:$T$280,17)</f>
        <v>85</v>
      </c>
      <c r="R74" s="79">
        <f>VLOOKUP($A$67,'Nilai USP'!$B$8:$T$280,18)</f>
        <v>90</v>
      </c>
      <c r="S74" s="38">
        <f t="shared" ref="S74:S81" si="34">SUM(D74:R74)</f>
        <v>1368.393665158371</v>
      </c>
      <c r="T74" s="38">
        <f t="shared" si="31"/>
        <v>91.23</v>
      </c>
      <c r="U74" s="375"/>
      <c r="V74" s="340"/>
    </row>
    <row r="75" spans="1:22" ht="15" customHeight="1" thickBot="1">
      <c r="A75" s="362"/>
      <c r="B75" s="29"/>
      <c r="C75" s="37" t="s">
        <v>205</v>
      </c>
      <c r="D75" s="41">
        <f t="shared" ref="D75:R75" si="35">ROUND((D73*$V$6+D74*$V$7),0)</f>
        <v>88</v>
      </c>
      <c r="E75" s="41">
        <f t="shared" si="35"/>
        <v>87</v>
      </c>
      <c r="F75" s="41">
        <f t="shared" si="35"/>
        <v>92</v>
      </c>
      <c r="G75" s="41">
        <f t="shared" si="35"/>
        <v>89</v>
      </c>
      <c r="H75" s="41">
        <f t="shared" si="35"/>
        <v>86</v>
      </c>
      <c r="I75" s="41">
        <f t="shared" si="35"/>
        <v>89</v>
      </c>
      <c r="J75" s="41">
        <f t="shared" si="35"/>
        <v>93</v>
      </c>
      <c r="K75" s="41">
        <f t="shared" si="35"/>
        <v>93</v>
      </c>
      <c r="L75" s="41">
        <f t="shared" si="35"/>
        <v>90</v>
      </c>
      <c r="M75" s="41">
        <f t="shared" si="35"/>
        <v>90</v>
      </c>
      <c r="N75" s="41">
        <f t="shared" si="35"/>
        <v>83</v>
      </c>
      <c r="O75" s="41">
        <f t="shared" si="35"/>
        <v>87</v>
      </c>
      <c r="P75" s="41">
        <f t="shared" si="35"/>
        <v>88</v>
      </c>
      <c r="Q75" s="41">
        <f t="shared" si="35"/>
        <v>83</v>
      </c>
      <c r="R75" s="41">
        <f t="shared" si="35"/>
        <v>87</v>
      </c>
      <c r="S75" s="41">
        <f t="shared" si="34"/>
        <v>1325</v>
      </c>
      <c r="T75" s="41">
        <f t="shared" si="31"/>
        <v>88.33</v>
      </c>
      <c r="U75" s="376"/>
      <c r="V75" s="341"/>
    </row>
    <row r="76" spans="1:22" ht="15" customHeight="1" thickTop="1">
      <c r="A76" s="377">
        <v>8</v>
      </c>
      <c r="B76" s="26"/>
      <c r="C76" s="34" t="s">
        <v>34</v>
      </c>
      <c r="D76" s="83">
        <f>VLOOKUP($A$76,Raport1!$B$8:$T$280,4)</f>
        <v>80.5</v>
      </c>
      <c r="E76" s="83">
        <f>VLOOKUP($A$76,Raport1!$B$8:$T$280,5)</f>
        <v>77</v>
      </c>
      <c r="F76" s="83">
        <f>VLOOKUP($A$76,Raport1!$B$8:$T$280,6)</f>
        <v>77.5</v>
      </c>
      <c r="G76" s="83">
        <f>VLOOKUP($A$76,Raport1!$B$8:$T$280,7)</f>
        <v>76</v>
      </c>
      <c r="H76" s="83">
        <f>VLOOKUP($A$76,Raport1!$B$8:$T$280,8)</f>
        <v>83</v>
      </c>
      <c r="I76" s="83">
        <f>VLOOKUP($A$76,Raport1!$B$8:$T$280,9)</f>
        <v>77.5</v>
      </c>
      <c r="J76" s="83">
        <f>VLOOKUP($A$76,Raport1!$B$8:$T$280,10)</f>
        <v>87</v>
      </c>
      <c r="K76" s="83">
        <f>VLOOKUP($A$76,Raport1!$B$8:$T$280,11)</f>
        <v>81</v>
      </c>
      <c r="L76" s="83">
        <f>VLOOKUP($A$76,Raport1!$B$8:$T$280,12)</f>
        <v>83.5</v>
      </c>
      <c r="M76" s="83">
        <f>VLOOKUP($A$76,Raport1!$B$8:$T$280,13)</f>
        <v>74</v>
      </c>
      <c r="N76" s="83">
        <f>VLOOKUP($A$76,Raport1!$B$8:$T$280,14)</f>
        <v>73.5</v>
      </c>
      <c r="O76" s="83">
        <f>VLOOKUP($A$76,Raport1!$B$8:$T$280,15)</f>
        <v>78.5</v>
      </c>
      <c r="P76" s="83">
        <f>VLOOKUP($A$76,Raport1!$B$8:$T$280,16)</f>
        <v>77</v>
      </c>
      <c r="Q76" s="83">
        <f>VLOOKUP($A$76,Raport1!$B$8:$T$280,17)</f>
        <v>79</v>
      </c>
      <c r="R76" s="83">
        <f>VLOOKUP($A$76,Raport1!$B$8:$T$280,18)</f>
        <v>77.5</v>
      </c>
      <c r="S76" s="80">
        <f t="shared" si="34"/>
        <v>1182.5</v>
      </c>
      <c r="T76" s="80">
        <f t="shared" ref="T76:T84" si="36">ROUND(S76/COUNT(D76:R76),2)</f>
        <v>78.83</v>
      </c>
      <c r="U76" s="337" t="str">
        <f>'SIKAP IPA'!J15</f>
        <v>SB</v>
      </c>
      <c r="V76" s="340" t="s">
        <v>33</v>
      </c>
    </row>
    <row r="77" spans="1:22" ht="15" customHeight="1">
      <c r="A77" s="361"/>
      <c r="B77" s="26"/>
      <c r="C77" s="35" t="s">
        <v>35</v>
      </c>
      <c r="D77" s="84">
        <f>VLOOKUP($A$76,Raport2!$B$8:$T$280,4)</f>
        <v>83</v>
      </c>
      <c r="E77" s="84">
        <f>VLOOKUP($A$76,Raport2!$B$8:$T$280,5)</f>
        <v>79.5</v>
      </c>
      <c r="F77" s="84">
        <f>VLOOKUP($A$76,Raport2!$B$8:$T$280,6)</f>
        <v>76</v>
      </c>
      <c r="G77" s="84">
        <f>VLOOKUP($A$76,Raport2!$B$8:$T$280,7)</f>
        <v>82.5</v>
      </c>
      <c r="H77" s="84">
        <f>VLOOKUP($A$76,Raport2!$B$8:$T$280,8)</f>
        <v>83</v>
      </c>
      <c r="I77" s="84">
        <f>VLOOKUP($A$76,Raport2!$B$8:$T$280,9)</f>
        <v>79</v>
      </c>
      <c r="J77" s="84">
        <f>VLOOKUP($A$76,Raport2!$B$8:$T$280,10)</f>
        <v>88</v>
      </c>
      <c r="K77" s="84">
        <f>VLOOKUP($A$76,Raport2!$B$8:$T$280,11)</f>
        <v>82.5</v>
      </c>
      <c r="L77" s="84">
        <f>VLOOKUP($A$76,Raport2!$B$8:$T$280,12)</f>
        <v>83.5</v>
      </c>
      <c r="M77" s="84">
        <f>VLOOKUP($A$76,Raport2!$B$8:$T$280,13)</f>
        <v>76.5</v>
      </c>
      <c r="N77" s="84">
        <f>VLOOKUP($A$76,Raport2!$B$8:$T$280,14)</f>
        <v>83</v>
      </c>
      <c r="O77" s="84">
        <f>VLOOKUP($A$76,Raport2!$B$8:$T$280,15)</f>
        <v>81</v>
      </c>
      <c r="P77" s="84">
        <f>VLOOKUP($A$76,Raport2!$B$8:$T$280,16)</f>
        <v>79.5</v>
      </c>
      <c r="Q77" s="84">
        <f>VLOOKUP($A$76,Raport2!$B$8:$T$280,17)</f>
        <v>84</v>
      </c>
      <c r="R77" s="84">
        <f>VLOOKUP($A$76,Raport2!$B$8:$T$280,18)</f>
        <v>82.5</v>
      </c>
      <c r="S77" s="38">
        <f t="shared" si="34"/>
        <v>1223.5</v>
      </c>
      <c r="T77" s="38">
        <f t="shared" si="36"/>
        <v>81.569999999999993</v>
      </c>
      <c r="U77" s="375"/>
      <c r="V77" s="340"/>
    </row>
    <row r="78" spans="1:22" ht="15" customHeight="1">
      <c r="A78" s="361"/>
      <c r="B78" s="342" t="str">
        <f>VLOOKUP($A$76,PresensiMIPA!$A$7:$W$360,7)</f>
        <v>ELISA REFIANI</v>
      </c>
      <c r="C78" s="35" t="s">
        <v>22</v>
      </c>
      <c r="D78" s="84">
        <f>VLOOKUP($A$76,Raport3!$B$8:$T$280,4)</f>
        <v>88</v>
      </c>
      <c r="E78" s="84">
        <f>VLOOKUP($A$76,Raport3!$B$8:$T$280,5)</f>
        <v>81</v>
      </c>
      <c r="F78" s="84">
        <f>VLOOKUP($A$76,Raport3!$B$8:$T$280,6)</f>
        <v>88.5</v>
      </c>
      <c r="G78" s="84">
        <f>VLOOKUP($A$76,Raport3!$B$8:$T$280,7)</f>
        <v>85.5</v>
      </c>
      <c r="H78" s="84">
        <f>VLOOKUP($A$76,Raport3!$B$8:$T$280,8)</f>
        <v>84</v>
      </c>
      <c r="I78" s="84">
        <f>VLOOKUP($A$76,Raport3!$B$8:$T$280,9)</f>
        <v>81.5</v>
      </c>
      <c r="J78" s="84">
        <f>VLOOKUP($A$76,Raport3!$B$8:$T$280,10)</f>
        <v>91</v>
      </c>
      <c r="K78" s="84">
        <f>VLOOKUP($A$76,Raport3!$B$8:$T$280,11)</f>
        <v>87</v>
      </c>
      <c r="L78" s="84">
        <f>VLOOKUP($A$76,Raport3!$B$8:$T$280,12)</f>
        <v>85</v>
      </c>
      <c r="M78" s="84">
        <f>VLOOKUP($A$76,Raport3!$B$8:$T$280,13)</f>
        <v>85.5</v>
      </c>
      <c r="N78" s="84">
        <f>VLOOKUP($A$76,Raport3!$B$8:$T$280,14)</f>
        <v>82.5</v>
      </c>
      <c r="O78" s="84">
        <f>VLOOKUP($A$76,Raport3!$B$8:$T$280,15)</f>
        <v>89</v>
      </c>
      <c r="P78" s="84">
        <f>VLOOKUP($A$76,Raport3!$B$8:$T$280,16)</f>
        <v>88</v>
      </c>
      <c r="Q78" s="84">
        <f>VLOOKUP($A$76,Raport3!$B$8:$T$280,17)</f>
        <v>84</v>
      </c>
      <c r="R78" s="84">
        <f>VLOOKUP($A$76,Raport3!$B$8:$T$280,18)</f>
        <v>83</v>
      </c>
      <c r="S78" s="38">
        <f t="shared" si="34"/>
        <v>1283.5</v>
      </c>
      <c r="T78" s="38">
        <f t="shared" si="36"/>
        <v>85.57</v>
      </c>
      <c r="U78" s="375"/>
      <c r="V78" s="340"/>
    </row>
    <row r="79" spans="1:22" ht="15" customHeight="1">
      <c r="A79" s="361"/>
      <c r="B79" s="342"/>
      <c r="C79" s="35" t="s">
        <v>23</v>
      </c>
      <c r="D79" s="84">
        <f>VLOOKUP($A$76,Raport4!$B$8:$T$255,4)</f>
        <v>90.5</v>
      </c>
      <c r="E79" s="84">
        <f>VLOOKUP($A$76,Raport4!$B$8:$T$255,5)</f>
        <v>83.5</v>
      </c>
      <c r="F79" s="84">
        <f>VLOOKUP($A$76,Raport4!$B$8:$T$255,6)</f>
        <v>91</v>
      </c>
      <c r="G79" s="84">
        <f>VLOOKUP($A$76,Raport4!$B$8:$T$255,7)</f>
        <v>89</v>
      </c>
      <c r="H79" s="84">
        <f>VLOOKUP($A$76,Raport4!$B$8:$T$255,8)</f>
        <v>88</v>
      </c>
      <c r="I79" s="84">
        <f>VLOOKUP($A$76,Raport4!$B$8:$T$255,9)</f>
        <v>85</v>
      </c>
      <c r="J79" s="84">
        <f>VLOOKUP($A$76,Raport4!$B$8:$T$255,10)</f>
        <v>91.5</v>
      </c>
      <c r="K79" s="84">
        <f>VLOOKUP($A$76,Raport4!$B$8:$T$255,11)</f>
        <v>87</v>
      </c>
      <c r="L79" s="84">
        <f>VLOOKUP($A$76,Raport4!$B$8:$T$255,12)</f>
        <v>86</v>
      </c>
      <c r="M79" s="84">
        <f>VLOOKUP($A$76,Raport4!$B$8:$T$255,12)</f>
        <v>86</v>
      </c>
      <c r="N79" s="84">
        <f>VLOOKUP($A$76,Raport4!$B$8:$T$255,14)</f>
        <v>87</v>
      </c>
      <c r="O79" s="84">
        <f>VLOOKUP($A$76,Raport4!$B$8:$T$255,15)</f>
        <v>86.5</v>
      </c>
      <c r="P79" s="84">
        <f>VLOOKUP($A$76,Raport4!$B$8:$T$255,16)</f>
        <v>83</v>
      </c>
      <c r="Q79" s="84">
        <f>VLOOKUP($A$76,Raport4!$B$8:$T$255,17)</f>
        <v>85</v>
      </c>
      <c r="R79" s="84">
        <f>VLOOKUP($A$76,Raport4!$B$8:$T$255,18)</f>
        <v>82.5</v>
      </c>
      <c r="S79" s="38">
        <f t="shared" si="34"/>
        <v>1301.5</v>
      </c>
      <c r="T79" s="38">
        <f t="shared" si="36"/>
        <v>86.77</v>
      </c>
      <c r="U79" s="375"/>
      <c r="V79" s="340"/>
    </row>
    <row r="80" spans="1:22" ht="15" customHeight="1">
      <c r="A80" s="361"/>
      <c r="B80" s="77" t="str">
        <f>VLOOKUP($A$76,PresensiMIPA!$A$7:$W$360,4)</f>
        <v>3526024401040002</v>
      </c>
      <c r="C80" s="35" t="s">
        <v>24</v>
      </c>
      <c r="D80" s="84">
        <f>VLOOKUP($A$76,Raport5!$B$8:$T$280,4)</f>
        <v>88.5</v>
      </c>
      <c r="E80" s="84">
        <f>VLOOKUP($A$76,Raport5!$B$8:$T$280,5)</f>
        <v>88.5</v>
      </c>
      <c r="F80" s="84">
        <f>VLOOKUP($A$76,Raport5!$B$8:$T$280,6)</f>
        <v>87</v>
      </c>
      <c r="G80" s="84">
        <f>VLOOKUP($A$76,Raport5!$B$8:$T$280,7)</f>
        <v>90.5</v>
      </c>
      <c r="H80" s="84">
        <f>VLOOKUP($A$76,Raport5!$B$8:$T$280,8)</f>
        <v>90.5</v>
      </c>
      <c r="I80" s="84">
        <f>VLOOKUP($A$76,Raport5!$B$8:$T$280,9)</f>
        <v>86.5</v>
      </c>
      <c r="J80" s="84">
        <f>VLOOKUP($A$76,Raport5!$B$8:$T$280,10)</f>
        <v>93</v>
      </c>
      <c r="K80" s="84">
        <f>VLOOKUP($A$76,Raport5!$B$8:$T$280,11)</f>
        <v>89</v>
      </c>
      <c r="L80" s="84">
        <f>VLOOKUP($A$76,Raport5!$B$8:$T$280,12)</f>
        <v>91</v>
      </c>
      <c r="M80" s="84">
        <f>VLOOKUP($A$76,Raport5!$B$8:$T$280,13)</f>
        <v>90.5</v>
      </c>
      <c r="N80" s="84">
        <f>VLOOKUP($A$76,Raport5!$B$8:$T$280,14)</f>
        <v>89</v>
      </c>
      <c r="O80" s="84">
        <f>VLOOKUP($A$76,Raport5!$B$8:$T$280,15)</f>
        <v>89.5</v>
      </c>
      <c r="P80" s="84">
        <f>VLOOKUP($A$76,Raport5!$B$8:$T$280,16)</f>
        <v>84</v>
      </c>
      <c r="Q80" s="84">
        <f>VLOOKUP($A$76,Raport5!$B$8:$T$280,17)</f>
        <v>86.5</v>
      </c>
      <c r="R80" s="84">
        <f>VLOOKUP($A$76,Raport5!$B$8:$T$280,18)</f>
        <v>88</v>
      </c>
      <c r="S80" s="38">
        <f t="shared" si="34"/>
        <v>1332</v>
      </c>
      <c r="T80" s="38">
        <f t="shared" si="36"/>
        <v>88.8</v>
      </c>
      <c r="U80" s="375"/>
      <c r="V80" s="340"/>
    </row>
    <row r="81" spans="1:22" ht="15" customHeight="1">
      <c r="A81" s="361"/>
      <c r="B81" s="78">
        <f>VLOOKUP($A$76,PresensiMIPA!$A$7:$W$360,2)</f>
        <v>12221</v>
      </c>
      <c r="C81" s="35" t="s">
        <v>67</v>
      </c>
      <c r="D81" s="84">
        <f>VLOOKUP($A$76,Raport6!$B$8:$T$280,4)</f>
        <v>90.5</v>
      </c>
      <c r="E81" s="84">
        <f>VLOOKUP($A$76,Raport6!$B$8:$T$280,5)</f>
        <v>92</v>
      </c>
      <c r="F81" s="84">
        <f>VLOOKUP($A$76,Raport6!$B$8:$T$280,6)</f>
        <v>91</v>
      </c>
      <c r="G81" s="84">
        <f>VLOOKUP($A$76,Raport6!$B$8:$T$280,7)</f>
        <v>90.5</v>
      </c>
      <c r="H81" s="84">
        <f>VLOOKUP($A$76,Raport6!$B$8:$T$280,8)</f>
        <v>90.5</v>
      </c>
      <c r="I81" s="84">
        <f>VLOOKUP($A$76,Raport6!$B$8:$T$280,9)</f>
        <v>87.5</v>
      </c>
      <c r="J81" s="84">
        <f>VLOOKUP($A$76,Raport6!$B$8:$T$280,10)</f>
        <v>96</v>
      </c>
      <c r="K81" s="84">
        <f>VLOOKUP($A$76,Raport6!$B$8:$T$280,11)</f>
        <v>92</v>
      </c>
      <c r="L81" s="84">
        <f>VLOOKUP($A$76,Raport6!$B$8:$T$280,12)</f>
        <v>92.5</v>
      </c>
      <c r="M81" s="84">
        <f>VLOOKUP($A$76,Raport6!$B$8:$T$280,13)</f>
        <v>93.5</v>
      </c>
      <c r="N81" s="84">
        <f>VLOOKUP($A$76,Raport6!$B$8:$T$280,14)</f>
        <v>90</v>
      </c>
      <c r="O81" s="84">
        <f>VLOOKUP($A$76,Raport6!$B$8:$T$280,15)</f>
        <v>89.5</v>
      </c>
      <c r="P81" s="84">
        <f>VLOOKUP($A$76,Raport6!$B$8:$T$280,16)</f>
        <v>86</v>
      </c>
      <c r="Q81" s="84">
        <f>VLOOKUP($A$76,Raport6!$B$8:$T$280,17)</f>
        <v>88</v>
      </c>
      <c r="R81" s="84">
        <f>VLOOKUP($A$76,Raport6!$B$8:$T$280,18)</f>
        <v>88.5</v>
      </c>
      <c r="S81" s="38">
        <f t="shared" si="34"/>
        <v>1358</v>
      </c>
      <c r="T81" s="38">
        <f t="shared" si="36"/>
        <v>90.53</v>
      </c>
      <c r="U81" s="375"/>
      <c r="V81" s="340"/>
    </row>
    <row r="82" spans="1:22" ht="15" customHeight="1">
      <c r="A82" s="361"/>
      <c r="B82" s="78" t="str">
        <f>VLOOKUP($A$76,PresensiMIPA!$A$7:$W$360,3)</f>
        <v>0045640121</v>
      </c>
      <c r="C82" s="28" t="s">
        <v>21</v>
      </c>
      <c r="D82" s="40">
        <f t="shared" ref="D82:S82" si="37">ROUND(((D76+D77+D78+D79+D80+D81)/6),2)</f>
        <v>86.83</v>
      </c>
      <c r="E82" s="40">
        <f t="shared" si="37"/>
        <v>83.58</v>
      </c>
      <c r="F82" s="40">
        <f t="shared" si="37"/>
        <v>85.17</v>
      </c>
      <c r="G82" s="40">
        <f t="shared" si="37"/>
        <v>85.67</v>
      </c>
      <c r="H82" s="40">
        <f t="shared" si="37"/>
        <v>86.5</v>
      </c>
      <c r="I82" s="40">
        <f t="shared" si="37"/>
        <v>82.83</v>
      </c>
      <c r="J82" s="40">
        <f t="shared" si="37"/>
        <v>91.08</v>
      </c>
      <c r="K82" s="40">
        <f t="shared" si="37"/>
        <v>86.42</v>
      </c>
      <c r="L82" s="40">
        <f t="shared" si="37"/>
        <v>86.92</v>
      </c>
      <c r="M82" s="40">
        <f t="shared" ref="M82" si="38">ROUND(((M76+M77+M78+M79+M80+M81)/6),2)</f>
        <v>84.33</v>
      </c>
      <c r="N82" s="40">
        <f t="shared" si="37"/>
        <v>84.17</v>
      </c>
      <c r="O82" s="40">
        <f t="shared" si="37"/>
        <v>85.67</v>
      </c>
      <c r="P82" s="40">
        <f t="shared" si="37"/>
        <v>82.92</v>
      </c>
      <c r="Q82" s="40">
        <f t="shared" si="37"/>
        <v>84.42</v>
      </c>
      <c r="R82" s="40">
        <f t="shared" si="37"/>
        <v>83.67</v>
      </c>
      <c r="S82" s="39">
        <f t="shared" si="37"/>
        <v>1280.17</v>
      </c>
      <c r="T82" s="40">
        <f t="shared" si="36"/>
        <v>85.34</v>
      </c>
      <c r="U82" s="375"/>
      <c r="V82" s="340"/>
    </row>
    <row r="83" spans="1:22" ht="15" customHeight="1">
      <c r="A83" s="361"/>
      <c r="B83" s="78"/>
      <c r="C83" s="28" t="s">
        <v>206</v>
      </c>
      <c r="D83" s="79">
        <f>VLOOKUP($A$76,'Nilai USP'!$B$8:$T$280,4)</f>
        <v>93</v>
      </c>
      <c r="E83" s="79">
        <f>VLOOKUP($A$76,'Nilai USP'!$B$8:$T$280,5)</f>
        <v>86.15384615384616</v>
      </c>
      <c r="F83" s="79">
        <f>VLOOKUP($A$76,'Nilai USP'!$B$8:$T$280,6)</f>
        <v>89</v>
      </c>
      <c r="G83" s="79">
        <f>VLOOKUP($A$76,'Nilai USP'!$B$8:$T$280,7)</f>
        <v>84</v>
      </c>
      <c r="H83" s="79">
        <f>VLOOKUP($A$76,'Nilai USP'!$B$8:$T$280,8)</f>
        <v>86</v>
      </c>
      <c r="I83" s="79">
        <f>VLOOKUP($A$76,'Nilai USP'!$B$8:$T$280,9)</f>
        <v>100</v>
      </c>
      <c r="J83" s="79">
        <f>VLOOKUP($A$76,'Nilai USP'!$B$8:$T$280,10)</f>
        <v>96</v>
      </c>
      <c r="K83" s="79">
        <f>VLOOKUP($A$76,'Nilai USP'!$B$8:$T$280,11)</f>
        <v>97</v>
      </c>
      <c r="L83" s="79">
        <f>VLOOKUP($A$76,'Nilai USP'!$B$8:$T$280,12)</f>
        <v>92</v>
      </c>
      <c r="M83" s="79">
        <f>VLOOKUP($A$76,'Nilai USP'!$B$8:$T$280,13)</f>
        <v>99.117647058823536</v>
      </c>
      <c r="N83" s="79">
        <f>VLOOKUP($A$76,'Nilai USP'!$B$8:$T$280,14)</f>
        <v>95</v>
      </c>
      <c r="O83" s="79">
        <f>VLOOKUP($A$76,'Nilai USP'!$B$8:$T$280,15)</f>
        <v>90</v>
      </c>
      <c r="P83" s="79">
        <f>VLOOKUP($A$76,'Nilai USP'!$B$8:$T$280,16)</f>
        <v>93</v>
      </c>
      <c r="Q83" s="79">
        <f>VLOOKUP($A$76,'Nilai USP'!$B$8:$T$280,17)</f>
        <v>88</v>
      </c>
      <c r="R83" s="79">
        <f>VLOOKUP($A$76,'Nilai USP'!$B$8:$T$280,18)</f>
        <v>89</v>
      </c>
      <c r="S83" s="38">
        <f t="shared" ref="S83:S90" si="39">SUM(D83:R83)</f>
        <v>1377.2714932126696</v>
      </c>
      <c r="T83" s="38">
        <f t="shared" si="36"/>
        <v>91.82</v>
      </c>
      <c r="U83" s="375"/>
      <c r="V83" s="340"/>
    </row>
    <row r="84" spans="1:22" ht="15" customHeight="1" thickBot="1">
      <c r="A84" s="362"/>
      <c r="B84" s="29"/>
      <c r="C84" s="37" t="s">
        <v>205</v>
      </c>
      <c r="D84" s="41">
        <f t="shared" ref="D84:R84" si="40">ROUND((D82*$V$6+D83*$V$7),0)</f>
        <v>90</v>
      </c>
      <c r="E84" s="41">
        <f t="shared" si="40"/>
        <v>85</v>
      </c>
      <c r="F84" s="41">
        <f t="shared" si="40"/>
        <v>87</v>
      </c>
      <c r="G84" s="41">
        <f t="shared" si="40"/>
        <v>85</v>
      </c>
      <c r="H84" s="41">
        <f t="shared" si="40"/>
        <v>86</v>
      </c>
      <c r="I84" s="41">
        <f t="shared" si="40"/>
        <v>91</v>
      </c>
      <c r="J84" s="41">
        <f t="shared" si="40"/>
        <v>94</v>
      </c>
      <c r="K84" s="41">
        <f t="shared" si="40"/>
        <v>92</v>
      </c>
      <c r="L84" s="41">
        <f t="shared" si="40"/>
        <v>89</v>
      </c>
      <c r="M84" s="41">
        <f t="shared" si="40"/>
        <v>92</v>
      </c>
      <c r="N84" s="41">
        <f t="shared" si="40"/>
        <v>90</v>
      </c>
      <c r="O84" s="41">
        <f t="shared" si="40"/>
        <v>88</v>
      </c>
      <c r="P84" s="41">
        <f t="shared" si="40"/>
        <v>88</v>
      </c>
      <c r="Q84" s="41">
        <f t="shared" si="40"/>
        <v>86</v>
      </c>
      <c r="R84" s="41">
        <f t="shared" si="40"/>
        <v>86</v>
      </c>
      <c r="S84" s="41">
        <f t="shared" si="39"/>
        <v>1329</v>
      </c>
      <c r="T84" s="41">
        <f t="shared" si="36"/>
        <v>88.6</v>
      </c>
      <c r="U84" s="376"/>
      <c r="V84" s="341"/>
    </row>
    <row r="85" spans="1:22" ht="15" customHeight="1" thickTop="1">
      <c r="A85" s="377">
        <v>9</v>
      </c>
      <c r="B85" s="26"/>
      <c r="C85" s="34" t="s">
        <v>34</v>
      </c>
      <c r="D85" s="83">
        <f>VLOOKUP($A$85,Raport1!$B$8:$T$280,4)</f>
        <v>77</v>
      </c>
      <c r="E85" s="83">
        <f>VLOOKUP($A$85,Raport1!$B$8:$T$280,5)</f>
        <v>73.5</v>
      </c>
      <c r="F85" s="83">
        <f>VLOOKUP($A$85,Raport1!$B$8:$T$280,6)</f>
        <v>74.5</v>
      </c>
      <c r="G85" s="83">
        <f>VLOOKUP($A$85,Raport1!$B$8:$T$280,7)</f>
        <v>76</v>
      </c>
      <c r="H85" s="83">
        <f>VLOOKUP($A$85,Raport1!$B$8:$T$280,8)</f>
        <v>78.5</v>
      </c>
      <c r="I85" s="83">
        <f>VLOOKUP($A$85,Raport1!$B$8:$T$280,9)</f>
        <v>76</v>
      </c>
      <c r="J85" s="83">
        <f>VLOOKUP($A$85,Raport1!$B$8:$T$280,10)</f>
        <v>86.5</v>
      </c>
      <c r="K85" s="83">
        <f>VLOOKUP($A$85,Raport1!$B$8:$T$280,11)</f>
        <v>84</v>
      </c>
      <c r="L85" s="83">
        <f>VLOOKUP($A$85,Raport1!$B$8:$T$280,12)</f>
        <v>82</v>
      </c>
      <c r="M85" s="83">
        <f>VLOOKUP($A$85,Raport1!$B$8:$T$280,13)</f>
        <v>74.5</v>
      </c>
      <c r="N85" s="83">
        <f>VLOOKUP($A$85,Raport1!$B$8:$T$280,14)</f>
        <v>72.5</v>
      </c>
      <c r="O85" s="83">
        <f>VLOOKUP($A$85,Raport1!$B$8:$T$280,15)</f>
        <v>72</v>
      </c>
      <c r="P85" s="83">
        <f>VLOOKUP($A$85,Raport1!$B$8:$T$280,16)</f>
        <v>72</v>
      </c>
      <c r="Q85" s="83">
        <f>VLOOKUP($A$85,Raport1!$B$8:$T$280,17)</f>
        <v>77</v>
      </c>
      <c r="R85" s="83">
        <f>VLOOKUP($A$85,Raport1!$B$8:$T$280,18)</f>
        <v>74.5</v>
      </c>
      <c r="S85" s="80">
        <f t="shared" si="39"/>
        <v>1150.5</v>
      </c>
      <c r="T85" s="80">
        <f t="shared" ref="T85:T93" si="41">ROUND(S85/COUNT(D85:R85),2)</f>
        <v>76.7</v>
      </c>
      <c r="U85" s="337" t="str">
        <f>'SIKAP IPA'!J16</f>
        <v>SB</v>
      </c>
      <c r="V85" s="340" t="s">
        <v>33</v>
      </c>
    </row>
    <row r="86" spans="1:22" ht="15" customHeight="1">
      <c r="A86" s="361"/>
      <c r="B86" s="26"/>
      <c r="C86" s="35" t="s">
        <v>35</v>
      </c>
      <c r="D86" s="84">
        <f>VLOOKUP($A$85,Raport2!$B$8:$T$280,4)</f>
        <v>76</v>
      </c>
      <c r="E86" s="84">
        <f>VLOOKUP($A$85,Raport2!$B$8:$T$280,5)</f>
        <v>74.5</v>
      </c>
      <c r="F86" s="84">
        <f>VLOOKUP($A$85,Raport2!$B$8:$T$280,6)</f>
        <v>74</v>
      </c>
      <c r="G86" s="84">
        <f>VLOOKUP($A$85,Raport2!$B$8:$T$280,7)</f>
        <v>83.5</v>
      </c>
      <c r="H86" s="84">
        <f>VLOOKUP($A$85,Raport2!$B$8:$T$280,8)</f>
        <v>78.5</v>
      </c>
      <c r="I86" s="84">
        <f>VLOOKUP($A$85,Raport2!$B$8:$T$280,9)</f>
        <v>77</v>
      </c>
      <c r="J86" s="84">
        <f>VLOOKUP($A$85,Raport2!$B$8:$T$280,10)</f>
        <v>87</v>
      </c>
      <c r="K86" s="84">
        <f>VLOOKUP($A$85,Raport2!$B$8:$T$280,11)</f>
        <v>85</v>
      </c>
      <c r="L86" s="84">
        <f>VLOOKUP($A$85,Raport2!$B$8:$T$280,12)</f>
        <v>83.5</v>
      </c>
      <c r="M86" s="84">
        <f>VLOOKUP($A$85,Raport2!$B$8:$T$280,13)</f>
        <v>77.5</v>
      </c>
      <c r="N86" s="84">
        <f>VLOOKUP($A$85,Raport2!$B$8:$T$280,14)</f>
        <v>76</v>
      </c>
      <c r="O86" s="84">
        <f>VLOOKUP($A$85,Raport2!$B$8:$T$280,15)</f>
        <v>73.5</v>
      </c>
      <c r="P86" s="84">
        <f>VLOOKUP($A$85,Raport2!$B$8:$T$280,16)</f>
        <v>76</v>
      </c>
      <c r="Q86" s="84">
        <f>VLOOKUP($A$85,Raport2!$B$8:$T$280,17)</f>
        <v>81.5</v>
      </c>
      <c r="R86" s="84">
        <f>VLOOKUP($A$85,Raport2!$B$8:$T$280,18)</f>
        <v>78</v>
      </c>
      <c r="S86" s="38">
        <f t="shared" si="39"/>
        <v>1181.5</v>
      </c>
      <c r="T86" s="38">
        <f t="shared" si="41"/>
        <v>78.77</v>
      </c>
      <c r="U86" s="375"/>
      <c r="V86" s="340"/>
    </row>
    <row r="87" spans="1:22" ht="15" customHeight="1">
      <c r="A87" s="361"/>
      <c r="B87" s="342" t="str">
        <f>VLOOKUP($A$85,PresensiMIPA!$A$7:$W$360,7)</f>
        <v>Farhanus Saidy</v>
      </c>
      <c r="C87" s="35" t="s">
        <v>22</v>
      </c>
      <c r="D87" s="84">
        <f>VLOOKUP($A$85,Raport3!$B$8:$T$280,4)</f>
        <v>82.5</v>
      </c>
      <c r="E87" s="84">
        <f>VLOOKUP($A$85,Raport3!$B$8:$T$280,5)</f>
        <v>76.5</v>
      </c>
      <c r="F87" s="84">
        <f>VLOOKUP($A$85,Raport3!$B$8:$T$280,6)</f>
        <v>87</v>
      </c>
      <c r="G87" s="84">
        <f>VLOOKUP($A$85,Raport3!$B$8:$T$280,7)</f>
        <v>82.5</v>
      </c>
      <c r="H87" s="84">
        <f>VLOOKUP($A$85,Raport3!$B$8:$T$280,8)</f>
        <v>83.5</v>
      </c>
      <c r="I87" s="84">
        <f>VLOOKUP($A$85,Raport3!$B$8:$T$280,9)</f>
        <v>79.5</v>
      </c>
      <c r="J87" s="84">
        <f>VLOOKUP($A$85,Raport3!$B$8:$T$280,10)</f>
        <v>90</v>
      </c>
      <c r="K87" s="84">
        <f>VLOOKUP($A$85,Raport3!$B$8:$T$280,11)</f>
        <v>86</v>
      </c>
      <c r="L87" s="84">
        <f>VLOOKUP($A$85,Raport3!$B$8:$T$280,12)</f>
        <v>84.5</v>
      </c>
      <c r="M87" s="84">
        <f>VLOOKUP($A$85,Raport3!$B$8:$T$280,13)</f>
        <v>82</v>
      </c>
      <c r="N87" s="84">
        <f>VLOOKUP($A$85,Raport3!$B$8:$T$280,14)</f>
        <v>79</v>
      </c>
      <c r="O87" s="84">
        <f>VLOOKUP($A$85,Raport3!$B$8:$T$280,15)</f>
        <v>81.5</v>
      </c>
      <c r="P87" s="84">
        <f>VLOOKUP($A$85,Raport3!$B$8:$T$280,16)</f>
        <v>82</v>
      </c>
      <c r="Q87" s="84">
        <f>VLOOKUP($A$85,Raport3!$B$8:$T$280,17)</f>
        <v>81.5</v>
      </c>
      <c r="R87" s="84">
        <f>VLOOKUP($A$85,Raport3!$B$8:$T$280,18)</f>
        <v>78</v>
      </c>
      <c r="S87" s="38">
        <f t="shared" si="39"/>
        <v>1236</v>
      </c>
      <c r="T87" s="38">
        <f t="shared" si="41"/>
        <v>82.4</v>
      </c>
      <c r="U87" s="375"/>
      <c r="V87" s="340"/>
    </row>
    <row r="88" spans="1:22" ht="15" customHeight="1">
      <c r="A88" s="361"/>
      <c r="B88" s="342"/>
      <c r="C88" s="35" t="s">
        <v>23</v>
      </c>
      <c r="D88" s="84">
        <f>VLOOKUP($A$85,Raport4!$B$8:$T$255,4)</f>
        <v>88.5</v>
      </c>
      <c r="E88" s="84">
        <f>VLOOKUP($A$85,Raport4!$B$8:$T$255,5)</f>
        <v>79</v>
      </c>
      <c r="F88" s="84">
        <f>VLOOKUP($A$85,Raport4!$B$8:$T$255,6)</f>
        <v>90</v>
      </c>
      <c r="G88" s="84">
        <f>VLOOKUP($A$85,Raport4!$B$8:$T$255,7)</f>
        <v>85</v>
      </c>
      <c r="H88" s="84">
        <f>VLOOKUP($A$85,Raport4!$B$8:$T$255,8)</f>
        <v>87</v>
      </c>
      <c r="I88" s="84">
        <f>VLOOKUP($A$85,Raport4!$B$8:$T$255,9)</f>
        <v>80</v>
      </c>
      <c r="J88" s="84">
        <f>VLOOKUP($A$85,Raport4!$B$8:$T$255,10)</f>
        <v>91.5</v>
      </c>
      <c r="K88" s="84">
        <f>VLOOKUP($A$85,Raport4!$B$8:$T$255,11)</f>
        <v>86</v>
      </c>
      <c r="L88" s="84">
        <f>VLOOKUP($A$85,Raport4!$B$8:$T$255,12)</f>
        <v>84.5</v>
      </c>
      <c r="M88" s="84">
        <f>VLOOKUP($A$85,Raport4!$B$8:$T$255,12)</f>
        <v>84.5</v>
      </c>
      <c r="N88" s="84">
        <f>VLOOKUP($A$85,Raport4!$B$8:$T$255,14)</f>
        <v>80.5</v>
      </c>
      <c r="O88" s="84">
        <f>VLOOKUP($A$85,Raport4!$B$8:$T$255,15)</f>
        <v>82</v>
      </c>
      <c r="P88" s="84">
        <f>VLOOKUP($A$85,Raport4!$B$8:$T$255,16)</f>
        <v>79</v>
      </c>
      <c r="Q88" s="84">
        <f>VLOOKUP($A$85,Raport4!$B$8:$T$255,17)</f>
        <v>81.5</v>
      </c>
      <c r="R88" s="84">
        <f>VLOOKUP($A$85,Raport4!$B$8:$T$255,18)</f>
        <v>78.5</v>
      </c>
      <c r="S88" s="38">
        <f t="shared" si="39"/>
        <v>1257.5</v>
      </c>
      <c r="T88" s="38">
        <f t="shared" si="41"/>
        <v>83.83</v>
      </c>
      <c r="U88" s="375"/>
      <c r="V88" s="340"/>
    </row>
    <row r="89" spans="1:22" ht="15" customHeight="1">
      <c r="A89" s="361"/>
      <c r="B89" s="77" t="str">
        <f>VLOOKUP($A$85,PresensiMIPA!$A$7:$W$360,4)</f>
        <v>3526012611030001</v>
      </c>
      <c r="C89" s="35" t="s">
        <v>24</v>
      </c>
      <c r="D89" s="84">
        <f>VLOOKUP($A$85,Raport5!$B$8:$T$280,4)</f>
        <v>80</v>
      </c>
      <c r="E89" s="84">
        <f>VLOOKUP($A$85,Raport5!$B$8:$T$280,5)</f>
        <v>83.5</v>
      </c>
      <c r="F89" s="84">
        <f>VLOOKUP($A$85,Raport5!$B$8:$T$280,6)</f>
        <v>86</v>
      </c>
      <c r="G89" s="84">
        <f>VLOOKUP($A$85,Raport5!$B$8:$T$280,7)</f>
        <v>87</v>
      </c>
      <c r="H89" s="84">
        <f>VLOOKUP($A$85,Raport5!$B$8:$T$280,8)</f>
        <v>88.5</v>
      </c>
      <c r="I89" s="84">
        <f>VLOOKUP($A$85,Raport5!$B$8:$T$280,9)</f>
        <v>81</v>
      </c>
      <c r="J89" s="84">
        <f>VLOOKUP($A$85,Raport5!$B$8:$T$280,10)</f>
        <v>93</v>
      </c>
      <c r="K89" s="84">
        <f>VLOOKUP($A$85,Raport5!$B$8:$T$280,11)</f>
        <v>91</v>
      </c>
      <c r="L89" s="84">
        <f>VLOOKUP($A$85,Raport5!$B$8:$T$280,12)</f>
        <v>90.5</v>
      </c>
      <c r="M89" s="84">
        <f>VLOOKUP($A$85,Raport5!$B$8:$T$280,13)</f>
        <v>81.5</v>
      </c>
      <c r="N89" s="84">
        <f>VLOOKUP($A$85,Raport5!$B$8:$T$280,14)</f>
        <v>83</v>
      </c>
      <c r="O89" s="84">
        <f>VLOOKUP($A$85,Raport5!$B$8:$T$280,15)</f>
        <v>87</v>
      </c>
      <c r="P89" s="84">
        <f>VLOOKUP($A$85,Raport5!$B$8:$T$280,16)</f>
        <v>80</v>
      </c>
      <c r="Q89" s="84">
        <f>VLOOKUP($A$85,Raport5!$B$8:$T$280,17)</f>
        <v>81.5</v>
      </c>
      <c r="R89" s="84">
        <f>VLOOKUP($A$85,Raport5!$B$8:$T$280,18)</f>
        <v>79</v>
      </c>
      <c r="S89" s="38">
        <f t="shared" si="39"/>
        <v>1272.5</v>
      </c>
      <c r="T89" s="38">
        <f t="shared" si="41"/>
        <v>84.83</v>
      </c>
      <c r="U89" s="375"/>
      <c r="V89" s="340"/>
    </row>
    <row r="90" spans="1:22" ht="15" customHeight="1">
      <c r="A90" s="361"/>
      <c r="B90" s="78">
        <f>VLOOKUP($A$85,PresensiMIPA!$A$7:$W$360,2)</f>
        <v>12236</v>
      </c>
      <c r="C90" s="35" t="s">
        <v>67</v>
      </c>
      <c r="D90" s="84">
        <f>VLOOKUP($A$85,Raport6!$B$8:$T$280,4)</f>
        <v>86.5</v>
      </c>
      <c r="E90" s="84">
        <f>VLOOKUP($A$85,Raport6!$B$8:$T$280,5)</f>
        <v>88.5</v>
      </c>
      <c r="F90" s="84">
        <f>VLOOKUP($A$85,Raport6!$B$8:$T$280,6)</f>
        <v>89</v>
      </c>
      <c r="G90" s="84">
        <f>VLOOKUP($A$85,Raport6!$B$8:$T$280,7)</f>
        <v>87</v>
      </c>
      <c r="H90" s="84">
        <f>VLOOKUP($A$85,Raport6!$B$8:$T$280,8)</f>
        <v>88.5</v>
      </c>
      <c r="I90" s="84">
        <f>VLOOKUP($A$85,Raport6!$B$8:$T$280,9)</f>
        <v>82.5</v>
      </c>
      <c r="J90" s="84">
        <f>VLOOKUP($A$85,Raport6!$B$8:$T$280,10)</f>
        <v>95.5</v>
      </c>
      <c r="K90" s="84">
        <f>VLOOKUP($A$85,Raport6!$B$8:$T$280,11)</f>
        <v>94</v>
      </c>
      <c r="L90" s="84">
        <f>VLOOKUP($A$85,Raport6!$B$8:$T$280,12)</f>
        <v>91.5</v>
      </c>
      <c r="M90" s="84">
        <f>VLOOKUP($A$85,Raport6!$B$8:$T$280,13)</f>
        <v>84.5</v>
      </c>
      <c r="N90" s="84">
        <f>VLOOKUP($A$85,Raport6!$B$8:$T$280,14)</f>
        <v>87</v>
      </c>
      <c r="O90" s="84">
        <f>VLOOKUP($A$85,Raport6!$B$8:$T$280,15)</f>
        <v>87</v>
      </c>
      <c r="P90" s="84">
        <f>VLOOKUP($A$85,Raport6!$B$8:$T$280,16)</f>
        <v>80</v>
      </c>
      <c r="Q90" s="84">
        <f>VLOOKUP($A$85,Raport6!$B$8:$T$280,17)</f>
        <v>84</v>
      </c>
      <c r="R90" s="84">
        <f>VLOOKUP($A$85,Raport6!$B$8:$T$280,18)</f>
        <v>83</v>
      </c>
      <c r="S90" s="38">
        <f t="shared" si="39"/>
        <v>1308.5</v>
      </c>
      <c r="T90" s="38">
        <f t="shared" si="41"/>
        <v>87.23</v>
      </c>
      <c r="U90" s="375"/>
      <c r="V90" s="340"/>
    </row>
    <row r="91" spans="1:22" ht="15" customHeight="1">
      <c r="A91" s="361"/>
      <c r="B91" s="78" t="str">
        <f>VLOOKUP($A$85,PresensiMIPA!$A$7:$W$360,3)</f>
        <v>0034469931</v>
      </c>
      <c r="C91" s="28" t="s">
        <v>21</v>
      </c>
      <c r="D91" s="40">
        <f t="shared" ref="D91:S91" si="42">ROUND(((D85+D86+D87+D88+D89+D90)/6),2)</f>
        <v>81.75</v>
      </c>
      <c r="E91" s="40">
        <f t="shared" si="42"/>
        <v>79.25</v>
      </c>
      <c r="F91" s="40">
        <f t="shared" si="42"/>
        <v>83.42</v>
      </c>
      <c r="G91" s="40">
        <f t="shared" si="42"/>
        <v>83.5</v>
      </c>
      <c r="H91" s="40">
        <f t="shared" si="42"/>
        <v>84.08</v>
      </c>
      <c r="I91" s="40">
        <f t="shared" si="42"/>
        <v>79.33</v>
      </c>
      <c r="J91" s="40">
        <f t="shared" si="42"/>
        <v>90.58</v>
      </c>
      <c r="K91" s="40">
        <f t="shared" si="42"/>
        <v>87.67</v>
      </c>
      <c r="L91" s="40">
        <f t="shared" si="42"/>
        <v>86.08</v>
      </c>
      <c r="M91" s="40">
        <f t="shared" ref="M91" si="43">ROUND(((M85+M86+M87+M88+M89+M90)/6),2)</f>
        <v>80.75</v>
      </c>
      <c r="N91" s="40">
        <f t="shared" si="42"/>
        <v>79.67</v>
      </c>
      <c r="O91" s="40">
        <f t="shared" si="42"/>
        <v>80.5</v>
      </c>
      <c r="P91" s="40">
        <f t="shared" si="42"/>
        <v>78.17</v>
      </c>
      <c r="Q91" s="40">
        <f t="shared" si="42"/>
        <v>81.17</v>
      </c>
      <c r="R91" s="40">
        <f t="shared" si="42"/>
        <v>78.5</v>
      </c>
      <c r="S91" s="39">
        <f t="shared" si="42"/>
        <v>1234.42</v>
      </c>
      <c r="T91" s="40">
        <f t="shared" si="41"/>
        <v>82.29</v>
      </c>
      <c r="U91" s="375"/>
      <c r="V91" s="340"/>
    </row>
    <row r="92" spans="1:22" ht="15" customHeight="1">
      <c r="A92" s="361"/>
      <c r="B92" s="78"/>
      <c r="C92" s="28" t="s">
        <v>206</v>
      </c>
      <c r="D92" s="79">
        <f>VLOOKUP($A$85,'Nilai USP'!$B$8:$T$280,4)</f>
        <v>91</v>
      </c>
      <c r="E92" s="79">
        <f>VLOOKUP($A$85,'Nilai USP'!$B$8:$T$280,5)</f>
        <v>87.692307692307693</v>
      </c>
      <c r="F92" s="79">
        <f>VLOOKUP($A$85,'Nilai USP'!$B$8:$T$280,6)</f>
        <v>91</v>
      </c>
      <c r="G92" s="79">
        <f>VLOOKUP($A$85,'Nilai USP'!$B$8:$T$280,7)</f>
        <v>91</v>
      </c>
      <c r="H92" s="79">
        <f>VLOOKUP($A$85,'Nilai USP'!$B$8:$T$280,8)</f>
        <v>79</v>
      </c>
      <c r="I92" s="79">
        <f>VLOOKUP($A$85,'Nilai USP'!$B$8:$T$280,9)</f>
        <v>86</v>
      </c>
      <c r="J92" s="79">
        <f>VLOOKUP($A$85,'Nilai USP'!$B$8:$T$280,10)</f>
        <v>89</v>
      </c>
      <c r="K92" s="79">
        <f>VLOOKUP($A$85,'Nilai USP'!$B$8:$T$280,11)</f>
        <v>98</v>
      </c>
      <c r="L92" s="79">
        <f>VLOOKUP($A$85,'Nilai USP'!$B$8:$T$280,12)</f>
        <v>92</v>
      </c>
      <c r="M92" s="79">
        <f>VLOOKUP($A$85,'Nilai USP'!$B$8:$T$280,13)</f>
        <v>85</v>
      </c>
      <c r="N92" s="79">
        <f>VLOOKUP($A$85,'Nilai USP'!$B$8:$T$280,14)</f>
        <v>92</v>
      </c>
      <c r="O92" s="79">
        <f>VLOOKUP($A$85,'Nilai USP'!$B$8:$T$280,15)</f>
        <v>84</v>
      </c>
      <c r="P92" s="79">
        <f>VLOOKUP($A$85,'Nilai USP'!$B$8:$T$280,16)</f>
        <v>87</v>
      </c>
      <c r="Q92" s="79">
        <f>VLOOKUP($A$85,'Nilai USP'!$B$8:$T$280,17)</f>
        <v>80</v>
      </c>
      <c r="R92" s="79">
        <f>VLOOKUP($A$85,'Nilai USP'!$B$8:$T$280,18)</f>
        <v>84</v>
      </c>
      <c r="S92" s="38">
        <f t="shared" ref="S92:S99" si="44">SUM(D92:R92)</f>
        <v>1316.6923076923076</v>
      </c>
      <c r="T92" s="38">
        <f t="shared" si="41"/>
        <v>87.78</v>
      </c>
      <c r="U92" s="375"/>
      <c r="V92" s="340"/>
    </row>
    <row r="93" spans="1:22" ht="15" customHeight="1" thickBot="1">
      <c r="A93" s="362"/>
      <c r="B93" s="29"/>
      <c r="C93" s="37" t="s">
        <v>205</v>
      </c>
      <c r="D93" s="41">
        <f t="shared" ref="D93:R93" si="45">ROUND((D91*$V$6+D92*$V$7),0)</f>
        <v>86</v>
      </c>
      <c r="E93" s="41">
        <f t="shared" si="45"/>
        <v>83</v>
      </c>
      <c r="F93" s="41">
        <f t="shared" si="45"/>
        <v>87</v>
      </c>
      <c r="G93" s="41">
        <f t="shared" si="45"/>
        <v>87</v>
      </c>
      <c r="H93" s="41">
        <f t="shared" si="45"/>
        <v>82</v>
      </c>
      <c r="I93" s="41">
        <f t="shared" si="45"/>
        <v>83</v>
      </c>
      <c r="J93" s="41">
        <f t="shared" si="45"/>
        <v>90</v>
      </c>
      <c r="K93" s="41">
        <f t="shared" si="45"/>
        <v>93</v>
      </c>
      <c r="L93" s="41">
        <f t="shared" si="45"/>
        <v>89</v>
      </c>
      <c r="M93" s="41">
        <f t="shared" si="45"/>
        <v>83</v>
      </c>
      <c r="N93" s="41">
        <f t="shared" si="45"/>
        <v>86</v>
      </c>
      <c r="O93" s="41">
        <f t="shared" si="45"/>
        <v>82</v>
      </c>
      <c r="P93" s="41">
        <f t="shared" si="45"/>
        <v>83</v>
      </c>
      <c r="Q93" s="41">
        <f t="shared" si="45"/>
        <v>81</v>
      </c>
      <c r="R93" s="41">
        <f t="shared" si="45"/>
        <v>81</v>
      </c>
      <c r="S93" s="41">
        <f t="shared" si="44"/>
        <v>1276</v>
      </c>
      <c r="T93" s="41">
        <f t="shared" si="41"/>
        <v>85.07</v>
      </c>
      <c r="U93" s="376"/>
      <c r="V93" s="341"/>
    </row>
    <row r="94" spans="1:22" ht="15" customHeight="1" thickTop="1">
      <c r="A94" s="377">
        <v>10</v>
      </c>
      <c r="B94" s="26"/>
      <c r="C94" s="34" t="s">
        <v>34</v>
      </c>
      <c r="D94" s="83">
        <f>VLOOKUP($A$94,Raport1!$B$8:$T$280,4)</f>
        <v>79.5</v>
      </c>
      <c r="E94" s="83">
        <f>VLOOKUP($A$94,Raport1!$B$8:$T$280,5)</f>
        <v>78</v>
      </c>
      <c r="F94" s="83">
        <f>VLOOKUP($A$94,Raport1!$B$8:$T$280,6)</f>
        <v>77.5</v>
      </c>
      <c r="G94" s="83">
        <f>VLOOKUP($A$94,Raport1!$B$8:$T$280,7)</f>
        <v>76.5</v>
      </c>
      <c r="H94" s="83">
        <f>VLOOKUP($A$94,Raport1!$B$8:$T$280,8)</f>
        <v>78.5</v>
      </c>
      <c r="I94" s="83">
        <f>VLOOKUP($A$94,Raport1!$B$8:$T$280,9)</f>
        <v>79.5</v>
      </c>
      <c r="J94" s="83">
        <f>VLOOKUP($A$94,Raport1!$B$8:$T$280,10)</f>
        <v>89</v>
      </c>
      <c r="K94" s="83">
        <f>VLOOKUP($A$94,Raport1!$B$8:$T$280,11)</f>
        <v>82</v>
      </c>
      <c r="L94" s="83">
        <f>VLOOKUP($A$94,Raport1!$B$8:$T$280,12)</f>
        <v>84.5</v>
      </c>
      <c r="M94" s="83">
        <f>VLOOKUP($A$94,Raport1!$B$8:$T$280,13)</f>
        <v>77.5</v>
      </c>
      <c r="N94" s="83">
        <f>VLOOKUP($A$94,Raport1!$B$8:$T$280,14)</f>
        <v>72.5</v>
      </c>
      <c r="O94" s="83">
        <f>VLOOKUP($A$94,Raport1!$B$8:$T$280,15)</f>
        <v>79</v>
      </c>
      <c r="P94" s="83">
        <f>VLOOKUP($A$94,Raport1!$B$8:$T$280,16)</f>
        <v>75</v>
      </c>
      <c r="Q94" s="83">
        <f>VLOOKUP($A$94,Raport1!$B$8:$T$280,17)</f>
        <v>78</v>
      </c>
      <c r="R94" s="83">
        <f>VLOOKUP($A$94,Raport1!$B$8:$T$280,18)</f>
        <v>79.5</v>
      </c>
      <c r="S94" s="80">
        <f t="shared" si="44"/>
        <v>1186.5</v>
      </c>
      <c r="T94" s="80">
        <f t="shared" ref="T94:T102" si="46">ROUND(S94/COUNT(D94:R94),2)</f>
        <v>79.099999999999994</v>
      </c>
      <c r="U94" s="337" t="str">
        <f>'SIKAP IPA'!J17</f>
        <v>SB</v>
      </c>
      <c r="V94" s="340" t="s">
        <v>33</v>
      </c>
    </row>
    <row r="95" spans="1:22" ht="15" customHeight="1">
      <c r="A95" s="361"/>
      <c r="B95" s="26"/>
      <c r="C95" s="35" t="s">
        <v>35</v>
      </c>
      <c r="D95" s="84">
        <f>VLOOKUP($A$94,Raport2!$B$8:$T$280,4)</f>
        <v>82.5</v>
      </c>
      <c r="E95" s="84">
        <f>VLOOKUP($A$94,Raport2!$B$8:$T$280,5)</f>
        <v>80.5</v>
      </c>
      <c r="F95" s="84">
        <f>VLOOKUP($A$94,Raport2!$B$8:$T$280,6)</f>
        <v>84</v>
      </c>
      <c r="G95" s="84">
        <f>VLOOKUP($A$94,Raport2!$B$8:$T$280,7)</f>
        <v>82.5</v>
      </c>
      <c r="H95" s="84">
        <f>VLOOKUP($A$94,Raport2!$B$8:$T$280,8)</f>
        <v>78.5</v>
      </c>
      <c r="I95" s="84">
        <f>VLOOKUP($A$94,Raport2!$B$8:$T$280,9)</f>
        <v>80.5</v>
      </c>
      <c r="J95" s="84">
        <f>VLOOKUP($A$94,Raport2!$B$8:$T$280,10)</f>
        <v>90</v>
      </c>
      <c r="K95" s="84">
        <f>VLOOKUP($A$94,Raport2!$B$8:$T$280,11)</f>
        <v>84</v>
      </c>
      <c r="L95" s="84">
        <f>VLOOKUP($A$94,Raport2!$B$8:$T$280,12)</f>
        <v>83.5</v>
      </c>
      <c r="M95" s="84">
        <f>VLOOKUP($A$94,Raport2!$B$8:$T$280,13)</f>
        <v>83</v>
      </c>
      <c r="N95" s="84">
        <f>VLOOKUP($A$94,Raport2!$B$8:$T$280,14)</f>
        <v>80.5</v>
      </c>
      <c r="O95" s="84">
        <f>VLOOKUP($A$94,Raport2!$B$8:$T$280,15)</f>
        <v>81</v>
      </c>
      <c r="P95" s="84">
        <f>VLOOKUP($A$94,Raport2!$B$8:$T$280,16)</f>
        <v>80.5</v>
      </c>
      <c r="Q95" s="84">
        <f>VLOOKUP($A$94,Raport2!$B$8:$T$280,17)</f>
        <v>81</v>
      </c>
      <c r="R95" s="84">
        <f>VLOOKUP($A$94,Raport2!$B$8:$T$280,18)</f>
        <v>85.5</v>
      </c>
      <c r="S95" s="38">
        <f t="shared" si="44"/>
        <v>1237.5</v>
      </c>
      <c r="T95" s="38">
        <f t="shared" si="46"/>
        <v>82.5</v>
      </c>
      <c r="U95" s="375"/>
      <c r="V95" s="340"/>
    </row>
    <row r="96" spans="1:22" ht="15" customHeight="1">
      <c r="A96" s="361"/>
      <c r="B96" s="342" t="str">
        <f>VLOOKUP($A$94,PresensiMIPA!$A$7:$W$360,7)</f>
        <v>FIBRIYANTI ANJALI</v>
      </c>
      <c r="C96" s="35" t="s">
        <v>22</v>
      </c>
      <c r="D96" s="84">
        <f>VLOOKUP($A$94,Raport3!$B$8:$T$280,4)</f>
        <v>91</v>
      </c>
      <c r="E96" s="84">
        <f>VLOOKUP($A$94,Raport3!$B$8:$T$280,5)</f>
        <v>80</v>
      </c>
      <c r="F96" s="84">
        <f>VLOOKUP($A$94,Raport3!$B$8:$T$280,6)</f>
        <v>89.5</v>
      </c>
      <c r="G96" s="84">
        <f>VLOOKUP($A$94,Raport3!$B$8:$T$280,7)</f>
        <v>90</v>
      </c>
      <c r="H96" s="84">
        <f>VLOOKUP($A$94,Raport3!$B$8:$T$280,8)</f>
        <v>85.5</v>
      </c>
      <c r="I96" s="84">
        <f>VLOOKUP($A$94,Raport3!$B$8:$T$280,9)</f>
        <v>82</v>
      </c>
      <c r="J96" s="84">
        <f>VLOOKUP($A$94,Raport3!$B$8:$T$280,10)</f>
        <v>91.5</v>
      </c>
      <c r="K96" s="84">
        <f>VLOOKUP($A$94,Raport3!$B$8:$T$280,11)</f>
        <v>86</v>
      </c>
      <c r="L96" s="84">
        <f>VLOOKUP($A$94,Raport3!$B$8:$T$280,12)</f>
        <v>85</v>
      </c>
      <c r="M96" s="84">
        <f>VLOOKUP($A$94,Raport3!$B$8:$T$280,13)</f>
        <v>88</v>
      </c>
      <c r="N96" s="84">
        <f>VLOOKUP($A$94,Raport3!$B$8:$T$280,14)</f>
        <v>83.5</v>
      </c>
      <c r="O96" s="84">
        <f>VLOOKUP($A$94,Raport3!$B$8:$T$280,15)</f>
        <v>88.5</v>
      </c>
      <c r="P96" s="84">
        <f>VLOOKUP($A$94,Raport3!$B$8:$T$280,16)</f>
        <v>88</v>
      </c>
      <c r="Q96" s="84">
        <f>VLOOKUP($A$94,Raport3!$B$8:$T$280,17)</f>
        <v>81</v>
      </c>
      <c r="R96" s="84">
        <f>VLOOKUP($A$94,Raport3!$B$8:$T$280,18)</f>
        <v>87</v>
      </c>
      <c r="S96" s="38">
        <f t="shared" si="44"/>
        <v>1296.5</v>
      </c>
      <c r="T96" s="38">
        <f t="shared" si="46"/>
        <v>86.43</v>
      </c>
      <c r="U96" s="375"/>
      <c r="V96" s="340"/>
    </row>
    <row r="97" spans="1:22" ht="15" customHeight="1">
      <c r="A97" s="361"/>
      <c r="B97" s="342"/>
      <c r="C97" s="35" t="s">
        <v>23</v>
      </c>
      <c r="D97" s="84">
        <f>VLOOKUP($A$94,Raport4!$B$8:$T$255,4)</f>
        <v>91</v>
      </c>
      <c r="E97" s="84">
        <f>VLOOKUP($A$94,Raport4!$B$8:$T$255,5)</f>
        <v>84.5</v>
      </c>
      <c r="F97" s="84">
        <f>VLOOKUP($A$94,Raport4!$B$8:$T$255,6)</f>
        <v>91</v>
      </c>
      <c r="G97" s="84">
        <f>VLOOKUP($A$94,Raport4!$B$8:$T$255,7)</f>
        <v>90</v>
      </c>
      <c r="H97" s="84">
        <f>VLOOKUP($A$94,Raport4!$B$8:$T$255,8)</f>
        <v>91</v>
      </c>
      <c r="I97" s="84">
        <f>VLOOKUP($A$94,Raport4!$B$8:$T$255,9)</f>
        <v>85</v>
      </c>
      <c r="J97" s="84">
        <f>VLOOKUP($A$94,Raport4!$B$8:$T$255,10)</f>
        <v>92.5</v>
      </c>
      <c r="K97" s="84">
        <f>VLOOKUP($A$94,Raport4!$B$8:$T$255,11)</f>
        <v>86</v>
      </c>
      <c r="L97" s="84">
        <f>VLOOKUP($A$94,Raport4!$B$8:$T$255,12)</f>
        <v>85</v>
      </c>
      <c r="M97" s="84">
        <f>VLOOKUP($A$94,Raport4!$B$8:$T$255,12)</f>
        <v>85</v>
      </c>
      <c r="N97" s="84">
        <f>VLOOKUP($A$94,Raport4!$B$8:$T$255,14)</f>
        <v>89</v>
      </c>
      <c r="O97" s="84">
        <f>VLOOKUP($A$94,Raport4!$B$8:$T$255,15)</f>
        <v>87</v>
      </c>
      <c r="P97" s="84">
        <f>VLOOKUP($A$94,Raport4!$B$8:$T$255,16)</f>
        <v>84.5</v>
      </c>
      <c r="Q97" s="84">
        <f>VLOOKUP($A$94,Raport4!$B$8:$T$255,17)</f>
        <v>82</v>
      </c>
      <c r="R97" s="84">
        <f>VLOOKUP($A$94,Raport4!$B$8:$T$255,18)</f>
        <v>86</v>
      </c>
      <c r="S97" s="38">
        <f t="shared" si="44"/>
        <v>1309.5</v>
      </c>
      <c r="T97" s="38">
        <f t="shared" si="46"/>
        <v>87.3</v>
      </c>
      <c r="U97" s="375"/>
      <c r="V97" s="340"/>
    </row>
    <row r="98" spans="1:22" ht="15" customHeight="1">
      <c r="A98" s="361"/>
      <c r="B98" s="77" t="str">
        <f>VLOOKUP($A$94,PresensiMIPA!$A$7:$W$360,4)</f>
        <v>3526045902040001</v>
      </c>
      <c r="C98" s="35" t="s">
        <v>24</v>
      </c>
      <c r="D98" s="84">
        <f>VLOOKUP($A$94,Raport5!$B$8:$T$280,4)</f>
        <v>89.5</v>
      </c>
      <c r="E98" s="84">
        <f>VLOOKUP($A$94,Raport5!$B$8:$T$280,5)</f>
        <v>90.5</v>
      </c>
      <c r="F98" s="84">
        <f>VLOOKUP($A$94,Raport5!$B$8:$T$280,6)</f>
        <v>91</v>
      </c>
      <c r="G98" s="84">
        <f>VLOOKUP($A$94,Raport5!$B$8:$T$280,7)</f>
        <v>90.5</v>
      </c>
      <c r="H98" s="84">
        <f>VLOOKUP($A$94,Raport5!$B$8:$T$280,8)</f>
        <v>92.5</v>
      </c>
      <c r="I98" s="84">
        <f>VLOOKUP($A$94,Raport5!$B$8:$T$280,9)</f>
        <v>86</v>
      </c>
      <c r="J98" s="84">
        <f>VLOOKUP($A$94,Raport5!$B$8:$T$280,10)</f>
        <v>94</v>
      </c>
      <c r="K98" s="84">
        <f>VLOOKUP($A$94,Raport5!$B$8:$T$280,11)</f>
        <v>90</v>
      </c>
      <c r="L98" s="84">
        <f>VLOOKUP($A$94,Raport5!$B$8:$T$280,12)</f>
        <v>92</v>
      </c>
      <c r="M98" s="84">
        <f>VLOOKUP($A$94,Raport5!$B$8:$T$280,13)</f>
        <v>89</v>
      </c>
      <c r="N98" s="84">
        <f>VLOOKUP($A$94,Raport5!$B$8:$T$280,14)</f>
        <v>90</v>
      </c>
      <c r="O98" s="84">
        <f>VLOOKUP($A$94,Raport5!$B$8:$T$280,15)</f>
        <v>90</v>
      </c>
      <c r="P98" s="84">
        <f>VLOOKUP($A$94,Raport5!$B$8:$T$280,16)</f>
        <v>85.5</v>
      </c>
      <c r="Q98" s="84">
        <f>VLOOKUP($A$94,Raport5!$B$8:$T$280,17)</f>
        <v>83.5</v>
      </c>
      <c r="R98" s="84">
        <f>VLOOKUP($A$94,Raport5!$B$8:$T$280,18)</f>
        <v>91.5</v>
      </c>
      <c r="S98" s="38">
        <f t="shared" si="44"/>
        <v>1345.5</v>
      </c>
      <c r="T98" s="38">
        <f t="shared" si="46"/>
        <v>89.7</v>
      </c>
      <c r="U98" s="375"/>
      <c r="V98" s="340"/>
    </row>
    <row r="99" spans="1:22" ht="15" customHeight="1">
      <c r="A99" s="361"/>
      <c r="B99" s="78">
        <f>VLOOKUP($A$94,PresensiMIPA!$A$7:$W$360,2)</f>
        <v>12244</v>
      </c>
      <c r="C99" s="35" t="s">
        <v>67</v>
      </c>
      <c r="D99" s="84">
        <f>VLOOKUP($A$94,Raport6!$B$8:$T$280,4)</f>
        <v>91.5</v>
      </c>
      <c r="E99" s="84">
        <f>VLOOKUP($A$94,Raport6!$B$8:$T$280,5)</f>
        <v>93</v>
      </c>
      <c r="F99" s="84">
        <f>VLOOKUP($A$94,Raport6!$B$8:$T$280,6)</f>
        <v>94</v>
      </c>
      <c r="G99" s="84">
        <f>VLOOKUP($A$94,Raport6!$B$8:$T$280,7)</f>
        <v>90.5</v>
      </c>
      <c r="H99" s="84">
        <f>VLOOKUP($A$94,Raport6!$B$8:$T$280,8)</f>
        <v>92.5</v>
      </c>
      <c r="I99" s="84">
        <f>VLOOKUP($A$94,Raport6!$B$8:$T$280,9)</f>
        <v>87.5</v>
      </c>
      <c r="J99" s="84">
        <f>VLOOKUP($A$94,Raport6!$B$8:$T$280,10)</f>
        <v>96.5</v>
      </c>
      <c r="K99" s="84">
        <f>VLOOKUP($A$94,Raport6!$B$8:$T$280,11)</f>
        <v>93</v>
      </c>
      <c r="L99" s="84">
        <f>VLOOKUP($A$94,Raport6!$B$8:$T$280,12)</f>
        <v>94.5</v>
      </c>
      <c r="M99" s="84">
        <f>VLOOKUP($A$94,Raport6!$B$8:$T$280,13)</f>
        <v>93</v>
      </c>
      <c r="N99" s="84">
        <f>VLOOKUP($A$94,Raport6!$B$8:$T$280,14)</f>
        <v>90</v>
      </c>
      <c r="O99" s="84">
        <f>VLOOKUP($A$94,Raport6!$B$8:$T$280,15)</f>
        <v>90</v>
      </c>
      <c r="P99" s="84">
        <f>VLOOKUP($A$94,Raport6!$B$8:$T$280,16)</f>
        <v>86.5</v>
      </c>
      <c r="Q99" s="84">
        <f>VLOOKUP($A$94,Raport6!$B$8:$T$280,17)</f>
        <v>84</v>
      </c>
      <c r="R99" s="84">
        <f>VLOOKUP($A$94,Raport6!$B$8:$T$280,18)</f>
        <v>92.5</v>
      </c>
      <c r="S99" s="38">
        <f t="shared" si="44"/>
        <v>1369</v>
      </c>
      <c r="T99" s="38">
        <f t="shared" si="46"/>
        <v>91.27</v>
      </c>
      <c r="U99" s="375"/>
      <c r="V99" s="340"/>
    </row>
    <row r="100" spans="1:22" ht="15" customHeight="1">
      <c r="A100" s="361"/>
      <c r="B100" s="78" t="str">
        <f>VLOOKUP($A$94,PresensiMIPA!$A$7:$W$360,3)</f>
        <v>0048136999</v>
      </c>
      <c r="C100" s="28" t="s">
        <v>21</v>
      </c>
      <c r="D100" s="40">
        <f t="shared" ref="D100:S100" si="47">ROUND(((D94+D95+D96+D97+D98+D99)/6),2)</f>
        <v>87.5</v>
      </c>
      <c r="E100" s="40">
        <f t="shared" si="47"/>
        <v>84.42</v>
      </c>
      <c r="F100" s="40">
        <f t="shared" si="47"/>
        <v>87.83</v>
      </c>
      <c r="G100" s="40">
        <f t="shared" si="47"/>
        <v>86.67</v>
      </c>
      <c r="H100" s="40">
        <f t="shared" si="47"/>
        <v>86.42</v>
      </c>
      <c r="I100" s="40">
        <f t="shared" si="47"/>
        <v>83.42</v>
      </c>
      <c r="J100" s="40">
        <f t="shared" si="47"/>
        <v>92.25</v>
      </c>
      <c r="K100" s="40">
        <f t="shared" si="47"/>
        <v>86.83</v>
      </c>
      <c r="L100" s="40">
        <f t="shared" si="47"/>
        <v>87.42</v>
      </c>
      <c r="M100" s="40">
        <f t="shared" ref="M100" si="48">ROUND(((M94+M95+M96+M97+M98+M99)/6),2)</f>
        <v>85.92</v>
      </c>
      <c r="N100" s="40">
        <f t="shared" si="47"/>
        <v>84.25</v>
      </c>
      <c r="O100" s="40">
        <f t="shared" si="47"/>
        <v>85.92</v>
      </c>
      <c r="P100" s="40">
        <f t="shared" si="47"/>
        <v>83.33</v>
      </c>
      <c r="Q100" s="40">
        <f t="shared" si="47"/>
        <v>81.58</v>
      </c>
      <c r="R100" s="40">
        <f t="shared" si="47"/>
        <v>87</v>
      </c>
      <c r="S100" s="39">
        <f t="shared" si="47"/>
        <v>1290.75</v>
      </c>
      <c r="T100" s="40">
        <f t="shared" si="46"/>
        <v>86.05</v>
      </c>
      <c r="U100" s="375"/>
      <c r="V100" s="340"/>
    </row>
    <row r="101" spans="1:22" ht="15" customHeight="1">
      <c r="A101" s="361"/>
      <c r="B101" s="78"/>
      <c r="C101" s="28" t="s">
        <v>206</v>
      </c>
      <c r="D101" s="79">
        <f>VLOOKUP($A$94,'Nilai USP'!$B$8:$T$280,4)</f>
        <v>93</v>
      </c>
      <c r="E101" s="79">
        <f>VLOOKUP($A$94,'Nilai USP'!$B$8:$T$280,5)</f>
        <v>86.92307692307692</v>
      </c>
      <c r="F101" s="79">
        <f>VLOOKUP($A$94,'Nilai USP'!$B$8:$T$280,6)</f>
        <v>97</v>
      </c>
      <c r="G101" s="79">
        <f>VLOOKUP($A$94,'Nilai USP'!$B$8:$T$280,7)</f>
        <v>91</v>
      </c>
      <c r="H101" s="79">
        <f>VLOOKUP($A$94,'Nilai USP'!$B$8:$T$280,8)</f>
        <v>86</v>
      </c>
      <c r="I101" s="79">
        <f>VLOOKUP($A$94,'Nilai USP'!$B$8:$T$280,9)</f>
        <v>99</v>
      </c>
      <c r="J101" s="79">
        <f>VLOOKUP($A$94,'Nilai USP'!$B$8:$T$280,10)</f>
        <v>97</v>
      </c>
      <c r="K101" s="79">
        <f>VLOOKUP($A$94,'Nilai USP'!$B$8:$T$280,11)</f>
        <v>97</v>
      </c>
      <c r="L101" s="79">
        <f>VLOOKUP($A$94,'Nilai USP'!$B$8:$T$280,12)</f>
        <v>95</v>
      </c>
      <c r="M101" s="79">
        <f>VLOOKUP($A$94,'Nilai USP'!$B$8:$T$280,13)</f>
        <v>98.235294117647058</v>
      </c>
      <c r="N101" s="79">
        <f>VLOOKUP($A$94,'Nilai USP'!$B$8:$T$280,14)</f>
        <v>92</v>
      </c>
      <c r="O101" s="79">
        <f>VLOOKUP($A$94,'Nilai USP'!$B$8:$T$280,15)</f>
        <v>89</v>
      </c>
      <c r="P101" s="79">
        <f>VLOOKUP($A$94,'Nilai USP'!$B$8:$T$280,16)</f>
        <v>93</v>
      </c>
      <c r="Q101" s="79">
        <f>VLOOKUP($A$94,'Nilai USP'!$B$8:$T$280,17)</f>
        <v>80</v>
      </c>
      <c r="R101" s="79">
        <f>VLOOKUP($A$94,'Nilai USP'!$B$8:$T$280,18)</f>
        <v>90</v>
      </c>
      <c r="S101" s="38">
        <f t="shared" ref="S101:S108" si="49">SUM(D101:R101)</f>
        <v>1384.158371040724</v>
      </c>
      <c r="T101" s="38">
        <f t="shared" si="46"/>
        <v>92.28</v>
      </c>
      <c r="U101" s="375"/>
      <c r="V101" s="340"/>
    </row>
    <row r="102" spans="1:22" ht="15" customHeight="1" thickBot="1">
      <c r="A102" s="362"/>
      <c r="B102" s="29"/>
      <c r="C102" s="37" t="s">
        <v>205</v>
      </c>
      <c r="D102" s="41">
        <f t="shared" ref="D102:R102" si="50">ROUND((D100*$V$6+D101*$V$7),0)</f>
        <v>90</v>
      </c>
      <c r="E102" s="41">
        <f t="shared" si="50"/>
        <v>86</v>
      </c>
      <c r="F102" s="41">
        <f t="shared" si="50"/>
        <v>92</v>
      </c>
      <c r="G102" s="41">
        <f t="shared" si="50"/>
        <v>89</v>
      </c>
      <c r="H102" s="41">
        <f t="shared" si="50"/>
        <v>86</v>
      </c>
      <c r="I102" s="41">
        <f t="shared" si="50"/>
        <v>91</v>
      </c>
      <c r="J102" s="41">
        <f t="shared" si="50"/>
        <v>95</v>
      </c>
      <c r="K102" s="41">
        <f t="shared" si="50"/>
        <v>92</v>
      </c>
      <c r="L102" s="41">
        <f t="shared" si="50"/>
        <v>91</v>
      </c>
      <c r="M102" s="41">
        <f t="shared" si="50"/>
        <v>92</v>
      </c>
      <c r="N102" s="41">
        <f t="shared" si="50"/>
        <v>88</v>
      </c>
      <c r="O102" s="41">
        <f t="shared" si="50"/>
        <v>87</v>
      </c>
      <c r="P102" s="41">
        <f t="shared" si="50"/>
        <v>88</v>
      </c>
      <c r="Q102" s="41">
        <f t="shared" si="50"/>
        <v>81</v>
      </c>
      <c r="R102" s="41">
        <f t="shared" si="50"/>
        <v>89</v>
      </c>
      <c r="S102" s="41">
        <f t="shared" si="49"/>
        <v>1337</v>
      </c>
      <c r="T102" s="41">
        <f t="shared" si="46"/>
        <v>89.13</v>
      </c>
      <c r="U102" s="376"/>
      <c r="V102" s="341"/>
    </row>
    <row r="103" spans="1:22" ht="15" customHeight="1" thickTop="1">
      <c r="A103" s="377">
        <v>11</v>
      </c>
      <c r="B103" s="26"/>
      <c r="C103" s="34" t="s">
        <v>34</v>
      </c>
      <c r="D103" s="83">
        <f>VLOOKUP($A$103,Raport1!$B$8:$T$280,4)</f>
        <v>74</v>
      </c>
      <c r="E103" s="83">
        <f>VLOOKUP($A$103,Raport1!$B$8:$T$280,5)</f>
        <v>75.5</v>
      </c>
      <c r="F103" s="83">
        <f>VLOOKUP($A$103,Raport1!$B$8:$T$280,6)</f>
        <v>72.5</v>
      </c>
      <c r="G103" s="83">
        <f>VLOOKUP($A$103,Raport1!$B$8:$T$280,7)</f>
        <v>77</v>
      </c>
      <c r="H103" s="83">
        <f>VLOOKUP($A$103,Raport1!$B$8:$T$280,8)</f>
        <v>75</v>
      </c>
      <c r="I103" s="83">
        <f>VLOOKUP($A$103,Raport1!$B$8:$T$280,9)</f>
        <v>76</v>
      </c>
      <c r="J103" s="83">
        <f>VLOOKUP($A$103,Raport1!$B$8:$T$280,10)</f>
        <v>84.5</v>
      </c>
      <c r="K103" s="83">
        <f>VLOOKUP($A$103,Raport1!$B$8:$T$280,11)</f>
        <v>82.5</v>
      </c>
      <c r="L103" s="83">
        <f>VLOOKUP($A$103,Raport1!$B$8:$T$280,12)</f>
        <v>82</v>
      </c>
      <c r="M103" s="83">
        <f>VLOOKUP($A$103,Raport1!$B$8:$T$280,13)</f>
        <v>74.5</v>
      </c>
      <c r="N103" s="83">
        <f>VLOOKUP($A$103,Raport1!$B$8:$T$280,14)</f>
        <v>71.5</v>
      </c>
      <c r="O103" s="83">
        <f>VLOOKUP($A$103,Raport1!$B$8:$T$280,15)</f>
        <v>74</v>
      </c>
      <c r="P103" s="83">
        <f>VLOOKUP($A$103,Raport1!$B$8:$T$280,16)</f>
        <v>71</v>
      </c>
      <c r="Q103" s="83">
        <f>VLOOKUP($A$103,Raport1!$B$8:$T$280,17)</f>
        <v>78.5</v>
      </c>
      <c r="R103" s="83">
        <f>VLOOKUP($A$103,Raport1!$B$8:$T$280,18)</f>
        <v>76.5</v>
      </c>
      <c r="S103" s="80">
        <f t="shared" si="49"/>
        <v>1145</v>
      </c>
      <c r="T103" s="80">
        <f t="shared" ref="T103:T111" si="51">ROUND(S103/COUNT(D103:R103),2)</f>
        <v>76.33</v>
      </c>
      <c r="U103" s="337" t="str">
        <f>'SIKAP IPA'!J18</f>
        <v>SB</v>
      </c>
      <c r="V103" s="340" t="s">
        <v>33</v>
      </c>
    </row>
    <row r="104" spans="1:22" ht="15" customHeight="1">
      <c r="A104" s="361"/>
      <c r="B104" s="26"/>
      <c r="C104" s="35" t="s">
        <v>35</v>
      </c>
      <c r="D104" s="84">
        <f>VLOOKUP($A$103,Raport2!$B$8:$T$280,4)</f>
        <v>76.5</v>
      </c>
      <c r="E104" s="84">
        <f>VLOOKUP($A$103,Raport2!$B$8:$T$280,5)</f>
        <v>76</v>
      </c>
      <c r="F104" s="84">
        <f>VLOOKUP($A$103,Raport2!$B$8:$T$280,6)</f>
        <v>73</v>
      </c>
      <c r="G104" s="84">
        <f>VLOOKUP($A$103,Raport2!$B$8:$T$280,7)</f>
        <v>81.5</v>
      </c>
      <c r="H104" s="84">
        <f>VLOOKUP($A$103,Raport2!$B$8:$T$280,8)</f>
        <v>75</v>
      </c>
      <c r="I104" s="84">
        <f>VLOOKUP($A$103,Raport2!$B$8:$T$280,9)</f>
        <v>77</v>
      </c>
      <c r="J104" s="84">
        <f>VLOOKUP($A$103,Raport2!$B$8:$T$280,10)</f>
        <v>85</v>
      </c>
      <c r="K104" s="84">
        <f>VLOOKUP($A$103,Raport2!$B$8:$T$280,11)</f>
        <v>84.5</v>
      </c>
      <c r="L104" s="84">
        <f>VLOOKUP($A$103,Raport2!$B$8:$T$280,12)</f>
        <v>81.5</v>
      </c>
      <c r="M104" s="84">
        <f>VLOOKUP($A$103,Raport2!$B$8:$T$280,13)</f>
        <v>77.5</v>
      </c>
      <c r="N104" s="84">
        <f>VLOOKUP($A$103,Raport2!$B$8:$T$280,14)</f>
        <v>70</v>
      </c>
      <c r="O104" s="84">
        <f>VLOOKUP($A$103,Raport2!$B$8:$T$280,15)</f>
        <v>71</v>
      </c>
      <c r="P104" s="84">
        <f>VLOOKUP($A$103,Raport2!$B$8:$T$280,16)</f>
        <v>75</v>
      </c>
      <c r="Q104" s="84">
        <f>VLOOKUP($A$103,Raport2!$B$8:$T$280,17)</f>
        <v>79</v>
      </c>
      <c r="R104" s="84">
        <f>VLOOKUP($A$103,Raport2!$B$8:$T$280,18)</f>
        <v>76</v>
      </c>
      <c r="S104" s="38">
        <f t="shared" si="49"/>
        <v>1158.5</v>
      </c>
      <c r="T104" s="38">
        <f t="shared" si="51"/>
        <v>77.23</v>
      </c>
      <c r="U104" s="375"/>
      <c r="V104" s="340"/>
    </row>
    <row r="105" spans="1:22" ht="15" customHeight="1">
      <c r="A105" s="361"/>
      <c r="B105" s="342" t="str">
        <f>VLOOKUP($A$103,PresensiMIPA!$A$7:$W$360,7)</f>
        <v>Fickry Hardiansyah</v>
      </c>
      <c r="C105" s="35" t="s">
        <v>22</v>
      </c>
      <c r="D105" s="84">
        <f>VLOOKUP($A$103,Raport3!$B$8:$T$280,4)</f>
        <v>74</v>
      </c>
      <c r="E105" s="84">
        <f>VLOOKUP($A$103,Raport3!$B$8:$T$280,5)</f>
        <v>78</v>
      </c>
      <c r="F105" s="84">
        <f>VLOOKUP($A$103,Raport3!$B$8:$T$280,6)</f>
        <v>88</v>
      </c>
      <c r="G105" s="84">
        <f>VLOOKUP($A$103,Raport3!$B$8:$T$280,7)</f>
        <v>84</v>
      </c>
      <c r="H105" s="84">
        <f>VLOOKUP($A$103,Raport3!$B$8:$T$280,8)</f>
        <v>83</v>
      </c>
      <c r="I105" s="84">
        <f>VLOOKUP($A$103,Raport3!$B$8:$T$280,9)</f>
        <v>77</v>
      </c>
      <c r="J105" s="84">
        <f>VLOOKUP($A$103,Raport3!$B$8:$T$280,10)</f>
        <v>87.5</v>
      </c>
      <c r="K105" s="84">
        <f>VLOOKUP($A$103,Raport3!$B$8:$T$280,11)</f>
        <v>86</v>
      </c>
      <c r="L105" s="84">
        <f>VLOOKUP($A$103,Raport3!$B$8:$T$280,12)</f>
        <v>84</v>
      </c>
      <c r="M105" s="84">
        <f>VLOOKUP($A$103,Raport3!$B$8:$T$280,13)</f>
        <v>80</v>
      </c>
      <c r="N105" s="84">
        <f>VLOOKUP($A$103,Raport3!$B$8:$T$280,14)</f>
        <v>81</v>
      </c>
      <c r="O105" s="84">
        <f>VLOOKUP($A$103,Raport3!$B$8:$T$280,15)</f>
        <v>81.5</v>
      </c>
      <c r="P105" s="84">
        <f>VLOOKUP($A$103,Raport3!$B$8:$T$280,16)</f>
        <v>81</v>
      </c>
      <c r="Q105" s="84">
        <f>VLOOKUP($A$103,Raport3!$B$8:$T$280,17)</f>
        <v>77.5</v>
      </c>
      <c r="R105" s="84">
        <f>VLOOKUP($A$103,Raport3!$B$8:$T$280,18)</f>
        <v>76</v>
      </c>
      <c r="S105" s="38">
        <f t="shared" si="49"/>
        <v>1218.5</v>
      </c>
      <c r="T105" s="38">
        <f t="shared" si="51"/>
        <v>81.23</v>
      </c>
      <c r="U105" s="375"/>
      <c r="V105" s="340"/>
    </row>
    <row r="106" spans="1:22" ht="15" customHeight="1">
      <c r="A106" s="361"/>
      <c r="B106" s="342"/>
      <c r="C106" s="35" t="s">
        <v>23</v>
      </c>
      <c r="D106" s="84">
        <f>VLOOKUP($A$103,Raport4!$B$8:$T$255,4)</f>
        <v>80</v>
      </c>
      <c r="E106" s="84">
        <f>VLOOKUP($A$103,Raport4!$B$8:$T$255,5)</f>
        <v>78</v>
      </c>
      <c r="F106" s="84">
        <f>VLOOKUP($A$103,Raport4!$B$8:$T$255,6)</f>
        <v>90</v>
      </c>
      <c r="G106" s="84">
        <f>VLOOKUP($A$103,Raport4!$B$8:$T$255,7)</f>
        <v>84.5</v>
      </c>
      <c r="H106" s="84">
        <f>VLOOKUP($A$103,Raport4!$B$8:$T$255,8)</f>
        <v>87</v>
      </c>
      <c r="I106" s="84">
        <f>VLOOKUP($A$103,Raport4!$B$8:$T$255,9)</f>
        <v>80</v>
      </c>
      <c r="J106" s="84">
        <f>VLOOKUP($A$103,Raport4!$B$8:$T$255,10)</f>
        <v>89.5</v>
      </c>
      <c r="K106" s="84">
        <f>VLOOKUP($A$103,Raport4!$B$8:$T$255,11)</f>
        <v>86</v>
      </c>
      <c r="L106" s="84">
        <f>VLOOKUP($A$103,Raport4!$B$8:$T$255,12)</f>
        <v>85</v>
      </c>
      <c r="M106" s="84">
        <f>VLOOKUP($A$103,Raport4!$B$8:$T$255,12)</f>
        <v>85</v>
      </c>
      <c r="N106" s="84">
        <f>VLOOKUP($A$103,Raport4!$B$8:$T$255,14)</f>
        <v>81.5</v>
      </c>
      <c r="O106" s="84">
        <f>VLOOKUP($A$103,Raport4!$B$8:$T$255,15)</f>
        <v>83</v>
      </c>
      <c r="P106" s="84">
        <f>VLOOKUP($A$103,Raport4!$B$8:$T$255,16)</f>
        <v>79.5</v>
      </c>
      <c r="Q106" s="84">
        <f>VLOOKUP($A$103,Raport4!$B$8:$T$255,17)</f>
        <v>78</v>
      </c>
      <c r="R106" s="84">
        <f>VLOOKUP($A$103,Raport4!$B$8:$T$255,18)</f>
        <v>77.5</v>
      </c>
      <c r="S106" s="38">
        <f t="shared" si="49"/>
        <v>1244.5</v>
      </c>
      <c r="T106" s="38">
        <f t="shared" si="51"/>
        <v>82.97</v>
      </c>
      <c r="U106" s="375"/>
      <c r="V106" s="340"/>
    </row>
    <row r="107" spans="1:22" ht="15" customHeight="1">
      <c r="A107" s="361"/>
      <c r="B107" s="77" t="str">
        <f>VLOOKUP($A$103,PresensiMIPA!$A$7:$W$360,4)</f>
        <v>3526012204040007</v>
      </c>
      <c r="C107" s="35" t="s">
        <v>24</v>
      </c>
      <c r="D107" s="84">
        <f>VLOOKUP($A$103,Raport5!$B$8:$T$280,4)</f>
        <v>83.5</v>
      </c>
      <c r="E107" s="84">
        <f>VLOOKUP($A$103,Raport5!$B$8:$T$280,5)</f>
        <v>84.5</v>
      </c>
      <c r="F107" s="84">
        <f>VLOOKUP($A$103,Raport5!$B$8:$T$280,6)</f>
        <v>83</v>
      </c>
      <c r="G107" s="84">
        <f>VLOOKUP($A$103,Raport5!$B$8:$T$280,7)</f>
        <v>87.5</v>
      </c>
      <c r="H107" s="84">
        <f>VLOOKUP($A$103,Raport5!$B$8:$T$280,8)</f>
        <v>87.5</v>
      </c>
      <c r="I107" s="84">
        <f>VLOOKUP($A$103,Raport5!$B$8:$T$280,9)</f>
        <v>82.5</v>
      </c>
      <c r="J107" s="84">
        <f>VLOOKUP($A$103,Raport5!$B$8:$T$280,10)</f>
        <v>91.5</v>
      </c>
      <c r="K107" s="84">
        <f>VLOOKUP($A$103,Raport5!$B$8:$T$280,11)</f>
        <v>92</v>
      </c>
      <c r="L107" s="84">
        <f>VLOOKUP($A$103,Raport5!$B$8:$T$280,12)</f>
        <v>89.5</v>
      </c>
      <c r="M107" s="84">
        <f>VLOOKUP($A$103,Raport5!$B$8:$T$280,13)</f>
        <v>78.5</v>
      </c>
      <c r="N107" s="84">
        <f>VLOOKUP($A$103,Raport5!$B$8:$T$280,14)</f>
        <v>83.5</v>
      </c>
      <c r="O107" s="84">
        <f>VLOOKUP($A$103,Raport5!$B$8:$T$280,15)</f>
        <v>88</v>
      </c>
      <c r="P107" s="84">
        <f>VLOOKUP($A$103,Raport5!$B$8:$T$280,16)</f>
        <v>80.5</v>
      </c>
      <c r="Q107" s="84">
        <f>VLOOKUP($A$103,Raport5!$B$8:$T$280,17)</f>
        <v>78</v>
      </c>
      <c r="R107" s="84">
        <f>VLOOKUP($A$103,Raport5!$B$8:$T$280,18)</f>
        <v>85</v>
      </c>
      <c r="S107" s="38">
        <f t="shared" si="49"/>
        <v>1275</v>
      </c>
      <c r="T107" s="38">
        <f t="shared" si="51"/>
        <v>85</v>
      </c>
      <c r="U107" s="375"/>
      <c r="V107" s="340"/>
    </row>
    <row r="108" spans="1:22" ht="15" customHeight="1">
      <c r="A108" s="361"/>
      <c r="B108" s="78">
        <f>VLOOKUP($A$103,PresensiMIPA!$A$7:$W$360,2)</f>
        <v>12245</v>
      </c>
      <c r="C108" s="35" t="s">
        <v>67</v>
      </c>
      <c r="D108" s="84">
        <f>VLOOKUP($A$103,Raport6!$B$8:$T$280,4)</f>
        <v>85</v>
      </c>
      <c r="E108" s="84">
        <f>VLOOKUP($A$103,Raport6!$B$8:$T$280,5)</f>
        <v>85.5</v>
      </c>
      <c r="F108" s="84">
        <f>VLOOKUP($A$103,Raport6!$B$8:$T$280,6)</f>
        <v>85</v>
      </c>
      <c r="G108" s="84">
        <f>VLOOKUP($A$103,Raport6!$B$8:$T$280,7)</f>
        <v>87.5</v>
      </c>
      <c r="H108" s="84">
        <f>VLOOKUP($A$103,Raport6!$B$8:$T$280,8)</f>
        <v>87.5</v>
      </c>
      <c r="I108" s="84">
        <f>VLOOKUP($A$103,Raport6!$B$8:$T$280,9)</f>
        <v>83.5</v>
      </c>
      <c r="J108" s="84">
        <f>VLOOKUP($A$103,Raport6!$B$8:$T$280,10)</f>
        <v>94</v>
      </c>
      <c r="K108" s="84">
        <f>VLOOKUP($A$103,Raport6!$B$8:$T$280,11)</f>
        <v>95</v>
      </c>
      <c r="L108" s="84">
        <f>VLOOKUP($A$103,Raport6!$B$8:$T$280,12)</f>
        <v>89</v>
      </c>
      <c r="M108" s="84">
        <f>VLOOKUP($A$103,Raport6!$B$8:$T$280,13)</f>
        <v>81</v>
      </c>
      <c r="N108" s="84">
        <f>VLOOKUP($A$103,Raport6!$B$8:$T$280,14)</f>
        <v>87</v>
      </c>
      <c r="O108" s="84">
        <f>VLOOKUP($A$103,Raport6!$B$8:$T$280,15)</f>
        <v>88</v>
      </c>
      <c r="P108" s="84">
        <f>VLOOKUP($A$103,Raport6!$B$8:$T$280,16)</f>
        <v>82</v>
      </c>
      <c r="Q108" s="84">
        <f>VLOOKUP($A$103,Raport6!$B$8:$T$280,17)</f>
        <v>82.5</v>
      </c>
      <c r="R108" s="84">
        <f>VLOOKUP($A$103,Raport6!$B$8:$T$280,18)</f>
        <v>86.5</v>
      </c>
      <c r="S108" s="38">
        <f t="shared" si="49"/>
        <v>1299</v>
      </c>
      <c r="T108" s="38">
        <f t="shared" si="51"/>
        <v>86.6</v>
      </c>
      <c r="U108" s="375"/>
      <c r="V108" s="340"/>
    </row>
    <row r="109" spans="1:22" ht="15" customHeight="1">
      <c r="A109" s="361"/>
      <c r="B109" s="78" t="str">
        <f>VLOOKUP($A$103,PresensiMIPA!$A$7:$W$360,3)</f>
        <v>0044770829</v>
      </c>
      <c r="C109" s="28" t="s">
        <v>21</v>
      </c>
      <c r="D109" s="40">
        <f t="shared" ref="D109:S109" si="52">ROUND(((D103+D104+D105+D106+D107+D108)/6),2)</f>
        <v>78.83</v>
      </c>
      <c r="E109" s="40">
        <f t="shared" si="52"/>
        <v>79.58</v>
      </c>
      <c r="F109" s="40">
        <f t="shared" si="52"/>
        <v>81.92</v>
      </c>
      <c r="G109" s="40">
        <f t="shared" si="52"/>
        <v>83.67</v>
      </c>
      <c r="H109" s="40">
        <f t="shared" si="52"/>
        <v>82.5</v>
      </c>
      <c r="I109" s="40">
        <f t="shared" si="52"/>
        <v>79.33</v>
      </c>
      <c r="J109" s="40">
        <f t="shared" si="52"/>
        <v>88.67</v>
      </c>
      <c r="K109" s="40">
        <f t="shared" si="52"/>
        <v>87.67</v>
      </c>
      <c r="L109" s="40">
        <f t="shared" si="52"/>
        <v>85.17</v>
      </c>
      <c r="M109" s="40">
        <f t="shared" ref="M109" si="53">ROUND(((M103+M104+M105+M106+M107+M108)/6),2)</f>
        <v>79.42</v>
      </c>
      <c r="N109" s="40">
        <f t="shared" si="52"/>
        <v>79.08</v>
      </c>
      <c r="O109" s="40">
        <f t="shared" si="52"/>
        <v>80.92</v>
      </c>
      <c r="P109" s="40">
        <f t="shared" si="52"/>
        <v>78.17</v>
      </c>
      <c r="Q109" s="40">
        <f t="shared" si="52"/>
        <v>78.92</v>
      </c>
      <c r="R109" s="40">
        <f t="shared" si="52"/>
        <v>79.58</v>
      </c>
      <c r="S109" s="39">
        <f t="shared" si="52"/>
        <v>1223.42</v>
      </c>
      <c r="T109" s="40">
        <f t="shared" si="51"/>
        <v>81.56</v>
      </c>
      <c r="U109" s="375"/>
      <c r="V109" s="340"/>
    </row>
    <row r="110" spans="1:22" ht="15" customHeight="1">
      <c r="A110" s="361"/>
      <c r="B110" s="78"/>
      <c r="C110" s="28" t="s">
        <v>206</v>
      </c>
      <c r="D110" s="79">
        <f>VLOOKUP($A$103,'Nilai USP'!$B$8:$T$280,4)</f>
        <v>90</v>
      </c>
      <c r="E110" s="79">
        <f>VLOOKUP($A$103,'Nilai USP'!$B$8:$T$280,5)</f>
        <v>81.538461538461533</v>
      </c>
      <c r="F110" s="79">
        <f>VLOOKUP($A$103,'Nilai USP'!$B$8:$T$280,6)</f>
        <v>86</v>
      </c>
      <c r="G110" s="79">
        <f>VLOOKUP($A$103,'Nilai USP'!$B$8:$T$280,7)</f>
        <v>82</v>
      </c>
      <c r="H110" s="79">
        <f>VLOOKUP($A$103,'Nilai USP'!$B$8:$T$280,8)</f>
        <v>84</v>
      </c>
      <c r="I110" s="79">
        <f>VLOOKUP($A$103,'Nilai USP'!$B$8:$T$280,9)</f>
        <v>89</v>
      </c>
      <c r="J110" s="79">
        <f>VLOOKUP($A$103,'Nilai USP'!$B$8:$T$280,10)</f>
        <v>88</v>
      </c>
      <c r="K110" s="79">
        <f>VLOOKUP($A$103,'Nilai USP'!$B$8:$T$280,11)</f>
        <v>88</v>
      </c>
      <c r="L110" s="79">
        <f>VLOOKUP($A$103,'Nilai USP'!$B$8:$T$280,12)</f>
        <v>89</v>
      </c>
      <c r="M110" s="79">
        <f>VLOOKUP($A$103,'Nilai USP'!$B$8:$T$280,13)</f>
        <v>92.058823529411768</v>
      </c>
      <c r="N110" s="79">
        <f>VLOOKUP($A$103,'Nilai USP'!$B$8:$T$280,14)</f>
        <v>90</v>
      </c>
      <c r="O110" s="79">
        <f>VLOOKUP($A$103,'Nilai USP'!$B$8:$T$280,15)</f>
        <v>83</v>
      </c>
      <c r="P110" s="79">
        <f>VLOOKUP($A$103,'Nilai USP'!$B$8:$T$280,16)</f>
        <v>89</v>
      </c>
      <c r="Q110" s="79">
        <f>VLOOKUP($A$103,'Nilai USP'!$B$8:$T$280,17)</f>
        <v>80</v>
      </c>
      <c r="R110" s="79">
        <f>VLOOKUP($A$103,'Nilai USP'!$B$8:$T$280,18)</f>
        <v>85</v>
      </c>
      <c r="S110" s="38">
        <f t="shared" ref="S110:S117" si="54">SUM(D110:R110)</f>
        <v>1296.5972850678734</v>
      </c>
      <c r="T110" s="38">
        <f t="shared" si="51"/>
        <v>86.44</v>
      </c>
      <c r="U110" s="375"/>
      <c r="V110" s="340"/>
    </row>
    <row r="111" spans="1:22" ht="15" customHeight="1" thickBot="1">
      <c r="A111" s="362"/>
      <c r="B111" s="29"/>
      <c r="C111" s="37" t="s">
        <v>205</v>
      </c>
      <c r="D111" s="41">
        <f t="shared" ref="D111:R111" si="55">ROUND((D109*$V$6+D110*$V$7),0)</f>
        <v>84</v>
      </c>
      <c r="E111" s="41">
        <f t="shared" si="55"/>
        <v>81</v>
      </c>
      <c r="F111" s="41">
        <f t="shared" si="55"/>
        <v>84</v>
      </c>
      <c r="G111" s="41">
        <f t="shared" si="55"/>
        <v>83</v>
      </c>
      <c r="H111" s="41">
        <f t="shared" si="55"/>
        <v>83</v>
      </c>
      <c r="I111" s="41">
        <f t="shared" si="55"/>
        <v>84</v>
      </c>
      <c r="J111" s="41">
        <f t="shared" si="55"/>
        <v>88</v>
      </c>
      <c r="K111" s="41">
        <f t="shared" si="55"/>
        <v>88</v>
      </c>
      <c r="L111" s="41">
        <f t="shared" si="55"/>
        <v>87</v>
      </c>
      <c r="M111" s="41">
        <f t="shared" si="55"/>
        <v>86</v>
      </c>
      <c r="N111" s="41">
        <f t="shared" si="55"/>
        <v>85</v>
      </c>
      <c r="O111" s="41">
        <f t="shared" si="55"/>
        <v>82</v>
      </c>
      <c r="P111" s="41">
        <f t="shared" si="55"/>
        <v>84</v>
      </c>
      <c r="Q111" s="41">
        <f t="shared" si="55"/>
        <v>79</v>
      </c>
      <c r="R111" s="41">
        <f t="shared" si="55"/>
        <v>82</v>
      </c>
      <c r="S111" s="41">
        <f t="shared" si="54"/>
        <v>1260</v>
      </c>
      <c r="T111" s="41">
        <f t="shared" si="51"/>
        <v>84</v>
      </c>
      <c r="U111" s="376"/>
      <c r="V111" s="341"/>
    </row>
    <row r="112" spans="1:22" ht="15" customHeight="1" thickTop="1">
      <c r="A112" s="377">
        <v>12</v>
      </c>
      <c r="B112" s="26"/>
      <c r="C112" s="34" t="s">
        <v>34</v>
      </c>
      <c r="D112" s="83">
        <f>VLOOKUP($A$112,Raport1!$B$8:$T$280,4)</f>
        <v>73.5</v>
      </c>
      <c r="E112" s="83">
        <f>VLOOKUP($A$112,Raport1!$B$8:$T$280,5)</f>
        <v>74.5</v>
      </c>
      <c r="F112" s="83">
        <f>VLOOKUP($A$112,Raport1!$B$8:$T$280,6)</f>
        <v>72.5</v>
      </c>
      <c r="G112" s="83">
        <f>VLOOKUP($A$112,Raport1!$B$8:$T$280,7)</f>
        <v>75</v>
      </c>
      <c r="H112" s="83">
        <f>VLOOKUP($A$112,Raport1!$B$8:$T$280,8)</f>
        <v>74</v>
      </c>
      <c r="I112" s="83">
        <f>VLOOKUP($A$112,Raport1!$B$8:$T$280,9)</f>
        <v>76</v>
      </c>
      <c r="J112" s="83">
        <f>VLOOKUP($A$112,Raport1!$B$8:$T$280,10)</f>
        <v>84</v>
      </c>
      <c r="K112" s="83">
        <f>VLOOKUP($A$112,Raport1!$B$8:$T$280,11)</f>
        <v>82</v>
      </c>
      <c r="L112" s="83">
        <f>VLOOKUP($A$112,Raport1!$B$8:$T$280,12)</f>
        <v>83</v>
      </c>
      <c r="M112" s="83">
        <f>VLOOKUP($A$112,Raport1!$B$8:$T$280,13)</f>
        <v>72.5</v>
      </c>
      <c r="N112" s="83">
        <f>VLOOKUP($A$112,Raport1!$B$8:$T$280,14)</f>
        <v>68</v>
      </c>
      <c r="O112" s="83">
        <f>VLOOKUP($A$112,Raport1!$B$8:$T$280,15)</f>
        <v>68</v>
      </c>
      <c r="P112" s="83">
        <f>VLOOKUP($A$112,Raport1!$B$8:$T$280,16)</f>
        <v>71</v>
      </c>
      <c r="Q112" s="83">
        <f>VLOOKUP($A$112,Raport1!$B$8:$T$280,17)</f>
        <v>77</v>
      </c>
      <c r="R112" s="83">
        <f>VLOOKUP($A$112,Raport1!$B$8:$T$280,18)</f>
        <v>78.5</v>
      </c>
      <c r="S112" s="80">
        <f t="shared" si="54"/>
        <v>1129.5</v>
      </c>
      <c r="T112" s="80">
        <f t="shared" ref="T112:T120" si="56">ROUND(S112/COUNT(D112:R112),2)</f>
        <v>75.3</v>
      </c>
      <c r="U112" s="337" t="str">
        <f>'SIKAP IPA'!J19</f>
        <v>SB</v>
      </c>
      <c r="V112" s="340" t="s">
        <v>33</v>
      </c>
    </row>
    <row r="113" spans="1:22" ht="15" customHeight="1">
      <c r="A113" s="361"/>
      <c r="B113" s="26"/>
      <c r="C113" s="35" t="s">
        <v>35</v>
      </c>
      <c r="D113" s="84">
        <f>VLOOKUP($A$112,Raport2!$B$8:$T$280,4)</f>
        <v>75.5</v>
      </c>
      <c r="E113" s="84">
        <f>VLOOKUP($A$112,Raport2!$B$8:$T$280,5)</f>
        <v>74</v>
      </c>
      <c r="F113" s="84">
        <f>VLOOKUP($A$112,Raport2!$B$8:$T$280,6)</f>
        <v>74</v>
      </c>
      <c r="G113" s="84">
        <f>VLOOKUP($A$112,Raport2!$B$8:$T$280,7)</f>
        <v>79.5</v>
      </c>
      <c r="H113" s="84">
        <f>VLOOKUP($A$112,Raport2!$B$8:$T$280,8)</f>
        <v>79</v>
      </c>
      <c r="I113" s="84">
        <f>VLOOKUP($A$112,Raport2!$B$8:$T$280,9)</f>
        <v>78</v>
      </c>
      <c r="J113" s="84">
        <f>VLOOKUP($A$112,Raport2!$B$8:$T$280,10)</f>
        <v>85</v>
      </c>
      <c r="K113" s="84">
        <f>VLOOKUP($A$112,Raport2!$B$8:$T$280,11)</f>
        <v>84</v>
      </c>
      <c r="L113" s="84">
        <f>VLOOKUP($A$112,Raport2!$B$8:$T$280,12)</f>
        <v>82</v>
      </c>
      <c r="M113" s="84">
        <f>VLOOKUP($A$112,Raport2!$B$8:$T$280,13)</f>
        <v>73.5</v>
      </c>
      <c r="N113" s="84">
        <f>VLOOKUP($A$112,Raport2!$B$8:$T$280,14)</f>
        <v>72.5</v>
      </c>
      <c r="O113" s="84">
        <f>VLOOKUP($A$112,Raport2!$B$8:$T$280,15)</f>
        <v>73</v>
      </c>
      <c r="P113" s="84">
        <f>VLOOKUP($A$112,Raport2!$B$8:$T$280,16)</f>
        <v>78</v>
      </c>
      <c r="Q113" s="84">
        <f>VLOOKUP($A$112,Raport2!$B$8:$T$280,17)</f>
        <v>78</v>
      </c>
      <c r="R113" s="84">
        <f>VLOOKUP($A$112,Raport2!$B$8:$T$280,18)</f>
        <v>82</v>
      </c>
      <c r="S113" s="38">
        <f t="shared" si="54"/>
        <v>1168</v>
      </c>
      <c r="T113" s="38">
        <f t="shared" si="56"/>
        <v>77.87</v>
      </c>
      <c r="U113" s="375"/>
      <c r="V113" s="340"/>
    </row>
    <row r="114" spans="1:22" ht="15" customHeight="1">
      <c r="A114" s="361"/>
      <c r="B114" s="342" t="str">
        <f>VLOOKUP($A$112,PresensiMIPA!$A$7:$W$360,7)</f>
        <v>HARYANTO</v>
      </c>
      <c r="C114" s="35" t="s">
        <v>22</v>
      </c>
      <c r="D114" s="84">
        <f>VLOOKUP($A$112,Raport3!$B$8:$T$280,4)</f>
        <v>76.5</v>
      </c>
      <c r="E114" s="84">
        <f>VLOOKUP($A$112,Raport3!$B$8:$T$280,5)</f>
        <v>76.5</v>
      </c>
      <c r="F114" s="84">
        <f>VLOOKUP($A$112,Raport3!$B$8:$T$280,6)</f>
        <v>87.5</v>
      </c>
      <c r="G114" s="84">
        <f>VLOOKUP($A$112,Raport3!$B$8:$T$280,7)</f>
        <v>76.5</v>
      </c>
      <c r="H114" s="84">
        <f>VLOOKUP($A$112,Raport3!$B$8:$T$280,8)</f>
        <v>83</v>
      </c>
      <c r="I114" s="84">
        <f>VLOOKUP($A$112,Raport3!$B$8:$T$280,9)</f>
        <v>79</v>
      </c>
      <c r="J114" s="84">
        <f>VLOOKUP($A$112,Raport3!$B$8:$T$280,10)</f>
        <v>87.5</v>
      </c>
      <c r="K114" s="84">
        <f>VLOOKUP($A$112,Raport3!$B$8:$T$280,11)</f>
        <v>87</v>
      </c>
      <c r="L114" s="84">
        <f>VLOOKUP($A$112,Raport3!$B$8:$T$280,12)</f>
        <v>83</v>
      </c>
      <c r="M114" s="84">
        <f>VLOOKUP($A$112,Raport3!$B$8:$T$280,13)</f>
        <v>78</v>
      </c>
      <c r="N114" s="84">
        <f>VLOOKUP($A$112,Raport3!$B$8:$T$280,14)</f>
        <v>80</v>
      </c>
      <c r="O114" s="84">
        <f>VLOOKUP($A$112,Raport3!$B$8:$T$280,15)</f>
        <v>81</v>
      </c>
      <c r="P114" s="84">
        <f>VLOOKUP($A$112,Raport3!$B$8:$T$280,16)</f>
        <v>83</v>
      </c>
      <c r="Q114" s="84">
        <f>VLOOKUP($A$112,Raport3!$B$8:$T$280,17)</f>
        <v>79.5</v>
      </c>
      <c r="R114" s="84">
        <f>VLOOKUP($A$112,Raport3!$B$8:$T$280,18)</f>
        <v>82</v>
      </c>
      <c r="S114" s="38">
        <f t="shared" si="54"/>
        <v>1220</v>
      </c>
      <c r="T114" s="38">
        <f t="shared" si="56"/>
        <v>81.33</v>
      </c>
      <c r="U114" s="375"/>
      <c r="V114" s="340"/>
    </row>
    <row r="115" spans="1:22" ht="15" customHeight="1">
      <c r="A115" s="361"/>
      <c r="B115" s="342"/>
      <c r="C115" s="35" t="s">
        <v>23</v>
      </c>
      <c r="D115" s="84">
        <f>VLOOKUP($A$112,Raport4!$B$8:$T$255,4)</f>
        <v>83.5</v>
      </c>
      <c r="E115" s="84">
        <f>VLOOKUP($A$112,Raport4!$B$8:$T$255,5)</f>
        <v>79</v>
      </c>
      <c r="F115" s="84">
        <f>VLOOKUP($A$112,Raport4!$B$8:$T$255,6)</f>
        <v>90</v>
      </c>
      <c r="G115" s="84">
        <f>VLOOKUP($A$112,Raport4!$B$8:$T$255,7)</f>
        <v>79</v>
      </c>
      <c r="H115" s="84">
        <f>VLOOKUP($A$112,Raport4!$B$8:$T$255,8)</f>
        <v>87</v>
      </c>
      <c r="I115" s="84">
        <f>VLOOKUP($A$112,Raport4!$B$8:$T$255,9)</f>
        <v>81</v>
      </c>
      <c r="J115" s="84">
        <f>VLOOKUP($A$112,Raport4!$B$8:$T$255,10)</f>
        <v>88</v>
      </c>
      <c r="K115" s="84">
        <f>VLOOKUP($A$112,Raport4!$B$8:$T$255,11)</f>
        <v>87</v>
      </c>
      <c r="L115" s="84">
        <f>VLOOKUP($A$112,Raport4!$B$8:$T$255,12)</f>
        <v>84</v>
      </c>
      <c r="M115" s="84">
        <f>VLOOKUP($A$112,Raport4!$B$8:$T$255,12)</f>
        <v>84</v>
      </c>
      <c r="N115" s="84">
        <f>VLOOKUP($A$112,Raport4!$B$8:$T$255,14)</f>
        <v>85</v>
      </c>
      <c r="O115" s="84">
        <f>VLOOKUP($A$112,Raport4!$B$8:$T$255,15)</f>
        <v>84.5</v>
      </c>
      <c r="P115" s="84">
        <f>VLOOKUP($A$112,Raport4!$B$8:$T$255,16)</f>
        <v>79</v>
      </c>
      <c r="Q115" s="84">
        <f>VLOOKUP($A$112,Raport4!$B$8:$T$255,17)</f>
        <v>79.5</v>
      </c>
      <c r="R115" s="84">
        <f>VLOOKUP($A$112,Raport4!$B$8:$T$255,18)</f>
        <v>82</v>
      </c>
      <c r="S115" s="38">
        <f t="shared" si="54"/>
        <v>1252.5</v>
      </c>
      <c r="T115" s="38">
        <f t="shared" si="56"/>
        <v>83.5</v>
      </c>
      <c r="U115" s="375"/>
      <c r="V115" s="340"/>
    </row>
    <row r="116" spans="1:22" ht="15" customHeight="1">
      <c r="A116" s="361"/>
      <c r="B116" s="77" t="str">
        <f>VLOOKUP($A$112,PresensiMIPA!$A$7:$W$360,4)</f>
        <v>3526011409030001</v>
      </c>
      <c r="C116" s="35" t="s">
        <v>24</v>
      </c>
      <c r="D116" s="84">
        <f>VLOOKUP($A$112,Raport5!$B$8:$T$280,4)</f>
        <v>77</v>
      </c>
      <c r="E116" s="84">
        <f>VLOOKUP($A$112,Raport5!$B$8:$T$280,5)</f>
        <v>84.5</v>
      </c>
      <c r="F116" s="84">
        <f>VLOOKUP($A$112,Raport5!$B$8:$T$280,6)</f>
        <v>85</v>
      </c>
      <c r="G116" s="84">
        <f>VLOOKUP($A$112,Raport5!$B$8:$T$280,7)</f>
        <v>88</v>
      </c>
      <c r="H116" s="84">
        <f>VLOOKUP($A$112,Raport5!$B$8:$T$280,8)</f>
        <v>85.5</v>
      </c>
      <c r="I116" s="84">
        <f>VLOOKUP($A$112,Raport5!$B$8:$T$280,9)</f>
        <v>84</v>
      </c>
      <c r="J116" s="84">
        <f>VLOOKUP($A$112,Raport5!$B$8:$T$280,10)</f>
        <v>90</v>
      </c>
      <c r="K116" s="84">
        <f>VLOOKUP($A$112,Raport5!$B$8:$T$280,11)</f>
        <v>87</v>
      </c>
      <c r="L116" s="84">
        <f>VLOOKUP($A$112,Raport5!$B$8:$T$280,12)</f>
        <v>90</v>
      </c>
      <c r="M116" s="84">
        <f>VLOOKUP($A$112,Raport5!$B$8:$T$280,13)</f>
        <v>76</v>
      </c>
      <c r="N116" s="84">
        <f>VLOOKUP($A$112,Raport5!$B$8:$T$280,14)</f>
        <v>81.5</v>
      </c>
      <c r="O116" s="84">
        <f>VLOOKUP($A$112,Raport5!$B$8:$T$280,15)</f>
        <v>85</v>
      </c>
      <c r="P116" s="84">
        <f>VLOOKUP($A$112,Raport5!$B$8:$T$280,16)</f>
        <v>82.5</v>
      </c>
      <c r="Q116" s="84">
        <f>VLOOKUP($A$112,Raport5!$B$8:$T$280,17)</f>
        <v>79.5</v>
      </c>
      <c r="R116" s="84">
        <f>VLOOKUP($A$112,Raport5!$B$8:$T$280,18)</f>
        <v>78</v>
      </c>
      <c r="S116" s="38">
        <f t="shared" si="54"/>
        <v>1253.5</v>
      </c>
      <c r="T116" s="38">
        <f t="shared" si="56"/>
        <v>83.57</v>
      </c>
      <c r="U116" s="375"/>
      <c r="V116" s="340"/>
    </row>
    <row r="117" spans="1:22" ht="15" customHeight="1">
      <c r="A117" s="361"/>
      <c r="B117" s="78">
        <f>VLOOKUP($A$112,PresensiMIPA!$A$7:$W$360,2)</f>
        <v>12263</v>
      </c>
      <c r="C117" s="35" t="s">
        <v>67</v>
      </c>
      <c r="D117" s="84">
        <f>VLOOKUP($A$112,Raport6!$B$8:$T$280,4)</f>
        <v>82</v>
      </c>
      <c r="E117" s="84">
        <f>VLOOKUP($A$112,Raport6!$B$8:$T$280,5)</f>
        <v>84</v>
      </c>
      <c r="F117" s="84">
        <f>VLOOKUP($A$112,Raport6!$B$8:$T$280,6)</f>
        <v>88</v>
      </c>
      <c r="G117" s="84">
        <f>VLOOKUP($A$112,Raport6!$B$8:$T$280,7)</f>
        <v>88</v>
      </c>
      <c r="H117" s="84">
        <f>VLOOKUP($A$112,Raport6!$B$8:$T$280,8)</f>
        <v>85.5</v>
      </c>
      <c r="I117" s="84">
        <f>VLOOKUP($A$112,Raport6!$B$8:$T$280,9)</f>
        <v>83.5</v>
      </c>
      <c r="J117" s="84">
        <f>VLOOKUP($A$112,Raport6!$B$8:$T$280,10)</f>
        <v>92.5</v>
      </c>
      <c r="K117" s="84">
        <f>VLOOKUP($A$112,Raport6!$B$8:$T$280,11)</f>
        <v>90</v>
      </c>
      <c r="L117" s="84">
        <f>VLOOKUP($A$112,Raport6!$B$8:$T$280,12)</f>
        <v>87.5</v>
      </c>
      <c r="M117" s="84">
        <f>VLOOKUP($A$112,Raport6!$B$8:$T$280,13)</f>
        <v>80</v>
      </c>
      <c r="N117" s="84">
        <f>VLOOKUP($A$112,Raport6!$B$8:$T$280,14)</f>
        <v>85</v>
      </c>
      <c r="O117" s="84">
        <f>VLOOKUP($A$112,Raport6!$B$8:$T$280,15)</f>
        <v>85</v>
      </c>
      <c r="P117" s="84">
        <f>VLOOKUP($A$112,Raport6!$B$8:$T$280,16)</f>
        <v>83.5</v>
      </c>
      <c r="Q117" s="84">
        <f>VLOOKUP($A$112,Raport6!$B$8:$T$280,17)</f>
        <v>79</v>
      </c>
      <c r="R117" s="84">
        <f>VLOOKUP($A$112,Raport6!$B$8:$T$280,18)</f>
        <v>81</v>
      </c>
      <c r="S117" s="38">
        <f t="shared" si="54"/>
        <v>1274.5</v>
      </c>
      <c r="T117" s="38">
        <f t="shared" si="56"/>
        <v>84.97</v>
      </c>
      <c r="U117" s="375"/>
      <c r="V117" s="340"/>
    </row>
    <row r="118" spans="1:22" ht="15" customHeight="1">
      <c r="A118" s="361"/>
      <c r="B118" s="78" t="str">
        <f>VLOOKUP($A$112,PresensiMIPA!$A$7:$W$360,3)</f>
        <v>0032162679</v>
      </c>
      <c r="C118" s="28" t="s">
        <v>21</v>
      </c>
      <c r="D118" s="40">
        <f t="shared" ref="D118:S118" si="57">ROUND(((D112+D113+D114+D115+D116+D117)/6),2)</f>
        <v>78</v>
      </c>
      <c r="E118" s="40">
        <f t="shared" si="57"/>
        <v>78.75</v>
      </c>
      <c r="F118" s="40">
        <f t="shared" si="57"/>
        <v>82.83</v>
      </c>
      <c r="G118" s="40">
        <f t="shared" si="57"/>
        <v>81</v>
      </c>
      <c r="H118" s="40">
        <f t="shared" si="57"/>
        <v>82.33</v>
      </c>
      <c r="I118" s="40">
        <f t="shared" si="57"/>
        <v>80.25</v>
      </c>
      <c r="J118" s="40">
        <f t="shared" si="57"/>
        <v>87.83</v>
      </c>
      <c r="K118" s="40">
        <f t="shared" si="57"/>
        <v>86.17</v>
      </c>
      <c r="L118" s="40">
        <f t="shared" si="57"/>
        <v>84.92</v>
      </c>
      <c r="M118" s="40">
        <f t="shared" ref="M118" si="58">ROUND(((M112+M113+M114+M115+M116+M117)/6),2)</f>
        <v>77.33</v>
      </c>
      <c r="N118" s="40">
        <f t="shared" si="57"/>
        <v>78.67</v>
      </c>
      <c r="O118" s="40">
        <f t="shared" si="57"/>
        <v>79.42</v>
      </c>
      <c r="P118" s="40">
        <f t="shared" si="57"/>
        <v>79.5</v>
      </c>
      <c r="Q118" s="40">
        <f t="shared" si="57"/>
        <v>78.75</v>
      </c>
      <c r="R118" s="40">
        <f t="shared" si="57"/>
        <v>80.58</v>
      </c>
      <c r="S118" s="39">
        <f t="shared" si="57"/>
        <v>1216.33</v>
      </c>
      <c r="T118" s="40">
        <f t="shared" si="56"/>
        <v>81.09</v>
      </c>
      <c r="U118" s="375"/>
      <c r="V118" s="340"/>
    </row>
    <row r="119" spans="1:22" ht="15" customHeight="1">
      <c r="A119" s="361"/>
      <c r="B119" s="78"/>
      <c r="C119" s="28" t="s">
        <v>206</v>
      </c>
      <c r="D119" s="79">
        <f>VLOOKUP($A$112,'Nilai USP'!$B$8:$T$280,4)</f>
        <v>90</v>
      </c>
      <c r="E119" s="79">
        <f>VLOOKUP($A$112,'Nilai USP'!$B$8:$T$280,5)</f>
        <v>83.84615384615384</v>
      </c>
      <c r="F119" s="79">
        <f>VLOOKUP($A$112,'Nilai USP'!$B$8:$T$280,6)</f>
        <v>87</v>
      </c>
      <c r="G119" s="79">
        <f>VLOOKUP($A$112,'Nilai USP'!$B$8:$T$280,7)</f>
        <v>84</v>
      </c>
      <c r="H119" s="79">
        <f>VLOOKUP($A$112,'Nilai USP'!$B$8:$T$280,8)</f>
        <v>84</v>
      </c>
      <c r="I119" s="79">
        <f>VLOOKUP($A$112,'Nilai USP'!$B$8:$T$280,9)</f>
        <v>93</v>
      </c>
      <c r="J119" s="79">
        <f>VLOOKUP($A$112,'Nilai USP'!$B$8:$T$280,10)</f>
        <v>89</v>
      </c>
      <c r="K119" s="79">
        <f>VLOOKUP($A$112,'Nilai USP'!$B$8:$T$280,11)</f>
        <v>96</v>
      </c>
      <c r="L119" s="79">
        <f>VLOOKUP($A$112,'Nilai USP'!$B$8:$T$280,12)</f>
        <v>89</v>
      </c>
      <c r="M119" s="79">
        <f>VLOOKUP($A$112,'Nilai USP'!$B$8:$T$280,13)</f>
        <v>93.823529411764696</v>
      </c>
      <c r="N119" s="79">
        <f>VLOOKUP($A$112,'Nilai USP'!$B$8:$T$280,14)</f>
        <v>92</v>
      </c>
      <c r="O119" s="79">
        <f>VLOOKUP($A$112,'Nilai USP'!$B$8:$T$280,15)</f>
        <v>84</v>
      </c>
      <c r="P119" s="79">
        <f>VLOOKUP($A$112,'Nilai USP'!$B$8:$T$280,16)</f>
        <v>93</v>
      </c>
      <c r="Q119" s="79">
        <f>VLOOKUP($A$112,'Nilai USP'!$B$8:$T$280,17)</f>
        <v>78</v>
      </c>
      <c r="R119" s="79">
        <f>VLOOKUP($A$112,'Nilai USP'!$B$8:$T$280,18)</f>
        <v>89</v>
      </c>
      <c r="S119" s="38">
        <f t="shared" ref="S119:S126" si="59">SUM(D119:R119)</f>
        <v>1325.6696832579185</v>
      </c>
      <c r="T119" s="38">
        <f t="shared" si="56"/>
        <v>88.38</v>
      </c>
      <c r="U119" s="375"/>
      <c r="V119" s="340"/>
    </row>
    <row r="120" spans="1:22" ht="15" customHeight="1" thickBot="1">
      <c r="A120" s="362"/>
      <c r="B120" s="29"/>
      <c r="C120" s="37" t="s">
        <v>205</v>
      </c>
      <c r="D120" s="41">
        <f t="shared" ref="D120:R120" si="60">ROUND((D118*$V$6+D119*$V$7),0)</f>
        <v>84</v>
      </c>
      <c r="E120" s="41">
        <f t="shared" si="60"/>
        <v>81</v>
      </c>
      <c r="F120" s="41">
        <f t="shared" si="60"/>
        <v>85</v>
      </c>
      <c r="G120" s="41">
        <f t="shared" si="60"/>
        <v>83</v>
      </c>
      <c r="H120" s="41">
        <f t="shared" si="60"/>
        <v>83</v>
      </c>
      <c r="I120" s="41">
        <f t="shared" si="60"/>
        <v>87</v>
      </c>
      <c r="J120" s="41">
        <f t="shared" si="60"/>
        <v>88</v>
      </c>
      <c r="K120" s="41">
        <f t="shared" si="60"/>
        <v>91</v>
      </c>
      <c r="L120" s="41">
        <f t="shared" si="60"/>
        <v>87</v>
      </c>
      <c r="M120" s="41">
        <f t="shared" si="60"/>
        <v>86</v>
      </c>
      <c r="N120" s="41">
        <f t="shared" si="60"/>
        <v>85</v>
      </c>
      <c r="O120" s="41">
        <f t="shared" si="60"/>
        <v>82</v>
      </c>
      <c r="P120" s="41">
        <f t="shared" si="60"/>
        <v>86</v>
      </c>
      <c r="Q120" s="41">
        <f t="shared" si="60"/>
        <v>78</v>
      </c>
      <c r="R120" s="41">
        <f t="shared" si="60"/>
        <v>85</v>
      </c>
      <c r="S120" s="41">
        <f t="shared" si="59"/>
        <v>1271</v>
      </c>
      <c r="T120" s="41">
        <f t="shared" si="56"/>
        <v>84.73</v>
      </c>
      <c r="U120" s="376"/>
      <c r="V120" s="341"/>
    </row>
    <row r="121" spans="1:22" ht="15" customHeight="1" thickTop="1">
      <c r="A121" s="377">
        <v>13</v>
      </c>
      <c r="B121" s="26"/>
      <c r="C121" s="34" t="s">
        <v>34</v>
      </c>
      <c r="D121" s="83">
        <f>VLOOKUP($A$121,Raport1!$B$8:$T$280,4)</f>
        <v>73.5</v>
      </c>
      <c r="E121" s="83">
        <f>VLOOKUP($A$121,Raport1!$B$8:$T$280,5)</f>
        <v>78</v>
      </c>
      <c r="F121" s="83">
        <f>VLOOKUP($A$121,Raport1!$B$8:$T$280,6)</f>
        <v>77.5</v>
      </c>
      <c r="G121" s="83">
        <f>VLOOKUP($A$121,Raport1!$B$8:$T$280,7)</f>
        <v>75</v>
      </c>
      <c r="H121" s="83">
        <f>VLOOKUP($A$121,Raport1!$B$8:$T$280,8)</f>
        <v>81</v>
      </c>
      <c r="I121" s="83">
        <f>VLOOKUP($A$121,Raport1!$B$8:$T$280,9)</f>
        <v>78</v>
      </c>
      <c r="J121" s="83">
        <f>VLOOKUP($A$121,Raport1!$B$8:$T$280,10)</f>
        <v>88</v>
      </c>
      <c r="K121" s="83">
        <f>VLOOKUP($A$121,Raport1!$B$8:$T$280,11)</f>
        <v>82</v>
      </c>
      <c r="L121" s="83">
        <f>VLOOKUP($A$121,Raport1!$B$8:$T$280,12)</f>
        <v>84</v>
      </c>
      <c r="M121" s="83">
        <f>VLOOKUP($A$121,Raport1!$B$8:$T$280,13)</f>
        <v>75.5</v>
      </c>
      <c r="N121" s="83">
        <f>VLOOKUP($A$121,Raport1!$B$8:$T$280,14)</f>
        <v>73.5</v>
      </c>
      <c r="O121" s="83">
        <f>VLOOKUP($A$121,Raport1!$B$8:$T$280,15)</f>
        <v>77.5</v>
      </c>
      <c r="P121" s="83">
        <f>VLOOKUP($A$121,Raport1!$B$8:$T$280,16)</f>
        <v>76</v>
      </c>
      <c r="Q121" s="83">
        <f>VLOOKUP($A$121,Raport1!$B$8:$T$280,17)</f>
        <v>77</v>
      </c>
      <c r="R121" s="83">
        <f>VLOOKUP($A$121,Raport1!$B$8:$T$280,18)</f>
        <v>77.5</v>
      </c>
      <c r="S121" s="80">
        <f t="shared" si="59"/>
        <v>1174</v>
      </c>
      <c r="T121" s="80">
        <f t="shared" ref="T121:T129" si="61">ROUND(S121/COUNT(D121:R121),2)</f>
        <v>78.27</v>
      </c>
      <c r="U121" s="337" t="str">
        <f>'SIKAP IPA'!J20</f>
        <v>SB</v>
      </c>
      <c r="V121" s="340" t="s">
        <v>33</v>
      </c>
    </row>
    <row r="122" spans="1:22" ht="15" customHeight="1">
      <c r="A122" s="361"/>
      <c r="B122" s="26"/>
      <c r="C122" s="35" t="s">
        <v>35</v>
      </c>
      <c r="D122" s="84">
        <f>VLOOKUP($A$121,Raport2!$B$8:$T$280,4)</f>
        <v>76</v>
      </c>
      <c r="E122" s="84">
        <f>VLOOKUP($A$121,Raport2!$B$8:$T$280,5)</f>
        <v>79.5</v>
      </c>
      <c r="F122" s="84">
        <f>VLOOKUP($A$121,Raport2!$B$8:$T$280,6)</f>
        <v>75.5</v>
      </c>
      <c r="G122" s="84">
        <f>VLOOKUP($A$121,Raport2!$B$8:$T$280,7)</f>
        <v>84.5</v>
      </c>
      <c r="H122" s="84">
        <f>VLOOKUP($A$121,Raport2!$B$8:$T$280,8)</f>
        <v>81</v>
      </c>
      <c r="I122" s="84">
        <f>VLOOKUP($A$121,Raport2!$B$8:$T$280,9)</f>
        <v>82.5</v>
      </c>
      <c r="J122" s="84">
        <f>VLOOKUP($A$121,Raport2!$B$8:$T$280,10)</f>
        <v>88</v>
      </c>
      <c r="K122" s="84">
        <f>VLOOKUP($A$121,Raport2!$B$8:$T$280,11)</f>
        <v>83.5</v>
      </c>
      <c r="L122" s="84">
        <f>VLOOKUP($A$121,Raport2!$B$8:$T$280,12)</f>
        <v>83</v>
      </c>
      <c r="M122" s="84">
        <f>VLOOKUP($A$121,Raport2!$B$8:$T$280,13)</f>
        <v>77</v>
      </c>
      <c r="N122" s="84">
        <f>VLOOKUP($A$121,Raport2!$B$8:$T$280,14)</f>
        <v>81.5</v>
      </c>
      <c r="O122" s="84">
        <f>VLOOKUP($A$121,Raport2!$B$8:$T$280,15)</f>
        <v>79.5</v>
      </c>
      <c r="P122" s="84">
        <f>VLOOKUP($A$121,Raport2!$B$8:$T$280,16)</f>
        <v>79</v>
      </c>
      <c r="Q122" s="84">
        <f>VLOOKUP($A$121,Raport2!$B$8:$T$280,17)</f>
        <v>80.5</v>
      </c>
      <c r="R122" s="84">
        <f>VLOOKUP($A$121,Raport2!$B$8:$T$280,18)</f>
        <v>82.5</v>
      </c>
      <c r="S122" s="38">
        <f t="shared" si="59"/>
        <v>1213.5</v>
      </c>
      <c r="T122" s="38">
        <f t="shared" si="61"/>
        <v>80.900000000000006</v>
      </c>
      <c r="U122" s="375"/>
      <c r="V122" s="340"/>
    </row>
    <row r="123" spans="1:22" ht="15" customHeight="1">
      <c r="A123" s="361"/>
      <c r="B123" s="342" t="str">
        <f>VLOOKUP($A$121,PresensiMIPA!$A$7:$W$360,7)</f>
        <v>Hasanah</v>
      </c>
      <c r="C123" s="35" t="s">
        <v>22</v>
      </c>
      <c r="D123" s="84">
        <f>VLOOKUP($A$121,Raport3!$B$8:$T$280,4)</f>
        <v>84</v>
      </c>
      <c r="E123" s="84">
        <f>VLOOKUP($A$121,Raport3!$B$8:$T$280,5)</f>
        <v>80</v>
      </c>
      <c r="F123" s="84">
        <f>VLOOKUP($A$121,Raport3!$B$8:$T$280,6)</f>
        <v>87.5</v>
      </c>
      <c r="G123" s="84">
        <f>VLOOKUP($A$121,Raport3!$B$8:$T$280,7)</f>
        <v>86</v>
      </c>
      <c r="H123" s="84">
        <f>VLOOKUP($A$121,Raport3!$B$8:$T$280,8)</f>
        <v>83</v>
      </c>
      <c r="I123" s="84">
        <f>VLOOKUP($A$121,Raport3!$B$8:$T$280,9)</f>
        <v>85</v>
      </c>
      <c r="J123" s="84">
        <f>VLOOKUP($A$121,Raport3!$B$8:$T$280,10)</f>
        <v>91</v>
      </c>
      <c r="K123" s="84">
        <f>VLOOKUP($A$121,Raport3!$B$8:$T$280,11)</f>
        <v>87</v>
      </c>
      <c r="L123" s="84">
        <f>VLOOKUP($A$121,Raport3!$B$8:$T$280,12)</f>
        <v>83</v>
      </c>
      <c r="M123" s="84">
        <f>VLOOKUP($A$121,Raport3!$B$8:$T$280,13)</f>
        <v>80</v>
      </c>
      <c r="N123" s="84">
        <f>VLOOKUP($A$121,Raport3!$B$8:$T$280,14)</f>
        <v>81</v>
      </c>
      <c r="O123" s="84">
        <f>VLOOKUP($A$121,Raport3!$B$8:$T$280,15)</f>
        <v>85.5</v>
      </c>
      <c r="P123" s="84">
        <f>VLOOKUP($A$121,Raport3!$B$8:$T$280,16)</f>
        <v>80</v>
      </c>
      <c r="Q123" s="84">
        <f>VLOOKUP($A$121,Raport3!$B$8:$T$280,17)</f>
        <v>77.5</v>
      </c>
      <c r="R123" s="84">
        <f>VLOOKUP($A$121,Raport3!$B$8:$T$280,18)</f>
        <v>82.5</v>
      </c>
      <c r="S123" s="38">
        <f t="shared" si="59"/>
        <v>1253</v>
      </c>
      <c r="T123" s="38">
        <f t="shared" si="61"/>
        <v>83.53</v>
      </c>
      <c r="U123" s="375"/>
      <c r="V123" s="340"/>
    </row>
    <row r="124" spans="1:22" ht="15" customHeight="1">
      <c r="A124" s="361"/>
      <c r="B124" s="342"/>
      <c r="C124" s="35" t="s">
        <v>23</v>
      </c>
      <c r="D124" s="84">
        <f>VLOOKUP($A$121,Raport4!$B$8:$T$255,4)</f>
        <v>87</v>
      </c>
      <c r="E124" s="84">
        <f>VLOOKUP($A$121,Raport4!$B$8:$T$255,5)</f>
        <v>82.5</v>
      </c>
      <c r="F124" s="84">
        <f>VLOOKUP($A$121,Raport4!$B$8:$T$255,6)</f>
        <v>90</v>
      </c>
      <c r="G124" s="84">
        <f>VLOOKUP($A$121,Raport4!$B$8:$T$255,7)</f>
        <v>85</v>
      </c>
      <c r="H124" s="84">
        <f>VLOOKUP($A$121,Raport4!$B$8:$T$255,8)</f>
        <v>87</v>
      </c>
      <c r="I124" s="84">
        <f>VLOOKUP($A$121,Raport4!$B$8:$T$255,9)</f>
        <v>85.5</v>
      </c>
      <c r="J124" s="84">
        <f>VLOOKUP($A$121,Raport4!$B$8:$T$255,10)</f>
        <v>90</v>
      </c>
      <c r="K124" s="84">
        <f>VLOOKUP($A$121,Raport4!$B$8:$T$255,11)</f>
        <v>87</v>
      </c>
      <c r="L124" s="84">
        <f>VLOOKUP($A$121,Raport4!$B$8:$T$255,12)</f>
        <v>84</v>
      </c>
      <c r="M124" s="84">
        <f>VLOOKUP($A$121,Raport4!$B$8:$T$255,12)</f>
        <v>84</v>
      </c>
      <c r="N124" s="84">
        <f>VLOOKUP($A$121,Raport4!$B$8:$T$255,14)</f>
        <v>84</v>
      </c>
      <c r="O124" s="84">
        <f>VLOOKUP($A$121,Raport4!$B$8:$T$255,15)</f>
        <v>85.5</v>
      </c>
      <c r="P124" s="84">
        <f>VLOOKUP($A$121,Raport4!$B$8:$T$255,16)</f>
        <v>80</v>
      </c>
      <c r="Q124" s="84">
        <f>VLOOKUP($A$121,Raport4!$B$8:$T$255,17)</f>
        <v>79</v>
      </c>
      <c r="R124" s="84">
        <f>VLOOKUP($A$121,Raport4!$B$8:$T$255,18)</f>
        <v>82.5</v>
      </c>
      <c r="S124" s="38">
        <f t="shared" si="59"/>
        <v>1273</v>
      </c>
      <c r="T124" s="38">
        <f t="shared" si="61"/>
        <v>84.87</v>
      </c>
      <c r="U124" s="375"/>
      <c r="V124" s="340"/>
    </row>
    <row r="125" spans="1:22" ht="15" customHeight="1">
      <c r="A125" s="361"/>
      <c r="B125" s="77" t="str">
        <f>VLOOKUP($A$121,PresensiMIPA!$A$7:$W$360,4)</f>
        <v>3526016710030005</v>
      </c>
      <c r="C125" s="35" t="s">
        <v>24</v>
      </c>
      <c r="D125" s="84">
        <f>VLOOKUP($A$121,Raport5!$B$8:$T$280,4)</f>
        <v>84</v>
      </c>
      <c r="E125" s="84">
        <f>VLOOKUP($A$121,Raport5!$B$8:$T$280,5)</f>
        <v>88.5</v>
      </c>
      <c r="F125" s="84">
        <f>VLOOKUP($A$121,Raport5!$B$8:$T$280,6)</f>
        <v>87</v>
      </c>
      <c r="G125" s="84">
        <f>VLOOKUP($A$121,Raport5!$B$8:$T$280,7)</f>
        <v>88.5</v>
      </c>
      <c r="H125" s="84">
        <f>VLOOKUP($A$121,Raport5!$B$8:$T$280,8)</f>
        <v>92.5</v>
      </c>
      <c r="I125" s="84">
        <f>VLOOKUP($A$121,Raport5!$B$8:$T$280,9)</f>
        <v>87</v>
      </c>
      <c r="J125" s="84">
        <f>VLOOKUP($A$121,Raport5!$B$8:$T$280,10)</f>
        <v>94.5</v>
      </c>
      <c r="K125" s="84">
        <f>VLOOKUP($A$121,Raport5!$B$8:$T$280,11)</f>
        <v>89</v>
      </c>
      <c r="L125" s="84">
        <f>VLOOKUP($A$121,Raport5!$B$8:$T$280,12)</f>
        <v>90.5</v>
      </c>
      <c r="M125" s="84">
        <f>VLOOKUP($A$121,Raport5!$B$8:$T$280,13)</f>
        <v>79</v>
      </c>
      <c r="N125" s="84">
        <f>VLOOKUP($A$121,Raport5!$B$8:$T$280,14)</f>
        <v>86</v>
      </c>
      <c r="O125" s="84">
        <f>VLOOKUP($A$121,Raport5!$B$8:$T$280,15)</f>
        <v>88.5</v>
      </c>
      <c r="P125" s="84">
        <f>VLOOKUP($A$121,Raport5!$B$8:$T$280,16)</f>
        <v>81.5</v>
      </c>
      <c r="Q125" s="84">
        <f>VLOOKUP($A$121,Raport5!$B$8:$T$280,17)</f>
        <v>79</v>
      </c>
      <c r="R125" s="84">
        <f>VLOOKUP($A$121,Raport5!$B$8:$T$280,18)</f>
        <v>82</v>
      </c>
      <c r="S125" s="38">
        <f t="shared" si="59"/>
        <v>1297.5</v>
      </c>
      <c r="T125" s="38">
        <f t="shared" si="61"/>
        <v>86.5</v>
      </c>
      <c r="U125" s="375"/>
      <c r="V125" s="340"/>
    </row>
    <row r="126" spans="1:22" ht="15" customHeight="1">
      <c r="A126" s="361"/>
      <c r="B126" s="78">
        <f>VLOOKUP($A$121,PresensiMIPA!$A$7:$W$360,2)</f>
        <v>12264</v>
      </c>
      <c r="C126" s="35" t="s">
        <v>67</v>
      </c>
      <c r="D126" s="84">
        <f>VLOOKUP($A$121,Raport6!$B$8:$T$280,4)</f>
        <v>88</v>
      </c>
      <c r="E126" s="84">
        <f>VLOOKUP($A$121,Raport6!$B$8:$T$280,5)</f>
        <v>90.5</v>
      </c>
      <c r="F126" s="84">
        <f>VLOOKUP($A$121,Raport6!$B$8:$T$280,6)</f>
        <v>90</v>
      </c>
      <c r="G126" s="84">
        <f>VLOOKUP($A$121,Raport6!$B$8:$T$280,7)</f>
        <v>88.5</v>
      </c>
      <c r="H126" s="84">
        <f>VLOOKUP($A$121,Raport6!$B$8:$T$280,8)</f>
        <v>92.5</v>
      </c>
      <c r="I126" s="84">
        <f>VLOOKUP($A$121,Raport6!$B$8:$T$280,9)</f>
        <v>88.5</v>
      </c>
      <c r="J126" s="84">
        <f>VLOOKUP($A$121,Raport6!$B$8:$T$280,10)</f>
        <v>97</v>
      </c>
      <c r="K126" s="84">
        <f>VLOOKUP($A$121,Raport6!$B$8:$T$280,11)</f>
        <v>92</v>
      </c>
      <c r="L126" s="84">
        <f>VLOOKUP($A$121,Raport6!$B$8:$T$280,12)</f>
        <v>92</v>
      </c>
      <c r="M126" s="84">
        <f>VLOOKUP($A$121,Raport6!$B$8:$T$280,13)</f>
        <v>87</v>
      </c>
      <c r="N126" s="84">
        <f>VLOOKUP($A$121,Raport6!$B$8:$T$280,14)</f>
        <v>85.5</v>
      </c>
      <c r="O126" s="84">
        <f>VLOOKUP($A$121,Raport6!$B$8:$T$280,15)</f>
        <v>88.5</v>
      </c>
      <c r="P126" s="84">
        <f>VLOOKUP($A$121,Raport6!$B$8:$T$280,16)</f>
        <v>83.5</v>
      </c>
      <c r="Q126" s="84">
        <f>VLOOKUP($A$121,Raport6!$B$8:$T$280,17)</f>
        <v>86.5</v>
      </c>
      <c r="R126" s="84">
        <f>VLOOKUP($A$121,Raport6!$B$8:$T$280,18)</f>
        <v>84</v>
      </c>
      <c r="S126" s="38">
        <f t="shared" si="59"/>
        <v>1334</v>
      </c>
      <c r="T126" s="38">
        <f t="shared" si="61"/>
        <v>88.93</v>
      </c>
      <c r="U126" s="375"/>
      <c r="V126" s="340"/>
    </row>
    <row r="127" spans="1:22" ht="15" customHeight="1">
      <c r="A127" s="361"/>
      <c r="B127" s="78" t="str">
        <f>VLOOKUP($A$121,PresensiMIPA!$A$7:$W$360,3)</f>
        <v>0026224802</v>
      </c>
      <c r="C127" s="28" t="s">
        <v>21</v>
      </c>
      <c r="D127" s="40">
        <f t="shared" ref="D127:S127" si="62">ROUND(((D121+D122+D123+D124+D125+D126)/6),2)</f>
        <v>82.08</v>
      </c>
      <c r="E127" s="40">
        <f t="shared" si="62"/>
        <v>83.17</v>
      </c>
      <c r="F127" s="40">
        <f t="shared" si="62"/>
        <v>84.58</v>
      </c>
      <c r="G127" s="40">
        <f t="shared" si="62"/>
        <v>84.58</v>
      </c>
      <c r="H127" s="40">
        <f t="shared" si="62"/>
        <v>86.17</v>
      </c>
      <c r="I127" s="40">
        <f t="shared" si="62"/>
        <v>84.42</v>
      </c>
      <c r="J127" s="40">
        <f t="shared" si="62"/>
        <v>91.42</v>
      </c>
      <c r="K127" s="40">
        <f t="shared" si="62"/>
        <v>86.75</v>
      </c>
      <c r="L127" s="40">
        <f t="shared" si="62"/>
        <v>86.08</v>
      </c>
      <c r="M127" s="40">
        <f t="shared" ref="M127" si="63">ROUND(((M121+M122+M123+M124+M125+M126)/6),2)</f>
        <v>80.42</v>
      </c>
      <c r="N127" s="40">
        <f t="shared" si="62"/>
        <v>81.92</v>
      </c>
      <c r="O127" s="40">
        <f t="shared" si="62"/>
        <v>84.17</v>
      </c>
      <c r="P127" s="40">
        <f t="shared" si="62"/>
        <v>80</v>
      </c>
      <c r="Q127" s="40">
        <f t="shared" si="62"/>
        <v>79.92</v>
      </c>
      <c r="R127" s="40">
        <f t="shared" si="62"/>
        <v>81.83</v>
      </c>
      <c r="S127" s="39">
        <f t="shared" si="62"/>
        <v>1257.5</v>
      </c>
      <c r="T127" s="40">
        <f t="shared" si="61"/>
        <v>83.83</v>
      </c>
      <c r="U127" s="375"/>
      <c r="V127" s="340"/>
    </row>
    <row r="128" spans="1:22" ht="15" customHeight="1">
      <c r="A128" s="361"/>
      <c r="B128" s="78"/>
      <c r="C128" s="28" t="s">
        <v>206</v>
      </c>
      <c r="D128" s="79">
        <f>VLOOKUP($A$121,'Nilai USP'!$B$8:$T$280,4)</f>
        <v>93</v>
      </c>
      <c r="E128" s="79">
        <f>VLOOKUP($A$121,'Nilai USP'!$B$8:$T$280,5)</f>
        <v>87.692307692307693</v>
      </c>
      <c r="F128" s="79">
        <f>VLOOKUP($A$121,'Nilai USP'!$B$8:$T$280,6)</f>
        <v>90</v>
      </c>
      <c r="G128" s="79">
        <f>VLOOKUP($A$121,'Nilai USP'!$B$8:$T$280,7)</f>
        <v>91</v>
      </c>
      <c r="H128" s="79">
        <f>VLOOKUP($A$121,'Nilai USP'!$B$8:$T$280,8)</f>
        <v>86</v>
      </c>
      <c r="I128" s="79">
        <f>VLOOKUP($A$121,'Nilai USP'!$B$8:$T$280,9)</f>
        <v>98</v>
      </c>
      <c r="J128" s="79">
        <f>VLOOKUP($A$121,'Nilai USP'!$B$8:$T$280,10)</f>
        <v>97</v>
      </c>
      <c r="K128" s="79">
        <f>VLOOKUP($A$121,'Nilai USP'!$B$8:$T$280,11)</f>
        <v>97</v>
      </c>
      <c r="L128" s="79">
        <f>VLOOKUP($A$121,'Nilai USP'!$B$8:$T$280,12)</f>
        <v>91</v>
      </c>
      <c r="M128" s="79">
        <f>VLOOKUP($A$121,'Nilai USP'!$B$8:$T$280,13)</f>
        <v>97.35294117647058</v>
      </c>
      <c r="N128" s="79">
        <f>VLOOKUP($A$121,'Nilai USP'!$B$8:$T$280,14)</f>
        <v>92</v>
      </c>
      <c r="O128" s="79">
        <f>VLOOKUP($A$121,'Nilai USP'!$B$8:$T$280,15)</f>
        <v>90</v>
      </c>
      <c r="P128" s="79">
        <f>VLOOKUP($A$121,'Nilai USP'!$B$8:$T$280,16)</f>
        <v>92</v>
      </c>
      <c r="Q128" s="79">
        <f>VLOOKUP($A$121,'Nilai USP'!$B$8:$T$280,17)</f>
        <v>85</v>
      </c>
      <c r="R128" s="79">
        <f>VLOOKUP($A$121,'Nilai USP'!$B$8:$T$280,18)</f>
        <v>90</v>
      </c>
      <c r="S128" s="38">
        <f t="shared" ref="S128:S135" si="64">SUM(D128:R128)</f>
        <v>1377.0452488687783</v>
      </c>
      <c r="T128" s="38">
        <f t="shared" si="61"/>
        <v>91.8</v>
      </c>
      <c r="U128" s="375"/>
      <c r="V128" s="340"/>
    </row>
    <row r="129" spans="1:22" ht="15" customHeight="1" thickBot="1">
      <c r="A129" s="362"/>
      <c r="B129" s="29"/>
      <c r="C129" s="37" t="s">
        <v>205</v>
      </c>
      <c r="D129" s="41">
        <f t="shared" ref="D129:R129" si="65">ROUND((D127*$V$6+D128*$V$7),0)</f>
        <v>88</v>
      </c>
      <c r="E129" s="41">
        <f t="shared" si="65"/>
        <v>85</v>
      </c>
      <c r="F129" s="41">
        <f t="shared" si="65"/>
        <v>87</v>
      </c>
      <c r="G129" s="41">
        <f t="shared" si="65"/>
        <v>88</v>
      </c>
      <c r="H129" s="41">
        <f t="shared" si="65"/>
        <v>86</v>
      </c>
      <c r="I129" s="41">
        <f t="shared" si="65"/>
        <v>91</v>
      </c>
      <c r="J129" s="41">
        <f t="shared" si="65"/>
        <v>94</v>
      </c>
      <c r="K129" s="41">
        <f t="shared" si="65"/>
        <v>92</v>
      </c>
      <c r="L129" s="41">
        <f t="shared" si="65"/>
        <v>89</v>
      </c>
      <c r="M129" s="41">
        <f t="shared" si="65"/>
        <v>89</v>
      </c>
      <c r="N129" s="41">
        <f t="shared" si="65"/>
        <v>87</v>
      </c>
      <c r="O129" s="41">
        <f t="shared" si="65"/>
        <v>87</v>
      </c>
      <c r="P129" s="41">
        <f t="shared" si="65"/>
        <v>86</v>
      </c>
      <c r="Q129" s="41">
        <f t="shared" si="65"/>
        <v>82</v>
      </c>
      <c r="R129" s="41">
        <f t="shared" si="65"/>
        <v>86</v>
      </c>
      <c r="S129" s="41">
        <f t="shared" si="64"/>
        <v>1317</v>
      </c>
      <c r="T129" s="41">
        <f t="shared" si="61"/>
        <v>87.8</v>
      </c>
      <c r="U129" s="376"/>
      <c r="V129" s="341"/>
    </row>
    <row r="130" spans="1:22" ht="15" customHeight="1" thickTop="1">
      <c r="A130" s="377">
        <v>14</v>
      </c>
      <c r="B130" s="26"/>
      <c r="C130" s="34" t="s">
        <v>34</v>
      </c>
      <c r="D130" s="83">
        <f>VLOOKUP($A$130,Raport1!$B$8:$T$280,4)</f>
        <v>78</v>
      </c>
      <c r="E130" s="83">
        <f>VLOOKUP($A$130,Raport1!$B$8:$T$280,5)</f>
        <v>74.5</v>
      </c>
      <c r="F130" s="83">
        <f>VLOOKUP($A$130,Raport1!$B$8:$T$280,6)</f>
        <v>75.5</v>
      </c>
      <c r="G130" s="83">
        <f>VLOOKUP($A$130,Raport1!$B$8:$T$280,7)</f>
        <v>75.5</v>
      </c>
      <c r="H130" s="83">
        <f>VLOOKUP($A$130,Raport1!$B$8:$T$280,8)</f>
        <v>78.5</v>
      </c>
      <c r="I130" s="83">
        <f>VLOOKUP($A$130,Raport1!$B$8:$T$280,9)</f>
        <v>75</v>
      </c>
      <c r="J130" s="83">
        <f>VLOOKUP($A$130,Raport1!$B$8:$T$280,10)</f>
        <v>86.5</v>
      </c>
      <c r="K130" s="83">
        <f>VLOOKUP($A$130,Raport1!$B$8:$T$280,11)</f>
        <v>83.5</v>
      </c>
      <c r="L130" s="83">
        <f>VLOOKUP($A$130,Raport1!$B$8:$T$280,12)</f>
        <v>83.5</v>
      </c>
      <c r="M130" s="83">
        <f>VLOOKUP($A$130,Raport1!$B$8:$T$280,13)</f>
        <v>73.5</v>
      </c>
      <c r="N130" s="83">
        <f>VLOOKUP($A$130,Raport1!$B$8:$T$280,14)</f>
        <v>68</v>
      </c>
      <c r="O130" s="83">
        <f>VLOOKUP($A$130,Raport1!$B$8:$T$280,15)</f>
        <v>78</v>
      </c>
      <c r="P130" s="83">
        <f>VLOOKUP($A$130,Raport1!$B$8:$T$280,16)</f>
        <v>71.5</v>
      </c>
      <c r="Q130" s="83">
        <f>VLOOKUP($A$130,Raport1!$B$8:$T$280,17)</f>
        <v>76.5</v>
      </c>
      <c r="R130" s="83">
        <f>VLOOKUP($A$130,Raport1!$B$8:$T$280,18)</f>
        <v>77</v>
      </c>
      <c r="S130" s="80">
        <f t="shared" si="64"/>
        <v>1155</v>
      </c>
      <c r="T130" s="80">
        <f t="shared" ref="T130:T138" si="66">ROUND(S130/COUNT(D130:R130),2)</f>
        <v>77</v>
      </c>
      <c r="U130" s="337" t="str">
        <f>'SIKAP IPA'!J21</f>
        <v>SB</v>
      </c>
      <c r="V130" s="340" t="s">
        <v>33</v>
      </c>
    </row>
    <row r="131" spans="1:22" ht="15" customHeight="1">
      <c r="A131" s="361"/>
      <c r="B131" s="26"/>
      <c r="C131" s="35" t="s">
        <v>35</v>
      </c>
      <c r="D131" s="84">
        <f>VLOOKUP($A$130,Raport2!$B$8:$T$280,4)</f>
        <v>80</v>
      </c>
      <c r="E131" s="84">
        <f>VLOOKUP($A$130,Raport2!$B$8:$T$280,5)</f>
        <v>77.5</v>
      </c>
      <c r="F131" s="84">
        <f>VLOOKUP($A$130,Raport2!$B$8:$T$280,6)</f>
        <v>73.5</v>
      </c>
      <c r="G131" s="84">
        <f>VLOOKUP($A$130,Raport2!$B$8:$T$280,7)</f>
        <v>82</v>
      </c>
      <c r="H131" s="84">
        <f>VLOOKUP($A$130,Raport2!$B$8:$T$280,8)</f>
        <v>78.5</v>
      </c>
      <c r="I131" s="84">
        <f>VLOOKUP($A$130,Raport2!$B$8:$T$280,9)</f>
        <v>78.5</v>
      </c>
      <c r="J131" s="84">
        <f>VLOOKUP($A$130,Raport2!$B$8:$T$280,10)</f>
        <v>88</v>
      </c>
      <c r="K131" s="84">
        <f>VLOOKUP($A$130,Raport2!$B$8:$T$280,11)</f>
        <v>84.5</v>
      </c>
      <c r="L131" s="84">
        <f>VLOOKUP($A$130,Raport2!$B$8:$T$280,12)</f>
        <v>83</v>
      </c>
      <c r="M131" s="84">
        <f>VLOOKUP($A$130,Raport2!$B$8:$T$280,13)</f>
        <v>76</v>
      </c>
      <c r="N131" s="84">
        <f>VLOOKUP($A$130,Raport2!$B$8:$T$280,14)</f>
        <v>76</v>
      </c>
      <c r="O131" s="84">
        <f>VLOOKUP($A$130,Raport2!$B$8:$T$280,15)</f>
        <v>76.5</v>
      </c>
      <c r="P131" s="84">
        <f>VLOOKUP($A$130,Raport2!$B$8:$T$280,16)</f>
        <v>78</v>
      </c>
      <c r="Q131" s="84">
        <f>VLOOKUP($A$130,Raport2!$B$8:$T$280,17)</f>
        <v>79</v>
      </c>
      <c r="R131" s="84">
        <f>VLOOKUP($A$130,Raport2!$B$8:$T$280,18)</f>
        <v>78</v>
      </c>
      <c r="S131" s="38">
        <f t="shared" si="64"/>
        <v>1189</v>
      </c>
      <c r="T131" s="38">
        <f t="shared" si="66"/>
        <v>79.27</v>
      </c>
      <c r="U131" s="375"/>
      <c r="V131" s="340"/>
    </row>
    <row r="132" spans="1:22" ht="15" customHeight="1">
      <c r="A132" s="361"/>
      <c r="B132" s="342" t="str">
        <f>VLOOKUP($A$130,PresensiMIPA!$A$7:$W$360,7)</f>
        <v>Imam Fausi</v>
      </c>
      <c r="C132" s="35" t="s">
        <v>22</v>
      </c>
      <c r="D132" s="84">
        <f>VLOOKUP($A$130,Raport3!$B$8:$T$280,4)</f>
        <v>77.5</v>
      </c>
      <c r="E132" s="84">
        <f>VLOOKUP($A$130,Raport3!$B$8:$T$280,5)</f>
        <v>77.5</v>
      </c>
      <c r="F132" s="84">
        <f>VLOOKUP($A$130,Raport3!$B$8:$T$280,6)</f>
        <v>89</v>
      </c>
      <c r="G132" s="84">
        <f>VLOOKUP($A$130,Raport3!$B$8:$T$280,7)</f>
        <v>86.5</v>
      </c>
      <c r="H132" s="84">
        <f>VLOOKUP($A$130,Raport3!$B$8:$T$280,8)</f>
        <v>83</v>
      </c>
      <c r="I132" s="84">
        <f>VLOOKUP($A$130,Raport3!$B$8:$T$280,9)</f>
        <v>79.5</v>
      </c>
      <c r="J132" s="84">
        <f>VLOOKUP($A$130,Raport3!$B$8:$T$280,10)</f>
        <v>90.5</v>
      </c>
      <c r="K132" s="84">
        <f>VLOOKUP($A$130,Raport3!$B$8:$T$280,11)</f>
        <v>87</v>
      </c>
      <c r="L132" s="84">
        <f>VLOOKUP($A$130,Raport3!$B$8:$T$280,12)</f>
        <v>83</v>
      </c>
      <c r="M132" s="84">
        <f>VLOOKUP($A$130,Raport3!$B$8:$T$280,13)</f>
        <v>79.5</v>
      </c>
      <c r="N132" s="84">
        <f>VLOOKUP($A$130,Raport3!$B$8:$T$280,14)</f>
        <v>80</v>
      </c>
      <c r="O132" s="84">
        <f>VLOOKUP($A$130,Raport3!$B$8:$T$280,15)</f>
        <v>86.5</v>
      </c>
      <c r="P132" s="84">
        <f>VLOOKUP($A$130,Raport3!$B$8:$T$280,16)</f>
        <v>83.5</v>
      </c>
      <c r="Q132" s="84">
        <f>VLOOKUP($A$130,Raport3!$B$8:$T$280,17)</f>
        <v>79</v>
      </c>
      <c r="R132" s="84">
        <f>VLOOKUP($A$130,Raport3!$B$8:$T$280,18)</f>
        <v>78</v>
      </c>
      <c r="S132" s="38">
        <f t="shared" si="64"/>
        <v>1240</v>
      </c>
      <c r="T132" s="38">
        <f t="shared" si="66"/>
        <v>82.67</v>
      </c>
      <c r="U132" s="375"/>
      <c r="V132" s="340"/>
    </row>
    <row r="133" spans="1:22" ht="15" customHeight="1">
      <c r="A133" s="361"/>
      <c r="B133" s="342"/>
      <c r="C133" s="35" t="s">
        <v>23</v>
      </c>
      <c r="D133" s="84">
        <f>VLOOKUP($A$130,Raport4!$B$8:$T$255,4)</f>
        <v>79</v>
      </c>
      <c r="E133" s="84">
        <f>VLOOKUP($A$130,Raport4!$B$8:$T$255,5)</f>
        <v>79</v>
      </c>
      <c r="F133" s="84">
        <f>VLOOKUP($A$130,Raport4!$B$8:$T$255,6)</f>
        <v>90</v>
      </c>
      <c r="G133" s="84">
        <f>VLOOKUP($A$130,Raport4!$B$8:$T$255,7)</f>
        <v>87</v>
      </c>
      <c r="H133" s="84">
        <f>VLOOKUP($A$130,Raport4!$B$8:$T$255,8)</f>
        <v>87</v>
      </c>
      <c r="I133" s="84">
        <f>VLOOKUP($A$130,Raport4!$B$8:$T$255,9)</f>
        <v>82.5</v>
      </c>
      <c r="J133" s="84">
        <f>VLOOKUP($A$130,Raport4!$B$8:$T$255,10)</f>
        <v>93</v>
      </c>
      <c r="K133" s="84">
        <f>VLOOKUP($A$130,Raport4!$B$8:$T$255,11)</f>
        <v>87</v>
      </c>
      <c r="L133" s="84">
        <f>VLOOKUP($A$130,Raport4!$B$8:$T$255,12)</f>
        <v>85.5</v>
      </c>
      <c r="M133" s="84">
        <f>VLOOKUP($A$130,Raport4!$B$8:$T$255,12)</f>
        <v>85.5</v>
      </c>
      <c r="N133" s="84">
        <f>VLOOKUP($A$130,Raport4!$B$8:$T$255,14)</f>
        <v>84</v>
      </c>
      <c r="O133" s="84">
        <f>VLOOKUP($A$130,Raport4!$B$8:$T$255,15)</f>
        <v>86.5</v>
      </c>
      <c r="P133" s="84">
        <f>VLOOKUP($A$130,Raport4!$B$8:$T$255,16)</f>
        <v>82.5</v>
      </c>
      <c r="Q133" s="84">
        <f>VLOOKUP($A$130,Raport4!$B$8:$T$255,17)</f>
        <v>80</v>
      </c>
      <c r="R133" s="84">
        <f>VLOOKUP($A$130,Raport4!$B$8:$T$255,18)</f>
        <v>78.5</v>
      </c>
      <c r="S133" s="38">
        <f t="shared" si="64"/>
        <v>1267</v>
      </c>
      <c r="T133" s="38">
        <f t="shared" si="66"/>
        <v>84.47</v>
      </c>
      <c r="U133" s="375"/>
      <c r="V133" s="340"/>
    </row>
    <row r="134" spans="1:22" ht="15" customHeight="1">
      <c r="A134" s="361"/>
      <c r="B134" s="77" t="str">
        <f>VLOOKUP($A$130,PresensiMIPA!$A$7:$W$360,4)</f>
        <v>3526030706020005</v>
      </c>
      <c r="C134" s="35" t="s">
        <v>24</v>
      </c>
      <c r="D134" s="84">
        <f>VLOOKUP($A$130,Raport5!$B$8:$T$280,4)</f>
        <v>76.5</v>
      </c>
      <c r="E134" s="84">
        <f>VLOOKUP($A$130,Raport5!$B$8:$T$280,5)</f>
        <v>84</v>
      </c>
      <c r="F134" s="84">
        <f>VLOOKUP($A$130,Raport5!$B$8:$T$280,6)</f>
        <v>85</v>
      </c>
      <c r="G134" s="84">
        <f>VLOOKUP($A$130,Raport5!$B$8:$T$280,7)</f>
        <v>88.5</v>
      </c>
      <c r="H134" s="84">
        <f>VLOOKUP($A$130,Raport5!$B$8:$T$280,8)</f>
        <v>90.5</v>
      </c>
      <c r="I134" s="84">
        <f>VLOOKUP($A$130,Raport5!$B$8:$T$280,9)</f>
        <v>83.5</v>
      </c>
      <c r="J134" s="84">
        <f>VLOOKUP($A$130,Raport5!$B$8:$T$280,10)</f>
        <v>96</v>
      </c>
      <c r="K134" s="84">
        <f>VLOOKUP($A$130,Raport5!$B$8:$T$280,11)</f>
        <v>87</v>
      </c>
      <c r="L134" s="84">
        <f>VLOOKUP($A$130,Raport5!$B$8:$T$280,12)</f>
        <v>92</v>
      </c>
      <c r="M134" s="84">
        <f>VLOOKUP($A$130,Raport5!$B$8:$T$280,13)</f>
        <v>79.5</v>
      </c>
      <c r="N134" s="84">
        <f>VLOOKUP($A$130,Raport5!$B$8:$T$280,14)</f>
        <v>85.5</v>
      </c>
      <c r="O134" s="84">
        <f>VLOOKUP($A$130,Raport5!$B$8:$T$280,15)</f>
        <v>88.5</v>
      </c>
      <c r="P134" s="84">
        <f>VLOOKUP($A$130,Raport5!$B$8:$T$280,16)</f>
        <v>83.5</v>
      </c>
      <c r="Q134" s="84">
        <f>VLOOKUP($A$130,Raport5!$B$8:$T$280,17)</f>
        <v>80</v>
      </c>
      <c r="R134" s="84">
        <f>VLOOKUP($A$130,Raport5!$B$8:$T$280,18)</f>
        <v>82.5</v>
      </c>
      <c r="S134" s="38">
        <f t="shared" si="64"/>
        <v>1282.5</v>
      </c>
      <c r="T134" s="38">
        <f t="shared" si="66"/>
        <v>85.5</v>
      </c>
      <c r="U134" s="375"/>
      <c r="V134" s="340"/>
    </row>
    <row r="135" spans="1:22" ht="15" customHeight="1">
      <c r="A135" s="361"/>
      <c r="B135" s="78">
        <f>VLOOKUP($A$130,PresensiMIPA!$A$7:$W$360,2)</f>
        <v>12278</v>
      </c>
      <c r="C135" s="35" t="s">
        <v>67</v>
      </c>
      <c r="D135" s="84">
        <f>VLOOKUP($A$130,Raport6!$B$8:$T$280,4)</f>
        <v>84</v>
      </c>
      <c r="E135" s="84">
        <f>VLOOKUP($A$130,Raport6!$B$8:$T$280,5)</f>
        <v>86</v>
      </c>
      <c r="F135" s="84">
        <f>VLOOKUP($A$130,Raport6!$B$8:$T$280,6)</f>
        <v>88</v>
      </c>
      <c r="G135" s="84">
        <f>VLOOKUP($A$130,Raport6!$B$8:$T$280,7)</f>
        <v>88.5</v>
      </c>
      <c r="H135" s="84">
        <f>VLOOKUP($A$130,Raport6!$B$8:$T$280,8)</f>
        <v>90.5</v>
      </c>
      <c r="I135" s="84">
        <f>VLOOKUP($A$130,Raport6!$B$8:$T$280,9)</f>
        <v>84.5</v>
      </c>
      <c r="J135" s="84">
        <f>VLOOKUP($A$130,Raport6!$B$8:$T$280,10)</f>
        <v>99.5</v>
      </c>
      <c r="K135" s="84">
        <f>VLOOKUP($A$130,Raport6!$B$8:$T$280,11)</f>
        <v>90</v>
      </c>
      <c r="L135" s="84">
        <f>VLOOKUP($A$130,Raport6!$B$8:$T$280,12)</f>
        <v>94</v>
      </c>
      <c r="M135" s="84">
        <f>VLOOKUP($A$130,Raport6!$B$8:$T$280,13)</f>
        <v>83.5</v>
      </c>
      <c r="N135" s="84">
        <f>VLOOKUP($A$130,Raport6!$B$8:$T$280,14)</f>
        <v>87.5</v>
      </c>
      <c r="O135" s="84">
        <f>VLOOKUP($A$130,Raport6!$B$8:$T$280,15)</f>
        <v>88</v>
      </c>
      <c r="P135" s="84">
        <f>VLOOKUP($A$130,Raport6!$B$8:$T$280,16)</f>
        <v>83.5</v>
      </c>
      <c r="Q135" s="84">
        <f>VLOOKUP($A$130,Raport6!$B$8:$T$280,17)</f>
        <v>82.5</v>
      </c>
      <c r="R135" s="84">
        <f>VLOOKUP($A$130,Raport6!$B$8:$T$280,18)</f>
        <v>84</v>
      </c>
      <c r="S135" s="38">
        <f t="shared" si="64"/>
        <v>1314</v>
      </c>
      <c r="T135" s="38">
        <f t="shared" si="66"/>
        <v>87.6</v>
      </c>
      <c r="U135" s="375"/>
      <c r="V135" s="340"/>
    </row>
    <row r="136" spans="1:22" ht="15" customHeight="1">
      <c r="A136" s="361"/>
      <c r="B136" s="78" t="str">
        <f>VLOOKUP($A$130,PresensiMIPA!$A$7:$W$360,3)</f>
        <v>0021977738</v>
      </c>
      <c r="C136" s="28" t="s">
        <v>21</v>
      </c>
      <c r="D136" s="40">
        <f t="shared" ref="D136:S136" si="67">ROUND(((D130+D131+D132+D133+D134+D135)/6),2)</f>
        <v>79.17</v>
      </c>
      <c r="E136" s="40">
        <f t="shared" si="67"/>
        <v>79.75</v>
      </c>
      <c r="F136" s="40">
        <f t="shared" si="67"/>
        <v>83.5</v>
      </c>
      <c r="G136" s="40">
        <f t="shared" si="67"/>
        <v>84.67</v>
      </c>
      <c r="H136" s="40">
        <f t="shared" si="67"/>
        <v>84.67</v>
      </c>
      <c r="I136" s="40">
        <f t="shared" si="67"/>
        <v>80.58</v>
      </c>
      <c r="J136" s="40">
        <f t="shared" si="67"/>
        <v>92.25</v>
      </c>
      <c r="K136" s="40">
        <f t="shared" si="67"/>
        <v>86.5</v>
      </c>
      <c r="L136" s="40">
        <f t="shared" si="67"/>
        <v>86.83</v>
      </c>
      <c r="M136" s="40">
        <f t="shared" ref="M136" si="68">ROUND(((M130+M131+M132+M133+M134+M135)/6),2)</f>
        <v>79.58</v>
      </c>
      <c r="N136" s="40">
        <f t="shared" si="67"/>
        <v>80.17</v>
      </c>
      <c r="O136" s="40">
        <f t="shared" si="67"/>
        <v>84</v>
      </c>
      <c r="P136" s="40">
        <f t="shared" si="67"/>
        <v>80.42</v>
      </c>
      <c r="Q136" s="40">
        <f t="shared" si="67"/>
        <v>79.5</v>
      </c>
      <c r="R136" s="40">
        <f t="shared" si="67"/>
        <v>79.67</v>
      </c>
      <c r="S136" s="39">
        <f t="shared" si="67"/>
        <v>1241.25</v>
      </c>
      <c r="T136" s="40">
        <f t="shared" si="66"/>
        <v>82.75</v>
      </c>
      <c r="U136" s="375"/>
      <c r="V136" s="340"/>
    </row>
    <row r="137" spans="1:22" ht="15" customHeight="1">
      <c r="A137" s="361"/>
      <c r="B137" s="78"/>
      <c r="C137" s="28" t="s">
        <v>206</v>
      </c>
      <c r="D137" s="79">
        <f>VLOOKUP($A$130,'Nilai USP'!$B$8:$T$280,4)</f>
        <v>90</v>
      </c>
      <c r="E137" s="79">
        <f>VLOOKUP($A$130,'Nilai USP'!$B$8:$T$280,5)</f>
        <v>85.384615384615387</v>
      </c>
      <c r="F137" s="79">
        <f>VLOOKUP($A$130,'Nilai USP'!$B$8:$T$280,6)</f>
        <v>87</v>
      </c>
      <c r="G137" s="79">
        <f>VLOOKUP($A$130,'Nilai USP'!$B$8:$T$280,7)</f>
        <v>91</v>
      </c>
      <c r="H137" s="79">
        <f>VLOOKUP($A$130,'Nilai USP'!$B$8:$T$280,8)</f>
        <v>82</v>
      </c>
      <c r="I137" s="79">
        <f>VLOOKUP($A$130,'Nilai USP'!$B$8:$T$280,9)</f>
        <v>93</v>
      </c>
      <c r="J137" s="79">
        <f>VLOOKUP($A$130,'Nilai USP'!$B$8:$T$280,10)</f>
        <v>93</v>
      </c>
      <c r="K137" s="79">
        <f>VLOOKUP($A$130,'Nilai USP'!$B$8:$T$280,11)</f>
        <v>98</v>
      </c>
      <c r="L137" s="79">
        <f>VLOOKUP($A$130,'Nilai USP'!$B$8:$T$280,12)</f>
        <v>96</v>
      </c>
      <c r="M137" s="79">
        <f>VLOOKUP($A$130,'Nilai USP'!$B$8:$T$280,13)</f>
        <v>92.058823529411768</v>
      </c>
      <c r="N137" s="79">
        <f>VLOOKUP($A$130,'Nilai USP'!$B$8:$T$280,14)</f>
        <v>92</v>
      </c>
      <c r="O137" s="79">
        <f>VLOOKUP($A$130,'Nilai USP'!$B$8:$T$280,15)</f>
        <v>84</v>
      </c>
      <c r="P137" s="79">
        <f>VLOOKUP($A$130,'Nilai USP'!$B$8:$T$280,16)</f>
        <v>87</v>
      </c>
      <c r="Q137" s="79">
        <f>VLOOKUP($A$130,'Nilai USP'!$B$8:$T$280,17)</f>
        <v>80</v>
      </c>
      <c r="R137" s="79">
        <f>VLOOKUP($A$130,'Nilai USP'!$B$8:$T$280,18)</f>
        <v>86</v>
      </c>
      <c r="S137" s="38">
        <f t="shared" ref="S137:S144" si="69">SUM(D137:R137)</f>
        <v>1336.4434389140272</v>
      </c>
      <c r="T137" s="38">
        <f t="shared" si="66"/>
        <v>89.1</v>
      </c>
      <c r="U137" s="375"/>
      <c r="V137" s="340"/>
    </row>
    <row r="138" spans="1:22" ht="15" customHeight="1" thickBot="1">
      <c r="A138" s="362"/>
      <c r="B138" s="29"/>
      <c r="C138" s="37" t="s">
        <v>205</v>
      </c>
      <c r="D138" s="41">
        <f t="shared" ref="D138:R138" si="70">ROUND((D136*$V$6+D137*$V$7),0)</f>
        <v>85</v>
      </c>
      <c r="E138" s="41">
        <f t="shared" si="70"/>
        <v>83</v>
      </c>
      <c r="F138" s="41">
        <f t="shared" si="70"/>
        <v>85</v>
      </c>
      <c r="G138" s="41">
        <f t="shared" si="70"/>
        <v>88</v>
      </c>
      <c r="H138" s="41">
        <f t="shared" si="70"/>
        <v>83</v>
      </c>
      <c r="I138" s="41">
        <f t="shared" si="70"/>
        <v>87</v>
      </c>
      <c r="J138" s="41">
        <f t="shared" si="70"/>
        <v>93</v>
      </c>
      <c r="K138" s="41">
        <f t="shared" si="70"/>
        <v>92</v>
      </c>
      <c r="L138" s="41">
        <f t="shared" si="70"/>
        <v>91</v>
      </c>
      <c r="M138" s="41">
        <f t="shared" si="70"/>
        <v>86</v>
      </c>
      <c r="N138" s="41">
        <f t="shared" si="70"/>
        <v>86</v>
      </c>
      <c r="O138" s="41">
        <f t="shared" si="70"/>
        <v>84</v>
      </c>
      <c r="P138" s="41">
        <f t="shared" si="70"/>
        <v>84</v>
      </c>
      <c r="Q138" s="41">
        <f t="shared" si="70"/>
        <v>80</v>
      </c>
      <c r="R138" s="41">
        <f t="shared" si="70"/>
        <v>83</v>
      </c>
      <c r="S138" s="41">
        <f t="shared" si="69"/>
        <v>1290</v>
      </c>
      <c r="T138" s="41">
        <f t="shared" si="66"/>
        <v>86</v>
      </c>
      <c r="U138" s="376"/>
      <c r="V138" s="341"/>
    </row>
    <row r="139" spans="1:22" ht="15" customHeight="1" thickTop="1">
      <c r="A139" s="377">
        <v>15</v>
      </c>
      <c r="B139" s="26"/>
      <c r="C139" s="34" t="s">
        <v>34</v>
      </c>
      <c r="D139" s="83">
        <f>VLOOKUP($A$139,Raport1!$B$8:$T$280,4)</f>
        <v>80</v>
      </c>
      <c r="E139" s="83">
        <f>VLOOKUP($A$139,Raport1!$B$8:$T$280,5)</f>
        <v>81</v>
      </c>
      <c r="F139" s="83">
        <f>VLOOKUP($A$139,Raport1!$B$8:$T$280,6)</f>
        <v>82.5</v>
      </c>
      <c r="G139" s="83">
        <f>VLOOKUP($A$139,Raport1!$B$8:$T$280,7)</f>
        <v>83.5</v>
      </c>
      <c r="H139" s="83">
        <f>VLOOKUP($A$139,Raport1!$B$8:$T$280,8)</f>
        <v>90</v>
      </c>
      <c r="I139" s="83">
        <f>VLOOKUP($A$139,Raport1!$B$8:$T$280,9)</f>
        <v>84.5</v>
      </c>
      <c r="J139" s="83">
        <f>VLOOKUP($A$139,Raport1!$B$8:$T$280,10)</f>
        <v>89</v>
      </c>
      <c r="K139" s="83">
        <f>VLOOKUP($A$139,Raport1!$B$8:$T$280,11)</f>
        <v>81.5</v>
      </c>
      <c r="L139" s="83">
        <f>VLOOKUP($A$139,Raport1!$B$8:$T$280,12)</f>
        <v>85</v>
      </c>
      <c r="M139" s="83">
        <f>VLOOKUP($A$139,Raport1!$B$8:$T$280,13)</f>
        <v>83</v>
      </c>
      <c r="N139" s="83">
        <f>VLOOKUP($A$139,Raport1!$B$8:$T$280,14)</f>
        <v>80</v>
      </c>
      <c r="O139" s="83">
        <f>VLOOKUP($A$139,Raport1!$B$8:$T$280,15)</f>
        <v>83</v>
      </c>
      <c r="P139" s="83">
        <f>VLOOKUP($A$139,Raport1!$B$8:$T$280,16)</f>
        <v>75</v>
      </c>
      <c r="Q139" s="83">
        <f>VLOOKUP($A$139,Raport1!$B$8:$T$280,17)</f>
        <v>79.5</v>
      </c>
      <c r="R139" s="83">
        <f>VLOOKUP($A$139,Raport1!$B$8:$T$280,18)</f>
        <v>83.5</v>
      </c>
      <c r="S139" s="80">
        <f t="shared" si="69"/>
        <v>1241</v>
      </c>
      <c r="T139" s="80">
        <f t="shared" ref="T139:T147" si="71">ROUND(S139/COUNT(D139:R139),2)</f>
        <v>82.73</v>
      </c>
      <c r="U139" s="337" t="str">
        <f>'SIKAP IPA'!J22</f>
        <v>SB</v>
      </c>
      <c r="V139" s="340" t="s">
        <v>33</v>
      </c>
    </row>
    <row r="140" spans="1:22" ht="15" customHeight="1">
      <c r="A140" s="361"/>
      <c r="B140" s="26"/>
      <c r="C140" s="35" t="s">
        <v>35</v>
      </c>
      <c r="D140" s="84">
        <f>VLOOKUP($A$139,Raport2!$B$8:$T$280,4)</f>
        <v>82</v>
      </c>
      <c r="E140" s="84">
        <f>VLOOKUP($A$139,Raport2!$B$8:$T$280,5)</f>
        <v>84</v>
      </c>
      <c r="F140" s="84">
        <f>VLOOKUP($A$139,Raport2!$B$8:$T$280,6)</f>
        <v>85</v>
      </c>
      <c r="G140" s="84">
        <f>VLOOKUP($A$139,Raport2!$B$8:$T$280,7)</f>
        <v>87.5</v>
      </c>
      <c r="H140" s="84">
        <f>VLOOKUP($A$139,Raport2!$B$8:$T$280,8)</f>
        <v>90</v>
      </c>
      <c r="I140" s="84">
        <f>VLOOKUP($A$139,Raport2!$B$8:$T$280,9)</f>
        <v>89</v>
      </c>
      <c r="J140" s="84">
        <f>VLOOKUP($A$139,Raport2!$B$8:$T$280,10)</f>
        <v>90</v>
      </c>
      <c r="K140" s="84">
        <f>VLOOKUP($A$139,Raport2!$B$8:$T$280,11)</f>
        <v>83.5</v>
      </c>
      <c r="L140" s="84">
        <f>VLOOKUP($A$139,Raport2!$B$8:$T$280,12)</f>
        <v>85</v>
      </c>
      <c r="M140" s="84">
        <f>VLOOKUP($A$139,Raport2!$B$8:$T$280,13)</f>
        <v>88</v>
      </c>
      <c r="N140" s="84">
        <f>VLOOKUP($A$139,Raport2!$B$8:$T$280,14)</f>
        <v>86</v>
      </c>
      <c r="O140" s="84">
        <f>VLOOKUP($A$139,Raport2!$B$8:$T$280,15)</f>
        <v>85</v>
      </c>
      <c r="P140" s="84">
        <f>VLOOKUP($A$139,Raport2!$B$8:$T$280,16)</f>
        <v>83.5</v>
      </c>
      <c r="Q140" s="84">
        <f>VLOOKUP($A$139,Raport2!$B$8:$T$280,17)</f>
        <v>82</v>
      </c>
      <c r="R140" s="84">
        <f>VLOOKUP($A$139,Raport2!$B$8:$T$280,18)</f>
        <v>90.5</v>
      </c>
      <c r="S140" s="38">
        <f t="shared" si="69"/>
        <v>1291</v>
      </c>
      <c r="T140" s="38">
        <f t="shared" si="71"/>
        <v>86.07</v>
      </c>
      <c r="U140" s="375"/>
      <c r="V140" s="340"/>
    </row>
    <row r="141" spans="1:22" ht="15" customHeight="1">
      <c r="A141" s="361"/>
      <c r="B141" s="342" t="str">
        <f>VLOOKUP($A$139,PresensiMIPA!$A$7:$W$360,7)</f>
        <v>INTAN SUCI RAMADHANI PURNAMA KUNCORO</v>
      </c>
      <c r="C141" s="35" t="s">
        <v>22</v>
      </c>
      <c r="D141" s="84">
        <f>VLOOKUP($A$139,Raport3!$B$8:$T$280,4)</f>
        <v>94</v>
      </c>
      <c r="E141" s="84">
        <f>VLOOKUP($A$139,Raport3!$B$8:$T$280,5)</f>
        <v>85.5</v>
      </c>
      <c r="F141" s="84">
        <f>VLOOKUP($A$139,Raport3!$B$8:$T$280,6)</f>
        <v>88</v>
      </c>
      <c r="G141" s="84">
        <f>VLOOKUP($A$139,Raport3!$B$8:$T$280,7)</f>
        <v>94</v>
      </c>
      <c r="H141" s="84">
        <f>VLOOKUP($A$139,Raport3!$B$8:$T$280,8)</f>
        <v>87.5</v>
      </c>
      <c r="I141" s="84">
        <f>VLOOKUP($A$139,Raport3!$B$8:$T$280,9)</f>
        <v>91.5</v>
      </c>
      <c r="J141" s="84">
        <f>VLOOKUP($A$139,Raport3!$B$8:$T$280,10)</f>
        <v>92.5</v>
      </c>
      <c r="K141" s="84">
        <f>VLOOKUP($A$139,Raport3!$B$8:$T$280,11)</f>
        <v>87</v>
      </c>
      <c r="L141" s="84">
        <f>VLOOKUP($A$139,Raport3!$B$8:$T$280,12)</f>
        <v>86.5</v>
      </c>
      <c r="M141" s="84">
        <f>VLOOKUP($A$139,Raport3!$B$8:$T$280,13)</f>
        <v>91</v>
      </c>
      <c r="N141" s="84">
        <f>VLOOKUP($A$139,Raport3!$B$8:$T$280,14)</f>
        <v>90.5</v>
      </c>
      <c r="O141" s="84">
        <f>VLOOKUP($A$139,Raport3!$B$8:$T$280,15)</f>
        <v>90.5</v>
      </c>
      <c r="P141" s="84">
        <f>VLOOKUP($A$139,Raport3!$B$8:$T$280,16)</f>
        <v>82</v>
      </c>
      <c r="Q141" s="84">
        <f>VLOOKUP($A$139,Raport3!$B$8:$T$280,17)</f>
        <v>85</v>
      </c>
      <c r="R141" s="84">
        <f>VLOOKUP($A$139,Raport3!$B$8:$T$280,18)</f>
        <v>90.5</v>
      </c>
      <c r="S141" s="38">
        <f t="shared" si="69"/>
        <v>1336</v>
      </c>
      <c r="T141" s="38">
        <f t="shared" si="71"/>
        <v>89.07</v>
      </c>
      <c r="U141" s="375"/>
      <c r="V141" s="340"/>
    </row>
    <row r="142" spans="1:22" ht="15" customHeight="1">
      <c r="A142" s="361"/>
      <c r="B142" s="342"/>
      <c r="C142" s="35" t="s">
        <v>23</v>
      </c>
      <c r="D142" s="84">
        <f>VLOOKUP($A$139,Raport4!$B$8:$T$255,4)</f>
        <v>94.5</v>
      </c>
      <c r="E142" s="84">
        <f>VLOOKUP($A$139,Raport4!$B$8:$T$255,5)</f>
        <v>96</v>
      </c>
      <c r="F142" s="84">
        <f>VLOOKUP($A$139,Raport4!$B$8:$T$255,6)</f>
        <v>92</v>
      </c>
      <c r="G142" s="84">
        <f>VLOOKUP($A$139,Raport4!$B$8:$T$255,7)</f>
        <v>95.5</v>
      </c>
      <c r="H142" s="84">
        <f>VLOOKUP($A$139,Raport4!$B$8:$T$255,8)</f>
        <v>91</v>
      </c>
      <c r="I142" s="84">
        <f>VLOOKUP($A$139,Raport4!$B$8:$T$255,9)</f>
        <v>94</v>
      </c>
      <c r="J142" s="84">
        <f>VLOOKUP($A$139,Raport4!$B$8:$T$255,10)</f>
        <v>94.5</v>
      </c>
      <c r="K142" s="84">
        <f>VLOOKUP($A$139,Raport4!$B$8:$T$255,11)</f>
        <v>87</v>
      </c>
      <c r="L142" s="84">
        <f>VLOOKUP($A$139,Raport4!$B$8:$T$255,12)</f>
        <v>87</v>
      </c>
      <c r="M142" s="84">
        <f>VLOOKUP($A$139,Raport4!$B$8:$T$255,12)</f>
        <v>87</v>
      </c>
      <c r="N142" s="84">
        <f>VLOOKUP($A$139,Raport4!$B$8:$T$255,14)</f>
        <v>93.5</v>
      </c>
      <c r="O142" s="84">
        <f>VLOOKUP($A$139,Raport4!$B$8:$T$255,15)</f>
        <v>92.5</v>
      </c>
      <c r="P142" s="84">
        <f>VLOOKUP($A$139,Raport4!$B$8:$T$255,16)</f>
        <v>93.5</v>
      </c>
      <c r="Q142" s="84">
        <f>VLOOKUP($A$139,Raport4!$B$8:$T$255,17)</f>
        <v>86.5</v>
      </c>
      <c r="R142" s="84">
        <f>VLOOKUP($A$139,Raport4!$B$8:$T$255,18)</f>
        <v>90.5</v>
      </c>
      <c r="S142" s="38">
        <f t="shared" si="69"/>
        <v>1375</v>
      </c>
      <c r="T142" s="38">
        <f t="shared" si="71"/>
        <v>91.67</v>
      </c>
      <c r="U142" s="375"/>
      <c r="V142" s="340"/>
    </row>
    <row r="143" spans="1:22" ht="15" customHeight="1">
      <c r="A143" s="361"/>
      <c r="B143" s="77" t="str">
        <f>VLOOKUP($A$139,PresensiMIPA!$A$7:$W$360,4)</f>
        <v>3526014111030001</v>
      </c>
      <c r="C143" s="35" t="s">
        <v>24</v>
      </c>
      <c r="D143" s="84">
        <f>VLOOKUP($A$139,Raport5!$B$8:$T$280,4)</f>
        <v>95</v>
      </c>
      <c r="E143" s="84">
        <f>VLOOKUP($A$139,Raport5!$B$8:$T$280,5)</f>
        <v>97</v>
      </c>
      <c r="F143" s="84">
        <f>VLOOKUP($A$139,Raport5!$B$8:$T$280,6)</f>
        <v>95</v>
      </c>
      <c r="G143" s="84">
        <f>VLOOKUP($A$139,Raport5!$B$8:$T$280,7)</f>
        <v>95.5</v>
      </c>
      <c r="H143" s="84">
        <f>VLOOKUP($A$139,Raport5!$B$8:$T$280,8)</f>
        <v>94.5</v>
      </c>
      <c r="I143" s="84">
        <f>VLOOKUP($A$139,Raport5!$B$8:$T$280,9)</f>
        <v>94.5</v>
      </c>
      <c r="J143" s="84">
        <f>VLOOKUP($A$139,Raport5!$B$8:$T$280,10)</f>
        <v>97.5</v>
      </c>
      <c r="K143" s="84">
        <f>VLOOKUP($A$139,Raport5!$B$8:$T$280,11)</f>
        <v>89</v>
      </c>
      <c r="L143" s="84">
        <f>VLOOKUP($A$139,Raport5!$B$8:$T$280,12)</f>
        <v>92</v>
      </c>
      <c r="M143" s="84">
        <f>VLOOKUP($A$139,Raport5!$B$8:$T$280,13)</f>
        <v>94.5</v>
      </c>
      <c r="N143" s="84">
        <f>VLOOKUP($A$139,Raport5!$B$8:$T$280,14)</f>
        <v>95.5</v>
      </c>
      <c r="O143" s="84">
        <f>VLOOKUP($A$139,Raport5!$B$8:$T$280,15)</f>
        <v>95.5</v>
      </c>
      <c r="P143" s="84">
        <f>VLOOKUP($A$139,Raport5!$B$8:$T$280,16)</f>
        <v>94</v>
      </c>
      <c r="Q143" s="84">
        <f>VLOOKUP($A$139,Raport5!$B$8:$T$280,17)</f>
        <v>89</v>
      </c>
      <c r="R143" s="84">
        <f>VLOOKUP($A$139,Raport5!$B$8:$T$280,18)</f>
        <v>95</v>
      </c>
      <c r="S143" s="38">
        <f t="shared" si="69"/>
        <v>1413.5</v>
      </c>
      <c r="T143" s="38">
        <f t="shared" si="71"/>
        <v>94.23</v>
      </c>
      <c r="U143" s="375"/>
      <c r="V143" s="340"/>
    </row>
    <row r="144" spans="1:22" ht="15" customHeight="1">
      <c r="A144" s="361"/>
      <c r="B144" s="78">
        <f>VLOOKUP($A$139,PresensiMIPA!$A$7:$W$360,2)</f>
        <v>12284</v>
      </c>
      <c r="C144" s="35" t="s">
        <v>67</v>
      </c>
      <c r="D144" s="84">
        <f>VLOOKUP($A$139,Raport6!$B$8:$T$280,4)</f>
        <v>96</v>
      </c>
      <c r="E144" s="84">
        <f>VLOOKUP($A$139,Raport6!$B$8:$T$280,5)</f>
        <v>98</v>
      </c>
      <c r="F144" s="84">
        <f>VLOOKUP($A$139,Raport6!$B$8:$T$280,6)</f>
        <v>99</v>
      </c>
      <c r="G144" s="84">
        <f>VLOOKUP($A$139,Raport6!$B$8:$T$280,7)</f>
        <v>95.5</v>
      </c>
      <c r="H144" s="84">
        <f>VLOOKUP($A$139,Raport6!$B$8:$T$280,8)</f>
        <v>94.5</v>
      </c>
      <c r="I144" s="84">
        <f>VLOOKUP($A$139,Raport6!$B$8:$T$280,9)</f>
        <v>96</v>
      </c>
      <c r="J144" s="84">
        <f>VLOOKUP($A$139,Raport6!$B$8:$T$280,10)</f>
        <v>99</v>
      </c>
      <c r="K144" s="84">
        <f>VLOOKUP($A$139,Raport6!$B$8:$T$280,11)</f>
        <v>92</v>
      </c>
      <c r="L144" s="84">
        <f>VLOOKUP($A$139,Raport6!$B$8:$T$280,12)</f>
        <v>94.5</v>
      </c>
      <c r="M144" s="84">
        <f>VLOOKUP($A$139,Raport6!$B$8:$T$280,13)</f>
        <v>97</v>
      </c>
      <c r="N144" s="84">
        <f>VLOOKUP($A$139,Raport6!$B$8:$T$280,14)</f>
        <v>94</v>
      </c>
      <c r="O144" s="84">
        <f>VLOOKUP($A$139,Raport6!$B$8:$T$280,15)</f>
        <v>95.5</v>
      </c>
      <c r="P144" s="84">
        <f>VLOOKUP($A$139,Raport6!$B$8:$T$280,16)</f>
        <v>94.5</v>
      </c>
      <c r="Q144" s="84">
        <f>VLOOKUP($A$139,Raport6!$B$8:$T$280,17)</f>
        <v>91</v>
      </c>
      <c r="R144" s="84">
        <f>VLOOKUP($A$139,Raport6!$B$8:$T$280,18)</f>
        <v>96</v>
      </c>
      <c r="S144" s="38">
        <f t="shared" si="69"/>
        <v>1432.5</v>
      </c>
      <c r="T144" s="38">
        <f t="shared" si="71"/>
        <v>95.5</v>
      </c>
      <c r="U144" s="375"/>
      <c r="V144" s="340"/>
    </row>
    <row r="145" spans="1:22" ht="15" customHeight="1">
      <c r="A145" s="361"/>
      <c r="B145" s="78" t="str">
        <f>VLOOKUP($A$139,PresensiMIPA!$A$7:$W$360,3)</f>
        <v>0038905200</v>
      </c>
      <c r="C145" s="28" t="s">
        <v>21</v>
      </c>
      <c r="D145" s="40">
        <f t="shared" ref="D145:S145" si="72">ROUND(((D139+D140+D141+D142+D143+D144)/6),2)</f>
        <v>90.25</v>
      </c>
      <c r="E145" s="40">
        <f t="shared" si="72"/>
        <v>90.25</v>
      </c>
      <c r="F145" s="40">
        <f t="shared" si="72"/>
        <v>90.25</v>
      </c>
      <c r="G145" s="40">
        <f t="shared" si="72"/>
        <v>91.92</v>
      </c>
      <c r="H145" s="40">
        <f t="shared" si="72"/>
        <v>91.25</v>
      </c>
      <c r="I145" s="40">
        <f t="shared" si="72"/>
        <v>91.58</v>
      </c>
      <c r="J145" s="40">
        <f t="shared" si="72"/>
        <v>93.75</v>
      </c>
      <c r="K145" s="40">
        <f t="shared" si="72"/>
        <v>86.67</v>
      </c>
      <c r="L145" s="40">
        <f t="shared" si="72"/>
        <v>88.33</v>
      </c>
      <c r="M145" s="40">
        <f t="shared" ref="M145" si="73">ROUND(((M139+M140+M141+M142+M143+M144)/6),2)</f>
        <v>90.08</v>
      </c>
      <c r="N145" s="40">
        <f t="shared" si="72"/>
        <v>89.92</v>
      </c>
      <c r="O145" s="40">
        <f t="shared" si="72"/>
        <v>90.33</v>
      </c>
      <c r="P145" s="40">
        <f t="shared" si="72"/>
        <v>87.08</v>
      </c>
      <c r="Q145" s="40">
        <f t="shared" si="72"/>
        <v>85.5</v>
      </c>
      <c r="R145" s="40">
        <f t="shared" si="72"/>
        <v>91</v>
      </c>
      <c r="S145" s="39">
        <f t="shared" si="72"/>
        <v>1348.17</v>
      </c>
      <c r="T145" s="40">
        <f t="shared" si="71"/>
        <v>89.88</v>
      </c>
      <c r="U145" s="375"/>
      <c r="V145" s="340"/>
    </row>
    <row r="146" spans="1:22" ht="15" customHeight="1">
      <c r="A146" s="361"/>
      <c r="B146" s="78"/>
      <c r="C146" s="28" t="s">
        <v>206</v>
      </c>
      <c r="D146" s="79">
        <f>VLOOKUP($A$139,'Nilai USP'!$B$8:$T$280,4)</f>
        <v>93</v>
      </c>
      <c r="E146" s="79">
        <f>VLOOKUP($A$139,'Nilai USP'!$B$8:$T$280,5)</f>
        <v>86.92307692307692</v>
      </c>
      <c r="F146" s="79">
        <f>VLOOKUP($A$139,'Nilai USP'!$B$8:$T$280,6)</f>
        <v>100</v>
      </c>
      <c r="G146" s="79">
        <f>VLOOKUP($A$139,'Nilai USP'!$B$8:$T$280,7)</f>
        <v>91</v>
      </c>
      <c r="H146" s="79">
        <f>VLOOKUP($A$139,'Nilai USP'!$B$8:$T$280,8)</f>
        <v>86</v>
      </c>
      <c r="I146" s="79">
        <f>VLOOKUP($A$139,'Nilai USP'!$B$8:$T$280,9)</f>
        <v>99</v>
      </c>
      <c r="J146" s="79">
        <f>VLOOKUP($A$139,'Nilai USP'!$B$8:$T$280,10)</f>
        <v>97</v>
      </c>
      <c r="K146" s="79">
        <f>VLOOKUP($A$139,'Nilai USP'!$B$8:$T$280,11)</f>
        <v>97</v>
      </c>
      <c r="L146" s="79">
        <f>VLOOKUP($A$139,'Nilai USP'!$B$8:$T$280,12)</f>
        <v>94</v>
      </c>
      <c r="M146" s="79">
        <f>VLOOKUP($A$139,'Nilai USP'!$B$8:$T$280,13)</f>
        <v>98.235294117647058</v>
      </c>
      <c r="N146" s="79">
        <f>VLOOKUP($A$139,'Nilai USP'!$B$8:$T$280,14)</f>
        <v>92</v>
      </c>
      <c r="O146" s="79">
        <f>VLOOKUP($A$139,'Nilai USP'!$B$8:$T$280,15)</f>
        <v>90</v>
      </c>
      <c r="P146" s="79">
        <f>VLOOKUP($A$139,'Nilai USP'!$B$8:$T$280,16)</f>
        <v>93</v>
      </c>
      <c r="Q146" s="79">
        <f>VLOOKUP($A$139,'Nilai USP'!$B$8:$T$280,17)</f>
        <v>92</v>
      </c>
      <c r="R146" s="79">
        <f>VLOOKUP($A$139,'Nilai USP'!$B$8:$T$280,18)</f>
        <v>90</v>
      </c>
      <c r="S146" s="38">
        <f t="shared" ref="S146:S153" si="74">SUM(D146:R146)</f>
        <v>1399.158371040724</v>
      </c>
      <c r="T146" s="38">
        <f t="shared" si="71"/>
        <v>93.28</v>
      </c>
      <c r="U146" s="375"/>
      <c r="V146" s="340"/>
    </row>
    <row r="147" spans="1:22" ht="15" customHeight="1" thickBot="1">
      <c r="A147" s="362"/>
      <c r="B147" s="29"/>
      <c r="C147" s="37" t="s">
        <v>205</v>
      </c>
      <c r="D147" s="41">
        <f t="shared" ref="D147:R147" si="75">ROUND((D145*$V$6+D146*$V$7),0)</f>
        <v>92</v>
      </c>
      <c r="E147" s="41">
        <f t="shared" si="75"/>
        <v>89</v>
      </c>
      <c r="F147" s="41">
        <f t="shared" si="75"/>
        <v>95</v>
      </c>
      <c r="G147" s="41">
        <f t="shared" si="75"/>
        <v>91</v>
      </c>
      <c r="H147" s="41">
        <f t="shared" si="75"/>
        <v>89</v>
      </c>
      <c r="I147" s="41">
        <f t="shared" si="75"/>
        <v>95</v>
      </c>
      <c r="J147" s="41">
        <f t="shared" si="75"/>
        <v>95</v>
      </c>
      <c r="K147" s="41">
        <f t="shared" si="75"/>
        <v>92</v>
      </c>
      <c r="L147" s="41">
        <f t="shared" si="75"/>
        <v>91</v>
      </c>
      <c r="M147" s="41">
        <f t="shared" si="75"/>
        <v>94</v>
      </c>
      <c r="N147" s="41">
        <f t="shared" si="75"/>
        <v>91</v>
      </c>
      <c r="O147" s="41">
        <f t="shared" si="75"/>
        <v>90</v>
      </c>
      <c r="P147" s="41">
        <f t="shared" si="75"/>
        <v>90</v>
      </c>
      <c r="Q147" s="41">
        <f t="shared" si="75"/>
        <v>89</v>
      </c>
      <c r="R147" s="41">
        <f t="shared" si="75"/>
        <v>91</v>
      </c>
      <c r="S147" s="41">
        <f t="shared" si="74"/>
        <v>1374</v>
      </c>
      <c r="T147" s="41">
        <f t="shared" si="71"/>
        <v>91.6</v>
      </c>
      <c r="U147" s="376"/>
      <c r="V147" s="341"/>
    </row>
    <row r="148" spans="1:22" ht="15" customHeight="1" thickTop="1">
      <c r="A148" s="377">
        <v>16</v>
      </c>
      <c r="B148" s="26"/>
      <c r="C148" s="34" t="s">
        <v>34</v>
      </c>
      <c r="D148" s="83">
        <f>VLOOKUP($A$148,Raport1!$B$8:$T$280,4)</f>
        <v>74</v>
      </c>
      <c r="E148" s="83">
        <f>VLOOKUP($A$148,Raport1!$B$8:$T$280,5)</f>
        <v>76</v>
      </c>
      <c r="F148" s="83">
        <f>VLOOKUP($A$148,Raport1!$B$8:$T$280,6)</f>
        <v>76</v>
      </c>
      <c r="G148" s="83">
        <f>VLOOKUP($A$148,Raport1!$B$8:$T$280,7)</f>
        <v>75</v>
      </c>
      <c r="H148" s="83">
        <f>VLOOKUP($A$148,Raport1!$B$8:$T$280,8)</f>
        <v>85</v>
      </c>
      <c r="I148" s="83">
        <f>VLOOKUP($A$148,Raport1!$B$8:$T$280,9)</f>
        <v>80.5</v>
      </c>
      <c r="J148" s="83">
        <f>VLOOKUP($A$148,Raport1!$B$8:$T$280,10)</f>
        <v>84</v>
      </c>
      <c r="K148" s="83">
        <f>VLOOKUP($A$148,Raport1!$B$8:$T$280,11)</f>
        <v>82</v>
      </c>
      <c r="L148" s="83">
        <f>VLOOKUP($A$148,Raport1!$B$8:$T$280,12)</f>
        <v>84.5</v>
      </c>
      <c r="M148" s="83">
        <f>VLOOKUP($A$148,Raport1!$B$8:$T$280,13)</f>
        <v>76.5</v>
      </c>
      <c r="N148" s="83">
        <f>VLOOKUP($A$148,Raport1!$B$8:$T$280,14)</f>
        <v>72.5</v>
      </c>
      <c r="O148" s="83">
        <f>VLOOKUP($A$148,Raport1!$B$8:$T$280,15)</f>
        <v>76</v>
      </c>
      <c r="P148" s="83">
        <f>VLOOKUP($A$148,Raport1!$B$8:$T$280,16)</f>
        <v>73.5</v>
      </c>
      <c r="Q148" s="83">
        <f>VLOOKUP($A$148,Raport1!$B$8:$T$280,17)</f>
        <v>77.5</v>
      </c>
      <c r="R148" s="83">
        <f>VLOOKUP($A$148,Raport1!$B$8:$T$280,18)</f>
        <v>76</v>
      </c>
      <c r="S148" s="80">
        <f t="shared" si="74"/>
        <v>1169</v>
      </c>
      <c r="T148" s="80">
        <f t="shared" ref="T148:T156" si="76">ROUND(S148/COUNT(D148:R148),2)</f>
        <v>77.930000000000007</v>
      </c>
      <c r="U148" s="337" t="str">
        <f>'SIKAP IPA'!J23</f>
        <v>SB</v>
      </c>
      <c r="V148" s="340" t="s">
        <v>33</v>
      </c>
    </row>
    <row r="149" spans="1:22" ht="15" customHeight="1">
      <c r="A149" s="361"/>
      <c r="B149" s="26"/>
      <c r="C149" s="35" t="s">
        <v>35</v>
      </c>
      <c r="D149" s="84">
        <f>VLOOKUP($A$148,Raport2!$B$8:$T$280,4)</f>
        <v>78</v>
      </c>
      <c r="E149" s="84">
        <f>VLOOKUP($A$148,Raport2!$B$8:$T$280,5)</f>
        <v>81</v>
      </c>
      <c r="F149" s="84">
        <f>VLOOKUP($A$148,Raport2!$B$8:$T$280,6)</f>
        <v>75.5</v>
      </c>
      <c r="G149" s="84">
        <f>VLOOKUP($A$148,Raport2!$B$8:$T$280,7)</f>
        <v>84.5</v>
      </c>
      <c r="H149" s="84">
        <f>VLOOKUP($A$148,Raport2!$B$8:$T$280,8)</f>
        <v>85</v>
      </c>
      <c r="I149" s="84">
        <f>VLOOKUP($A$148,Raport2!$B$8:$T$280,9)</f>
        <v>81.5</v>
      </c>
      <c r="J149" s="84">
        <f>VLOOKUP($A$148,Raport2!$B$8:$T$280,10)</f>
        <v>87</v>
      </c>
      <c r="K149" s="84">
        <f>VLOOKUP($A$148,Raport2!$B$8:$T$280,11)</f>
        <v>84</v>
      </c>
      <c r="L149" s="84">
        <f>VLOOKUP($A$148,Raport2!$B$8:$T$280,12)</f>
        <v>83</v>
      </c>
      <c r="M149" s="84">
        <f>VLOOKUP($A$148,Raport2!$B$8:$T$280,13)</f>
        <v>80.5</v>
      </c>
      <c r="N149" s="84">
        <f>VLOOKUP($A$148,Raport2!$B$8:$T$280,14)</f>
        <v>77</v>
      </c>
      <c r="O149" s="84">
        <f>VLOOKUP($A$148,Raport2!$B$8:$T$280,15)</f>
        <v>76.5</v>
      </c>
      <c r="P149" s="84">
        <f>VLOOKUP($A$148,Raport2!$B$8:$T$280,16)</f>
        <v>79</v>
      </c>
      <c r="Q149" s="84">
        <f>VLOOKUP($A$148,Raport2!$B$8:$T$280,17)</f>
        <v>79.5</v>
      </c>
      <c r="R149" s="84">
        <f>VLOOKUP($A$148,Raport2!$B$8:$T$280,18)</f>
        <v>81.5</v>
      </c>
      <c r="S149" s="38">
        <f t="shared" si="74"/>
        <v>1213.5</v>
      </c>
      <c r="T149" s="38">
        <f t="shared" si="76"/>
        <v>80.900000000000006</v>
      </c>
      <c r="U149" s="375"/>
      <c r="V149" s="340"/>
    </row>
    <row r="150" spans="1:22" ht="15" customHeight="1">
      <c r="A150" s="361"/>
      <c r="B150" s="342" t="str">
        <f>VLOOKUP($A$148,PresensiMIPA!$A$7:$W$360,7)</f>
        <v>JUNIAR MEGA PUTRI</v>
      </c>
      <c r="C150" s="35" t="s">
        <v>22</v>
      </c>
      <c r="D150" s="84">
        <f>VLOOKUP($A$148,Raport3!$B$8:$T$280,4)</f>
        <v>84</v>
      </c>
      <c r="E150" s="84">
        <f>VLOOKUP($A$148,Raport3!$B$8:$T$280,5)</f>
        <v>80</v>
      </c>
      <c r="F150" s="84">
        <f>VLOOKUP($A$148,Raport3!$B$8:$T$280,6)</f>
        <v>88</v>
      </c>
      <c r="G150" s="84">
        <f>VLOOKUP($A$148,Raport3!$B$8:$T$280,7)</f>
        <v>87</v>
      </c>
      <c r="H150" s="84">
        <f>VLOOKUP($A$148,Raport3!$B$8:$T$280,8)</f>
        <v>83</v>
      </c>
      <c r="I150" s="84">
        <f>VLOOKUP($A$148,Raport3!$B$8:$T$280,9)</f>
        <v>82.5</v>
      </c>
      <c r="J150" s="84">
        <f>VLOOKUP($A$148,Raport3!$B$8:$T$280,10)</f>
        <v>89.5</v>
      </c>
      <c r="K150" s="84">
        <f>VLOOKUP($A$148,Raport3!$B$8:$T$280,11)</f>
        <v>86</v>
      </c>
      <c r="L150" s="84">
        <f>VLOOKUP($A$148,Raport3!$B$8:$T$280,12)</f>
        <v>86</v>
      </c>
      <c r="M150" s="84">
        <f>VLOOKUP($A$148,Raport3!$B$8:$T$280,13)</f>
        <v>86.5</v>
      </c>
      <c r="N150" s="84">
        <f>VLOOKUP($A$148,Raport3!$B$8:$T$280,14)</f>
        <v>83.5</v>
      </c>
      <c r="O150" s="84">
        <f>VLOOKUP($A$148,Raport3!$B$8:$T$280,15)</f>
        <v>83.5</v>
      </c>
      <c r="P150" s="84">
        <f>VLOOKUP($A$148,Raport3!$B$8:$T$280,16)</f>
        <v>82</v>
      </c>
      <c r="Q150" s="84">
        <f>VLOOKUP($A$148,Raport3!$B$8:$T$280,17)</f>
        <v>81.5</v>
      </c>
      <c r="R150" s="84">
        <f>VLOOKUP($A$148,Raport3!$B$8:$T$280,18)</f>
        <v>81.5</v>
      </c>
      <c r="S150" s="38">
        <f t="shared" si="74"/>
        <v>1264.5</v>
      </c>
      <c r="T150" s="38">
        <f t="shared" si="76"/>
        <v>84.3</v>
      </c>
      <c r="U150" s="375"/>
      <c r="V150" s="340"/>
    </row>
    <row r="151" spans="1:22" ht="15" customHeight="1">
      <c r="A151" s="361"/>
      <c r="B151" s="342"/>
      <c r="C151" s="35" t="s">
        <v>23</v>
      </c>
      <c r="D151" s="84">
        <f>VLOOKUP($A$148,Raport4!$B$8:$T$255,4)</f>
        <v>87.5</v>
      </c>
      <c r="E151" s="84">
        <f>VLOOKUP($A$148,Raport4!$B$8:$T$255,5)</f>
        <v>84</v>
      </c>
      <c r="F151" s="84">
        <f>VLOOKUP($A$148,Raport4!$B$8:$T$255,6)</f>
        <v>91</v>
      </c>
      <c r="G151" s="84">
        <f>VLOOKUP($A$148,Raport4!$B$8:$T$255,7)</f>
        <v>87</v>
      </c>
      <c r="H151" s="84">
        <f>VLOOKUP($A$148,Raport4!$B$8:$T$255,8)</f>
        <v>87</v>
      </c>
      <c r="I151" s="84">
        <f>VLOOKUP($A$148,Raport4!$B$8:$T$255,9)</f>
        <v>88</v>
      </c>
      <c r="J151" s="84">
        <f>VLOOKUP($A$148,Raport4!$B$8:$T$255,10)</f>
        <v>91.5</v>
      </c>
      <c r="K151" s="84">
        <f>VLOOKUP($A$148,Raport4!$B$8:$T$255,11)</f>
        <v>86</v>
      </c>
      <c r="L151" s="84">
        <f>VLOOKUP($A$148,Raport4!$B$8:$T$255,12)</f>
        <v>87</v>
      </c>
      <c r="M151" s="84">
        <f>VLOOKUP($A$148,Raport4!$B$8:$T$255,12)</f>
        <v>87</v>
      </c>
      <c r="N151" s="84">
        <f>VLOOKUP($A$148,Raport4!$B$8:$T$255,14)</f>
        <v>85.5</v>
      </c>
      <c r="O151" s="84">
        <f>VLOOKUP($A$148,Raport4!$B$8:$T$255,15)</f>
        <v>85</v>
      </c>
      <c r="P151" s="84">
        <f>VLOOKUP($A$148,Raport4!$B$8:$T$255,16)</f>
        <v>82</v>
      </c>
      <c r="Q151" s="84">
        <f>VLOOKUP($A$148,Raport4!$B$8:$T$255,17)</f>
        <v>83</v>
      </c>
      <c r="R151" s="84">
        <f>VLOOKUP($A$148,Raport4!$B$8:$T$255,18)</f>
        <v>81.5</v>
      </c>
      <c r="S151" s="38">
        <f t="shared" si="74"/>
        <v>1293</v>
      </c>
      <c r="T151" s="38">
        <f t="shared" si="76"/>
        <v>86.2</v>
      </c>
      <c r="U151" s="375"/>
      <c r="V151" s="340"/>
    </row>
    <row r="152" spans="1:22" ht="15" customHeight="1">
      <c r="A152" s="361"/>
      <c r="B152" s="77" t="str">
        <f>VLOOKUP($A$148,PresensiMIPA!$A$7:$W$360,4)</f>
        <v>3526014206030001</v>
      </c>
      <c r="C152" s="35" t="s">
        <v>24</v>
      </c>
      <c r="D152" s="84">
        <f>VLOOKUP($A$148,Raport5!$B$8:$T$280,4)</f>
        <v>87.5</v>
      </c>
      <c r="E152" s="84">
        <f>VLOOKUP($A$148,Raport5!$B$8:$T$280,5)</f>
        <v>90</v>
      </c>
      <c r="F152" s="84">
        <f>VLOOKUP($A$148,Raport5!$B$8:$T$280,6)</f>
        <v>86</v>
      </c>
      <c r="G152" s="84">
        <f>VLOOKUP($A$148,Raport5!$B$8:$T$280,7)</f>
        <v>88.5</v>
      </c>
      <c r="H152" s="84">
        <f>VLOOKUP($A$148,Raport5!$B$8:$T$280,8)</f>
        <v>93.5</v>
      </c>
      <c r="I152" s="84">
        <f>VLOOKUP($A$148,Raport5!$B$8:$T$280,9)</f>
        <v>88.5</v>
      </c>
      <c r="J152" s="84">
        <f>VLOOKUP($A$148,Raport5!$B$8:$T$280,10)</f>
        <v>93.5</v>
      </c>
      <c r="K152" s="84">
        <f>VLOOKUP($A$148,Raport5!$B$8:$T$280,11)</f>
        <v>90</v>
      </c>
      <c r="L152" s="84">
        <f>VLOOKUP($A$148,Raport5!$B$8:$T$280,12)</f>
        <v>91</v>
      </c>
      <c r="M152" s="84">
        <f>VLOOKUP($A$148,Raport5!$B$8:$T$280,13)</f>
        <v>87</v>
      </c>
      <c r="N152" s="84">
        <f>VLOOKUP($A$148,Raport5!$B$8:$T$280,14)</f>
        <v>87</v>
      </c>
      <c r="O152" s="84">
        <f>VLOOKUP($A$148,Raport5!$B$8:$T$280,15)</f>
        <v>87.5</v>
      </c>
      <c r="P152" s="84">
        <f>VLOOKUP($A$148,Raport5!$B$8:$T$280,16)</f>
        <v>83</v>
      </c>
      <c r="Q152" s="84">
        <f>VLOOKUP($A$148,Raport5!$B$8:$T$280,17)</f>
        <v>85</v>
      </c>
      <c r="R152" s="84">
        <f>VLOOKUP($A$148,Raport5!$B$8:$T$280,18)</f>
        <v>86</v>
      </c>
      <c r="S152" s="38">
        <f t="shared" si="74"/>
        <v>1324</v>
      </c>
      <c r="T152" s="38">
        <f t="shared" si="76"/>
        <v>88.27</v>
      </c>
      <c r="U152" s="375"/>
      <c r="V152" s="340"/>
    </row>
    <row r="153" spans="1:22" ht="15" customHeight="1">
      <c r="A153" s="361"/>
      <c r="B153" s="78">
        <f>VLOOKUP($A$148,PresensiMIPA!$A$7:$W$360,2)</f>
        <v>12297</v>
      </c>
      <c r="C153" s="35" t="s">
        <v>67</v>
      </c>
      <c r="D153" s="84">
        <f>VLOOKUP($A$148,Raport6!$B$8:$T$280,4)</f>
        <v>89.5</v>
      </c>
      <c r="E153" s="84">
        <f>VLOOKUP($A$148,Raport6!$B$8:$T$280,5)</f>
        <v>90.5</v>
      </c>
      <c r="F153" s="84">
        <f>VLOOKUP($A$148,Raport6!$B$8:$T$280,6)</f>
        <v>90</v>
      </c>
      <c r="G153" s="84">
        <f>VLOOKUP($A$148,Raport6!$B$8:$T$280,7)</f>
        <v>88.5</v>
      </c>
      <c r="H153" s="84">
        <f>VLOOKUP($A$148,Raport6!$B$8:$T$280,8)</f>
        <v>93.5</v>
      </c>
      <c r="I153" s="84">
        <f>VLOOKUP($A$148,Raport6!$B$8:$T$280,9)</f>
        <v>90</v>
      </c>
      <c r="J153" s="84">
        <f>VLOOKUP($A$148,Raport6!$B$8:$T$280,10)</f>
        <v>95.5</v>
      </c>
      <c r="K153" s="84">
        <f>VLOOKUP($A$148,Raport6!$B$8:$T$280,11)</f>
        <v>93</v>
      </c>
      <c r="L153" s="84">
        <f>VLOOKUP($A$148,Raport6!$B$8:$T$280,12)</f>
        <v>92</v>
      </c>
      <c r="M153" s="84">
        <f>VLOOKUP($A$148,Raport6!$B$8:$T$280,13)</f>
        <v>90.5</v>
      </c>
      <c r="N153" s="84">
        <f>VLOOKUP($A$148,Raport6!$B$8:$T$280,14)</f>
        <v>89.5</v>
      </c>
      <c r="O153" s="84">
        <f>VLOOKUP($A$148,Raport6!$B$8:$T$280,15)</f>
        <v>87.5</v>
      </c>
      <c r="P153" s="84">
        <f>VLOOKUP($A$148,Raport6!$B$8:$T$280,16)</f>
        <v>84.5</v>
      </c>
      <c r="Q153" s="84">
        <f>VLOOKUP($A$148,Raport6!$B$8:$T$280,17)</f>
        <v>89</v>
      </c>
      <c r="R153" s="84">
        <f>VLOOKUP($A$148,Raport6!$B$8:$T$280,18)</f>
        <v>88</v>
      </c>
      <c r="S153" s="38">
        <f t="shared" si="74"/>
        <v>1351.5</v>
      </c>
      <c r="T153" s="38">
        <f t="shared" si="76"/>
        <v>90.1</v>
      </c>
      <c r="U153" s="375"/>
      <c r="V153" s="340"/>
    </row>
    <row r="154" spans="1:22" ht="15" customHeight="1">
      <c r="A154" s="361"/>
      <c r="B154" s="78" t="str">
        <f>VLOOKUP($A$148,PresensiMIPA!$A$7:$W$360,3)</f>
        <v>0039488880</v>
      </c>
      <c r="C154" s="28" t="s">
        <v>21</v>
      </c>
      <c r="D154" s="40">
        <f t="shared" ref="D154:S154" si="77">ROUND(((D148+D149+D150+D151+D152+D153)/6),2)</f>
        <v>83.42</v>
      </c>
      <c r="E154" s="40">
        <f t="shared" si="77"/>
        <v>83.58</v>
      </c>
      <c r="F154" s="40">
        <f t="shared" si="77"/>
        <v>84.42</v>
      </c>
      <c r="G154" s="40">
        <f t="shared" si="77"/>
        <v>85.08</v>
      </c>
      <c r="H154" s="40">
        <f t="shared" si="77"/>
        <v>87.83</v>
      </c>
      <c r="I154" s="40">
        <f t="shared" si="77"/>
        <v>85.17</v>
      </c>
      <c r="J154" s="40">
        <f t="shared" si="77"/>
        <v>90.17</v>
      </c>
      <c r="K154" s="40">
        <f t="shared" si="77"/>
        <v>86.83</v>
      </c>
      <c r="L154" s="40">
        <f t="shared" si="77"/>
        <v>87.25</v>
      </c>
      <c r="M154" s="40">
        <f t="shared" ref="M154" si="78">ROUND(((M148+M149+M150+M151+M152+M153)/6),2)</f>
        <v>84.67</v>
      </c>
      <c r="N154" s="40">
        <f t="shared" si="77"/>
        <v>82.5</v>
      </c>
      <c r="O154" s="40">
        <f t="shared" si="77"/>
        <v>82.67</v>
      </c>
      <c r="P154" s="40">
        <f t="shared" si="77"/>
        <v>80.67</v>
      </c>
      <c r="Q154" s="40">
        <f t="shared" si="77"/>
        <v>82.58</v>
      </c>
      <c r="R154" s="40">
        <f t="shared" si="77"/>
        <v>82.42</v>
      </c>
      <c r="S154" s="39">
        <f t="shared" si="77"/>
        <v>1269.25</v>
      </c>
      <c r="T154" s="40">
        <f t="shared" si="76"/>
        <v>84.62</v>
      </c>
      <c r="U154" s="375"/>
      <c r="V154" s="340"/>
    </row>
    <row r="155" spans="1:22" ht="15" customHeight="1">
      <c r="A155" s="361"/>
      <c r="B155" s="78"/>
      <c r="C155" s="28" t="s">
        <v>206</v>
      </c>
      <c r="D155" s="79">
        <f>VLOOKUP($A$148,'Nilai USP'!$B$8:$T$280,4)</f>
        <v>91</v>
      </c>
      <c r="E155" s="79">
        <f>VLOOKUP($A$148,'Nilai USP'!$B$8:$T$280,5)</f>
        <v>85.384615384615387</v>
      </c>
      <c r="F155" s="79">
        <f>VLOOKUP($A$148,'Nilai USP'!$B$8:$T$280,6)</f>
        <v>88</v>
      </c>
      <c r="G155" s="79">
        <f>VLOOKUP($A$148,'Nilai USP'!$B$8:$T$280,7)</f>
        <v>93</v>
      </c>
      <c r="H155" s="79">
        <f>VLOOKUP($A$148,'Nilai USP'!$B$8:$T$280,8)</f>
        <v>86</v>
      </c>
      <c r="I155" s="79">
        <f>VLOOKUP($A$148,'Nilai USP'!$B$8:$T$280,9)</f>
        <v>97</v>
      </c>
      <c r="J155" s="79">
        <f>VLOOKUP($A$148,'Nilai USP'!$B$8:$T$280,10)</f>
        <v>96</v>
      </c>
      <c r="K155" s="79">
        <f>VLOOKUP($A$148,'Nilai USP'!$B$8:$T$280,11)</f>
        <v>97</v>
      </c>
      <c r="L155" s="79">
        <f>VLOOKUP($A$148,'Nilai USP'!$B$8:$T$280,12)</f>
        <v>92</v>
      </c>
      <c r="M155" s="79">
        <f>VLOOKUP($A$148,'Nilai USP'!$B$8:$T$280,13)</f>
        <v>97.35294117647058</v>
      </c>
      <c r="N155" s="79">
        <f>VLOOKUP($A$148,'Nilai USP'!$B$8:$T$280,14)</f>
        <v>92</v>
      </c>
      <c r="O155" s="79">
        <f>VLOOKUP($A$148,'Nilai USP'!$B$8:$T$280,15)</f>
        <v>90</v>
      </c>
      <c r="P155" s="79">
        <f>VLOOKUP($A$148,'Nilai USP'!$B$8:$T$280,16)</f>
        <v>92</v>
      </c>
      <c r="Q155" s="79">
        <f>VLOOKUP($A$148,'Nilai USP'!$B$8:$T$280,17)</f>
        <v>88</v>
      </c>
      <c r="R155" s="79">
        <f>VLOOKUP($A$148,'Nilai USP'!$B$8:$T$280,18)</f>
        <v>90</v>
      </c>
      <c r="S155" s="38">
        <f t="shared" ref="S155:S162" si="79">SUM(D155:R155)</f>
        <v>1374.737556561086</v>
      </c>
      <c r="T155" s="38">
        <f t="shared" si="76"/>
        <v>91.65</v>
      </c>
      <c r="U155" s="375"/>
      <c r="V155" s="340"/>
    </row>
    <row r="156" spans="1:22" ht="15" customHeight="1" thickBot="1">
      <c r="A156" s="362"/>
      <c r="B156" s="29"/>
      <c r="C156" s="37" t="s">
        <v>205</v>
      </c>
      <c r="D156" s="41">
        <f t="shared" ref="D156:R156" si="80">ROUND((D154*$V$6+D155*$V$7),0)</f>
        <v>87</v>
      </c>
      <c r="E156" s="41">
        <f t="shared" si="80"/>
        <v>84</v>
      </c>
      <c r="F156" s="41">
        <f t="shared" si="80"/>
        <v>86</v>
      </c>
      <c r="G156" s="41">
        <f t="shared" si="80"/>
        <v>89</v>
      </c>
      <c r="H156" s="41">
        <f t="shared" si="80"/>
        <v>87</v>
      </c>
      <c r="I156" s="41">
        <f t="shared" si="80"/>
        <v>91</v>
      </c>
      <c r="J156" s="41">
        <f t="shared" si="80"/>
        <v>93</v>
      </c>
      <c r="K156" s="41">
        <f t="shared" si="80"/>
        <v>92</v>
      </c>
      <c r="L156" s="41">
        <f t="shared" si="80"/>
        <v>90</v>
      </c>
      <c r="M156" s="41">
        <f t="shared" si="80"/>
        <v>91</v>
      </c>
      <c r="N156" s="41">
        <f t="shared" si="80"/>
        <v>87</v>
      </c>
      <c r="O156" s="41">
        <f t="shared" si="80"/>
        <v>86</v>
      </c>
      <c r="P156" s="41">
        <f t="shared" si="80"/>
        <v>86</v>
      </c>
      <c r="Q156" s="41">
        <f t="shared" si="80"/>
        <v>85</v>
      </c>
      <c r="R156" s="41">
        <f t="shared" si="80"/>
        <v>86</v>
      </c>
      <c r="S156" s="41">
        <f t="shared" si="79"/>
        <v>1320</v>
      </c>
      <c r="T156" s="41">
        <f t="shared" si="76"/>
        <v>88</v>
      </c>
      <c r="U156" s="376"/>
      <c r="V156" s="341"/>
    </row>
    <row r="157" spans="1:22" ht="15" customHeight="1" thickTop="1">
      <c r="A157" s="377">
        <v>17</v>
      </c>
      <c r="B157" s="26"/>
      <c r="C157" s="34" t="s">
        <v>34</v>
      </c>
      <c r="D157" s="83">
        <f>VLOOKUP($A$157,Raport1!$B$8:$T$280,4)</f>
        <v>82</v>
      </c>
      <c r="E157" s="83">
        <f>VLOOKUP($A$157,Raport1!$B$8:$T$280,5)</f>
        <v>78</v>
      </c>
      <c r="F157" s="83">
        <f>VLOOKUP($A$157,Raport1!$B$8:$T$280,6)</f>
        <v>82</v>
      </c>
      <c r="G157" s="83">
        <f>VLOOKUP($A$157,Raport1!$B$8:$T$280,7)</f>
        <v>80</v>
      </c>
      <c r="H157" s="83">
        <f>VLOOKUP($A$157,Raport1!$B$8:$T$280,8)</f>
        <v>88</v>
      </c>
      <c r="I157" s="83">
        <f>VLOOKUP($A$157,Raport1!$B$8:$T$280,9)</f>
        <v>80</v>
      </c>
      <c r="J157" s="83">
        <f>VLOOKUP($A$157,Raport1!$B$8:$T$280,10)</f>
        <v>90</v>
      </c>
      <c r="K157" s="83">
        <f>VLOOKUP($A$157,Raport1!$B$8:$T$280,11)</f>
        <v>81</v>
      </c>
      <c r="L157" s="83">
        <f>VLOOKUP($A$157,Raport1!$B$8:$T$280,12)</f>
        <v>84.5</v>
      </c>
      <c r="M157" s="83">
        <f>VLOOKUP($A$157,Raport1!$B$8:$T$280,13)</f>
        <v>82.5</v>
      </c>
      <c r="N157" s="83">
        <f>VLOOKUP($A$157,Raport1!$B$8:$T$280,14)</f>
        <v>81</v>
      </c>
      <c r="O157" s="83">
        <f>VLOOKUP($A$157,Raport1!$B$8:$T$280,15)</f>
        <v>79</v>
      </c>
      <c r="P157" s="83">
        <f>VLOOKUP($A$157,Raport1!$B$8:$T$280,16)</f>
        <v>74.5</v>
      </c>
      <c r="Q157" s="83">
        <f>VLOOKUP($A$157,Raport1!$B$8:$T$280,17)</f>
        <v>79</v>
      </c>
      <c r="R157" s="83">
        <f>VLOOKUP($A$157,Raport1!$B$8:$T$280,18)</f>
        <v>79.5</v>
      </c>
      <c r="S157" s="80">
        <f t="shared" si="79"/>
        <v>1221</v>
      </c>
      <c r="T157" s="80">
        <f t="shared" ref="T157:T165" si="81">ROUND(S157/COUNT(D157:R157),2)</f>
        <v>81.400000000000006</v>
      </c>
      <c r="U157" s="337" t="str">
        <f>'SIKAP IPA'!J24</f>
        <v>SB</v>
      </c>
      <c r="V157" s="340" t="s">
        <v>33</v>
      </c>
    </row>
    <row r="158" spans="1:22" ht="15" customHeight="1">
      <c r="A158" s="361"/>
      <c r="B158" s="26"/>
      <c r="C158" s="35" t="s">
        <v>35</v>
      </c>
      <c r="D158" s="84">
        <f>VLOOKUP($A$157,Raport2!$B$8:$T$280,4)</f>
        <v>85</v>
      </c>
      <c r="E158" s="84">
        <f>VLOOKUP($A$157,Raport2!$B$8:$T$280,5)</f>
        <v>80</v>
      </c>
      <c r="F158" s="84">
        <f>VLOOKUP($A$157,Raport2!$B$8:$T$280,6)</f>
        <v>80.5</v>
      </c>
      <c r="G158" s="84">
        <f>VLOOKUP($A$157,Raport2!$B$8:$T$280,7)</f>
        <v>87.5</v>
      </c>
      <c r="H158" s="84">
        <f>VLOOKUP($A$157,Raport2!$B$8:$T$280,8)</f>
        <v>88</v>
      </c>
      <c r="I158" s="84">
        <f>VLOOKUP($A$157,Raport2!$B$8:$T$280,9)</f>
        <v>82.5</v>
      </c>
      <c r="J158" s="84">
        <f>VLOOKUP($A$157,Raport2!$B$8:$T$280,10)</f>
        <v>90</v>
      </c>
      <c r="K158" s="84">
        <f>VLOOKUP($A$157,Raport2!$B$8:$T$280,11)</f>
        <v>82.5</v>
      </c>
      <c r="L158" s="84">
        <f>VLOOKUP($A$157,Raport2!$B$8:$T$280,12)</f>
        <v>85</v>
      </c>
      <c r="M158" s="84">
        <f>VLOOKUP($A$157,Raport2!$B$8:$T$280,13)</f>
        <v>88</v>
      </c>
      <c r="N158" s="84">
        <f>VLOOKUP($A$157,Raport2!$B$8:$T$280,14)</f>
        <v>85</v>
      </c>
      <c r="O158" s="84">
        <f>VLOOKUP($A$157,Raport2!$B$8:$T$280,15)</f>
        <v>84.5</v>
      </c>
      <c r="P158" s="84">
        <f>VLOOKUP($A$157,Raport2!$B$8:$T$280,16)</f>
        <v>81</v>
      </c>
      <c r="Q158" s="84">
        <f>VLOOKUP($A$157,Raport2!$B$8:$T$280,17)</f>
        <v>81</v>
      </c>
      <c r="R158" s="84">
        <f>VLOOKUP($A$157,Raport2!$B$8:$T$280,18)</f>
        <v>84</v>
      </c>
      <c r="S158" s="38">
        <f t="shared" si="79"/>
        <v>1264.5</v>
      </c>
      <c r="T158" s="38">
        <f t="shared" si="81"/>
        <v>84.3</v>
      </c>
      <c r="U158" s="375"/>
      <c r="V158" s="340"/>
    </row>
    <row r="159" spans="1:22" ht="15" customHeight="1">
      <c r="A159" s="361"/>
      <c r="B159" s="342" t="str">
        <f>VLOOKUP($A$157,PresensiMIPA!$A$7:$W$360,7)</f>
        <v>LAILY QORIATUL FAJRIH</v>
      </c>
      <c r="C159" s="35" t="s">
        <v>22</v>
      </c>
      <c r="D159" s="84">
        <f>VLOOKUP($A$157,Raport3!$B$8:$T$280,4)</f>
        <v>90</v>
      </c>
      <c r="E159" s="84">
        <f>VLOOKUP($A$157,Raport3!$B$8:$T$280,5)</f>
        <v>82.5</v>
      </c>
      <c r="F159" s="84">
        <f>VLOOKUP($A$157,Raport3!$B$8:$T$280,6)</f>
        <v>89.5</v>
      </c>
      <c r="G159" s="84">
        <f>VLOOKUP($A$157,Raport3!$B$8:$T$280,7)</f>
        <v>92.5</v>
      </c>
      <c r="H159" s="84">
        <f>VLOOKUP($A$157,Raport3!$B$8:$T$280,8)</f>
        <v>83</v>
      </c>
      <c r="I159" s="84">
        <f>VLOOKUP($A$157,Raport3!$B$8:$T$280,9)</f>
        <v>85.5</v>
      </c>
      <c r="J159" s="84">
        <f>VLOOKUP($A$157,Raport3!$B$8:$T$280,10)</f>
        <v>92</v>
      </c>
      <c r="K159" s="84">
        <f>VLOOKUP($A$157,Raport3!$B$8:$T$280,11)</f>
        <v>86</v>
      </c>
      <c r="L159" s="84">
        <f>VLOOKUP($A$157,Raport3!$B$8:$T$280,12)</f>
        <v>86.5</v>
      </c>
      <c r="M159" s="84">
        <f>VLOOKUP($A$157,Raport3!$B$8:$T$280,13)</f>
        <v>89.5</v>
      </c>
      <c r="N159" s="84">
        <f>VLOOKUP($A$157,Raport3!$B$8:$T$280,14)</f>
        <v>87</v>
      </c>
      <c r="O159" s="84">
        <f>VLOOKUP($A$157,Raport3!$B$8:$T$280,15)</f>
        <v>90</v>
      </c>
      <c r="P159" s="84">
        <f>VLOOKUP($A$157,Raport3!$B$8:$T$280,16)</f>
        <v>82.5</v>
      </c>
      <c r="Q159" s="84">
        <f>VLOOKUP($A$157,Raport3!$B$8:$T$280,17)</f>
        <v>84.5</v>
      </c>
      <c r="R159" s="84">
        <f>VLOOKUP($A$157,Raport3!$B$8:$T$280,18)</f>
        <v>84.5</v>
      </c>
      <c r="S159" s="38">
        <f t="shared" si="79"/>
        <v>1305.5</v>
      </c>
      <c r="T159" s="38">
        <f t="shared" si="81"/>
        <v>87.03</v>
      </c>
      <c r="U159" s="375"/>
      <c r="V159" s="340"/>
    </row>
    <row r="160" spans="1:22" ht="15" customHeight="1">
      <c r="A160" s="361"/>
      <c r="B160" s="342"/>
      <c r="C160" s="35" t="s">
        <v>23</v>
      </c>
      <c r="D160" s="84">
        <f>VLOOKUP($A$157,Raport4!$B$8:$T$255,4)</f>
        <v>90</v>
      </c>
      <c r="E160" s="84">
        <f>VLOOKUP($A$157,Raport4!$B$8:$T$255,5)</f>
        <v>87</v>
      </c>
      <c r="F160" s="84">
        <f>VLOOKUP($A$157,Raport4!$B$8:$T$255,6)</f>
        <v>92</v>
      </c>
      <c r="G160" s="84">
        <f>VLOOKUP($A$157,Raport4!$B$8:$T$255,7)</f>
        <v>94.5</v>
      </c>
      <c r="H160" s="84">
        <f>VLOOKUP($A$157,Raport4!$B$8:$T$255,8)</f>
        <v>90</v>
      </c>
      <c r="I160" s="84">
        <f>VLOOKUP($A$157,Raport4!$B$8:$T$255,9)</f>
        <v>85</v>
      </c>
      <c r="J160" s="84">
        <f>VLOOKUP($A$157,Raport4!$B$8:$T$255,10)</f>
        <v>93</v>
      </c>
      <c r="K160" s="84">
        <f>VLOOKUP($A$157,Raport4!$B$8:$T$255,11)</f>
        <v>86</v>
      </c>
      <c r="L160" s="84">
        <f>VLOOKUP($A$157,Raport4!$B$8:$T$255,12)</f>
        <v>86.5</v>
      </c>
      <c r="M160" s="84">
        <f>VLOOKUP($A$157,Raport4!$B$8:$T$255,12)</f>
        <v>86.5</v>
      </c>
      <c r="N160" s="84">
        <f>VLOOKUP($A$157,Raport4!$B$8:$T$255,14)</f>
        <v>89.5</v>
      </c>
      <c r="O160" s="84">
        <f>VLOOKUP($A$157,Raport4!$B$8:$T$255,15)</f>
        <v>91</v>
      </c>
      <c r="P160" s="84">
        <f>VLOOKUP($A$157,Raport4!$B$8:$T$255,16)</f>
        <v>87</v>
      </c>
      <c r="Q160" s="84">
        <f>VLOOKUP($A$157,Raport4!$B$8:$T$255,17)</f>
        <v>85</v>
      </c>
      <c r="R160" s="84">
        <f>VLOOKUP($A$157,Raport4!$B$8:$T$255,18)</f>
        <v>85.5</v>
      </c>
      <c r="S160" s="38">
        <f t="shared" si="79"/>
        <v>1328.5</v>
      </c>
      <c r="T160" s="38">
        <f t="shared" si="81"/>
        <v>88.57</v>
      </c>
      <c r="U160" s="375"/>
      <c r="V160" s="340"/>
    </row>
    <row r="161" spans="1:22" ht="15" customHeight="1">
      <c r="A161" s="361"/>
      <c r="B161" s="77" t="str">
        <f>VLOOKUP($A$157,PresensiMIPA!$A$7:$W$360,4)</f>
        <v>3526035711030001</v>
      </c>
      <c r="C161" s="35" t="s">
        <v>24</v>
      </c>
      <c r="D161" s="84">
        <f>VLOOKUP($A$157,Raport5!$B$8:$T$280,4)</f>
        <v>93.5</v>
      </c>
      <c r="E161" s="84">
        <f>VLOOKUP($A$157,Raport5!$B$8:$T$280,5)</f>
        <v>93.5</v>
      </c>
      <c r="F161" s="84">
        <f>VLOOKUP($A$157,Raport5!$B$8:$T$280,6)</f>
        <v>94</v>
      </c>
      <c r="G161" s="84">
        <f>VLOOKUP($A$157,Raport5!$B$8:$T$280,7)</f>
        <v>94.5</v>
      </c>
      <c r="H161" s="84">
        <f>VLOOKUP($A$157,Raport5!$B$8:$T$280,8)</f>
        <v>93.5</v>
      </c>
      <c r="I161" s="84">
        <f>VLOOKUP($A$157,Raport5!$B$8:$T$280,9)</f>
        <v>89</v>
      </c>
      <c r="J161" s="84">
        <f>VLOOKUP($A$157,Raport5!$B$8:$T$280,10)</f>
        <v>94.5</v>
      </c>
      <c r="K161" s="84">
        <f>VLOOKUP($A$157,Raport5!$B$8:$T$280,11)</f>
        <v>89</v>
      </c>
      <c r="L161" s="84">
        <f>VLOOKUP($A$157,Raport5!$B$8:$T$280,12)</f>
        <v>91.5</v>
      </c>
      <c r="M161" s="84">
        <f>VLOOKUP($A$157,Raport5!$B$8:$T$280,13)</f>
        <v>93</v>
      </c>
      <c r="N161" s="84">
        <f>VLOOKUP($A$157,Raport5!$B$8:$T$280,14)</f>
        <v>91</v>
      </c>
      <c r="O161" s="84">
        <f>VLOOKUP($A$157,Raport5!$B$8:$T$280,15)</f>
        <v>94</v>
      </c>
      <c r="P161" s="84">
        <f>VLOOKUP($A$157,Raport5!$B$8:$T$280,16)</f>
        <v>88.5</v>
      </c>
      <c r="Q161" s="84">
        <f>VLOOKUP($A$157,Raport5!$B$8:$T$280,17)</f>
        <v>88</v>
      </c>
      <c r="R161" s="84">
        <f>VLOOKUP($A$157,Raport5!$B$8:$T$280,18)</f>
        <v>92.5</v>
      </c>
      <c r="S161" s="38">
        <f t="shared" si="79"/>
        <v>1380</v>
      </c>
      <c r="T161" s="38">
        <f t="shared" si="81"/>
        <v>92</v>
      </c>
      <c r="U161" s="375"/>
      <c r="V161" s="340"/>
    </row>
    <row r="162" spans="1:22" ht="15" customHeight="1">
      <c r="A162" s="361"/>
      <c r="B162" s="78">
        <f>VLOOKUP($A$157,PresensiMIPA!$A$7:$W$360,2)</f>
        <v>12309</v>
      </c>
      <c r="C162" s="35" t="s">
        <v>67</v>
      </c>
      <c r="D162" s="84">
        <f>VLOOKUP($A$157,Raport6!$B$8:$T$280,4)</f>
        <v>93.5</v>
      </c>
      <c r="E162" s="84">
        <f>VLOOKUP($A$157,Raport6!$B$8:$T$280,5)</f>
        <v>95.5</v>
      </c>
      <c r="F162" s="84">
        <f>VLOOKUP($A$157,Raport6!$B$8:$T$280,6)</f>
        <v>97</v>
      </c>
      <c r="G162" s="84">
        <f>VLOOKUP($A$157,Raport6!$B$8:$T$280,7)</f>
        <v>94.5</v>
      </c>
      <c r="H162" s="84">
        <f>VLOOKUP($A$157,Raport6!$B$8:$T$280,8)</f>
        <v>93.5</v>
      </c>
      <c r="I162" s="84">
        <f>VLOOKUP($A$157,Raport6!$B$8:$T$280,9)</f>
        <v>89.5</v>
      </c>
      <c r="J162" s="84">
        <f>VLOOKUP($A$157,Raport6!$B$8:$T$280,10)</f>
        <v>96.5</v>
      </c>
      <c r="K162" s="84">
        <f>VLOOKUP($A$157,Raport6!$B$8:$T$280,11)</f>
        <v>92</v>
      </c>
      <c r="L162" s="84">
        <f>VLOOKUP($A$157,Raport6!$B$8:$T$280,12)</f>
        <v>93</v>
      </c>
      <c r="M162" s="84">
        <f>VLOOKUP($A$157,Raport6!$B$8:$T$280,13)</f>
        <v>95.5</v>
      </c>
      <c r="N162" s="84">
        <f>VLOOKUP($A$157,Raport6!$B$8:$T$280,14)</f>
        <v>91</v>
      </c>
      <c r="O162" s="84">
        <f>VLOOKUP($A$157,Raport6!$B$8:$T$280,15)</f>
        <v>94</v>
      </c>
      <c r="P162" s="84">
        <f>VLOOKUP($A$157,Raport6!$B$8:$T$280,16)</f>
        <v>89.5</v>
      </c>
      <c r="Q162" s="84">
        <f>VLOOKUP($A$157,Raport6!$B$8:$T$280,17)</f>
        <v>89</v>
      </c>
      <c r="R162" s="84">
        <f>VLOOKUP($A$157,Raport6!$B$8:$T$280,18)</f>
        <v>93.5</v>
      </c>
      <c r="S162" s="38">
        <f t="shared" si="79"/>
        <v>1397.5</v>
      </c>
      <c r="T162" s="38">
        <f t="shared" si="81"/>
        <v>93.17</v>
      </c>
      <c r="U162" s="375"/>
      <c r="V162" s="340"/>
    </row>
    <row r="163" spans="1:22" ht="15" customHeight="1">
      <c r="A163" s="361"/>
      <c r="B163" s="78" t="str">
        <f>VLOOKUP($A$157,PresensiMIPA!$A$7:$W$360,3)</f>
        <v>0034962848</v>
      </c>
      <c r="C163" s="28" t="s">
        <v>21</v>
      </c>
      <c r="D163" s="40">
        <f t="shared" ref="D163:S163" si="82">ROUND(((D157+D158+D159+D160+D161+D162)/6),2)</f>
        <v>89</v>
      </c>
      <c r="E163" s="40">
        <f t="shared" si="82"/>
        <v>86.08</v>
      </c>
      <c r="F163" s="40">
        <f t="shared" si="82"/>
        <v>89.17</v>
      </c>
      <c r="G163" s="40">
        <f t="shared" si="82"/>
        <v>90.58</v>
      </c>
      <c r="H163" s="40">
        <f t="shared" si="82"/>
        <v>89.33</v>
      </c>
      <c r="I163" s="40">
        <f t="shared" si="82"/>
        <v>85.25</v>
      </c>
      <c r="J163" s="40">
        <f t="shared" si="82"/>
        <v>92.67</v>
      </c>
      <c r="K163" s="40">
        <f t="shared" si="82"/>
        <v>86.08</v>
      </c>
      <c r="L163" s="40">
        <f t="shared" si="82"/>
        <v>87.83</v>
      </c>
      <c r="M163" s="40">
        <f t="shared" ref="M163" si="83">ROUND(((M157+M158+M159+M160+M161+M162)/6),2)</f>
        <v>89.17</v>
      </c>
      <c r="N163" s="40">
        <f t="shared" si="82"/>
        <v>87.42</v>
      </c>
      <c r="O163" s="40">
        <f t="shared" si="82"/>
        <v>88.75</v>
      </c>
      <c r="P163" s="40">
        <f t="shared" si="82"/>
        <v>83.83</v>
      </c>
      <c r="Q163" s="40">
        <f t="shared" si="82"/>
        <v>84.42</v>
      </c>
      <c r="R163" s="40">
        <f t="shared" si="82"/>
        <v>86.58</v>
      </c>
      <c r="S163" s="39">
        <f t="shared" si="82"/>
        <v>1316.17</v>
      </c>
      <c r="T163" s="40">
        <f t="shared" si="81"/>
        <v>87.74</v>
      </c>
      <c r="U163" s="375"/>
      <c r="V163" s="340"/>
    </row>
    <row r="164" spans="1:22" ht="15" customHeight="1">
      <c r="A164" s="361"/>
      <c r="B164" s="78"/>
      <c r="C164" s="28" t="s">
        <v>206</v>
      </c>
      <c r="D164" s="79">
        <f>VLOOKUP($A$157,'Nilai USP'!$B$8:$T$280,4)</f>
        <v>93</v>
      </c>
      <c r="E164" s="79">
        <f>VLOOKUP($A$157,'Nilai USP'!$B$8:$T$280,5)</f>
        <v>87.692307692307693</v>
      </c>
      <c r="F164" s="79">
        <f>VLOOKUP($A$157,'Nilai USP'!$B$8:$T$280,6)</f>
        <v>97</v>
      </c>
      <c r="G164" s="79">
        <f>VLOOKUP($A$157,'Nilai USP'!$B$8:$T$280,7)</f>
        <v>91</v>
      </c>
      <c r="H164" s="79">
        <f>VLOOKUP($A$157,'Nilai USP'!$B$8:$T$280,8)</f>
        <v>86</v>
      </c>
      <c r="I164" s="79">
        <f>VLOOKUP($A$157,'Nilai USP'!$B$8:$T$280,9)</f>
        <v>99</v>
      </c>
      <c r="J164" s="79">
        <f>VLOOKUP($A$157,'Nilai USP'!$B$8:$T$280,10)</f>
        <v>96</v>
      </c>
      <c r="K164" s="79">
        <f>VLOOKUP($A$157,'Nilai USP'!$B$8:$T$280,11)</f>
        <v>97</v>
      </c>
      <c r="L164" s="79">
        <f>VLOOKUP($A$157,'Nilai USP'!$B$8:$T$280,12)</f>
        <v>94</v>
      </c>
      <c r="M164" s="79">
        <f>VLOOKUP($A$157,'Nilai USP'!$B$8:$T$280,13)</f>
        <v>98.235294117647058</v>
      </c>
      <c r="N164" s="79">
        <f>VLOOKUP($A$157,'Nilai USP'!$B$8:$T$280,14)</f>
        <v>92</v>
      </c>
      <c r="O164" s="79">
        <f>VLOOKUP($A$157,'Nilai USP'!$B$8:$T$280,15)</f>
        <v>90</v>
      </c>
      <c r="P164" s="79">
        <f>VLOOKUP($A$157,'Nilai USP'!$B$8:$T$280,16)</f>
        <v>93</v>
      </c>
      <c r="Q164" s="79">
        <f>VLOOKUP($A$157,'Nilai USP'!$B$8:$T$280,17)</f>
        <v>88</v>
      </c>
      <c r="R164" s="79">
        <f>VLOOKUP($A$157,'Nilai USP'!$B$8:$T$280,18)</f>
        <v>90</v>
      </c>
      <c r="S164" s="38">
        <f t="shared" ref="S164:S171" si="84">SUM(D164:R164)</f>
        <v>1391.9276018099547</v>
      </c>
      <c r="T164" s="38">
        <f t="shared" si="81"/>
        <v>92.8</v>
      </c>
      <c r="U164" s="375"/>
      <c r="V164" s="340"/>
    </row>
    <row r="165" spans="1:22" ht="15" customHeight="1" thickBot="1">
      <c r="A165" s="362"/>
      <c r="B165" s="29"/>
      <c r="C165" s="37" t="s">
        <v>205</v>
      </c>
      <c r="D165" s="41">
        <f t="shared" ref="D165:R165" si="85">ROUND((D163*$V$6+D164*$V$7),0)</f>
        <v>91</v>
      </c>
      <c r="E165" s="41">
        <f t="shared" si="85"/>
        <v>87</v>
      </c>
      <c r="F165" s="41">
        <f t="shared" si="85"/>
        <v>93</v>
      </c>
      <c r="G165" s="41">
        <f t="shared" si="85"/>
        <v>91</v>
      </c>
      <c r="H165" s="41">
        <f t="shared" si="85"/>
        <v>88</v>
      </c>
      <c r="I165" s="41">
        <f t="shared" si="85"/>
        <v>92</v>
      </c>
      <c r="J165" s="41">
        <f t="shared" si="85"/>
        <v>94</v>
      </c>
      <c r="K165" s="41">
        <f t="shared" si="85"/>
        <v>92</v>
      </c>
      <c r="L165" s="41">
        <f t="shared" si="85"/>
        <v>91</v>
      </c>
      <c r="M165" s="41">
        <f t="shared" si="85"/>
        <v>94</v>
      </c>
      <c r="N165" s="41">
        <f t="shared" si="85"/>
        <v>90</v>
      </c>
      <c r="O165" s="41">
        <f t="shared" si="85"/>
        <v>89</v>
      </c>
      <c r="P165" s="41">
        <f t="shared" si="85"/>
        <v>88</v>
      </c>
      <c r="Q165" s="41">
        <f t="shared" si="85"/>
        <v>86</v>
      </c>
      <c r="R165" s="41">
        <f t="shared" si="85"/>
        <v>88</v>
      </c>
      <c r="S165" s="41">
        <f t="shared" si="84"/>
        <v>1354</v>
      </c>
      <c r="T165" s="41">
        <f t="shared" si="81"/>
        <v>90.27</v>
      </c>
      <c r="U165" s="376"/>
      <c r="V165" s="341"/>
    </row>
    <row r="166" spans="1:22" ht="15" customHeight="1" thickTop="1">
      <c r="A166" s="377">
        <v>18</v>
      </c>
      <c r="B166" s="26"/>
      <c r="C166" s="34" t="s">
        <v>34</v>
      </c>
      <c r="D166" s="83">
        <f>VLOOKUP($A$166,Raport1!$B$8:$T$280,4)</f>
        <v>74</v>
      </c>
      <c r="E166" s="83">
        <f>VLOOKUP($A$166,Raport1!$B$8:$T$280,5)</f>
        <v>75</v>
      </c>
      <c r="F166" s="83">
        <f>VLOOKUP($A$166,Raport1!$B$8:$T$280,6)</f>
        <v>67</v>
      </c>
      <c r="G166" s="83">
        <f>VLOOKUP($A$166,Raport1!$B$8:$T$280,7)</f>
        <v>74</v>
      </c>
      <c r="H166" s="83">
        <f>VLOOKUP($A$166,Raport1!$B$8:$T$280,8)</f>
        <v>78.5</v>
      </c>
      <c r="I166" s="83">
        <f>VLOOKUP($A$166,Raport1!$B$8:$T$280,9)</f>
        <v>76</v>
      </c>
      <c r="J166" s="83">
        <f>VLOOKUP($A$166,Raport1!$B$8:$T$280,10)</f>
        <v>82</v>
      </c>
      <c r="K166" s="83">
        <f>VLOOKUP($A$166,Raport1!$B$8:$T$280,11)</f>
        <v>81.5</v>
      </c>
      <c r="L166" s="83">
        <f>VLOOKUP($A$166,Raport1!$B$8:$T$280,12)</f>
        <v>82.5</v>
      </c>
      <c r="M166" s="83">
        <f>VLOOKUP($A$166,Raport1!$B$8:$T$280,13)</f>
        <v>71</v>
      </c>
      <c r="N166" s="83">
        <f>VLOOKUP($A$166,Raport1!$B$8:$T$280,14)</f>
        <v>67.5</v>
      </c>
      <c r="O166" s="83">
        <f>VLOOKUP($A$166,Raport1!$B$8:$T$280,15)</f>
        <v>68.5</v>
      </c>
      <c r="P166" s="83">
        <f>VLOOKUP($A$166,Raport1!$B$8:$T$280,16)</f>
        <v>71</v>
      </c>
      <c r="Q166" s="83">
        <f>VLOOKUP($A$166,Raport1!$B$8:$T$280,17)</f>
        <v>78</v>
      </c>
      <c r="R166" s="83">
        <f>VLOOKUP($A$166,Raport1!$B$8:$T$280,18)</f>
        <v>68</v>
      </c>
      <c r="S166" s="80">
        <f t="shared" si="84"/>
        <v>1114.5</v>
      </c>
      <c r="T166" s="80">
        <f t="shared" ref="T166:T174" si="86">ROUND(S166/COUNT(D166:R166),2)</f>
        <v>74.3</v>
      </c>
      <c r="U166" s="337" t="str">
        <f>'SIKAP IPA'!J25</f>
        <v>SB</v>
      </c>
      <c r="V166" s="340" t="s">
        <v>33</v>
      </c>
    </row>
    <row r="167" spans="1:22" ht="15" customHeight="1">
      <c r="A167" s="361"/>
      <c r="B167" s="26"/>
      <c r="C167" s="35" t="s">
        <v>35</v>
      </c>
      <c r="D167" s="84">
        <f>VLOOKUP($A$166,Raport2!$B$8:$T$280,4)</f>
        <v>75.5</v>
      </c>
      <c r="E167" s="84">
        <f>VLOOKUP($A$166,Raport2!$B$8:$T$280,5)</f>
        <v>78.5</v>
      </c>
      <c r="F167" s="84">
        <f>VLOOKUP($A$166,Raport2!$B$8:$T$280,6)</f>
        <v>73.5</v>
      </c>
      <c r="G167" s="84">
        <f>VLOOKUP($A$166,Raport2!$B$8:$T$280,7)</f>
        <v>79.5</v>
      </c>
      <c r="H167" s="84">
        <f>VLOOKUP($A$166,Raport2!$B$8:$T$280,8)</f>
        <v>78.5</v>
      </c>
      <c r="I167" s="84">
        <f>VLOOKUP($A$166,Raport2!$B$8:$T$280,9)</f>
        <v>78.5</v>
      </c>
      <c r="J167" s="84">
        <f>VLOOKUP($A$166,Raport2!$B$8:$T$280,10)</f>
        <v>83.5</v>
      </c>
      <c r="K167" s="84">
        <f>VLOOKUP($A$166,Raport2!$B$8:$T$280,11)</f>
        <v>83</v>
      </c>
      <c r="L167" s="84">
        <f>VLOOKUP($A$166,Raport2!$B$8:$T$280,12)</f>
        <v>82.5</v>
      </c>
      <c r="M167" s="84">
        <f>VLOOKUP($A$166,Raport2!$B$8:$T$280,13)</f>
        <v>74.5</v>
      </c>
      <c r="N167" s="84">
        <f>VLOOKUP($A$166,Raport2!$B$8:$T$280,14)</f>
        <v>77</v>
      </c>
      <c r="O167" s="84">
        <f>VLOOKUP($A$166,Raport2!$B$8:$T$280,15)</f>
        <v>73</v>
      </c>
      <c r="P167" s="84">
        <f>VLOOKUP($A$166,Raport2!$B$8:$T$280,16)</f>
        <v>77</v>
      </c>
      <c r="Q167" s="84">
        <f>VLOOKUP($A$166,Raport2!$B$8:$T$280,17)</f>
        <v>77</v>
      </c>
      <c r="R167" s="84">
        <f>VLOOKUP($A$166,Raport2!$B$8:$T$280,18)</f>
        <v>78</v>
      </c>
      <c r="S167" s="38">
        <f t="shared" si="84"/>
        <v>1169.5</v>
      </c>
      <c r="T167" s="38">
        <f t="shared" si="86"/>
        <v>77.97</v>
      </c>
      <c r="U167" s="375"/>
      <c r="V167" s="340"/>
    </row>
    <row r="168" spans="1:22" ht="15" customHeight="1">
      <c r="A168" s="361"/>
      <c r="B168" s="342" t="str">
        <f>VLOOKUP($A$166,PresensiMIPA!$A$7:$W$360,7)</f>
        <v>Lukman Hakim</v>
      </c>
      <c r="C168" s="35" t="s">
        <v>22</v>
      </c>
      <c r="D168" s="84">
        <f>VLOOKUP($A$166,Raport3!$B$8:$T$280,4)</f>
        <v>77</v>
      </c>
      <c r="E168" s="84">
        <f>VLOOKUP($A$166,Raport3!$B$8:$T$280,5)</f>
        <v>78</v>
      </c>
      <c r="F168" s="84">
        <f>VLOOKUP($A$166,Raport3!$B$8:$T$280,6)</f>
        <v>87</v>
      </c>
      <c r="G168" s="84">
        <f>VLOOKUP($A$166,Raport3!$B$8:$T$280,7)</f>
        <v>80.5</v>
      </c>
      <c r="H168" s="84">
        <f>VLOOKUP($A$166,Raport3!$B$8:$T$280,8)</f>
        <v>83</v>
      </c>
      <c r="I168" s="84">
        <f>VLOOKUP($A$166,Raport3!$B$8:$T$280,9)</f>
        <v>79.5</v>
      </c>
      <c r="J168" s="84">
        <f>VLOOKUP($A$166,Raport3!$B$8:$T$280,10)</f>
        <v>87.5</v>
      </c>
      <c r="K168" s="84">
        <f>VLOOKUP($A$166,Raport3!$B$8:$T$280,11)</f>
        <v>86</v>
      </c>
      <c r="L168" s="84">
        <f>VLOOKUP($A$166,Raport3!$B$8:$T$280,12)</f>
        <v>83</v>
      </c>
      <c r="M168" s="84">
        <f>VLOOKUP($A$166,Raport3!$B$8:$T$280,13)</f>
        <v>80.5</v>
      </c>
      <c r="N168" s="84">
        <f>VLOOKUP($A$166,Raport3!$B$8:$T$280,14)</f>
        <v>81</v>
      </c>
      <c r="O168" s="84">
        <f>VLOOKUP($A$166,Raport3!$B$8:$T$280,15)</f>
        <v>81.5</v>
      </c>
      <c r="P168" s="84">
        <f>VLOOKUP($A$166,Raport3!$B$8:$T$280,16)</f>
        <v>88</v>
      </c>
      <c r="Q168" s="84">
        <f>VLOOKUP($A$166,Raport3!$B$8:$T$280,17)</f>
        <v>76</v>
      </c>
      <c r="R168" s="84">
        <f>VLOOKUP($A$166,Raport3!$B$8:$T$280,18)</f>
        <v>76.5</v>
      </c>
      <c r="S168" s="38">
        <f t="shared" si="84"/>
        <v>1225</v>
      </c>
      <c r="T168" s="38">
        <f t="shared" si="86"/>
        <v>81.67</v>
      </c>
      <c r="U168" s="375"/>
      <c r="V168" s="340"/>
    </row>
    <row r="169" spans="1:22" ht="15" customHeight="1">
      <c r="A169" s="361"/>
      <c r="B169" s="342"/>
      <c r="C169" s="35" t="s">
        <v>23</v>
      </c>
      <c r="D169" s="84">
        <f>VLOOKUP($A$166,Raport4!$B$8:$T$255,4)</f>
        <v>82.5</v>
      </c>
      <c r="E169" s="84">
        <f>VLOOKUP($A$166,Raport4!$B$8:$T$255,5)</f>
        <v>79</v>
      </c>
      <c r="F169" s="84">
        <f>VLOOKUP($A$166,Raport4!$B$8:$T$255,6)</f>
        <v>90</v>
      </c>
      <c r="G169" s="84">
        <f>VLOOKUP($A$166,Raport4!$B$8:$T$255,7)</f>
        <v>82</v>
      </c>
      <c r="H169" s="84">
        <f>VLOOKUP($A$166,Raport4!$B$8:$T$255,8)</f>
        <v>87</v>
      </c>
      <c r="I169" s="84">
        <f>VLOOKUP($A$166,Raport4!$B$8:$T$255,9)</f>
        <v>81</v>
      </c>
      <c r="J169" s="84">
        <f>VLOOKUP($A$166,Raport4!$B$8:$T$255,10)</f>
        <v>89</v>
      </c>
      <c r="K169" s="84">
        <f>VLOOKUP($A$166,Raport4!$B$8:$T$255,11)</f>
        <v>86</v>
      </c>
      <c r="L169" s="84">
        <f>VLOOKUP($A$166,Raport4!$B$8:$T$255,12)</f>
        <v>84.5</v>
      </c>
      <c r="M169" s="84">
        <f>VLOOKUP($A$166,Raport4!$B$8:$T$255,12)</f>
        <v>84.5</v>
      </c>
      <c r="N169" s="84">
        <f>VLOOKUP($A$166,Raport4!$B$8:$T$255,14)</f>
        <v>82</v>
      </c>
      <c r="O169" s="84">
        <f>VLOOKUP($A$166,Raport4!$B$8:$T$255,15)</f>
        <v>82</v>
      </c>
      <c r="P169" s="84">
        <f>VLOOKUP($A$166,Raport4!$B$8:$T$255,16)</f>
        <v>79</v>
      </c>
      <c r="Q169" s="84">
        <f>VLOOKUP($A$166,Raport4!$B$8:$T$255,17)</f>
        <v>76</v>
      </c>
      <c r="R169" s="84">
        <f>VLOOKUP($A$166,Raport4!$B$8:$T$255,18)</f>
        <v>78.5</v>
      </c>
      <c r="S169" s="38">
        <f t="shared" si="84"/>
        <v>1243</v>
      </c>
      <c r="T169" s="38">
        <f t="shared" si="86"/>
        <v>82.87</v>
      </c>
      <c r="U169" s="375"/>
      <c r="V169" s="340"/>
    </row>
    <row r="170" spans="1:22" ht="15" customHeight="1">
      <c r="A170" s="361"/>
      <c r="B170" s="77" t="str">
        <f>VLOOKUP($A$166,PresensiMIPA!$A$7:$W$360,4)</f>
        <v>3526012802030008</v>
      </c>
      <c r="C170" s="35" t="s">
        <v>24</v>
      </c>
      <c r="D170" s="84">
        <f>VLOOKUP($A$166,Raport5!$B$8:$T$280,4)</f>
        <v>79</v>
      </c>
      <c r="E170" s="84">
        <f>VLOOKUP($A$166,Raport5!$B$8:$T$280,5)</f>
        <v>86</v>
      </c>
      <c r="F170" s="84">
        <f>VLOOKUP($A$166,Raport5!$B$8:$T$280,6)</f>
        <v>85</v>
      </c>
      <c r="G170" s="84">
        <f>VLOOKUP($A$166,Raport5!$B$8:$T$280,7)</f>
        <v>88</v>
      </c>
      <c r="H170" s="84">
        <f>VLOOKUP($A$166,Raport5!$B$8:$T$280,8)</f>
        <v>87.5</v>
      </c>
      <c r="I170" s="84">
        <f>VLOOKUP($A$166,Raport5!$B$8:$T$280,9)</f>
        <v>81</v>
      </c>
      <c r="J170" s="84">
        <f>VLOOKUP($A$166,Raport5!$B$8:$T$280,10)</f>
        <v>92</v>
      </c>
      <c r="K170" s="84">
        <f>VLOOKUP($A$166,Raport5!$B$8:$T$280,11)</f>
        <v>86</v>
      </c>
      <c r="L170" s="84">
        <f>VLOOKUP($A$166,Raport5!$B$8:$T$280,12)</f>
        <v>88.5</v>
      </c>
      <c r="M170" s="84">
        <f>VLOOKUP($A$166,Raport5!$B$8:$T$280,13)</f>
        <v>85</v>
      </c>
      <c r="N170" s="84">
        <f>VLOOKUP($A$166,Raport5!$B$8:$T$280,14)</f>
        <v>81</v>
      </c>
      <c r="O170" s="84">
        <f>VLOOKUP($A$166,Raport5!$B$8:$T$280,15)</f>
        <v>83</v>
      </c>
      <c r="P170" s="84">
        <f>VLOOKUP($A$166,Raport5!$B$8:$T$280,16)</f>
        <v>81.5</v>
      </c>
      <c r="Q170" s="84">
        <f>VLOOKUP($A$166,Raport5!$B$8:$T$280,17)</f>
        <v>76</v>
      </c>
      <c r="R170" s="84">
        <f>VLOOKUP($A$166,Raport5!$B$8:$T$280,18)</f>
        <v>78</v>
      </c>
      <c r="S170" s="38">
        <f t="shared" si="84"/>
        <v>1257.5</v>
      </c>
      <c r="T170" s="38">
        <f t="shared" si="86"/>
        <v>83.83</v>
      </c>
      <c r="U170" s="375"/>
      <c r="V170" s="340"/>
    </row>
    <row r="171" spans="1:22" ht="15" customHeight="1">
      <c r="A171" s="361"/>
      <c r="B171" s="78">
        <f>VLOOKUP($A$166,PresensiMIPA!$A$7:$W$360,2)</f>
        <v>12315</v>
      </c>
      <c r="C171" s="35" t="s">
        <v>67</v>
      </c>
      <c r="D171" s="84">
        <f>VLOOKUP($A$166,Raport6!$B$8:$T$280,4)</f>
        <v>84.5</v>
      </c>
      <c r="E171" s="84">
        <f>VLOOKUP($A$166,Raport6!$B$8:$T$280,5)</f>
        <v>85</v>
      </c>
      <c r="F171" s="84">
        <f>VLOOKUP($A$166,Raport6!$B$8:$T$280,6)</f>
        <v>88</v>
      </c>
      <c r="G171" s="84">
        <f>VLOOKUP($A$166,Raport6!$B$8:$T$280,7)</f>
        <v>88</v>
      </c>
      <c r="H171" s="84">
        <f>VLOOKUP($A$166,Raport6!$B$8:$T$280,8)</f>
        <v>87.5</v>
      </c>
      <c r="I171" s="84">
        <f>VLOOKUP($A$166,Raport6!$B$8:$T$280,9)</f>
        <v>83</v>
      </c>
      <c r="J171" s="84">
        <f>VLOOKUP($A$166,Raport6!$B$8:$T$280,10)</f>
        <v>93.5</v>
      </c>
      <c r="K171" s="84">
        <f>VLOOKUP($A$166,Raport6!$B$8:$T$280,11)</f>
        <v>89</v>
      </c>
      <c r="L171" s="84">
        <f>VLOOKUP($A$166,Raport6!$B$8:$T$280,12)</f>
        <v>89</v>
      </c>
      <c r="M171" s="84">
        <f>VLOOKUP($A$166,Raport6!$B$8:$T$280,13)</f>
        <v>91.5</v>
      </c>
      <c r="N171" s="84">
        <f>VLOOKUP($A$166,Raport6!$B$8:$T$280,14)</f>
        <v>83</v>
      </c>
      <c r="O171" s="84">
        <f>VLOOKUP($A$166,Raport6!$B$8:$T$280,15)</f>
        <v>82.5</v>
      </c>
      <c r="P171" s="84">
        <f>VLOOKUP($A$166,Raport6!$B$8:$T$280,16)</f>
        <v>82</v>
      </c>
      <c r="Q171" s="84">
        <f>VLOOKUP($A$166,Raport6!$B$8:$T$280,17)</f>
        <v>80</v>
      </c>
      <c r="R171" s="84">
        <f>VLOOKUP($A$166,Raport6!$B$8:$T$280,18)</f>
        <v>81</v>
      </c>
      <c r="S171" s="38">
        <f t="shared" si="84"/>
        <v>1287.5</v>
      </c>
      <c r="T171" s="38">
        <f t="shared" si="86"/>
        <v>85.83</v>
      </c>
      <c r="U171" s="375"/>
      <c r="V171" s="340"/>
    </row>
    <row r="172" spans="1:22" ht="15" customHeight="1">
      <c r="A172" s="361"/>
      <c r="B172" s="78" t="str">
        <f>VLOOKUP($A$166,PresensiMIPA!$A$7:$W$360,3)</f>
        <v>0036118405</v>
      </c>
      <c r="C172" s="28" t="s">
        <v>21</v>
      </c>
      <c r="D172" s="40">
        <f t="shared" ref="D172:S172" si="87">ROUND(((D166+D167+D168+D169+D170+D171)/6),2)</f>
        <v>78.75</v>
      </c>
      <c r="E172" s="40">
        <f t="shared" si="87"/>
        <v>80.25</v>
      </c>
      <c r="F172" s="40">
        <f t="shared" si="87"/>
        <v>81.75</v>
      </c>
      <c r="G172" s="40">
        <f t="shared" si="87"/>
        <v>82</v>
      </c>
      <c r="H172" s="40">
        <f t="shared" si="87"/>
        <v>83.67</v>
      </c>
      <c r="I172" s="40">
        <f t="shared" si="87"/>
        <v>79.83</v>
      </c>
      <c r="J172" s="40">
        <f t="shared" si="87"/>
        <v>87.92</v>
      </c>
      <c r="K172" s="40">
        <f t="shared" si="87"/>
        <v>85.25</v>
      </c>
      <c r="L172" s="40">
        <f t="shared" si="87"/>
        <v>85</v>
      </c>
      <c r="M172" s="40">
        <f t="shared" ref="M172" si="88">ROUND(((M166+M167+M168+M169+M170+M171)/6),2)</f>
        <v>81.17</v>
      </c>
      <c r="N172" s="40">
        <f t="shared" si="87"/>
        <v>78.58</v>
      </c>
      <c r="O172" s="40">
        <f t="shared" si="87"/>
        <v>78.42</v>
      </c>
      <c r="P172" s="40">
        <f t="shared" si="87"/>
        <v>79.75</v>
      </c>
      <c r="Q172" s="40">
        <f t="shared" si="87"/>
        <v>77.17</v>
      </c>
      <c r="R172" s="40">
        <f t="shared" si="87"/>
        <v>76.67</v>
      </c>
      <c r="S172" s="39">
        <f t="shared" si="87"/>
        <v>1216.17</v>
      </c>
      <c r="T172" s="40">
        <f t="shared" si="86"/>
        <v>81.08</v>
      </c>
      <c r="U172" s="375"/>
      <c r="V172" s="340"/>
    </row>
    <row r="173" spans="1:22" ht="15" customHeight="1">
      <c r="A173" s="361"/>
      <c r="B173" s="78"/>
      <c r="C173" s="28" t="s">
        <v>206</v>
      </c>
      <c r="D173" s="79">
        <f>VLOOKUP($A$166,'Nilai USP'!$B$8:$T$280,4)</f>
        <v>89</v>
      </c>
      <c r="E173" s="79">
        <f>VLOOKUP($A$166,'Nilai USP'!$B$8:$T$280,5)</f>
        <v>83.84615384615384</v>
      </c>
      <c r="F173" s="79">
        <f>VLOOKUP($A$166,'Nilai USP'!$B$8:$T$280,6)</f>
        <v>86</v>
      </c>
      <c r="G173" s="79">
        <f>VLOOKUP($A$166,'Nilai USP'!$B$8:$T$280,7)</f>
        <v>84</v>
      </c>
      <c r="H173" s="79">
        <f>VLOOKUP($A$166,'Nilai USP'!$B$8:$T$280,8)</f>
        <v>78</v>
      </c>
      <c r="I173" s="79">
        <f>VLOOKUP($A$166,'Nilai USP'!$B$8:$T$280,9)</f>
        <v>93</v>
      </c>
      <c r="J173" s="79">
        <f>VLOOKUP($A$166,'Nilai USP'!$B$8:$T$280,10)</f>
        <v>92</v>
      </c>
      <c r="K173" s="79">
        <f>VLOOKUP($A$166,'Nilai USP'!$B$8:$T$280,11)</f>
        <v>93</v>
      </c>
      <c r="L173" s="79">
        <f>VLOOKUP($A$166,'Nilai USP'!$B$8:$T$280,12)</f>
        <v>89</v>
      </c>
      <c r="M173" s="79">
        <f>VLOOKUP($A$166,'Nilai USP'!$B$8:$T$280,13)</f>
        <v>89.411764705882348</v>
      </c>
      <c r="N173" s="79">
        <f>VLOOKUP($A$166,'Nilai USP'!$B$8:$T$280,14)</f>
        <v>90</v>
      </c>
      <c r="O173" s="79">
        <f>VLOOKUP($A$166,'Nilai USP'!$B$8:$T$280,15)</f>
        <v>83</v>
      </c>
      <c r="P173" s="79">
        <f>VLOOKUP($A$166,'Nilai USP'!$B$8:$T$280,16)</f>
        <v>89</v>
      </c>
      <c r="Q173" s="79">
        <f>VLOOKUP($A$166,'Nilai USP'!$B$8:$T$280,17)</f>
        <v>80</v>
      </c>
      <c r="R173" s="79">
        <f>VLOOKUP($A$166,'Nilai USP'!$B$8:$T$280,18)</f>
        <v>83</v>
      </c>
      <c r="S173" s="38">
        <f t="shared" ref="S173:S180" si="89">SUM(D173:R173)</f>
        <v>1302.2579185520362</v>
      </c>
      <c r="T173" s="38">
        <f t="shared" si="86"/>
        <v>86.82</v>
      </c>
      <c r="U173" s="375"/>
      <c r="V173" s="340"/>
    </row>
    <row r="174" spans="1:22" ht="15" customHeight="1" thickBot="1">
      <c r="A174" s="362"/>
      <c r="B174" s="29"/>
      <c r="C174" s="37" t="s">
        <v>205</v>
      </c>
      <c r="D174" s="41">
        <f t="shared" ref="D174:R174" si="90">ROUND((D172*$V$6+D173*$V$7),0)</f>
        <v>84</v>
      </c>
      <c r="E174" s="41">
        <f t="shared" si="90"/>
        <v>82</v>
      </c>
      <c r="F174" s="41">
        <f t="shared" si="90"/>
        <v>84</v>
      </c>
      <c r="G174" s="41">
        <f t="shared" si="90"/>
        <v>83</v>
      </c>
      <c r="H174" s="41">
        <f t="shared" si="90"/>
        <v>81</v>
      </c>
      <c r="I174" s="41">
        <f t="shared" si="90"/>
        <v>86</v>
      </c>
      <c r="J174" s="41">
        <f t="shared" si="90"/>
        <v>90</v>
      </c>
      <c r="K174" s="41">
        <f t="shared" si="90"/>
        <v>89</v>
      </c>
      <c r="L174" s="41">
        <f t="shared" si="90"/>
        <v>87</v>
      </c>
      <c r="M174" s="41">
        <f t="shared" si="90"/>
        <v>85</v>
      </c>
      <c r="N174" s="41">
        <f t="shared" si="90"/>
        <v>84</v>
      </c>
      <c r="O174" s="41">
        <f t="shared" si="90"/>
        <v>81</v>
      </c>
      <c r="P174" s="41">
        <f t="shared" si="90"/>
        <v>84</v>
      </c>
      <c r="Q174" s="41">
        <f t="shared" si="90"/>
        <v>79</v>
      </c>
      <c r="R174" s="41">
        <f t="shared" si="90"/>
        <v>80</v>
      </c>
      <c r="S174" s="41">
        <f t="shared" si="89"/>
        <v>1259</v>
      </c>
      <c r="T174" s="41">
        <f t="shared" si="86"/>
        <v>83.93</v>
      </c>
      <c r="U174" s="376"/>
      <c r="V174" s="341"/>
    </row>
    <row r="175" spans="1:22" ht="15" customHeight="1" thickTop="1">
      <c r="A175" s="377">
        <v>19</v>
      </c>
      <c r="B175" s="26"/>
      <c r="C175" s="34" t="s">
        <v>34</v>
      </c>
      <c r="D175" s="83">
        <f>VLOOKUP($A$175,Raport1!$B$8:$T$280,4)</f>
        <v>80</v>
      </c>
      <c r="E175" s="83">
        <f>VLOOKUP($A$175,Raport1!$B$8:$T$280,5)</f>
        <v>80</v>
      </c>
      <c r="F175" s="83">
        <f>VLOOKUP($A$175,Raport1!$B$8:$T$280,6)</f>
        <v>80.5</v>
      </c>
      <c r="G175" s="83">
        <f>VLOOKUP($A$175,Raport1!$B$8:$T$280,7)</f>
        <v>82.5</v>
      </c>
      <c r="H175" s="83">
        <f>VLOOKUP($A$175,Raport1!$B$8:$T$280,8)</f>
        <v>85</v>
      </c>
      <c r="I175" s="83">
        <f>VLOOKUP($A$175,Raport1!$B$8:$T$280,9)</f>
        <v>83.5</v>
      </c>
      <c r="J175" s="83">
        <f>VLOOKUP($A$175,Raport1!$B$8:$T$280,10)</f>
        <v>88</v>
      </c>
      <c r="K175" s="83">
        <f>VLOOKUP($A$175,Raport1!$B$8:$T$280,11)</f>
        <v>83</v>
      </c>
      <c r="L175" s="83">
        <f>VLOOKUP($A$175,Raport1!$B$8:$T$280,12)</f>
        <v>85.5</v>
      </c>
      <c r="M175" s="83">
        <f>VLOOKUP($A$175,Raport1!$B$8:$T$280,13)</f>
        <v>82.5</v>
      </c>
      <c r="N175" s="83">
        <f>VLOOKUP($A$175,Raport1!$B$8:$T$280,14)</f>
        <v>84</v>
      </c>
      <c r="O175" s="83">
        <f>VLOOKUP($A$175,Raport1!$B$8:$T$280,15)</f>
        <v>78</v>
      </c>
      <c r="P175" s="83">
        <f>VLOOKUP($A$175,Raport1!$B$8:$T$280,16)</f>
        <v>77</v>
      </c>
      <c r="Q175" s="83">
        <f>VLOOKUP($A$175,Raport1!$B$8:$T$280,17)</f>
        <v>82.5</v>
      </c>
      <c r="R175" s="83">
        <f>VLOOKUP($A$175,Raport1!$B$8:$T$280,18)</f>
        <v>85</v>
      </c>
      <c r="S175" s="80">
        <f t="shared" si="89"/>
        <v>1237</v>
      </c>
      <c r="T175" s="80">
        <f t="shared" ref="T175:T183" si="91">ROUND(S175/COUNT(D175:R175),2)</f>
        <v>82.47</v>
      </c>
      <c r="U175" s="337" t="str">
        <f>'SIKAP IPA'!J26</f>
        <v>SB</v>
      </c>
      <c r="V175" s="340" t="s">
        <v>33</v>
      </c>
    </row>
    <row r="176" spans="1:22" ht="15" customHeight="1">
      <c r="A176" s="361"/>
      <c r="B176" s="26"/>
      <c r="C176" s="35" t="s">
        <v>35</v>
      </c>
      <c r="D176" s="84">
        <f>VLOOKUP($A$175,Raport2!$B$8:$T$280,4)</f>
        <v>82.5</v>
      </c>
      <c r="E176" s="84">
        <f>VLOOKUP($A$175,Raport2!$B$8:$T$280,5)</f>
        <v>86</v>
      </c>
      <c r="F176" s="84">
        <f>VLOOKUP($A$175,Raport2!$B$8:$T$280,6)</f>
        <v>85.5</v>
      </c>
      <c r="G176" s="84">
        <f>VLOOKUP($A$175,Raport2!$B$8:$T$280,7)</f>
        <v>80.5</v>
      </c>
      <c r="H176" s="84">
        <f>VLOOKUP($A$175,Raport2!$B$8:$T$280,8)</f>
        <v>85</v>
      </c>
      <c r="I176" s="84">
        <f>VLOOKUP($A$175,Raport2!$B$8:$T$280,9)</f>
        <v>89.5</v>
      </c>
      <c r="J176" s="84">
        <f>VLOOKUP($A$175,Raport2!$B$8:$T$280,10)</f>
        <v>90</v>
      </c>
      <c r="K176" s="84">
        <f>VLOOKUP($A$175,Raport2!$B$8:$T$280,11)</f>
        <v>84.5</v>
      </c>
      <c r="L176" s="84">
        <f>VLOOKUP($A$175,Raport2!$B$8:$T$280,12)</f>
        <v>84</v>
      </c>
      <c r="M176" s="84">
        <f>VLOOKUP($A$175,Raport2!$B$8:$T$280,13)</f>
        <v>87</v>
      </c>
      <c r="N176" s="84">
        <f>VLOOKUP($A$175,Raport2!$B$8:$T$280,14)</f>
        <v>87</v>
      </c>
      <c r="O176" s="84">
        <f>VLOOKUP($A$175,Raport2!$B$8:$T$280,15)</f>
        <v>81</v>
      </c>
      <c r="P176" s="84">
        <f>VLOOKUP($A$175,Raport2!$B$8:$T$280,16)</f>
        <v>85</v>
      </c>
      <c r="Q176" s="84">
        <f>VLOOKUP($A$175,Raport2!$B$8:$T$280,17)</f>
        <v>87.5</v>
      </c>
      <c r="R176" s="84">
        <f>VLOOKUP($A$175,Raport2!$B$8:$T$280,18)</f>
        <v>89</v>
      </c>
      <c r="S176" s="38">
        <f t="shared" si="89"/>
        <v>1284</v>
      </c>
      <c r="T176" s="38">
        <f t="shared" si="91"/>
        <v>85.6</v>
      </c>
      <c r="U176" s="375"/>
      <c r="V176" s="340"/>
    </row>
    <row r="177" spans="1:22" ht="15" customHeight="1">
      <c r="A177" s="361"/>
      <c r="B177" s="342" t="str">
        <f>VLOOKUP($A$175,PresensiMIPA!$A$7:$W$360,7)</f>
        <v>MOCHAMMAD RIZKI FAJRI</v>
      </c>
      <c r="C177" s="35" t="s">
        <v>22</v>
      </c>
      <c r="D177" s="84">
        <f>VLOOKUP($A$175,Raport3!$B$8:$T$280,4)</f>
        <v>90.5</v>
      </c>
      <c r="E177" s="84">
        <f>VLOOKUP($A$175,Raport3!$B$8:$T$280,5)</f>
        <v>88</v>
      </c>
      <c r="F177" s="84">
        <f>VLOOKUP($A$175,Raport3!$B$8:$T$280,6)</f>
        <v>87.5</v>
      </c>
      <c r="G177" s="84">
        <f>VLOOKUP($A$175,Raport3!$B$8:$T$280,7)</f>
        <v>94.5</v>
      </c>
      <c r="H177" s="84">
        <f>VLOOKUP($A$175,Raport3!$B$8:$T$280,8)</f>
        <v>87.5</v>
      </c>
      <c r="I177" s="84">
        <f>VLOOKUP($A$175,Raport3!$B$8:$T$280,9)</f>
        <v>91</v>
      </c>
      <c r="J177" s="84">
        <f>VLOOKUP($A$175,Raport3!$B$8:$T$280,10)</f>
        <v>92</v>
      </c>
      <c r="K177" s="84">
        <f>VLOOKUP($A$175,Raport3!$B$8:$T$280,11)</f>
        <v>89</v>
      </c>
      <c r="L177" s="84">
        <f>VLOOKUP($A$175,Raport3!$B$8:$T$280,12)</f>
        <v>87</v>
      </c>
      <c r="M177" s="84">
        <f>VLOOKUP($A$175,Raport3!$B$8:$T$280,13)</f>
        <v>89</v>
      </c>
      <c r="N177" s="84">
        <f>VLOOKUP($A$175,Raport3!$B$8:$T$280,14)</f>
        <v>90.5</v>
      </c>
      <c r="O177" s="84">
        <f>VLOOKUP($A$175,Raport3!$B$8:$T$280,15)</f>
        <v>90</v>
      </c>
      <c r="P177" s="84">
        <f>VLOOKUP($A$175,Raport3!$B$8:$T$280,16)</f>
        <v>80</v>
      </c>
      <c r="Q177" s="84">
        <f>VLOOKUP($A$175,Raport3!$B$8:$T$280,17)</f>
        <v>89.5</v>
      </c>
      <c r="R177" s="84">
        <f>VLOOKUP($A$175,Raport3!$B$8:$T$280,18)</f>
        <v>89</v>
      </c>
      <c r="S177" s="38">
        <f t="shared" si="89"/>
        <v>1335</v>
      </c>
      <c r="T177" s="38">
        <f t="shared" si="91"/>
        <v>89</v>
      </c>
      <c r="U177" s="375"/>
      <c r="V177" s="340"/>
    </row>
    <row r="178" spans="1:22" ht="15" customHeight="1">
      <c r="A178" s="361"/>
      <c r="B178" s="342"/>
      <c r="C178" s="35" t="s">
        <v>23</v>
      </c>
      <c r="D178" s="84">
        <f>VLOOKUP($A$175,Raport4!$B$8:$T$255,4)</f>
        <v>91</v>
      </c>
      <c r="E178" s="84">
        <f>VLOOKUP($A$175,Raport4!$B$8:$T$255,5)</f>
        <v>96</v>
      </c>
      <c r="F178" s="84">
        <f>VLOOKUP($A$175,Raport4!$B$8:$T$255,6)</f>
        <v>92</v>
      </c>
      <c r="G178" s="84">
        <f>VLOOKUP($A$175,Raport4!$B$8:$T$255,7)</f>
        <v>95.5</v>
      </c>
      <c r="H178" s="84">
        <f>VLOOKUP($A$175,Raport4!$B$8:$T$255,8)</f>
        <v>91</v>
      </c>
      <c r="I178" s="84">
        <f>VLOOKUP($A$175,Raport4!$B$8:$T$255,9)</f>
        <v>94</v>
      </c>
      <c r="J178" s="84">
        <f>VLOOKUP($A$175,Raport4!$B$8:$T$255,10)</f>
        <v>94</v>
      </c>
      <c r="K178" s="84">
        <f>VLOOKUP($A$175,Raport4!$B$8:$T$255,11)</f>
        <v>89.5</v>
      </c>
      <c r="L178" s="84">
        <f>VLOOKUP($A$175,Raport4!$B$8:$T$255,12)</f>
        <v>87.5</v>
      </c>
      <c r="M178" s="84">
        <f>VLOOKUP($A$175,Raport4!$B$8:$T$255,12)</f>
        <v>87.5</v>
      </c>
      <c r="N178" s="84">
        <f>VLOOKUP($A$175,Raport4!$B$8:$T$255,14)</f>
        <v>95.5</v>
      </c>
      <c r="O178" s="84">
        <f>VLOOKUP($A$175,Raport4!$B$8:$T$255,15)</f>
        <v>90</v>
      </c>
      <c r="P178" s="84">
        <f>VLOOKUP($A$175,Raport4!$B$8:$T$255,16)</f>
        <v>93.5</v>
      </c>
      <c r="Q178" s="84">
        <f>VLOOKUP($A$175,Raport4!$B$8:$T$255,17)</f>
        <v>90</v>
      </c>
      <c r="R178" s="84">
        <f>VLOOKUP($A$175,Raport4!$B$8:$T$255,18)</f>
        <v>90</v>
      </c>
      <c r="S178" s="38">
        <f t="shared" si="89"/>
        <v>1377</v>
      </c>
      <c r="T178" s="38">
        <f t="shared" si="91"/>
        <v>91.8</v>
      </c>
      <c r="U178" s="375"/>
      <c r="V178" s="340"/>
    </row>
    <row r="179" spans="1:22" ht="15" customHeight="1">
      <c r="A179" s="361"/>
      <c r="B179" s="77" t="str">
        <f>VLOOKUP($A$175,PresensiMIPA!$A$7:$W$360,4)</f>
        <v>3526041403030003</v>
      </c>
      <c r="C179" s="35" t="s">
        <v>24</v>
      </c>
      <c r="D179" s="84">
        <f>VLOOKUP($A$175,Raport5!$B$8:$T$280,4)</f>
        <v>92.5</v>
      </c>
      <c r="E179" s="84">
        <f>VLOOKUP($A$175,Raport5!$B$8:$T$280,5)</f>
        <v>96</v>
      </c>
      <c r="F179" s="84">
        <f>VLOOKUP($A$175,Raport5!$B$8:$T$280,6)</f>
        <v>92</v>
      </c>
      <c r="G179" s="84">
        <f>VLOOKUP($A$175,Raport5!$B$8:$T$280,7)</f>
        <v>96.5</v>
      </c>
      <c r="H179" s="84">
        <f>VLOOKUP($A$175,Raport5!$B$8:$T$280,8)</f>
        <v>92.5</v>
      </c>
      <c r="I179" s="84">
        <f>VLOOKUP($A$175,Raport5!$B$8:$T$280,9)</f>
        <v>94.5</v>
      </c>
      <c r="J179" s="84">
        <f>VLOOKUP($A$175,Raport5!$B$8:$T$280,10)</f>
        <v>96</v>
      </c>
      <c r="K179" s="84">
        <f>VLOOKUP($A$175,Raport5!$B$8:$T$280,11)</f>
        <v>91</v>
      </c>
      <c r="L179" s="84">
        <f>VLOOKUP($A$175,Raport5!$B$8:$T$280,12)</f>
        <v>91.5</v>
      </c>
      <c r="M179" s="84">
        <f>VLOOKUP($A$175,Raport5!$B$8:$T$280,13)</f>
        <v>93.5</v>
      </c>
      <c r="N179" s="84">
        <f>VLOOKUP($A$175,Raport5!$B$8:$T$280,14)</f>
        <v>96.5</v>
      </c>
      <c r="O179" s="84">
        <f>VLOOKUP($A$175,Raport5!$B$8:$T$280,15)</f>
        <v>92.5</v>
      </c>
      <c r="P179" s="84">
        <f>VLOOKUP($A$175,Raport5!$B$8:$T$280,16)</f>
        <v>94</v>
      </c>
      <c r="Q179" s="84">
        <f>VLOOKUP($A$175,Raport5!$B$8:$T$280,17)</f>
        <v>91.5</v>
      </c>
      <c r="R179" s="84">
        <f>VLOOKUP($A$175,Raport5!$B$8:$T$280,18)</f>
        <v>95</v>
      </c>
      <c r="S179" s="38">
        <f t="shared" si="89"/>
        <v>1405.5</v>
      </c>
      <c r="T179" s="38">
        <f t="shared" si="91"/>
        <v>93.7</v>
      </c>
      <c r="U179" s="375"/>
      <c r="V179" s="340"/>
    </row>
    <row r="180" spans="1:22" ht="15" customHeight="1">
      <c r="A180" s="361"/>
      <c r="B180" s="78">
        <f>VLOOKUP($A$175,PresensiMIPA!$A$7:$W$360,2)</f>
        <v>12350</v>
      </c>
      <c r="C180" s="35" t="s">
        <v>67</v>
      </c>
      <c r="D180" s="84">
        <f>VLOOKUP($A$175,Raport6!$B$8:$T$280,4)</f>
        <v>93</v>
      </c>
      <c r="E180" s="84">
        <f>VLOOKUP($A$175,Raport6!$B$8:$T$280,5)</f>
        <v>96.5</v>
      </c>
      <c r="F180" s="84">
        <f>VLOOKUP($A$175,Raport6!$B$8:$T$280,6)</f>
        <v>95</v>
      </c>
      <c r="G180" s="84">
        <f>VLOOKUP($A$175,Raport6!$B$8:$T$280,7)</f>
        <v>96.5</v>
      </c>
      <c r="H180" s="84">
        <f>VLOOKUP($A$175,Raport6!$B$8:$T$280,8)</f>
        <v>92.5</v>
      </c>
      <c r="I180" s="84">
        <f>VLOOKUP($A$175,Raport6!$B$8:$T$280,9)</f>
        <v>95.5</v>
      </c>
      <c r="J180" s="84">
        <f>VLOOKUP($A$175,Raport6!$B$8:$T$280,10)</f>
        <v>97</v>
      </c>
      <c r="K180" s="84">
        <f>VLOOKUP($A$175,Raport6!$B$8:$T$280,11)</f>
        <v>94</v>
      </c>
      <c r="L180" s="84">
        <f>VLOOKUP($A$175,Raport6!$B$8:$T$280,12)</f>
        <v>93.5</v>
      </c>
      <c r="M180" s="84">
        <f>VLOOKUP($A$175,Raport6!$B$8:$T$280,13)</f>
        <v>96.5</v>
      </c>
      <c r="N180" s="84">
        <f>VLOOKUP($A$175,Raport6!$B$8:$T$280,14)</f>
        <v>93</v>
      </c>
      <c r="O180" s="84">
        <f>VLOOKUP($A$175,Raport6!$B$8:$T$280,15)</f>
        <v>92.5</v>
      </c>
      <c r="P180" s="84">
        <f>VLOOKUP($A$175,Raport6!$B$8:$T$280,16)</f>
        <v>94.5</v>
      </c>
      <c r="Q180" s="84">
        <f>VLOOKUP($A$175,Raport6!$B$8:$T$280,17)</f>
        <v>92.5</v>
      </c>
      <c r="R180" s="84">
        <f>VLOOKUP($A$175,Raport6!$B$8:$T$280,18)</f>
        <v>95</v>
      </c>
      <c r="S180" s="38">
        <f t="shared" si="89"/>
        <v>1417.5</v>
      </c>
      <c r="T180" s="38">
        <f t="shared" si="91"/>
        <v>94.5</v>
      </c>
      <c r="U180" s="375"/>
      <c r="V180" s="340"/>
    </row>
    <row r="181" spans="1:22" ht="15" customHeight="1">
      <c r="A181" s="361"/>
      <c r="B181" s="78" t="str">
        <f>VLOOKUP($A$175,PresensiMIPA!$A$7:$W$360,3)</f>
        <v>0034334832</v>
      </c>
      <c r="C181" s="28" t="s">
        <v>21</v>
      </c>
      <c r="D181" s="40">
        <f t="shared" ref="D181:S181" si="92">ROUND(((D175+D176+D177+D178+D179+D180)/6),2)</f>
        <v>88.25</v>
      </c>
      <c r="E181" s="40">
        <f t="shared" si="92"/>
        <v>90.42</v>
      </c>
      <c r="F181" s="40">
        <f t="shared" si="92"/>
        <v>88.75</v>
      </c>
      <c r="G181" s="40">
        <f t="shared" si="92"/>
        <v>91</v>
      </c>
      <c r="H181" s="40">
        <f t="shared" si="92"/>
        <v>88.92</v>
      </c>
      <c r="I181" s="40">
        <f t="shared" si="92"/>
        <v>91.33</v>
      </c>
      <c r="J181" s="40">
        <f t="shared" si="92"/>
        <v>92.83</v>
      </c>
      <c r="K181" s="40">
        <f t="shared" si="92"/>
        <v>88.5</v>
      </c>
      <c r="L181" s="40">
        <f t="shared" si="92"/>
        <v>88.17</v>
      </c>
      <c r="M181" s="40">
        <f t="shared" ref="M181" si="93">ROUND(((M175+M176+M177+M178+M179+M180)/6),2)</f>
        <v>89.33</v>
      </c>
      <c r="N181" s="40">
        <f t="shared" si="92"/>
        <v>91.08</v>
      </c>
      <c r="O181" s="40">
        <f t="shared" si="92"/>
        <v>87.33</v>
      </c>
      <c r="P181" s="40">
        <f t="shared" si="92"/>
        <v>87.33</v>
      </c>
      <c r="Q181" s="40">
        <f t="shared" si="92"/>
        <v>88.92</v>
      </c>
      <c r="R181" s="40">
        <f t="shared" si="92"/>
        <v>90.5</v>
      </c>
      <c r="S181" s="39">
        <f t="shared" si="92"/>
        <v>1342.67</v>
      </c>
      <c r="T181" s="40">
        <f t="shared" si="91"/>
        <v>89.51</v>
      </c>
      <c r="U181" s="375"/>
      <c r="V181" s="340"/>
    </row>
    <row r="182" spans="1:22" ht="15" customHeight="1">
      <c r="A182" s="361"/>
      <c r="B182" s="78"/>
      <c r="C182" s="28" t="s">
        <v>206</v>
      </c>
      <c r="D182" s="79">
        <f>VLOOKUP($A$175,'Nilai USP'!$B$8:$T$280,4)</f>
        <v>94</v>
      </c>
      <c r="E182" s="79">
        <f>VLOOKUP($A$175,'Nilai USP'!$B$8:$T$280,5)</f>
        <v>86.15384615384616</v>
      </c>
      <c r="F182" s="79">
        <f>VLOOKUP($A$175,'Nilai USP'!$B$8:$T$280,6)</f>
        <v>92</v>
      </c>
      <c r="G182" s="79">
        <f>VLOOKUP($A$175,'Nilai USP'!$B$8:$T$280,7)</f>
        <v>98</v>
      </c>
      <c r="H182" s="79">
        <f>VLOOKUP($A$175,'Nilai USP'!$B$8:$T$280,8)</f>
        <v>87</v>
      </c>
      <c r="I182" s="79">
        <f>VLOOKUP($A$175,'Nilai USP'!$B$8:$T$280,9)</f>
        <v>94</v>
      </c>
      <c r="J182" s="79">
        <f>VLOOKUP($A$175,'Nilai USP'!$B$8:$T$280,10)</f>
        <v>90</v>
      </c>
      <c r="K182" s="79">
        <f>VLOOKUP($A$175,'Nilai USP'!$B$8:$T$280,11)</f>
        <v>94</v>
      </c>
      <c r="L182" s="79">
        <f>VLOOKUP($A$175,'Nilai USP'!$B$8:$T$280,12)</f>
        <v>93</v>
      </c>
      <c r="M182" s="79">
        <f>VLOOKUP($A$175,'Nilai USP'!$B$8:$T$280,13)</f>
        <v>97.35294117647058</v>
      </c>
      <c r="N182" s="79">
        <f>VLOOKUP($A$175,'Nilai USP'!$B$8:$T$280,14)</f>
        <v>90</v>
      </c>
      <c r="O182" s="79">
        <f>VLOOKUP($A$175,'Nilai USP'!$B$8:$T$280,15)</f>
        <v>84</v>
      </c>
      <c r="P182" s="79">
        <f>VLOOKUP($A$175,'Nilai USP'!$B$8:$T$280,16)</f>
        <v>83</v>
      </c>
      <c r="Q182" s="79">
        <f>VLOOKUP($A$175,'Nilai USP'!$B$8:$T$280,17)</f>
        <v>95</v>
      </c>
      <c r="R182" s="79">
        <f>VLOOKUP($A$175,'Nilai USP'!$B$8:$T$280,18)</f>
        <v>88</v>
      </c>
      <c r="S182" s="38">
        <f t="shared" ref="S182:S189" si="94">SUM(D182:R182)</f>
        <v>1365.5067873303169</v>
      </c>
      <c r="T182" s="38">
        <f t="shared" si="91"/>
        <v>91.03</v>
      </c>
      <c r="U182" s="375"/>
      <c r="V182" s="340"/>
    </row>
    <row r="183" spans="1:22" ht="15" customHeight="1" thickBot="1">
      <c r="A183" s="362"/>
      <c r="B183" s="29"/>
      <c r="C183" s="37" t="s">
        <v>205</v>
      </c>
      <c r="D183" s="41">
        <f t="shared" ref="D183:R183" si="95">ROUND((D181*$V$6+D182*$V$7),0)</f>
        <v>91</v>
      </c>
      <c r="E183" s="41">
        <f t="shared" si="95"/>
        <v>88</v>
      </c>
      <c r="F183" s="41">
        <f t="shared" si="95"/>
        <v>90</v>
      </c>
      <c r="G183" s="41">
        <f t="shared" si="95"/>
        <v>95</v>
      </c>
      <c r="H183" s="41">
        <f t="shared" si="95"/>
        <v>88</v>
      </c>
      <c r="I183" s="41">
        <f t="shared" si="95"/>
        <v>93</v>
      </c>
      <c r="J183" s="41">
        <f t="shared" si="95"/>
        <v>91</v>
      </c>
      <c r="K183" s="41">
        <f t="shared" si="95"/>
        <v>91</v>
      </c>
      <c r="L183" s="41">
        <f t="shared" si="95"/>
        <v>91</v>
      </c>
      <c r="M183" s="41">
        <f t="shared" si="95"/>
        <v>93</v>
      </c>
      <c r="N183" s="41">
        <f t="shared" si="95"/>
        <v>91</v>
      </c>
      <c r="O183" s="41">
        <f t="shared" si="95"/>
        <v>86</v>
      </c>
      <c r="P183" s="41">
        <f t="shared" si="95"/>
        <v>85</v>
      </c>
      <c r="Q183" s="41">
        <f t="shared" si="95"/>
        <v>92</v>
      </c>
      <c r="R183" s="41">
        <f t="shared" si="95"/>
        <v>89</v>
      </c>
      <c r="S183" s="41">
        <f t="shared" si="94"/>
        <v>1354</v>
      </c>
      <c r="T183" s="41">
        <f t="shared" si="91"/>
        <v>90.27</v>
      </c>
      <c r="U183" s="376"/>
      <c r="V183" s="341"/>
    </row>
    <row r="184" spans="1:22" ht="15" customHeight="1" thickTop="1">
      <c r="A184" s="377">
        <v>20</v>
      </c>
      <c r="B184" s="26"/>
      <c r="C184" s="34" t="s">
        <v>34</v>
      </c>
      <c r="D184" s="83">
        <f>VLOOKUP($A$184,Raport1!$B$8:$T$280,4)</f>
        <v>75</v>
      </c>
      <c r="E184" s="83">
        <f>VLOOKUP($A$184,Raport1!$B$8:$T$280,5)</f>
        <v>75.5</v>
      </c>
      <c r="F184" s="83">
        <f>VLOOKUP($A$184,Raport1!$B$8:$T$280,6)</f>
        <v>75.5</v>
      </c>
      <c r="G184" s="83">
        <f>VLOOKUP($A$184,Raport1!$B$8:$T$280,7)</f>
        <v>75.5</v>
      </c>
      <c r="H184" s="83">
        <f>VLOOKUP($A$184,Raport1!$B$8:$T$280,8)</f>
        <v>83</v>
      </c>
      <c r="I184" s="83">
        <f>VLOOKUP($A$184,Raport1!$B$8:$T$280,9)</f>
        <v>78.5</v>
      </c>
      <c r="J184" s="83">
        <f>VLOOKUP($A$184,Raport1!$B$8:$T$280,10)</f>
        <v>81</v>
      </c>
      <c r="K184" s="83">
        <f>VLOOKUP($A$184,Raport1!$B$8:$T$280,11)</f>
        <v>81.5</v>
      </c>
      <c r="L184" s="83">
        <f>VLOOKUP($A$184,Raport1!$B$8:$T$280,12)</f>
        <v>83</v>
      </c>
      <c r="M184" s="83">
        <f>VLOOKUP($A$184,Raport1!$B$8:$T$280,13)</f>
        <v>74.5</v>
      </c>
      <c r="N184" s="83">
        <f>VLOOKUP($A$184,Raport1!$B$8:$T$280,14)</f>
        <v>72.5</v>
      </c>
      <c r="O184" s="83">
        <f>VLOOKUP($A$184,Raport1!$B$8:$T$280,15)</f>
        <v>78</v>
      </c>
      <c r="P184" s="83">
        <f>VLOOKUP($A$184,Raport1!$B$8:$T$280,16)</f>
        <v>75</v>
      </c>
      <c r="Q184" s="83">
        <f>VLOOKUP($A$184,Raport1!$B$8:$T$280,17)</f>
        <v>78</v>
      </c>
      <c r="R184" s="83">
        <f>VLOOKUP($A$184,Raport1!$B$8:$T$280,18)</f>
        <v>77</v>
      </c>
      <c r="S184" s="80">
        <f t="shared" si="94"/>
        <v>1163.5</v>
      </c>
      <c r="T184" s="80">
        <f t="shared" ref="T184:T192" si="96">ROUND(S184/COUNT(D184:R184),2)</f>
        <v>77.569999999999993</v>
      </c>
      <c r="U184" s="337" t="str">
        <f>'SIKAP IPA'!J27</f>
        <v>SB</v>
      </c>
      <c r="V184" s="340" t="s">
        <v>33</v>
      </c>
    </row>
    <row r="185" spans="1:22" ht="15" customHeight="1">
      <c r="A185" s="361"/>
      <c r="B185" s="26"/>
      <c r="C185" s="35" t="s">
        <v>35</v>
      </c>
      <c r="D185" s="84">
        <f>VLOOKUP($A$184,Raport2!$B$8:$T$280,4)</f>
        <v>76</v>
      </c>
      <c r="E185" s="84">
        <f>VLOOKUP($A$184,Raport2!$B$8:$T$280,5)</f>
        <v>76.5</v>
      </c>
      <c r="F185" s="84">
        <f>VLOOKUP($A$184,Raport2!$B$8:$T$280,6)</f>
        <v>74</v>
      </c>
      <c r="G185" s="84">
        <f>VLOOKUP($A$184,Raport2!$B$8:$T$280,7)</f>
        <v>78</v>
      </c>
      <c r="H185" s="84">
        <f>VLOOKUP($A$184,Raport2!$B$8:$T$280,8)</f>
        <v>83</v>
      </c>
      <c r="I185" s="84">
        <f>VLOOKUP($A$184,Raport2!$B$8:$T$280,9)</f>
        <v>80.5</v>
      </c>
      <c r="J185" s="84">
        <f>VLOOKUP($A$184,Raport2!$B$8:$T$280,10)</f>
        <v>81</v>
      </c>
      <c r="K185" s="84">
        <f>VLOOKUP($A$184,Raport2!$B$8:$T$280,11)</f>
        <v>83.5</v>
      </c>
      <c r="L185" s="84">
        <f>VLOOKUP($A$184,Raport2!$B$8:$T$280,12)</f>
        <v>82.5</v>
      </c>
      <c r="M185" s="84">
        <f>VLOOKUP($A$184,Raport2!$B$8:$T$280,13)</f>
        <v>75.5</v>
      </c>
      <c r="N185" s="84">
        <f>VLOOKUP($A$184,Raport2!$B$8:$T$280,14)</f>
        <v>75</v>
      </c>
      <c r="O185" s="84">
        <f>VLOOKUP($A$184,Raport2!$B$8:$T$280,15)</f>
        <v>79.5</v>
      </c>
      <c r="P185" s="84">
        <f>VLOOKUP($A$184,Raport2!$B$8:$T$280,16)</f>
        <v>77.5</v>
      </c>
      <c r="Q185" s="84">
        <f>VLOOKUP($A$184,Raport2!$B$8:$T$280,17)</f>
        <v>79</v>
      </c>
      <c r="R185" s="84">
        <f>VLOOKUP($A$184,Raport2!$B$8:$T$280,18)</f>
        <v>80.5</v>
      </c>
      <c r="S185" s="38">
        <f t="shared" si="94"/>
        <v>1182</v>
      </c>
      <c r="T185" s="38">
        <f t="shared" si="96"/>
        <v>78.8</v>
      </c>
      <c r="U185" s="375"/>
      <c r="V185" s="340"/>
    </row>
    <row r="186" spans="1:22" ht="15" customHeight="1">
      <c r="A186" s="361"/>
      <c r="B186" s="342" t="str">
        <f>VLOOKUP($A$184,PresensiMIPA!$A$7:$W$360,7)</f>
        <v>Muhammad Ghufron Maula</v>
      </c>
      <c r="C186" s="35" t="s">
        <v>22</v>
      </c>
      <c r="D186" s="84">
        <f>VLOOKUP($A$184,Raport3!$B$8:$T$280,4)</f>
        <v>81.5</v>
      </c>
      <c r="E186" s="84">
        <f>VLOOKUP($A$184,Raport3!$B$8:$T$280,5)</f>
        <v>77</v>
      </c>
      <c r="F186" s="84">
        <f>VLOOKUP($A$184,Raport3!$B$8:$T$280,6)</f>
        <v>89</v>
      </c>
      <c r="G186" s="84">
        <f>VLOOKUP($A$184,Raport3!$B$8:$T$280,7)</f>
        <v>75.5</v>
      </c>
      <c r="H186" s="84">
        <f>VLOOKUP($A$184,Raport3!$B$8:$T$280,8)</f>
        <v>83</v>
      </c>
      <c r="I186" s="84">
        <f>VLOOKUP($A$184,Raport3!$B$8:$T$280,9)</f>
        <v>84</v>
      </c>
      <c r="J186" s="84">
        <f>VLOOKUP($A$184,Raport3!$B$8:$T$280,10)</f>
        <v>87.5</v>
      </c>
      <c r="K186" s="84">
        <f>VLOOKUP($A$184,Raport3!$B$8:$T$280,11)</f>
        <v>87</v>
      </c>
      <c r="L186" s="84">
        <f>VLOOKUP($A$184,Raport3!$B$8:$T$280,12)</f>
        <v>83.5</v>
      </c>
      <c r="M186" s="84">
        <f>VLOOKUP($A$184,Raport3!$B$8:$T$280,13)</f>
        <v>84</v>
      </c>
      <c r="N186" s="84">
        <f>VLOOKUP($A$184,Raport3!$B$8:$T$280,14)</f>
        <v>79</v>
      </c>
      <c r="O186" s="84">
        <f>VLOOKUP($A$184,Raport3!$B$8:$T$280,15)</f>
        <v>84</v>
      </c>
      <c r="P186" s="84">
        <f>VLOOKUP($A$184,Raport3!$B$8:$T$280,16)</f>
        <v>81.5</v>
      </c>
      <c r="Q186" s="84">
        <f>VLOOKUP($A$184,Raport3!$B$8:$T$280,17)</f>
        <v>80</v>
      </c>
      <c r="R186" s="84">
        <f>VLOOKUP($A$184,Raport3!$B$8:$T$280,18)</f>
        <v>80.5</v>
      </c>
      <c r="S186" s="38">
        <f t="shared" si="94"/>
        <v>1237</v>
      </c>
      <c r="T186" s="38">
        <f t="shared" si="96"/>
        <v>82.47</v>
      </c>
      <c r="U186" s="375"/>
      <c r="V186" s="340"/>
    </row>
    <row r="187" spans="1:22" ht="15" customHeight="1">
      <c r="A187" s="361"/>
      <c r="B187" s="342"/>
      <c r="C187" s="35" t="s">
        <v>23</v>
      </c>
      <c r="D187" s="84">
        <f>VLOOKUP($A$184,Raport4!$B$8:$T$255,4)</f>
        <v>82</v>
      </c>
      <c r="E187" s="84">
        <f>VLOOKUP($A$184,Raport4!$B$8:$T$255,5)</f>
        <v>78</v>
      </c>
      <c r="F187" s="84">
        <f>VLOOKUP($A$184,Raport4!$B$8:$T$255,6)</f>
        <v>90</v>
      </c>
      <c r="G187" s="84">
        <f>VLOOKUP($A$184,Raport4!$B$8:$T$255,7)</f>
        <v>80.5</v>
      </c>
      <c r="H187" s="84">
        <f>VLOOKUP($A$184,Raport4!$B$8:$T$255,8)</f>
        <v>87</v>
      </c>
      <c r="I187" s="84">
        <f>VLOOKUP($A$184,Raport4!$B$8:$T$255,9)</f>
        <v>85</v>
      </c>
      <c r="J187" s="84">
        <f>VLOOKUP($A$184,Raport4!$B$8:$T$255,10)</f>
        <v>89.5</v>
      </c>
      <c r="K187" s="84">
        <f>VLOOKUP($A$184,Raport4!$B$8:$T$255,11)</f>
        <v>87</v>
      </c>
      <c r="L187" s="84">
        <f>VLOOKUP($A$184,Raport4!$B$8:$T$255,12)</f>
        <v>84.5</v>
      </c>
      <c r="M187" s="84">
        <f>VLOOKUP($A$184,Raport4!$B$8:$T$255,12)</f>
        <v>84.5</v>
      </c>
      <c r="N187" s="84">
        <f>VLOOKUP($A$184,Raport4!$B$8:$T$255,14)</f>
        <v>83</v>
      </c>
      <c r="O187" s="84">
        <f>VLOOKUP($A$184,Raport4!$B$8:$T$255,15)</f>
        <v>84</v>
      </c>
      <c r="P187" s="84">
        <f>VLOOKUP($A$184,Raport4!$B$8:$T$255,16)</f>
        <v>78.5</v>
      </c>
      <c r="Q187" s="84">
        <f>VLOOKUP($A$184,Raport4!$B$8:$T$255,17)</f>
        <v>80</v>
      </c>
      <c r="R187" s="84">
        <f>VLOOKUP($A$184,Raport4!$B$8:$T$255,18)</f>
        <v>80.5</v>
      </c>
      <c r="S187" s="38">
        <f t="shared" si="94"/>
        <v>1254</v>
      </c>
      <c r="T187" s="38">
        <f t="shared" si="96"/>
        <v>83.6</v>
      </c>
      <c r="U187" s="375"/>
      <c r="V187" s="340"/>
    </row>
    <row r="188" spans="1:22" ht="15" customHeight="1">
      <c r="A188" s="361"/>
      <c r="B188" s="77" t="str">
        <f>VLOOKUP($A$184,PresensiMIPA!$A$7:$W$360,4)</f>
        <v>3526013110030002</v>
      </c>
      <c r="C188" s="35" t="s">
        <v>24</v>
      </c>
      <c r="D188" s="84">
        <f>VLOOKUP($A$184,Raport5!$B$8:$T$280,4)</f>
        <v>77</v>
      </c>
      <c r="E188" s="84">
        <f>VLOOKUP($A$184,Raport5!$B$8:$T$280,5)</f>
        <v>80.5</v>
      </c>
      <c r="F188" s="84">
        <f>VLOOKUP($A$184,Raport5!$B$8:$T$280,6)</f>
        <v>85</v>
      </c>
      <c r="G188" s="84">
        <f>VLOOKUP($A$184,Raport5!$B$8:$T$280,7)</f>
        <v>82.5</v>
      </c>
      <c r="H188" s="84">
        <f>VLOOKUP($A$184,Raport5!$B$8:$T$280,8)</f>
        <v>88.5</v>
      </c>
      <c r="I188" s="84">
        <f>VLOOKUP($A$184,Raport5!$B$8:$T$280,9)</f>
        <v>86</v>
      </c>
      <c r="J188" s="84">
        <f>VLOOKUP($A$184,Raport5!$B$8:$T$280,10)</f>
        <v>92</v>
      </c>
      <c r="K188" s="84">
        <f>VLOOKUP($A$184,Raport5!$B$8:$T$280,11)</f>
        <v>87</v>
      </c>
      <c r="L188" s="84">
        <f>VLOOKUP($A$184,Raport5!$B$8:$T$280,12)</f>
        <v>90.5</v>
      </c>
      <c r="M188" s="84">
        <f>VLOOKUP($A$184,Raport5!$B$8:$T$280,13)</f>
        <v>84.5</v>
      </c>
      <c r="N188" s="84">
        <f>VLOOKUP($A$184,Raport5!$B$8:$T$280,14)</f>
        <v>84</v>
      </c>
      <c r="O188" s="84">
        <f>VLOOKUP($A$184,Raport5!$B$8:$T$280,15)</f>
        <v>85.5</v>
      </c>
      <c r="P188" s="84">
        <f>VLOOKUP($A$184,Raport5!$B$8:$T$280,16)</f>
        <v>79.5</v>
      </c>
      <c r="Q188" s="84">
        <f>VLOOKUP($A$184,Raport5!$B$8:$T$280,17)</f>
        <v>80</v>
      </c>
      <c r="R188" s="84">
        <f>VLOOKUP($A$184,Raport5!$B$8:$T$280,18)</f>
        <v>82</v>
      </c>
      <c r="S188" s="38">
        <f t="shared" si="94"/>
        <v>1264.5</v>
      </c>
      <c r="T188" s="38">
        <f t="shared" si="96"/>
        <v>84.3</v>
      </c>
      <c r="U188" s="375"/>
      <c r="V188" s="340"/>
    </row>
    <row r="189" spans="1:22" ht="15" customHeight="1">
      <c r="A189" s="361"/>
      <c r="B189" s="78">
        <f>VLOOKUP($A$184,PresensiMIPA!$A$7:$W$360,2)</f>
        <v>12376</v>
      </c>
      <c r="C189" s="35" t="s">
        <v>67</v>
      </c>
      <c r="D189" s="84">
        <f>VLOOKUP($A$184,Raport6!$B$8:$T$280,4)</f>
        <v>83.5</v>
      </c>
      <c r="E189" s="84">
        <f>VLOOKUP($A$184,Raport6!$B$8:$T$280,5)</f>
        <v>85.5</v>
      </c>
      <c r="F189" s="84">
        <f>VLOOKUP($A$184,Raport6!$B$8:$T$280,6)</f>
        <v>88</v>
      </c>
      <c r="G189" s="84">
        <f>VLOOKUP($A$184,Raport6!$B$8:$T$280,7)</f>
        <v>82.5</v>
      </c>
      <c r="H189" s="84">
        <f>VLOOKUP($A$184,Raport6!$B$8:$T$280,8)</f>
        <v>88.5</v>
      </c>
      <c r="I189" s="84">
        <f>VLOOKUP($A$184,Raport6!$B$8:$T$280,9)</f>
        <v>88</v>
      </c>
      <c r="J189" s="84">
        <f>VLOOKUP($A$184,Raport6!$B$8:$T$280,10)</f>
        <v>94</v>
      </c>
      <c r="K189" s="84">
        <f>VLOOKUP($A$184,Raport6!$B$8:$T$280,11)</f>
        <v>90</v>
      </c>
      <c r="L189" s="84">
        <f>VLOOKUP($A$184,Raport6!$B$8:$T$280,12)</f>
        <v>90.5</v>
      </c>
      <c r="M189" s="84">
        <f>VLOOKUP($A$184,Raport6!$B$8:$T$280,13)</f>
        <v>88</v>
      </c>
      <c r="N189" s="84">
        <f>VLOOKUP($A$184,Raport6!$B$8:$T$280,14)</f>
        <v>84</v>
      </c>
      <c r="O189" s="84">
        <f>VLOOKUP($A$184,Raport6!$B$8:$T$280,15)</f>
        <v>85.5</v>
      </c>
      <c r="P189" s="84">
        <f>VLOOKUP($A$184,Raport6!$B$8:$T$280,16)</f>
        <v>81.5</v>
      </c>
      <c r="Q189" s="84">
        <f>VLOOKUP($A$184,Raport6!$B$8:$T$280,17)</f>
        <v>82.5</v>
      </c>
      <c r="R189" s="84">
        <f>VLOOKUP($A$184,Raport6!$B$8:$T$280,18)</f>
        <v>82.5</v>
      </c>
      <c r="S189" s="38">
        <f t="shared" si="94"/>
        <v>1294.5</v>
      </c>
      <c r="T189" s="38">
        <f t="shared" si="96"/>
        <v>86.3</v>
      </c>
      <c r="U189" s="375"/>
      <c r="V189" s="340"/>
    </row>
    <row r="190" spans="1:22" ht="15" customHeight="1">
      <c r="A190" s="361"/>
      <c r="B190" s="78" t="str">
        <f>VLOOKUP($A$184,PresensiMIPA!$A$7:$W$360,3)</f>
        <v>0038653643</v>
      </c>
      <c r="C190" s="28" t="s">
        <v>21</v>
      </c>
      <c r="D190" s="40">
        <f t="shared" ref="D190:S190" si="97">ROUND(((D184+D185+D186+D187+D188+D189)/6),2)</f>
        <v>79.17</v>
      </c>
      <c r="E190" s="40">
        <f t="shared" si="97"/>
        <v>78.83</v>
      </c>
      <c r="F190" s="40">
        <f t="shared" si="97"/>
        <v>83.58</v>
      </c>
      <c r="G190" s="40">
        <f t="shared" si="97"/>
        <v>79.08</v>
      </c>
      <c r="H190" s="40">
        <f t="shared" si="97"/>
        <v>85.5</v>
      </c>
      <c r="I190" s="40">
        <f t="shared" si="97"/>
        <v>83.67</v>
      </c>
      <c r="J190" s="40">
        <f t="shared" si="97"/>
        <v>87.5</v>
      </c>
      <c r="K190" s="40">
        <f t="shared" si="97"/>
        <v>86</v>
      </c>
      <c r="L190" s="40">
        <f t="shared" si="97"/>
        <v>85.75</v>
      </c>
      <c r="M190" s="40">
        <f t="shared" ref="M190" si="98">ROUND(((M184+M185+M186+M187+M188+M189)/6),2)</f>
        <v>81.83</v>
      </c>
      <c r="N190" s="40">
        <f t="shared" si="97"/>
        <v>79.58</v>
      </c>
      <c r="O190" s="40">
        <f t="shared" si="97"/>
        <v>82.75</v>
      </c>
      <c r="P190" s="40">
        <f t="shared" si="97"/>
        <v>78.92</v>
      </c>
      <c r="Q190" s="40">
        <f t="shared" si="97"/>
        <v>79.92</v>
      </c>
      <c r="R190" s="40">
        <f t="shared" si="97"/>
        <v>80.5</v>
      </c>
      <c r="S190" s="39">
        <f t="shared" si="97"/>
        <v>1232.58</v>
      </c>
      <c r="T190" s="40">
        <f t="shared" si="96"/>
        <v>82.17</v>
      </c>
      <c r="U190" s="375"/>
      <c r="V190" s="340"/>
    </row>
    <row r="191" spans="1:22" ht="15" customHeight="1">
      <c r="A191" s="361"/>
      <c r="B191" s="78"/>
      <c r="C191" s="28" t="s">
        <v>206</v>
      </c>
      <c r="D191" s="79">
        <f>VLOOKUP($A$184,'Nilai USP'!$B$8:$T$280,4)</f>
        <v>94</v>
      </c>
      <c r="E191" s="79">
        <f>VLOOKUP($A$184,'Nilai USP'!$B$8:$T$280,5)</f>
        <v>82.307692307692307</v>
      </c>
      <c r="F191" s="79">
        <f>VLOOKUP($A$184,'Nilai USP'!$B$8:$T$280,6)</f>
        <v>92</v>
      </c>
      <c r="G191" s="79">
        <f>VLOOKUP($A$184,'Nilai USP'!$B$8:$T$280,7)</f>
        <v>88</v>
      </c>
      <c r="H191" s="79">
        <f>VLOOKUP($A$184,'Nilai USP'!$B$8:$T$280,8)</f>
        <v>79</v>
      </c>
      <c r="I191" s="79">
        <f>VLOOKUP($A$184,'Nilai USP'!$B$8:$T$280,9)</f>
        <v>90</v>
      </c>
      <c r="J191" s="79">
        <f>VLOOKUP($A$184,'Nilai USP'!$B$8:$T$280,10)</f>
        <v>93</v>
      </c>
      <c r="K191" s="79">
        <f>VLOOKUP($A$184,'Nilai USP'!$B$8:$T$280,11)</f>
        <v>89</v>
      </c>
      <c r="L191" s="79">
        <f>VLOOKUP($A$184,'Nilai USP'!$B$8:$T$280,12)</f>
        <v>90</v>
      </c>
      <c r="M191" s="79">
        <f>VLOOKUP($A$184,'Nilai USP'!$B$8:$T$280,13)</f>
        <v>93.823529411764696</v>
      </c>
      <c r="N191" s="79">
        <f>VLOOKUP($A$184,'Nilai USP'!$B$8:$T$280,14)</f>
        <v>77</v>
      </c>
      <c r="O191" s="79">
        <f>VLOOKUP($A$184,'Nilai USP'!$B$8:$T$280,15)</f>
        <v>80</v>
      </c>
      <c r="P191" s="79">
        <f>VLOOKUP($A$184,'Nilai USP'!$B$8:$T$280,16)</f>
        <v>89</v>
      </c>
      <c r="Q191" s="79">
        <f>VLOOKUP($A$184,'Nilai USP'!$B$8:$T$280,17)</f>
        <v>85</v>
      </c>
      <c r="R191" s="79">
        <f>VLOOKUP($A$184,'Nilai USP'!$B$8:$T$280,18)</f>
        <v>82</v>
      </c>
      <c r="S191" s="38">
        <f t="shared" ref="S191:S198" si="99">SUM(D191:R191)</f>
        <v>1304.131221719457</v>
      </c>
      <c r="T191" s="38">
        <f t="shared" si="96"/>
        <v>86.94</v>
      </c>
      <c r="U191" s="375"/>
      <c r="V191" s="340"/>
    </row>
    <row r="192" spans="1:22" ht="15" customHeight="1" thickBot="1">
      <c r="A192" s="362"/>
      <c r="B192" s="29"/>
      <c r="C192" s="37" t="s">
        <v>205</v>
      </c>
      <c r="D192" s="41">
        <f t="shared" ref="D192:R192" si="100">ROUND((D190*$V$6+D191*$V$7),0)</f>
        <v>87</v>
      </c>
      <c r="E192" s="41">
        <f t="shared" si="100"/>
        <v>81</v>
      </c>
      <c r="F192" s="41">
        <f t="shared" si="100"/>
        <v>88</v>
      </c>
      <c r="G192" s="41">
        <f t="shared" si="100"/>
        <v>84</v>
      </c>
      <c r="H192" s="41">
        <f t="shared" si="100"/>
        <v>82</v>
      </c>
      <c r="I192" s="41">
        <f t="shared" si="100"/>
        <v>87</v>
      </c>
      <c r="J192" s="41">
        <f t="shared" si="100"/>
        <v>90</v>
      </c>
      <c r="K192" s="41">
        <f t="shared" si="100"/>
        <v>88</v>
      </c>
      <c r="L192" s="41">
        <f t="shared" si="100"/>
        <v>88</v>
      </c>
      <c r="M192" s="41">
        <f t="shared" si="100"/>
        <v>88</v>
      </c>
      <c r="N192" s="41">
        <f t="shared" si="100"/>
        <v>78</v>
      </c>
      <c r="O192" s="41">
        <f t="shared" si="100"/>
        <v>81</v>
      </c>
      <c r="P192" s="41">
        <f t="shared" si="100"/>
        <v>84</v>
      </c>
      <c r="Q192" s="41">
        <f t="shared" si="100"/>
        <v>82</v>
      </c>
      <c r="R192" s="41">
        <f t="shared" si="100"/>
        <v>81</v>
      </c>
      <c r="S192" s="41">
        <f t="shared" si="99"/>
        <v>1269</v>
      </c>
      <c r="T192" s="41">
        <f t="shared" si="96"/>
        <v>84.6</v>
      </c>
      <c r="U192" s="376"/>
      <c r="V192" s="341"/>
    </row>
    <row r="193" spans="1:22" ht="15" customHeight="1" thickTop="1">
      <c r="A193" s="377">
        <v>21</v>
      </c>
      <c r="B193" s="26"/>
      <c r="C193" s="34" t="s">
        <v>34</v>
      </c>
      <c r="D193" s="83">
        <f>VLOOKUP($A$193,Raport1!$B$8:$T$280,4)</f>
        <v>77.5</v>
      </c>
      <c r="E193" s="83">
        <f>VLOOKUP($A$193,Raport1!$B$8:$T$280,5)</f>
        <v>74</v>
      </c>
      <c r="F193" s="83">
        <f>VLOOKUP($A$193,Raport1!$B$8:$T$280,6)</f>
        <v>71.5</v>
      </c>
      <c r="G193" s="83">
        <f>VLOOKUP($A$193,Raport1!$B$8:$T$280,7)</f>
        <v>77</v>
      </c>
      <c r="H193" s="83">
        <f>VLOOKUP($A$193,Raport1!$B$8:$T$280,8)</f>
        <v>71</v>
      </c>
      <c r="I193" s="83">
        <f>VLOOKUP($A$193,Raport1!$B$8:$T$280,9)</f>
        <v>78</v>
      </c>
      <c r="J193" s="83">
        <f>VLOOKUP($A$193,Raport1!$B$8:$T$280,10)</f>
        <v>89</v>
      </c>
      <c r="K193" s="83">
        <f>VLOOKUP($A$193,Raport1!$B$8:$T$280,11)</f>
        <v>81.5</v>
      </c>
      <c r="L193" s="83">
        <f>VLOOKUP($A$193,Raport1!$B$8:$T$280,12)</f>
        <v>81.5</v>
      </c>
      <c r="M193" s="83">
        <f>VLOOKUP($A$193,Raport1!$B$8:$T$280,13)</f>
        <v>72</v>
      </c>
      <c r="N193" s="83">
        <f>VLOOKUP($A$193,Raport1!$B$8:$T$280,14)</f>
        <v>70</v>
      </c>
      <c r="O193" s="83">
        <f>VLOOKUP($A$193,Raport1!$B$8:$T$280,15)</f>
        <v>74</v>
      </c>
      <c r="P193" s="83">
        <f>VLOOKUP($A$193,Raport1!$B$8:$T$280,16)</f>
        <v>73</v>
      </c>
      <c r="Q193" s="83">
        <f>VLOOKUP($A$193,Raport1!$B$8:$T$280,17)</f>
        <v>77</v>
      </c>
      <c r="R193" s="83">
        <f>VLOOKUP($A$193,Raport1!$B$8:$T$280,18)</f>
        <v>75</v>
      </c>
      <c r="S193" s="80">
        <f t="shared" si="99"/>
        <v>1142</v>
      </c>
      <c r="T193" s="80">
        <f t="shared" ref="T193:T201" si="101">ROUND(S193/COUNT(D193:R193),2)</f>
        <v>76.13</v>
      </c>
      <c r="U193" s="337" t="str">
        <f>'SIKAP IPA'!J28</f>
        <v>SB</v>
      </c>
      <c r="V193" s="340" t="s">
        <v>33</v>
      </c>
    </row>
    <row r="194" spans="1:22" ht="15" customHeight="1">
      <c r="A194" s="361"/>
      <c r="B194" s="26"/>
      <c r="C194" s="35" t="s">
        <v>35</v>
      </c>
      <c r="D194" s="84">
        <f>VLOOKUP($A$193,Raport2!$B$8:$T$280,4)</f>
        <v>81</v>
      </c>
      <c r="E194" s="84">
        <f>VLOOKUP($A$193,Raport2!$B$8:$T$280,5)</f>
        <v>75.5</v>
      </c>
      <c r="F194" s="84">
        <f>VLOOKUP($A$193,Raport2!$B$8:$T$280,6)</f>
        <v>70</v>
      </c>
      <c r="G194" s="84">
        <f>VLOOKUP($A$193,Raport2!$B$8:$T$280,7)</f>
        <v>80</v>
      </c>
      <c r="H194" s="84">
        <f>VLOOKUP($A$193,Raport2!$B$8:$T$280,8)</f>
        <v>71</v>
      </c>
      <c r="I194" s="84">
        <f>VLOOKUP($A$193,Raport2!$B$8:$T$280,9)</f>
        <v>79</v>
      </c>
      <c r="J194" s="84">
        <f>VLOOKUP($A$193,Raport2!$B$8:$T$280,10)</f>
        <v>89</v>
      </c>
      <c r="K194" s="84">
        <f>VLOOKUP($A$193,Raport2!$B$8:$T$280,11)</f>
        <v>83</v>
      </c>
      <c r="L194" s="84">
        <f>VLOOKUP($A$193,Raport2!$B$8:$T$280,12)</f>
        <v>83</v>
      </c>
      <c r="M194" s="84">
        <f>VLOOKUP($A$193,Raport2!$B$8:$T$280,13)</f>
        <v>74.5</v>
      </c>
      <c r="N194" s="84">
        <f>VLOOKUP($A$193,Raport2!$B$8:$T$280,14)</f>
        <v>70</v>
      </c>
      <c r="O194" s="84">
        <f>VLOOKUP($A$193,Raport2!$B$8:$T$280,15)</f>
        <v>70.5</v>
      </c>
      <c r="P194" s="84">
        <f>VLOOKUP($A$193,Raport2!$B$8:$T$280,16)</f>
        <v>76</v>
      </c>
      <c r="Q194" s="84">
        <f>VLOOKUP($A$193,Raport2!$B$8:$T$280,17)</f>
        <v>79.5</v>
      </c>
      <c r="R194" s="84">
        <f>VLOOKUP($A$193,Raport2!$B$8:$T$280,18)</f>
        <v>76</v>
      </c>
      <c r="S194" s="38">
        <f t="shared" si="99"/>
        <v>1158</v>
      </c>
      <c r="T194" s="38">
        <f t="shared" si="101"/>
        <v>77.2</v>
      </c>
      <c r="U194" s="375"/>
      <c r="V194" s="340"/>
    </row>
    <row r="195" spans="1:22" ht="15" customHeight="1">
      <c r="A195" s="361"/>
      <c r="B195" s="342" t="str">
        <f>VLOOKUP($A$193,PresensiMIPA!$A$7:$W$360,7)</f>
        <v>Muhammad Mufti Alfarotzi</v>
      </c>
      <c r="C195" s="35" t="s">
        <v>22</v>
      </c>
      <c r="D195" s="84">
        <f>VLOOKUP($A$193,Raport3!$B$8:$T$280,4)</f>
        <v>65.5</v>
      </c>
      <c r="E195" s="84">
        <f>VLOOKUP($A$193,Raport3!$B$8:$T$280,5)</f>
        <v>74</v>
      </c>
      <c r="F195" s="84">
        <f>VLOOKUP($A$193,Raport3!$B$8:$T$280,6)</f>
        <v>87.5</v>
      </c>
      <c r="G195" s="84">
        <f>VLOOKUP($A$193,Raport3!$B$8:$T$280,7)</f>
        <v>70</v>
      </c>
      <c r="H195" s="84">
        <f>VLOOKUP($A$193,Raport3!$B$8:$T$280,8)</f>
        <v>81</v>
      </c>
      <c r="I195" s="84">
        <f>VLOOKUP($A$193,Raport3!$B$8:$T$280,9)</f>
        <v>79</v>
      </c>
      <c r="J195" s="84">
        <f>VLOOKUP($A$193,Raport3!$B$8:$T$280,10)</f>
        <v>70</v>
      </c>
      <c r="K195" s="84">
        <f>VLOOKUP($A$193,Raport3!$B$8:$T$280,11)</f>
        <v>87</v>
      </c>
      <c r="L195" s="84">
        <f>VLOOKUP($A$193,Raport3!$B$8:$T$280,12)</f>
        <v>83</v>
      </c>
      <c r="M195" s="84">
        <f>VLOOKUP($A$193,Raport3!$B$8:$T$280,13)</f>
        <v>72</v>
      </c>
      <c r="N195" s="84">
        <f>VLOOKUP($A$193,Raport3!$B$8:$T$280,14)</f>
        <v>78</v>
      </c>
      <c r="O195" s="84">
        <f>VLOOKUP($A$193,Raport3!$B$8:$T$280,15)</f>
        <v>80</v>
      </c>
      <c r="P195" s="84">
        <f>VLOOKUP($A$193,Raport3!$B$8:$T$280,16)</f>
        <v>88</v>
      </c>
      <c r="Q195" s="84">
        <f>VLOOKUP($A$193,Raport3!$B$8:$T$280,17)</f>
        <v>76.5</v>
      </c>
      <c r="R195" s="84">
        <f>VLOOKUP($A$193,Raport3!$B$8:$T$280,18)</f>
        <v>73.5</v>
      </c>
      <c r="S195" s="38">
        <f t="shared" si="99"/>
        <v>1165</v>
      </c>
      <c r="T195" s="38">
        <f t="shared" si="101"/>
        <v>77.67</v>
      </c>
      <c r="U195" s="375"/>
      <c r="V195" s="340"/>
    </row>
    <row r="196" spans="1:22" ht="15" customHeight="1">
      <c r="A196" s="361"/>
      <c r="B196" s="342"/>
      <c r="C196" s="35" t="s">
        <v>23</v>
      </c>
      <c r="D196" s="84">
        <f>VLOOKUP($A$193,Raport4!$B$8:$T$255,4)</f>
        <v>75</v>
      </c>
      <c r="E196" s="84">
        <f>VLOOKUP($A$193,Raport4!$B$8:$T$255,5)</f>
        <v>74</v>
      </c>
      <c r="F196" s="84">
        <f>VLOOKUP($A$193,Raport4!$B$8:$T$255,6)</f>
        <v>90</v>
      </c>
      <c r="G196" s="84">
        <f>VLOOKUP($A$193,Raport4!$B$8:$T$255,7)</f>
        <v>80</v>
      </c>
      <c r="H196" s="84">
        <f>VLOOKUP($A$193,Raport4!$B$8:$T$255,8)</f>
        <v>87</v>
      </c>
      <c r="I196" s="84">
        <f>VLOOKUP($A$193,Raport4!$B$8:$T$255,9)</f>
        <v>79</v>
      </c>
      <c r="J196" s="84">
        <f>VLOOKUP($A$193,Raport4!$B$8:$T$255,10)</f>
        <v>79.5</v>
      </c>
      <c r="K196" s="84">
        <f>VLOOKUP($A$193,Raport4!$B$8:$T$255,11)</f>
        <v>87</v>
      </c>
      <c r="L196" s="84">
        <f>VLOOKUP($A$193,Raport4!$B$8:$T$255,12)</f>
        <v>84.5</v>
      </c>
      <c r="M196" s="84">
        <f>VLOOKUP($A$193,Raport4!$B$8:$T$255,12)</f>
        <v>84.5</v>
      </c>
      <c r="N196" s="84">
        <f>VLOOKUP($A$193,Raport4!$B$8:$T$255,14)</f>
        <v>85</v>
      </c>
      <c r="O196" s="84">
        <f>VLOOKUP($A$193,Raport4!$B$8:$T$255,15)</f>
        <v>77.5</v>
      </c>
      <c r="P196" s="84">
        <f>VLOOKUP($A$193,Raport4!$B$8:$T$255,16)</f>
        <v>77</v>
      </c>
      <c r="Q196" s="84">
        <f>VLOOKUP($A$193,Raport4!$B$8:$T$255,17)</f>
        <v>76.5</v>
      </c>
      <c r="R196" s="84">
        <f>VLOOKUP($A$193,Raport4!$B$8:$T$255,18)</f>
        <v>77</v>
      </c>
      <c r="S196" s="38">
        <f t="shared" si="99"/>
        <v>1213.5</v>
      </c>
      <c r="T196" s="38">
        <f t="shared" si="101"/>
        <v>80.900000000000006</v>
      </c>
      <c r="U196" s="375"/>
      <c r="V196" s="340"/>
    </row>
    <row r="197" spans="1:22" ht="15" customHeight="1">
      <c r="A197" s="361"/>
      <c r="B197" s="77" t="str">
        <f>VLOOKUP($A$193,PresensiMIPA!$A$7:$W$360,4)</f>
        <v>3526011403050003</v>
      </c>
      <c r="C197" s="35" t="s">
        <v>24</v>
      </c>
      <c r="D197" s="84">
        <f>VLOOKUP($A$193,Raport5!$B$8:$T$280,4)</f>
        <v>74.5</v>
      </c>
      <c r="E197" s="84">
        <f>VLOOKUP($A$193,Raport5!$B$8:$T$280,5)</f>
        <v>84</v>
      </c>
      <c r="F197" s="84">
        <f>VLOOKUP($A$193,Raport5!$B$8:$T$280,6)</f>
        <v>85</v>
      </c>
      <c r="G197" s="84">
        <f>VLOOKUP($A$193,Raport5!$B$8:$T$280,7)</f>
        <v>82</v>
      </c>
      <c r="H197" s="84">
        <f>VLOOKUP($A$193,Raport5!$B$8:$T$280,8)</f>
        <v>75</v>
      </c>
      <c r="I197" s="84">
        <f>VLOOKUP($A$193,Raport5!$B$8:$T$280,9)</f>
        <v>78</v>
      </c>
      <c r="J197" s="84">
        <f>VLOOKUP($A$193,Raport5!$B$8:$T$280,10)</f>
        <v>87.5</v>
      </c>
      <c r="K197" s="84">
        <f>VLOOKUP($A$193,Raport5!$B$8:$T$280,11)</f>
        <v>91</v>
      </c>
      <c r="L197" s="84">
        <f>VLOOKUP($A$193,Raport5!$B$8:$T$280,12)</f>
        <v>79.5</v>
      </c>
      <c r="M197" s="84">
        <f>VLOOKUP($A$193,Raport5!$B$8:$T$280,13)</f>
        <v>75</v>
      </c>
      <c r="N197" s="84">
        <f>VLOOKUP($A$193,Raport5!$B$8:$T$280,14)</f>
        <v>81.5</v>
      </c>
      <c r="O197" s="84">
        <f>VLOOKUP($A$193,Raport5!$B$8:$T$280,15)</f>
        <v>78</v>
      </c>
      <c r="P197" s="84">
        <f>VLOOKUP($A$193,Raport5!$B$8:$T$280,16)</f>
        <v>76.5</v>
      </c>
      <c r="Q197" s="84">
        <f>VLOOKUP($A$193,Raport5!$B$8:$T$280,17)</f>
        <v>80</v>
      </c>
      <c r="R197" s="84">
        <f>VLOOKUP($A$193,Raport5!$B$8:$T$280,18)</f>
        <v>79</v>
      </c>
      <c r="S197" s="38">
        <f t="shared" si="99"/>
        <v>1206.5</v>
      </c>
      <c r="T197" s="38">
        <f t="shared" si="101"/>
        <v>80.430000000000007</v>
      </c>
      <c r="U197" s="375"/>
      <c r="V197" s="340"/>
    </row>
    <row r="198" spans="1:22" ht="15" customHeight="1">
      <c r="A198" s="361"/>
      <c r="B198" s="78">
        <f>VLOOKUP($A$193,PresensiMIPA!$A$7:$W$360,2)</f>
        <v>12378</v>
      </c>
      <c r="C198" s="35" t="s">
        <v>67</v>
      </c>
      <c r="D198" s="84">
        <f>VLOOKUP($A$193,Raport6!$B$8:$T$280,4)</f>
        <v>84</v>
      </c>
      <c r="E198" s="84">
        <f>VLOOKUP($A$193,Raport6!$B$8:$T$280,5)</f>
        <v>87</v>
      </c>
      <c r="F198" s="84">
        <f>VLOOKUP($A$193,Raport6!$B$8:$T$280,6)</f>
        <v>88</v>
      </c>
      <c r="G198" s="84">
        <f>VLOOKUP($A$193,Raport6!$B$8:$T$280,7)</f>
        <v>82</v>
      </c>
      <c r="H198" s="84">
        <f>VLOOKUP($A$193,Raport6!$B$8:$T$280,8)</f>
        <v>80</v>
      </c>
      <c r="I198" s="84">
        <f>VLOOKUP($A$193,Raport6!$B$8:$T$280,9)</f>
        <v>80</v>
      </c>
      <c r="J198" s="84">
        <f>VLOOKUP($A$193,Raport6!$B$8:$T$280,10)</f>
        <v>91</v>
      </c>
      <c r="K198" s="84">
        <f>VLOOKUP($A$193,Raport6!$B$8:$T$280,11)</f>
        <v>94</v>
      </c>
      <c r="L198" s="84">
        <f>VLOOKUP($A$193,Raport6!$B$8:$T$280,12)</f>
        <v>88.5</v>
      </c>
      <c r="M198" s="84">
        <f>VLOOKUP($A$193,Raport6!$B$8:$T$280,13)</f>
        <v>83.5</v>
      </c>
      <c r="N198" s="84">
        <f>VLOOKUP($A$193,Raport6!$B$8:$T$280,14)</f>
        <v>86</v>
      </c>
      <c r="O198" s="84">
        <f>VLOOKUP($A$193,Raport6!$B$8:$T$280,15)</f>
        <v>78</v>
      </c>
      <c r="P198" s="84">
        <f>VLOOKUP($A$193,Raport6!$B$8:$T$280,16)</f>
        <v>85</v>
      </c>
      <c r="Q198" s="84">
        <f>VLOOKUP($A$193,Raport6!$B$8:$T$280,17)</f>
        <v>80</v>
      </c>
      <c r="R198" s="84">
        <f>VLOOKUP($A$193,Raport6!$B$8:$T$280,18)</f>
        <v>84</v>
      </c>
      <c r="S198" s="38">
        <f t="shared" si="99"/>
        <v>1271</v>
      </c>
      <c r="T198" s="38">
        <f t="shared" si="101"/>
        <v>84.73</v>
      </c>
      <c r="U198" s="375"/>
      <c r="V198" s="340"/>
    </row>
    <row r="199" spans="1:22" ht="15" customHeight="1">
      <c r="A199" s="361"/>
      <c r="B199" s="78" t="str">
        <f>VLOOKUP($A$193,PresensiMIPA!$A$7:$W$360,3)</f>
        <v>0055045801</v>
      </c>
      <c r="C199" s="28" t="s">
        <v>21</v>
      </c>
      <c r="D199" s="40">
        <f t="shared" ref="D199:S199" si="102">ROUND(((D193+D194+D195+D196+D197+D198)/6),2)</f>
        <v>76.25</v>
      </c>
      <c r="E199" s="40">
        <f t="shared" si="102"/>
        <v>78.08</v>
      </c>
      <c r="F199" s="40">
        <f t="shared" si="102"/>
        <v>82</v>
      </c>
      <c r="G199" s="40">
        <f t="shared" si="102"/>
        <v>78.5</v>
      </c>
      <c r="H199" s="40">
        <f t="shared" si="102"/>
        <v>77.5</v>
      </c>
      <c r="I199" s="40">
        <f t="shared" si="102"/>
        <v>78.83</v>
      </c>
      <c r="J199" s="40">
        <f t="shared" si="102"/>
        <v>84.33</v>
      </c>
      <c r="K199" s="40">
        <f t="shared" si="102"/>
        <v>87.25</v>
      </c>
      <c r="L199" s="40">
        <f t="shared" si="102"/>
        <v>83.33</v>
      </c>
      <c r="M199" s="40">
        <f t="shared" ref="M199" si="103">ROUND(((M193+M194+M195+M196+M197+M198)/6),2)</f>
        <v>76.92</v>
      </c>
      <c r="N199" s="40">
        <f t="shared" si="102"/>
        <v>78.42</v>
      </c>
      <c r="O199" s="40">
        <f t="shared" si="102"/>
        <v>76.33</v>
      </c>
      <c r="P199" s="40">
        <f t="shared" si="102"/>
        <v>79.25</v>
      </c>
      <c r="Q199" s="40">
        <f t="shared" si="102"/>
        <v>78.25</v>
      </c>
      <c r="R199" s="40">
        <f t="shared" si="102"/>
        <v>77.42</v>
      </c>
      <c r="S199" s="39">
        <f t="shared" si="102"/>
        <v>1192.67</v>
      </c>
      <c r="T199" s="40">
        <f t="shared" si="101"/>
        <v>79.510000000000005</v>
      </c>
      <c r="U199" s="375"/>
      <c r="V199" s="340"/>
    </row>
    <row r="200" spans="1:22" ht="15" customHeight="1">
      <c r="A200" s="361"/>
      <c r="B200" s="78"/>
      <c r="C200" s="28" t="s">
        <v>206</v>
      </c>
      <c r="D200" s="79">
        <f>VLOOKUP($A$193,'Nilai USP'!$B$8:$T$280,4)</f>
        <v>93</v>
      </c>
      <c r="E200" s="79">
        <f>VLOOKUP($A$193,'Nilai USP'!$B$8:$T$280,5)</f>
        <v>83.84615384615384</v>
      </c>
      <c r="F200" s="79">
        <f>VLOOKUP($A$193,'Nilai USP'!$B$8:$T$280,6)</f>
        <v>88</v>
      </c>
      <c r="G200" s="79">
        <f>VLOOKUP($A$193,'Nilai USP'!$B$8:$T$280,7)</f>
        <v>89</v>
      </c>
      <c r="H200" s="79">
        <f>VLOOKUP($A$193,'Nilai USP'!$B$8:$T$280,8)</f>
        <v>82</v>
      </c>
      <c r="I200" s="79">
        <f>VLOOKUP($A$193,'Nilai USP'!$B$8:$T$280,9)</f>
        <v>80</v>
      </c>
      <c r="J200" s="79">
        <f>VLOOKUP($A$193,'Nilai USP'!$B$8:$T$280,10)</f>
        <v>90</v>
      </c>
      <c r="K200" s="79">
        <f>VLOOKUP($A$193,'Nilai USP'!$B$8:$T$280,11)</f>
        <v>92</v>
      </c>
      <c r="L200" s="79">
        <f>VLOOKUP($A$193,'Nilai USP'!$B$8:$T$280,12)</f>
        <v>87</v>
      </c>
      <c r="M200" s="79">
        <f>VLOOKUP($A$193,'Nilai USP'!$B$8:$T$280,13)</f>
        <v>87.64705882352942</v>
      </c>
      <c r="N200" s="79">
        <f>VLOOKUP($A$193,'Nilai USP'!$B$8:$T$280,14)</f>
        <v>85</v>
      </c>
      <c r="O200" s="79">
        <f>VLOOKUP($A$193,'Nilai USP'!$B$8:$T$280,15)</f>
        <v>80</v>
      </c>
      <c r="P200" s="79">
        <f>VLOOKUP($A$193,'Nilai USP'!$B$8:$T$280,16)</f>
        <v>84</v>
      </c>
      <c r="Q200" s="79">
        <f>VLOOKUP($A$193,'Nilai USP'!$B$8:$T$280,17)</f>
        <v>80</v>
      </c>
      <c r="R200" s="79">
        <f>VLOOKUP($A$193,'Nilai USP'!$B$8:$T$280,18)</f>
        <v>80</v>
      </c>
      <c r="S200" s="38">
        <f t="shared" ref="S200:S207" si="104">SUM(D200:R200)</f>
        <v>1281.4932126696831</v>
      </c>
      <c r="T200" s="38">
        <f t="shared" si="101"/>
        <v>85.43</v>
      </c>
      <c r="U200" s="375"/>
      <c r="V200" s="340"/>
    </row>
    <row r="201" spans="1:22" ht="15" customHeight="1" thickBot="1">
      <c r="A201" s="362"/>
      <c r="B201" s="29"/>
      <c r="C201" s="37" t="s">
        <v>205</v>
      </c>
      <c r="D201" s="41">
        <f t="shared" ref="D201:R201" si="105">ROUND((D199*$V$6+D200*$V$7),0)</f>
        <v>85</v>
      </c>
      <c r="E201" s="41">
        <f t="shared" si="105"/>
        <v>81</v>
      </c>
      <c r="F201" s="41">
        <f t="shared" si="105"/>
        <v>85</v>
      </c>
      <c r="G201" s="41">
        <f t="shared" si="105"/>
        <v>84</v>
      </c>
      <c r="H201" s="41">
        <f t="shared" si="105"/>
        <v>80</v>
      </c>
      <c r="I201" s="41">
        <f t="shared" si="105"/>
        <v>79</v>
      </c>
      <c r="J201" s="41">
        <f t="shared" si="105"/>
        <v>87</v>
      </c>
      <c r="K201" s="41">
        <f t="shared" si="105"/>
        <v>90</v>
      </c>
      <c r="L201" s="41">
        <f t="shared" si="105"/>
        <v>85</v>
      </c>
      <c r="M201" s="41">
        <f t="shared" si="105"/>
        <v>82</v>
      </c>
      <c r="N201" s="41">
        <f t="shared" si="105"/>
        <v>82</v>
      </c>
      <c r="O201" s="41">
        <f t="shared" si="105"/>
        <v>78</v>
      </c>
      <c r="P201" s="41">
        <f t="shared" si="105"/>
        <v>82</v>
      </c>
      <c r="Q201" s="41">
        <f t="shared" si="105"/>
        <v>79</v>
      </c>
      <c r="R201" s="41">
        <f t="shared" si="105"/>
        <v>79</v>
      </c>
      <c r="S201" s="41">
        <f t="shared" si="104"/>
        <v>1238</v>
      </c>
      <c r="T201" s="41">
        <f t="shared" si="101"/>
        <v>82.53</v>
      </c>
      <c r="U201" s="376"/>
      <c r="V201" s="341"/>
    </row>
    <row r="202" spans="1:22" ht="15" customHeight="1" thickTop="1">
      <c r="A202" s="377">
        <v>22</v>
      </c>
      <c r="B202" s="26"/>
      <c r="C202" s="34" t="s">
        <v>34</v>
      </c>
      <c r="D202" s="83">
        <f>VLOOKUP($A$202,Raport1!$B$8:$T$280,4)</f>
        <v>77.5</v>
      </c>
      <c r="E202" s="83">
        <f>VLOOKUP($A$202,Raport1!$B$8:$T$280,5)</f>
        <v>78.5</v>
      </c>
      <c r="F202" s="83">
        <f>VLOOKUP($A$202,Raport1!$B$8:$T$280,6)</f>
        <v>80</v>
      </c>
      <c r="G202" s="83">
        <f>VLOOKUP($A$202,Raport1!$B$8:$T$280,7)</f>
        <v>76</v>
      </c>
      <c r="H202" s="83">
        <f>VLOOKUP($A$202,Raport1!$B$8:$T$280,8)</f>
        <v>81</v>
      </c>
      <c r="I202" s="83">
        <f>VLOOKUP($A$202,Raport1!$B$8:$T$280,9)</f>
        <v>78</v>
      </c>
      <c r="J202" s="83">
        <f>VLOOKUP($A$202,Raport1!$B$8:$T$280,10)</f>
        <v>84</v>
      </c>
      <c r="K202" s="83">
        <f>VLOOKUP($A$202,Raport1!$B$8:$T$280,11)</f>
        <v>81.5</v>
      </c>
      <c r="L202" s="83">
        <f>VLOOKUP($A$202,Raport1!$B$8:$T$280,12)</f>
        <v>84</v>
      </c>
      <c r="M202" s="83">
        <f>VLOOKUP($A$202,Raport1!$B$8:$T$280,13)</f>
        <v>76</v>
      </c>
      <c r="N202" s="83">
        <f>VLOOKUP($A$202,Raport1!$B$8:$T$280,14)</f>
        <v>73</v>
      </c>
      <c r="O202" s="83">
        <f>VLOOKUP($A$202,Raport1!$B$8:$T$280,15)</f>
        <v>79.5</v>
      </c>
      <c r="P202" s="83">
        <f>VLOOKUP($A$202,Raport1!$B$8:$T$280,16)</f>
        <v>75.5</v>
      </c>
      <c r="Q202" s="83">
        <f>VLOOKUP($A$202,Raport1!$B$8:$T$280,17)</f>
        <v>78.5</v>
      </c>
      <c r="R202" s="83">
        <f>VLOOKUP($A$202,Raport1!$B$8:$T$280,18)</f>
        <v>79</v>
      </c>
      <c r="S202" s="80">
        <f t="shared" si="104"/>
        <v>1182</v>
      </c>
      <c r="T202" s="80">
        <f t="shared" ref="T202:T210" si="106">ROUND(S202/COUNT(D202:R202),2)</f>
        <v>78.8</v>
      </c>
      <c r="U202" s="337" t="str">
        <f>'SIKAP IPA'!J29</f>
        <v>SB</v>
      </c>
      <c r="V202" s="340" t="s">
        <v>33</v>
      </c>
    </row>
    <row r="203" spans="1:22" ht="15" customHeight="1">
      <c r="A203" s="361"/>
      <c r="B203" s="26"/>
      <c r="C203" s="35" t="s">
        <v>35</v>
      </c>
      <c r="D203" s="84">
        <f>VLOOKUP($A$202,Raport2!$B$8:$T$280,4)</f>
        <v>79</v>
      </c>
      <c r="E203" s="84">
        <f>VLOOKUP($A$202,Raport2!$B$8:$T$280,5)</f>
        <v>81</v>
      </c>
      <c r="F203" s="84">
        <f>VLOOKUP($A$202,Raport2!$B$8:$T$280,6)</f>
        <v>80</v>
      </c>
      <c r="G203" s="84">
        <f>VLOOKUP($A$202,Raport2!$B$8:$T$280,7)</f>
        <v>79</v>
      </c>
      <c r="H203" s="84">
        <f>VLOOKUP($A$202,Raport2!$B$8:$T$280,8)</f>
        <v>81</v>
      </c>
      <c r="I203" s="84">
        <f>VLOOKUP($A$202,Raport2!$B$8:$T$280,9)</f>
        <v>81</v>
      </c>
      <c r="J203" s="84">
        <f>VLOOKUP($A$202,Raport2!$B$8:$T$280,10)</f>
        <v>85.5</v>
      </c>
      <c r="K203" s="84">
        <f>VLOOKUP($A$202,Raport2!$B$8:$T$280,11)</f>
        <v>83.5</v>
      </c>
      <c r="L203" s="84">
        <f>VLOOKUP($A$202,Raport2!$B$8:$T$280,12)</f>
        <v>83.5</v>
      </c>
      <c r="M203" s="84">
        <f>VLOOKUP($A$202,Raport2!$B$8:$T$280,13)</f>
        <v>78.5</v>
      </c>
      <c r="N203" s="84">
        <f>VLOOKUP($A$202,Raport2!$B$8:$T$280,14)</f>
        <v>79</v>
      </c>
      <c r="O203" s="84">
        <f>VLOOKUP($A$202,Raport2!$B$8:$T$280,15)</f>
        <v>81</v>
      </c>
      <c r="P203" s="84">
        <f>VLOOKUP($A$202,Raport2!$B$8:$T$280,16)</f>
        <v>79.5</v>
      </c>
      <c r="Q203" s="84">
        <f>VLOOKUP($A$202,Raport2!$B$8:$T$280,17)</f>
        <v>81</v>
      </c>
      <c r="R203" s="84">
        <f>VLOOKUP($A$202,Raport2!$B$8:$T$280,18)</f>
        <v>84.5</v>
      </c>
      <c r="S203" s="38">
        <f t="shared" si="104"/>
        <v>1217</v>
      </c>
      <c r="T203" s="38">
        <f t="shared" si="106"/>
        <v>81.13</v>
      </c>
      <c r="U203" s="375"/>
      <c r="V203" s="340"/>
    </row>
    <row r="204" spans="1:22" ht="15" customHeight="1">
      <c r="A204" s="361"/>
      <c r="B204" s="342" t="str">
        <f>VLOOKUP($A$202,PresensiMIPA!$A$7:$W$360,7)</f>
        <v>NADHIRA FATIHA AMBAMI</v>
      </c>
      <c r="C204" s="35" t="s">
        <v>22</v>
      </c>
      <c r="D204" s="84">
        <f>VLOOKUP($A$202,Raport3!$B$8:$T$280,4)</f>
        <v>91.5</v>
      </c>
      <c r="E204" s="84">
        <f>VLOOKUP($A$202,Raport3!$B$8:$T$280,5)</f>
        <v>81</v>
      </c>
      <c r="F204" s="84">
        <f>VLOOKUP($A$202,Raport3!$B$8:$T$280,6)</f>
        <v>88</v>
      </c>
      <c r="G204" s="84">
        <f>VLOOKUP($A$202,Raport3!$B$8:$T$280,7)</f>
        <v>86</v>
      </c>
      <c r="H204" s="84">
        <f>VLOOKUP($A$202,Raport3!$B$8:$T$280,8)</f>
        <v>83</v>
      </c>
      <c r="I204" s="84">
        <f>VLOOKUP($A$202,Raport3!$B$8:$T$280,9)</f>
        <v>84</v>
      </c>
      <c r="J204" s="84">
        <f>VLOOKUP($A$202,Raport3!$B$8:$T$280,10)</f>
        <v>89</v>
      </c>
      <c r="K204" s="84">
        <f>VLOOKUP($A$202,Raport3!$B$8:$T$280,11)</f>
        <v>87</v>
      </c>
      <c r="L204" s="84">
        <f>VLOOKUP($A$202,Raport3!$B$8:$T$280,12)</f>
        <v>84.5</v>
      </c>
      <c r="M204" s="84">
        <f>VLOOKUP($A$202,Raport3!$B$8:$T$280,13)</f>
        <v>86.5</v>
      </c>
      <c r="N204" s="84">
        <f>VLOOKUP($A$202,Raport3!$B$8:$T$280,14)</f>
        <v>83.5</v>
      </c>
      <c r="O204" s="84">
        <f>VLOOKUP($A$202,Raport3!$B$8:$T$280,15)</f>
        <v>87.5</v>
      </c>
      <c r="P204" s="84">
        <f>VLOOKUP($A$202,Raport3!$B$8:$T$280,16)</f>
        <v>88</v>
      </c>
      <c r="Q204" s="84">
        <f>VLOOKUP($A$202,Raport3!$B$8:$T$280,17)</f>
        <v>82.5</v>
      </c>
      <c r="R204" s="84">
        <f>VLOOKUP($A$202,Raport3!$B$8:$T$280,18)</f>
        <v>84.5</v>
      </c>
      <c r="S204" s="38">
        <f t="shared" si="104"/>
        <v>1286.5</v>
      </c>
      <c r="T204" s="38">
        <f t="shared" si="106"/>
        <v>85.77</v>
      </c>
      <c r="U204" s="375"/>
      <c r="V204" s="340"/>
    </row>
    <row r="205" spans="1:22" ht="15" customHeight="1">
      <c r="A205" s="361"/>
      <c r="B205" s="342"/>
      <c r="C205" s="35" t="s">
        <v>23</v>
      </c>
      <c r="D205" s="84">
        <f>VLOOKUP($A$202,Raport4!$B$8:$T$255,4)</f>
        <v>91</v>
      </c>
      <c r="E205" s="84">
        <f>VLOOKUP($A$202,Raport4!$B$8:$T$255,5)</f>
        <v>83</v>
      </c>
      <c r="F205" s="84">
        <f>VLOOKUP($A$202,Raport4!$B$8:$T$255,6)</f>
        <v>92</v>
      </c>
      <c r="G205" s="84">
        <f>VLOOKUP($A$202,Raport4!$B$8:$T$255,7)</f>
        <v>89.5</v>
      </c>
      <c r="H205" s="84">
        <f>VLOOKUP($A$202,Raport4!$B$8:$T$255,8)</f>
        <v>89</v>
      </c>
      <c r="I205" s="84">
        <f>VLOOKUP($A$202,Raport4!$B$8:$T$255,9)</f>
        <v>85</v>
      </c>
      <c r="J205" s="84">
        <f>VLOOKUP($A$202,Raport4!$B$8:$T$255,10)</f>
        <v>89.5</v>
      </c>
      <c r="K205" s="84">
        <f>VLOOKUP($A$202,Raport4!$B$8:$T$255,11)</f>
        <v>87</v>
      </c>
      <c r="L205" s="84">
        <f>VLOOKUP($A$202,Raport4!$B$8:$T$255,12)</f>
        <v>85.5</v>
      </c>
      <c r="M205" s="84">
        <f>VLOOKUP($A$202,Raport4!$B$8:$T$255,12)</f>
        <v>85.5</v>
      </c>
      <c r="N205" s="84">
        <f>VLOOKUP($A$202,Raport4!$B$8:$T$255,14)</f>
        <v>84.5</v>
      </c>
      <c r="O205" s="84">
        <f>VLOOKUP($A$202,Raport4!$B$8:$T$255,15)</f>
        <v>86.5</v>
      </c>
      <c r="P205" s="84">
        <f>VLOOKUP($A$202,Raport4!$B$8:$T$255,16)</f>
        <v>82</v>
      </c>
      <c r="Q205" s="84">
        <f>VLOOKUP($A$202,Raport4!$B$8:$T$255,17)</f>
        <v>85</v>
      </c>
      <c r="R205" s="84">
        <f>VLOOKUP($A$202,Raport4!$B$8:$T$255,18)</f>
        <v>85.5</v>
      </c>
      <c r="S205" s="38">
        <f t="shared" si="104"/>
        <v>1300.5</v>
      </c>
      <c r="T205" s="38">
        <f t="shared" si="106"/>
        <v>86.7</v>
      </c>
      <c r="U205" s="375"/>
      <c r="V205" s="340"/>
    </row>
    <row r="206" spans="1:22" ht="15" customHeight="1">
      <c r="A206" s="361"/>
      <c r="B206" s="77" t="str">
        <f>VLOOKUP($A$202,PresensiMIPA!$A$7:$W$360,4)</f>
        <v>3526015606030001</v>
      </c>
      <c r="C206" s="35" t="s">
        <v>24</v>
      </c>
      <c r="D206" s="84">
        <f>VLOOKUP($A$202,Raport5!$B$8:$T$280,4)</f>
        <v>91.5</v>
      </c>
      <c r="E206" s="84">
        <f>VLOOKUP($A$202,Raport5!$B$8:$T$280,5)</f>
        <v>92.5</v>
      </c>
      <c r="F206" s="84">
        <f>VLOOKUP($A$202,Raport5!$B$8:$T$280,6)</f>
        <v>89</v>
      </c>
      <c r="G206" s="84">
        <f>VLOOKUP($A$202,Raport5!$B$8:$T$280,7)</f>
        <v>90.5</v>
      </c>
      <c r="H206" s="84">
        <f>VLOOKUP($A$202,Raport5!$B$8:$T$280,8)</f>
        <v>92.5</v>
      </c>
      <c r="I206" s="84">
        <f>VLOOKUP($A$202,Raport5!$B$8:$T$280,9)</f>
        <v>86.5</v>
      </c>
      <c r="J206" s="84">
        <f>VLOOKUP($A$202,Raport5!$B$8:$T$280,10)</f>
        <v>91.5</v>
      </c>
      <c r="K206" s="84">
        <f>VLOOKUP($A$202,Raport5!$B$8:$T$280,11)</f>
        <v>89</v>
      </c>
      <c r="L206" s="84">
        <f>VLOOKUP($A$202,Raport5!$B$8:$T$280,12)</f>
        <v>91.5</v>
      </c>
      <c r="M206" s="84">
        <f>VLOOKUP($A$202,Raport5!$B$8:$T$280,13)</f>
        <v>90.5</v>
      </c>
      <c r="N206" s="84">
        <f>VLOOKUP($A$202,Raport5!$B$8:$T$280,14)</f>
        <v>86.5</v>
      </c>
      <c r="O206" s="84">
        <f>VLOOKUP($A$202,Raport5!$B$8:$T$280,15)</f>
        <v>89.5</v>
      </c>
      <c r="P206" s="84">
        <f>VLOOKUP($A$202,Raport5!$B$8:$T$280,16)</f>
        <v>83</v>
      </c>
      <c r="Q206" s="84">
        <f>VLOOKUP($A$202,Raport5!$B$8:$T$280,17)</f>
        <v>86.5</v>
      </c>
      <c r="R206" s="84">
        <f>VLOOKUP($A$202,Raport5!$B$8:$T$280,18)</f>
        <v>89</v>
      </c>
      <c r="S206" s="38">
        <f t="shared" si="104"/>
        <v>1339.5</v>
      </c>
      <c r="T206" s="38">
        <f t="shared" si="106"/>
        <v>89.3</v>
      </c>
      <c r="U206" s="375"/>
      <c r="V206" s="340"/>
    </row>
    <row r="207" spans="1:22" ht="15" customHeight="1">
      <c r="A207" s="361"/>
      <c r="B207" s="78">
        <f>VLOOKUP($A$202,PresensiMIPA!$A$7:$W$360,2)</f>
        <v>12397</v>
      </c>
      <c r="C207" s="35" t="s">
        <v>67</v>
      </c>
      <c r="D207" s="84">
        <f>VLOOKUP($A$202,Raport6!$B$8:$T$280,4)</f>
        <v>92</v>
      </c>
      <c r="E207" s="84">
        <f>VLOOKUP($A$202,Raport6!$B$8:$T$280,5)</f>
        <v>94</v>
      </c>
      <c r="F207" s="84">
        <f>VLOOKUP($A$202,Raport6!$B$8:$T$280,6)</f>
        <v>93</v>
      </c>
      <c r="G207" s="84">
        <f>VLOOKUP($A$202,Raport6!$B$8:$T$280,7)</f>
        <v>90.5</v>
      </c>
      <c r="H207" s="84">
        <f>VLOOKUP($A$202,Raport6!$B$8:$T$280,8)</f>
        <v>92.5</v>
      </c>
      <c r="I207" s="84">
        <f>VLOOKUP($A$202,Raport6!$B$8:$T$280,9)</f>
        <v>87.5</v>
      </c>
      <c r="J207" s="84">
        <f>VLOOKUP($A$202,Raport6!$B$8:$T$280,10)</f>
        <v>94</v>
      </c>
      <c r="K207" s="84">
        <f>VLOOKUP($A$202,Raport6!$B$8:$T$280,11)</f>
        <v>92</v>
      </c>
      <c r="L207" s="84">
        <f>VLOOKUP($A$202,Raport6!$B$8:$T$280,12)</f>
        <v>92.5</v>
      </c>
      <c r="M207" s="84">
        <f>VLOOKUP($A$202,Raport6!$B$8:$T$280,13)</f>
        <v>94</v>
      </c>
      <c r="N207" s="84">
        <f>VLOOKUP($A$202,Raport6!$B$8:$T$280,14)</f>
        <v>88</v>
      </c>
      <c r="O207" s="84">
        <f>VLOOKUP($A$202,Raport6!$B$8:$T$280,15)</f>
        <v>89.5</v>
      </c>
      <c r="P207" s="84">
        <f>VLOOKUP($A$202,Raport6!$B$8:$T$280,16)</f>
        <v>83.5</v>
      </c>
      <c r="Q207" s="84">
        <f>VLOOKUP($A$202,Raport6!$B$8:$T$280,17)</f>
        <v>88</v>
      </c>
      <c r="R207" s="84">
        <f>VLOOKUP($A$202,Raport6!$B$8:$T$280,18)</f>
        <v>89.5</v>
      </c>
      <c r="S207" s="38">
        <f t="shared" si="104"/>
        <v>1360.5</v>
      </c>
      <c r="T207" s="38">
        <f t="shared" si="106"/>
        <v>90.7</v>
      </c>
      <c r="U207" s="375"/>
      <c r="V207" s="340"/>
    </row>
    <row r="208" spans="1:22" ht="15" customHeight="1">
      <c r="A208" s="361"/>
      <c r="B208" s="78" t="str">
        <f>VLOOKUP($A$202,PresensiMIPA!$A$7:$W$360,3)</f>
        <v>0036742251</v>
      </c>
      <c r="C208" s="28" t="s">
        <v>21</v>
      </c>
      <c r="D208" s="40">
        <f t="shared" ref="D208:S208" si="107">ROUND(((D202+D203+D204+D205+D206+D207)/6),2)</f>
        <v>87.08</v>
      </c>
      <c r="E208" s="40">
        <f t="shared" si="107"/>
        <v>85</v>
      </c>
      <c r="F208" s="40">
        <f t="shared" si="107"/>
        <v>87</v>
      </c>
      <c r="G208" s="40">
        <f t="shared" si="107"/>
        <v>85.25</v>
      </c>
      <c r="H208" s="40">
        <f t="shared" si="107"/>
        <v>86.5</v>
      </c>
      <c r="I208" s="40">
        <f t="shared" si="107"/>
        <v>83.67</v>
      </c>
      <c r="J208" s="40">
        <f t="shared" si="107"/>
        <v>88.92</v>
      </c>
      <c r="K208" s="40">
        <f t="shared" si="107"/>
        <v>86.67</v>
      </c>
      <c r="L208" s="40">
        <f t="shared" si="107"/>
        <v>86.92</v>
      </c>
      <c r="M208" s="40">
        <f t="shared" ref="M208" si="108">ROUND(((M202+M203+M204+M205+M206+M207)/6),2)</f>
        <v>85.17</v>
      </c>
      <c r="N208" s="40">
        <f t="shared" si="107"/>
        <v>82.42</v>
      </c>
      <c r="O208" s="40">
        <f t="shared" si="107"/>
        <v>85.58</v>
      </c>
      <c r="P208" s="40">
        <f t="shared" si="107"/>
        <v>81.92</v>
      </c>
      <c r="Q208" s="40">
        <f t="shared" si="107"/>
        <v>83.58</v>
      </c>
      <c r="R208" s="40">
        <f t="shared" si="107"/>
        <v>85.33</v>
      </c>
      <c r="S208" s="39">
        <f t="shared" si="107"/>
        <v>1281</v>
      </c>
      <c r="T208" s="40">
        <f t="shared" si="106"/>
        <v>85.4</v>
      </c>
      <c r="U208" s="375"/>
      <c r="V208" s="340"/>
    </row>
    <row r="209" spans="1:22" ht="15" customHeight="1">
      <c r="A209" s="361"/>
      <c r="B209" s="78"/>
      <c r="C209" s="28" t="s">
        <v>206</v>
      </c>
      <c r="D209" s="79">
        <f>VLOOKUP($A$202,'Nilai USP'!$B$8:$T$280,4)</f>
        <v>94</v>
      </c>
      <c r="E209" s="79">
        <f>VLOOKUP($A$202,'Nilai USP'!$B$8:$T$280,5)</f>
        <v>86.15384615384616</v>
      </c>
      <c r="F209" s="79">
        <f>VLOOKUP($A$202,'Nilai USP'!$B$8:$T$280,6)</f>
        <v>88</v>
      </c>
      <c r="G209" s="79">
        <f>VLOOKUP($A$202,'Nilai USP'!$B$8:$T$280,7)</f>
        <v>93</v>
      </c>
      <c r="H209" s="79">
        <f>VLOOKUP($A$202,'Nilai USP'!$B$8:$T$280,8)</f>
        <v>83</v>
      </c>
      <c r="I209" s="79">
        <f>VLOOKUP($A$202,'Nilai USP'!$B$8:$T$280,9)</f>
        <v>90</v>
      </c>
      <c r="J209" s="79">
        <f>VLOOKUP($A$202,'Nilai USP'!$B$8:$T$280,10)</f>
        <v>95</v>
      </c>
      <c r="K209" s="79">
        <f>VLOOKUP($A$202,'Nilai USP'!$B$8:$T$280,11)</f>
        <v>91</v>
      </c>
      <c r="L209" s="79">
        <f>VLOOKUP($A$202,'Nilai USP'!$B$8:$T$280,12)</f>
        <v>91</v>
      </c>
      <c r="M209" s="79">
        <f>VLOOKUP($A$202,'Nilai USP'!$B$8:$T$280,13)</f>
        <v>98.235294117647058</v>
      </c>
      <c r="N209" s="79">
        <f>VLOOKUP($A$202,'Nilai USP'!$B$8:$T$280,14)</f>
        <v>90</v>
      </c>
      <c r="O209" s="79">
        <f>VLOOKUP($A$202,'Nilai USP'!$B$8:$T$280,15)</f>
        <v>86</v>
      </c>
      <c r="P209" s="79">
        <f>VLOOKUP($A$202,'Nilai USP'!$B$8:$T$280,16)</f>
        <v>84</v>
      </c>
      <c r="Q209" s="79">
        <f>VLOOKUP($A$202,'Nilai USP'!$B$8:$T$280,17)</f>
        <v>88</v>
      </c>
      <c r="R209" s="79">
        <f>VLOOKUP($A$202,'Nilai USP'!$B$8:$T$280,18)</f>
        <v>89</v>
      </c>
      <c r="S209" s="38">
        <f t="shared" ref="S209:S216" si="109">SUM(D209:R209)</f>
        <v>1346.3891402714933</v>
      </c>
      <c r="T209" s="38">
        <f t="shared" si="106"/>
        <v>89.76</v>
      </c>
      <c r="U209" s="375"/>
      <c r="V209" s="340"/>
    </row>
    <row r="210" spans="1:22" ht="15" customHeight="1" thickBot="1">
      <c r="A210" s="362"/>
      <c r="B210" s="29"/>
      <c r="C210" s="37" t="s">
        <v>205</v>
      </c>
      <c r="D210" s="41">
        <f t="shared" ref="D210:R210" si="110">ROUND((D208*$V$6+D209*$V$7),0)</f>
        <v>91</v>
      </c>
      <c r="E210" s="41">
        <f t="shared" si="110"/>
        <v>86</v>
      </c>
      <c r="F210" s="41">
        <f t="shared" si="110"/>
        <v>88</v>
      </c>
      <c r="G210" s="41">
        <f t="shared" si="110"/>
        <v>89</v>
      </c>
      <c r="H210" s="41">
        <f t="shared" si="110"/>
        <v>85</v>
      </c>
      <c r="I210" s="41">
        <f t="shared" si="110"/>
        <v>87</v>
      </c>
      <c r="J210" s="41">
        <f t="shared" si="110"/>
        <v>92</v>
      </c>
      <c r="K210" s="41">
        <f t="shared" si="110"/>
        <v>89</v>
      </c>
      <c r="L210" s="41">
        <f t="shared" si="110"/>
        <v>89</v>
      </c>
      <c r="M210" s="41">
        <f t="shared" si="110"/>
        <v>92</v>
      </c>
      <c r="N210" s="41">
        <f t="shared" si="110"/>
        <v>86</v>
      </c>
      <c r="O210" s="41">
        <f t="shared" si="110"/>
        <v>86</v>
      </c>
      <c r="P210" s="41">
        <f t="shared" si="110"/>
        <v>83</v>
      </c>
      <c r="Q210" s="41">
        <f t="shared" si="110"/>
        <v>86</v>
      </c>
      <c r="R210" s="41">
        <f t="shared" si="110"/>
        <v>87</v>
      </c>
      <c r="S210" s="41">
        <f t="shared" si="109"/>
        <v>1316</v>
      </c>
      <c r="T210" s="41">
        <f t="shared" si="106"/>
        <v>87.73</v>
      </c>
      <c r="U210" s="376"/>
      <c r="V210" s="341"/>
    </row>
    <row r="211" spans="1:22" ht="15" customHeight="1" thickTop="1">
      <c r="A211" s="377">
        <v>23</v>
      </c>
      <c r="B211" s="26"/>
      <c r="C211" s="34" t="s">
        <v>34</v>
      </c>
      <c r="D211" s="83">
        <f>VLOOKUP($A$211,Raport1!$B$8:$T$280,4)</f>
        <v>81</v>
      </c>
      <c r="E211" s="83">
        <f>VLOOKUP($A$211,Raport1!$B$8:$T$280,5)</f>
        <v>81</v>
      </c>
      <c r="F211" s="83">
        <f>VLOOKUP($A$211,Raport1!$B$8:$T$280,6)</f>
        <v>80.5</v>
      </c>
      <c r="G211" s="83">
        <f>VLOOKUP($A$211,Raport1!$B$8:$T$280,7)</f>
        <v>79.5</v>
      </c>
      <c r="H211" s="83">
        <f>VLOOKUP($A$211,Raport1!$B$8:$T$280,8)</f>
        <v>76</v>
      </c>
      <c r="I211" s="83">
        <f>VLOOKUP($A$211,Raport1!$B$8:$T$280,9)</f>
        <v>77.5</v>
      </c>
      <c r="J211" s="83">
        <f>VLOOKUP($A$211,Raport1!$B$8:$T$280,10)</f>
        <v>90</v>
      </c>
      <c r="K211" s="83">
        <f>VLOOKUP($A$211,Raport1!$B$8:$T$280,11)</f>
        <v>81</v>
      </c>
      <c r="L211" s="83">
        <f>VLOOKUP($A$211,Raport1!$B$8:$T$280,12)</f>
        <v>85</v>
      </c>
      <c r="M211" s="83">
        <f>VLOOKUP($A$211,Raport1!$B$8:$T$280,13)</f>
        <v>81</v>
      </c>
      <c r="N211" s="83">
        <f>VLOOKUP($A$211,Raport1!$B$8:$T$280,14)</f>
        <v>78</v>
      </c>
      <c r="O211" s="83">
        <f>VLOOKUP($A$211,Raport1!$B$8:$T$280,15)</f>
        <v>80</v>
      </c>
      <c r="P211" s="83">
        <f>VLOOKUP($A$211,Raport1!$B$8:$T$280,16)</f>
        <v>76</v>
      </c>
      <c r="Q211" s="83">
        <f>VLOOKUP($A$211,Raport1!$B$8:$T$280,17)</f>
        <v>79.5</v>
      </c>
      <c r="R211" s="83">
        <f>VLOOKUP($A$211,Raport1!$B$8:$T$280,18)</f>
        <v>78</v>
      </c>
      <c r="S211" s="80">
        <f t="shared" si="109"/>
        <v>1204</v>
      </c>
      <c r="T211" s="80">
        <f t="shared" ref="T211:T219" si="111">ROUND(S211/COUNT(D211:R211),2)</f>
        <v>80.27</v>
      </c>
      <c r="U211" s="337" t="str">
        <f>'SIKAP IPA'!J30</f>
        <v>SB</v>
      </c>
      <c r="V211" s="340" t="s">
        <v>33</v>
      </c>
    </row>
    <row r="212" spans="1:22" ht="15" customHeight="1">
      <c r="A212" s="361"/>
      <c r="B212" s="26"/>
      <c r="C212" s="35" t="s">
        <v>35</v>
      </c>
      <c r="D212" s="84">
        <f>VLOOKUP($A$211,Raport2!$B$8:$T$280,4)</f>
        <v>83.5</v>
      </c>
      <c r="E212" s="84">
        <f>VLOOKUP($A$211,Raport2!$B$8:$T$280,5)</f>
        <v>82</v>
      </c>
      <c r="F212" s="84">
        <f>VLOOKUP($A$211,Raport2!$B$8:$T$280,6)</f>
        <v>81</v>
      </c>
      <c r="G212" s="84">
        <f>VLOOKUP($A$211,Raport2!$B$8:$T$280,7)</f>
        <v>78</v>
      </c>
      <c r="H212" s="84">
        <f>VLOOKUP($A$211,Raport2!$B$8:$T$280,8)</f>
        <v>84</v>
      </c>
      <c r="I212" s="84">
        <f>VLOOKUP($A$211,Raport2!$B$8:$T$280,9)</f>
        <v>81.5</v>
      </c>
      <c r="J212" s="84">
        <f>VLOOKUP($A$211,Raport2!$B$8:$T$280,10)</f>
        <v>91</v>
      </c>
      <c r="K212" s="84">
        <f>VLOOKUP($A$211,Raport2!$B$8:$T$280,11)</f>
        <v>82.5</v>
      </c>
      <c r="L212" s="84">
        <f>VLOOKUP($A$211,Raport2!$B$8:$T$280,12)</f>
        <v>83.5</v>
      </c>
      <c r="M212" s="84">
        <f>VLOOKUP($A$211,Raport2!$B$8:$T$280,13)</f>
        <v>84</v>
      </c>
      <c r="N212" s="84">
        <f>VLOOKUP($A$211,Raport2!$B$8:$T$280,14)</f>
        <v>83</v>
      </c>
      <c r="O212" s="84">
        <f>VLOOKUP($A$211,Raport2!$B$8:$T$280,15)</f>
        <v>81</v>
      </c>
      <c r="P212" s="84">
        <f>VLOOKUP($A$211,Raport2!$B$8:$T$280,16)</f>
        <v>80.5</v>
      </c>
      <c r="Q212" s="84">
        <f>VLOOKUP($A$211,Raport2!$B$8:$T$280,17)</f>
        <v>80.5</v>
      </c>
      <c r="R212" s="84">
        <f>VLOOKUP($A$211,Raport2!$B$8:$T$280,18)</f>
        <v>82.5</v>
      </c>
      <c r="S212" s="38">
        <f t="shared" si="109"/>
        <v>1238.5</v>
      </c>
      <c r="T212" s="38">
        <f t="shared" si="111"/>
        <v>82.57</v>
      </c>
      <c r="U212" s="375"/>
      <c r="V212" s="340"/>
    </row>
    <row r="213" spans="1:22" ht="15" customHeight="1">
      <c r="A213" s="361"/>
      <c r="B213" s="342" t="str">
        <f>VLOOKUP($A$211,PresensiMIPA!$A$7:$W$360,7)</f>
        <v>Nurhandayany</v>
      </c>
      <c r="C213" s="35" t="s">
        <v>22</v>
      </c>
      <c r="D213" s="84">
        <f>VLOOKUP($A$211,Raport3!$B$8:$T$280,4)</f>
        <v>84</v>
      </c>
      <c r="E213" s="84">
        <f>VLOOKUP($A$211,Raport3!$B$8:$T$280,5)</f>
        <v>82</v>
      </c>
      <c r="F213" s="84">
        <f>VLOOKUP($A$211,Raport3!$B$8:$T$280,6)</f>
        <v>88.5</v>
      </c>
      <c r="G213" s="84">
        <f>VLOOKUP($A$211,Raport3!$B$8:$T$280,7)</f>
        <v>84.5</v>
      </c>
      <c r="H213" s="84">
        <f>VLOOKUP($A$211,Raport3!$B$8:$T$280,8)</f>
        <v>85.5</v>
      </c>
      <c r="I213" s="84">
        <f>VLOOKUP($A$211,Raport3!$B$8:$T$280,9)</f>
        <v>86</v>
      </c>
      <c r="J213" s="84">
        <f>VLOOKUP($A$211,Raport3!$B$8:$T$280,10)</f>
        <v>91.5</v>
      </c>
      <c r="K213" s="84">
        <f>VLOOKUP($A$211,Raport3!$B$8:$T$280,11)</f>
        <v>87</v>
      </c>
      <c r="L213" s="84">
        <f>VLOOKUP($A$211,Raport3!$B$8:$T$280,12)</f>
        <v>85</v>
      </c>
      <c r="M213" s="84">
        <f>VLOOKUP($A$211,Raport3!$B$8:$T$280,13)</f>
        <v>86.5</v>
      </c>
      <c r="N213" s="84">
        <f>VLOOKUP($A$211,Raport3!$B$8:$T$280,14)</f>
        <v>86</v>
      </c>
      <c r="O213" s="84">
        <f>VLOOKUP($A$211,Raport3!$B$8:$T$280,15)</f>
        <v>86</v>
      </c>
      <c r="P213" s="84">
        <f>VLOOKUP($A$211,Raport3!$B$8:$T$280,16)</f>
        <v>82.5</v>
      </c>
      <c r="Q213" s="84">
        <f>VLOOKUP($A$211,Raport3!$B$8:$T$280,17)</f>
        <v>80</v>
      </c>
      <c r="R213" s="84">
        <f>VLOOKUP($A$211,Raport3!$B$8:$T$280,18)</f>
        <v>82.5</v>
      </c>
      <c r="S213" s="38">
        <f t="shared" si="109"/>
        <v>1277.5</v>
      </c>
      <c r="T213" s="38">
        <f t="shared" si="111"/>
        <v>85.17</v>
      </c>
      <c r="U213" s="375"/>
      <c r="V213" s="340"/>
    </row>
    <row r="214" spans="1:22" ht="15" customHeight="1">
      <c r="A214" s="361"/>
      <c r="B214" s="342"/>
      <c r="C214" s="35" t="s">
        <v>23</v>
      </c>
      <c r="D214" s="84">
        <f>VLOOKUP($A$211,Raport4!$B$8:$T$255,4)</f>
        <v>90</v>
      </c>
      <c r="E214" s="84">
        <f>VLOOKUP($A$211,Raport4!$B$8:$T$255,5)</f>
        <v>83.5</v>
      </c>
      <c r="F214" s="84">
        <f>VLOOKUP($A$211,Raport4!$B$8:$T$255,6)</f>
        <v>90.5</v>
      </c>
      <c r="G214" s="84">
        <f>VLOOKUP($A$211,Raport4!$B$8:$T$255,7)</f>
        <v>85.5</v>
      </c>
      <c r="H214" s="84">
        <f>VLOOKUP($A$211,Raport4!$B$8:$T$255,8)</f>
        <v>87</v>
      </c>
      <c r="I214" s="84">
        <f>VLOOKUP($A$211,Raport4!$B$8:$T$255,9)</f>
        <v>86.5</v>
      </c>
      <c r="J214" s="84">
        <f>VLOOKUP($A$211,Raport4!$B$8:$T$255,10)</f>
        <v>91.5</v>
      </c>
      <c r="K214" s="84">
        <f>VLOOKUP($A$211,Raport4!$B$8:$T$255,11)</f>
        <v>87</v>
      </c>
      <c r="L214" s="84">
        <f>VLOOKUP($A$211,Raport4!$B$8:$T$255,12)</f>
        <v>86</v>
      </c>
      <c r="M214" s="84">
        <f>VLOOKUP($A$211,Raport4!$B$8:$T$255,12)</f>
        <v>86</v>
      </c>
      <c r="N214" s="84">
        <f>VLOOKUP($A$211,Raport4!$B$8:$T$255,14)</f>
        <v>86</v>
      </c>
      <c r="O214" s="84">
        <f>VLOOKUP($A$211,Raport4!$B$8:$T$255,15)</f>
        <v>86.5</v>
      </c>
      <c r="P214" s="84">
        <f>VLOOKUP($A$211,Raport4!$B$8:$T$255,16)</f>
        <v>82.5</v>
      </c>
      <c r="Q214" s="84">
        <f>VLOOKUP($A$211,Raport4!$B$8:$T$255,17)</f>
        <v>81</v>
      </c>
      <c r="R214" s="84">
        <f>VLOOKUP($A$211,Raport4!$B$8:$T$255,18)</f>
        <v>82.5</v>
      </c>
      <c r="S214" s="38">
        <f t="shared" si="109"/>
        <v>1292</v>
      </c>
      <c r="T214" s="38">
        <f t="shared" si="111"/>
        <v>86.13</v>
      </c>
      <c r="U214" s="375"/>
      <c r="V214" s="340"/>
    </row>
    <row r="215" spans="1:22" ht="15" customHeight="1">
      <c r="A215" s="361"/>
      <c r="B215" s="77" t="str">
        <f>VLOOKUP($A$211,PresensiMIPA!$A$7:$W$360,4)</f>
        <v>3526024505040001</v>
      </c>
      <c r="C215" s="35" t="s">
        <v>24</v>
      </c>
      <c r="D215" s="84">
        <f>VLOOKUP($A$211,Raport5!$B$8:$T$280,4)</f>
        <v>84</v>
      </c>
      <c r="E215" s="84">
        <f>VLOOKUP($A$211,Raport5!$B$8:$T$280,5)</f>
        <v>93</v>
      </c>
      <c r="F215" s="84">
        <f>VLOOKUP($A$211,Raport5!$B$8:$T$280,6)</f>
        <v>87</v>
      </c>
      <c r="G215" s="84">
        <f>VLOOKUP($A$211,Raport5!$B$8:$T$280,7)</f>
        <v>88</v>
      </c>
      <c r="H215" s="84">
        <f>VLOOKUP($A$211,Raport5!$B$8:$T$280,8)</f>
        <v>92.5</v>
      </c>
      <c r="I215" s="84">
        <f>VLOOKUP($A$211,Raport5!$B$8:$T$280,9)</f>
        <v>88</v>
      </c>
      <c r="J215" s="84">
        <f>VLOOKUP($A$211,Raport5!$B$8:$T$280,10)</f>
        <v>93.5</v>
      </c>
      <c r="K215" s="84">
        <f>VLOOKUP($A$211,Raport5!$B$8:$T$280,11)</f>
        <v>89</v>
      </c>
      <c r="L215" s="84">
        <f>VLOOKUP($A$211,Raport5!$B$8:$T$280,12)</f>
        <v>91.5</v>
      </c>
      <c r="M215" s="84">
        <f>VLOOKUP($A$211,Raport5!$B$8:$T$280,13)</f>
        <v>92.5</v>
      </c>
      <c r="N215" s="84">
        <f>VLOOKUP($A$211,Raport5!$B$8:$T$280,14)</f>
        <v>87.5</v>
      </c>
      <c r="O215" s="84">
        <f>VLOOKUP($A$211,Raport5!$B$8:$T$280,15)</f>
        <v>89.5</v>
      </c>
      <c r="P215" s="84">
        <f>VLOOKUP($A$211,Raport5!$B$8:$T$280,16)</f>
        <v>83</v>
      </c>
      <c r="Q215" s="84">
        <f>VLOOKUP($A$211,Raport5!$B$8:$T$280,17)</f>
        <v>82.5</v>
      </c>
      <c r="R215" s="84">
        <f>VLOOKUP($A$211,Raport5!$B$8:$T$280,18)</f>
        <v>86</v>
      </c>
      <c r="S215" s="38">
        <f t="shared" si="109"/>
        <v>1327.5</v>
      </c>
      <c r="T215" s="38">
        <f t="shared" si="111"/>
        <v>88.5</v>
      </c>
      <c r="U215" s="375"/>
      <c r="V215" s="340"/>
    </row>
    <row r="216" spans="1:22" ht="15" customHeight="1">
      <c r="A216" s="361"/>
      <c r="B216" s="78">
        <f>VLOOKUP($A$211,PresensiMIPA!$A$7:$W$360,2)</f>
        <v>12411</v>
      </c>
      <c r="C216" s="35" t="s">
        <v>67</v>
      </c>
      <c r="D216" s="84">
        <f>VLOOKUP($A$211,Raport6!$B$8:$T$280,4)</f>
        <v>88.5</v>
      </c>
      <c r="E216" s="84">
        <f>VLOOKUP($A$211,Raport6!$B$8:$T$280,5)</f>
        <v>93.5</v>
      </c>
      <c r="F216" s="84">
        <f>VLOOKUP($A$211,Raport6!$B$8:$T$280,6)</f>
        <v>91</v>
      </c>
      <c r="G216" s="84">
        <f>VLOOKUP($A$211,Raport6!$B$8:$T$280,7)</f>
        <v>88</v>
      </c>
      <c r="H216" s="84">
        <f>VLOOKUP($A$211,Raport6!$B$8:$T$280,8)</f>
        <v>92.5</v>
      </c>
      <c r="I216" s="84">
        <f>VLOOKUP($A$211,Raport6!$B$8:$T$280,9)</f>
        <v>89.5</v>
      </c>
      <c r="J216" s="84">
        <f>VLOOKUP($A$211,Raport6!$B$8:$T$280,10)</f>
        <v>95.5</v>
      </c>
      <c r="K216" s="84">
        <f>VLOOKUP($A$211,Raport6!$B$8:$T$280,11)</f>
        <v>92</v>
      </c>
      <c r="L216" s="84">
        <f>VLOOKUP($A$211,Raport6!$B$8:$T$280,12)</f>
        <v>91.5</v>
      </c>
      <c r="M216" s="84">
        <f>VLOOKUP($A$211,Raport6!$B$8:$T$280,13)</f>
        <v>95.5</v>
      </c>
      <c r="N216" s="84">
        <f>VLOOKUP($A$211,Raport6!$B$8:$T$280,14)</f>
        <v>89</v>
      </c>
      <c r="O216" s="84">
        <f>VLOOKUP($A$211,Raport6!$B$8:$T$280,15)</f>
        <v>89.5</v>
      </c>
      <c r="P216" s="84">
        <f>VLOOKUP($A$211,Raport6!$B$8:$T$280,16)</f>
        <v>84.5</v>
      </c>
      <c r="Q216" s="84">
        <f>VLOOKUP($A$211,Raport6!$B$8:$T$280,17)</f>
        <v>82.5</v>
      </c>
      <c r="R216" s="84">
        <f>VLOOKUP($A$211,Raport6!$B$8:$T$280,18)</f>
        <v>88</v>
      </c>
      <c r="S216" s="38">
        <f t="shared" si="109"/>
        <v>1351</v>
      </c>
      <c r="T216" s="38">
        <f t="shared" si="111"/>
        <v>90.07</v>
      </c>
      <c r="U216" s="375"/>
      <c r="V216" s="340"/>
    </row>
    <row r="217" spans="1:22" ht="15" customHeight="1">
      <c r="A217" s="361"/>
      <c r="B217" s="78" t="str">
        <f>VLOOKUP($A$211,PresensiMIPA!$A$7:$W$360,3)</f>
        <v>0049202536</v>
      </c>
      <c r="C217" s="28" t="s">
        <v>21</v>
      </c>
      <c r="D217" s="40">
        <f t="shared" ref="D217:S217" si="112">ROUND(((D211+D212+D213+D214+D215+D216)/6),2)</f>
        <v>85.17</v>
      </c>
      <c r="E217" s="40">
        <f t="shared" si="112"/>
        <v>85.83</v>
      </c>
      <c r="F217" s="40">
        <f t="shared" si="112"/>
        <v>86.42</v>
      </c>
      <c r="G217" s="40">
        <f t="shared" si="112"/>
        <v>83.92</v>
      </c>
      <c r="H217" s="40">
        <f t="shared" si="112"/>
        <v>86.25</v>
      </c>
      <c r="I217" s="40">
        <f t="shared" si="112"/>
        <v>84.83</v>
      </c>
      <c r="J217" s="40">
        <f t="shared" si="112"/>
        <v>92.17</v>
      </c>
      <c r="K217" s="40">
        <f t="shared" si="112"/>
        <v>86.42</v>
      </c>
      <c r="L217" s="40">
        <f t="shared" si="112"/>
        <v>87.08</v>
      </c>
      <c r="M217" s="40">
        <f t="shared" ref="M217" si="113">ROUND(((M211+M212+M213+M214+M215+M216)/6),2)</f>
        <v>87.58</v>
      </c>
      <c r="N217" s="40">
        <f t="shared" si="112"/>
        <v>84.92</v>
      </c>
      <c r="O217" s="40">
        <f t="shared" si="112"/>
        <v>85.42</v>
      </c>
      <c r="P217" s="40">
        <f t="shared" si="112"/>
        <v>81.5</v>
      </c>
      <c r="Q217" s="40">
        <f t="shared" si="112"/>
        <v>81</v>
      </c>
      <c r="R217" s="40">
        <f t="shared" si="112"/>
        <v>83.25</v>
      </c>
      <c r="S217" s="39">
        <f t="shared" si="112"/>
        <v>1281.75</v>
      </c>
      <c r="T217" s="40">
        <f t="shared" si="111"/>
        <v>85.45</v>
      </c>
      <c r="U217" s="375"/>
      <c r="V217" s="340"/>
    </row>
    <row r="218" spans="1:22" ht="15" customHeight="1">
      <c r="A218" s="361"/>
      <c r="B218" s="78"/>
      <c r="C218" s="28" t="s">
        <v>206</v>
      </c>
      <c r="D218" s="79">
        <f>VLOOKUP($A$211,'Nilai USP'!$B$8:$T$280,4)</f>
        <v>98</v>
      </c>
      <c r="E218" s="79">
        <f>VLOOKUP($A$211,'Nilai USP'!$B$8:$T$280,5)</f>
        <v>85.384615384615387</v>
      </c>
      <c r="F218" s="79">
        <f>VLOOKUP($A$211,'Nilai USP'!$B$8:$T$280,6)</f>
        <v>92</v>
      </c>
      <c r="G218" s="79">
        <f>VLOOKUP($A$211,'Nilai USP'!$B$8:$T$280,7)</f>
        <v>88</v>
      </c>
      <c r="H218" s="79">
        <f>VLOOKUP($A$211,'Nilai USP'!$B$8:$T$280,8)</f>
        <v>88</v>
      </c>
      <c r="I218" s="79">
        <f>VLOOKUP($A$211,'Nilai USP'!$B$8:$T$280,9)</f>
        <v>93</v>
      </c>
      <c r="J218" s="79">
        <f>VLOOKUP($A$211,'Nilai USP'!$B$8:$T$280,10)</f>
        <v>92</v>
      </c>
      <c r="K218" s="79">
        <f>VLOOKUP($A$211,'Nilai USP'!$B$8:$T$280,11)</f>
        <v>93</v>
      </c>
      <c r="L218" s="79">
        <f>VLOOKUP($A$211,'Nilai USP'!$B$8:$T$280,12)</f>
        <v>91</v>
      </c>
      <c r="M218" s="79">
        <f>VLOOKUP($A$211,'Nilai USP'!$B$8:$T$280,13)</f>
        <v>98.235294117647058</v>
      </c>
      <c r="N218" s="79">
        <f>VLOOKUP($A$211,'Nilai USP'!$B$8:$T$280,14)</f>
        <v>87</v>
      </c>
      <c r="O218" s="79">
        <f>VLOOKUP($A$211,'Nilai USP'!$B$8:$T$280,15)</f>
        <v>83</v>
      </c>
      <c r="P218" s="79">
        <f>VLOOKUP($A$211,'Nilai USP'!$B$8:$T$280,16)</f>
        <v>90</v>
      </c>
      <c r="Q218" s="79">
        <f>VLOOKUP($A$211,'Nilai USP'!$B$8:$T$280,17)</f>
        <v>80</v>
      </c>
      <c r="R218" s="79">
        <f>VLOOKUP($A$211,'Nilai USP'!$B$8:$T$280,18)</f>
        <v>89</v>
      </c>
      <c r="S218" s="38">
        <f t="shared" ref="S218:S225" si="114">SUM(D218:R218)</f>
        <v>1347.6199095022625</v>
      </c>
      <c r="T218" s="38">
        <f t="shared" si="111"/>
        <v>89.84</v>
      </c>
      <c r="U218" s="375"/>
      <c r="V218" s="340"/>
    </row>
    <row r="219" spans="1:22" ht="15" customHeight="1" thickBot="1">
      <c r="A219" s="362"/>
      <c r="B219" s="29"/>
      <c r="C219" s="37" t="s">
        <v>205</v>
      </c>
      <c r="D219" s="41">
        <f t="shared" ref="D219:R219" si="115">ROUND((D217*$V$6+D218*$V$7),0)</f>
        <v>92</v>
      </c>
      <c r="E219" s="41">
        <f t="shared" si="115"/>
        <v>86</v>
      </c>
      <c r="F219" s="41">
        <f t="shared" si="115"/>
        <v>89</v>
      </c>
      <c r="G219" s="41">
        <f t="shared" si="115"/>
        <v>86</v>
      </c>
      <c r="H219" s="41">
        <f t="shared" si="115"/>
        <v>87</v>
      </c>
      <c r="I219" s="41">
        <f t="shared" si="115"/>
        <v>89</v>
      </c>
      <c r="J219" s="41">
        <f t="shared" si="115"/>
        <v>92</v>
      </c>
      <c r="K219" s="41">
        <f t="shared" si="115"/>
        <v>90</v>
      </c>
      <c r="L219" s="41">
        <f t="shared" si="115"/>
        <v>89</v>
      </c>
      <c r="M219" s="41">
        <f t="shared" si="115"/>
        <v>93</v>
      </c>
      <c r="N219" s="41">
        <f t="shared" si="115"/>
        <v>86</v>
      </c>
      <c r="O219" s="41">
        <f t="shared" si="115"/>
        <v>84</v>
      </c>
      <c r="P219" s="41">
        <f t="shared" si="115"/>
        <v>86</v>
      </c>
      <c r="Q219" s="41">
        <f t="shared" si="115"/>
        <v>81</v>
      </c>
      <c r="R219" s="41">
        <f t="shared" si="115"/>
        <v>86</v>
      </c>
      <c r="S219" s="41">
        <f t="shared" si="114"/>
        <v>1316</v>
      </c>
      <c r="T219" s="41">
        <f t="shared" si="111"/>
        <v>87.73</v>
      </c>
      <c r="U219" s="376"/>
      <c r="V219" s="341"/>
    </row>
    <row r="220" spans="1:22" ht="15" customHeight="1" thickTop="1">
      <c r="A220" s="377">
        <v>24</v>
      </c>
      <c r="B220" s="26"/>
      <c r="C220" s="34" t="s">
        <v>34</v>
      </c>
      <c r="D220" s="83">
        <f>VLOOKUP($A$220,Raport1!$B$8:$T$280,4)</f>
        <v>78</v>
      </c>
      <c r="E220" s="83">
        <f>VLOOKUP($A$220,Raport1!$B$8:$T$280,5)</f>
        <v>80</v>
      </c>
      <c r="F220" s="83">
        <f>VLOOKUP($A$220,Raport1!$B$8:$T$280,6)</f>
        <v>82</v>
      </c>
      <c r="G220" s="83">
        <f>VLOOKUP($A$220,Raport1!$B$8:$T$280,7)</f>
        <v>75.5</v>
      </c>
      <c r="H220" s="83">
        <f>VLOOKUP($A$220,Raport1!$B$8:$T$280,8)</f>
        <v>75</v>
      </c>
      <c r="I220" s="83">
        <f>VLOOKUP($A$220,Raport1!$B$8:$T$280,9)</f>
        <v>78.5</v>
      </c>
      <c r="J220" s="83">
        <f>VLOOKUP($A$220,Raport1!$B$8:$T$280,10)</f>
        <v>91</v>
      </c>
      <c r="K220" s="83">
        <f>VLOOKUP($A$220,Raport1!$B$8:$T$280,11)</f>
        <v>82.5</v>
      </c>
      <c r="L220" s="83">
        <f>VLOOKUP($A$220,Raport1!$B$8:$T$280,12)</f>
        <v>85</v>
      </c>
      <c r="M220" s="83">
        <f>VLOOKUP($A$220,Raport1!$B$8:$T$280,13)</f>
        <v>78</v>
      </c>
      <c r="N220" s="83">
        <f>VLOOKUP($A$220,Raport1!$B$8:$T$280,14)</f>
        <v>76</v>
      </c>
      <c r="O220" s="83">
        <f>VLOOKUP($A$220,Raport1!$B$8:$T$280,15)</f>
        <v>80.5</v>
      </c>
      <c r="P220" s="83">
        <f>VLOOKUP($A$220,Raport1!$B$8:$T$280,16)</f>
        <v>74.5</v>
      </c>
      <c r="Q220" s="83">
        <f>VLOOKUP($A$220,Raport1!$B$8:$T$280,17)</f>
        <v>77</v>
      </c>
      <c r="R220" s="83">
        <f>VLOOKUP($A$220,Raport1!$B$8:$T$280,18)</f>
        <v>77</v>
      </c>
      <c r="S220" s="80">
        <f t="shared" si="114"/>
        <v>1190.5</v>
      </c>
      <c r="T220" s="80">
        <f t="shared" ref="T220:T228" si="116">ROUND(S220/COUNT(D220:R220),2)</f>
        <v>79.37</v>
      </c>
      <c r="U220" s="337" t="str">
        <f>'SIKAP IPA'!J31</f>
        <v>SB</v>
      </c>
      <c r="V220" s="340" t="s">
        <v>33</v>
      </c>
    </row>
    <row r="221" spans="1:22" ht="15" customHeight="1">
      <c r="A221" s="361"/>
      <c r="B221" s="26"/>
      <c r="C221" s="35" t="s">
        <v>35</v>
      </c>
      <c r="D221" s="84">
        <f>VLOOKUP($A$220,Raport2!$B$8:$T$280,4)</f>
        <v>81</v>
      </c>
      <c r="E221" s="84">
        <f>VLOOKUP($A$220,Raport2!$B$8:$T$280,5)</f>
        <v>82.5</v>
      </c>
      <c r="F221" s="84">
        <f>VLOOKUP($A$220,Raport2!$B$8:$T$280,6)</f>
        <v>80.5</v>
      </c>
      <c r="G221" s="84">
        <f>VLOOKUP($A$220,Raport2!$B$8:$T$280,7)</f>
        <v>82.5</v>
      </c>
      <c r="H221" s="84">
        <f>VLOOKUP($A$220,Raport2!$B$8:$T$280,8)</f>
        <v>75</v>
      </c>
      <c r="I221" s="84">
        <f>VLOOKUP($A$220,Raport2!$B$8:$T$280,9)</f>
        <v>79.5</v>
      </c>
      <c r="J221" s="84">
        <f>VLOOKUP($A$220,Raport2!$B$8:$T$280,10)</f>
        <v>91</v>
      </c>
      <c r="K221" s="84">
        <f>VLOOKUP($A$220,Raport2!$B$8:$T$280,11)</f>
        <v>84</v>
      </c>
      <c r="L221" s="84">
        <f>VLOOKUP($A$220,Raport2!$B$8:$T$280,12)</f>
        <v>83</v>
      </c>
      <c r="M221" s="84">
        <f>VLOOKUP($A$220,Raport2!$B$8:$T$280,13)</f>
        <v>81</v>
      </c>
      <c r="N221" s="84">
        <f>VLOOKUP($A$220,Raport2!$B$8:$T$280,14)</f>
        <v>83</v>
      </c>
      <c r="O221" s="84">
        <f>VLOOKUP($A$220,Raport2!$B$8:$T$280,15)</f>
        <v>83</v>
      </c>
      <c r="P221" s="84">
        <f>VLOOKUP($A$220,Raport2!$B$8:$T$280,16)</f>
        <v>80</v>
      </c>
      <c r="Q221" s="84">
        <f>VLOOKUP($A$220,Raport2!$B$8:$T$280,17)</f>
        <v>79.5</v>
      </c>
      <c r="R221" s="84">
        <f>VLOOKUP($A$220,Raport2!$B$8:$T$280,18)</f>
        <v>86</v>
      </c>
      <c r="S221" s="38">
        <f t="shared" si="114"/>
        <v>1231.5</v>
      </c>
      <c r="T221" s="38">
        <f t="shared" si="116"/>
        <v>82.1</v>
      </c>
      <c r="U221" s="375"/>
      <c r="V221" s="340"/>
    </row>
    <row r="222" spans="1:22" ht="15" customHeight="1">
      <c r="A222" s="361"/>
      <c r="B222" s="342" t="str">
        <f>VLOOKUP($A$220,PresensiMIPA!$A$7:$W$360,7)</f>
        <v>PINGKAN AL PUNDANI</v>
      </c>
      <c r="C222" s="35" t="s">
        <v>22</v>
      </c>
      <c r="D222" s="84">
        <f>VLOOKUP($A$220,Raport3!$B$8:$T$280,4)</f>
        <v>87.5</v>
      </c>
      <c r="E222" s="84">
        <f>VLOOKUP($A$220,Raport3!$B$8:$T$280,5)</f>
        <v>85</v>
      </c>
      <c r="F222" s="84">
        <f>VLOOKUP($A$220,Raport3!$B$8:$T$280,6)</f>
        <v>88.5</v>
      </c>
      <c r="G222" s="84">
        <f>VLOOKUP($A$220,Raport3!$B$8:$T$280,7)</f>
        <v>91.5</v>
      </c>
      <c r="H222" s="84">
        <f>VLOOKUP($A$220,Raport3!$B$8:$T$280,8)</f>
        <v>87.5</v>
      </c>
      <c r="I222" s="84">
        <f>VLOOKUP($A$220,Raport3!$B$8:$T$280,9)</f>
        <v>83</v>
      </c>
      <c r="J222" s="84">
        <f>VLOOKUP($A$220,Raport3!$B$8:$T$280,10)</f>
        <v>92</v>
      </c>
      <c r="K222" s="84">
        <f>VLOOKUP($A$220,Raport3!$B$8:$T$280,11)</f>
        <v>88</v>
      </c>
      <c r="L222" s="84">
        <f>VLOOKUP($A$220,Raport3!$B$8:$T$280,12)</f>
        <v>86.5</v>
      </c>
      <c r="M222" s="84">
        <f>VLOOKUP($A$220,Raport3!$B$8:$T$280,13)</f>
        <v>88.5</v>
      </c>
      <c r="N222" s="84">
        <f>VLOOKUP($A$220,Raport3!$B$8:$T$280,14)</f>
        <v>84.5</v>
      </c>
      <c r="O222" s="84">
        <f>VLOOKUP($A$220,Raport3!$B$8:$T$280,15)</f>
        <v>89</v>
      </c>
      <c r="P222" s="84">
        <f>VLOOKUP($A$220,Raport3!$B$8:$T$280,16)</f>
        <v>88</v>
      </c>
      <c r="Q222" s="84">
        <f>VLOOKUP($A$220,Raport3!$B$8:$T$280,17)</f>
        <v>83</v>
      </c>
      <c r="R222" s="84">
        <f>VLOOKUP($A$220,Raport3!$B$8:$T$280,18)</f>
        <v>87.5</v>
      </c>
      <c r="S222" s="38">
        <f t="shared" si="114"/>
        <v>1310</v>
      </c>
      <c r="T222" s="38">
        <f t="shared" si="116"/>
        <v>87.33</v>
      </c>
      <c r="U222" s="375"/>
      <c r="V222" s="340"/>
    </row>
    <row r="223" spans="1:22" ht="15" customHeight="1">
      <c r="A223" s="361"/>
      <c r="B223" s="342"/>
      <c r="C223" s="35" t="s">
        <v>23</v>
      </c>
      <c r="D223" s="84">
        <f>VLOOKUP($A$220,Raport4!$B$8:$T$255,4)</f>
        <v>90</v>
      </c>
      <c r="E223" s="84">
        <f>VLOOKUP($A$220,Raport4!$B$8:$T$255,5)</f>
        <v>88</v>
      </c>
      <c r="F223" s="84">
        <f>VLOOKUP($A$220,Raport4!$B$8:$T$255,6)</f>
        <v>92</v>
      </c>
      <c r="G223" s="84">
        <f>VLOOKUP($A$220,Raport4!$B$8:$T$255,7)</f>
        <v>92</v>
      </c>
      <c r="H223" s="84">
        <f>VLOOKUP($A$220,Raport4!$B$8:$T$255,8)</f>
        <v>89</v>
      </c>
      <c r="I223" s="84">
        <f>VLOOKUP($A$220,Raport4!$B$8:$T$255,9)</f>
        <v>84</v>
      </c>
      <c r="J223" s="84">
        <f>VLOOKUP($A$220,Raport4!$B$8:$T$255,10)</f>
        <v>93</v>
      </c>
      <c r="K223" s="84">
        <f>VLOOKUP($A$220,Raport4!$B$8:$T$255,11)</f>
        <v>88</v>
      </c>
      <c r="L223" s="84">
        <f>VLOOKUP($A$220,Raport4!$B$8:$T$255,12)</f>
        <v>87</v>
      </c>
      <c r="M223" s="84">
        <f>VLOOKUP($A$220,Raport4!$B$8:$T$255,12)</f>
        <v>87</v>
      </c>
      <c r="N223" s="84">
        <f>VLOOKUP($A$220,Raport4!$B$8:$T$255,14)</f>
        <v>93.5</v>
      </c>
      <c r="O223" s="84">
        <f>VLOOKUP($A$220,Raport4!$B$8:$T$255,15)</f>
        <v>89</v>
      </c>
      <c r="P223" s="84">
        <f>VLOOKUP($A$220,Raport4!$B$8:$T$255,16)</f>
        <v>82.5</v>
      </c>
      <c r="Q223" s="84">
        <f>VLOOKUP($A$220,Raport4!$B$8:$T$255,17)</f>
        <v>85</v>
      </c>
      <c r="R223" s="84">
        <f>VLOOKUP($A$220,Raport4!$B$8:$T$255,18)</f>
        <v>86.5</v>
      </c>
      <c r="S223" s="38">
        <f t="shared" si="114"/>
        <v>1326.5</v>
      </c>
      <c r="T223" s="38">
        <f t="shared" si="116"/>
        <v>88.43</v>
      </c>
      <c r="U223" s="375"/>
      <c r="V223" s="340"/>
    </row>
    <row r="224" spans="1:22" ht="15" customHeight="1">
      <c r="A224" s="361"/>
      <c r="B224" s="77" t="str">
        <f>VLOOKUP($A$220,PresensiMIPA!$A$7:$W$360,4)</f>
        <v>3510135608040001</v>
      </c>
      <c r="C224" s="35" t="s">
        <v>24</v>
      </c>
      <c r="D224" s="84">
        <f>VLOOKUP($A$220,Raport5!$B$8:$T$280,4)</f>
        <v>88</v>
      </c>
      <c r="E224" s="84">
        <f>VLOOKUP($A$220,Raport5!$B$8:$T$280,5)</f>
        <v>90.5</v>
      </c>
      <c r="F224" s="84">
        <f>VLOOKUP($A$220,Raport5!$B$8:$T$280,6)</f>
        <v>91</v>
      </c>
      <c r="G224" s="84">
        <f>VLOOKUP($A$220,Raport5!$B$8:$T$280,7)</f>
        <v>93.5</v>
      </c>
      <c r="H224" s="84">
        <f>VLOOKUP($A$220,Raport5!$B$8:$T$280,8)</f>
        <v>92.5</v>
      </c>
      <c r="I224" s="84">
        <f>VLOOKUP($A$220,Raport5!$B$8:$T$280,9)</f>
        <v>86</v>
      </c>
      <c r="J224" s="84">
        <f>VLOOKUP($A$220,Raport5!$B$8:$T$280,10)</f>
        <v>95.5</v>
      </c>
      <c r="K224" s="84">
        <f>VLOOKUP($A$220,Raport5!$B$8:$T$280,11)</f>
        <v>90</v>
      </c>
      <c r="L224" s="84">
        <f>VLOOKUP($A$220,Raport5!$B$8:$T$280,12)</f>
        <v>90.5</v>
      </c>
      <c r="M224" s="84">
        <f>VLOOKUP($A$220,Raport5!$B$8:$T$280,13)</f>
        <v>92.5</v>
      </c>
      <c r="N224" s="84">
        <f>VLOOKUP($A$220,Raport5!$B$8:$T$280,14)</f>
        <v>94.5</v>
      </c>
      <c r="O224" s="84">
        <f>VLOOKUP($A$220,Raport5!$B$8:$T$280,15)</f>
        <v>93.5</v>
      </c>
      <c r="P224" s="84">
        <f>VLOOKUP($A$220,Raport5!$B$8:$T$280,16)</f>
        <v>86.5</v>
      </c>
      <c r="Q224" s="84">
        <f>VLOOKUP($A$220,Raport5!$B$8:$T$280,17)</f>
        <v>88</v>
      </c>
      <c r="R224" s="84">
        <f>VLOOKUP($A$220,Raport5!$B$8:$T$280,18)</f>
        <v>91.5</v>
      </c>
      <c r="S224" s="38">
        <f t="shared" si="114"/>
        <v>1364</v>
      </c>
      <c r="T224" s="38">
        <f t="shared" si="116"/>
        <v>90.93</v>
      </c>
      <c r="U224" s="375"/>
      <c r="V224" s="340"/>
    </row>
    <row r="225" spans="1:22" ht="15" customHeight="1">
      <c r="A225" s="361"/>
      <c r="B225" s="78">
        <f>VLOOKUP($A$220,PresensiMIPA!$A$7:$W$360,2)</f>
        <v>12423</v>
      </c>
      <c r="C225" s="35" t="s">
        <v>67</v>
      </c>
      <c r="D225" s="84">
        <f>VLOOKUP($A$220,Raport6!$B$8:$T$280,4)</f>
        <v>90.5</v>
      </c>
      <c r="E225" s="84">
        <f>VLOOKUP($A$220,Raport6!$B$8:$T$280,5)</f>
        <v>92.5</v>
      </c>
      <c r="F225" s="84">
        <f>VLOOKUP($A$220,Raport6!$B$8:$T$280,6)</f>
        <v>94</v>
      </c>
      <c r="G225" s="84">
        <f>VLOOKUP($A$220,Raport6!$B$8:$T$280,7)</f>
        <v>93.5</v>
      </c>
      <c r="H225" s="84">
        <f>VLOOKUP($A$220,Raport6!$B$8:$T$280,8)</f>
        <v>92.5</v>
      </c>
      <c r="I225" s="84">
        <f>VLOOKUP($A$220,Raport6!$B$8:$T$280,9)</f>
        <v>88</v>
      </c>
      <c r="J225" s="84">
        <f>VLOOKUP($A$220,Raport6!$B$8:$T$280,10)</f>
        <v>97</v>
      </c>
      <c r="K225" s="84">
        <f>VLOOKUP($A$220,Raport6!$B$8:$T$280,11)</f>
        <v>93</v>
      </c>
      <c r="L225" s="84">
        <f>VLOOKUP($A$220,Raport6!$B$8:$T$280,12)</f>
        <v>92</v>
      </c>
      <c r="M225" s="84">
        <f>VLOOKUP($A$220,Raport6!$B$8:$T$280,13)</f>
        <v>95</v>
      </c>
      <c r="N225" s="84">
        <f>VLOOKUP($A$220,Raport6!$B$8:$T$280,14)</f>
        <v>94</v>
      </c>
      <c r="O225" s="84">
        <f>VLOOKUP($A$220,Raport6!$B$8:$T$280,15)</f>
        <v>94</v>
      </c>
      <c r="P225" s="84">
        <f>VLOOKUP($A$220,Raport6!$B$8:$T$280,16)</f>
        <v>87.5</v>
      </c>
      <c r="Q225" s="84">
        <f>VLOOKUP($A$220,Raport6!$B$8:$T$280,17)</f>
        <v>91</v>
      </c>
      <c r="R225" s="84">
        <f>VLOOKUP($A$220,Raport6!$B$8:$T$280,18)</f>
        <v>92</v>
      </c>
      <c r="S225" s="38">
        <f t="shared" si="114"/>
        <v>1386.5</v>
      </c>
      <c r="T225" s="38">
        <f t="shared" si="116"/>
        <v>92.43</v>
      </c>
      <c r="U225" s="375"/>
      <c r="V225" s="340"/>
    </row>
    <row r="226" spans="1:22" ht="15" customHeight="1">
      <c r="A226" s="361"/>
      <c r="B226" s="78" t="str">
        <f>VLOOKUP($A$220,PresensiMIPA!$A$7:$W$360,3)</f>
        <v>0041826338</v>
      </c>
      <c r="C226" s="28" t="s">
        <v>21</v>
      </c>
      <c r="D226" s="40">
        <f t="shared" ref="D226:S226" si="117">ROUND(((D220+D221+D222+D223+D224+D225)/6),2)</f>
        <v>85.83</v>
      </c>
      <c r="E226" s="40">
        <f t="shared" si="117"/>
        <v>86.42</v>
      </c>
      <c r="F226" s="40">
        <f t="shared" si="117"/>
        <v>88</v>
      </c>
      <c r="G226" s="40">
        <f t="shared" si="117"/>
        <v>88.08</v>
      </c>
      <c r="H226" s="40">
        <f t="shared" si="117"/>
        <v>85.25</v>
      </c>
      <c r="I226" s="40">
        <f t="shared" si="117"/>
        <v>83.17</v>
      </c>
      <c r="J226" s="40">
        <f t="shared" si="117"/>
        <v>93.25</v>
      </c>
      <c r="K226" s="40">
        <f t="shared" si="117"/>
        <v>87.58</v>
      </c>
      <c r="L226" s="40">
        <f t="shared" si="117"/>
        <v>87.33</v>
      </c>
      <c r="M226" s="40">
        <f t="shared" ref="M226" si="118">ROUND(((M220+M221+M222+M223+M224+M225)/6),2)</f>
        <v>87</v>
      </c>
      <c r="N226" s="40">
        <f t="shared" si="117"/>
        <v>87.58</v>
      </c>
      <c r="O226" s="40">
        <f t="shared" si="117"/>
        <v>88.17</v>
      </c>
      <c r="P226" s="40">
        <f t="shared" si="117"/>
        <v>83.17</v>
      </c>
      <c r="Q226" s="40">
        <f t="shared" si="117"/>
        <v>83.92</v>
      </c>
      <c r="R226" s="40">
        <f t="shared" si="117"/>
        <v>86.75</v>
      </c>
      <c r="S226" s="39">
        <f t="shared" si="117"/>
        <v>1301.5</v>
      </c>
      <c r="T226" s="40">
        <f t="shared" si="116"/>
        <v>86.77</v>
      </c>
      <c r="U226" s="375"/>
      <c r="V226" s="340"/>
    </row>
    <row r="227" spans="1:22" ht="15" customHeight="1">
      <c r="A227" s="361"/>
      <c r="B227" s="78"/>
      <c r="C227" s="28" t="s">
        <v>206</v>
      </c>
      <c r="D227" s="79">
        <f>VLOOKUP($A$220,'Nilai USP'!$B$8:$T$280,4)</f>
        <v>95</v>
      </c>
      <c r="E227" s="79">
        <f>VLOOKUP($A$220,'Nilai USP'!$B$8:$T$280,5)</f>
        <v>84.615384615384613</v>
      </c>
      <c r="F227" s="79">
        <f>VLOOKUP($A$220,'Nilai USP'!$B$8:$T$280,6)</f>
        <v>94</v>
      </c>
      <c r="G227" s="79">
        <f>VLOOKUP($A$220,'Nilai USP'!$B$8:$T$280,7)</f>
        <v>93</v>
      </c>
      <c r="H227" s="79">
        <f>VLOOKUP($A$220,'Nilai USP'!$B$8:$T$280,8)</f>
        <v>82</v>
      </c>
      <c r="I227" s="79">
        <f>VLOOKUP($A$220,'Nilai USP'!$B$8:$T$280,9)</f>
        <v>93</v>
      </c>
      <c r="J227" s="79">
        <f>VLOOKUP($A$220,'Nilai USP'!$B$8:$T$280,10)</f>
        <v>90</v>
      </c>
      <c r="K227" s="79">
        <f>VLOOKUP($A$220,'Nilai USP'!$B$8:$T$280,11)</f>
        <v>93</v>
      </c>
      <c r="L227" s="79">
        <f>VLOOKUP($A$220,'Nilai USP'!$B$8:$T$280,12)</f>
        <v>92</v>
      </c>
      <c r="M227" s="79">
        <f>VLOOKUP($A$220,'Nilai USP'!$B$8:$T$280,13)</f>
        <v>97.35294117647058</v>
      </c>
      <c r="N227" s="79">
        <f>VLOOKUP($A$220,'Nilai USP'!$B$8:$T$280,14)</f>
        <v>92</v>
      </c>
      <c r="O227" s="79">
        <f>VLOOKUP($A$220,'Nilai USP'!$B$8:$T$280,15)</f>
        <v>84</v>
      </c>
      <c r="P227" s="79">
        <f>VLOOKUP($A$220,'Nilai USP'!$B$8:$T$280,16)</f>
        <v>83</v>
      </c>
      <c r="Q227" s="79">
        <f>VLOOKUP($A$220,'Nilai USP'!$B$8:$T$280,17)</f>
        <v>92</v>
      </c>
      <c r="R227" s="79">
        <f>VLOOKUP($A$220,'Nilai USP'!$B$8:$T$280,18)</f>
        <v>88</v>
      </c>
      <c r="S227" s="38">
        <f t="shared" ref="S227:S234" si="119">SUM(D227:R227)</f>
        <v>1352.9683257918552</v>
      </c>
      <c r="T227" s="38">
        <f t="shared" si="116"/>
        <v>90.2</v>
      </c>
      <c r="U227" s="375"/>
      <c r="V227" s="340"/>
    </row>
    <row r="228" spans="1:22" ht="15" customHeight="1" thickBot="1">
      <c r="A228" s="362"/>
      <c r="B228" s="29"/>
      <c r="C228" s="37" t="s">
        <v>205</v>
      </c>
      <c r="D228" s="41">
        <f t="shared" ref="D228:R228" si="120">ROUND((D226*$V$6+D227*$V$7),0)</f>
        <v>90</v>
      </c>
      <c r="E228" s="41">
        <f t="shared" si="120"/>
        <v>86</v>
      </c>
      <c r="F228" s="41">
        <f t="shared" si="120"/>
        <v>91</v>
      </c>
      <c r="G228" s="41">
        <f t="shared" si="120"/>
        <v>91</v>
      </c>
      <c r="H228" s="41">
        <f t="shared" si="120"/>
        <v>84</v>
      </c>
      <c r="I228" s="41">
        <f t="shared" si="120"/>
        <v>88</v>
      </c>
      <c r="J228" s="41">
        <f t="shared" si="120"/>
        <v>92</v>
      </c>
      <c r="K228" s="41">
        <f t="shared" si="120"/>
        <v>90</v>
      </c>
      <c r="L228" s="41">
        <f t="shared" si="120"/>
        <v>90</v>
      </c>
      <c r="M228" s="41">
        <f t="shared" si="120"/>
        <v>92</v>
      </c>
      <c r="N228" s="41">
        <f t="shared" si="120"/>
        <v>90</v>
      </c>
      <c r="O228" s="41">
        <f t="shared" si="120"/>
        <v>86</v>
      </c>
      <c r="P228" s="41">
        <f t="shared" si="120"/>
        <v>83</v>
      </c>
      <c r="Q228" s="41">
        <f t="shared" si="120"/>
        <v>88</v>
      </c>
      <c r="R228" s="41">
        <f t="shared" si="120"/>
        <v>87</v>
      </c>
      <c r="S228" s="41">
        <f t="shared" si="119"/>
        <v>1328</v>
      </c>
      <c r="T228" s="41">
        <f t="shared" si="116"/>
        <v>88.53</v>
      </c>
      <c r="U228" s="376"/>
      <c r="V228" s="341"/>
    </row>
    <row r="229" spans="1:22" ht="15" customHeight="1" thickTop="1">
      <c r="A229" s="377">
        <v>25</v>
      </c>
      <c r="B229" s="26"/>
      <c r="C229" s="34" t="s">
        <v>34</v>
      </c>
      <c r="D229" s="83">
        <f>VLOOKUP($A$229,Raport1!$B$8:$T$280,4)</f>
        <v>78</v>
      </c>
      <c r="E229" s="83">
        <f>VLOOKUP($A$229,Raport1!$B$8:$T$280,5)</f>
        <v>77.5</v>
      </c>
      <c r="F229" s="83">
        <f>VLOOKUP($A$229,Raport1!$B$8:$T$280,6)</f>
        <v>77</v>
      </c>
      <c r="G229" s="83">
        <f>VLOOKUP($A$229,Raport1!$B$8:$T$280,7)</f>
        <v>76</v>
      </c>
      <c r="H229" s="83">
        <f>VLOOKUP($A$229,Raport1!$B$8:$T$280,8)</f>
        <v>70</v>
      </c>
      <c r="I229" s="83">
        <f>VLOOKUP($A$229,Raport1!$B$8:$T$280,9)</f>
        <v>77.5</v>
      </c>
      <c r="J229" s="83">
        <f>VLOOKUP($A$229,Raport1!$B$8:$T$280,10)</f>
        <v>82.5</v>
      </c>
      <c r="K229" s="83">
        <f>VLOOKUP($A$229,Raport1!$B$8:$T$280,11)</f>
        <v>81.5</v>
      </c>
      <c r="L229" s="83">
        <f>VLOOKUP($A$229,Raport1!$B$8:$T$280,12)</f>
        <v>84.5</v>
      </c>
      <c r="M229" s="83">
        <f>VLOOKUP($A$229,Raport1!$B$8:$T$280,13)</f>
        <v>77</v>
      </c>
      <c r="N229" s="83">
        <f>VLOOKUP($A$229,Raport1!$B$8:$T$280,14)</f>
        <v>73.5</v>
      </c>
      <c r="O229" s="83">
        <f>VLOOKUP($A$229,Raport1!$B$8:$T$280,15)</f>
        <v>78.5</v>
      </c>
      <c r="P229" s="83">
        <f>VLOOKUP($A$229,Raport1!$B$8:$T$280,16)</f>
        <v>75.5</v>
      </c>
      <c r="Q229" s="83">
        <f>VLOOKUP($A$229,Raport1!$B$8:$T$280,17)</f>
        <v>77.5</v>
      </c>
      <c r="R229" s="83">
        <f>VLOOKUP($A$229,Raport1!$B$8:$T$280,18)</f>
        <v>77</v>
      </c>
      <c r="S229" s="80">
        <f t="shared" si="119"/>
        <v>1163.5</v>
      </c>
      <c r="T229" s="80">
        <f t="shared" ref="T229:T237" si="121">ROUND(S229/COUNT(D229:R229),2)</f>
        <v>77.569999999999993</v>
      </c>
      <c r="U229" s="337" t="str">
        <f>'SIKAP IPA'!J32</f>
        <v>SB</v>
      </c>
      <c r="V229" s="340" t="s">
        <v>33</v>
      </c>
    </row>
    <row r="230" spans="1:22" ht="15" customHeight="1">
      <c r="A230" s="361"/>
      <c r="B230" s="26"/>
      <c r="C230" s="35" t="s">
        <v>35</v>
      </c>
      <c r="D230" s="84">
        <f>VLOOKUP($A$229,Raport2!$B$8:$T$280,4)</f>
        <v>80.5</v>
      </c>
      <c r="E230" s="84">
        <f>VLOOKUP($A$229,Raport2!$B$8:$T$280,5)</f>
        <v>81.5</v>
      </c>
      <c r="F230" s="84">
        <f>VLOOKUP($A$229,Raport2!$B$8:$T$280,6)</f>
        <v>77.5</v>
      </c>
      <c r="G230" s="84">
        <f>VLOOKUP($A$229,Raport2!$B$8:$T$280,7)</f>
        <v>81.5</v>
      </c>
      <c r="H230" s="84">
        <f>VLOOKUP($A$229,Raport2!$B$8:$T$280,8)</f>
        <v>70</v>
      </c>
      <c r="I230" s="84">
        <f>VLOOKUP($A$229,Raport2!$B$8:$T$280,9)</f>
        <v>80</v>
      </c>
      <c r="J230" s="84">
        <f>VLOOKUP($A$229,Raport2!$B$8:$T$280,10)</f>
        <v>86.5</v>
      </c>
      <c r="K230" s="84">
        <f>VLOOKUP($A$229,Raport2!$B$8:$T$280,11)</f>
        <v>83</v>
      </c>
      <c r="L230" s="84">
        <f>VLOOKUP($A$229,Raport2!$B$8:$T$280,12)</f>
        <v>84.5</v>
      </c>
      <c r="M230" s="84">
        <f>VLOOKUP($A$229,Raport2!$B$8:$T$280,13)</f>
        <v>78.5</v>
      </c>
      <c r="N230" s="84">
        <f>VLOOKUP($A$229,Raport2!$B$8:$T$280,14)</f>
        <v>81</v>
      </c>
      <c r="O230" s="84">
        <f>VLOOKUP($A$229,Raport2!$B$8:$T$280,15)</f>
        <v>79.5</v>
      </c>
      <c r="P230" s="84">
        <f>VLOOKUP($A$229,Raport2!$B$8:$T$280,16)</f>
        <v>80</v>
      </c>
      <c r="Q230" s="84">
        <f>VLOOKUP($A$229,Raport2!$B$8:$T$280,17)</f>
        <v>81.5</v>
      </c>
      <c r="R230" s="84">
        <f>VLOOKUP($A$229,Raport2!$B$8:$T$280,18)</f>
        <v>80</v>
      </c>
      <c r="S230" s="38">
        <f t="shared" si="119"/>
        <v>1205.5</v>
      </c>
      <c r="T230" s="38">
        <f t="shared" si="121"/>
        <v>80.37</v>
      </c>
      <c r="U230" s="375"/>
      <c r="V230" s="340"/>
    </row>
    <row r="231" spans="1:22" ht="15" customHeight="1">
      <c r="A231" s="361"/>
      <c r="B231" s="342" t="str">
        <f>VLOOKUP($A$229,PresensiMIPA!$A$7:$W$360,7)</f>
        <v>QOTHRY ELNADA</v>
      </c>
      <c r="C231" s="35" t="s">
        <v>22</v>
      </c>
      <c r="D231" s="84">
        <f>VLOOKUP($A$229,Raport3!$B$8:$T$280,4)</f>
        <v>84</v>
      </c>
      <c r="E231" s="84">
        <f>VLOOKUP($A$229,Raport3!$B$8:$T$280,5)</f>
        <v>82.5</v>
      </c>
      <c r="F231" s="84">
        <f>VLOOKUP($A$229,Raport3!$B$8:$T$280,6)</f>
        <v>88</v>
      </c>
      <c r="G231" s="84">
        <f>VLOOKUP($A$229,Raport3!$B$8:$T$280,7)</f>
        <v>89</v>
      </c>
      <c r="H231" s="84">
        <f>VLOOKUP($A$229,Raport3!$B$8:$T$280,8)</f>
        <v>83</v>
      </c>
      <c r="I231" s="84">
        <f>VLOOKUP($A$229,Raport3!$B$8:$T$280,9)</f>
        <v>84</v>
      </c>
      <c r="J231" s="84">
        <f>VLOOKUP($A$229,Raport3!$B$8:$T$280,10)</f>
        <v>89</v>
      </c>
      <c r="K231" s="84">
        <f>VLOOKUP($A$229,Raport3!$B$8:$T$280,11)</f>
        <v>86</v>
      </c>
      <c r="L231" s="84">
        <f>VLOOKUP($A$229,Raport3!$B$8:$T$280,12)</f>
        <v>83.5</v>
      </c>
      <c r="M231" s="84">
        <f>VLOOKUP($A$229,Raport3!$B$8:$T$280,13)</f>
        <v>85.5</v>
      </c>
      <c r="N231" s="84">
        <f>VLOOKUP($A$229,Raport3!$B$8:$T$280,14)</f>
        <v>84.5</v>
      </c>
      <c r="O231" s="84">
        <f>VLOOKUP($A$229,Raport3!$B$8:$T$280,15)</f>
        <v>86.5</v>
      </c>
      <c r="P231" s="84">
        <f>VLOOKUP($A$229,Raport3!$B$8:$T$280,16)</f>
        <v>88</v>
      </c>
      <c r="Q231" s="84">
        <f>VLOOKUP($A$229,Raport3!$B$8:$T$280,17)</f>
        <v>82.5</v>
      </c>
      <c r="R231" s="84">
        <f>VLOOKUP($A$229,Raport3!$B$8:$T$280,18)</f>
        <v>80</v>
      </c>
      <c r="S231" s="38">
        <f t="shared" si="119"/>
        <v>1276</v>
      </c>
      <c r="T231" s="38">
        <f t="shared" si="121"/>
        <v>85.07</v>
      </c>
      <c r="U231" s="375"/>
      <c r="V231" s="340"/>
    </row>
    <row r="232" spans="1:22" ht="15" customHeight="1">
      <c r="A232" s="361"/>
      <c r="B232" s="342"/>
      <c r="C232" s="35" t="s">
        <v>23</v>
      </c>
      <c r="D232" s="84">
        <f>VLOOKUP($A$229,Raport4!$B$8:$T$255,4)</f>
        <v>86</v>
      </c>
      <c r="E232" s="84">
        <f>VLOOKUP($A$229,Raport4!$B$8:$T$255,5)</f>
        <v>87</v>
      </c>
      <c r="F232" s="84">
        <f>VLOOKUP($A$229,Raport4!$B$8:$T$255,6)</f>
        <v>90.5</v>
      </c>
      <c r="G232" s="84">
        <f>VLOOKUP($A$229,Raport4!$B$8:$T$255,7)</f>
        <v>90</v>
      </c>
      <c r="H232" s="84">
        <f>VLOOKUP($A$229,Raport4!$B$8:$T$255,8)</f>
        <v>87</v>
      </c>
      <c r="I232" s="84">
        <f>VLOOKUP($A$229,Raport4!$B$8:$T$255,9)</f>
        <v>86.5</v>
      </c>
      <c r="J232" s="84">
        <f>VLOOKUP($A$229,Raport4!$B$8:$T$255,10)</f>
        <v>89.5</v>
      </c>
      <c r="K232" s="84">
        <f>VLOOKUP($A$229,Raport4!$B$8:$T$255,11)</f>
        <v>86</v>
      </c>
      <c r="L232" s="84">
        <f>VLOOKUP($A$229,Raport4!$B$8:$T$255,12)</f>
        <v>85</v>
      </c>
      <c r="M232" s="84">
        <f>VLOOKUP($A$229,Raport4!$B$8:$T$255,12)</f>
        <v>85</v>
      </c>
      <c r="N232" s="84">
        <f>VLOOKUP($A$229,Raport4!$B$8:$T$255,14)</f>
        <v>85.5</v>
      </c>
      <c r="O232" s="84">
        <f>VLOOKUP($A$229,Raport4!$B$8:$T$255,15)</f>
        <v>86.5</v>
      </c>
      <c r="P232" s="84">
        <f>VLOOKUP($A$229,Raport4!$B$8:$T$255,16)</f>
        <v>83.5</v>
      </c>
      <c r="Q232" s="84">
        <f>VLOOKUP($A$229,Raport4!$B$8:$T$255,17)</f>
        <v>83.5</v>
      </c>
      <c r="R232" s="84">
        <f>VLOOKUP($A$229,Raport4!$B$8:$T$255,18)</f>
        <v>80.5</v>
      </c>
      <c r="S232" s="38">
        <f t="shared" si="119"/>
        <v>1292</v>
      </c>
      <c r="T232" s="38">
        <f t="shared" si="121"/>
        <v>86.13</v>
      </c>
      <c r="U232" s="375"/>
      <c r="V232" s="340"/>
    </row>
    <row r="233" spans="1:22" ht="15" customHeight="1">
      <c r="A233" s="361"/>
      <c r="B233" s="77" t="str">
        <f>VLOOKUP($A$229,PresensiMIPA!$A$7:$W$360,4)</f>
        <v>3526035902040002</v>
      </c>
      <c r="C233" s="35" t="s">
        <v>24</v>
      </c>
      <c r="D233" s="84">
        <f>VLOOKUP($A$229,Raport5!$B$8:$T$280,4)</f>
        <v>91.5</v>
      </c>
      <c r="E233" s="84">
        <f>VLOOKUP($A$229,Raport5!$B$8:$T$280,5)</f>
        <v>88.5</v>
      </c>
      <c r="F233" s="84">
        <f>VLOOKUP($A$229,Raport5!$B$8:$T$280,6)</f>
        <v>87</v>
      </c>
      <c r="G233" s="84">
        <f>VLOOKUP($A$229,Raport5!$B$8:$T$280,7)</f>
        <v>91.5</v>
      </c>
      <c r="H233" s="84">
        <f>VLOOKUP($A$229,Raport5!$B$8:$T$280,8)</f>
        <v>90.5</v>
      </c>
      <c r="I233" s="84">
        <f>VLOOKUP($A$229,Raport5!$B$8:$T$280,9)</f>
        <v>88</v>
      </c>
      <c r="J233" s="84">
        <f>VLOOKUP($A$229,Raport5!$B$8:$T$280,10)</f>
        <v>92</v>
      </c>
      <c r="K233" s="84">
        <f>VLOOKUP($A$229,Raport5!$B$8:$T$280,11)</f>
        <v>90</v>
      </c>
      <c r="L233" s="84">
        <f>VLOOKUP($A$229,Raport5!$B$8:$T$280,12)</f>
        <v>91</v>
      </c>
      <c r="M233" s="84">
        <f>VLOOKUP($A$229,Raport5!$B$8:$T$280,13)</f>
        <v>89.5</v>
      </c>
      <c r="N233" s="84">
        <f>VLOOKUP($A$229,Raport5!$B$8:$T$280,14)</f>
        <v>87.5</v>
      </c>
      <c r="O233" s="84">
        <f>VLOOKUP($A$229,Raport5!$B$8:$T$280,15)</f>
        <v>89.5</v>
      </c>
      <c r="P233" s="84">
        <f>VLOOKUP($A$229,Raport5!$B$8:$T$280,16)</f>
        <v>84.5</v>
      </c>
      <c r="Q233" s="84">
        <f>VLOOKUP($A$229,Raport5!$B$8:$T$280,17)</f>
        <v>85</v>
      </c>
      <c r="R233" s="84">
        <f>VLOOKUP($A$229,Raport5!$B$8:$T$280,18)</f>
        <v>84.5</v>
      </c>
      <c r="S233" s="38">
        <f t="shared" si="119"/>
        <v>1330.5</v>
      </c>
      <c r="T233" s="38">
        <f t="shared" si="121"/>
        <v>88.7</v>
      </c>
      <c r="U233" s="375"/>
      <c r="V233" s="340"/>
    </row>
    <row r="234" spans="1:22" ht="15" customHeight="1">
      <c r="A234" s="361"/>
      <c r="B234" s="78">
        <f>VLOOKUP($A$229,PresensiMIPA!$A$7:$W$360,2)</f>
        <v>12433</v>
      </c>
      <c r="C234" s="35" t="s">
        <v>67</v>
      </c>
      <c r="D234" s="84">
        <f>VLOOKUP($A$229,Raport6!$B$8:$T$280,4)</f>
        <v>92.5</v>
      </c>
      <c r="E234" s="84">
        <f>VLOOKUP($A$229,Raport6!$B$8:$T$280,5)</f>
        <v>95</v>
      </c>
      <c r="F234" s="84">
        <f>VLOOKUP($A$229,Raport6!$B$8:$T$280,6)</f>
        <v>91</v>
      </c>
      <c r="G234" s="84">
        <f>VLOOKUP($A$229,Raport6!$B$8:$T$280,7)</f>
        <v>91.5</v>
      </c>
      <c r="H234" s="84">
        <f>VLOOKUP($A$229,Raport6!$B$8:$T$280,8)</f>
        <v>90.5</v>
      </c>
      <c r="I234" s="84">
        <f>VLOOKUP($A$229,Raport6!$B$8:$T$280,9)</f>
        <v>88.5</v>
      </c>
      <c r="J234" s="84">
        <f>VLOOKUP($A$229,Raport6!$B$8:$T$280,10)</f>
        <v>95</v>
      </c>
      <c r="K234" s="84">
        <f>VLOOKUP($A$229,Raport6!$B$8:$T$280,11)</f>
        <v>93</v>
      </c>
      <c r="L234" s="84">
        <f>VLOOKUP($A$229,Raport6!$B$8:$T$280,12)</f>
        <v>93</v>
      </c>
      <c r="M234" s="84">
        <f>VLOOKUP($A$229,Raport6!$B$8:$T$280,13)</f>
        <v>93.5</v>
      </c>
      <c r="N234" s="84">
        <f>VLOOKUP($A$229,Raport6!$B$8:$T$280,14)</f>
        <v>89</v>
      </c>
      <c r="O234" s="84">
        <f>VLOOKUP($A$229,Raport6!$B$8:$T$280,15)</f>
        <v>89.5</v>
      </c>
      <c r="P234" s="84">
        <f>VLOOKUP($A$229,Raport6!$B$8:$T$280,16)</f>
        <v>86</v>
      </c>
      <c r="Q234" s="84">
        <f>VLOOKUP($A$229,Raport6!$B$8:$T$280,17)</f>
        <v>89</v>
      </c>
      <c r="R234" s="84">
        <f>VLOOKUP($A$229,Raport6!$B$8:$T$280,18)</f>
        <v>87</v>
      </c>
      <c r="S234" s="38">
        <f t="shared" si="119"/>
        <v>1364</v>
      </c>
      <c r="T234" s="38">
        <f t="shared" si="121"/>
        <v>90.93</v>
      </c>
      <c r="U234" s="375"/>
      <c r="V234" s="340"/>
    </row>
    <row r="235" spans="1:22" ht="15" customHeight="1">
      <c r="A235" s="361"/>
      <c r="B235" s="78" t="str">
        <f>VLOOKUP($A$229,PresensiMIPA!$A$7:$W$360,3)</f>
        <v>0048241230</v>
      </c>
      <c r="C235" s="28" t="s">
        <v>21</v>
      </c>
      <c r="D235" s="40">
        <f t="shared" ref="D235:S235" si="122">ROUND(((D229+D230+D231+D232+D233+D234)/6),2)</f>
        <v>85.42</v>
      </c>
      <c r="E235" s="40">
        <f t="shared" si="122"/>
        <v>85.33</v>
      </c>
      <c r="F235" s="40">
        <f t="shared" si="122"/>
        <v>85.17</v>
      </c>
      <c r="G235" s="40">
        <f t="shared" si="122"/>
        <v>86.58</v>
      </c>
      <c r="H235" s="40">
        <f t="shared" si="122"/>
        <v>81.83</v>
      </c>
      <c r="I235" s="40">
        <f t="shared" si="122"/>
        <v>84.08</v>
      </c>
      <c r="J235" s="40">
        <f t="shared" si="122"/>
        <v>89.08</v>
      </c>
      <c r="K235" s="40">
        <f t="shared" si="122"/>
        <v>86.58</v>
      </c>
      <c r="L235" s="40">
        <f t="shared" si="122"/>
        <v>86.92</v>
      </c>
      <c r="M235" s="40">
        <f t="shared" ref="M235" si="123">ROUND(((M229+M230+M231+M232+M233+M234)/6),2)</f>
        <v>84.83</v>
      </c>
      <c r="N235" s="40">
        <f t="shared" si="122"/>
        <v>83.5</v>
      </c>
      <c r="O235" s="40">
        <f t="shared" si="122"/>
        <v>85</v>
      </c>
      <c r="P235" s="40">
        <f t="shared" si="122"/>
        <v>82.92</v>
      </c>
      <c r="Q235" s="40">
        <f t="shared" si="122"/>
        <v>83.17</v>
      </c>
      <c r="R235" s="40">
        <f t="shared" si="122"/>
        <v>81.5</v>
      </c>
      <c r="S235" s="39">
        <f t="shared" si="122"/>
        <v>1271.92</v>
      </c>
      <c r="T235" s="40">
        <f t="shared" si="121"/>
        <v>84.79</v>
      </c>
      <c r="U235" s="375"/>
      <c r="V235" s="340"/>
    </row>
    <row r="236" spans="1:22" ht="15" customHeight="1">
      <c r="A236" s="361"/>
      <c r="B236" s="78"/>
      <c r="C236" s="28" t="s">
        <v>206</v>
      </c>
      <c r="D236" s="79">
        <f>VLOOKUP($A$229,'Nilai USP'!$B$8:$T$280,4)</f>
        <v>96</v>
      </c>
      <c r="E236" s="79">
        <f>VLOOKUP($A$229,'Nilai USP'!$B$8:$T$280,5)</f>
        <v>88.461538461538467</v>
      </c>
      <c r="F236" s="79">
        <f>VLOOKUP($A$229,'Nilai USP'!$B$8:$T$280,6)</f>
        <v>92</v>
      </c>
      <c r="G236" s="79">
        <f>VLOOKUP($A$229,'Nilai USP'!$B$8:$T$280,7)</f>
        <v>89</v>
      </c>
      <c r="H236" s="79">
        <f>VLOOKUP($A$229,'Nilai USP'!$B$8:$T$280,8)</f>
        <v>90</v>
      </c>
      <c r="I236" s="79">
        <f>VLOOKUP($A$229,'Nilai USP'!$B$8:$T$280,9)</f>
        <v>92</v>
      </c>
      <c r="J236" s="79">
        <f>VLOOKUP($A$229,'Nilai USP'!$B$8:$T$280,10)</f>
        <v>93</v>
      </c>
      <c r="K236" s="79">
        <f>VLOOKUP($A$229,'Nilai USP'!$B$8:$T$280,11)</f>
        <v>97</v>
      </c>
      <c r="L236" s="79">
        <f>VLOOKUP($A$229,'Nilai USP'!$B$8:$T$280,12)</f>
        <v>92</v>
      </c>
      <c r="M236" s="79">
        <f>VLOOKUP($A$229,'Nilai USP'!$B$8:$T$280,13)</f>
        <v>98.235294117647058</v>
      </c>
      <c r="N236" s="79">
        <f>VLOOKUP($A$229,'Nilai USP'!$B$8:$T$280,14)</f>
        <v>87</v>
      </c>
      <c r="O236" s="79">
        <f>VLOOKUP($A$229,'Nilai USP'!$B$8:$T$280,15)</f>
        <v>84</v>
      </c>
      <c r="P236" s="79">
        <f>VLOOKUP($A$229,'Nilai USP'!$B$8:$T$280,16)</f>
        <v>92</v>
      </c>
      <c r="Q236" s="79">
        <f>VLOOKUP($A$229,'Nilai USP'!$B$8:$T$280,17)</f>
        <v>88</v>
      </c>
      <c r="R236" s="79">
        <f>VLOOKUP($A$229,'Nilai USP'!$B$8:$T$280,18)</f>
        <v>89</v>
      </c>
      <c r="S236" s="38">
        <f t="shared" ref="S236:S243" si="124">SUM(D236:R236)</f>
        <v>1367.6968325791854</v>
      </c>
      <c r="T236" s="38">
        <f t="shared" si="121"/>
        <v>91.18</v>
      </c>
      <c r="U236" s="375"/>
      <c r="V236" s="340"/>
    </row>
    <row r="237" spans="1:22" ht="15" customHeight="1" thickBot="1">
      <c r="A237" s="362"/>
      <c r="B237" s="29"/>
      <c r="C237" s="37" t="s">
        <v>205</v>
      </c>
      <c r="D237" s="41">
        <f t="shared" ref="D237:R237" si="125">ROUND((D235*$V$6+D236*$V$7),0)</f>
        <v>91</v>
      </c>
      <c r="E237" s="41">
        <f t="shared" si="125"/>
        <v>87</v>
      </c>
      <c r="F237" s="41">
        <f t="shared" si="125"/>
        <v>89</v>
      </c>
      <c r="G237" s="41">
        <f t="shared" si="125"/>
        <v>88</v>
      </c>
      <c r="H237" s="41">
        <f t="shared" si="125"/>
        <v>86</v>
      </c>
      <c r="I237" s="41">
        <f t="shared" si="125"/>
        <v>88</v>
      </c>
      <c r="J237" s="41">
        <f t="shared" si="125"/>
        <v>91</v>
      </c>
      <c r="K237" s="41">
        <f t="shared" si="125"/>
        <v>92</v>
      </c>
      <c r="L237" s="41">
        <f t="shared" si="125"/>
        <v>89</v>
      </c>
      <c r="M237" s="41">
        <f t="shared" si="125"/>
        <v>92</v>
      </c>
      <c r="N237" s="41">
        <f t="shared" si="125"/>
        <v>85</v>
      </c>
      <c r="O237" s="41">
        <f t="shared" si="125"/>
        <v>85</v>
      </c>
      <c r="P237" s="41">
        <f t="shared" si="125"/>
        <v>87</v>
      </c>
      <c r="Q237" s="41">
        <f t="shared" si="125"/>
        <v>86</v>
      </c>
      <c r="R237" s="41">
        <f t="shared" si="125"/>
        <v>85</v>
      </c>
      <c r="S237" s="41">
        <f t="shared" si="124"/>
        <v>1321</v>
      </c>
      <c r="T237" s="41">
        <f t="shared" si="121"/>
        <v>88.07</v>
      </c>
      <c r="U237" s="376"/>
      <c r="V237" s="341"/>
    </row>
    <row r="238" spans="1:22" ht="15" customHeight="1" thickTop="1">
      <c r="A238" s="377">
        <v>26</v>
      </c>
      <c r="B238" s="26"/>
      <c r="C238" s="34" t="s">
        <v>34</v>
      </c>
      <c r="D238" s="83">
        <f>VLOOKUP($A$238,Raport1!$B$8:$T$280,4)</f>
        <v>78</v>
      </c>
      <c r="E238" s="83">
        <f>VLOOKUP($A$238,Raport1!$B$8:$T$280,5)</f>
        <v>77.5</v>
      </c>
      <c r="F238" s="83">
        <f>VLOOKUP($A$238,Raport1!$B$8:$T$280,6)</f>
        <v>76.5</v>
      </c>
      <c r="G238" s="83">
        <f>VLOOKUP($A$238,Raport1!$B$8:$T$280,7)</f>
        <v>80</v>
      </c>
      <c r="H238" s="83">
        <f>VLOOKUP($A$238,Raport1!$B$8:$T$280,8)</f>
        <v>79</v>
      </c>
      <c r="I238" s="83">
        <f>VLOOKUP($A$238,Raport1!$B$8:$T$280,9)</f>
        <v>79.5</v>
      </c>
      <c r="J238" s="83">
        <f>VLOOKUP($A$238,Raport1!$B$8:$T$280,10)</f>
        <v>85</v>
      </c>
      <c r="K238" s="83">
        <f>VLOOKUP($A$238,Raport1!$B$8:$T$280,11)</f>
        <v>80.5</v>
      </c>
      <c r="L238" s="83">
        <f>VLOOKUP($A$238,Raport1!$B$8:$T$280,12)</f>
        <v>85</v>
      </c>
      <c r="M238" s="83">
        <f>VLOOKUP($A$238,Raport1!$B$8:$T$280,13)</f>
        <v>79</v>
      </c>
      <c r="N238" s="83">
        <f>VLOOKUP($A$238,Raport1!$B$8:$T$280,14)</f>
        <v>74.5</v>
      </c>
      <c r="O238" s="83">
        <f>VLOOKUP($A$238,Raport1!$B$8:$T$280,15)</f>
        <v>77.5</v>
      </c>
      <c r="P238" s="83">
        <f>VLOOKUP($A$238,Raport1!$B$8:$T$280,16)</f>
        <v>75.5</v>
      </c>
      <c r="Q238" s="83">
        <f>VLOOKUP($A$238,Raport1!$B$8:$T$280,17)</f>
        <v>78</v>
      </c>
      <c r="R238" s="83">
        <f>VLOOKUP($A$238,Raport1!$B$8:$T$280,18)</f>
        <v>79</v>
      </c>
      <c r="S238" s="80">
        <f t="shared" si="124"/>
        <v>1184.5</v>
      </c>
      <c r="T238" s="80">
        <f t="shared" ref="T238:T246" si="126">ROUND(S238/COUNT(D238:R238),2)</f>
        <v>78.97</v>
      </c>
      <c r="U238" s="337" t="str">
        <f>'SIKAP IPA'!J33</f>
        <v>SB</v>
      </c>
      <c r="V238" s="340" t="s">
        <v>33</v>
      </c>
    </row>
    <row r="239" spans="1:22" ht="15" customHeight="1">
      <c r="A239" s="361"/>
      <c r="B239" s="26"/>
      <c r="C239" s="35" t="s">
        <v>35</v>
      </c>
      <c r="D239" s="84">
        <f>VLOOKUP($A$238,Raport2!$B$8:$T$280,4)</f>
        <v>80</v>
      </c>
      <c r="E239" s="84">
        <f>VLOOKUP($A$238,Raport2!$B$8:$T$280,5)</f>
        <v>80</v>
      </c>
      <c r="F239" s="84">
        <f>VLOOKUP($A$238,Raport2!$B$8:$T$280,6)</f>
        <v>78.5</v>
      </c>
      <c r="G239" s="84">
        <f>VLOOKUP($A$238,Raport2!$B$8:$T$280,7)</f>
        <v>82</v>
      </c>
      <c r="H239" s="84">
        <f>VLOOKUP($A$238,Raport2!$B$8:$T$280,8)</f>
        <v>79</v>
      </c>
      <c r="I239" s="84">
        <f>VLOOKUP($A$238,Raport2!$B$8:$T$280,9)</f>
        <v>84</v>
      </c>
      <c r="J239" s="84">
        <f>VLOOKUP($A$238,Raport2!$B$8:$T$280,10)</f>
        <v>88</v>
      </c>
      <c r="K239" s="84">
        <f>VLOOKUP($A$238,Raport2!$B$8:$T$280,11)</f>
        <v>82.5</v>
      </c>
      <c r="L239" s="84">
        <f>VLOOKUP($A$238,Raport2!$B$8:$T$280,12)</f>
        <v>84.5</v>
      </c>
      <c r="M239" s="84">
        <f>VLOOKUP($A$238,Raport2!$B$8:$T$280,13)</f>
        <v>84</v>
      </c>
      <c r="N239" s="84">
        <f>VLOOKUP($A$238,Raport2!$B$8:$T$280,14)</f>
        <v>81</v>
      </c>
      <c r="O239" s="84">
        <f>VLOOKUP($A$238,Raport2!$B$8:$T$280,15)</f>
        <v>81</v>
      </c>
      <c r="P239" s="84">
        <f>VLOOKUP($A$238,Raport2!$B$8:$T$280,16)</f>
        <v>82</v>
      </c>
      <c r="Q239" s="84">
        <f>VLOOKUP($A$238,Raport2!$B$8:$T$280,17)</f>
        <v>80.5</v>
      </c>
      <c r="R239" s="84">
        <f>VLOOKUP($A$238,Raport2!$B$8:$T$280,18)</f>
        <v>83.5</v>
      </c>
      <c r="S239" s="38">
        <f t="shared" si="124"/>
        <v>1230.5</v>
      </c>
      <c r="T239" s="38">
        <f t="shared" si="126"/>
        <v>82.03</v>
      </c>
      <c r="U239" s="375"/>
      <c r="V239" s="340"/>
    </row>
    <row r="240" spans="1:22" ht="15" customHeight="1">
      <c r="A240" s="361"/>
      <c r="B240" s="342" t="str">
        <f>VLOOKUP($A$238,PresensiMIPA!$A$7:$W$360,7)</f>
        <v>Rari Rizky Dwi Alfarizy</v>
      </c>
      <c r="C240" s="35" t="s">
        <v>22</v>
      </c>
      <c r="D240" s="84">
        <f>VLOOKUP($A$238,Raport3!$B$8:$T$280,4)</f>
        <v>82.5</v>
      </c>
      <c r="E240" s="84">
        <f>VLOOKUP($A$238,Raport3!$B$8:$T$280,5)</f>
        <v>85</v>
      </c>
      <c r="F240" s="84">
        <f>VLOOKUP($A$238,Raport3!$B$8:$T$280,6)</f>
        <v>88</v>
      </c>
      <c r="G240" s="84">
        <f>VLOOKUP($A$238,Raport3!$B$8:$T$280,7)</f>
        <v>86.5</v>
      </c>
      <c r="H240" s="84">
        <f>VLOOKUP($A$238,Raport3!$B$8:$T$280,8)</f>
        <v>85.5</v>
      </c>
      <c r="I240" s="84">
        <f>VLOOKUP($A$238,Raport3!$B$8:$T$280,9)</f>
        <v>85.5</v>
      </c>
      <c r="J240" s="84">
        <f>VLOOKUP($A$238,Raport3!$B$8:$T$280,10)</f>
        <v>90.5</v>
      </c>
      <c r="K240" s="84">
        <f>VLOOKUP($A$238,Raport3!$B$8:$T$280,11)</f>
        <v>86</v>
      </c>
      <c r="L240" s="84">
        <f>VLOOKUP($A$238,Raport3!$B$8:$T$280,12)</f>
        <v>87</v>
      </c>
      <c r="M240" s="84">
        <f>VLOOKUP($A$238,Raport3!$B$8:$T$280,13)</f>
        <v>85.5</v>
      </c>
      <c r="N240" s="84">
        <f>VLOOKUP($A$238,Raport3!$B$8:$T$280,14)</f>
        <v>84</v>
      </c>
      <c r="O240" s="84">
        <f>VLOOKUP($A$238,Raport3!$B$8:$T$280,15)</f>
        <v>89</v>
      </c>
      <c r="P240" s="84">
        <f>VLOOKUP($A$238,Raport3!$B$8:$T$280,16)</f>
        <v>81</v>
      </c>
      <c r="Q240" s="84">
        <f>VLOOKUP($A$238,Raport3!$B$8:$T$280,17)</f>
        <v>84</v>
      </c>
      <c r="R240" s="84">
        <f>VLOOKUP($A$238,Raport3!$B$8:$T$280,18)</f>
        <v>86.5</v>
      </c>
      <c r="S240" s="38">
        <f t="shared" si="124"/>
        <v>1286.5</v>
      </c>
      <c r="T240" s="38">
        <f t="shared" si="126"/>
        <v>85.77</v>
      </c>
      <c r="U240" s="375"/>
      <c r="V240" s="340"/>
    </row>
    <row r="241" spans="1:22" ht="15" customHeight="1">
      <c r="A241" s="361"/>
      <c r="B241" s="342"/>
      <c r="C241" s="35" t="s">
        <v>23</v>
      </c>
      <c r="D241" s="84">
        <f>VLOOKUP($A$238,Raport4!$B$8:$T$255,4)</f>
        <v>83.5</v>
      </c>
      <c r="E241" s="84">
        <f>VLOOKUP($A$238,Raport4!$B$8:$T$255,5)</f>
        <v>88</v>
      </c>
      <c r="F241" s="84">
        <f>VLOOKUP($A$238,Raport4!$B$8:$T$255,6)</f>
        <v>90</v>
      </c>
      <c r="G241" s="84">
        <f>VLOOKUP($A$238,Raport4!$B$8:$T$255,7)</f>
        <v>88</v>
      </c>
      <c r="H241" s="84">
        <f>VLOOKUP($A$238,Raport4!$B$8:$T$255,8)</f>
        <v>89</v>
      </c>
      <c r="I241" s="84">
        <f>VLOOKUP($A$238,Raport4!$B$8:$T$255,9)</f>
        <v>85</v>
      </c>
      <c r="J241" s="84">
        <f>VLOOKUP($A$238,Raport4!$B$8:$T$255,10)</f>
        <v>90</v>
      </c>
      <c r="K241" s="84">
        <f>VLOOKUP($A$238,Raport4!$B$8:$T$255,11)</f>
        <v>86</v>
      </c>
      <c r="L241" s="84">
        <f>VLOOKUP($A$238,Raport4!$B$8:$T$255,12)</f>
        <v>87.5</v>
      </c>
      <c r="M241" s="84">
        <f>VLOOKUP($A$238,Raport4!$B$8:$T$255,12)</f>
        <v>87.5</v>
      </c>
      <c r="N241" s="84">
        <f>VLOOKUP($A$238,Raport4!$B$8:$T$255,14)</f>
        <v>84</v>
      </c>
      <c r="O241" s="84">
        <f>VLOOKUP($A$238,Raport4!$B$8:$T$255,15)</f>
        <v>89</v>
      </c>
      <c r="P241" s="84">
        <f>VLOOKUP($A$238,Raport4!$B$8:$T$255,16)</f>
        <v>81</v>
      </c>
      <c r="Q241" s="84">
        <f>VLOOKUP($A$238,Raport4!$B$8:$T$255,17)</f>
        <v>85</v>
      </c>
      <c r="R241" s="84">
        <f>VLOOKUP($A$238,Raport4!$B$8:$T$255,18)</f>
        <v>83.5</v>
      </c>
      <c r="S241" s="38">
        <f t="shared" si="124"/>
        <v>1297</v>
      </c>
      <c r="T241" s="38">
        <f t="shared" si="126"/>
        <v>86.47</v>
      </c>
      <c r="U241" s="375"/>
      <c r="V241" s="340"/>
    </row>
    <row r="242" spans="1:22" ht="15" customHeight="1">
      <c r="A242" s="361"/>
      <c r="B242" s="77" t="str">
        <f>VLOOKUP($A$238,PresensiMIPA!$A$7:$W$360,4)</f>
        <v>3526051006050002</v>
      </c>
      <c r="C242" s="35" t="s">
        <v>24</v>
      </c>
      <c r="D242" s="84">
        <f>VLOOKUP($A$238,Raport5!$B$8:$T$280,4)</f>
        <v>86</v>
      </c>
      <c r="E242" s="84">
        <f>VLOOKUP($A$238,Raport5!$B$8:$T$280,5)</f>
        <v>93</v>
      </c>
      <c r="F242" s="84">
        <f>VLOOKUP($A$238,Raport5!$B$8:$T$280,6)</f>
        <v>91</v>
      </c>
      <c r="G242" s="84">
        <f>VLOOKUP($A$238,Raport5!$B$8:$T$280,7)</f>
        <v>91.5</v>
      </c>
      <c r="H242" s="84">
        <f>VLOOKUP($A$238,Raport5!$B$8:$T$280,8)</f>
        <v>90.5</v>
      </c>
      <c r="I242" s="84">
        <f>VLOOKUP($A$238,Raport5!$B$8:$T$280,9)</f>
        <v>86</v>
      </c>
      <c r="J242" s="84">
        <f>VLOOKUP($A$238,Raport5!$B$8:$T$280,10)</f>
        <v>91</v>
      </c>
      <c r="K242" s="84">
        <f>VLOOKUP($A$238,Raport5!$B$8:$T$280,11)</f>
        <v>89</v>
      </c>
      <c r="L242" s="84">
        <f>VLOOKUP($A$238,Raport5!$B$8:$T$280,12)</f>
        <v>90.5</v>
      </c>
      <c r="M242" s="84">
        <f>VLOOKUP($A$238,Raport5!$B$8:$T$280,13)</f>
        <v>88</v>
      </c>
      <c r="N242" s="84">
        <f>VLOOKUP($A$238,Raport5!$B$8:$T$280,14)</f>
        <v>87.5</v>
      </c>
      <c r="O242" s="84">
        <f>VLOOKUP($A$238,Raport5!$B$8:$T$280,15)</f>
        <v>91.5</v>
      </c>
      <c r="P242" s="84">
        <f>VLOOKUP($A$238,Raport5!$B$8:$T$280,16)</f>
        <v>82</v>
      </c>
      <c r="Q242" s="84">
        <f>VLOOKUP($A$238,Raport5!$B$8:$T$280,17)</f>
        <v>85.5</v>
      </c>
      <c r="R242" s="84">
        <f>VLOOKUP($A$238,Raport5!$B$8:$T$280,18)</f>
        <v>90</v>
      </c>
      <c r="S242" s="38">
        <f t="shared" si="124"/>
        <v>1333</v>
      </c>
      <c r="T242" s="38">
        <f t="shared" si="126"/>
        <v>88.87</v>
      </c>
      <c r="U242" s="375"/>
      <c r="V242" s="340"/>
    </row>
    <row r="243" spans="1:22" ht="15" customHeight="1">
      <c r="A243" s="361"/>
      <c r="B243" s="78">
        <f>VLOOKUP($A$238,PresensiMIPA!$A$7:$W$360,2)</f>
        <v>12451</v>
      </c>
      <c r="C243" s="35" t="s">
        <v>67</v>
      </c>
      <c r="D243" s="84">
        <f>VLOOKUP($A$238,Raport6!$B$8:$T$280,4)</f>
        <v>86.5</v>
      </c>
      <c r="E243" s="84">
        <f>VLOOKUP($A$238,Raport6!$B$8:$T$280,5)</f>
        <v>94</v>
      </c>
      <c r="F243" s="84">
        <f>VLOOKUP($A$238,Raport6!$B$8:$T$280,6)</f>
        <v>94</v>
      </c>
      <c r="G243" s="84">
        <f>VLOOKUP($A$238,Raport6!$B$8:$T$280,7)</f>
        <v>91.5</v>
      </c>
      <c r="H243" s="84">
        <f>VLOOKUP($A$238,Raport6!$B$8:$T$280,8)</f>
        <v>90.5</v>
      </c>
      <c r="I243" s="84">
        <f>VLOOKUP($A$238,Raport6!$B$8:$T$280,9)</f>
        <v>88.5</v>
      </c>
      <c r="J243" s="84">
        <f>VLOOKUP($A$238,Raport6!$B$8:$T$280,10)</f>
        <v>93.5</v>
      </c>
      <c r="K243" s="84">
        <f>VLOOKUP($A$238,Raport6!$B$8:$T$280,11)</f>
        <v>92</v>
      </c>
      <c r="L243" s="84">
        <f>VLOOKUP($A$238,Raport6!$B$8:$T$280,12)</f>
        <v>91</v>
      </c>
      <c r="M243" s="84">
        <f>VLOOKUP($A$238,Raport6!$B$8:$T$280,13)</f>
        <v>91.5</v>
      </c>
      <c r="N243" s="84">
        <f>VLOOKUP($A$238,Raport6!$B$8:$T$280,14)</f>
        <v>88</v>
      </c>
      <c r="O243" s="84">
        <f>VLOOKUP($A$238,Raport6!$B$8:$T$280,15)</f>
        <v>91.5</v>
      </c>
      <c r="P243" s="84">
        <f>VLOOKUP($A$238,Raport6!$B$8:$T$280,16)</f>
        <v>82</v>
      </c>
      <c r="Q243" s="84">
        <f>VLOOKUP($A$238,Raport6!$B$8:$T$280,17)</f>
        <v>89</v>
      </c>
      <c r="R243" s="84">
        <f>VLOOKUP($A$238,Raport6!$B$8:$T$280,18)</f>
        <v>90.5</v>
      </c>
      <c r="S243" s="38">
        <f t="shared" si="124"/>
        <v>1354</v>
      </c>
      <c r="T243" s="38">
        <f t="shared" si="126"/>
        <v>90.27</v>
      </c>
      <c r="U243" s="375"/>
      <c r="V243" s="340"/>
    </row>
    <row r="244" spans="1:22" ht="15" customHeight="1">
      <c r="A244" s="361"/>
      <c r="B244" s="78" t="str">
        <f>VLOOKUP($A$238,PresensiMIPA!$A$7:$W$360,3)</f>
        <v>0051203454</v>
      </c>
      <c r="C244" s="28" t="s">
        <v>21</v>
      </c>
      <c r="D244" s="40">
        <f t="shared" ref="D244:S244" si="127">ROUND(((D238+D239+D240+D241+D242+D243)/6),2)</f>
        <v>82.75</v>
      </c>
      <c r="E244" s="40">
        <f t="shared" si="127"/>
        <v>86.25</v>
      </c>
      <c r="F244" s="40">
        <f t="shared" si="127"/>
        <v>86.33</v>
      </c>
      <c r="G244" s="40">
        <f t="shared" si="127"/>
        <v>86.58</v>
      </c>
      <c r="H244" s="40">
        <f t="shared" si="127"/>
        <v>85.58</v>
      </c>
      <c r="I244" s="40">
        <f t="shared" si="127"/>
        <v>84.75</v>
      </c>
      <c r="J244" s="40">
        <f t="shared" si="127"/>
        <v>89.67</v>
      </c>
      <c r="K244" s="40">
        <f t="shared" si="127"/>
        <v>86</v>
      </c>
      <c r="L244" s="40">
        <f t="shared" si="127"/>
        <v>87.58</v>
      </c>
      <c r="M244" s="40">
        <f t="shared" ref="M244" si="128">ROUND(((M238+M239+M240+M241+M242+M243)/6),2)</f>
        <v>85.92</v>
      </c>
      <c r="N244" s="40">
        <f t="shared" si="127"/>
        <v>83.17</v>
      </c>
      <c r="O244" s="40">
        <f t="shared" si="127"/>
        <v>86.58</v>
      </c>
      <c r="P244" s="40">
        <f t="shared" si="127"/>
        <v>80.58</v>
      </c>
      <c r="Q244" s="40">
        <f t="shared" si="127"/>
        <v>83.67</v>
      </c>
      <c r="R244" s="40">
        <f t="shared" si="127"/>
        <v>85.5</v>
      </c>
      <c r="S244" s="39">
        <f t="shared" si="127"/>
        <v>1280.92</v>
      </c>
      <c r="T244" s="40">
        <f t="shared" si="126"/>
        <v>85.39</v>
      </c>
      <c r="U244" s="375"/>
      <c r="V244" s="340"/>
    </row>
    <row r="245" spans="1:22" ht="15" customHeight="1">
      <c r="A245" s="361"/>
      <c r="B245" s="78"/>
      <c r="C245" s="28" t="s">
        <v>206</v>
      </c>
      <c r="D245" s="79">
        <f>VLOOKUP($A$238,'Nilai USP'!$B$8:$T$280,4)</f>
        <v>93</v>
      </c>
      <c r="E245" s="79">
        <f>VLOOKUP($A$238,'Nilai USP'!$B$8:$T$280,5)</f>
        <v>86.92307692307692</v>
      </c>
      <c r="F245" s="79">
        <f>VLOOKUP($A$238,'Nilai USP'!$B$8:$T$280,6)</f>
        <v>91</v>
      </c>
      <c r="G245" s="79">
        <f>VLOOKUP($A$238,'Nilai USP'!$B$8:$T$280,7)</f>
        <v>84</v>
      </c>
      <c r="H245" s="79">
        <f>VLOOKUP($A$238,'Nilai USP'!$B$8:$T$280,8)</f>
        <v>84</v>
      </c>
      <c r="I245" s="79">
        <f>VLOOKUP($A$238,'Nilai USP'!$B$8:$T$280,9)</f>
        <v>95</v>
      </c>
      <c r="J245" s="79">
        <f>VLOOKUP($A$238,'Nilai USP'!$B$8:$T$280,10)</f>
        <v>93</v>
      </c>
      <c r="K245" s="79">
        <f>VLOOKUP($A$238,'Nilai USP'!$B$8:$T$280,11)</f>
        <v>95</v>
      </c>
      <c r="L245" s="79">
        <f>VLOOKUP($A$238,'Nilai USP'!$B$8:$T$280,12)</f>
        <v>90</v>
      </c>
      <c r="M245" s="79">
        <f>VLOOKUP($A$238,'Nilai USP'!$B$8:$T$280,13)</f>
        <v>97.35294117647058</v>
      </c>
      <c r="N245" s="79">
        <f>VLOOKUP($A$238,'Nilai USP'!$B$8:$T$280,14)</f>
        <v>92</v>
      </c>
      <c r="O245" s="79">
        <f>VLOOKUP($A$238,'Nilai USP'!$B$8:$T$280,15)</f>
        <v>80</v>
      </c>
      <c r="P245" s="79">
        <f>VLOOKUP($A$238,'Nilai USP'!$B$8:$T$280,16)</f>
        <v>89</v>
      </c>
      <c r="Q245" s="79">
        <f>VLOOKUP($A$238,'Nilai USP'!$B$8:$T$280,17)</f>
        <v>88</v>
      </c>
      <c r="R245" s="79">
        <f>VLOOKUP($A$238,'Nilai USP'!$B$8:$T$280,18)</f>
        <v>89</v>
      </c>
      <c r="S245" s="38">
        <f t="shared" ref="S245:S252" si="129">SUM(D245:R245)</f>
        <v>1347.2760180995474</v>
      </c>
      <c r="T245" s="38">
        <f t="shared" si="126"/>
        <v>89.82</v>
      </c>
      <c r="U245" s="375"/>
      <c r="V245" s="340"/>
    </row>
    <row r="246" spans="1:22" ht="15" customHeight="1" thickBot="1">
      <c r="A246" s="362"/>
      <c r="B246" s="29"/>
      <c r="C246" s="37" t="s">
        <v>205</v>
      </c>
      <c r="D246" s="41">
        <f t="shared" ref="D246:R246" si="130">ROUND((D244*$V$6+D245*$V$7),0)</f>
        <v>88</v>
      </c>
      <c r="E246" s="41">
        <f t="shared" si="130"/>
        <v>87</v>
      </c>
      <c r="F246" s="41">
        <f t="shared" si="130"/>
        <v>89</v>
      </c>
      <c r="G246" s="41">
        <f t="shared" si="130"/>
        <v>85</v>
      </c>
      <c r="H246" s="41">
        <f t="shared" si="130"/>
        <v>85</v>
      </c>
      <c r="I246" s="41">
        <f t="shared" si="130"/>
        <v>90</v>
      </c>
      <c r="J246" s="41">
        <f t="shared" si="130"/>
        <v>91</v>
      </c>
      <c r="K246" s="41">
        <f t="shared" si="130"/>
        <v>91</v>
      </c>
      <c r="L246" s="41">
        <f t="shared" si="130"/>
        <v>89</v>
      </c>
      <c r="M246" s="41">
        <f t="shared" si="130"/>
        <v>92</v>
      </c>
      <c r="N246" s="41">
        <f t="shared" si="130"/>
        <v>88</v>
      </c>
      <c r="O246" s="41">
        <f t="shared" si="130"/>
        <v>83</v>
      </c>
      <c r="P246" s="41">
        <f t="shared" si="130"/>
        <v>85</v>
      </c>
      <c r="Q246" s="41">
        <f t="shared" si="130"/>
        <v>86</v>
      </c>
      <c r="R246" s="41">
        <f t="shared" si="130"/>
        <v>87</v>
      </c>
      <c r="S246" s="41">
        <f t="shared" si="129"/>
        <v>1316</v>
      </c>
      <c r="T246" s="41">
        <f t="shared" si="126"/>
        <v>87.73</v>
      </c>
      <c r="U246" s="376"/>
      <c r="V246" s="341"/>
    </row>
    <row r="247" spans="1:22" ht="15" customHeight="1" thickTop="1">
      <c r="A247" s="377">
        <v>27</v>
      </c>
      <c r="B247" s="26"/>
      <c r="C247" s="34" t="s">
        <v>34</v>
      </c>
      <c r="D247" s="83">
        <f>VLOOKUP($A$247,Raport1!$B$8:$T$280,4)</f>
        <v>79</v>
      </c>
      <c r="E247" s="83">
        <f>VLOOKUP($A$247,Raport1!$B$8:$T$280,5)</f>
        <v>79</v>
      </c>
      <c r="F247" s="83">
        <f>VLOOKUP($A$247,Raport1!$B$8:$T$280,6)</f>
        <v>80</v>
      </c>
      <c r="G247" s="83">
        <f>VLOOKUP($A$247,Raport1!$B$8:$T$280,7)</f>
        <v>80.5</v>
      </c>
      <c r="H247" s="83">
        <f>VLOOKUP($A$247,Raport1!$B$8:$T$280,8)</f>
        <v>81</v>
      </c>
      <c r="I247" s="83">
        <f>VLOOKUP($A$247,Raport1!$B$8:$T$280,9)</f>
        <v>79</v>
      </c>
      <c r="J247" s="83">
        <f>VLOOKUP($A$247,Raport1!$B$8:$T$280,10)</f>
        <v>86</v>
      </c>
      <c r="K247" s="83">
        <f>VLOOKUP($A$247,Raport1!$B$8:$T$280,11)</f>
        <v>81</v>
      </c>
      <c r="L247" s="83">
        <f>VLOOKUP($A$247,Raport1!$B$8:$T$280,12)</f>
        <v>85</v>
      </c>
      <c r="M247" s="83">
        <f>VLOOKUP($A$247,Raport1!$B$8:$T$280,13)</f>
        <v>82</v>
      </c>
      <c r="N247" s="83">
        <f>VLOOKUP($A$247,Raport1!$B$8:$T$280,14)</f>
        <v>73</v>
      </c>
      <c r="O247" s="83">
        <f>VLOOKUP($A$247,Raport1!$B$8:$T$280,15)</f>
        <v>79.5</v>
      </c>
      <c r="P247" s="83">
        <f>VLOOKUP($A$247,Raport1!$B$8:$T$280,16)</f>
        <v>76.5</v>
      </c>
      <c r="Q247" s="83">
        <f>VLOOKUP($A$247,Raport1!$B$8:$T$280,17)</f>
        <v>78.5</v>
      </c>
      <c r="R247" s="83">
        <f>VLOOKUP($A$247,Raport1!$B$8:$T$280,18)</f>
        <v>78.5</v>
      </c>
      <c r="S247" s="80">
        <f t="shared" si="129"/>
        <v>1198.5</v>
      </c>
      <c r="T247" s="80">
        <f t="shared" ref="T247:T255" si="131">ROUND(S247/COUNT(D247:R247),2)</f>
        <v>79.900000000000006</v>
      </c>
      <c r="U247" s="337" t="str">
        <f>'SIKAP IPA'!J34</f>
        <v>SB</v>
      </c>
      <c r="V247" s="340" t="s">
        <v>33</v>
      </c>
    </row>
    <row r="248" spans="1:22" ht="15" customHeight="1">
      <c r="A248" s="361"/>
      <c r="B248" s="26"/>
      <c r="C248" s="35" t="s">
        <v>35</v>
      </c>
      <c r="D248" s="84">
        <f>VLOOKUP($A$247,Raport2!$B$8:$T$280,4)</f>
        <v>82</v>
      </c>
      <c r="E248" s="84">
        <f>VLOOKUP($A$247,Raport2!$B$8:$T$280,5)</f>
        <v>80</v>
      </c>
      <c r="F248" s="84">
        <f>VLOOKUP($A$247,Raport2!$B$8:$T$280,6)</f>
        <v>80</v>
      </c>
      <c r="G248" s="84">
        <f>VLOOKUP($A$247,Raport2!$B$8:$T$280,7)</f>
        <v>85</v>
      </c>
      <c r="H248" s="84">
        <f>VLOOKUP($A$247,Raport2!$B$8:$T$280,8)</f>
        <v>81</v>
      </c>
      <c r="I248" s="84">
        <f>VLOOKUP($A$247,Raport2!$B$8:$T$280,9)</f>
        <v>82</v>
      </c>
      <c r="J248" s="84">
        <f>VLOOKUP($A$247,Raport2!$B$8:$T$280,10)</f>
        <v>88</v>
      </c>
      <c r="K248" s="84">
        <f>VLOOKUP($A$247,Raport2!$B$8:$T$280,11)</f>
        <v>83</v>
      </c>
      <c r="L248" s="84">
        <f>VLOOKUP($A$247,Raport2!$B$8:$T$280,12)</f>
        <v>85</v>
      </c>
      <c r="M248" s="84">
        <f>VLOOKUP($A$247,Raport2!$B$8:$T$280,13)</f>
        <v>87</v>
      </c>
      <c r="N248" s="84">
        <f>VLOOKUP($A$247,Raport2!$B$8:$T$280,14)</f>
        <v>80</v>
      </c>
      <c r="O248" s="84">
        <f>VLOOKUP($A$247,Raport2!$B$8:$T$280,15)</f>
        <v>82.5</v>
      </c>
      <c r="P248" s="84">
        <f>VLOOKUP($A$247,Raport2!$B$8:$T$280,16)</f>
        <v>82</v>
      </c>
      <c r="Q248" s="84">
        <f>VLOOKUP($A$247,Raport2!$B$8:$T$280,17)</f>
        <v>79.5</v>
      </c>
      <c r="R248" s="84">
        <f>VLOOKUP($A$247,Raport2!$B$8:$T$280,18)</f>
        <v>84.5</v>
      </c>
      <c r="S248" s="38">
        <f t="shared" si="129"/>
        <v>1241.5</v>
      </c>
      <c r="T248" s="38">
        <f t="shared" si="131"/>
        <v>82.77</v>
      </c>
      <c r="U248" s="375"/>
      <c r="V248" s="340"/>
    </row>
    <row r="249" spans="1:22" ht="15" customHeight="1">
      <c r="A249" s="361"/>
      <c r="B249" s="342" t="str">
        <f>VLOOKUP($A$247,PresensiMIPA!$A$7:$W$360,7)</f>
        <v>RESA UMMAMI</v>
      </c>
      <c r="C249" s="35" t="s">
        <v>22</v>
      </c>
      <c r="D249" s="84">
        <f>VLOOKUP($A$247,Raport3!$B$8:$T$280,4)</f>
        <v>88</v>
      </c>
      <c r="E249" s="84">
        <f>VLOOKUP($A$247,Raport3!$B$8:$T$280,5)</f>
        <v>82.5</v>
      </c>
      <c r="F249" s="84">
        <f>VLOOKUP($A$247,Raport3!$B$8:$T$280,6)</f>
        <v>87.5</v>
      </c>
      <c r="G249" s="84">
        <f>VLOOKUP($A$247,Raport3!$B$8:$T$280,7)</f>
        <v>91</v>
      </c>
      <c r="H249" s="84">
        <f>VLOOKUP($A$247,Raport3!$B$8:$T$280,8)</f>
        <v>83</v>
      </c>
      <c r="I249" s="84">
        <f>VLOOKUP($A$247,Raport3!$B$8:$T$280,9)</f>
        <v>86</v>
      </c>
      <c r="J249" s="84">
        <f>VLOOKUP($A$247,Raport3!$B$8:$T$280,10)</f>
        <v>91</v>
      </c>
      <c r="K249" s="84">
        <f>VLOOKUP($A$247,Raport3!$B$8:$T$280,11)</f>
        <v>87</v>
      </c>
      <c r="L249" s="84">
        <f>VLOOKUP($A$247,Raport3!$B$8:$T$280,12)</f>
        <v>84.5</v>
      </c>
      <c r="M249" s="84">
        <f>VLOOKUP($A$247,Raport3!$B$8:$T$280,13)</f>
        <v>92</v>
      </c>
      <c r="N249" s="84">
        <f>VLOOKUP($A$247,Raport3!$B$8:$T$280,14)</f>
        <v>86.5</v>
      </c>
      <c r="O249" s="84">
        <f>VLOOKUP($A$247,Raport3!$B$8:$T$280,15)</f>
        <v>89</v>
      </c>
      <c r="P249" s="84">
        <f>VLOOKUP($A$247,Raport3!$B$8:$T$280,16)</f>
        <v>83</v>
      </c>
      <c r="Q249" s="84">
        <f>VLOOKUP($A$247,Raport3!$B$8:$T$280,17)</f>
        <v>82.5</v>
      </c>
      <c r="R249" s="84">
        <f>VLOOKUP($A$247,Raport3!$B$8:$T$280,18)</f>
        <v>84.5</v>
      </c>
      <c r="S249" s="38">
        <f t="shared" si="129"/>
        <v>1298</v>
      </c>
      <c r="T249" s="38">
        <f t="shared" si="131"/>
        <v>86.53</v>
      </c>
      <c r="U249" s="375"/>
      <c r="V249" s="340"/>
    </row>
    <row r="250" spans="1:22" ht="15" customHeight="1">
      <c r="A250" s="361"/>
      <c r="B250" s="342"/>
      <c r="C250" s="35" t="s">
        <v>23</v>
      </c>
      <c r="D250" s="84">
        <f>VLOOKUP($A$247,Raport4!$B$8:$T$255,4)</f>
        <v>90</v>
      </c>
      <c r="E250" s="84">
        <f>VLOOKUP($A$247,Raport4!$B$8:$T$255,5)</f>
        <v>86</v>
      </c>
      <c r="F250" s="84">
        <f>VLOOKUP($A$247,Raport4!$B$8:$T$255,6)</f>
        <v>90.5</v>
      </c>
      <c r="G250" s="84">
        <f>VLOOKUP($A$247,Raport4!$B$8:$T$255,7)</f>
        <v>91</v>
      </c>
      <c r="H250" s="84">
        <f>VLOOKUP($A$247,Raport4!$B$8:$T$255,8)</f>
        <v>89</v>
      </c>
      <c r="I250" s="84">
        <f>VLOOKUP($A$247,Raport4!$B$8:$T$255,9)</f>
        <v>86.5</v>
      </c>
      <c r="J250" s="84">
        <f>VLOOKUP($A$247,Raport4!$B$8:$T$255,10)</f>
        <v>94</v>
      </c>
      <c r="K250" s="84">
        <f>VLOOKUP($A$247,Raport4!$B$8:$T$255,11)</f>
        <v>87</v>
      </c>
      <c r="L250" s="84">
        <f>VLOOKUP($A$247,Raport4!$B$8:$T$255,12)</f>
        <v>85.5</v>
      </c>
      <c r="M250" s="84">
        <f>VLOOKUP($A$247,Raport4!$B$8:$T$255,12)</f>
        <v>85.5</v>
      </c>
      <c r="N250" s="84">
        <f>VLOOKUP($A$247,Raport4!$B$8:$T$255,14)</f>
        <v>88.5</v>
      </c>
      <c r="O250" s="84">
        <f>VLOOKUP($A$247,Raport4!$B$8:$T$255,15)</f>
        <v>89</v>
      </c>
      <c r="P250" s="84">
        <f>VLOOKUP($A$247,Raport4!$B$8:$T$255,16)</f>
        <v>86</v>
      </c>
      <c r="Q250" s="84">
        <f>VLOOKUP($A$247,Raport4!$B$8:$T$255,17)</f>
        <v>83.5</v>
      </c>
      <c r="R250" s="84">
        <f>VLOOKUP($A$247,Raport4!$B$8:$T$255,18)</f>
        <v>85.5</v>
      </c>
      <c r="S250" s="38">
        <f t="shared" si="129"/>
        <v>1317.5</v>
      </c>
      <c r="T250" s="38">
        <f t="shared" si="131"/>
        <v>87.83</v>
      </c>
      <c r="U250" s="375"/>
      <c r="V250" s="340"/>
    </row>
    <row r="251" spans="1:22" ht="15" customHeight="1">
      <c r="A251" s="361"/>
      <c r="B251" s="77" t="str">
        <f>VLOOKUP($A$247,PresensiMIPA!$A$7:$W$360,4)</f>
        <v>3526016512020005</v>
      </c>
      <c r="C251" s="35" t="s">
        <v>24</v>
      </c>
      <c r="D251" s="84">
        <f>VLOOKUP($A$247,Raport5!$B$8:$T$280,4)</f>
        <v>97.5</v>
      </c>
      <c r="E251" s="84">
        <f>VLOOKUP($A$247,Raport5!$B$8:$T$280,5)</f>
        <v>90</v>
      </c>
      <c r="F251" s="84">
        <f>VLOOKUP($A$247,Raport5!$B$8:$T$280,6)</f>
        <v>94</v>
      </c>
      <c r="G251" s="84">
        <f>VLOOKUP($A$247,Raport5!$B$8:$T$280,7)</f>
        <v>92</v>
      </c>
      <c r="H251" s="84">
        <f>VLOOKUP($A$247,Raport5!$B$8:$T$280,8)</f>
        <v>94.5</v>
      </c>
      <c r="I251" s="84">
        <f>VLOOKUP($A$247,Raport5!$B$8:$T$280,9)</f>
        <v>88</v>
      </c>
      <c r="J251" s="84">
        <f>VLOOKUP($A$247,Raport5!$B$8:$T$280,10)</f>
        <v>96</v>
      </c>
      <c r="K251" s="84">
        <f>VLOOKUP($A$247,Raport5!$B$8:$T$280,11)</f>
        <v>90</v>
      </c>
      <c r="L251" s="84">
        <f>VLOOKUP($A$247,Raport5!$B$8:$T$280,12)</f>
        <v>91</v>
      </c>
      <c r="M251" s="84">
        <f>VLOOKUP($A$247,Raport5!$B$8:$T$280,13)</f>
        <v>94.5</v>
      </c>
      <c r="N251" s="84">
        <f>VLOOKUP($A$247,Raport5!$B$8:$T$280,14)</f>
        <v>90</v>
      </c>
      <c r="O251" s="84">
        <f>VLOOKUP($A$247,Raport5!$B$8:$T$280,15)</f>
        <v>92</v>
      </c>
      <c r="P251" s="84">
        <f>VLOOKUP($A$247,Raport5!$B$8:$T$280,16)</f>
        <v>87.5</v>
      </c>
      <c r="Q251" s="84">
        <f>VLOOKUP($A$247,Raport5!$B$8:$T$280,17)</f>
        <v>83.5</v>
      </c>
      <c r="R251" s="84">
        <f>VLOOKUP($A$247,Raport5!$B$8:$T$280,18)</f>
        <v>87.5</v>
      </c>
      <c r="S251" s="38">
        <f t="shared" si="129"/>
        <v>1368</v>
      </c>
      <c r="T251" s="38">
        <f t="shared" si="131"/>
        <v>91.2</v>
      </c>
      <c r="U251" s="375"/>
      <c r="V251" s="340"/>
    </row>
    <row r="252" spans="1:22" ht="15" customHeight="1">
      <c r="A252" s="361"/>
      <c r="B252" s="78">
        <f>VLOOKUP($A$247,PresensiMIPA!$A$7:$W$360,2)</f>
        <v>12457</v>
      </c>
      <c r="C252" s="35" t="s">
        <v>67</v>
      </c>
      <c r="D252" s="84">
        <f>VLOOKUP($A$247,Raport6!$B$8:$T$280,4)</f>
        <v>97</v>
      </c>
      <c r="E252" s="84">
        <f>VLOOKUP($A$247,Raport6!$B$8:$T$280,5)</f>
        <v>92</v>
      </c>
      <c r="F252" s="84">
        <f>VLOOKUP($A$247,Raport6!$B$8:$T$280,6)</f>
        <v>97</v>
      </c>
      <c r="G252" s="84">
        <f>VLOOKUP($A$247,Raport6!$B$8:$T$280,7)</f>
        <v>92</v>
      </c>
      <c r="H252" s="84">
        <f>VLOOKUP($A$247,Raport6!$B$8:$T$280,8)</f>
        <v>94.5</v>
      </c>
      <c r="I252" s="84">
        <f>VLOOKUP($A$247,Raport6!$B$8:$T$280,9)</f>
        <v>89</v>
      </c>
      <c r="J252" s="84">
        <f>VLOOKUP($A$247,Raport6!$B$8:$T$280,10)</f>
        <v>98</v>
      </c>
      <c r="K252" s="84">
        <f>VLOOKUP($A$247,Raport6!$B$8:$T$280,11)</f>
        <v>93</v>
      </c>
      <c r="L252" s="84">
        <f>VLOOKUP($A$247,Raport6!$B$8:$T$280,12)</f>
        <v>92.5</v>
      </c>
      <c r="M252" s="84">
        <f>VLOOKUP($A$247,Raport6!$B$8:$T$280,13)</f>
        <v>97</v>
      </c>
      <c r="N252" s="84">
        <f>VLOOKUP($A$247,Raport6!$B$8:$T$280,14)</f>
        <v>89.5</v>
      </c>
      <c r="O252" s="84">
        <f>VLOOKUP($A$247,Raport6!$B$8:$T$280,15)</f>
        <v>92</v>
      </c>
      <c r="P252" s="84">
        <f>VLOOKUP($A$247,Raport6!$B$8:$T$280,16)</f>
        <v>87.5</v>
      </c>
      <c r="Q252" s="84">
        <f>VLOOKUP($A$247,Raport6!$B$8:$T$280,17)</f>
        <v>88</v>
      </c>
      <c r="R252" s="84">
        <f>VLOOKUP($A$247,Raport6!$B$8:$T$280,18)</f>
        <v>88.5</v>
      </c>
      <c r="S252" s="38">
        <f t="shared" si="129"/>
        <v>1387.5</v>
      </c>
      <c r="T252" s="38">
        <f t="shared" si="131"/>
        <v>92.5</v>
      </c>
      <c r="U252" s="375"/>
      <c r="V252" s="340"/>
    </row>
    <row r="253" spans="1:22" ht="15" customHeight="1">
      <c r="A253" s="361"/>
      <c r="B253" s="78" t="str">
        <f>VLOOKUP($A$247,PresensiMIPA!$A$7:$W$360,3)</f>
        <v>0022546041</v>
      </c>
      <c r="C253" s="28" t="s">
        <v>21</v>
      </c>
      <c r="D253" s="40">
        <f t="shared" ref="D253:S253" si="132">ROUND(((D247+D248+D249+D250+D251+D252)/6),2)</f>
        <v>88.92</v>
      </c>
      <c r="E253" s="40">
        <f t="shared" si="132"/>
        <v>84.92</v>
      </c>
      <c r="F253" s="40">
        <f t="shared" si="132"/>
        <v>88.17</v>
      </c>
      <c r="G253" s="40">
        <f t="shared" si="132"/>
        <v>88.58</v>
      </c>
      <c r="H253" s="40">
        <f t="shared" si="132"/>
        <v>87.17</v>
      </c>
      <c r="I253" s="40">
        <f t="shared" si="132"/>
        <v>85.08</v>
      </c>
      <c r="J253" s="40">
        <f t="shared" si="132"/>
        <v>92.17</v>
      </c>
      <c r="K253" s="40">
        <f t="shared" si="132"/>
        <v>86.83</v>
      </c>
      <c r="L253" s="40">
        <f t="shared" si="132"/>
        <v>87.25</v>
      </c>
      <c r="M253" s="40">
        <f t="shared" ref="M253" si="133">ROUND(((M247+M248+M249+M250+M251+M252)/6),2)</f>
        <v>89.67</v>
      </c>
      <c r="N253" s="40">
        <f t="shared" si="132"/>
        <v>84.58</v>
      </c>
      <c r="O253" s="40">
        <f t="shared" si="132"/>
        <v>87.33</v>
      </c>
      <c r="P253" s="40">
        <f t="shared" si="132"/>
        <v>83.75</v>
      </c>
      <c r="Q253" s="40">
        <f t="shared" si="132"/>
        <v>82.58</v>
      </c>
      <c r="R253" s="40">
        <f t="shared" si="132"/>
        <v>84.83</v>
      </c>
      <c r="S253" s="39">
        <f t="shared" si="132"/>
        <v>1301.83</v>
      </c>
      <c r="T253" s="40">
        <f t="shared" si="131"/>
        <v>86.79</v>
      </c>
      <c r="U253" s="375"/>
      <c r="V253" s="340"/>
    </row>
    <row r="254" spans="1:22" ht="15" customHeight="1">
      <c r="A254" s="361"/>
      <c r="B254" s="78"/>
      <c r="C254" s="28" t="s">
        <v>206</v>
      </c>
      <c r="D254" s="79">
        <f>VLOOKUP($A$247,'Nilai USP'!$B$8:$T$280,4)</f>
        <v>94</v>
      </c>
      <c r="E254" s="79">
        <f>VLOOKUP($A$247,'Nilai USP'!$B$8:$T$280,5)</f>
        <v>86.92307692307692</v>
      </c>
      <c r="F254" s="79">
        <f>VLOOKUP($A$247,'Nilai USP'!$B$8:$T$280,6)</f>
        <v>92</v>
      </c>
      <c r="G254" s="79">
        <f>VLOOKUP($A$247,'Nilai USP'!$B$8:$T$280,7)</f>
        <v>93</v>
      </c>
      <c r="H254" s="79">
        <f>VLOOKUP($A$247,'Nilai USP'!$B$8:$T$280,8)</f>
        <v>86</v>
      </c>
      <c r="I254" s="79">
        <f>VLOOKUP($A$247,'Nilai USP'!$B$8:$T$280,9)</f>
        <v>93</v>
      </c>
      <c r="J254" s="79">
        <f>VLOOKUP($A$247,'Nilai USP'!$B$8:$T$280,10)</f>
        <v>89</v>
      </c>
      <c r="K254" s="79">
        <f>VLOOKUP($A$247,'Nilai USP'!$B$8:$T$280,11)</f>
        <v>95</v>
      </c>
      <c r="L254" s="79">
        <f>VLOOKUP($A$247,'Nilai USP'!$B$8:$T$280,12)</f>
        <v>93</v>
      </c>
      <c r="M254" s="79">
        <f>VLOOKUP($A$247,'Nilai USP'!$B$8:$T$280,13)</f>
        <v>97.35294117647058</v>
      </c>
      <c r="N254" s="79">
        <f>VLOOKUP($A$247,'Nilai USP'!$B$8:$T$280,14)</f>
        <v>87</v>
      </c>
      <c r="O254" s="79">
        <f>VLOOKUP($A$247,'Nilai USP'!$B$8:$T$280,15)</f>
        <v>84</v>
      </c>
      <c r="P254" s="79">
        <f>VLOOKUP($A$247,'Nilai USP'!$B$8:$T$280,16)</f>
        <v>83</v>
      </c>
      <c r="Q254" s="79">
        <f>VLOOKUP($A$247,'Nilai USP'!$B$8:$T$280,17)</f>
        <v>88</v>
      </c>
      <c r="R254" s="79">
        <f>VLOOKUP($A$247,'Nilai USP'!$B$8:$T$280,18)</f>
        <v>87</v>
      </c>
      <c r="S254" s="38">
        <f t="shared" ref="S254:S261" si="134">SUM(D254:R254)</f>
        <v>1348.2760180995474</v>
      </c>
      <c r="T254" s="38">
        <f t="shared" si="131"/>
        <v>89.89</v>
      </c>
      <c r="U254" s="375"/>
      <c r="V254" s="340"/>
    </row>
    <row r="255" spans="1:22" ht="15" customHeight="1" thickBot="1">
      <c r="A255" s="362"/>
      <c r="B255" s="29"/>
      <c r="C255" s="37" t="s">
        <v>205</v>
      </c>
      <c r="D255" s="41">
        <f t="shared" ref="D255:R255" si="135">ROUND((D253*$V$6+D254*$V$7),0)</f>
        <v>91</v>
      </c>
      <c r="E255" s="41">
        <f t="shared" si="135"/>
        <v>86</v>
      </c>
      <c r="F255" s="41">
        <f t="shared" si="135"/>
        <v>90</v>
      </c>
      <c r="G255" s="41">
        <f t="shared" si="135"/>
        <v>91</v>
      </c>
      <c r="H255" s="41">
        <f t="shared" si="135"/>
        <v>87</v>
      </c>
      <c r="I255" s="41">
        <f t="shared" si="135"/>
        <v>89</v>
      </c>
      <c r="J255" s="41">
        <f t="shared" si="135"/>
        <v>91</v>
      </c>
      <c r="K255" s="41">
        <f t="shared" si="135"/>
        <v>91</v>
      </c>
      <c r="L255" s="41">
        <f t="shared" si="135"/>
        <v>90</v>
      </c>
      <c r="M255" s="41">
        <f t="shared" si="135"/>
        <v>94</v>
      </c>
      <c r="N255" s="41">
        <f t="shared" si="135"/>
        <v>86</v>
      </c>
      <c r="O255" s="41">
        <f t="shared" si="135"/>
        <v>86</v>
      </c>
      <c r="P255" s="41">
        <f t="shared" si="135"/>
        <v>83</v>
      </c>
      <c r="Q255" s="41">
        <f t="shared" si="135"/>
        <v>85</v>
      </c>
      <c r="R255" s="41">
        <f t="shared" si="135"/>
        <v>86</v>
      </c>
      <c r="S255" s="41">
        <f t="shared" si="134"/>
        <v>1326</v>
      </c>
      <c r="T255" s="41">
        <f t="shared" si="131"/>
        <v>88.4</v>
      </c>
      <c r="U255" s="376"/>
      <c r="V255" s="341"/>
    </row>
    <row r="256" spans="1:22" ht="15" customHeight="1" thickTop="1">
      <c r="A256" s="377">
        <v>28</v>
      </c>
      <c r="B256" s="26"/>
      <c r="C256" s="34" t="s">
        <v>34</v>
      </c>
      <c r="D256" s="83">
        <f>VLOOKUP($A$256,Raport1!$B$8:$T$280,4)</f>
        <v>75.5</v>
      </c>
      <c r="E256" s="83">
        <f>VLOOKUP($A$256,Raport1!$B$8:$T$280,5)</f>
        <v>76</v>
      </c>
      <c r="F256" s="83">
        <f>VLOOKUP($A$256,Raport1!$B$8:$T$280,6)</f>
        <v>66.5</v>
      </c>
      <c r="G256" s="83">
        <f>VLOOKUP($A$256,Raport1!$B$8:$T$280,7)</f>
        <v>78</v>
      </c>
      <c r="H256" s="83">
        <f>VLOOKUP($A$256,Raport1!$B$8:$T$280,8)</f>
        <v>80</v>
      </c>
      <c r="I256" s="83">
        <f>VLOOKUP($A$256,Raport1!$B$8:$T$280,9)</f>
        <v>76.5</v>
      </c>
      <c r="J256" s="83">
        <f>VLOOKUP($A$256,Raport1!$B$8:$T$280,10)</f>
        <v>83</v>
      </c>
      <c r="K256" s="83">
        <f>VLOOKUP($A$256,Raport1!$B$8:$T$280,11)</f>
        <v>83.5</v>
      </c>
      <c r="L256" s="83">
        <f>VLOOKUP($A$256,Raport1!$B$8:$T$280,12)</f>
        <v>82.5</v>
      </c>
      <c r="M256" s="83">
        <f>VLOOKUP($A$256,Raport1!$B$8:$T$280,13)</f>
        <v>77</v>
      </c>
      <c r="N256" s="83">
        <f>VLOOKUP($A$256,Raport1!$B$8:$T$280,14)</f>
        <v>68</v>
      </c>
      <c r="O256" s="83">
        <f>VLOOKUP($A$256,Raport1!$B$8:$T$280,15)</f>
        <v>68.5</v>
      </c>
      <c r="P256" s="83">
        <f>VLOOKUP($A$256,Raport1!$B$8:$T$280,16)</f>
        <v>70.5</v>
      </c>
      <c r="Q256" s="83">
        <f>VLOOKUP($A$256,Raport1!$B$8:$T$280,17)</f>
        <v>78</v>
      </c>
      <c r="R256" s="83">
        <f>VLOOKUP($A$256,Raport1!$B$8:$T$280,18)</f>
        <v>76.5</v>
      </c>
      <c r="S256" s="80">
        <f t="shared" si="134"/>
        <v>1140</v>
      </c>
      <c r="T256" s="80">
        <f t="shared" ref="T256:T264" si="136">ROUND(S256/COUNT(D256:R256),2)</f>
        <v>76</v>
      </c>
      <c r="U256" s="337" t="str">
        <f>'SIKAP IPA'!J35</f>
        <v>SB</v>
      </c>
      <c r="V256" s="340" t="s">
        <v>33</v>
      </c>
    </row>
    <row r="257" spans="1:22" ht="15" customHeight="1">
      <c r="A257" s="361"/>
      <c r="B257" s="26"/>
      <c r="C257" s="35" t="s">
        <v>35</v>
      </c>
      <c r="D257" s="84">
        <f>VLOOKUP($A$256,Raport2!$B$8:$T$280,4)</f>
        <v>78</v>
      </c>
      <c r="E257" s="84">
        <f>VLOOKUP($A$256,Raport2!$B$8:$T$280,5)</f>
        <v>78</v>
      </c>
      <c r="F257" s="84">
        <f>VLOOKUP($A$256,Raport2!$B$8:$T$280,6)</f>
        <v>73.5</v>
      </c>
      <c r="G257" s="84">
        <f>VLOOKUP($A$256,Raport2!$B$8:$T$280,7)</f>
        <v>84.5</v>
      </c>
      <c r="H257" s="84">
        <f>VLOOKUP($A$256,Raport2!$B$8:$T$280,8)</f>
        <v>80</v>
      </c>
      <c r="I257" s="84">
        <f>VLOOKUP($A$256,Raport2!$B$8:$T$280,9)</f>
        <v>78</v>
      </c>
      <c r="J257" s="84">
        <f>VLOOKUP($A$256,Raport2!$B$8:$T$280,10)</f>
        <v>83</v>
      </c>
      <c r="K257" s="84">
        <f>VLOOKUP($A$256,Raport2!$B$8:$T$280,11)</f>
        <v>85</v>
      </c>
      <c r="L257" s="84">
        <f>VLOOKUP($A$256,Raport2!$B$8:$T$280,12)</f>
        <v>80.5</v>
      </c>
      <c r="M257" s="84">
        <f>VLOOKUP($A$256,Raport2!$B$8:$T$280,13)</f>
        <v>78.5</v>
      </c>
      <c r="N257" s="84">
        <f>VLOOKUP($A$256,Raport2!$B$8:$T$280,14)</f>
        <v>80</v>
      </c>
      <c r="O257" s="84">
        <f>VLOOKUP($A$256,Raport2!$B$8:$T$280,15)</f>
        <v>80</v>
      </c>
      <c r="P257" s="84">
        <f>VLOOKUP($A$256,Raport2!$B$8:$T$280,16)</f>
        <v>74.5</v>
      </c>
      <c r="Q257" s="84">
        <f>VLOOKUP($A$256,Raport2!$B$8:$T$280,17)</f>
        <v>78</v>
      </c>
      <c r="R257" s="84">
        <f>VLOOKUP($A$256,Raport2!$B$8:$T$280,18)</f>
        <v>77.5</v>
      </c>
      <c r="S257" s="38">
        <f t="shared" si="134"/>
        <v>1189</v>
      </c>
      <c r="T257" s="38">
        <f t="shared" si="136"/>
        <v>79.27</v>
      </c>
      <c r="U257" s="375"/>
      <c r="V257" s="340"/>
    </row>
    <row r="258" spans="1:22" ht="15" customHeight="1">
      <c r="A258" s="361"/>
      <c r="B258" s="342" t="str">
        <f>VLOOKUP($A$256,PresensiMIPA!$A$7:$W$360,7)</f>
        <v>RIFKY RISHALDY ALFARESI</v>
      </c>
      <c r="C258" s="35" t="s">
        <v>22</v>
      </c>
      <c r="D258" s="84">
        <f>VLOOKUP($A$256,Raport3!$B$8:$T$280,4)</f>
        <v>71</v>
      </c>
      <c r="E258" s="84">
        <f>VLOOKUP($A$256,Raport3!$B$8:$T$280,5)</f>
        <v>74</v>
      </c>
      <c r="F258" s="84">
        <f>VLOOKUP($A$256,Raport3!$B$8:$T$280,6)</f>
        <v>87.5</v>
      </c>
      <c r="G258" s="84">
        <f>VLOOKUP($A$256,Raport3!$B$8:$T$280,7)</f>
        <v>69.5</v>
      </c>
      <c r="H258" s="84">
        <f>VLOOKUP($A$256,Raport3!$B$8:$T$280,8)</f>
        <v>81</v>
      </c>
      <c r="I258" s="84">
        <f>VLOOKUP($A$256,Raport3!$B$8:$T$280,9)</f>
        <v>80</v>
      </c>
      <c r="J258" s="84">
        <f>VLOOKUP($A$256,Raport3!$B$8:$T$280,10)</f>
        <v>77.5</v>
      </c>
      <c r="K258" s="84">
        <f>VLOOKUP($A$256,Raport3!$B$8:$T$280,11)</f>
        <v>87</v>
      </c>
      <c r="L258" s="84">
        <f>VLOOKUP($A$256,Raport3!$B$8:$T$280,12)</f>
        <v>82.5</v>
      </c>
      <c r="M258" s="84">
        <f>VLOOKUP($A$256,Raport3!$B$8:$T$280,13)</f>
        <v>80.5</v>
      </c>
      <c r="N258" s="84">
        <f>VLOOKUP($A$256,Raport3!$B$8:$T$280,14)</f>
        <v>78</v>
      </c>
      <c r="O258" s="84">
        <f>VLOOKUP($A$256,Raport3!$B$8:$T$280,15)</f>
        <v>79.5</v>
      </c>
      <c r="P258" s="84">
        <f>VLOOKUP($A$256,Raport3!$B$8:$T$280,16)</f>
        <v>83</v>
      </c>
      <c r="Q258" s="84">
        <f>VLOOKUP($A$256,Raport3!$B$8:$T$280,17)</f>
        <v>71.5</v>
      </c>
      <c r="R258" s="84">
        <f>VLOOKUP($A$256,Raport3!$B$8:$T$280,18)</f>
        <v>77.5</v>
      </c>
      <c r="S258" s="38">
        <f t="shared" si="134"/>
        <v>1180</v>
      </c>
      <c r="T258" s="38">
        <f t="shared" si="136"/>
        <v>78.67</v>
      </c>
      <c r="U258" s="375"/>
      <c r="V258" s="340"/>
    </row>
    <row r="259" spans="1:22" ht="15" customHeight="1">
      <c r="A259" s="361"/>
      <c r="B259" s="342"/>
      <c r="C259" s="35" t="s">
        <v>23</v>
      </c>
      <c r="D259" s="84">
        <f>VLOOKUP($A$256,Raport4!$B$8:$T$255,4)</f>
        <v>74</v>
      </c>
      <c r="E259" s="84">
        <f>VLOOKUP($A$256,Raport4!$B$8:$T$255,5)</f>
        <v>72</v>
      </c>
      <c r="F259" s="84">
        <f>VLOOKUP($A$256,Raport4!$B$8:$T$255,6)</f>
        <v>90</v>
      </c>
      <c r="G259" s="84">
        <f>VLOOKUP($A$256,Raport4!$B$8:$T$255,7)</f>
        <v>69</v>
      </c>
      <c r="H259" s="84">
        <f>VLOOKUP($A$256,Raport4!$B$8:$T$255,8)</f>
        <v>86</v>
      </c>
      <c r="I259" s="84">
        <f>VLOOKUP($A$256,Raport4!$B$8:$T$255,9)</f>
        <v>82.5</v>
      </c>
      <c r="J259" s="84">
        <f>VLOOKUP($A$256,Raport4!$B$8:$T$255,10)</f>
        <v>74.5</v>
      </c>
      <c r="K259" s="84">
        <f>VLOOKUP($A$256,Raport4!$B$8:$T$255,11)</f>
        <v>87</v>
      </c>
      <c r="L259" s="84">
        <f>VLOOKUP($A$256,Raport4!$B$8:$T$255,12)</f>
        <v>84</v>
      </c>
      <c r="M259" s="84">
        <f>VLOOKUP($A$256,Raport4!$B$8:$T$255,12)</f>
        <v>84</v>
      </c>
      <c r="N259" s="84">
        <f>VLOOKUP($A$256,Raport4!$B$8:$T$255,14)</f>
        <v>80</v>
      </c>
      <c r="O259" s="84">
        <f>VLOOKUP($A$256,Raport4!$B$8:$T$255,15)</f>
        <v>77.5</v>
      </c>
      <c r="P259" s="84">
        <f>VLOOKUP($A$256,Raport4!$B$8:$T$255,16)</f>
        <v>67.5</v>
      </c>
      <c r="Q259" s="84">
        <f>VLOOKUP($A$256,Raport4!$B$8:$T$255,17)</f>
        <v>70.5</v>
      </c>
      <c r="R259" s="84">
        <f>VLOOKUP($A$256,Raport4!$B$8:$T$255,18)</f>
        <v>78.5</v>
      </c>
      <c r="S259" s="38">
        <f t="shared" si="134"/>
        <v>1177</v>
      </c>
      <c r="T259" s="38">
        <f t="shared" si="136"/>
        <v>78.47</v>
      </c>
      <c r="U259" s="375"/>
      <c r="V259" s="340"/>
    </row>
    <row r="260" spans="1:22" ht="15" customHeight="1">
      <c r="A260" s="361"/>
      <c r="B260" s="77" t="str">
        <f>VLOOKUP($A$256,PresensiMIPA!$A$7:$W$360,4)</f>
        <v>3526021908040002</v>
      </c>
      <c r="C260" s="35" t="s">
        <v>24</v>
      </c>
      <c r="D260" s="84">
        <f>VLOOKUP($A$256,Raport5!$B$8:$T$280,4)</f>
        <v>79</v>
      </c>
      <c r="E260" s="84">
        <f>VLOOKUP($A$256,Raport5!$B$8:$T$280,5)</f>
        <v>81.5</v>
      </c>
      <c r="F260" s="84">
        <f>VLOOKUP($A$256,Raport5!$B$8:$T$280,6)</f>
        <v>85</v>
      </c>
      <c r="G260" s="84">
        <f>VLOOKUP($A$256,Raport5!$B$8:$T$280,7)</f>
        <v>79.5</v>
      </c>
      <c r="H260" s="84">
        <f>VLOOKUP($A$256,Raport5!$B$8:$T$280,8)</f>
        <v>85.5</v>
      </c>
      <c r="I260" s="84">
        <f>VLOOKUP($A$256,Raport5!$B$8:$T$280,9)</f>
        <v>83.5</v>
      </c>
      <c r="J260" s="84">
        <f>VLOOKUP($A$256,Raport5!$B$8:$T$280,10)</f>
        <v>84.5</v>
      </c>
      <c r="K260" s="84">
        <f>VLOOKUP($A$256,Raport5!$B$8:$T$280,11)</f>
        <v>91</v>
      </c>
      <c r="L260" s="84">
        <f>VLOOKUP($A$256,Raport5!$B$8:$T$280,12)</f>
        <v>87</v>
      </c>
      <c r="M260" s="84">
        <f>VLOOKUP($A$256,Raport5!$B$8:$T$280,13)</f>
        <v>75.5</v>
      </c>
      <c r="N260" s="84">
        <f>VLOOKUP($A$256,Raport5!$B$8:$T$280,14)</f>
        <v>82</v>
      </c>
      <c r="O260" s="84">
        <f>VLOOKUP($A$256,Raport5!$B$8:$T$280,15)</f>
        <v>84</v>
      </c>
      <c r="P260" s="84">
        <f>VLOOKUP($A$256,Raport5!$B$8:$T$280,16)</f>
        <v>79</v>
      </c>
      <c r="Q260" s="84">
        <f>VLOOKUP($A$256,Raport5!$B$8:$T$280,17)</f>
        <v>80</v>
      </c>
      <c r="R260" s="84">
        <f>VLOOKUP($A$256,Raport5!$B$8:$T$280,18)</f>
        <v>80.5</v>
      </c>
      <c r="S260" s="38">
        <f t="shared" si="134"/>
        <v>1237.5</v>
      </c>
      <c r="T260" s="38">
        <f t="shared" si="136"/>
        <v>82.5</v>
      </c>
      <c r="U260" s="375"/>
      <c r="V260" s="340"/>
    </row>
    <row r="261" spans="1:22" ht="15" customHeight="1">
      <c r="A261" s="361"/>
      <c r="B261" s="78">
        <f>VLOOKUP($A$256,PresensiMIPA!$A$7:$W$360,2)</f>
        <v>12466</v>
      </c>
      <c r="C261" s="35" t="s">
        <v>67</v>
      </c>
      <c r="D261" s="84">
        <f>VLOOKUP($A$256,Raport6!$B$8:$T$280,4)</f>
        <v>83.5</v>
      </c>
      <c r="E261" s="84">
        <f>VLOOKUP($A$256,Raport6!$B$8:$T$280,5)</f>
        <v>85</v>
      </c>
      <c r="F261" s="84">
        <f>VLOOKUP($A$256,Raport6!$B$8:$T$280,6)</f>
        <v>88.5</v>
      </c>
      <c r="G261" s="84">
        <f>VLOOKUP($A$256,Raport6!$B$8:$T$280,7)</f>
        <v>79.5</v>
      </c>
      <c r="H261" s="84">
        <f>VLOOKUP($A$256,Raport6!$B$8:$T$280,8)</f>
        <v>85.5</v>
      </c>
      <c r="I261" s="84">
        <f>VLOOKUP($A$256,Raport6!$B$8:$T$280,9)</f>
        <v>86</v>
      </c>
      <c r="J261" s="84">
        <f>VLOOKUP($A$256,Raport6!$B$8:$T$280,10)</f>
        <v>90.5</v>
      </c>
      <c r="K261" s="84">
        <f>VLOOKUP($A$256,Raport6!$B$8:$T$280,11)</f>
        <v>94</v>
      </c>
      <c r="L261" s="84">
        <f>VLOOKUP($A$256,Raport6!$B$8:$T$280,12)</f>
        <v>86.5</v>
      </c>
      <c r="M261" s="84">
        <f>VLOOKUP($A$256,Raport6!$B$8:$T$280,13)</f>
        <v>83</v>
      </c>
      <c r="N261" s="84">
        <f>VLOOKUP($A$256,Raport6!$B$8:$T$280,14)</f>
        <v>79.5</v>
      </c>
      <c r="O261" s="84">
        <f>VLOOKUP($A$256,Raport6!$B$8:$T$280,15)</f>
        <v>84</v>
      </c>
      <c r="P261" s="84">
        <f>VLOOKUP($A$256,Raport6!$B$8:$T$280,16)</f>
        <v>70</v>
      </c>
      <c r="Q261" s="84">
        <f>VLOOKUP($A$256,Raport6!$B$8:$T$280,17)</f>
        <v>80</v>
      </c>
      <c r="R261" s="84">
        <f>VLOOKUP($A$256,Raport6!$B$8:$T$280,18)</f>
        <v>86</v>
      </c>
      <c r="S261" s="38">
        <f t="shared" si="134"/>
        <v>1261.5</v>
      </c>
      <c r="T261" s="38">
        <f t="shared" si="136"/>
        <v>84.1</v>
      </c>
      <c r="U261" s="375"/>
      <c r="V261" s="340"/>
    </row>
    <row r="262" spans="1:22" ht="15" customHeight="1">
      <c r="A262" s="361"/>
      <c r="B262" s="78" t="str">
        <f>VLOOKUP($A$256,PresensiMIPA!$A$7:$W$360,3)</f>
        <v>0048711240</v>
      </c>
      <c r="C262" s="28" t="s">
        <v>21</v>
      </c>
      <c r="D262" s="40">
        <f t="shared" ref="D262:S262" si="137">ROUND(((D256+D257+D258+D259+D260+D261)/6),2)</f>
        <v>76.83</v>
      </c>
      <c r="E262" s="40">
        <f t="shared" si="137"/>
        <v>77.75</v>
      </c>
      <c r="F262" s="40">
        <f t="shared" si="137"/>
        <v>81.83</v>
      </c>
      <c r="G262" s="40">
        <f t="shared" si="137"/>
        <v>76.67</v>
      </c>
      <c r="H262" s="40">
        <f t="shared" si="137"/>
        <v>83</v>
      </c>
      <c r="I262" s="40">
        <f t="shared" si="137"/>
        <v>81.08</v>
      </c>
      <c r="J262" s="40">
        <f t="shared" si="137"/>
        <v>82.17</v>
      </c>
      <c r="K262" s="40">
        <f t="shared" si="137"/>
        <v>87.92</v>
      </c>
      <c r="L262" s="40">
        <f t="shared" si="137"/>
        <v>83.83</v>
      </c>
      <c r="M262" s="40">
        <f t="shared" ref="M262" si="138">ROUND(((M256+M257+M258+M259+M260+M261)/6),2)</f>
        <v>79.75</v>
      </c>
      <c r="N262" s="40">
        <f t="shared" si="137"/>
        <v>77.92</v>
      </c>
      <c r="O262" s="40">
        <f t="shared" si="137"/>
        <v>78.92</v>
      </c>
      <c r="P262" s="40">
        <f t="shared" si="137"/>
        <v>74.08</v>
      </c>
      <c r="Q262" s="40">
        <f t="shared" si="137"/>
        <v>76.33</v>
      </c>
      <c r="R262" s="40">
        <f t="shared" si="137"/>
        <v>79.42</v>
      </c>
      <c r="S262" s="39">
        <f t="shared" si="137"/>
        <v>1197.5</v>
      </c>
      <c r="T262" s="40">
        <f t="shared" si="136"/>
        <v>79.83</v>
      </c>
      <c r="U262" s="375"/>
      <c r="V262" s="340"/>
    </row>
    <row r="263" spans="1:22" ht="15" customHeight="1">
      <c r="A263" s="361"/>
      <c r="B263" s="78"/>
      <c r="C263" s="28" t="s">
        <v>206</v>
      </c>
      <c r="D263" s="79">
        <f>VLOOKUP($A$256,'Nilai USP'!$B$8:$T$280,4)</f>
        <v>84</v>
      </c>
      <c r="E263" s="79">
        <f>VLOOKUP($A$256,'Nilai USP'!$B$8:$T$280,5)</f>
        <v>71.538461538461533</v>
      </c>
      <c r="F263" s="79">
        <f>VLOOKUP($A$256,'Nilai USP'!$B$8:$T$280,6)</f>
        <v>78</v>
      </c>
      <c r="G263" s="79">
        <f>VLOOKUP($A$256,'Nilai USP'!$B$8:$T$280,7)</f>
        <v>70</v>
      </c>
      <c r="H263" s="79">
        <f>VLOOKUP($A$256,'Nilai USP'!$B$8:$T$280,8)</f>
        <v>78</v>
      </c>
      <c r="I263" s="79">
        <f>VLOOKUP($A$256,'Nilai USP'!$B$8:$T$280,9)</f>
        <v>76</v>
      </c>
      <c r="J263" s="79">
        <f>VLOOKUP($A$256,'Nilai USP'!$B$8:$T$280,10)</f>
        <v>89</v>
      </c>
      <c r="K263" s="79">
        <f>VLOOKUP($A$256,'Nilai USP'!$B$8:$T$280,11)</f>
        <v>98</v>
      </c>
      <c r="L263" s="79">
        <f>VLOOKUP($A$256,'Nilai USP'!$B$8:$T$280,12)</f>
        <v>89</v>
      </c>
      <c r="M263" s="79">
        <f>VLOOKUP($A$256,'Nilai USP'!$B$8:$T$280,13)</f>
        <v>83.235294117647058</v>
      </c>
      <c r="N263" s="79">
        <f>VLOOKUP($A$256,'Nilai USP'!$B$8:$T$280,14)</f>
        <v>75</v>
      </c>
      <c r="O263" s="79">
        <f>VLOOKUP($A$256,'Nilai USP'!$B$8:$T$280,15)</f>
        <v>71</v>
      </c>
      <c r="P263" s="79">
        <f>VLOOKUP($A$256,'Nilai USP'!$B$8:$T$280,16)</f>
        <v>70</v>
      </c>
      <c r="Q263" s="79">
        <f>VLOOKUP($A$256,'Nilai USP'!$B$8:$T$280,17)</f>
        <v>80</v>
      </c>
      <c r="R263" s="79">
        <f>VLOOKUP($A$256,'Nilai USP'!$B$8:$T$280,18)</f>
        <v>77</v>
      </c>
      <c r="S263" s="38">
        <f t="shared" ref="S263:S270" si="139">SUM(D263:R263)</f>
        <v>1189.7737556561087</v>
      </c>
      <c r="T263" s="38">
        <f t="shared" si="136"/>
        <v>79.319999999999993</v>
      </c>
      <c r="U263" s="375"/>
      <c r="V263" s="340"/>
    </row>
    <row r="264" spans="1:22" ht="15" customHeight="1" thickBot="1">
      <c r="A264" s="362"/>
      <c r="B264" s="29"/>
      <c r="C264" s="37" t="s">
        <v>205</v>
      </c>
      <c r="D264" s="41">
        <f t="shared" ref="D264:R264" si="140">ROUND((D262*$V$6+D263*$V$7),0)</f>
        <v>80</v>
      </c>
      <c r="E264" s="41">
        <f t="shared" si="140"/>
        <v>75</v>
      </c>
      <c r="F264" s="41">
        <f t="shared" si="140"/>
        <v>80</v>
      </c>
      <c r="G264" s="41">
        <f t="shared" si="140"/>
        <v>73</v>
      </c>
      <c r="H264" s="41">
        <f t="shared" si="140"/>
        <v>81</v>
      </c>
      <c r="I264" s="41">
        <f t="shared" si="140"/>
        <v>79</v>
      </c>
      <c r="J264" s="41">
        <f t="shared" si="140"/>
        <v>86</v>
      </c>
      <c r="K264" s="41">
        <f t="shared" si="140"/>
        <v>93</v>
      </c>
      <c r="L264" s="41">
        <f t="shared" si="140"/>
        <v>86</v>
      </c>
      <c r="M264" s="41">
        <f t="shared" si="140"/>
        <v>81</v>
      </c>
      <c r="N264" s="41">
        <f t="shared" si="140"/>
        <v>76</v>
      </c>
      <c r="O264" s="41">
        <f t="shared" si="140"/>
        <v>75</v>
      </c>
      <c r="P264" s="41">
        <f t="shared" si="140"/>
        <v>72</v>
      </c>
      <c r="Q264" s="41">
        <f t="shared" si="140"/>
        <v>78</v>
      </c>
      <c r="R264" s="41">
        <f t="shared" si="140"/>
        <v>78</v>
      </c>
      <c r="S264" s="41">
        <f t="shared" si="139"/>
        <v>1193</v>
      </c>
      <c r="T264" s="41">
        <f t="shared" si="136"/>
        <v>79.53</v>
      </c>
      <c r="U264" s="376"/>
      <c r="V264" s="341"/>
    </row>
    <row r="265" spans="1:22" ht="15" customHeight="1" thickTop="1">
      <c r="A265" s="377">
        <v>29</v>
      </c>
      <c r="B265" s="26"/>
      <c r="C265" s="34" t="s">
        <v>34</v>
      </c>
      <c r="D265" s="83">
        <f>VLOOKUP($A$265,Raport1!$B$8:$T$280,4)</f>
        <v>81.5</v>
      </c>
      <c r="E265" s="83">
        <f>VLOOKUP($A$265,Raport1!$B$8:$T$280,5)</f>
        <v>80.5</v>
      </c>
      <c r="F265" s="83">
        <f>VLOOKUP($A$265,Raport1!$B$8:$T$280,6)</f>
        <v>78</v>
      </c>
      <c r="G265" s="83">
        <f>VLOOKUP($A$265,Raport1!$B$8:$T$280,7)</f>
        <v>80.5</v>
      </c>
      <c r="H265" s="83">
        <f>VLOOKUP($A$265,Raport1!$B$8:$T$280,8)</f>
        <v>84.5</v>
      </c>
      <c r="I265" s="83">
        <f>VLOOKUP($A$265,Raport1!$B$8:$T$280,9)</f>
        <v>79</v>
      </c>
      <c r="J265" s="83">
        <f>VLOOKUP($A$265,Raport1!$B$8:$T$280,10)</f>
        <v>86</v>
      </c>
      <c r="K265" s="83">
        <f>VLOOKUP($A$265,Raport1!$B$8:$T$280,11)</f>
        <v>82.5</v>
      </c>
      <c r="L265" s="83">
        <f>VLOOKUP($A$265,Raport1!$B$8:$T$280,12)</f>
        <v>83.5</v>
      </c>
      <c r="M265" s="83">
        <f>VLOOKUP($A$265,Raport1!$B$8:$T$280,13)</f>
        <v>77.5</v>
      </c>
      <c r="N265" s="83">
        <f>VLOOKUP($A$265,Raport1!$B$8:$T$280,14)</f>
        <v>73</v>
      </c>
      <c r="O265" s="83">
        <f>VLOOKUP($A$265,Raport1!$B$8:$T$280,15)</f>
        <v>80</v>
      </c>
      <c r="P265" s="83">
        <f>VLOOKUP($A$265,Raport1!$B$8:$T$280,16)</f>
        <v>77.5</v>
      </c>
      <c r="Q265" s="83">
        <f>VLOOKUP($A$265,Raport1!$B$8:$T$280,17)</f>
        <v>78</v>
      </c>
      <c r="R265" s="83">
        <f>VLOOKUP($A$265,Raport1!$B$8:$T$280,18)</f>
        <v>80.5</v>
      </c>
      <c r="S265" s="80">
        <f t="shared" si="139"/>
        <v>1202.5</v>
      </c>
      <c r="T265" s="80">
        <f t="shared" ref="T265:T273" si="141">ROUND(S265/COUNT(D265:R265),2)</f>
        <v>80.17</v>
      </c>
      <c r="U265" s="337" t="str">
        <f>'SIKAP IPA'!J36</f>
        <v>SB</v>
      </c>
      <c r="V265" s="340" t="s">
        <v>33</v>
      </c>
    </row>
    <row r="266" spans="1:22" ht="15" customHeight="1">
      <c r="A266" s="361"/>
      <c r="B266" s="26"/>
      <c r="C266" s="35" t="s">
        <v>35</v>
      </c>
      <c r="D266" s="84">
        <f>VLOOKUP($A$265,Raport2!$B$8:$T$280,4)</f>
        <v>83.5</v>
      </c>
      <c r="E266" s="84">
        <f>VLOOKUP($A$265,Raport2!$B$8:$T$280,5)</f>
        <v>83</v>
      </c>
      <c r="F266" s="84">
        <f>VLOOKUP($A$265,Raport2!$B$8:$T$280,6)</f>
        <v>76</v>
      </c>
      <c r="G266" s="84">
        <f>VLOOKUP($A$265,Raport2!$B$8:$T$280,7)</f>
        <v>83.5</v>
      </c>
      <c r="H266" s="84">
        <f>VLOOKUP($A$265,Raport2!$B$8:$T$280,8)</f>
        <v>84.5</v>
      </c>
      <c r="I266" s="84">
        <f>VLOOKUP($A$265,Raport2!$B$8:$T$280,9)</f>
        <v>81</v>
      </c>
      <c r="J266" s="84">
        <f>VLOOKUP($A$265,Raport2!$B$8:$T$280,10)</f>
        <v>88</v>
      </c>
      <c r="K266" s="84">
        <f>VLOOKUP($A$265,Raport2!$B$8:$T$280,11)</f>
        <v>84.5</v>
      </c>
      <c r="L266" s="84">
        <f>VLOOKUP($A$265,Raport2!$B$8:$T$280,12)</f>
        <v>84.5</v>
      </c>
      <c r="M266" s="84">
        <f>VLOOKUP($A$265,Raport2!$B$8:$T$280,13)</f>
        <v>78.5</v>
      </c>
      <c r="N266" s="84">
        <f>VLOOKUP($A$265,Raport2!$B$8:$T$280,14)</f>
        <v>82</v>
      </c>
      <c r="O266" s="84">
        <f>VLOOKUP($A$265,Raport2!$B$8:$T$280,15)</f>
        <v>82.5</v>
      </c>
      <c r="P266" s="84">
        <f>VLOOKUP($A$265,Raport2!$B$8:$T$280,16)</f>
        <v>84.5</v>
      </c>
      <c r="Q266" s="84">
        <f>VLOOKUP($A$265,Raport2!$B$8:$T$280,17)</f>
        <v>83.5</v>
      </c>
      <c r="R266" s="84">
        <f>VLOOKUP($A$265,Raport2!$B$8:$T$280,18)</f>
        <v>85.5</v>
      </c>
      <c r="S266" s="38">
        <f t="shared" si="139"/>
        <v>1245</v>
      </c>
      <c r="T266" s="38">
        <f t="shared" si="141"/>
        <v>83</v>
      </c>
      <c r="U266" s="375"/>
      <c r="V266" s="340"/>
    </row>
    <row r="267" spans="1:22" ht="15" customHeight="1">
      <c r="A267" s="361"/>
      <c r="B267" s="342" t="str">
        <f>VLOOKUP($A$265,PresensiMIPA!$A$7:$W$360,7)</f>
        <v>SABRINA REISMA IZZATUN NISAA'</v>
      </c>
      <c r="C267" s="35" t="s">
        <v>22</v>
      </c>
      <c r="D267" s="84">
        <f>VLOOKUP($A$265,Raport3!$B$8:$T$280,4)</f>
        <v>82</v>
      </c>
      <c r="E267" s="84">
        <f>VLOOKUP($A$265,Raport3!$B$8:$T$280,5)</f>
        <v>85</v>
      </c>
      <c r="F267" s="84">
        <f>VLOOKUP($A$265,Raport3!$B$8:$T$280,6)</f>
        <v>88.5</v>
      </c>
      <c r="G267" s="84">
        <f>VLOOKUP($A$265,Raport3!$B$8:$T$280,7)</f>
        <v>86.5</v>
      </c>
      <c r="H267" s="84">
        <f>VLOOKUP($A$265,Raport3!$B$8:$T$280,8)</f>
        <v>83</v>
      </c>
      <c r="I267" s="84">
        <f>VLOOKUP($A$265,Raport3!$B$8:$T$280,9)</f>
        <v>83.5</v>
      </c>
      <c r="J267" s="84">
        <f>VLOOKUP($A$265,Raport3!$B$8:$T$280,10)</f>
        <v>91</v>
      </c>
      <c r="K267" s="84">
        <f>VLOOKUP($A$265,Raport3!$B$8:$T$280,11)</f>
        <v>87</v>
      </c>
      <c r="L267" s="84">
        <f>VLOOKUP($A$265,Raport3!$B$8:$T$280,12)</f>
        <v>83</v>
      </c>
      <c r="M267" s="84">
        <f>VLOOKUP($A$265,Raport3!$B$8:$T$280,13)</f>
        <v>85.5</v>
      </c>
      <c r="N267" s="84">
        <f>VLOOKUP($A$265,Raport3!$B$8:$T$280,14)</f>
        <v>86</v>
      </c>
      <c r="O267" s="84">
        <f>VLOOKUP($A$265,Raport3!$B$8:$T$280,15)</f>
        <v>89</v>
      </c>
      <c r="P267" s="84">
        <f>VLOOKUP($A$265,Raport3!$B$8:$T$280,16)</f>
        <v>82</v>
      </c>
      <c r="Q267" s="84">
        <f>VLOOKUP($A$265,Raport3!$B$8:$T$280,17)</f>
        <v>83.5</v>
      </c>
      <c r="R267" s="84">
        <f>VLOOKUP($A$265,Raport3!$B$8:$T$280,18)</f>
        <v>87</v>
      </c>
      <c r="S267" s="38">
        <f t="shared" si="139"/>
        <v>1282.5</v>
      </c>
      <c r="T267" s="38">
        <f t="shared" si="141"/>
        <v>85.5</v>
      </c>
      <c r="U267" s="375"/>
      <c r="V267" s="340"/>
    </row>
    <row r="268" spans="1:22" ht="15" customHeight="1">
      <c r="A268" s="361"/>
      <c r="B268" s="342"/>
      <c r="C268" s="35" t="s">
        <v>23</v>
      </c>
      <c r="D268" s="84">
        <f>VLOOKUP($A$265,Raport4!$B$8:$T$255,4)</f>
        <v>88</v>
      </c>
      <c r="E268" s="84">
        <f>VLOOKUP($A$265,Raport4!$B$8:$T$255,5)</f>
        <v>89</v>
      </c>
      <c r="F268" s="84">
        <f>VLOOKUP($A$265,Raport4!$B$8:$T$255,6)</f>
        <v>91</v>
      </c>
      <c r="G268" s="84">
        <f>VLOOKUP($A$265,Raport4!$B$8:$T$255,7)</f>
        <v>87.5</v>
      </c>
      <c r="H268" s="84">
        <f>VLOOKUP($A$265,Raport4!$B$8:$T$255,8)</f>
        <v>88</v>
      </c>
      <c r="I268" s="84">
        <f>VLOOKUP($A$265,Raport4!$B$8:$T$255,9)</f>
        <v>86.5</v>
      </c>
      <c r="J268" s="84">
        <f>VLOOKUP($A$265,Raport4!$B$8:$T$255,10)</f>
        <v>94</v>
      </c>
      <c r="K268" s="84">
        <f>VLOOKUP($A$265,Raport4!$B$8:$T$255,11)</f>
        <v>87</v>
      </c>
      <c r="L268" s="84">
        <f>VLOOKUP($A$265,Raport4!$B$8:$T$255,12)</f>
        <v>84.5</v>
      </c>
      <c r="M268" s="84">
        <f>VLOOKUP($A$265,Raport4!$B$8:$T$255,12)</f>
        <v>84.5</v>
      </c>
      <c r="N268" s="84">
        <f>VLOOKUP($A$265,Raport4!$B$8:$T$255,14)</f>
        <v>90</v>
      </c>
      <c r="O268" s="84">
        <f>VLOOKUP($A$265,Raport4!$B$8:$T$255,15)</f>
        <v>89</v>
      </c>
      <c r="P268" s="84">
        <f>VLOOKUP($A$265,Raport4!$B$8:$T$255,16)</f>
        <v>86.5</v>
      </c>
      <c r="Q268" s="84">
        <f>VLOOKUP($A$265,Raport4!$B$8:$T$255,17)</f>
        <v>83.5</v>
      </c>
      <c r="R268" s="84">
        <f>VLOOKUP($A$265,Raport4!$B$8:$T$255,18)</f>
        <v>85.5</v>
      </c>
      <c r="S268" s="38">
        <f t="shared" si="139"/>
        <v>1314.5</v>
      </c>
      <c r="T268" s="38">
        <f t="shared" si="141"/>
        <v>87.63</v>
      </c>
      <c r="U268" s="375"/>
      <c r="V268" s="340"/>
    </row>
    <row r="269" spans="1:22" ht="15" customHeight="1">
      <c r="A269" s="361"/>
      <c r="B269" s="77" t="str">
        <f>VLOOKUP($A$265,PresensiMIPA!$A$7:$W$360,4)</f>
        <v>3526045710030000</v>
      </c>
      <c r="C269" s="35" t="s">
        <v>24</v>
      </c>
      <c r="D269" s="84">
        <f>VLOOKUP($A$265,Raport5!$B$8:$T$280,4)</f>
        <v>89.5</v>
      </c>
      <c r="E269" s="84">
        <f>VLOOKUP($A$265,Raport5!$B$8:$T$280,5)</f>
        <v>92</v>
      </c>
      <c r="F269" s="84">
        <f>VLOOKUP($A$265,Raport5!$B$8:$T$280,6)</f>
        <v>88</v>
      </c>
      <c r="G269" s="84">
        <f>VLOOKUP($A$265,Raport5!$B$8:$T$280,7)</f>
        <v>89</v>
      </c>
      <c r="H269" s="84">
        <f>VLOOKUP($A$265,Raport5!$B$8:$T$280,8)</f>
        <v>92.5</v>
      </c>
      <c r="I269" s="84">
        <f>VLOOKUP($A$265,Raport5!$B$8:$T$280,9)</f>
        <v>88</v>
      </c>
      <c r="J269" s="84">
        <f>VLOOKUP($A$265,Raport5!$B$8:$T$280,10)</f>
        <v>95.5</v>
      </c>
      <c r="K269" s="84">
        <f>VLOOKUP($A$265,Raport5!$B$8:$T$280,11)</f>
        <v>90</v>
      </c>
      <c r="L269" s="84">
        <f>VLOOKUP($A$265,Raport5!$B$8:$T$280,12)</f>
        <v>91.5</v>
      </c>
      <c r="M269" s="84">
        <f>VLOOKUP($A$265,Raport5!$B$8:$T$280,13)</f>
        <v>86.5</v>
      </c>
      <c r="N269" s="84">
        <f>VLOOKUP($A$265,Raport5!$B$8:$T$280,14)</f>
        <v>91.5</v>
      </c>
      <c r="O269" s="84">
        <f>VLOOKUP($A$265,Raport5!$B$8:$T$280,15)</f>
        <v>92</v>
      </c>
      <c r="P269" s="84">
        <f>VLOOKUP($A$265,Raport5!$B$8:$T$280,16)</f>
        <v>88</v>
      </c>
      <c r="Q269" s="84">
        <f>VLOOKUP($A$265,Raport5!$B$8:$T$280,17)</f>
        <v>85</v>
      </c>
      <c r="R269" s="84">
        <f>VLOOKUP($A$265,Raport5!$B$8:$T$280,18)</f>
        <v>91.5</v>
      </c>
      <c r="S269" s="38">
        <f t="shared" si="139"/>
        <v>1350.5</v>
      </c>
      <c r="T269" s="38">
        <f t="shared" si="141"/>
        <v>90.03</v>
      </c>
      <c r="U269" s="375"/>
      <c r="V269" s="340"/>
    </row>
    <row r="270" spans="1:22" ht="15" customHeight="1">
      <c r="A270" s="361"/>
      <c r="B270" s="78">
        <f>VLOOKUP($A$265,PresensiMIPA!$A$7:$W$360,2)</f>
        <v>12480</v>
      </c>
      <c r="C270" s="35" t="s">
        <v>67</v>
      </c>
      <c r="D270" s="84">
        <f>VLOOKUP($A$265,Raport6!$B$8:$T$280,4)</f>
        <v>91</v>
      </c>
      <c r="E270" s="84">
        <f>VLOOKUP($A$265,Raport6!$B$8:$T$280,5)</f>
        <v>93.5</v>
      </c>
      <c r="F270" s="84">
        <f>VLOOKUP($A$265,Raport6!$B$8:$T$280,6)</f>
        <v>92</v>
      </c>
      <c r="G270" s="84">
        <f>VLOOKUP($A$265,Raport6!$B$8:$T$280,7)</f>
        <v>89</v>
      </c>
      <c r="H270" s="84">
        <f>VLOOKUP($A$265,Raport6!$B$8:$T$280,8)</f>
        <v>92.5</v>
      </c>
      <c r="I270" s="84">
        <f>VLOOKUP($A$265,Raport6!$B$8:$T$280,9)</f>
        <v>89</v>
      </c>
      <c r="J270" s="84">
        <f>VLOOKUP($A$265,Raport6!$B$8:$T$280,10)</f>
        <v>97</v>
      </c>
      <c r="K270" s="84">
        <f>VLOOKUP($A$265,Raport6!$B$8:$T$280,11)</f>
        <v>93</v>
      </c>
      <c r="L270" s="84">
        <f>VLOOKUP($A$265,Raport6!$B$8:$T$280,12)</f>
        <v>95</v>
      </c>
      <c r="M270" s="84">
        <f>VLOOKUP($A$265,Raport6!$B$8:$T$280,13)</f>
        <v>90.5</v>
      </c>
      <c r="N270" s="84">
        <f>VLOOKUP($A$265,Raport6!$B$8:$T$280,14)</f>
        <v>90</v>
      </c>
      <c r="O270" s="84">
        <f>VLOOKUP($A$265,Raport6!$B$8:$T$280,15)</f>
        <v>92</v>
      </c>
      <c r="P270" s="84">
        <f>VLOOKUP($A$265,Raport6!$B$8:$T$280,16)</f>
        <v>89</v>
      </c>
      <c r="Q270" s="84">
        <f>VLOOKUP($A$265,Raport6!$B$8:$T$280,17)</f>
        <v>86.5</v>
      </c>
      <c r="R270" s="84">
        <f>VLOOKUP($A$265,Raport6!$B$8:$T$280,18)</f>
        <v>92.5</v>
      </c>
      <c r="S270" s="38">
        <f t="shared" si="139"/>
        <v>1372.5</v>
      </c>
      <c r="T270" s="38">
        <f t="shared" si="141"/>
        <v>91.5</v>
      </c>
      <c r="U270" s="375"/>
      <c r="V270" s="340"/>
    </row>
    <row r="271" spans="1:22" ht="15" customHeight="1">
      <c r="A271" s="361"/>
      <c r="B271" s="78" t="str">
        <f>VLOOKUP($A$265,PresensiMIPA!$A$7:$W$360,3)</f>
        <v>0036390684</v>
      </c>
      <c r="C271" s="28" t="s">
        <v>21</v>
      </c>
      <c r="D271" s="40">
        <f t="shared" ref="D271:S271" si="142">ROUND(((D265+D266+D267+D268+D269+D270)/6),2)</f>
        <v>85.92</v>
      </c>
      <c r="E271" s="40">
        <f t="shared" si="142"/>
        <v>87.17</v>
      </c>
      <c r="F271" s="40">
        <f t="shared" si="142"/>
        <v>85.58</v>
      </c>
      <c r="G271" s="40">
        <f t="shared" si="142"/>
        <v>86</v>
      </c>
      <c r="H271" s="40">
        <f t="shared" si="142"/>
        <v>87.5</v>
      </c>
      <c r="I271" s="40">
        <f t="shared" si="142"/>
        <v>84.5</v>
      </c>
      <c r="J271" s="40">
        <f t="shared" si="142"/>
        <v>91.92</v>
      </c>
      <c r="K271" s="40">
        <f t="shared" si="142"/>
        <v>87.33</v>
      </c>
      <c r="L271" s="40">
        <f t="shared" si="142"/>
        <v>87</v>
      </c>
      <c r="M271" s="40">
        <f t="shared" ref="M271" si="143">ROUND(((M265+M266+M267+M268+M269+M270)/6),2)</f>
        <v>83.83</v>
      </c>
      <c r="N271" s="40">
        <f t="shared" si="142"/>
        <v>85.42</v>
      </c>
      <c r="O271" s="40">
        <f t="shared" si="142"/>
        <v>87.42</v>
      </c>
      <c r="P271" s="40">
        <f t="shared" si="142"/>
        <v>84.58</v>
      </c>
      <c r="Q271" s="40">
        <f t="shared" si="142"/>
        <v>83.33</v>
      </c>
      <c r="R271" s="40">
        <f t="shared" si="142"/>
        <v>87.08</v>
      </c>
      <c r="S271" s="39">
        <f t="shared" si="142"/>
        <v>1294.58</v>
      </c>
      <c r="T271" s="40">
        <f t="shared" si="141"/>
        <v>86.31</v>
      </c>
      <c r="U271" s="375"/>
      <c r="V271" s="340"/>
    </row>
    <row r="272" spans="1:22" ht="15" customHeight="1">
      <c r="A272" s="361"/>
      <c r="B272" s="78"/>
      <c r="C272" s="28" t="s">
        <v>206</v>
      </c>
      <c r="D272" s="79">
        <f>VLOOKUP($A$265,'Nilai USP'!$B$8:$T$280,4)</f>
        <v>99</v>
      </c>
      <c r="E272" s="79">
        <f>VLOOKUP($A$265,'Nilai USP'!$B$8:$T$280,5)</f>
        <v>86.92307692307692</v>
      </c>
      <c r="F272" s="79">
        <f>VLOOKUP($A$265,'Nilai USP'!$B$8:$T$280,6)</f>
        <v>88</v>
      </c>
      <c r="G272" s="79">
        <f>VLOOKUP($A$265,'Nilai USP'!$B$8:$T$280,7)</f>
        <v>84</v>
      </c>
      <c r="H272" s="79">
        <f>VLOOKUP($A$265,'Nilai USP'!$B$8:$T$280,8)</f>
        <v>84</v>
      </c>
      <c r="I272" s="79">
        <f>VLOOKUP($A$265,'Nilai USP'!$B$8:$T$280,9)</f>
        <v>91</v>
      </c>
      <c r="J272" s="79">
        <f>VLOOKUP($A$265,'Nilai USP'!$B$8:$T$280,10)</f>
        <v>95</v>
      </c>
      <c r="K272" s="79">
        <f>VLOOKUP($A$265,'Nilai USP'!$B$8:$T$280,11)</f>
        <v>94</v>
      </c>
      <c r="L272" s="79">
        <f>VLOOKUP($A$265,'Nilai USP'!$B$8:$T$280,12)</f>
        <v>95</v>
      </c>
      <c r="M272" s="79">
        <f>VLOOKUP($A$265,'Nilai USP'!$B$8:$T$280,13)</f>
        <v>97.35294117647058</v>
      </c>
      <c r="N272" s="79">
        <f>VLOOKUP($A$265,'Nilai USP'!$B$8:$T$280,14)</f>
        <v>85</v>
      </c>
      <c r="O272" s="79">
        <f>VLOOKUP($A$265,'Nilai USP'!$B$8:$T$280,15)</f>
        <v>86</v>
      </c>
      <c r="P272" s="79">
        <f>VLOOKUP($A$265,'Nilai USP'!$B$8:$T$280,16)</f>
        <v>90</v>
      </c>
      <c r="Q272" s="79">
        <f>VLOOKUP($A$265,'Nilai USP'!$B$8:$T$280,17)</f>
        <v>85</v>
      </c>
      <c r="R272" s="79">
        <f>VLOOKUP($A$265,'Nilai USP'!$B$8:$T$280,18)</f>
        <v>86</v>
      </c>
      <c r="S272" s="38">
        <f t="shared" ref="S272:S279" si="144">SUM(D272:R272)</f>
        <v>1346.2760180995474</v>
      </c>
      <c r="T272" s="38">
        <f t="shared" si="141"/>
        <v>89.75</v>
      </c>
      <c r="U272" s="375"/>
      <c r="V272" s="340"/>
    </row>
    <row r="273" spans="1:22" ht="15" customHeight="1" thickBot="1">
      <c r="A273" s="362"/>
      <c r="B273" s="29"/>
      <c r="C273" s="37" t="s">
        <v>205</v>
      </c>
      <c r="D273" s="41">
        <f t="shared" ref="D273:R273" si="145">ROUND((D271*$V$6+D272*$V$7),0)</f>
        <v>92</v>
      </c>
      <c r="E273" s="41">
        <f t="shared" si="145"/>
        <v>87</v>
      </c>
      <c r="F273" s="41">
        <f t="shared" si="145"/>
        <v>87</v>
      </c>
      <c r="G273" s="41">
        <f t="shared" si="145"/>
        <v>85</v>
      </c>
      <c r="H273" s="41">
        <f t="shared" si="145"/>
        <v>86</v>
      </c>
      <c r="I273" s="41">
        <f t="shared" si="145"/>
        <v>88</v>
      </c>
      <c r="J273" s="41">
        <f t="shared" si="145"/>
        <v>93</v>
      </c>
      <c r="K273" s="41">
        <f t="shared" si="145"/>
        <v>91</v>
      </c>
      <c r="L273" s="41">
        <f t="shared" si="145"/>
        <v>91</v>
      </c>
      <c r="M273" s="41">
        <f t="shared" si="145"/>
        <v>91</v>
      </c>
      <c r="N273" s="41">
        <f t="shared" si="145"/>
        <v>85</v>
      </c>
      <c r="O273" s="41">
        <f t="shared" si="145"/>
        <v>87</v>
      </c>
      <c r="P273" s="41">
        <f t="shared" si="145"/>
        <v>87</v>
      </c>
      <c r="Q273" s="41">
        <f t="shared" si="145"/>
        <v>84</v>
      </c>
      <c r="R273" s="41">
        <f t="shared" si="145"/>
        <v>87</v>
      </c>
      <c r="S273" s="41">
        <f t="shared" si="144"/>
        <v>1321</v>
      </c>
      <c r="T273" s="41">
        <f t="shared" si="141"/>
        <v>88.07</v>
      </c>
      <c r="U273" s="376"/>
      <c r="V273" s="341"/>
    </row>
    <row r="274" spans="1:22" ht="15" customHeight="1" thickTop="1">
      <c r="A274" s="377">
        <v>30</v>
      </c>
      <c r="B274" s="26"/>
      <c r="C274" s="34" t="s">
        <v>34</v>
      </c>
      <c r="D274" s="83">
        <f>VLOOKUP($A$274,Raport1!$B$8:$T$280,4)</f>
        <v>79</v>
      </c>
      <c r="E274" s="83">
        <f>VLOOKUP($A$274,Raport1!$B$8:$T$280,5)</f>
        <v>81</v>
      </c>
      <c r="F274" s="83">
        <f>VLOOKUP($A$274,Raport1!$B$8:$T$280,6)</f>
        <v>76</v>
      </c>
      <c r="G274" s="83">
        <f>VLOOKUP($A$274,Raport1!$B$8:$T$280,7)</f>
        <v>78.5</v>
      </c>
      <c r="H274" s="83">
        <f>VLOOKUP($A$274,Raport1!$B$8:$T$280,8)</f>
        <v>78.5</v>
      </c>
      <c r="I274" s="83">
        <f>VLOOKUP($A$274,Raport1!$B$8:$T$280,9)</f>
        <v>79</v>
      </c>
      <c r="J274" s="83">
        <f>VLOOKUP($A$274,Raport1!$B$8:$T$280,10)</f>
        <v>84</v>
      </c>
      <c r="K274" s="83">
        <f>VLOOKUP($A$274,Raport1!$B$8:$T$280,11)</f>
        <v>82</v>
      </c>
      <c r="L274" s="83">
        <f>VLOOKUP($A$274,Raport1!$B$8:$T$280,12)</f>
        <v>84.5</v>
      </c>
      <c r="M274" s="83">
        <f>VLOOKUP($A$274,Raport1!$B$8:$T$280,13)</f>
        <v>77.5</v>
      </c>
      <c r="N274" s="83">
        <f>VLOOKUP($A$274,Raport1!$B$8:$T$280,14)</f>
        <v>72.5</v>
      </c>
      <c r="O274" s="83">
        <f>VLOOKUP($A$274,Raport1!$B$8:$T$280,15)</f>
        <v>77</v>
      </c>
      <c r="P274" s="83">
        <f>VLOOKUP($A$274,Raport1!$B$8:$T$280,16)</f>
        <v>77.5</v>
      </c>
      <c r="Q274" s="83">
        <f>VLOOKUP($A$274,Raport1!$B$8:$T$280,17)</f>
        <v>79.5</v>
      </c>
      <c r="R274" s="83">
        <f>VLOOKUP($A$274,Raport1!$B$8:$T$280,18)</f>
        <v>77.5</v>
      </c>
      <c r="S274" s="80">
        <f t="shared" si="144"/>
        <v>1184</v>
      </c>
      <c r="T274" s="80">
        <f t="shared" ref="T274:T282" si="146">ROUND(S274/COUNT(D274:R274),2)</f>
        <v>78.930000000000007</v>
      </c>
      <c r="U274" s="337" t="str">
        <f>'SIKAP IPA'!J37</f>
        <v>SB</v>
      </c>
      <c r="V274" s="340" t="s">
        <v>33</v>
      </c>
    </row>
    <row r="275" spans="1:22" ht="15" customHeight="1">
      <c r="A275" s="361"/>
      <c r="B275" s="26"/>
      <c r="C275" s="35" t="s">
        <v>35</v>
      </c>
      <c r="D275" s="84">
        <f>VLOOKUP($A$274,Raport2!$B$8:$T$280,4)</f>
        <v>81</v>
      </c>
      <c r="E275" s="84">
        <f>VLOOKUP($A$274,Raport2!$B$8:$T$280,5)</f>
        <v>84</v>
      </c>
      <c r="F275" s="84">
        <f>VLOOKUP($A$274,Raport2!$B$8:$T$280,6)</f>
        <v>78.5</v>
      </c>
      <c r="G275" s="84">
        <f>VLOOKUP($A$274,Raport2!$B$8:$T$280,7)</f>
        <v>83.5</v>
      </c>
      <c r="H275" s="84">
        <f>VLOOKUP($A$274,Raport2!$B$8:$T$280,8)</f>
        <v>81</v>
      </c>
      <c r="I275" s="84">
        <f>VLOOKUP($A$274,Raport2!$B$8:$T$280,9)</f>
        <v>82</v>
      </c>
      <c r="J275" s="84">
        <f>VLOOKUP($A$274,Raport2!$B$8:$T$280,10)</f>
        <v>86</v>
      </c>
      <c r="K275" s="84">
        <f>VLOOKUP($A$274,Raport2!$B$8:$T$280,11)</f>
        <v>83.5</v>
      </c>
      <c r="L275" s="84">
        <f>VLOOKUP($A$274,Raport2!$B$8:$T$280,12)</f>
        <v>84</v>
      </c>
      <c r="M275" s="84">
        <f>VLOOKUP($A$274,Raport2!$B$8:$T$280,13)</f>
        <v>80.5</v>
      </c>
      <c r="N275" s="84">
        <f>VLOOKUP($A$274,Raport2!$B$8:$T$280,14)</f>
        <v>80</v>
      </c>
      <c r="O275" s="84">
        <f>VLOOKUP($A$274,Raport2!$B$8:$T$280,15)</f>
        <v>80</v>
      </c>
      <c r="P275" s="84">
        <f>VLOOKUP($A$274,Raport2!$B$8:$T$280,16)</f>
        <v>81.5</v>
      </c>
      <c r="Q275" s="84">
        <f>VLOOKUP($A$274,Raport2!$B$8:$T$280,17)</f>
        <v>82.5</v>
      </c>
      <c r="R275" s="84">
        <f>VLOOKUP($A$274,Raport2!$B$8:$T$280,18)</f>
        <v>83</v>
      </c>
      <c r="S275" s="38">
        <f t="shared" si="144"/>
        <v>1231</v>
      </c>
      <c r="T275" s="38">
        <f t="shared" si="146"/>
        <v>82.07</v>
      </c>
      <c r="U275" s="375"/>
      <c r="V275" s="340"/>
    </row>
    <row r="276" spans="1:22" ht="15" customHeight="1">
      <c r="A276" s="361"/>
      <c r="B276" s="342" t="str">
        <f>VLOOKUP($A$274,PresensiMIPA!$A$7:$W$360,7)</f>
        <v>SATRIO FATURULLAH PRATAMA PUTRA</v>
      </c>
      <c r="C276" s="35" t="s">
        <v>22</v>
      </c>
      <c r="D276" s="84">
        <f>VLOOKUP($A$274,Raport3!$B$8:$T$280,4)</f>
        <v>80.5</v>
      </c>
      <c r="E276" s="84">
        <f>VLOOKUP($A$274,Raport3!$B$8:$T$280,5)</f>
        <v>85.5</v>
      </c>
      <c r="F276" s="84">
        <f>VLOOKUP($A$274,Raport3!$B$8:$T$280,6)</f>
        <v>88</v>
      </c>
      <c r="G276" s="84">
        <f>VLOOKUP($A$274,Raport3!$B$8:$T$280,7)</f>
        <v>87</v>
      </c>
      <c r="H276" s="84">
        <f>VLOOKUP($A$274,Raport3!$B$8:$T$280,8)</f>
        <v>85.5</v>
      </c>
      <c r="I276" s="84">
        <f>VLOOKUP($A$274,Raport3!$B$8:$T$280,9)</f>
        <v>82</v>
      </c>
      <c r="J276" s="84">
        <f>VLOOKUP($A$274,Raport3!$B$8:$T$280,10)</f>
        <v>89</v>
      </c>
      <c r="K276" s="84">
        <f>VLOOKUP($A$274,Raport3!$B$8:$T$280,11)</f>
        <v>89</v>
      </c>
      <c r="L276" s="84">
        <f>VLOOKUP($A$274,Raport3!$B$8:$T$280,12)</f>
        <v>86</v>
      </c>
      <c r="M276" s="84">
        <f>VLOOKUP($A$274,Raport3!$B$8:$T$280,13)</f>
        <v>86</v>
      </c>
      <c r="N276" s="84">
        <f>VLOOKUP($A$274,Raport3!$B$8:$T$280,14)</f>
        <v>83.5</v>
      </c>
      <c r="O276" s="84">
        <f>VLOOKUP($A$274,Raport3!$B$8:$T$280,15)</f>
        <v>89</v>
      </c>
      <c r="P276" s="84">
        <f>VLOOKUP($A$274,Raport3!$B$8:$T$280,16)</f>
        <v>82.5</v>
      </c>
      <c r="Q276" s="84">
        <f>VLOOKUP($A$274,Raport3!$B$8:$T$280,17)</f>
        <v>85</v>
      </c>
      <c r="R276" s="84">
        <f>VLOOKUP($A$274,Raport3!$B$8:$T$280,18)</f>
        <v>83</v>
      </c>
      <c r="S276" s="38">
        <f t="shared" si="144"/>
        <v>1281.5</v>
      </c>
      <c r="T276" s="38">
        <f t="shared" si="146"/>
        <v>85.43</v>
      </c>
      <c r="U276" s="375"/>
      <c r="V276" s="340"/>
    </row>
    <row r="277" spans="1:22" ht="15" customHeight="1">
      <c r="A277" s="361"/>
      <c r="B277" s="342"/>
      <c r="C277" s="35" t="s">
        <v>23</v>
      </c>
      <c r="D277" s="84">
        <f>VLOOKUP($A$274,Raport4!$B$8:$T$255,4)</f>
        <v>87.5</v>
      </c>
      <c r="E277" s="84">
        <f>VLOOKUP($A$274,Raport4!$B$8:$T$255,5)</f>
        <v>88</v>
      </c>
      <c r="F277" s="84">
        <f>VLOOKUP($A$274,Raport4!$B$8:$T$255,6)</f>
        <v>91</v>
      </c>
      <c r="G277" s="84">
        <f>VLOOKUP($A$274,Raport4!$B$8:$T$255,7)</f>
        <v>88</v>
      </c>
      <c r="H277" s="84">
        <f>VLOOKUP($A$274,Raport4!$B$8:$T$255,8)</f>
        <v>88</v>
      </c>
      <c r="I277" s="84">
        <f>VLOOKUP($A$274,Raport4!$B$8:$T$255,9)</f>
        <v>84</v>
      </c>
      <c r="J277" s="84">
        <f>VLOOKUP($A$274,Raport4!$B$8:$T$255,10)</f>
        <v>90.5</v>
      </c>
      <c r="K277" s="84">
        <f>VLOOKUP($A$274,Raport4!$B$8:$T$255,11)</f>
        <v>89.5</v>
      </c>
      <c r="L277" s="84">
        <f>VLOOKUP($A$274,Raport4!$B$8:$T$255,12)</f>
        <v>86.5</v>
      </c>
      <c r="M277" s="84">
        <f>VLOOKUP($A$274,Raport4!$B$8:$T$255,12)</f>
        <v>86.5</v>
      </c>
      <c r="N277" s="84">
        <f>VLOOKUP($A$274,Raport4!$B$8:$T$255,14)</f>
        <v>84</v>
      </c>
      <c r="O277" s="84">
        <f>VLOOKUP($A$274,Raport4!$B$8:$T$255,15)</f>
        <v>90</v>
      </c>
      <c r="P277" s="84">
        <f>VLOOKUP($A$274,Raport4!$B$8:$T$255,16)</f>
        <v>86.5</v>
      </c>
      <c r="Q277" s="84">
        <f>VLOOKUP($A$274,Raport4!$B$8:$T$255,17)</f>
        <v>85.5</v>
      </c>
      <c r="R277" s="84">
        <f>VLOOKUP($A$274,Raport4!$B$8:$T$255,18)</f>
        <v>83</v>
      </c>
      <c r="S277" s="38">
        <f t="shared" si="144"/>
        <v>1308.5</v>
      </c>
      <c r="T277" s="38">
        <f t="shared" si="146"/>
        <v>87.23</v>
      </c>
      <c r="U277" s="375"/>
      <c r="V277" s="340"/>
    </row>
    <row r="278" spans="1:22" ht="15" customHeight="1">
      <c r="A278" s="361"/>
      <c r="B278" s="77" t="str">
        <f>VLOOKUP($A$274,PresensiMIPA!$A$7:$W$360,4)</f>
        <v>3526012512030002</v>
      </c>
      <c r="C278" s="35" t="s">
        <v>24</v>
      </c>
      <c r="D278" s="84">
        <f>VLOOKUP($A$274,Raport5!$B$8:$T$280,4)</f>
        <v>92.5</v>
      </c>
      <c r="E278" s="84">
        <f>VLOOKUP($A$274,Raport5!$B$8:$T$280,5)</f>
        <v>92</v>
      </c>
      <c r="F278" s="84">
        <f>VLOOKUP($A$274,Raport5!$B$8:$T$280,6)</f>
        <v>86</v>
      </c>
      <c r="G278" s="84">
        <f>VLOOKUP($A$274,Raport5!$B$8:$T$280,7)</f>
        <v>89.5</v>
      </c>
      <c r="H278" s="84">
        <f>VLOOKUP($A$274,Raport5!$B$8:$T$280,8)</f>
        <v>92.5</v>
      </c>
      <c r="I278" s="84">
        <f>VLOOKUP($A$274,Raport5!$B$8:$T$280,9)</f>
        <v>85.5</v>
      </c>
      <c r="J278" s="84">
        <f>VLOOKUP($A$274,Raport5!$B$8:$T$280,10)</f>
        <v>92.5</v>
      </c>
      <c r="K278" s="84">
        <f>VLOOKUP($A$274,Raport5!$B$8:$T$280,11)</f>
        <v>88</v>
      </c>
      <c r="L278" s="84">
        <f>VLOOKUP($A$274,Raport5!$B$8:$T$280,12)</f>
        <v>91</v>
      </c>
      <c r="M278" s="84">
        <f>VLOOKUP($A$274,Raport5!$B$8:$T$280,13)</f>
        <v>88</v>
      </c>
      <c r="N278" s="84">
        <f>VLOOKUP($A$274,Raport5!$B$8:$T$280,14)</f>
        <v>86.5</v>
      </c>
      <c r="O278" s="84">
        <f>VLOOKUP($A$274,Raport5!$B$8:$T$280,15)</f>
        <v>91.5</v>
      </c>
      <c r="P278" s="84">
        <f>VLOOKUP($A$274,Raport5!$B$8:$T$280,16)</f>
        <v>88</v>
      </c>
      <c r="Q278" s="84">
        <f>VLOOKUP($A$274,Raport5!$B$8:$T$280,17)</f>
        <v>88</v>
      </c>
      <c r="R278" s="84">
        <f>VLOOKUP($A$274,Raport5!$B$8:$T$280,18)</f>
        <v>90.5</v>
      </c>
      <c r="S278" s="38">
        <f t="shared" si="144"/>
        <v>1342</v>
      </c>
      <c r="T278" s="38">
        <f t="shared" si="146"/>
        <v>89.47</v>
      </c>
      <c r="U278" s="375"/>
      <c r="V278" s="340"/>
    </row>
    <row r="279" spans="1:22" ht="15" customHeight="1">
      <c r="A279" s="361"/>
      <c r="B279" s="78">
        <f>VLOOKUP($A$274,PresensiMIPA!$A$7:$W$360,2)</f>
        <v>12486</v>
      </c>
      <c r="C279" s="35" t="s">
        <v>67</v>
      </c>
      <c r="D279" s="84">
        <f>VLOOKUP($A$274,Raport6!$B$8:$T$280,4)</f>
        <v>93.5</v>
      </c>
      <c r="E279" s="84">
        <f>VLOOKUP($A$274,Raport6!$B$8:$T$280,5)</f>
        <v>94</v>
      </c>
      <c r="F279" s="84">
        <f>VLOOKUP($A$274,Raport6!$B$8:$T$280,6)</f>
        <v>90</v>
      </c>
      <c r="G279" s="84">
        <f>VLOOKUP($A$274,Raport6!$B$8:$T$280,7)</f>
        <v>89.5</v>
      </c>
      <c r="H279" s="84">
        <f>VLOOKUP($A$274,Raport6!$B$8:$T$280,8)</f>
        <v>92.5</v>
      </c>
      <c r="I279" s="84">
        <f>VLOOKUP($A$274,Raport6!$B$8:$T$280,9)</f>
        <v>87</v>
      </c>
      <c r="J279" s="84">
        <f>VLOOKUP($A$274,Raport6!$B$8:$T$280,10)</f>
        <v>95</v>
      </c>
      <c r="K279" s="84">
        <f>VLOOKUP($A$274,Raport6!$B$8:$T$280,11)</f>
        <v>91</v>
      </c>
      <c r="L279" s="84">
        <f>VLOOKUP($A$274,Raport6!$B$8:$T$280,12)</f>
        <v>95</v>
      </c>
      <c r="M279" s="84">
        <f>VLOOKUP($A$274,Raport6!$B$8:$T$280,13)</f>
        <v>92.5</v>
      </c>
      <c r="N279" s="84">
        <f>VLOOKUP($A$274,Raport6!$B$8:$T$280,14)</f>
        <v>89</v>
      </c>
      <c r="O279" s="84">
        <f>VLOOKUP($A$274,Raport6!$B$8:$T$280,15)</f>
        <v>91.5</v>
      </c>
      <c r="P279" s="84">
        <f>VLOOKUP($A$274,Raport6!$B$8:$T$280,16)</f>
        <v>88</v>
      </c>
      <c r="Q279" s="84">
        <f>VLOOKUP($A$274,Raport6!$B$8:$T$280,17)</f>
        <v>91</v>
      </c>
      <c r="R279" s="84">
        <f>VLOOKUP($A$274,Raport6!$B$8:$T$280,18)</f>
        <v>90.5</v>
      </c>
      <c r="S279" s="38">
        <f t="shared" si="144"/>
        <v>1370</v>
      </c>
      <c r="T279" s="38">
        <f t="shared" si="146"/>
        <v>91.33</v>
      </c>
      <c r="U279" s="375"/>
      <c r="V279" s="340"/>
    </row>
    <row r="280" spans="1:22" ht="15" customHeight="1">
      <c r="A280" s="361"/>
      <c r="B280" s="78" t="str">
        <f>VLOOKUP($A$274,PresensiMIPA!$A$7:$W$360,3)</f>
        <v>0038655383</v>
      </c>
      <c r="C280" s="28" t="s">
        <v>21</v>
      </c>
      <c r="D280" s="40">
        <f t="shared" ref="D280:S280" si="147">ROUND(((D274+D275+D276+D277+D278+D279)/6),2)</f>
        <v>85.67</v>
      </c>
      <c r="E280" s="40">
        <f t="shared" si="147"/>
        <v>87.42</v>
      </c>
      <c r="F280" s="40">
        <f t="shared" si="147"/>
        <v>84.92</v>
      </c>
      <c r="G280" s="40">
        <f t="shared" si="147"/>
        <v>86</v>
      </c>
      <c r="H280" s="40">
        <f t="shared" si="147"/>
        <v>86.33</v>
      </c>
      <c r="I280" s="40">
        <f t="shared" si="147"/>
        <v>83.25</v>
      </c>
      <c r="J280" s="40">
        <f t="shared" si="147"/>
        <v>89.5</v>
      </c>
      <c r="K280" s="40">
        <f t="shared" si="147"/>
        <v>87.17</v>
      </c>
      <c r="L280" s="40">
        <f t="shared" si="147"/>
        <v>87.83</v>
      </c>
      <c r="M280" s="40">
        <f t="shared" ref="M280" si="148">ROUND(((M274+M275+M276+M277+M278+M279)/6),2)</f>
        <v>85.17</v>
      </c>
      <c r="N280" s="40">
        <f t="shared" si="147"/>
        <v>82.58</v>
      </c>
      <c r="O280" s="40">
        <f t="shared" si="147"/>
        <v>86.5</v>
      </c>
      <c r="P280" s="40">
        <f t="shared" si="147"/>
        <v>84</v>
      </c>
      <c r="Q280" s="40">
        <f t="shared" si="147"/>
        <v>85.25</v>
      </c>
      <c r="R280" s="40">
        <f t="shared" si="147"/>
        <v>84.58</v>
      </c>
      <c r="S280" s="39">
        <f t="shared" si="147"/>
        <v>1286.17</v>
      </c>
      <c r="T280" s="40">
        <f t="shared" si="146"/>
        <v>85.74</v>
      </c>
      <c r="U280" s="375"/>
      <c r="V280" s="340"/>
    </row>
    <row r="281" spans="1:22" ht="15" customHeight="1">
      <c r="A281" s="361"/>
      <c r="B281" s="78"/>
      <c r="C281" s="28" t="s">
        <v>206</v>
      </c>
      <c r="D281" s="79">
        <f>VLOOKUP($A$274,'Nilai USP'!$B$8:$T$280,4)</f>
        <v>88</v>
      </c>
      <c r="E281" s="79">
        <f>VLOOKUP($A$274,'Nilai USP'!$B$8:$T$280,5)</f>
        <v>87.692307692307693</v>
      </c>
      <c r="F281" s="79">
        <f>VLOOKUP($A$274,'Nilai USP'!$B$8:$T$280,6)</f>
        <v>96</v>
      </c>
      <c r="G281" s="79">
        <f>VLOOKUP($A$274,'Nilai USP'!$B$8:$T$280,7)</f>
        <v>84</v>
      </c>
      <c r="H281" s="79">
        <f>VLOOKUP($A$274,'Nilai USP'!$B$8:$T$280,8)</f>
        <v>91</v>
      </c>
      <c r="I281" s="79">
        <f>VLOOKUP($A$274,'Nilai USP'!$B$8:$T$280,9)</f>
        <v>90</v>
      </c>
      <c r="J281" s="79">
        <f>VLOOKUP($A$274,'Nilai USP'!$B$8:$T$280,10)</f>
        <v>90</v>
      </c>
      <c r="K281" s="79">
        <f>VLOOKUP($A$274,'Nilai USP'!$B$8:$T$280,11)</f>
        <v>96</v>
      </c>
      <c r="L281" s="79">
        <f>VLOOKUP($A$274,'Nilai USP'!$B$8:$T$280,12)</f>
        <v>95</v>
      </c>
      <c r="M281" s="79">
        <f>VLOOKUP($A$274,'Nilai USP'!$B$8:$T$280,13)</f>
        <v>94.705882352941174</v>
      </c>
      <c r="N281" s="79">
        <f>VLOOKUP($A$274,'Nilai USP'!$B$8:$T$280,14)</f>
        <v>92</v>
      </c>
      <c r="O281" s="79">
        <f>VLOOKUP($A$274,'Nilai USP'!$B$8:$T$280,15)</f>
        <v>79</v>
      </c>
      <c r="P281" s="79">
        <f>VLOOKUP($A$274,'Nilai USP'!$B$8:$T$280,16)</f>
        <v>87</v>
      </c>
      <c r="Q281" s="79">
        <f>VLOOKUP($A$274,'Nilai USP'!$B$8:$T$280,17)</f>
        <v>92</v>
      </c>
      <c r="R281" s="79">
        <f>VLOOKUP($A$274,'Nilai USP'!$B$8:$T$280,18)</f>
        <v>88</v>
      </c>
      <c r="S281" s="38">
        <f t="shared" ref="S281:S288" si="149">SUM(D281:R281)</f>
        <v>1350.3981900452488</v>
      </c>
      <c r="T281" s="38">
        <f t="shared" si="146"/>
        <v>90.03</v>
      </c>
      <c r="U281" s="375"/>
      <c r="V281" s="340"/>
    </row>
    <row r="282" spans="1:22" ht="15" customHeight="1" thickBot="1">
      <c r="A282" s="362"/>
      <c r="B282" s="29"/>
      <c r="C282" s="37" t="s">
        <v>205</v>
      </c>
      <c r="D282" s="41">
        <f t="shared" ref="D282:R282" si="150">ROUND((D280*$V$6+D281*$V$7),0)</f>
        <v>87</v>
      </c>
      <c r="E282" s="41">
        <f t="shared" si="150"/>
        <v>88</v>
      </c>
      <c r="F282" s="41">
        <f t="shared" si="150"/>
        <v>90</v>
      </c>
      <c r="G282" s="41">
        <f t="shared" si="150"/>
        <v>85</v>
      </c>
      <c r="H282" s="41">
        <f t="shared" si="150"/>
        <v>89</v>
      </c>
      <c r="I282" s="41">
        <f t="shared" si="150"/>
        <v>87</v>
      </c>
      <c r="J282" s="41">
        <f t="shared" si="150"/>
        <v>90</v>
      </c>
      <c r="K282" s="41">
        <f t="shared" si="150"/>
        <v>92</v>
      </c>
      <c r="L282" s="41">
        <f t="shared" si="150"/>
        <v>91</v>
      </c>
      <c r="M282" s="41">
        <f t="shared" si="150"/>
        <v>90</v>
      </c>
      <c r="N282" s="41">
        <f t="shared" si="150"/>
        <v>87</v>
      </c>
      <c r="O282" s="41">
        <f t="shared" si="150"/>
        <v>83</v>
      </c>
      <c r="P282" s="41">
        <f t="shared" si="150"/>
        <v>86</v>
      </c>
      <c r="Q282" s="41">
        <f t="shared" si="150"/>
        <v>89</v>
      </c>
      <c r="R282" s="41">
        <f t="shared" si="150"/>
        <v>86</v>
      </c>
      <c r="S282" s="41">
        <f t="shared" si="149"/>
        <v>1320</v>
      </c>
      <c r="T282" s="41">
        <f t="shared" si="146"/>
        <v>88</v>
      </c>
      <c r="U282" s="376"/>
      <c r="V282" s="341"/>
    </row>
    <row r="283" spans="1:22" ht="15" customHeight="1" thickTop="1">
      <c r="A283" s="377">
        <v>31</v>
      </c>
      <c r="B283" s="26"/>
      <c r="C283" s="34" t="s">
        <v>34</v>
      </c>
      <c r="D283" s="83">
        <f>VLOOKUP($A$283,Raport1!$B$8:$T$280,4)</f>
        <v>81</v>
      </c>
      <c r="E283" s="83">
        <f>VLOOKUP($A$283,Raport1!$B$8:$T$280,5)</f>
        <v>76.5</v>
      </c>
      <c r="F283" s="83">
        <f>VLOOKUP($A$283,Raport1!$B$8:$T$280,6)</f>
        <v>77</v>
      </c>
      <c r="G283" s="83">
        <f>VLOOKUP($A$283,Raport1!$B$8:$T$280,7)</f>
        <v>76</v>
      </c>
      <c r="H283" s="83">
        <f>VLOOKUP($A$283,Raport1!$B$8:$T$280,8)</f>
        <v>84</v>
      </c>
      <c r="I283" s="83">
        <f>VLOOKUP($A$283,Raport1!$B$8:$T$280,9)</f>
        <v>77.5</v>
      </c>
      <c r="J283" s="83">
        <f>VLOOKUP($A$283,Raport1!$B$8:$T$280,10)</f>
        <v>85.5</v>
      </c>
      <c r="K283" s="83">
        <f>VLOOKUP($A$283,Raport1!$B$8:$T$280,11)</f>
        <v>81.5</v>
      </c>
      <c r="L283" s="83">
        <f>VLOOKUP($A$283,Raport1!$B$8:$T$280,12)</f>
        <v>84.5</v>
      </c>
      <c r="M283" s="83">
        <f>VLOOKUP($A$283,Raport1!$B$8:$T$280,13)</f>
        <v>77.5</v>
      </c>
      <c r="N283" s="83">
        <f>VLOOKUP($A$283,Raport1!$B$8:$T$280,14)</f>
        <v>74.5</v>
      </c>
      <c r="O283" s="83">
        <f>VLOOKUP($A$283,Raport1!$B$8:$T$280,15)</f>
        <v>79.5</v>
      </c>
      <c r="P283" s="83">
        <f>VLOOKUP($A$283,Raport1!$B$8:$T$280,16)</f>
        <v>77.5</v>
      </c>
      <c r="Q283" s="83">
        <f>VLOOKUP($A$283,Raport1!$B$8:$T$280,17)</f>
        <v>81</v>
      </c>
      <c r="R283" s="83">
        <f>VLOOKUP($A$283,Raport1!$B$8:$T$280,18)</f>
        <v>77</v>
      </c>
      <c r="S283" s="80">
        <f t="shared" si="149"/>
        <v>1190.5</v>
      </c>
      <c r="T283" s="80">
        <f t="shared" ref="T283:T291" si="151">ROUND(S283/COUNT(D283:R283),2)</f>
        <v>79.37</v>
      </c>
      <c r="U283" s="337" t="str">
        <f>'SIKAP IPA'!J38</f>
        <v>SB</v>
      </c>
      <c r="V283" s="340" t="s">
        <v>33</v>
      </c>
    </row>
    <row r="284" spans="1:22" ht="15" customHeight="1">
      <c r="A284" s="361"/>
      <c r="B284" s="26"/>
      <c r="C284" s="35" t="s">
        <v>35</v>
      </c>
      <c r="D284" s="84">
        <f>VLOOKUP($A$283,Raport2!$B$8:$T$280,4)</f>
        <v>83</v>
      </c>
      <c r="E284" s="84">
        <f>VLOOKUP($A$283,Raport2!$B$8:$T$280,5)</f>
        <v>78</v>
      </c>
      <c r="F284" s="84">
        <f>VLOOKUP($A$283,Raport2!$B$8:$T$280,6)</f>
        <v>80</v>
      </c>
      <c r="G284" s="84">
        <f>VLOOKUP($A$283,Raport2!$B$8:$T$280,7)</f>
        <v>84.5</v>
      </c>
      <c r="H284" s="84">
        <f>VLOOKUP($A$283,Raport2!$B$8:$T$280,8)</f>
        <v>84</v>
      </c>
      <c r="I284" s="84">
        <f>VLOOKUP($A$283,Raport2!$B$8:$T$280,9)</f>
        <v>81</v>
      </c>
      <c r="J284" s="84">
        <f>VLOOKUP($A$283,Raport2!$B$8:$T$280,10)</f>
        <v>87</v>
      </c>
      <c r="K284" s="84">
        <f>VLOOKUP($A$283,Raport2!$B$8:$T$280,11)</f>
        <v>83</v>
      </c>
      <c r="L284" s="84">
        <f>VLOOKUP($A$283,Raport2!$B$8:$T$280,12)</f>
        <v>84.5</v>
      </c>
      <c r="M284" s="84">
        <f>VLOOKUP($A$283,Raport2!$B$8:$T$280,13)</f>
        <v>82.5</v>
      </c>
      <c r="N284" s="84">
        <f>VLOOKUP($A$283,Raport2!$B$8:$T$280,14)</f>
        <v>82.5</v>
      </c>
      <c r="O284" s="84">
        <f>VLOOKUP($A$283,Raport2!$B$8:$T$280,15)</f>
        <v>83.5</v>
      </c>
      <c r="P284" s="84">
        <f>VLOOKUP($A$283,Raport2!$B$8:$T$280,16)</f>
        <v>81.5</v>
      </c>
      <c r="Q284" s="84">
        <f>VLOOKUP($A$283,Raport2!$B$8:$T$280,17)</f>
        <v>84.5</v>
      </c>
      <c r="R284" s="84">
        <f>VLOOKUP($A$283,Raport2!$B$8:$T$280,18)</f>
        <v>81.5</v>
      </c>
      <c r="S284" s="38">
        <f t="shared" si="149"/>
        <v>1241</v>
      </c>
      <c r="T284" s="38">
        <f t="shared" si="151"/>
        <v>82.73</v>
      </c>
      <c r="U284" s="375"/>
      <c r="V284" s="340"/>
    </row>
    <row r="285" spans="1:22" ht="15" customHeight="1">
      <c r="A285" s="361"/>
      <c r="B285" s="342" t="str">
        <f>VLOOKUP($A$283,PresensiMIPA!$A$7:$W$360,7)</f>
        <v>SITI NAFISAH</v>
      </c>
      <c r="C285" s="35" t="s">
        <v>22</v>
      </c>
      <c r="D285" s="84">
        <f>VLOOKUP($A$283,Raport3!$B$8:$T$280,4)</f>
        <v>81.5</v>
      </c>
      <c r="E285" s="84">
        <f>VLOOKUP($A$283,Raport3!$B$8:$T$280,5)</f>
        <v>79</v>
      </c>
      <c r="F285" s="84">
        <f>VLOOKUP($A$283,Raport3!$B$8:$T$280,6)</f>
        <v>89</v>
      </c>
      <c r="G285" s="84">
        <f>VLOOKUP($A$283,Raport3!$B$8:$T$280,7)</f>
        <v>86</v>
      </c>
      <c r="H285" s="84">
        <f>VLOOKUP($A$283,Raport3!$B$8:$T$280,8)</f>
        <v>83</v>
      </c>
      <c r="I285" s="84">
        <f>VLOOKUP($A$283,Raport3!$B$8:$T$280,9)</f>
        <v>83.5</v>
      </c>
      <c r="J285" s="84">
        <f>VLOOKUP($A$283,Raport3!$B$8:$T$280,10)</f>
        <v>90.5</v>
      </c>
      <c r="K285" s="84">
        <f>VLOOKUP($A$283,Raport3!$B$8:$T$280,11)</f>
        <v>87</v>
      </c>
      <c r="L285" s="84">
        <f>VLOOKUP($A$283,Raport3!$B$8:$T$280,12)</f>
        <v>85</v>
      </c>
      <c r="M285" s="84">
        <f>VLOOKUP($A$283,Raport3!$B$8:$T$280,13)</f>
        <v>85.5</v>
      </c>
      <c r="N285" s="84">
        <f>VLOOKUP($A$283,Raport3!$B$8:$T$280,14)</f>
        <v>85</v>
      </c>
      <c r="O285" s="84">
        <f>VLOOKUP($A$283,Raport3!$B$8:$T$280,15)</f>
        <v>87.5</v>
      </c>
      <c r="P285" s="84">
        <f>VLOOKUP($A$283,Raport3!$B$8:$T$280,16)</f>
        <v>82.5</v>
      </c>
      <c r="Q285" s="84">
        <f>VLOOKUP($A$283,Raport3!$B$8:$T$280,17)</f>
        <v>85</v>
      </c>
      <c r="R285" s="84">
        <f>VLOOKUP($A$283,Raport3!$B$8:$T$280,18)</f>
        <v>81.5</v>
      </c>
      <c r="S285" s="38">
        <f t="shared" si="149"/>
        <v>1271.5</v>
      </c>
      <c r="T285" s="38">
        <f t="shared" si="151"/>
        <v>84.77</v>
      </c>
      <c r="U285" s="375"/>
      <c r="V285" s="340"/>
    </row>
    <row r="286" spans="1:22" ht="15" customHeight="1">
      <c r="A286" s="361"/>
      <c r="B286" s="342"/>
      <c r="C286" s="35" t="s">
        <v>23</v>
      </c>
      <c r="D286" s="84">
        <f>VLOOKUP($A$283,Raport4!$B$8:$T$255,4)</f>
        <v>89</v>
      </c>
      <c r="E286" s="84">
        <f>VLOOKUP($A$283,Raport4!$B$8:$T$255,5)</f>
        <v>81</v>
      </c>
      <c r="F286" s="84">
        <f>VLOOKUP($A$283,Raport4!$B$8:$T$255,6)</f>
        <v>91</v>
      </c>
      <c r="G286" s="84">
        <f>VLOOKUP($A$283,Raport4!$B$8:$T$255,7)</f>
        <v>89.5</v>
      </c>
      <c r="H286" s="84">
        <f>VLOOKUP($A$283,Raport4!$B$8:$T$255,8)</f>
        <v>87</v>
      </c>
      <c r="I286" s="84">
        <f>VLOOKUP($A$283,Raport4!$B$8:$T$255,9)</f>
        <v>84.5</v>
      </c>
      <c r="J286" s="84">
        <f>VLOOKUP($A$283,Raport4!$B$8:$T$255,10)</f>
        <v>90.5</v>
      </c>
      <c r="K286" s="84">
        <f>VLOOKUP($A$283,Raport4!$B$8:$T$255,11)</f>
        <v>87</v>
      </c>
      <c r="L286" s="84">
        <f>VLOOKUP($A$283,Raport4!$B$8:$T$255,12)</f>
        <v>86</v>
      </c>
      <c r="M286" s="84">
        <f>VLOOKUP($A$283,Raport4!$B$8:$T$255,12)</f>
        <v>86</v>
      </c>
      <c r="N286" s="84">
        <f>VLOOKUP($A$283,Raport4!$B$8:$T$255,14)</f>
        <v>84</v>
      </c>
      <c r="O286" s="84">
        <f>VLOOKUP($A$283,Raport4!$B$8:$T$255,15)</f>
        <v>86.5</v>
      </c>
      <c r="P286" s="84">
        <f>VLOOKUP($A$283,Raport4!$B$8:$T$255,16)</f>
        <v>85.5</v>
      </c>
      <c r="Q286" s="84">
        <f>VLOOKUP($A$283,Raport4!$B$8:$T$255,17)</f>
        <v>85</v>
      </c>
      <c r="R286" s="84">
        <f>VLOOKUP($A$283,Raport4!$B$8:$T$255,18)</f>
        <v>81.5</v>
      </c>
      <c r="S286" s="38">
        <f t="shared" si="149"/>
        <v>1294</v>
      </c>
      <c r="T286" s="38">
        <f t="shared" si="151"/>
        <v>86.27</v>
      </c>
      <c r="U286" s="375"/>
      <c r="V286" s="340"/>
    </row>
    <row r="287" spans="1:22" ht="15" customHeight="1">
      <c r="A287" s="361"/>
      <c r="B287" s="77" t="str">
        <f>VLOOKUP($A$283,PresensiMIPA!$A$7:$W$360,4)</f>
        <v>3526024101020006</v>
      </c>
      <c r="C287" s="35" t="s">
        <v>24</v>
      </c>
      <c r="D287" s="84">
        <f>VLOOKUP($A$283,Raport5!$B$8:$T$280,4)</f>
        <v>94</v>
      </c>
      <c r="E287" s="84">
        <f>VLOOKUP($A$283,Raport5!$B$8:$T$280,5)</f>
        <v>88.5</v>
      </c>
      <c r="F287" s="84">
        <f>VLOOKUP($A$283,Raport5!$B$8:$T$280,6)</f>
        <v>89</v>
      </c>
      <c r="G287" s="84">
        <f>VLOOKUP($A$283,Raport5!$B$8:$T$280,7)</f>
        <v>91.5</v>
      </c>
      <c r="H287" s="84">
        <f>VLOOKUP($A$283,Raport5!$B$8:$T$280,8)</f>
        <v>90.5</v>
      </c>
      <c r="I287" s="84">
        <f>VLOOKUP($A$283,Raport5!$B$8:$T$280,9)</f>
        <v>86.5</v>
      </c>
      <c r="J287" s="84">
        <f>VLOOKUP($A$283,Raport5!$B$8:$T$280,10)</f>
        <v>92.5</v>
      </c>
      <c r="K287" s="84">
        <f>VLOOKUP($A$283,Raport5!$B$8:$T$280,11)</f>
        <v>90</v>
      </c>
      <c r="L287" s="84">
        <f>VLOOKUP($A$283,Raport5!$B$8:$T$280,12)</f>
        <v>90.5</v>
      </c>
      <c r="M287" s="84">
        <f>VLOOKUP($A$283,Raport5!$B$8:$T$280,13)</f>
        <v>89</v>
      </c>
      <c r="N287" s="84">
        <f>VLOOKUP($A$283,Raport5!$B$8:$T$280,14)</f>
        <v>86.5</v>
      </c>
      <c r="O287" s="84">
        <f>VLOOKUP($A$283,Raport5!$B$8:$T$280,15)</f>
        <v>91</v>
      </c>
      <c r="P287" s="84">
        <f>VLOOKUP($A$283,Raport5!$B$8:$T$280,16)</f>
        <v>86</v>
      </c>
      <c r="Q287" s="84">
        <f>VLOOKUP($A$283,Raport5!$B$8:$T$280,17)</f>
        <v>85</v>
      </c>
      <c r="R287" s="84">
        <f>VLOOKUP($A$283,Raport5!$B$8:$T$280,18)</f>
        <v>85</v>
      </c>
      <c r="S287" s="38">
        <f t="shared" si="149"/>
        <v>1335.5</v>
      </c>
      <c r="T287" s="38">
        <f t="shared" si="151"/>
        <v>89.03</v>
      </c>
      <c r="U287" s="375"/>
      <c r="V287" s="340"/>
    </row>
    <row r="288" spans="1:22" ht="15" customHeight="1">
      <c r="A288" s="361"/>
      <c r="B288" s="78">
        <f>VLOOKUP($A$283,PresensiMIPA!$A$7:$W$360,2)</f>
        <v>12497</v>
      </c>
      <c r="C288" s="35" t="s">
        <v>67</v>
      </c>
      <c r="D288" s="84">
        <f>VLOOKUP($A$283,Raport6!$B$8:$T$280,4)</f>
        <v>94.5</v>
      </c>
      <c r="E288" s="84">
        <f>VLOOKUP($A$283,Raport6!$B$8:$T$280,5)</f>
        <v>92</v>
      </c>
      <c r="F288" s="84">
        <f>VLOOKUP($A$283,Raport6!$B$8:$T$280,6)</f>
        <v>92</v>
      </c>
      <c r="G288" s="84">
        <f>VLOOKUP($A$283,Raport6!$B$8:$T$280,7)</f>
        <v>91.5</v>
      </c>
      <c r="H288" s="84">
        <f>VLOOKUP($A$283,Raport6!$B$8:$T$280,8)</f>
        <v>90.5</v>
      </c>
      <c r="I288" s="84">
        <f>VLOOKUP($A$283,Raport6!$B$8:$T$280,9)</f>
        <v>87.5</v>
      </c>
      <c r="J288" s="84">
        <f>VLOOKUP($A$283,Raport6!$B$8:$T$280,10)</f>
        <v>95.5</v>
      </c>
      <c r="K288" s="84">
        <f>VLOOKUP($A$283,Raport6!$B$8:$T$280,11)</f>
        <v>93</v>
      </c>
      <c r="L288" s="84">
        <f>VLOOKUP($A$283,Raport6!$B$8:$T$280,12)</f>
        <v>93</v>
      </c>
      <c r="M288" s="84">
        <f>VLOOKUP($A$283,Raport6!$B$8:$T$280,13)</f>
        <v>91.5</v>
      </c>
      <c r="N288" s="84">
        <f>VLOOKUP($A$283,Raport6!$B$8:$T$280,14)</f>
        <v>88</v>
      </c>
      <c r="O288" s="84">
        <f>VLOOKUP($A$283,Raport6!$B$8:$T$280,15)</f>
        <v>91</v>
      </c>
      <c r="P288" s="84">
        <f>VLOOKUP($A$283,Raport6!$B$8:$T$280,16)</f>
        <v>87</v>
      </c>
      <c r="Q288" s="84">
        <f>VLOOKUP($A$283,Raport6!$B$8:$T$280,17)</f>
        <v>86.5</v>
      </c>
      <c r="R288" s="84">
        <f>VLOOKUP($A$283,Raport6!$B$8:$T$280,18)</f>
        <v>87</v>
      </c>
      <c r="S288" s="38">
        <f t="shared" si="149"/>
        <v>1360.5</v>
      </c>
      <c r="T288" s="38">
        <f t="shared" si="151"/>
        <v>90.7</v>
      </c>
      <c r="U288" s="375"/>
      <c r="V288" s="340"/>
    </row>
    <row r="289" spans="1:22" ht="15" customHeight="1">
      <c r="A289" s="361"/>
      <c r="B289" s="78" t="str">
        <f>VLOOKUP($A$283,PresensiMIPA!$A$7:$W$360,3)</f>
        <v>0026108860</v>
      </c>
      <c r="C289" s="28" t="s">
        <v>21</v>
      </c>
      <c r="D289" s="40">
        <f t="shared" ref="D289:S289" si="152">ROUND(((D283+D284+D285+D286+D287+D288)/6),2)</f>
        <v>87.17</v>
      </c>
      <c r="E289" s="40">
        <f t="shared" si="152"/>
        <v>82.5</v>
      </c>
      <c r="F289" s="40">
        <f t="shared" si="152"/>
        <v>86.33</v>
      </c>
      <c r="G289" s="40">
        <f t="shared" si="152"/>
        <v>86.5</v>
      </c>
      <c r="H289" s="40">
        <f t="shared" si="152"/>
        <v>86.5</v>
      </c>
      <c r="I289" s="40">
        <f t="shared" si="152"/>
        <v>83.42</v>
      </c>
      <c r="J289" s="40">
        <f t="shared" si="152"/>
        <v>90.25</v>
      </c>
      <c r="K289" s="40">
        <f t="shared" si="152"/>
        <v>86.92</v>
      </c>
      <c r="L289" s="40">
        <f t="shared" si="152"/>
        <v>87.25</v>
      </c>
      <c r="M289" s="40">
        <f t="shared" ref="M289" si="153">ROUND(((M283+M284+M285+M286+M287+M288)/6),2)</f>
        <v>85.33</v>
      </c>
      <c r="N289" s="40">
        <f t="shared" si="152"/>
        <v>83.42</v>
      </c>
      <c r="O289" s="40">
        <f t="shared" si="152"/>
        <v>86.5</v>
      </c>
      <c r="P289" s="40">
        <f t="shared" si="152"/>
        <v>83.33</v>
      </c>
      <c r="Q289" s="40">
        <f t="shared" si="152"/>
        <v>84.5</v>
      </c>
      <c r="R289" s="40">
        <f t="shared" si="152"/>
        <v>82.25</v>
      </c>
      <c r="S289" s="39">
        <f t="shared" si="152"/>
        <v>1282.17</v>
      </c>
      <c r="T289" s="40">
        <f t="shared" si="151"/>
        <v>85.48</v>
      </c>
      <c r="U289" s="375"/>
      <c r="V289" s="340"/>
    </row>
    <row r="290" spans="1:22" ht="15" customHeight="1">
      <c r="A290" s="361"/>
      <c r="B290" s="78"/>
      <c r="C290" s="28" t="s">
        <v>206</v>
      </c>
      <c r="D290" s="79">
        <f>VLOOKUP($A$283,'Nilai USP'!$B$8:$T$280,4)</f>
        <v>96</v>
      </c>
      <c r="E290" s="79">
        <f>VLOOKUP($A$283,'Nilai USP'!$B$8:$T$280,5)</f>
        <v>85.384615384615387</v>
      </c>
      <c r="F290" s="79">
        <f>VLOOKUP($A$283,'Nilai USP'!$B$8:$T$280,6)</f>
        <v>88</v>
      </c>
      <c r="G290" s="79">
        <f>VLOOKUP($A$283,'Nilai USP'!$B$8:$T$280,7)</f>
        <v>84</v>
      </c>
      <c r="H290" s="79">
        <f>VLOOKUP($A$283,'Nilai USP'!$B$8:$T$280,8)</f>
        <v>87</v>
      </c>
      <c r="I290" s="79">
        <f>VLOOKUP($A$283,'Nilai USP'!$B$8:$T$280,9)</f>
        <v>92</v>
      </c>
      <c r="J290" s="79">
        <f>VLOOKUP($A$283,'Nilai USP'!$B$8:$T$280,10)</f>
        <v>96</v>
      </c>
      <c r="K290" s="79">
        <f>VLOOKUP($A$283,'Nilai USP'!$B$8:$T$280,11)</f>
        <v>98</v>
      </c>
      <c r="L290" s="79">
        <f>VLOOKUP($A$283,'Nilai USP'!$B$8:$T$280,12)</f>
        <v>92</v>
      </c>
      <c r="M290" s="79">
        <f>VLOOKUP($A$283,'Nilai USP'!$B$8:$T$280,13)</f>
        <v>97.35294117647058</v>
      </c>
      <c r="N290" s="79">
        <f>VLOOKUP($A$283,'Nilai USP'!$B$8:$T$280,14)</f>
        <v>92</v>
      </c>
      <c r="O290" s="79">
        <f>VLOOKUP($A$283,'Nilai USP'!$B$8:$T$280,15)</f>
        <v>86</v>
      </c>
      <c r="P290" s="79">
        <f>VLOOKUP($A$283,'Nilai USP'!$B$8:$T$280,16)</f>
        <v>90</v>
      </c>
      <c r="Q290" s="79">
        <f>VLOOKUP($A$283,'Nilai USP'!$B$8:$T$280,17)</f>
        <v>85</v>
      </c>
      <c r="R290" s="79">
        <f>VLOOKUP($A$283,'Nilai USP'!$B$8:$T$280,18)</f>
        <v>89</v>
      </c>
      <c r="S290" s="38">
        <f t="shared" ref="S290:S297" si="154">SUM(D290:R290)</f>
        <v>1357.737556561086</v>
      </c>
      <c r="T290" s="38">
        <f t="shared" si="151"/>
        <v>90.52</v>
      </c>
      <c r="U290" s="375"/>
      <c r="V290" s="340"/>
    </row>
    <row r="291" spans="1:22" ht="15" customHeight="1" thickBot="1">
      <c r="A291" s="362"/>
      <c r="B291" s="29"/>
      <c r="C291" s="37" t="s">
        <v>205</v>
      </c>
      <c r="D291" s="41">
        <f t="shared" ref="D291:R291" si="155">ROUND((D289*$V$6+D290*$V$7),0)</f>
        <v>92</v>
      </c>
      <c r="E291" s="41">
        <f t="shared" si="155"/>
        <v>84</v>
      </c>
      <c r="F291" s="41">
        <f t="shared" si="155"/>
        <v>87</v>
      </c>
      <c r="G291" s="41">
        <f t="shared" si="155"/>
        <v>85</v>
      </c>
      <c r="H291" s="41">
        <f t="shared" si="155"/>
        <v>87</v>
      </c>
      <c r="I291" s="41">
        <f t="shared" si="155"/>
        <v>88</v>
      </c>
      <c r="J291" s="41">
        <f t="shared" si="155"/>
        <v>93</v>
      </c>
      <c r="K291" s="41">
        <f t="shared" si="155"/>
        <v>92</v>
      </c>
      <c r="L291" s="41">
        <f t="shared" si="155"/>
        <v>90</v>
      </c>
      <c r="M291" s="41">
        <f t="shared" si="155"/>
        <v>91</v>
      </c>
      <c r="N291" s="41">
        <f t="shared" si="155"/>
        <v>88</v>
      </c>
      <c r="O291" s="41">
        <f t="shared" si="155"/>
        <v>86</v>
      </c>
      <c r="P291" s="41">
        <f t="shared" si="155"/>
        <v>87</v>
      </c>
      <c r="Q291" s="41">
        <f t="shared" si="155"/>
        <v>85</v>
      </c>
      <c r="R291" s="41">
        <f t="shared" si="155"/>
        <v>86</v>
      </c>
      <c r="S291" s="41">
        <f t="shared" si="154"/>
        <v>1321</v>
      </c>
      <c r="T291" s="41">
        <f t="shared" si="151"/>
        <v>88.07</v>
      </c>
      <c r="U291" s="376"/>
      <c r="V291" s="341"/>
    </row>
    <row r="292" spans="1:22" ht="15" customHeight="1" thickTop="1">
      <c r="A292" s="377">
        <v>32</v>
      </c>
      <c r="B292" s="26"/>
      <c r="C292" s="34" t="s">
        <v>34</v>
      </c>
      <c r="D292" s="83">
        <f>VLOOKUP($A$292,Raport1!$B$8:$T$280,4)</f>
        <v>81</v>
      </c>
      <c r="E292" s="83">
        <f>VLOOKUP($A$292,Raport1!$B$8:$T$280,5)</f>
        <v>76</v>
      </c>
      <c r="F292" s="83">
        <f>VLOOKUP($A$292,Raport1!$B$8:$T$280,6)</f>
        <v>74.5</v>
      </c>
      <c r="G292" s="83">
        <f>VLOOKUP($A$292,Raport1!$B$8:$T$280,7)</f>
        <v>76</v>
      </c>
      <c r="H292" s="83">
        <f>VLOOKUP($A$292,Raport1!$B$8:$T$280,8)</f>
        <v>77</v>
      </c>
      <c r="I292" s="83">
        <f>VLOOKUP($A$292,Raport1!$B$8:$T$280,9)</f>
        <v>77</v>
      </c>
      <c r="J292" s="83">
        <f>VLOOKUP($A$292,Raport1!$B$8:$T$280,10)</f>
        <v>87</v>
      </c>
      <c r="K292" s="83">
        <f>VLOOKUP($A$292,Raport1!$B$8:$T$280,11)</f>
        <v>81.5</v>
      </c>
      <c r="L292" s="83">
        <f>VLOOKUP($A$292,Raport1!$B$8:$T$280,12)</f>
        <v>83.5</v>
      </c>
      <c r="M292" s="83">
        <f>VLOOKUP($A$292,Raport1!$B$8:$T$280,13)</f>
        <v>75.5</v>
      </c>
      <c r="N292" s="83">
        <f>VLOOKUP($A$292,Raport1!$B$8:$T$280,14)</f>
        <v>73.5</v>
      </c>
      <c r="O292" s="83">
        <f>VLOOKUP($A$292,Raport1!$B$8:$T$280,15)</f>
        <v>78.5</v>
      </c>
      <c r="P292" s="83">
        <f>VLOOKUP($A$292,Raport1!$B$8:$T$280,16)</f>
        <v>75.5</v>
      </c>
      <c r="Q292" s="83">
        <f>VLOOKUP($A$292,Raport1!$B$8:$T$280,17)</f>
        <v>78.5</v>
      </c>
      <c r="R292" s="83">
        <f>VLOOKUP($A$292,Raport1!$B$8:$T$280,18)</f>
        <v>77.5</v>
      </c>
      <c r="S292" s="80">
        <f t="shared" si="154"/>
        <v>1172.5</v>
      </c>
      <c r="T292" s="80">
        <f t="shared" ref="T292:T300" si="156">ROUND(S292/COUNT(D292:R292),2)</f>
        <v>78.17</v>
      </c>
      <c r="U292" s="337" t="str">
        <f>'SIKAP IPA'!J55</f>
        <v>SB</v>
      </c>
      <c r="V292" s="340" t="s">
        <v>33</v>
      </c>
    </row>
    <row r="293" spans="1:22" ht="15" customHeight="1">
      <c r="A293" s="361"/>
      <c r="B293" s="26"/>
      <c r="C293" s="35" t="s">
        <v>35</v>
      </c>
      <c r="D293" s="84">
        <f>VLOOKUP($A$292,Raport2!$B$8:$T$280,4)</f>
        <v>84</v>
      </c>
      <c r="E293" s="84">
        <f>VLOOKUP($A$292,Raport2!$B$8:$T$280,5)</f>
        <v>80</v>
      </c>
      <c r="F293" s="84">
        <f>VLOOKUP($A$292,Raport2!$B$8:$T$280,6)</f>
        <v>75.5</v>
      </c>
      <c r="G293" s="84">
        <f>VLOOKUP($A$292,Raport2!$B$8:$T$280,7)</f>
        <v>81.5</v>
      </c>
      <c r="H293" s="84">
        <f>VLOOKUP($A$292,Raport2!$B$8:$T$280,8)</f>
        <v>77</v>
      </c>
      <c r="I293" s="84">
        <f>VLOOKUP($A$292,Raport2!$B$8:$T$280,9)</f>
        <v>79.5</v>
      </c>
      <c r="J293" s="84">
        <f>VLOOKUP($A$292,Raport2!$B$8:$T$280,10)</f>
        <v>88</v>
      </c>
      <c r="K293" s="84">
        <f>VLOOKUP($A$292,Raport2!$B$8:$T$280,11)</f>
        <v>83</v>
      </c>
      <c r="L293" s="84">
        <f>VLOOKUP($A$292,Raport2!$B$8:$T$280,12)</f>
        <v>83</v>
      </c>
      <c r="M293" s="84">
        <f>VLOOKUP($A$292,Raport2!$B$8:$T$280,13)</f>
        <v>81</v>
      </c>
      <c r="N293" s="84">
        <f>VLOOKUP($A$292,Raport2!$B$8:$T$280,14)</f>
        <v>80</v>
      </c>
      <c r="O293" s="84">
        <f>VLOOKUP($A$292,Raport2!$B$8:$T$280,15)</f>
        <v>80</v>
      </c>
      <c r="P293" s="84">
        <f>VLOOKUP($A$292,Raport2!$B$8:$T$280,16)</f>
        <v>79</v>
      </c>
      <c r="Q293" s="84">
        <f>VLOOKUP($A$292,Raport2!$B$8:$T$280,17)</f>
        <v>81</v>
      </c>
      <c r="R293" s="84">
        <f>VLOOKUP($A$292,Raport2!$B$8:$T$280,18)</f>
        <v>80</v>
      </c>
      <c r="S293" s="38">
        <f t="shared" si="154"/>
        <v>1212.5</v>
      </c>
      <c r="T293" s="38">
        <f t="shared" si="156"/>
        <v>80.83</v>
      </c>
      <c r="U293" s="375"/>
      <c r="V293" s="340"/>
    </row>
    <row r="294" spans="1:22" ht="15" customHeight="1">
      <c r="A294" s="361"/>
      <c r="B294" s="342" t="str">
        <f>VLOOKUP($A$292,PresensiMIPA!$A$7:$W$360,7)</f>
        <v>ULIN NIKMAH</v>
      </c>
      <c r="C294" s="35" t="s">
        <v>22</v>
      </c>
      <c r="D294" s="84">
        <f>VLOOKUP($A$292,Raport3!$B$8:$T$280,4)</f>
        <v>76.5</v>
      </c>
      <c r="E294" s="84">
        <f>VLOOKUP($A$292,Raport3!$B$8:$T$280,5)</f>
        <v>79</v>
      </c>
      <c r="F294" s="84">
        <f>VLOOKUP($A$292,Raport3!$B$8:$T$280,6)</f>
        <v>87</v>
      </c>
      <c r="G294" s="84">
        <f>VLOOKUP($A$292,Raport3!$B$8:$T$280,7)</f>
        <v>80.5</v>
      </c>
      <c r="H294" s="84">
        <f>VLOOKUP($A$292,Raport3!$B$8:$T$280,8)</f>
        <v>83</v>
      </c>
      <c r="I294" s="84">
        <f>VLOOKUP($A$292,Raport3!$B$8:$T$280,9)</f>
        <v>80.5</v>
      </c>
      <c r="J294" s="84">
        <f>VLOOKUP($A$292,Raport3!$B$8:$T$280,10)</f>
        <v>90</v>
      </c>
      <c r="K294" s="84">
        <f>VLOOKUP($A$292,Raport3!$B$8:$T$280,11)</f>
        <v>87</v>
      </c>
      <c r="L294" s="84">
        <f>VLOOKUP($A$292,Raport3!$B$8:$T$280,12)</f>
        <v>84</v>
      </c>
      <c r="M294" s="84">
        <f>VLOOKUP($A$292,Raport3!$B$8:$T$280,13)</f>
        <v>82.5</v>
      </c>
      <c r="N294" s="84">
        <f>VLOOKUP($A$292,Raport3!$B$8:$T$280,14)</f>
        <v>80</v>
      </c>
      <c r="O294" s="84">
        <f>VLOOKUP($A$292,Raport3!$B$8:$T$280,15)</f>
        <v>83.5</v>
      </c>
      <c r="P294" s="84">
        <f>VLOOKUP($A$292,Raport3!$B$8:$T$280,16)</f>
        <v>88</v>
      </c>
      <c r="Q294" s="84">
        <f>VLOOKUP($A$292,Raport3!$B$8:$T$280,17)</f>
        <v>81.5</v>
      </c>
      <c r="R294" s="84">
        <f>VLOOKUP($A$292,Raport3!$B$8:$T$280,18)</f>
        <v>80</v>
      </c>
      <c r="S294" s="38">
        <f t="shared" si="154"/>
        <v>1243</v>
      </c>
      <c r="T294" s="38">
        <f t="shared" si="156"/>
        <v>82.87</v>
      </c>
      <c r="U294" s="375"/>
      <c r="V294" s="340"/>
    </row>
    <row r="295" spans="1:22" ht="15" customHeight="1">
      <c r="A295" s="361"/>
      <c r="B295" s="342"/>
      <c r="C295" s="35" t="s">
        <v>23</v>
      </c>
      <c r="D295" s="84">
        <f>VLOOKUP($A$292,Raport4!$B$8:$T$255,4)</f>
        <v>79</v>
      </c>
      <c r="E295" s="84">
        <f>VLOOKUP($A$292,Raport4!$B$8:$T$255,5)</f>
        <v>81</v>
      </c>
      <c r="F295" s="84">
        <f>VLOOKUP($A$292,Raport4!$B$8:$T$255,6)</f>
        <v>90.5</v>
      </c>
      <c r="G295" s="84">
        <f>VLOOKUP($A$292,Raport4!$B$8:$T$255,7)</f>
        <v>77.5</v>
      </c>
      <c r="H295" s="84">
        <f>VLOOKUP($A$292,Raport4!$B$8:$T$255,8)</f>
        <v>87</v>
      </c>
      <c r="I295" s="84">
        <f>VLOOKUP($A$292,Raport4!$B$8:$T$255,9)</f>
        <v>82.5</v>
      </c>
      <c r="J295" s="84">
        <f>VLOOKUP($A$292,Raport4!$B$8:$T$255,10)</f>
        <v>89.5</v>
      </c>
      <c r="K295" s="84">
        <f>VLOOKUP($A$292,Raport4!$B$8:$T$255,11)</f>
        <v>87</v>
      </c>
      <c r="L295" s="84">
        <f>VLOOKUP($A$292,Raport4!$B$8:$T$255,12)</f>
        <v>84.5</v>
      </c>
      <c r="M295" s="84">
        <f>VLOOKUP($A$292,Raport4!$B$8:$T$255,12)</f>
        <v>84.5</v>
      </c>
      <c r="N295" s="84">
        <f>VLOOKUP($A$292,Raport4!$B$8:$T$255,14)</f>
        <v>82.5</v>
      </c>
      <c r="O295" s="84">
        <f>VLOOKUP($A$292,Raport4!$B$8:$T$255,15)</f>
        <v>81</v>
      </c>
      <c r="P295" s="84">
        <f>VLOOKUP($A$292,Raport4!$B$8:$T$255,16)</f>
        <v>78</v>
      </c>
      <c r="Q295" s="84">
        <f>VLOOKUP($A$292,Raport4!$B$8:$T$255,17)</f>
        <v>82.5</v>
      </c>
      <c r="R295" s="84">
        <f>VLOOKUP($A$292,Raport4!$B$8:$T$255,18)</f>
        <v>80</v>
      </c>
      <c r="S295" s="38">
        <f t="shared" si="154"/>
        <v>1247</v>
      </c>
      <c r="T295" s="38">
        <f t="shared" si="156"/>
        <v>83.13</v>
      </c>
      <c r="U295" s="375"/>
      <c r="V295" s="340"/>
    </row>
    <row r="296" spans="1:22" ht="15" customHeight="1">
      <c r="A296" s="361"/>
      <c r="B296" s="77" t="str">
        <f>VLOOKUP($A$292,PresensiMIPA!$A$7:$W$360,4)</f>
        <v>3526025204040003</v>
      </c>
      <c r="C296" s="35" t="s">
        <v>24</v>
      </c>
      <c r="D296" s="84">
        <f>VLOOKUP($A$292,Raport5!$B$8:$T$280,4)</f>
        <v>81.5</v>
      </c>
      <c r="E296" s="84">
        <f>VLOOKUP($A$292,Raport5!$B$8:$T$280,5)</f>
        <v>82.5</v>
      </c>
      <c r="F296" s="84">
        <f>VLOOKUP($A$292,Raport5!$B$8:$T$280,6)</f>
        <v>85</v>
      </c>
      <c r="G296" s="84">
        <f>VLOOKUP($A$292,Raport5!$B$8:$T$280,7)</f>
        <v>83.5</v>
      </c>
      <c r="H296" s="84">
        <f>VLOOKUP($A$292,Raport5!$B$8:$T$280,8)</f>
        <v>80</v>
      </c>
      <c r="I296" s="84">
        <f>VLOOKUP($A$292,Raport5!$B$8:$T$280,9)</f>
        <v>83.5</v>
      </c>
      <c r="J296" s="84">
        <f>VLOOKUP($A$292,Raport5!$B$8:$T$280,10)</f>
        <v>92.5</v>
      </c>
      <c r="K296" s="84">
        <f>VLOOKUP($A$292,Raport5!$B$8:$T$280,11)</f>
        <v>85</v>
      </c>
      <c r="L296" s="84">
        <f>VLOOKUP($A$292,Raport5!$B$8:$T$280,12)</f>
        <v>88</v>
      </c>
      <c r="M296" s="84">
        <f>VLOOKUP($A$292,Raport5!$B$8:$T$280,13)</f>
        <v>85</v>
      </c>
      <c r="N296" s="84">
        <f>VLOOKUP($A$292,Raport5!$B$8:$T$280,14)</f>
        <v>84</v>
      </c>
      <c r="O296" s="84">
        <f>VLOOKUP($A$292,Raport5!$B$8:$T$280,15)</f>
        <v>82.5</v>
      </c>
      <c r="P296" s="84">
        <f>VLOOKUP($A$292,Raport5!$B$8:$T$280,16)</f>
        <v>80</v>
      </c>
      <c r="Q296" s="84">
        <f>VLOOKUP($A$292,Raport5!$B$8:$T$280,17)</f>
        <v>82.5</v>
      </c>
      <c r="R296" s="84">
        <f>VLOOKUP($A$292,Raport5!$B$8:$T$280,18)</f>
        <v>78</v>
      </c>
      <c r="S296" s="38">
        <f t="shared" si="154"/>
        <v>1253.5</v>
      </c>
      <c r="T296" s="38">
        <f t="shared" si="156"/>
        <v>83.57</v>
      </c>
      <c r="U296" s="375"/>
      <c r="V296" s="340"/>
    </row>
    <row r="297" spans="1:22" ht="15" customHeight="1">
      <c r="A297" s="361"/>
      <c r="B297" s="78">
        <f>VLOOKUP($A$292,PresensiMIPA!$A$7:$W$360,2)</f>
        <v>12521</v>
      </c>
      <c r="C297" s="35" t="s">
        <v>67</v>
      </c>
      <c r="D297" s="84">
        <f>VLOOKUP($A$292,Raport6!$B$8:$T$280,4)</f>
        <v>86.5</v>
      </c>
      <c r="E297" s="84">
        <f>VLOOKUP($A$292,Raport6!$B$8:$T$280,5)</f>
        <v>88</v>
      </c>
      <c r="F297" s="84">
        <f>VLOOKUP($A$292,Raport6!$B$8:$T$280,6)</f>
        <v>89</v>
      </c>
      <c r="G297" s="84">
        <f>VLOOKUP($A$292,Raport6!$B$8:$T$280,7)</f>
        <v>83.5</v>
      </c>
      <c r="H297" s="84">
        <f>VLOOKUP($A$292,Raport6!$B$8:$T$280,8)</f>
        <v>82</v>
      </c>
      <c r="I297" s="84">
        <f>VLOOKUP($A$292,Raport6!$B$8:$T$280,9)</f>
        <v>84.5</v>
      </c>
      <c r="J297" s="84">
        <f>VLOOKUP($A$292,Raport6!$B$8:$T$280,10)</f>
        <v>94.5</v>
      </c>
      <c r="K297" s="84">
        <f>VLOOKUP($A$292,Raport6!$B$8:$T$280,11)</f>
        <v>88</v>
      </c>
      <c r="L297" s="84">
        <f>VLOOKUP($A$292,Raport6!$B$8:$T$280,12)</f>
        <v>84.5</v>
      </c>
      <c r="M297" s="84">
        <f>VLOOKUP($A$292,Raport6!$B$8:$T$280,13)</f>
        <v>87.5</v>
      </c>
      <c r="N297" s="84">
        <f>VLOOKUP($A$292,Raport6!$B$8:$T$280,14)</f>
        <v>84</v>
      </c>
      <c r="O297" s="84">
        <f>VLOOKUP($A$292,Raport6!$B$8:$T$280,15)</f>
        <v>82.5</v>
      </c>
      <c r="P297" s="84">
        <f>VLOOKUP($A$292,Raport6!$B$8:$T$280,16)</f>
        <v>79</v>
      </c>
      <c r="Q297" s="84">
        <f>VLOOKUP($A$292,Raport6!$B$8:$T$280,17)</f>
        <v>82.5</v>
      </c>
      <c r="R297" s="84">
        <f>VLOOKUP($A$292,Raport6!$B$8:$T$280,18)</f>
        <v>80</v>
      </c>
      <c r="S297" s="38">
        <f t="shared" si="154"/>
        <v>1276</v>
      </c>
      <c r="T297" s="38">
        <f t="shared" si="156"/>
        <v>85.07</v>
      </c>
      <c r="U297" s="375"/>
      <c r="V297" s="340"/>
    </row>
    <row r="298" spans="1:22" ht="15" customHeight="1">
      <c r="A298" s="361"/>
      <c r="B298" s="78" t="str">
        <f>VLOOKUP($A$292,PresensiMIPA!$A$7:$W$360,3)</f>
        <v>0052548786</v>
      </c>
      <c r="C298" s="28" t="s">
        <v>21</v>
      </c>
      <c r="D298" s="40">
        <f t="shared" ref="D298:S298" si="157">ROUND(((D292+D293+D294+D295+D296+D297)/6),2)</f>
        <v>81.42</v>
      </c>
      <c r="E298" s="40">
        <f t="shared" si="157"/>
        <v>81.08</v>
      </c>
      <c r="F298" s="40">
        <f t="shared" si="157"/>
        <v>83.58</v>
      </c>
      <c r="G298" s="40">
        <f t="shared" si="157"/>
        <v>80.42</v>
      </c>
      <c r="H298" s="40">
        <f t="shared" si="157"/>
        <v>81</v>
      </c>
      <c r="I298" s="40">
        <f t="shared" si="157"/>
        <v>81.25</v>
      </c>
      <c r="J298" s="40">
        <f t="shared" si="157"/>
        <v>90.25</v>
      </c>
      <c r="K298" s="40">
        <f t="shared" si="157"/>
        <v>85.25</v>
      </c>
      <c r="L298" s="40">
        <f t="shared" si="157"/>
        <v>84.58</v>
      </c>
      <c r="M298" s="40">
        <f t="shared" ref="M298" si="158">ROUND(((M292+M293+M294+M295+M296+M297)/6),2)</f>
        <v>82.67</v>
      </c>
      <c r="N298" s="40">
        <f t="shared" si="157"/>
        <v>80.67</v>
      </c>
      <c r="O298" s="40">
        <f t="shared" si="157"/>
        <v>81.33</v>
      </c>
      <c r="P298" s="40">
        <f t="shared" si="157"/>
        <v>79.92</v>
      </c>
      <c r="Q298" s="40">
        <f t="shared" si="157"/>
        <v>81.42</v>
      </c>
      <c r="R298" s="40">
        <f t="shared" si="157"/>
        <v>79.25</v>
      </c>
      <c r="S298" s="39">
        <f t="shared" si="157"/>
        <v>1234.08</v>
      </c>
      <c r="T298" s="40">
        <f t="shared" si="156"/>
        <v>82.27</v>
      </c>
      <c r="U298" s="375"/>
      <c r="V298" s="340"/>
    </row>
    <row r="299" spans="1:22" ht="15" customHeight="1">
      <c r="A299" s="361"/>
      <c r="B299" s="78"/>
      <c r="C299" s="28" t="s">
        <v>206</v>
      </c>
      <c r="D299" s="79">
        <f>VLOOKUP($A$292,'Nilai USP'!$B$8:$T$280,4)</f>
        <v>90</v>
      </c>
      <c r="E299" s="79">
        <f>VLOOKUP($A$292,'Nilai USP'!$B$8:$T$280,5)</f>
        <v>78.461538461538467</v>
      </c>
      <c r="F299" s="79">
        <f>VLOOKUP($A$292,'Nilai USP'!$B$8:$T$280,6)</f>
        <v>85</v>
      </c>
      <c r="G299" s="79">
        <f>VLOOKUP($A$292,'Nilai USP'!$B$8:$T$280,7)</f>
        <v>77</v>
      </c>
      <c r="H299" s="79">
        <f>VLOOKUP($A$292,'Nilai USP'!$B$8:$T$280,8)</f>
        <v>78</v>
      </c>
      <c r="I299" s="79">
        <f>VLOOKUP($A$292,'Nilai USP'!$B$8:$T$280,9)</f>
        <v>93</v>
      </c>
      <c r="J299" s="79">
        <f>VLOOKUP($A$292,'Nilai USP'!$B$8:$T$280,10)</f>
        <v>89</v>
      </c>
      <c r="K299" s="79">
        <f>VLOOKUP($A$292,'Nilai USP'!$B$8:$T$280,11)</f>
        <v>90</v>
      </c>
      <c r="L299" s="79">
        <f>VLOOKUP($A$292,'Nilai USP'!$B$8:$T$280,12)</f>
        <v>85</v>
      </c>
      <c r="M299" s="79">
        <f>VLOOKUP($A$292,'Nilai USP'!$B$8:$T$280,13)</f>
        <v>89.411764705882348</v>
      </c>
      <c r="N299" s="79">
        <f>VLOOKUP($A$292,'Nilai USP'!$B$8:$T$280,14)</f>
        <v>75</v>
      </c>
      <c r="O299" s="79">
        <f>VLOOKUP($A$292,'Nilai USP'!$B$8:$T$280,15)</f>
        <v>70</v>
      </c>
      <c r="P299" s="79">
        <f>VLOOKUP($A$292,'Nilai USP'!$B$8:$T$280,16)</f>
        <v>79</v>
      </c>
      <c r="Q299" s="79">
        <f>VLOOKUP($A$292,'Nilai USP'!$B$8:$T$280,17)</f>
        <v>80</v>
      </c>
      <c r="R299" s="79">
        <f>VLOOKUP($A$292,'Nilai USP'!$B$8:$T$280,18)</f>
        <v>87</v>
      </c>
      <c r="S299" s="38">
        <f t="shared" ref="S299:S306" si="159">SUM(D299:R299)</f>
        <v>1245.8733031674208</v>
      </c>
      <c r="T299" s="38">
        <f t="shared" si="156"/>
        <v>83.06</v>
      </c>
      <c r="U299" s="375"/>
      <c r="V299" s="340"/>
    </row>
    <row r="300" spans="1:22" ht="15" customHeight="1" thickBot="1">
      <c r="A300" s="362"/>
      <c r="B300" s="29"/>
      <c r="C300" s="37" t="s">
        <v>205</v>
      </c>
      <c r="D300" s="41">
        <f t="shared" ref="D300:R300" si="160">ROUND((D298*$V$6+D299*$V$7),0)</f>
        <v>86</v>
      </c>
      <c r="E300" s="41">
        <f t="shared" si="160"/>
        <v>80</v>
      </c>
      <c r="F300" s="41">
        <f t="shared" si="160"/>
        <v>84</v>
      </c>
      <c r="G300" s="41">
        <f t="shared" si="160"/>
        <v>79</v>
      </c>
      <c r="H300" s="41">
        <f t="shared" si="160"/>
        <v>80</v>
      </c>
      <c r="I300" s="41">
        <f t="shared" si="160"/>
        <v>87</v>
      </c>
      <c r="J300" s="41">
        <f t="shared" si="160"/>
        <v>90</v>
      </c>
      <c r="K300" s="41">
        <f t="shared" si="160"/>
        <v>88</v>
      </c>
      <c r="L300" s="41">
        <f t="shared" si="160"/>
        <v>85</v>
      </c>
      <c r="M300" s="41">
        <f t="shared" si="160"/>
        <v>86</v>
      </c>
      <c r="N300" s="41">
        <f t="shared" si="160"/>
        <v>78</v>
      </c>
      <c r="O300" s="41">
        <f t="shared" si="160"/>
        <v>76</v>
      </c>
      <c r="P300" s="41">
        <f t="shared" si="160"/>
        <v>79</v>
      </c>
      <c r="Q300" s="41">
        <f t="shared" si="160"/>
        <v>81</v>
      </c>
      <c r="R300" s="41">
        <f t="shared" si="160"/>
        <v>83</v>
      </c>
      <c r="S300" s="41">
        <f t="shared" si="159"/>
        <v>1242</v>
      </c>
      <c r="T300" s="41">
        <f t="shared" si="156"/>
        <v>82.8</v>
      </c>
      <c r="U300" s="376"/>
      <c r="V300" s="341"/>
    </row>
    <row r="301" spans="1:22" ht="15" customHeight="1" thickTop="1">
      <c r="A301" s="377">
        <v>33</v>
      </c>
      <c r="B301" s="26"/>
      <c r="C301" s="34" t="s">
        <v>34</v>
      </c>
      <c r="D301" s="83">
        <f>VLOOKUP($A$301,Raport1!$B$8:$T$280,4)</f>
        <v>81.5</v>
      </c>
      <c r="E301" s="83">
        <f>VLOOKUP($A$301,Raport1!$B$8:$T$280,5)</f>
        <v>76</v>
      </c>
      <c r="F301" s="83">
        <f>VLOOKUP($A$301,Raport1!$B$8:$T$280,6)</f>
        <v>76</v>
      </c>
      <c r="G301" s="83">
        <f>VLOOKUP($A$301,Raport1!$B$8:$T$280,7)</f>
        <v>75.5</v>
      </c>
      <c r="H301" s="83">
        <f>VLOOKUP($A$301,Raport1!$B$8:$T$280,8)</f>
        <v>79.5</v>
      </c>
      <c r="I301" s="83">
        <f>VLOOKUP($A$301,Raport1!$B$8:$T$280,9)</f>
        <v>77</v>
      </c>
      <c r="J301" s="83">
        <f>VLOOKUP($A$301,Raport1!$B$8:$T$280,10)</f>
        <v>88</v>
      </c>
      <c r="K301" s="83">
        <f>VLOOKUP($A$301,Raport1!$B$8:$T$280,11)</f>
        <v>81</v>
      </c>
      <c r="L301" s="83">
        <f>VLOOKUP($A$301,Raport1!$B$8:$T$280,12)</f>
        <v>84.5</v>
      </c>
      <c r="M301" s="83">
        <f>VLOOKUP($A$301,Raport1!$B$8:$T$280,13)</f>
        <v>76.5</v>
      </c>
      <c r="N301" s="83">
        <f>VLOOKUP($A$301,Raport1!$B$8:$T$280,14)</f>
        <v>73</v>
      </c>
      <c r="O301" s="83">
        <f>VLOOKUP($A$301,Raport1!$B$8:$T$280,15)</f>
        <v>79</v>
      </c>
      <c r="P301" s="83">
        <f>VLOOKUP($A$301,Raport1!$B$8:$T$280,16)</f>
        <v>78</v>
      </c>
      <c r="Q301" s="83">
        <f>VLOOKUP($A$301,Raport1!$B$8:$T$280,17)</f>
        <v>77.5</v>
      </c>
      <c r="R301" s="83">
        <f>VLOOKUP($A$301,Raport1!$B$8:$T$280,18)</f>
        <v>77.5</v>
      </c>
      <c r="S301" s="80">
        <f t="shared" si="159"/>
        <v>1180.5</v>
      </c>
      <c r="T301" s="80">
        <f t="shared" ref="T301:T309" si="161">ROUND(S301/COUNT(D301:R301),2)</f>
        <v>78.7</v>
      </c>
      <c r="U301" s="337" t="str">
        <f>'SIKAP IPA'!J64</f>
        <v>SB</v>
      </c>
      <c r="V301" s="340" t="s">
        <v>33</v>
      </c>
    </row>
    <row r="302" spans="1:22" ht="15" customHeight="1">
      <c r="A302" s="361"/>
      <c r="B302" s="26"/>
      <c r="C302" s="35" t="s">
        <v>35</v>
      </c>
      <c r="D302" s="84">
        <f>VLOOKUP($A$301,Raport2!$B$8:$T$280,4)</f>
        <v>85</v>
      </c>
      <c r="E302" s="84">
        <f>VLOOKUP($A$301,Raport2!$B$8:$T$280,5)</f>
        <v>79</v>
      </c>
      <c r="F302" s="84">
        <f>VLOOKUP($A$301,Raport2!$B$8:$T$280,6)</f>
        <v>77</v>
      </c>
      <c r="G302" s="84">
        <f>VLOOKUP($A$301,Raport2!$B$8:$T$280,7)</f>
        <v>80</v>
      </c>
      <c r="H302" s="84">
        <f>VLOOKUP($A$301,Raport2!$B$8:$T$280,8)</f>
        <v>79.5</v>
      </c>
      <c r="I302" s="84">
        <f>VLOOKUP($A$301,Raport2!$B$8:$T$280,9)</f>
        <v>80</v>
      </c>
      <c r="J302" s="84">
        <f>VLOOKUP($A$301,Raport2!$B$8:$T$280,10)</f>
        <v>89</v>
      </c>
      <c r="K302" s="84">
        <f>VLOOKUP($A$301,Raport2!$B$8:$T$280,11)</f>
        <v>82.5</v>
      </c>
      <c r="L302" s="84">
        <f>VLOOKUP($A$301,Raport2!$B$8:$T$280,12)</f>
        <v>83.5</v>
      </c>
      <c r="M302" s="84">
        <f>VLOOKUP($A$301,Raport2!$B$8:$T$280,13)</f>
        <v>79.5</v>
      </c>
      <c r="N302" s="84">
        <f>VLOOKUP($A$301,Raport2!$B$8:$T$280,14)</f>
        <v>79.5</v>
      </c>
      <c r="O302" s="84">
        <f>VLOOKUP($A$301,Raport2!$B$8:$T$280,15)</f>
        <v>81.5</v>
      </c>
      <c r="P302" s="84">
        <f>VLOOKUP($A$301,Raport2!$B$8:$T$280,16)</f>
        <v>81</v>
      </c>
      <c r="Q302" s="84">
        <f>VLOOKUP($A$301,Raport2!$B$8:$T$280,17)</f>
        <v>83</v>
      </c>
      <c r="R302" s="84">
        <f>VLOOKUP($A$301,Raport2!$B$8:$T$280,18)</f>
        <v>82</v>
      </c>
      <c r="S302" s="38">
        <f t="shared" si="159"/>
        <v>1222</v>
      </c>
      <c r="T302" s="38">
        <f t="shared" si="161"/>
        <v>81.47</v>
      </c>
      <c r="U302" s="375"/>
      <c r="V302" s="340"/>
    </row>
    <row r="303" spans="1:22" ht="15" customHeight="1">
      <c r="A303" s="361"/>
      <c r="B303" s="342" t="str">
        <f>VLOOKUP($A$301,PresensiMIPA!$A$7:$W$360,7)</f>
        <v>VEREN NUR AFIDA</v>
      </c>
      <c r="C303" s="35" t="s">
        <v>22</v>
      </c>
      <c r="D303" s="84">
        <f>VLOOKUP($A$301,Raport3!$B$8:$T$280,4)</f>
        <v>78.5</v>
      </c>
      <c r="E303" s="84">
        <f>VLOOKUP($A$301,Raport3!$B$8:$T$280,5)</f>
        <v>80</v>
      </c>
      <c r="F303" s="84">
        <f>VLOOKUP($A$301,Raport3!$B$8:$T$280,6)</f>
        <v>88.5</v>
      </c>
      <c r="G303" s="84">
        <f>VLOOKUP($A$301,Raport3!$B$8:$T$280,7)</f>
        <v>83.5</v>
      </c>
      <c r="H303" s="84">
        <f>VLOOKUP($A$301,Raport3!$B$8:$T$280,8)</f>
        <v>83</v>
      </c>
      <c r="I303" s="84">
        <f>VLOOKUP($A$301,Raport3!$B$8:$T$280,9)</f>
        <v>83</v>
      </c>
      <c r="J303" s="84">
        <f>VLOOKUP($A$301,Raport3!$B$8:$T$280,10)</f>
        <v>92</v>
      </c>
      <c r="K303" s="84">
        <f>VLOOKUP($A$301,Raport3!$B$8:$T$280,11)</f>
        <v>87</v>
      </c>
      <c r="L303" s="84">
        <f>VLOOKUP($A$301,Raport3!$B$8:$T$280,12)</f>
        <v>84</v>
      </c>
      <c r="M303" s="84">
        <f>VLOOKUP($A$301,Raport3!$B$8:$T$280,13)</f>
        <v>85.5</v>
      </c>
      <c r="N303" s="84">
        <f>VLOOKUP($A$301,Raport3!$B$8:$T$280,14)</f>
        <v>81</v>
      </c>
      <c r="O303" s="84">
        <f>VLOOKUP($A$301,Raport3!$B$8:$T$280,15)</f>
        <v>86</v>
      </c>
      <c r="P303" s="84">
        <f>VLOOKUP($A$301,Raport3!$B$8:$T$280,16)</f>
        <v>82.5</v>
      </c>
      <c r="Q303" s="84">
        <f>VLOOKUP($A$301,Raport3!$B$8:$T$280,17)</f>
        <v>83.5</v>
      </c>
      <c r="R303" s="84">
        <f>VLOOKUP($A$301,Raport3!$B$8:$T$280,18)</f>
        <v>82</v>
      </c>
      <c r="S303" s="38">
        <f t="shared" si="159"/>
        <v>1260</v>
      </c>
      <c r="T303" s="38">
        <f t="shared" si="161"/>
        <v>84</v>
      </c>
      <c r="U303" s="375"/>
      <c r="V303" s="340"/>
    </row>
    <row r="304" spans="1:22" ht="15" customHeight="1">
      <c r="A304" s="361"/>
      <c r="B304" s="342"/>
      <c r="C304" s="35" t="s">
        <v>23</v>
      </c>
      <c r="D304" s="84">
        <f>VLOOKUP($A$301,Raport4!$B$8:$T$255,4)</f>
        <v>87</v>
      </c>
      <c r="E304" s="84">
        <f>VLOOKUP($A$301,Raport4!$B$8:$T$255,5)</f>
        <v>82</v>
      </c>
      <c r="F304" s="84">
        <f>VLOOKUP($A$301,Raport4!$B$8:$T$255,6)</f>
        <v>90.5</v>
      </c>
      <c r="G304" s="84">
        <f>VLOOKUP($A$301,Raport4!$B$8:$T$255,7)</f>
        <v>87.5</v>
      </c>
      <c r="H304" s="84">
        <f>VLOOKUP($A$301,Raport4!$B$8:$T$255,8)</f>
        <v>87</v>
      </c>
      <c r="I304" s="84">
        <f>VLOOKUP($A$301,Raport4!$B$8:$T$255,9)</f>
        <v>85</v>
      </c>
      <c r="J304" s="84">
        <f>VLOOKUP($A$301,Raport4!$B$8:$T$255,10)</f>
        <v>92.5</v>
      </c>
      <c r="K304" s="84">
        <f>VLOOKUP($A$301,Raport4!$B$8:$T$255,11)</f>
        <v>87</v>
      </c>
      <c r="L304" s="84">
        <f>VLOOKUP($A$301,Raport4!$B$8:$T$255,12)</f>
        <v>85</v>
      </c>
      <c r="M304" s="84">
        <f>VLOOKUP($A$301,Raport4!$B$8:$T$255,12)</f>
        <v>85</v>
      </c>
      <c r="N304" s="84">
        <f>VLOOKUP($A$301,Raport4!$B$8:$T$255,14)</f>
        <v>82.5</v>
      </c>
      <c r="O304" s="84">
        <f>VLOOKUP($A$301,Raport4!$B$8:$T$255,15)</f>
        <v>85</v>
      </c>
      <c r="P304" s="84">
        <f>VLOOKUP($A$301,Raport4!$B$8:$T$255,16)</f>
        <v>87</v>
      </c>
      <c r="Q304" s="84">
        <f>VLOOKUP($A$301,Raport4!$B$8:$T$255,17)</f>
        <v>83.5</v>
      </c>
      <c r="R304" s="84">
        <f>VLOOKUP($A$301,Raport4!$B$8:$T$255,18)</f>
        <v>82</v>
      </c>
      <c r="S304" s="38">
        <f t="shared" si="159"/>
        <v>1288.5</v>
      </c>
      <c r="T304" s="38">
        <f t="shared" si="161"/>
        <v>85.9</v>
      </c>
      <c r="U304" s="375"/>
      <c r="V304" s="340"/>
    </row>
    <row r="305" spans="1:22" ht="15" customHeight="1">
      <c r="A305" s="361"/>
      <c r="B305" s="77" t="str">
        <f>VLOOKUP($A$301,PresensiMIPA!$A$7:$W$360,4)</f>
        <v>3526025412030004</v>
      </c>
      <c r="C305" s="35" t="s">
        <v>24</v>
      </c>
      <c r="D305" s="84">
        <f>VLOOKUP($A$301,Raport5!$B$8:$T$280,4)</f>
        <v>92</v>
      </c>
      <c r="E305" s="84">
        <f>VLOOKUP($A$301,Raport5!$B$8:$T$280,5)</f>
        <v>87.5</v>
      </c>
      <c r="F305" s="84">
        <f>VLOOKUP($A$301,Raport5!$B$8:$T$280,6)</f>
        <v>89</v>
      </c>
      <c r="G305" s="84">
        <f>VLOOKUP($A$301,Raport5!$B$8:$T$280,7)</f>
        <v>89</v>
      </c>
      <c r="H305" s="84">
        <f>VLOOKUP($A$301,Raport5!$B$8:$T$280,8)</f>
        <v>90</v>
      </c>
      <c r="I305" s="84">
        <f>VLOOKUP($A$301,Raport5!$B$8:$T$280,9)</f>
        <v>86</v>
      </c>
      <c r="J305" s="84">
        <f>VLOOKUP($A$301,Raport5!$B$8:$T$280,10)</f>
        <v>94.5</v>
      </c>
      <c r="K305" s="84">
        <f>VLOOKUP($A$301,Raport5!$B$8:$T$280,11)</f>
        <v>89</v>
      </c>
      <c r="L305" s="84">
        <f>VLOOKUP($A$301,Raport5!$B$8:$T$280,12)</f>
        <v>90.5</v>
      </c>
      <c r="M305" s="84">
        <f>VLOOKUP($A$301,Raport5!$B$8:$T$280,13)</f>
        <v>86.5</v>
      </c>
      <c r="N305" s="84">
        <f>VLOOKUP($A$301,Raport5!$B$8:$T$280,14)</f>
        <v>84.5</v>
      </c>
      <c r="O305" s="84">
        <f>VLOOKUP($A$301,Raport5!$B$8:$T$280,15)</f>
        <v>88</v>
      </c>
      <c r="P305" s="84">
        <f>VLOOKUP($A$301,Raport5!$B$8:$T$280,16)</f>
        <v>87.5</v>
      </c>
      <c r="Q305" s="84">
        <f>VLOOKUP($A$301,Raport5!$B$8:$T$280,17)</f>
        <v>85</v>
      </c>
      <c r="R305" s="84">
        <f>VLOOKUP($A$301,Raport5!$B$8:$T$280,18)</f>
        <v>85.5</v>
      </c>
      <c r="S305" s="38">
        <f t="shared" si="159"/>
        <v>1324.5</v>
      </c>
      <c r="T305" s="38">
        <f t="shared" si="161"/>
        <v>88.3</v>
      </c>
      <c r="U305" s="375"/>
      <c r="V305" s="340"/>
    </row>
    <row r="306" spans="1:22" ht="15" customHeight="1">
      <c r="A306" s="361"/>
      <c r="B306" s="78">
        <f>VLOOKUP($A$301,PresensiMIPA!$A$7:$W$360,2)</f>
        <v>12527</v>
      </c>
      <c r="C306" s="35" t="s">
        <v>67</v>
      </c>
      <c r="D306" s="84">
        <f>VLOOKUP($A$301,Raport6!$B$8:$T$280,4)</f>
        <v>92.5</v>
      </c>
      <c r="E306" s="84">
        <f>VLOOKUP($A$301,Raport6!$B$8:$T$280,5)</f>
        <v>91.5</v>
      </c>
      <c r="F306" s="84">
        <f>VLOOKUP($A$301,Raport6!$B$8:$T$280,6)</f>
        <v>92</v>
      </c>
      <c r="G306" s="84">
        <f>VLOOKUP($A$301,Raport6!$B$8:$T$280,7)</f>
        <v>89</v>
      </c>
      <c r="H306" s="84">
        <f>VLOOKUP($A$301,Raport6!$B$8:$T$280,8)</f>
        <v>90</v>
      </c>
      <c r="I306" s="84">
        <f>VLOOKUP($A$301,Raport6!$B$8:$T$280,9)</f>
        <v>86.5</v>
      </c>
      <c r="J306" s="84">
        <f>VLOOKUP($A$301,Raport6!$B$8:$T$280,10)</f>
        <v>96.5</v>
      </c>
      <c r="K306" s="84">
        <f>VLOOKUP($A$301,Raport6!$B$8:$T$280,11)</f>
        <v>92</v>
      </c>
      <c r="L306" s="84">
        <f>VLOOKUP($A$301,Raport6!$B$8:$T$280,12)</f>
        <v>92.5</v>
      </c>
      <c r="M306" s="84">
        <f>VLOOKUP($A$301,Raport6!$B$8:$T$280,13)</f>
        <v>90.5</v>
      </c>
      <c r="N306" s="84">
        <f>VLOOKUP($A$301,Raport6!$B$8:$T$280,14)</f>
        <v>87</v>
      </c>
      <c r="O306" s="84">
        <f>VLOOKUP($A$301,Raport6!$B$8:$T$280,15)</f>
        <v>88</v>
      </c>
      <c r="P306" s="84">
        <f>VLOOKUP($A$301,Raport6!$B$8:$T$280,16)</f>
        <v>88.5</v>
      </c>
      <c r="Q306" s="84">
        <f>VLOOKUP($A$301,Raport6!$B$8:$T$280,17)</f>
        <v>83.5</v>
      </c>
      <c r="R306" s="84">
        <f>VLOOKUP($A$301,Raport6!$B$8:$T$280,18)</f>
        <v>89</v>
      </c>
      <c r="S306" s="38">
        <f t="shared" si="159"/>
        <v>1349</v>
      </c>
      <c r="T306" s="38">
        <f t="shared" si="161"/>
        <v>89.93</v>
      </c>
      <c r="U306" s="375"/>
      <c r="V306" s="340"/>
    </row>
    <row r="307" spans="1:22" ht="15" customHeight="1">
      <c r="A307" s="361"/>
      <c r="B307" s="78" t="str">
        <f>VLOOKUP($A$301,PresensiMIPA!$A$7:$W$360,3)</f>
        <v>0034981276</v>
      </c>
      <c r="C307" s="28" t="s">
        <v>21</v>
      </c>
      <c r="D307" s="40">
        <f t="shared" ref="D307:S307" si="162">ROUND(((D301+D302+D303+D304+D305+D306)/6),2)</f>
        <v>86.08</v>
      </c>
      <c r="E307" s="40">
        <f t="shared" si="162"/>
        <v>82.67</v>
      </c>
      <c r="F307" s="40">
        <f t="shared" si="162"/>
        <v>85.5</v>
      </c>
      <c r="G307" s="40">
        <f t="shared" si="162"/>
        <v>84.08</v>
      </c>
      <c r="H307" s="40">
        <f t="shared" si="162"/>
        <v>84.83</v>
      </c>
      <c r="I307" s="40">
        <f t="shared" si="162"/>
        <v>82.92</v>
      </c>
      <c r="J307" s="40">
        <f t="shared" si="162"/>
        <v>92.08</v>
      </c>
      <c r="K307" s="40">
        <f t="shared" si="162"/>
        <v>86.42</v>
      </c>
      <c r="L307" s="40">
        <f t="shared" si="162"/>
        <v>86.67</v>
      </c>
      <c r="M307" s="40">
        <f t="shared" ref="M307" si="163">ROUND(((M301+M302+M303+M304+M305+M306)/6),2)</f>
        <v>83.92</v>
      </c>
      <c r="N307" s="40">
        <f t="shared" si="162"/>
        <v>81.25</v>
      </c>
      <c r="O307" s="40">
        <f t="shared" si="162"/>
        <v>84.58</v>
      </c>
      <c r="P307" s="40">
        <f t="shared" si="162"/>
        <v>84.08</v>
      </c>
      <c r="Q307" s="40">
        <f t="shared" si="162"/>
        <v>82.67</v>
      </c>
      <c r="R307" s="40">
        <f t="shared" si="162"/>
        <v>83</v>
      </c>
      <c r="S307" s="39">
        <f t="shared" si="162"/>
        <v>1270.75</v>
      </c>
      <c r="T307" s="40">
        <f t="shared" si="161"/>
        <v>84.72</v>
      </c>
      <c r="U307" s="375"/>
      <c r="V307" s="340"/>
    </row>
    <row r="308" spans="1:22" ht="15" customHeight="1">
      <c r="A308" s="361"/>
      <c r="B308" s="78"/>
      <c r="C308" s="28" t="s">
        <v>206</v>
      </c>
      <c r="D308" s="79">
        <f>VLOOKUP($A$301,'Nilai USP'!$B$8:$T$280,4)</f>
        <v>94</v>
      </c>
      <c r="E308" s="79">
        <f>VLOOKUP($A$301,'Nilai USP'!$B$8:$T$280,5)</f>
        <v>87.692307692307693</v>
      </c>
      <c r="F308" s="79">
        <f>VLOOKUP($A$301,'Nilai USP'!$B$8:$T$280,6)</f>
        <v>89</v>
      </c>
      <c r="G308" s="79">
        <f>VLOOKUP($A$301,'Nilai USP'!$B$8:$T$280,7)</f>
        <v>84</v>
      </c>
      <c r="H308" s="79">
        <f>VLOOKUP($A$301,'Nilai USP'!$B$8:$T$280,8)</f>
        <v>86</v>
      </c>
      <c r="I308" s="79">
        <f>VLOOKUP($A$301,'Nilai USP'!$B$8:$T$280,9)</f>
        <v>93</v>
      </c>
      <c r="J308" s="79">
        <f>VLOOKUP($A$301,'Nilai USP'!$B$8:$T$280,10)</f>
        <v>93</v>
      </c>
      <c r="K308" s="79">
        <f>VLOOKUP($A$301,'Nilai USP'!$B$8:$T$280,11)</f>
        <v>96</v>
      </c>
      <c r="L308" s="79">
        <f>VLOOKUP($A$301,'Nilai USP'!$B$8:$T$280,12)</f>
        <v>92</v>
      </c>
      <c r="M308" s="79">
        <f>VLOOKUP($A$301,'Nilai USP'!$B$8:$T$280,13)</f>
        <v>97.35294117647058</v>
      </c>
      <c r="N308" s="79">
        <f>VLOOKUP($A$301,'Nilai USP'!$B$8:$T$280,14)</f>
        <v>92</v>
      </c>
      <c r="O308" s="79">
        <f>VLOOKUP($A$301,'Nilai USP'!$B$8:$T$280,15)</f>
        <v>86</v>
      </c>
      <c r="P308" s="79">
        <f>VLOOKUP($A$301,'Nilai USP'!$B$8:$T$280,16)</f>
        <v>90</v>
      </c>
      <c r="Q308" s="79">
        <f>VLOOKUP($A$301,'Nilai USP'!$B$8:$T$280,17)</f>
        <v>82</v>
      </c>
      <c r="R308" s="79">
        <f>VLOOKUP($A$301,'Nilai USP'!$B$8:$T$280,18)</f>
        <v>87</v>
      </c>
      <c r="S308" s="38">
        <f t="shared" ref="S308:S315" si="164">SUM(D308:R308)</f>
        <v>1349.0452488687783</v>
      </c>
      <c r="T308" s="38">
        <f t="shared" si="161"/>
        <v>89.94</v>
      </c>
      <c r="U308" s="375"/>
      <c r="V308" s="340"/>
    </row>
    <row r="309" spans="1:22" ht="15" customHeight="1" thickBot="1">
      <c r="A309" s="362"/>
      <c r="B309" s="29"/>
      <c r="C309" s="37" t="s">
        <v>205</v>
      </c>
      <c r="D309" s="41">
        <f t="shared" ref="D309:R309" si="165">ROUND((D307*$V$6+D308*$V$7),0)</f>
        <v>90</v>
      </c>
      <c r="E309" s="41">
        <f t="shared" si="165"/>
        <v>85</v>
      </c>
      <c r="F309" s="41">
        <f t="shared" si="165"/>
        <v>87</v>
      </c>
      <c r="G309" s="41">
        <f t="shared" si="165"/>
        <v>84</v>
      </c>
      <c r="H309" s="41">
        <f t="shared" si="165"/>
        <v>85</v>
      </c>
      <c r="I309" s="41">
        <f t="shared" si="165"/>
        <v>88</v>
      </c>
      <c r="J309" s="41">
        <f t="shared" si="165"/>
        <v>93</v>
      </c>
      <c r="K309" s="41">
        <f t="shared" si="165"/>
        <v>91</v>
      </c>
      <c r="L309" s="41">
        <f t="shared" si="165"/>
        <v>89</v>
      </c>
      <c r="M309" s="41">
        <f t="shared" si="165"/>
        <v>91</v>
      </c>
      <c r="N309" s="41">
        <f t="shared" si="165"/>
        <v>87</v>
      </c>
      <c r="O309" s="41">
        <f t="shared" si="165"/>
        <v>85</v>
      </c>
      <c r="P309" s="41">
        <f t="shared" si="165"/>
        <v>87</v>
      </c>
      <c r="Q309" s="41">
        <f t="shared" si="165"/>
        <v>82</v>
      </c>
      <c r="R309" s="41">
        <f t="shared" si="165"/>
        <v>85</v>
      </c>
      <c r="S309" s="41">
        <f t="shared" si="164"/>
        <v>1309</v>
      </c>
      <c r="T309" s="41">
        <f t="shared" si="161"/>
        <v>87.27</v>
      </c>
      <c r="U309" s="376"/>
      <c r="V309" s="341"/>
    </row>
    <row r="310" spans="1:22" ht="15" customHeight="1" thickTop="1">
      <c r="A310" s="377">
        <v>34</v>
      </c>
      <c r="B310" s="26"/>
      <c r="C310" s="34" t="s">
        <v>34</v>
      </c>
      <c r="D310" s="83">
        <f>VLOOKUP($A$310,Raport1!$B$8:$T$280,4)</f>
        <v>74</v>
      </c>
      <c r="E310" s="83">
        <f>VLOOKUP($A$310,Raport1!$B$8:$T$280,5)</f>
        <v>80</v>
      </c>
      <c r="F310" s="83">
        <f>VLOOKUP($A$310,Raport1!$B$8:$T$280,6)</f>
        <v>76</v>
      </c>
      <c r="G310" s="83">
        <f>VLOOKUP($A$310,Raport1!$B$8:$T$280,7)</f>
        <v>81</v>
      </c>
      <c r="H310" s="83">
        <f>VLOOKUP($A$310,Raport1!$B$8:$T$280,8)</f>
        <v>84</v>
      </c>
      <c r="I310" s="83">
        <f>VLOOKUP($A$310,Raport1!$B$8:$T$280,9)</f>
        <v>75</v>
      </c>
      <c r="J310" s="83">
        <f>VLOOKUP($A$310,Raport1!$B$8:$T$280,10)</f>
        <v>87</v>
      </c>
      <c r="K310" s="83">
        <f>VLOOKUP($A$310,Raport1!$B$8:$T$280,11)</f>
        <v>83</v>
      </c>
      <c r="L310" s="83">
        <f>VLOOKUP($A$310,Raport1!$B$8:$T$280,12)</f>
        <v>84</v>
      </c>
      <c r="M310" s="83">
        <f>VLOOKUP($A$310,Raport1!$B$8:$T$280,13)</f>
        <v>75.5</v>
      </c>
      <c r="N310" s="83">
        <f>VLOOKUP($A$310,Raport1!$B$8:$T$280,14)</f>
        <v>72</v>
      </c>
      <c r="O310" s="83">
        <f>VLOOKUP($A$310,Raport1!$B$8:$T$280,15)</f>
        <v>76</v>
      </c>
      <c r="P310" s="83">
        <f>VLOOKUP($A$310,Raport1!$B$8:$T$280,16)</f>
        <v>72</v>
      </c>
      <c r="Q310" s="83">
        <f>VLOOKUP($A$310,Raport1!$B$8:$T$280,17)</f>
        <v>75</v>
      </c>
      <c r="R310" s="83">
        <f>VLOOKUP($A$310,Raport1!$B$8:$T$280,18)</f>
        <v>77.5</v>
      </c>
      <c r="S310" s="80">
        <f t="shared" si="164"/>
        <v>1172</v>
      </c>
      <c r="T310" s="80">
        <f t="shared" ref="T310:T318" si="166">ROUND(S310/COUNT(D310:R310),2)</f>
        <v>78.13</v>
      </c>
      <c r="U310" s="337" t="str">
        <f>'SIKAP IPA'!J73</f>
        <v>SB</v>
      </c>
      <c r="V310" s="340" t="s">
        <v>33</v>
      </c>
    </row>
    <row r="311" spans="1:22" ht="15" customHeight="1">
      <c r="A311" s="361"/>
      <c r="B311" s="26"/>
      <c r="C311" s="35" t="s">
        <v>35</v>
      </c>
      <c r="D311" s="84">
        <f>VLOOKUP($A$310,Raport2!$B$8:$T$280,4)</f>
        <v>76</v>
      </c>
      <c r="E311" s="84">
        <f>VLOOKUP($A$310,Raport2!$B$8:$T$280,5)</f>
        <v>81.5</v>
      </c>
      <c r="F311" s="84">
        <f>VLOOKUP($A$310,Raport2!$B$8:$T$280,6)</f>
        <v>74</v>
      </c>
      <c r="G311" s="84">
        <f>VLOOKUP($A$310,Raport2!$B$8:$T$280,7)</f>
        <v>79</v>
      </c>
      <c r="H311" s="84">
        <f>VLOOKUP($A$310,Raport2!$B$8:$T$280,8)</f>
        <v>84</v>
      </c>
      <c r="I311" s="84">
        <f>VLOOKUP($A$310,Raport2!$B$8:$T$280,9)</f>
        <v>77</v>
      </c>
      <c r="J311" s="84">
        <f>VLOOKUP($A$310,Raport2!$B$8:$T$280,10)</f>
        <v>89</v>
      </c>
      <c r="K311" s="84">
        <f>VLOOKUP($A$310,Raport2!$B$8:$T$280,11)</f>
        <v>85</v>
      </c>
      <c r="L311" s="84">
        <f>VLOOKUP($A$310,Raport2!$B$8:$T$280,12)</f>
        <v>84</v>
      </c>
      <c r="M311" s="84">
        <f>VLOOKUP($A$310,Raport2!$B$8:$T$280,13)</f>
        <v>76.5</v>
      </c>
      <c r="N311" s="84">
        <f>VLOOKUP($A$310,Raport2!$B$8:$T$280,14)</f>
        <v>78</v>
      </c>
      <c r="O311" s="84">
        <f>VLOOKUP($A$310,Raport2!$B$8:$T$280,15)</f>
        <v>76.5</v>
      </c>
      <c r="P311" s="84">
        <f>VLOOKUP($A$310,Raport2!$B$8:$T$280,16)</f>
        <v>80</v>
      </c>
      <c r="Q311" s="84">
        <f>VLOOKUP($A$310,Raport2!$B$8:$T$280,17)</f>
        <v>77.5</v>
      </c>
      <c r="R311" s="84">
        <f>VLOOKUP($A$310,Raport2!$B$8:$T$280,18)</f>
        <v>78</v>
      </c>
      <c r="S311" s="38">
        <f t="shared" si="164"/>
        <v>1196</v>
      </c>
      <c r="T311" s="38">
        <f t="shared" si="166"/>
        <v>79.73</v>
      </c>
      <c r="U311" s="375"/>
      <c r="V311" s="340"/>
    </row>
    <row r="312" spans="1:22" ht="15" customHeight="1">
      <c r="A312" s="361"/>
      <c r="B312" s="342" t="str">
        <f>VLOOKUP($A$310,PresensiMIPA!$A$7:$W$360,7)</f>
        <v>ABDUL MALIK</v>
      </c>
      <c r="C312" s="35" t="s">
        <v>22</v>
      </c>
      <c r="D312" s="84">
        <f>VLOOKUP($A$310,Raport3!$B$8:$T$280,4)</f>
        <v>78.5</v>
      </c>
      <c r="E312" s="84">
        <f>VLOOKUP($A$310,Raport3!$B$8:$T$280,5)</f>
        <v>83.5</v>
      </c>
      <c r="F312" s="84">
        <f>VLOOKUP($A$310,Raport3!$B$8:$T$280,6)</f>
        <v>87.5</v>
      </c>
      <c r="G312" s="84">
        <f>VLOOKUP($A$310,Raport3!$B$8:$T$280,7)</f>
        <v>82</v>
      </c>
      <c r="H312" s="84">
        <f>VLOOKUP($A$310,Raport3!$B$8:$T$280,8)</f>
        <v>85.5</v>
      </c>
      <c r="I312" s="84">
        <f>VLOOKUP($A$310,Raport3!$B$8:$T$280,9)</f>
        <v>78</v>
      </c>
      <c r="J312" s="84">
        <f>VLOOKUP($A$310,Raport3!$B$8:$T$280,10)</f>
        <v>90</v>
      </c>
      <c r="K312" s="84">
        <f>VLOOKUP($A$310,Raport3!$B$8:$T$280,11)</f>
        <v>86</v>
      </c>
      <c r="L312" s="84">
        <f>VLOOKUP($A$310,Raport3!$B$8:$T$280,12)</f>
        <v>82.5</v>
      </c>
      <c r="M312" s="84">
        <f>VLOOKUP($A$310,Raport3!$B$8:$T$280,13)</f>
        <v>81.5</v>
      </c>
      <c r="N312" s="84">
        <f>VLOOKUP($A$310,Raport3!$B$8:$T$280,14)</f>
        <v>81</v>
      </c>
      <c r="O312" s="84">
        <f>VLOOKUP($A$310,Raport3!$B$8:$T$280,15)</f>
        <v>71.5</v>
      </c>
      <c r="P312" s="84">
        <f>VLOOKUP($A$310,Raport3!$B$8:$T$280,16)</f>
        <v>77</v>
      </c>
      <c r="Q312" s="84">
        <f>VLOOKUP($A$310,Raport3!$B$8:$T$280,17)</f>
        <v>76.5</v>
      </c>
      <c r="R312" s="84">
        <f>VLOOKUP($A$310,Raport3!$B$8:$T$280,18)</f>
        <v>78</v>
      </c>
      <c r="S312" s="38">
        <f t="shared" si="164"/>
        <v>1219</v>
      </c>
      <c r="T312" s="38">
        <f t="shared" si="166"/>
        <v>81.27</v>
      </c>
      <c r="U312" s="375"/>
      <c r="V312" s="340"/>
    </row>
    <row r="313" spans="1:22" ht="15" customHeight="1">
      <c r="A313" s="361"/>
      <c r="B313" s="342"/>
      <c r="C313" s="35" t="s">
        <v>23</v>
      </c>
      <c r="D313" s="84">
        <f>VLOOKUP($A$310,Raport4!$B$8:$T$255,4)</f>
        <v>81.5</v>
      </c>
      <c r="E313" s="84">
        <f>VLOOKUP($A$310,Raport4!$B$8:$T$255,5)</f>
        <v>85.5</v>
      </c>
      <c r="F313" s="84">
        <f>VLOOKUP($A$310,Raport4!$B$8:$T$255,6)</f>
        <v>90</v>
      </c>
      <c r="G313" s="84">
        <f>VLOOKUP($A$310,Raport4!$B$8:$T$255,7)</f>
        <v>82</v>
      </c>
      <c r="H313" s="84">
        <f>VLOOKUP($A$310,Raport4!$B$8:$T$255,8)</f>
        <v>88</v>
      </c>
      <c r="I313" s="84">
        <f>VLOOKUP($A$310,Raport4!$B$8:$T$255,9)</f>
        <v>80</v>
      </c>
      <c r="J313" s="84">
        <f>VLOOKUP($A$310,Raport4!$B$8:$T$255,10)</f>
        <v>90.5</v>
      </c>
      <c r="K313" s="84">
        <f>VLOOKUP($A$310,Raport4!$B$8:$T$255,11)</f>
        <v>86</v>
      </c>
      <c r="L313" s="84">
        <f>VLOOKUP($A$310,Raport4!$B$8:$T$255,12)</f>
        <v>85.5</v>
      </c>
      <c r="M313" s="84">
        <f>VLOOKUP($A$310,Raport4!$B$8:$T$255,12)</f>
        <v>85.5</v>
      </c>
      <c r="N313" s="84">
        <f>VLOOKUP($A$310,Raport4!$B$8:$T$255,14)</f>
        <v>80.5</v>
      </c>
      <c r="O313" s="84">
        <f>VLOOKUP($A$310,Raport4!$B$8:$T$255,15)</f>
        <v>72.5</v>
      </c>
      <c r="P313" s="84">
        <f>VLOOKUP($A$310,Raport4!$B$8:$T$255,16)</f>
        <v>78.5</v>
      </c>
      <c r="Q313" s="84">
        <f>VLOOKUP($A$310,Raport4!$B$8:$T$255,17)</f>
        <v>76</v>
      </c>
      <c r="R313" s="84">
        <f>VLOOKUP($A$310,Raport4!$B$8:$T$255,18)</f>
        <v>79</v>
      </c>
      <c r="S313" s="38">
        <f t="shared" si="164"/>
        <v>1241</v>
      </c>
      <c r="T313" s="38">
        <f t="shared" si="166"/>
        <v>82.73</v>
      </c>
      <c r="U313" s="375"/>
      <c r="V313" s="340"/>
    </row>
    <row r="314" spans="1:22" ht="15" customHeight="1">
      <c r="A314" s="361"/>
      <c r="B314" s="77" t="str">
        <f>VLOOKUP($A$310,PresensiMIPA!$A$7:$W$360,4)</f>
        <v>3526011904040001</v>
      </c>
      <c r="C314" s="35" t="s">
        <v>24</v>
      </c>
      <c r="D314" s="84">
        <f>VLOOKUP($A$310,Raport5!$B$8:$T$280,4)</f>
        <v>88.5</v>
      </c>
      <c r="E314" s="84">
        <f>VLOOKUP($A$310,Raport5!$B$8:$T$280,5)</f>
        <v>88.5</v>
      </c>
      <c r="F314" s="84">
        <f>VLOOKUP($A$310,Raport5!$B$8:$T$280,6)</f>
        <v>87</v>
      </c>
      <c r="G314" s="84">
        <f>VLOOKUP($A$310,Raport5!$B$8:$T$280,7)</f>
        <v>84.5</v>
      </c>
      <c r="H314" s="84">
        <f>VLOOKUP($A$310,Raport5!$B$8:$T$280,8)</f>
        <v>86.5</v>
      </c>
      <c r="I314" s="84">
        <f>VLOOKUP($A$310,Raport5!$B$8:$T$280,9)</f>
        <v>81.5</v>
      </c>
      <c r="J314" s="84">
        <f>VLOOKUP($A$310,Raport5!$B$8:$T$280,10)</f>
        <v>91.5</v>
      </c>
      <c r="K314" s="84">
        <f>VLOOKUP($A$310,Raport5!$B$8:$T$280,11)</f>
        <v>88</v>
      </c>
      <c r="L314" s="84">
        <f>VLOOKUP($A$310,Raport5!$B$8:$T$280,12)</f>
        <v>87.5</v>
      </c>
      <c r="M314" s="84">
        <f>VLOOKUP($A$310,Raport5!$B$8:$T$280,13)</f>
        <v>84.5</v>
      </c>
      <c r="N314" s="84">
        <f>VLOOKUP($A$310,Raport5!$B$8:$T$280,14)</f>
        <v>84.5</v>
      </c>
      <c r="O314" s="84">
        <f>VLOOKUP($A$310,Raport5!$B$8:$T$280,15)</f>
        <v>75.5</v>
      </c>
      <c r="P314" s="84">
        <f>VLOOKUP($A$310,Raport5!$B$8:$T$280,16)</f>
        <v>80</v>
      </c>
      <c r="Q314" s="84">
        <f>VLOOKUP($A$310,Raport5!$B$8:$T$280,17)</f>
        <v>77</v>
      </c>
      <c r="R314" s="84">
        <f>VLOOKUP($A$310,Raport5!$B$8:$T$280,18)</f>
        <v>84</v>
      </c>
      <c r="S314" s="38">
        <f t="shared" si="164"/>
        <v>1269</v>
      </c>
      <c r="T314" s="38">
        <f t="shared" si="166"/>
        <v>84.6</v>
      </c>
      <c r="U314" s="375"/>
      <c r="V314" s="340"/>
    </row>
    <row r="315" spans="1:22" ht="15" customHeight="1">
      <c r="A315" s="361"/>
      <c r="B315" s="78">
        <f>VLOOKUP($A$310,PresensiMIPA!$A$7:$W$360,2)</f>
        <v>12125</v>
      </c>
      <c r="C315" s="35" t="s">
        <v>67</v>
      </c>
      <c r="D315" s="84">
        <f>VLOOKUP($A$310,Raport6!$B$8:$T$280,4)</f>
        <v>89.5</v>
      </c>
      <c r="E315" s="84">
        <f>VLOOKUP($A$310,Raport6!$B$8:$T$280,5)</f>
        <v>89.5</v>
      </c>
      <c r="F315" s="84">
        <f>VLOOKUP($A$310,Raport6!$B$8:$T$280,6)</f>
        <v>91</v>
      </c>
      <c r="G315" s="84">
        <f>VLOOKUP($A$310,Raport6!$B$8:$T$280,7)</f>
        <v>84.5</v>
      </c>
      <c r="H315" s="84">
        <f>VLOOKUP($A$310,Raport6!$B$8:$T$280,8)</f>
        <v>86.5</v>
      </c>
      <c r="I315" s="84">
        <f>VLOOKUP($A$310,Raport6!$B$8:$T$280,9)</f>
        <v>83</v>
      </c>
      <c r="J315" s="84">
        <f>VLOOKUP($A$310,Raport6!$B$8:$T$280,10)</f>
        <v>94</v>
      </c>
      <c r="K315" s="84">
        <f>VLOOKUP($A$310,Raport6!$B$8:$T$280,11)</f>
        <v>91</v>
      </c>
      <c r="L315" s="84">
        <f>VLOOKUP($A$310,Raport6!$B$8:$T$280,12)</f>
        <v>89.5</v>
      </c>
      <c r="M315" s="84">
        <f>VLOOKUP($A$310,Raport6!$B$8:$T$280,13)</f>
        <v>88.5</v>
      </c>
      <c r="N315" s="84">
        <f>VLOOKUP($A$310,Raport6!$B$8:$T$280,14)</f>
        <v>86.5</v>
      </c>
      <c r="O315" s="84">
        <f>VLOOKUP($A$310,Raport6!$B$8:$T$280,15)</f>
        <v>76.5</v>
      </c>
      <c r="P315" s="84">
        <f>VLOOKUP($A$310,Raport6!$B$8:$T$280,16)</f>
        <v>81.5</v>
      </c>
      <c r="Q315" s="84">
        <f>VLOOKUP($A$310,Raport6!$B$8:$T$280,17)</f>
        <v>80</v>
      </c>
      <c r="R315" s="84">
        <f>VLOOKUP($A$310,Raport6!$B$8:$T$280,18)</f>
        <v>85</v>
      </c>
      <c r="S315" s="38">
        <f t="shared" si="164"/>
        <v>1296.5</v>
      </c>
      <c r="T315" s="38">
        <f t="shared" si="166"/>
        <v>86.43</v>
      </c>
      <c r="U315" s="375"/>
      <c r="V315" s="340"/>
    </row>
    <row r="316" spans="1:22" ht="15" customHeight="1">
      <c r="A316" s="361"/>
      <c r="B316" s="78" t="str">
        <f>VLOOKUP($A$310,PresensiMIPA!$A$7:$W$360,3)</f>
        <v>0049971473</v>
      </c>
      <c r="C316" s="28" t="s">
        <v>21</v>
      </c>
      <c r="D316" s="40">
        <f t="shared" ref="D316:S316" si="167">ROUND(((D310+D311+D312+D313+D314+D315)/6),2)</f>
        <v>81.33</v>
      </c>
      <c r="E316" s="40">
        <f t="shared" si="167"/>
        <v>84.75</v>
      </c>
      <c r="F316" s="40">
        <f t="shared" si="167"/>
        <v>84.25</v>
      </c>
      <c r="G316" s="40">
        <f t="shared" si="167"/>
        <v>82.17</v>
      </c>
      <c r="H316" s="40">
        <f t="shared" si="167"/>
        <v>85.75</v>
      </c>
      <c r="I316" s="40">
        <f t="shared" si="167"/>
        <v>79.08</v>
      </c>
      <c r="J316" s="40">
        <f t="shared" si="167"/>
        <v>90.33</v>
      </c>
      <c r="K316" s="40">
        <f t="shared" si="167"/>
        <v>86.5</v>
      </c>
      <c r="L316" s="40">
        <f t="shared" si="167"/>
        <v>85.5</v>
      </c>
      <c r="M316" s="40">
        <f t="shared" ref="M316" si="168">ROUND(((M310+M311+M312+M313+M314+M315)/6),2)</f>
        <v>82</v>
      </c>
      <c r="N316" s="40">
        <f t="shared" si="167"/>
        <v>80.42</v>
      </c>
      <c r="O316" s="40">
        <f t="shared" si="167"/>
        <v>74.75</v>
      </c>
      <c r="P316" s="40">
        <f t="shared" si="167"/>
        <v>78.17</v>
      </c>
      <c r="Q316" s="40">
        <f t="shared" si="167"/>
        <v>77</v>
      </c>
      <c r="R316" s="40">
        <f t="shared" si="167"/>
        <v>80.25</v>
      </c>
      <c r="S316" s="39">
        <f t="shared" si="167"/>
        <v>1232.25</v>
      </c>
      <c r="T316" s="40">
        <f t="shared" si="166"/>
        <v>82.15</v>
      </c>
      <c r="U316" s="375"/>
      <c r="V316" s="340"/>
    </row>
    <row r="317" spans="1:22" ht="15" customHeight="1">
      <c r="A317" s="361"/>
      <c r="B317" s="78"/>
      <c r="C317" s="28" t="s">
        <v>206</v>
      </c>
      <c r="D317" s="79">
        <f>VLOOKUP($A$310,'Nilai USP'!$B$8:$T$280,4)</f>
        <v>93</v>
      </c>
      <c r="E317" s="79">
        <f>VLOOKUP($A$310,'Nilai USP'!$B$8:$T$280,5)</f>
        <v>80</v>
      </c>
      <c r="F317" s="79">
        <f>VLOOKUP($A$310,'Nilai USP'!$B$8:$T$280,6)</f>
        <v>85</v>
      </c>
      <c r="G317" s="79">
        <f>VLOOKUP($A$310,'Nilai USP'!$B$8:$T$280,7)</f>
        <v>88</v>
      </c>
      <c r="H317" s="79">
        <f>VLOOKUP($A$310,'Nilai USP'!$B$8:$T$280,8)</f>
        <v>87</v>
      </c>
      <c r="I317" s="79">
        <f>VLOOKUP($A$310,'Nilai USP'!$B$8:$T$280,9)</f>
        <v>92</v>
      </c>
      <c r="J317" s="79">
        <f>VLOOKUP($A$310,'Nilai USP'!$B$8:$T$280,10)</f>
        <v>93</v>
      </c>
      <c r="K317" s="79">
        <f>VLOOKUP($A$310,'Nilai USP'!$B$8:$T$280,11)</f>
        <v>91</v>
      </c>
      <c r="L317" s="79">
        <f>VLOOKUP($A$310,'Nilai USP'!$B$8:$T$280,12)</f>
        <v>87</v>
      </c>
      <c r="M317" s="79">
        <f>VLOOKUP($A$310,'Nilai USP'!$B$8:$T$280,13)</f>
        <v>88.529411764705884</v>
      </c>
      <c r="N317" s="79">
        <f>VLOOKUP($A$310,'Nilai USP'!$B$8:$T$280,14)</f>
        <v>87</v>
      </c>
      <c r="O317" s="79">
        <f>VLOOKUP($A$310,'Nilai USP'!$B$8:$T$280,15)</f>
        <v>78</v>
      </c>
      <c r="P317" s="79">
        <f>VLOOKUP($A$310,'Nilai USP'!$B$8:$T$280,16)</f>
        <v>89</v>
      </c>
      <c r="Q317" s="79">
        <f>VLOOKUP($A$310,'Nilai USP'!$B$8:$T$280,17)</f>
        <v>80</v>
      </c>
      <c r="R317" s="79">
        <f>VLOOKUP($A$310,'Nilai USP'!$B$8:$T$280,18)</f>
        <v>85</v>
      </c>
      <c r="S317" s="38">
        <f t="shared" ref="S317:S324" si="169">SUM(D317:R317)</f>
        <v>1303.5294117647059</v>
      </c>
      <c r="T317" s="38">
        <f t="shared" si="166"/>
        <v>86.9</v>
      </c>
      <c r="U317" s="375"/>
      <c r="V317" s="340"/>
    </row>
    <row r="318" spans="1:22" ht="15" customHeight="1" thickBot="1">
      <c r="A318" s="362"/>
      <c r="B318" s="29"/>
      <c r="C318" s="37" t="s">
        <v>205</v>
      </c>
      <c r="D318" s="41">
        <f t="shared" ref="D318:R318" si="170">ROUND((D316*$V$6+D317*$V$7),0)</f>
        <v>87</v>
      </c>
      <c r="E318" s="41">
        <f t="shared" si="170"/>
        <v>82</v>
      </c>
      <c r="F318" s="41">
        <f t="shared" si="170"/>
        <v>85</v>
      </c>
      <c r="G318" s="41">
        <f t="shared" si="170"/>
        <v>85</v>
      </c>
      <c r="H318" s="41">
        <f t="shared" si="170"/>
        <v>86</v>
      </c>
      <c r="I318" s="41">
        <f t="shared" si="170"/>
        <v>86</v>
      </c>
      <c r="J318" s="41">
        <f t="shared" si="170"/>
        <v>92</v>
      </c>
      <c r="K318" s="41">
        <f t="shared" si="170"/>
        <v>89</v>
      </c>
      <c r="L318" s="41">
        <f t="shared" si="170"/>
        <v>86</v>
      </c>
      <c r="M318" s="41">
        <f t="shared" si="170"/>
        <v>85</v>
      </c>
      <c r="N318" s="41">
        <f t="shared" si="170"/>
        <v>84</v>
      </c>
      <c r="O318" s="41">
        <f t="shared" si="170"/>
        <v>76</v>
      </c>
      <c r="P318" s="41">
        <f t="shared" si="170"/>
        <v>84</v>
      </c>
      <c r="Q318" s="41">
        <f t="shared" si="170"/>
        <v>79</v>
      </c>
      <c r="R318" s="41">
        <f t="shared" si="170"/>
        <v>83</v>
      </c>
      <c r="S318" s="41">
        <f t="shared" si="169"/>
        <v>1269</v>
      </c>
      <c r="T318" s="41">
        <f t="shared" si="166"/>
        <v>84.6</v>
      </c>
      <c r="U318" s="376"/>
      <c r="V318" s="341"/>
    </row>
    <row r="319" spans="1:22" ht="15" customHeight="1" thickTop="1">
      <c r="A319" s="377">
        <v>35</v>
      </c>
      <c r="B319" s="26"/>
      <c r="C319" s="34" t="s">
        <v>34</v>
      </c>
      <c r="D319" s="83">
        <f>VLOOKUP($A$319,Raport1!$B$8:$T$280,4)</f>
        <v>74.5</v>
      </c>
      <c r="E319" s="83">
        <f>VLOOKUP($A$319,Raport1!$B$8:$T$280,5)</f>
        <v>74.5</v>
      </c>
      <c r="F319" s="83">
        <f>VLOOKUP($A$319,Raport1!$B$8:$T$280,6)</f>
        <v>74.5</v>
      </c>
      <c r="G319" s="83">
        <f>VLOOKUP($A$319,Raport1!$B$8:$T$280,7)</f>
        <v>76.5</v>
      </c>
      <c r="H319" s="83">
        <f>VLOOKUP($A$319,Raport1!$B$8:$T$280,8)</f>
        <v>78.5</v>
      </c>
      <c r="I319" s="83">
        <f>VLOOKUP($A$319,Raport1!$B$8:$T$280,9)</f>
        <v>75</v>
      </c>
      <c r="J319" s="83">
        <f>VLOOKUP($A$319,Raport1!$B$8:$T$280,10)</f>
        <v>87</v>
      </c>
      <c r="K319" s="83">
        <f>VLOOKUP($A$319,Raport1!$B$8:$T$280,11)</f>
        <v>82.5</v>
      </c>
      <c r="L319" s="83">
        <f>VLOOKUP($A$319,Raport1!$B$8:$T$280,12)</f>
        <v>81.5</v>
      </c>
      <c r="M319" s="83">
        <f>VLOOKUP($A$319,Raport1!$B$8:$T$280,13)</f>
        <v>73.5</v>
      </c>
      <c r="N319" s="83">
        <f>VLOOKUP($A$319,Raport1!$B$8:$T$280,14)</f>
        <v>70</v>
      </c>
      <c r="O319" s="83">
        <f>VLOOKUP($A$319,Raport1!$B$8:$T$280,15)</f>
        <v>74</v>
      </c>
      <c r="P319" s="83">
        <f>VLOOKUP($A$319,Raport1!$B$8:$T$280,16)</f>
        <v>70</v>
      </c>
      <c r="Q319" s="83">
        <f>VLOOKUP($A$319,Raport1!$B$8:$T$280,17)</f>
        <v>73.5</v>
      </c>
      <c r="R319" s="83">
        <f>VLOOKUP($A$319,Raport1!$B$8:$T$280,18)</f>
        <v>75</v>
      </c>
      <c r="S319" s="80">
        <f t="shared" si="169"/>
        <v>1140.5</v>
      </c>
      <c r="T319" s="80">
        <f t="shared" ref="T319:T327" si="171">ROUND(S319/COUNT(D319:R319),2)</f>
        <v>76.03</v>
      </c>
      <c r="U319" s="337" t="str">
        <f>'SIKAP IPA'!J82</f>
        <v>SB</v>
      </c>
      <c r="V319" s="340" t="s">
        <v>33</v>
      </c>
    </row>
    <row r="320" spans="1:22" ht="15" customHeight="1">
      <c r="A320" s="361"/>
      <c r="B320" s="26"/>
      <c r="C320" s="35" t="s">
        <v>35</v>
      </c>
      <c r="D320" s="84">
        <f>VLOOKUP($A$319,Raport2!$B$8:$T$280,4)</f>
        <v>77</v>
      </c>
      <c r="E320" s="84">
        <f>VLOOKUP($A$319,Raport2!$B$8:$T$280,5)</f>
        <v>75</v>
      </c>
      <c r="F320" s="84">
        <f>VLOOKUP($A$319,Raport2!$B$8:$T$280,6)</f>
        <v>74</v>
      </c>
      <c r="G320" s="84">
        <f>VLOOKUP($A$319,Raport2!$B$8:$T$280,7)</f>
        <v>81.5</v>
      </c>
      <c r="H320" s="84">
        <f>VLOOKUP($A$319,Raport2!$B$8:$T$280,8)</f>
        <v>78.5</v>
      </c>
      <c r="I320" s="84">
        <f>VLOOKUP($A$319,Raport2!$B$8:$T$280,9)</f>
        <v>78.5</v>
      </c>
      <c r="J320" s="84">
        <f>VLOOKUP($A$319,Raport2!$B$8:$T$280,10)</f>
        <v>87</v>
      </c>
      <c r="K320" s="84">
        <f>VLOOKUP($A$319,Raport2!$B$8:$T$280,11)</f>
        <v>85</v>
      </c>
      <c r="L320" s="84">
        <f>VLOOKUP($A$319,Raport2!$B$8:$T$280,12)</f>
        <v>84</v>
      </c>
      <c r="M320" s="84">
        <f>VLOOKUP($A$319,Raport2!$B$8:$T$280,13)</f>
        <v>75.5</v>
      </c>
      <c r="N320" s="84">
        <f>VLOOKUP($A$319,Raport2!$B$8:$T$280,14)</f>
        <v>75.5</v>
      </c>
      <c r="O320" s="84">
        <f>VLOOKUP($A$319,Raport2!$B$8:$T$280,15)</f>
        <v>75</v>
      </c>
      <c r="P320" s="84">
        <f>VLOOKUP($A$319,Raport2!$B$8:$T$280,16)</f>
        <v>74</v>
      </c>
      <c r="Q320" s="84">
        <f>VLOOKUP($A$319,Raport2!$B$8:$T$280,17)</f>
        <v>76</v>
      </c>
      <c r="R320" s="84">
        <f>VLOOKUP($A$319,Raport2!$B$8:$T$280,18)</f>
        <v>79</v>
      </c>
      <c r="S320" s="38">
        <f t="shared" si="169"/>
        <v>1175.5</v>
      </c>
      <c r="T320" s="38">
        <f t="shared" si="171"/>
        <v>78.37</v>
      </c>
      <c r="U320" s="375"/>
      <c r="V320" s="340"/>
    </row>
    <row r="321" spans="1:22" ht="15" customHeight="1">
      <c r="A321" s="361"/>
      <c r="B321" s="342" t="str">
        <f>VLOOKUP($A$319,PresensiMIPA!$A$7:$W$360,7)</f>
        <v>AHMAD DZAKY REIHAN</v>
      </c>
      <c r="C321" s="35" t="s">
        <v>22</v>
      </c>
      <c r="D321" s="84">
        <f>VLOOKUP($A$319,Raport3!$B$8:$T$280,4)</f>
        <v>73</v>
      </c>
      <c r="E321" s="84">
        <f>VLOOKUP($A$319,Raport3!$B$8:$T$280,5)</f>
        <v>76.5</v>
      </c>
      <c r="F321" s="84">
        <f>VLOOKUP($A$319,Raport3!$B$8:$T$280,6)</f>
        <v>88</v>
      </c>
      <c r="G321" s="84">
        <f>VLOOKUP($A$319,Raport3!$B$8:$T$280,7)</f>
        <v>84.5</v>
      </c>
      <c r="H321" s="84">
        <f>VLOOKUP($A$319,Raport3!$B$8:$T$280,8)</f>
        <v>85.5</v>
      </c>
      <c r="I321" s="84">
        <f>VLOOKUP($A$319,Raport3!$B$8:$T$280,9)</f>
        <v>79</v>
      </c>
      <c r="J321" s="84">
        <f>VLOOKUP($A$319,Raport3!$B$8:$T$280,10)</f>
        <v>89</v>
      </c>
      <c r="K321" s="84">
        <f>VLOOKUP($A$319,Raport3!$B$8:$T$280,11)</f>
        <v>86</v>
      </c>
      <c r="L321" s="84">
        <f>VLOOKUP($A$319,Raport3!$B$8:$T$280,12)</f>
        <v>82.5</v>
      </c>
      <c r="M321" s="84">
        <f>VLOOKUP($A$319,Raport3!$B$8:$T$280,13)</f>
        <v>80</v>
      </c>
      <c r="N321" s="84">
        <f>VLOOKUP($A$319,Raport3!$B$8:$T$280,14)</f>
        <v>80</v>
      </c>
      <c r="O321" s="84">
        <f>VLOOKUP($A$319,Raport3!$B$8:$T$280,15)</f>
        <v>74</v>
      </c>
      <c r="P321" s="84">
        <f>VLOOKUP($A$319,Raport3!$B$8:$T$280,16)</f>
        <v>79</v>
      </c>
      <c r="Q321" s="84">
        <f>VLOOKUP($A$319,Raport3!$B$8:$T$280,17)</f>
        <v>75</v>
      </c>
      <c r="R321" s="84">
        <f>VLOOKUP($A$319,Raport3!$B$8:$T$280,18)</f>
        <v>79</v>
      </c>
      <c r="S321" s="38">
        <f t="shared" si="169"/>
        <v>1211</v>
      </c>
      <c r="T321" s="38">
        <f t="shared" si="171"/>
        <v>80.73</v>
      </c>
      <c r="U321" s="375"/>
      <c r="V321" s="340"/>
    </row>
    <row r="322" spans="1:22" ht="15" customHeight="1">
      <c r="A322" s="361"/>
      <c r="B322" s="342"/>
      <c r="C322" s="35" t="s">
        <v>23</v>
      </c>
      <c r="D322" s="84">
        <f>VLOOKUP($A$319,Raport4!$B$8:$T$255,4)</f>
        <v>77.5</v>
      </c>
      <c r="E322" s="84">
        <f>VLOOKUP($A$319,Raport4!$B$8:$T$255,5)</f>
        <v>79</v>
      </c>
      <c r="F322" s="84">
        <f>VLOOKUP($A$319,Raport4!$B$8:$T$255,6)</f>
        <v>90.5</v>
      </c>
      <c r="G322" s="84">
        <f>VLOOKUP($A$319,Raport4!$B$8:$T$255,7)</f>
        <v>83.5</v>
      </c>
      <c r="H322" s="84">
        <f>VLOOKUP($A$319,Raport4!$B$8:$T$255,8)</f>
        <v>87</v>
      </c>
      <c r="I322" s="84">
        <f>VLOOKUP($A$319,Raport4!$B$8:$T$255,9)</f>
        <v>80</v>
      </c>
      <c r="J322" s="84">
        <f>VLOOKUP($A$319,Raport4!$B$8:$T$255,10)</f>
        <v>89</v>
      </c>
      <c r="K322" s="84">
        <f>VLOOKUP($A$319,Raport4!$B$8:$T$255,11)</f>
        <v>86</v>
      </c>
      <c r="L322" s="84">
        <f>VLOOKUP($A$319,Raport4!$B$8:$T$255,12)</f>
        <v>84.5</v>
      </c>
      <c r="M322" s="84">
        <f>VLOOKUP($A$319,Raport4!$B$8:$T$255,12)</f>
        <v>84.5</v>
      </c>
      <c r="N322" s="84">
        <f>VLOOKUP($A$319,Raport4!$B$8:$T$255,14)</f>
        <v>78</v>
      </c>
      <c r="O322" s="84">
        <f>VLOOKUP($A$319,Raport4!$B$8:$T$255,15)</f>
        <v>77</v>
      </c>
      <c r="P322" s="84">
        <f>VLOOKUP($A$319,Raport4!$B$8:$T$255,16)</f>
        <v>80.5</v>
      </c>
      <c r="Q322" s="84">
        <f>VLOOKUP($A$319,Raport4!$B$8:$T$255,17)</f>
        <v>75</v>
      </c>
      <c r="R322" s="84">
        <f>VLOOKUP($A$319,Raport4!$B$8:$T$255,18)</f>
        <v>80</v>
      </c>
      <c r="S322" s="38">
        <f t="shared" si="169"/>
        <v>1232</v>
      </c>
      <c r="T322" s="38">
        <f t="shared" si="171"/>
        <v>82.13</v>
      </c>
      <c r="U322" s="375"/>
      <c r="V322" s="340"/>
    </row>
    <row r="323" spans="1:22" ht="15" customHeight="1">
      <c r="A323" s="361"/>
      <c r="B323" s="77" t="str">
        <f>VLOOKUP($A$319,PresensiMIPA!$A$7:$W$360,4)</f>
        <v>3526010807030002</v>
      </c>
      <c r="C323" s="35" t="s">
        <v>24</v>
      </c>
      <c r="D323" s="84">
        <f>VLOOKUP($A$319,Raport5!$B$8:$T$280,4)</f>
        <v>84</v>
      </c>
      <c r="E323" s="84">
        <f>VLOOKUP($A$319,Raport5!$B$8:$T$280,5)</f>
        <v>85</v>
      </c>
      <c r="F323" s="84">
        <f>VLOOKUP($A$319,Raport5!$B$8:$T$280,6)</f>
        <v>85</v>
      </c>
      <c r="G323" s="84">
        <f>VLOOKUP($A$319,Raport5!$B$8:$T$280,7)</f>
        <v>84.5</v>
      </c>
      <c r="H323" s="84">
        <f>VLOOKUP($A$319,Raport5!$B$8:$T$280,8)</f>
        <v>86.5</v>
      </c>
      <c r="I323" s="84">
        <f>VLOOKUP($A$319,Raport5!$B$8:$T$280,9)</f>
        <v>81</v>
      </c>
      <c r="J323" s="84">
        <f>VLOOKUP($A$319,Raport5!$B$8:$T$280,10)</f>
        <v>90</v>
      </c>
      <c r="K323" s="84">
        <f>VLOOKUP($A$319,Raport5!$B$8:$T$280,11)</f>
        <v>90</v>
      </c>
      <c r="L323" s="84">
        <f>VLOOKUP($A$319,Raport5!$B$8:$T$280,12)</f>
        <v>89</v>
      </c>
      <c r="M323" s="84">
        <f>VLOOKUP($A$319,Raport5!$B$8:$T$280,13)</f>
        <v>80</v>
      </c>
      <c r="N323" s="84">
        <f>VLOOKUP($A$319,Raport5!$B$8:$T$280,14)</f>
        <v>82</v>
      </c>
      <c r="O323" s="84">
        <f>VLOOKUP($A$319,Raport5!$B$8:$T$280,15)</f>
        <v>78.5</v>
      </c>
      <c r="P323" s="84">
        <f>VLOOKUP($A$319,Raport5!$B$8:$T$280,16)</f>
        <v>79.5</v>
      </c>
      <c r="Q323" s="84">
        <f>VLOOKUP($A$319,Raport5!$B$8:$T$280,17)</f>
        <v>76</v>
      </c>
      <c r="R323" s="84">
        <f>VLOOKUP($A$319,Raport5!$B$8:$T$280,18)</f>
        <v>83</v>
      </c>
      <c r="S323" s="38">
        <f t="shared" si="169"/>
        <v>1254</v>
      </c>
      <c r="T323" s="38">
        <f t="shared" si="171"/>
        <v>83.6</v>
      </c>
      <c r="U323" s="375"/>
      <c r="V323" s="340"/>
    </row>
    <row r="324" spans="1:22" ht="15" customHeight="1">
      <c r="A324" s="361"/>
      <c r="B324" s="78">
        <f>VLOOKUP($A$319,PresensiMIPA!$A$7:$W$360,2)</f>
        <v>12139</v>
      </c>
      <c r="C324" s="35" t="s">
        <v>67</v>
      </c>
      <c r="D324" s="84">
        <f>VLOOKUP($A$319,Raport6!$B$8:$T$280,4)</f>
        <v>85</v>
      </c>
      <c r="E324" s="84">
        <f>VLOOKUP($A$319,Raport6!$B$8:$T$280,5)</f>
        <v>85.5</v>
      </c>
      <c r="F324" s="84">
        <f>VLOOKUP($A$319,Raport6!$B$8:$T$280,6)</f>
        <v>89</v>
      </c>
      <c r="G324" s="84">
        <f>VLOOKUP($A$319,Raport6!$B$8:$T$280,7)</f>
        <v>84.5</v>
      </c>
      <c r="H324" s="84">
        <f>VLOOKUP($A$319,Raport6!$B$8:$T$280,8)</f>
        <v>86.5</v>
      </c>
      <c r="I324" s="84">
        <f>VLOOKUP($A$319,Raport6!$B$8:$T$280,9)</f>
        <v>83</v>
      </c>
      <c r="J324" s="84">
        <f>VLOOKUP($A$319,Raport6!$B$8:$T$280,10)</f>
        <v>93</v>
      </c>
      <c r="K324" s="84">
        <f>VLOOKUP($A$319,Raport6!$B$8:$T$280,11)</f>
        <v>93</v>
      </c>
      <c r="L324" s="84">
        <f>VLOOKUP($A$319,Raport6!$B$8:$T$280,12)</f>
        <v>82</v>
      </c>
      <c r="M324" s="84">
        <f>VLOOKUP($A$319,Raport6!$B$8:$T$280,13)</f>
        <v>87</v>
      </c>
      <c r="N324" s="84">
        <f>VLOOKUP($A$319,Raport6!$B$8:$T$280,14)</f>
        <v>83.5</v>
      </c>
      <c r="O324" s="84">
        <f>VLOOKUP($A$319,Raport6!$B$8:$T$280,15)</f>
        <v>79</v>
      </c>
      <c r="P324" s="84">
        <f>VLOOKUP($A$319,Raport6!$B$8:$T$280,16)</f>
        <v>82.5</v>
      </c>
      <c r="Q324" s="84">
        <f>VLOOKUP($A$319,Raport6!$B$8:$T$280,17)</f>
        <v>80</v>
      </c>
      <c r="R324" s="84">
        <f>VLOOKUP($A$319,Raport6!$B$8:$T$280,18)</f>
        <v>84.5</v>
      </c>
      <c r="S324" s="38">
        <f t="shared" si="169"/>
        <v>1278</v>
      </c>
      <c r="T324" s="38">
        <f t="shared" si="171"/>
        <v>85.2</v>
      </c>
      <c r="U324" s="375"/>
      <c r="V324" s="340"/>
    </row>
    <row r="325" spans="1:22" ht="15" customHeight="1">
      <c r="A325" s="361"/>
      <c r="B325" s="78" t="str">
        <f>VLOOKUP($A$319,PresensiMIPA!$A$7:$W$360,3)</f>
        <v>0033460167</v>
      </c>
      <c r="C325" s="28" t="s">
        <v>21</v>
      </c>
      <c r="D325" s="40">
        <f t="shared" ref="D325:S325" si="172">ROUND(((D319+D320+D321+D322+D323+D324)/6),2)</f>
        <v>78.5</v>
      </c>
      <c r="E325" s="40">
        <f t="shared" si="172"/>
        <v>79.25</v>
      </c>
      <c r="F325" s="40">
        <f t="shared" si="172"/>
        <v>83.5</v>
      </c>
      <c r="G325" s="40">
        <f t="shared" si="172"/>
        <v>82.5</v>
      </c>
      <c r="H325" s="40">
        <f t="shared" si="172"/>
        <v>83.75</v>
      </c>
      <c r="I325" s="40">
        <f t="shared" si="172"/>
        <v>79.42</v>
      </c>
      <c r="J325" s="40">
        <f t="shared" si="172"/>
        <v>89.17</v>
      </c>
      <c r="K325" s="40">
        <f t="shared" si="172"/>
        <v>87.08</v>
      </c>
      <c r="L325" s="40">
        <f t="shared" si="172"/>
        <v>83.92</v>
      </c>
      <c r="M325" s="40">
        <f t="shared" ref="M325" si="173">ROUND(((M319+M320+M321+M322+M323+M324)/6),2)</f>
        <v>80.08</v>
      </c>
      <c r="N325" s="40">
        <f t="shared" si="172"/>
        <v>78.17</v>
      </c>
      <c r="O325" s="40">
        <f t="shared" si="172"/>
        <v>76.25</v>
      </c>
      <c r="P325" s="40">
        <f t="shared" si="172"/>
        <v>77.58</v>
      </c>
      <c r="Q325" s="40">
        <f t="shared" si="172"/>
        <v>75.92</v>
      </c>
      <c r="R325" s="40">
        <f t="shared" si="172"/>
        <v>80.08</v>
      </c>
      <c r="S325" s="39">
        <f t="shared" si="172"/>
        <v>1215.17</v>
      </c>
      <c r="T325" s="40">
        <f t="shared" si="171"/>
        <v>81.010000000000005</v>
      </c>
      <c r="U325" s="375"/>
      <c r="V325" s="340"/>
    </row>
    <row r="326" spans="1:22" ht="15" customHeight="1">
      <c r="A326" s="361"/>
      <c r="B326" s="78"/>
      <c r="C326" s="28" t="s">
        <v>206</v>
      </c>
      <c r="D326" s="79">
        <f>VLOOKUP($A$319,'Nilai USP'!$B$8:$T$280,4)</f>
        <v>88</v>
      </c>
      <c r="E326" s="79">
        <f>VLOOKUP($A$319,'Nilai USP'!$B$8:$T$280,5)</f>
        <v>79.230769230769226</v>
      </c>
      <c r="F326" s="79">
        <f>VLOOKUP($A$319,'Nilai USP'!$B$8:$T$280,6)</f>
        <v>91</v>
      </c>
      <c r="G326" s="79">
        <f>VLOOKUP($A$319,'Nilai USP'!$B$8:$T$280,7)</f>
        <v>81</v>
      </c>
      <c r="H326" s="79">
        <f>VLOOKUP($A$319,'Nilai USP'!$B$8:$T$280,8)</f>
        <v>86</v>
      </c>
      <c r="I326" s="79">
        <f>VLOOKUP($A$319,'Nilai USP'!$B$8:$T$280,9)</f>
        <v>94</v>
      </c>
      <c r="J326" s="79">
        <f>VLOOKUP($A$319,'Nilai USP'!$B$8:$T$280,10)</f>
        <v>90</v>
      </c>
      <c r="K326" s="79">
        <f>VLOOKUP($A$319,'Nilai USP'!$B$8:$T$280,11)</f>
        <v>83</v>
      </c>
      <c r="L326" s="79">
        <f>VLOOKUP($A$319,'Nilai USP'!$B$8:$T$280,12)</f>
        <v>79</v>
      </c>
      <c r="M326" s="79">
        <f>VLOOKUP($A$319,'Nilai USP'!$B$8:$T$280,13)</f>
        <v>86.764705882352942</v>
      </c>
      <c r="N326" s="79">
        <f>VLOOKUP($A$319,'Nilai USP'!$B$8:$T$280,14)</f>
        <v>81</v>
      </c>
      <c r="O326" s="79">
        <f>VLOOKUP($A$319,'Nilai USP'!$B$8:$T$280,15)</f>
        <v>70</v>
      </c>
      <c r="P326" s="79">
        <f>VLOOKUP($A$319,'Nilai USP'!$B$8:$T$280,16)</f>
        <v>92</v>
      </c>
      <c r="Q326" s="79">
        <f>VLOOKUP($A$319,'Nilai USP'!$B$8:$T$280,17)</f>
        <v>80</v>
      </c>
      <c r="R326" s="79">
        <f>VLOOKUP($A$319,'Nilai USP'!$B$8:$T$280,18)</f>
        <v>84</v>
      </c>
      <c r="S326" s="38">
        <f t="shared" ref="S326:S333" si="174">SUM(D326:R326)</f>
        <v>1264.9954751131222</v>
      </c>
      <c r="T326" s="38">
        <f t="shared" si="171"/>
        <v>84.33</v>
      </c>
      <c r="U326" s="375"/>
      <c r="V326" s="340"/>
    </row>
    <row r="327" spans="1:22" ht="15" customHeight="1" thickBot="1">
      <c r="A327" s="362"/>
      <c r="B327" s="29"/>
      <c r="C327" s="37" t="s">
        <v>205</v>
      </c>
      <c r="D327" s="41">
        <f t="shared" ref="D327:R327" si="175">ROUND((D325*$V$6+D326*$V$7),0)</f>
        <v>83</v>
      </c>
      <c r="E327" s="41">
        <f t="shared" si="175"/>
        <v>79</v>
      </c>
      <c r="F327" s="41">
        <f t="shared" si="175"/>
        <v>87</v>
      </c>
      <c r="G327" s="41">
        <f t="shared" si="175"/>
        <v>82</v>
      </c>
      <c r="H327" s="41">
        <f t="shared" si="175"/>
        <v>85</v>
      </c>
      <c r="I327" s="41">
        <f t="shared" si="175"/>
        <v>87</v>
      </c>
      <c r="J327" s="41">
        <f t="shared" si="175"/>
        <v>90</v>
      </c>
      <c r="K327" s="41">
        <f t="shared" si="175"/>
        <v>85</v>
      </c>
      <c r="L327" s="41">
        <f t="shared" si="175"/>
        <v>81</v>
      </c>
      <c r="M327" s="41">
        <f t="shared" si="175"/>
        <v>83</v>
      </c>
      <c r="N327" s="41">
        <f t="shared" si="175"/>
        <v>80</v>
      </c>
      <c r="O327" s="41">
        <f t="shared" si="175"/>
        <v>73</v>
      </c>
      <c r="P327" s="41">
        <f t="shared" si="175"/>
        <v>85</v>
      </c>
      <c r="Q327" s="41">
        <f t="shared" si="175"/>
        <v>78</v>
      </c>
      <c r="R327" s="41">
        <f t="shared" si="175"/>
        <v>82</v>
      </c>
      <c r="S327" s="41">
        <f t="shared" si="174"/>
        <v>1240</v>
      </c>
      <c r="T327" s="41">
        <f t="shared" si="171"/>
        <v>82.67</v>
      </c>
      <c r="U327" s="376"/>
      <c r="V327" s="341"/>
    </row>
    <row r="328" spans="1:22" ht="15" customHeight="1" thickTop="1">
      <c r="A328" s="377">
        <v>36</v>
      </c>
      <c r="B328" s="26"/>
      <c r="C328" s="34" t="s">
        <v>34</v>
      </c>
      <c r="D328" s="83">
        <f>VLOOKUP($A$328,Raport1!$B$8:$T$280,4)</f>
        <v>80</v>
      </c>
      <c r="E328" s="83">
        <f>VLOOKUP($A$328,Raport1!$B$8:$T$280,5)</f>
        <v>75.5</v>
      </c>
      <c r="F328" s="83">
        <f>VLOOKUP($A$328,Raport1!$B$8:$T$280,6)</f>
        <v>76</v>
      </c>
      <c r="G328" s="83">
        <f>VLOOKUP($A$328,Raport1!$B$8:$T$280,7)</f>
        <v>82.5</v>
      </c>
      <c r="H328" s="83">
        <f>VLOOKUP($A$328,Raport1!$B$8:$T$280,8)</f>
        <v>88.5</v>
      </c>
      <c r="I328" s="83">
        <f>VLOOKUP($A$328,Raport1!$B$8:$T$280,9)</f>
        <v>77</v>
      </c>
      <c r="J328" s="83">
        <f>VLOOKUP($A$328,Raport1!$B$8:$T$280,10)</f>
        <v>85</v>
      </c>
      <c r="K328" s="83">
        <f>VLOOKUP($A$328,Raport1!$B$8:$T$280,11)</f>
        <v>80.5</v>
      </c>
      <c r="L328" s="83">
        <f>VLOOKUP($A$328,Raport1!$B$8:$T$280,12)</f>
        <v>83</v>
      </c>
      <c r="M328" s="83">
        <f>VLOOKUP($A$328,Raport1!$B$8:$T$280,13)</f>
        <v>79.5</v>
      </c>
      <c r="N328" s="83">
        <f>VLOOKUP($A$328,Raport1!$B$8:$T$280,14)</f>
        <v>72.5</v>
      </c>
      <c r="O328" s="83">
        <f>VLOOKUP($A$328,Raport1!$B$8:$T$280,15)</f>
        <v>78.5</v>
      </c>
      <c r="P328" s="83">
        <f>VLOOKUP($A$328,Raport1!$B$8:$T$280,16)</f>
        <v>74</v>
      </c>
      <c r="Q328" s="83">
        <f>VLOOKUP($A$328,Raport1!$B$8:$T$280,17)</f>
        <v>75.5</v>
      </c>
      <c r="R328" s="83">
        <f>VLOOKUP($A$328,Raport1!$B$8:$T$280,18)</f>
        <v>76</v>
      </c>
      <c r="S328" s="80">
        <f t="shared" si="174"/>
        <v>1184</v>
      </c>
      <c r="T328" s="80">
        <f t="shared" ref="T328:T336" si="176">ROUND(S328/COUNT(D328:R328),2)</f>
        <v>78.930000000000007</v>
      </c>
      <c r="U328" s="337" t="str">
        <f>'SIKAP IPA'!J91</f>
        <v>SB</v>
      </c>
      <c r="V328" s="340" t="s">
        <v>33</v>
      </c>
    </row>
    <row r="329" spans="1:22" ht="15" customHeight="1">
      <c r="A329" s="361"/>
      <c r="B329" s="26"/>
      <c r="C329" s="35" t="s">
        <v>35</v>
      </c>
      <c r="D329" s="84">
        <f>VLOOKUP($A$328,Raport2!$B$8:$T$280,4)</f>
        <v>84</v>
      </c>
      <c r="E329" s="84">
        <f>VLOOKUP($A$328,Raport2!$B$8:$T$280,5)</f>
        <v>78</v>
      </c>
      <c r="F329" s="84">
        <f>VLOOKUP($A$328,Raport2!$B$8:$T$280,6)</f>
        <v>76</v>
      </c>
      <c r="G329" s="84">
        <f>VLOOKUP($A$328,Raport2!$B$8:$T$280,7)</f>
        <v>80.5</v>
      </c>
      <c r="H329" s="84">
        <f>VLOOKUP($A$328,Raport2!$B$8:$T$280,8)</f>
        <v>88.5</v>
      </c>
      <c r="I329" s="84">
        <f>VLOOKUP($A$328,Raport2!$B$8:$T$280,9)</f>
        <v>78.5</v>
      </c>
      <c r="J329" s="84">
        <f>VLOOKUP($A$328,Raport2!$B$8:$T$280,10)</f>
        <v>86.5</v>
      </c>
      <c r="K329" s="84">
        <f>VLOOKUP($A$328,Raport2!$B$8:$T$280,11)</f>
        <v>82</v>
      </c>
      <c r="L329" s="84">
        <f>VLOOKUP($A$328,Raport2!$B$8:$T$280,12)</f>
        <v>82</v>
      </c>
      <c r="M329" s="84">
        <f>VLOOKUP($A$328,Raport2!$B$8:$T$280,13)</f>
        <v>83.5</v>
      </c>
      <c r="N329" s="84">
        <f>VLOOKUP($A$328,Raport2!$B$8:$T$280,14)</f>
        <v>81</v>
      </c>
      <c r="O329" s="84">
        <f>VLOOKUP($A$328,Raport2!$B$8:$T$280,15)</f>
        <v>78.5</v>
      </c>
      <c r="P329" s="84">
        <f>VLOOKUP($A$328,Raport2!$B$8:$T$280,16)</f>
        <v>80</v>
      </c>
      <c r="Q329" s="84">
        <f>VLOOKUP($A$328,Raport2!$B$8:$T$280,17)</f>
        <v>81.5</v>
      </c>
      <c r="R329" s="84">
        <f>VLOOKUP($A$328,Raport2!$B$8:$T$280,18)</f>
        <v>82</v>
      </c>
      <c r="S329" s="38">
        <f t="shared" si="174"/>
        <v>1222.5</v>
      </c>
      <c r="T329" s="38">
        <f t="shared" si="176"/>
        <v>81.5</v>
      </c>
      <c r="U329" s="375"/>
      <c r="V329" s="340"/>
    </row>
    <row r="330" spans="1:22" ht="15" customHeight="1">
      <c r="A330" s="361"/>
      <c r="B330" s="342" t="str">
        <f>VLOOKUP($A$328,PresensiMIPA!$A$7:$W$360,7)</f>
        <v>AISYAH RYSA</v>
      </c>
      <c r="C330" s="35" t="s">
        <v>22</v>
      </c>
      <c r="D330" s="84">
        <f>VLOOKUP($A$328,Raport3!$B$8:$T$280,4)</f>
        <v>85</v>
      </c>
      <c r="E330" s="84">
        <f>VLOOKUP($A$328,Raport3!$B$8:$T$280,5)</f>
        <v>85</v>
      </c>
      <c r="F330" s="84">
        <f>VLOOKUP($A$328,Raport3!$B$8:$T$280,6)</f>
        <v>87.5</v>
      </c>
      <c r="G330" s="84">
        <f>VLOOKUP($A$328,Raport3!$B$8:$T$280,7)</f>
        <v>80.5</v>
      </c>
      <c r="H330" s="84">
        <f>VLOOKUP($A$328,Raport3!$B$8:$T$280,8)</f>
        <v>85.5</v>
      </c>
      <c r="I330" s="84">
        <f>VLOOKUP($A$328,Raport3!$B$8:$T$280,9)</f>
        <v>79</v>
      </c>
      <c r="J330" s="84">
        <f>VLOOKUP($A$328,Raport3!$B$8:$T$280,10)</f>
        <v>90.5</v>
      </c>
      <c r="K330" s="84">
        <f>VLOOKUP($A$328,Raport3!$B$8:$T$280,11)</f>
        <v>88</v>
      </c>
      <c r="L330" s="84">
        <f>VLOOKUP($A$328,Raport3!$B$8:$T$280,12)</f>
        <v>83.5</v>
      </c>
      <c r="M330" s="84">
        <f>VLOOKUP($A$328,Raport3!$B$8:$T$280,13)</f>
        <v>86</v>
      </c>
      <c r="N330" s="84">
        <f>VLOOKUP($A$328,Raport3!$B$8:$T$280,14)</f>
        <v>84</v>
      </c>
      <c r="O330" s="84">
        <f>VLOOKUP($A$328,Raport3!$B$8:$T$280,15)</f>
        <v>77.5</v>
      </c>
      <c r="P330" s="84">
        <f>VLOOKUP($A$328,Raport3!$B$8:$T$280,16)</f>
        <v>81</v>
      </c>
      <c r="Q330" s="84">
        <f>VLOOKUP($A$328,Raport3!$B$8:$T$280,17)</f>
        <v>82.5</v>
      </c>
      <c r="R330" s="84">
        <f>VLOOKUP($A$328,Raport3!$B$8:$T$280,18)</f>
        <v>82</v>
      </c>
      <c r="S330" s="38">
        <f t="shared" si="174"/>
        <v>1257.5</v>
      </c>
      <c r="T330" s="38">
        <f t="shared" si="176"/>
        <v>83.83</v>
      </c>
      <c r="U330" s="375"/>
      <c r="V330" s="340"/>
    </row>
    <row r="331" spans="1:22" ht="15" customHeight="1">
      <c r="A331" s="361"/>
      <c r="B331" s="342"/>
      <c r="C331" s="35" t="s">
        <v>23</v>
      </c>
      <c r="D331" s="84">
        <f>VLOOKUP($A$328,Raport4!$B$8:$T$255,4)</f>
        <v>86.5</v>
      </c>
      <c r="E331" s="84">
        <f>VLOOKUP($A$328,Raport4!$B$8:$T$255,5)</f>
        <v>86.5</v>
      </c>
      <c r="F331" s="84">
        <f>VLOOKUP($A$328,Raport4!$B$8:$T$255,6)</f>
        <v>91</v>
      </c>
      <c r="G331" s="84">
        <f>VLOOKUP($A$328,Raport4!$B$8:$T$255,7)</f>
        <v>84.5</v>
      </c>
      <c r="H331" s="84">
        <f>VLOOKUP($A$328,Raport4!$B$8:$T$255,8)</f>
        <v>88</v>
      </c>
      <c r="I331" s="84">
        <f>VLOOKUP($A$328,Raport4!$B$8:$T$255,9)</f>
        <v>83.5</v>
      </c>
      <c r="J331" s="84">
        <f>VLOOKUP($A$328,Raport4!$B$8:$T$255,10)</f>
        <v>91</v>
      </c>
      <c r="K331" s="84">
        <f>VLOOKUP($A$328,Raport4!$B$8:$T$255,11)</f>
        <v>88</v>
      </c>
      <c r="L331" s="84">
        <f>VLOOKUP($A$328,Raport4!$B$8:$T$255,12)</f>
        <v>85.5</v>
      </c>
      <c r="M331" s="84">
        <f>VLOOKUP($A$328,Raport4!$B$8:$T$255,12)</f>
        <v>85.5</v>
      </c>
      <c r="N331" s="84">
        <f>VLOOKUP($A$328,Raport4!$B$8:$T$255,14)</f>
        <v>86.5</v>
      </c>
      <c r="O331" s="84">
        <f>VLOOKUP($A$328,Raport4!$B$8:$T$255,15)</f>
        <v>85</v>
      </c>
      <c r="P331" s="84">
        <f>VLOOKUP($A$328,Raport4!$B$8:$T$255,16)</f>
        <v>82.5</v>
      </c>
      <c r="Q331" s="84">
        <f>VLOOKUP($A$328,Raport4!$B$8:$T$255,17)</f>
        <v>80</v>
      </c>
      <c r="R331" s="84">
        <f>VLOOKUP($A$328,Raport4!$B$8:$T$255,18)</f>
        <v>82.5</v>
      </c>
      <c r="S331" s="38">
        <f t="shared" si="174"/>
        <v>1286.5</v>
      </c>
      <c r="T331" s="38">
        <f t="shared" si="176"/>
        <v>85.77</v>
      </c>
      <c r="U331" s="375"/>
      <c r="V331" s="340"/>
    </row>
    <row r="332" spans="1:22" ht="15" customHeight="1">
      <c r="A332" s="361"/>
      <c r="B332" s="77" t="str">
        <f>VLOOKUP($A$328,PresensiMIPA!$A$7:$W$360,4)</f>
        <v>3526015806030004</v>
      </c>
      <c r="C332" s="35" t="s">
        <v>24</v>
      </c>
      <c r="D332" s="84">
        <f>VLOOKUP($A$328,Raport5!$B$8:$T$280,4)</f>
        <v>91.5</v>
      </c>
      <c r="E332" s="84">
        <f>VLOOKUP($A$328,Raport5!$B$8:$T$280,5)</f>
        <v>92</v>
      </c>
      <c r="F332" s="84">
        <f>VLOOKUP($A$328,Raport5!$B$8:$T$280,6)</f>
        <v>95</v>
      </c>
      <c r="G332" s="84">
        <f>VLOOKUP($A$328,Raport5!$B$8:$T$280,7)</f>
        <v>88.5</v>
      </c>
      <c r="H332" s="84">
        <f>VLOOKUP($A$328,Raport5!$B$8:$T$280,8)</f>
        <v>90.5</v>
      </c>
      <c r="I332" s="84">
        <f>VLOOKUP($A$328,Raport5!$B$8:$T$280,9)</f>
        <v>85.5</v>
      </c>
      <c r="J332" s="84">
        <f>VLOOKUP($A$328,Raport5!$B$8:$T$280,10)</f>
        <v>91.5</v>
      </c>
      <c r="K332" s="84">
        <f>VLOOKUP($A$328,Raport5!$B$8:$T$280,11)</f>
        <v>88</v>
      </c>
      <c r="L332" s="84">
        <f>VLOOKUP($A$328,Raport5!$B$8:$T$280,12)</f>
        <v>91</v>
      </c>
      <c r="M332" s="84">
        <f>VLOOKUP($A$328,Raport5!$B$8:$T$280,13)</f>
        <v>87.5</v>
      </c>
      <c r="N332" s="84">
        <f>VLOOKUP($A$328,Raport5!$B$8:$T$280,14)</f>
        <v>90</v>
      </c>
      <c r="O332" s="84">
        <f>VLOOKUP($A$328,Raport5!$B$8:$T$280,15)</f>
        <v>88</v>
      </c>
      <c r="P332" s="84">
        <f>VLOOKUP($A$328,Raport5!$B$8:$T$280,16)</f>
        <v>85.5</v>
      </c>
      <c r="Q332" s="84">
        <f>VLOOKUP($A$328,Raport5!$B$8:$T$280,17)</f>
        <v>84</v>
      </c>
      <c r="R332" s="84">
        <f>VLOOKUP($A$328,Raport5!$B$8:$T$280,18)</f>
        <v>86</v>
      </c>
      <c r="S332" s="38">
        <f t="shared" si="174"/>
        <v>1334.5</v>
      </c>
      <c r="T332" s="38">
        <f t="shared" si="176"/>
        <v>88.97</v>
      </c>
      <c r="U332" s="375"/>
      <c r="V332" s="340"/>
    </row>
    <row r="333" spans="1:22" ht="15" customHeight="1">
      <c r="A333" s="361"/>
      <c r="B333" s="78">
        <f>VLOOKUP($A$328,PresensiMIPA!$A$7:$W$360,2)</f>
        <v>12147</v>
      </c>
      <c r="C333" s="35" t="s">
        <v>67</v>
      </c>
      <c r="D333" s="84">
        <f>VLOOKUP($A$328,Raport6!$B$8:$T$280,4)</f>
        <v>92</v>
      </c>
      <c r="E333" s="84">
        <f>VLOOKUP($A$328,Raport6!$B$8:$T$280,5)</f>
        <v>94</v>
      </c>
      <c r="F333" s="84">
        <f>VLOOKUP($A$328,Raport6!$B$8:$T$280,6)</f>
        <v>98</v>
      </c>
      <c r="G333" s="84">
        <f>VLOOKUP($A$328,Raport6!$B$8:$T$280,7)</f>
        <v>88.5</v>
      </c>
      <c r="H333" s="84">
        <f>VLOOKUP($A$328,Raport6!$B$8:$T$280,8)</f>
        <v>90.5</v>
      </c>
      <c r="I333" s="84">
        <f>VLOOKUP($A$328,Raport6!$B$8:$T$280,9)</f>
        <v>87.5</v>
      </c>
      <c r="J333" s="84">
        <f>VLOOKUP($A$328,Raport6!$B$8:$T$280,10)</f>
        <v>94</v>
      </c>
      <c r="K333" s="84">
        <f>VLOOKUP($A$328,Raport6!$B$8:$T$280,11)</f>
        <v>91</v>
      </c>
      <c r="L333" s="84">
        <f>VLOOKUP($A$328,Raport6!$B$8:$T$280,12)</f>
        <v>92</v>
      </c>
      <c r="M333" s="84">
        <f>VLOOKUP($A$328,Raport6!$B$8:$T$280,13)</f>
        <v>90</v>
      </c>
      <c r="N333" s="84">
        <f>VLOOKUP($A$328,Raport6!$B$8:$T$280,14)</f>
        <v>88</v>
      </c>
      <c r="O333" s="84">
        <f>VLOOKUP($A$328,Raport6!$B$8:$T$280,15)</f>
        <v>88.5</v>
      </c>
      <c r="P333" s="84">
        <f>VLOOKUP($A$328,Raport6!$B$8:$T$280,16)</f>
        <v>86.5</v>
      </c>
      <c r="Q333" s="84">
        <f>VLOOKUP($A$328,Raport6!$B$8:$T$280,17)</f>
        <v>86.5</v>
      </c>
      <c r="R333" s="84">
        <f>VLOOKUP($A$328,Raport6!$B$8:$T$280,18)</f>
        <v>87</v>
      </c>
      <c r="S333" s="38">
        <f t="shared" si="174"/>
        <v>1354</v>
      </c>
      <c r="T333" s="38">
        <f t="shared" si="176"/>
        <v>90.27</v>
      </c>
      <c r="U333" s="375"/>
      <c r="V333" s="340"/>
    </row>
    <row r="334" spans="1:22" ht="15" customHeight="1">
      <c r="A334" s="361"/>
      <c r="B334" s="78" t="str">
        <f>VLOOKUP($A$328,PresensiMIPA!$A$7:$W$360,3)</f>
        <v>0038235392</v>
      </c>
      <c r="C334" s="28" t="s">
        <v>21</v>
      </c>
      <c r="D334" s="40">
        <f t="shared" ref="D334:S334" si="177">ROUND(((D328+D329+D330+D331+D332+D333)/6),2)</f>
        <v>86.5</v>
      </c>
      <c r="E334" s="40">
        <f t="shared" si="177"/>
        <v>85.17</v>
      </c>
      <c r="F334" s="40">
        <f t="shared" si="177"/>
        <v>87.25</v>
      </c>
      <c r="G334" s="40">
        <f t="shared" si="177"/>
        <v>84.17</v>
      </c>
      <c r="H334" s="40">
        <f t="shared" si="177"/>
        <v>88.58</v>
      </c>
      <c r="I334" s="40">
        <f t="shared" si="177"/>
        <v>81.83</v>
      </c>
      <c r="J334" s="40">
        <f t="shared" si="177"/>
        <v>89.75</v>
      </c>
      <c r="K334" s="40">
        <f t="shared" si="177"/>
        <v>86.25</v>
      </c>
      <c r="L334" s="40">
        <f t="shared" si="177"/>
        <v>86.17</v>
      </c>
      <c r="M334" s="40">
        <f t="shared" ref="M334" si="178">ROUND(((M328+M329+M330+M331+M332+M333)/6),2)</f>
        <v>85.33</v>
      </c>
      <c r="N334" s="40">
        <f t="shared" si="177"/>
        <v>83.67</v>
      </c>
      <c r="O334" s="40">
        <f t="shared" si="177"/>
        <v>82.67</v>
      </c>
      <c r="P334" s="40">
        <f t="shared" si="177"/>
        <v>81.58</v>
      </c>
      <c r="Q334" s="40">
        <f t="shared" si="177"/>
        <v>81.67</v>
      </c>
      <c r="R334" s="40">
        <f t="shared" si="177"/>
        <v>82.58</v>
      </c>
      <c r="S334" s="39">
        <f t="shared" si="177"/>
        <v>1273.17</v>
      </c>
      <c r="T334" s="40">
        <f t="shared" si="176"/>
        <v>84.88</v>
      </c>
      <c r="U334" s="375"/>
      <c r="V334" s="340"/>
    </row>
    <row r="335" spans="1:22" ht="15" customHeight="1">
      <c r="A335" s="361"/>
      <c r="B335" s="78"/>
      <c r="C335" s="28" t="s">
        <v>206</v>
      </c>
      <c r="D335" s="79">
        <f>VLOOKUP($A$328,'Nilai USP'!$B$8:$T$280,4)</f>
        <v>93</v>
      </c>
      <c r="E335" s="79">
        <f>VLOOKUP($A$328,'Nilai USP'!$B$8:$T$280,5)</f>
        <v>83.84615384615384</v>
      </c>
      <c r="F335" s="79">
        <f>VLOOKUP($A$328,'Nilai USP'!$B$8:$T$280,6)</f>
        <v>97</v>
      </c>
      <c r="G335" s="79">
        <f>VLOOKUP($A$328,'Nilai USP'!$B$8:$T$280,7)</f>
        <v>89</v>
      </c>
      <c r="H335" s="79">
        <f>VLOOKUP($A$328,'Nilai USP'!$B$8:$T$280,8)</f>
        <v>86</v>
      </c>
      <c r="I335" s="79">
        <f>VLOOKUP($A$328,'Nilai USP'!$B$8:$T$280,9)</f>
        <v>97</v>
      </c>
      <c r="J335" s="79">
        <f>VLOOKUP($A$328,'Nilai USP'!$B$8:$T$280,10)</f>
        <v>92</v>
      </c>
      <c r="K335" s="79">
        <f>VLOOKUP($A$328,'Nilai USP'!$B$8:$T$280,11)</f>
        <v>95</v>
      </c>
      <c r="L335" s="79">
        <f>VLOOKUP($A$328,'Nilai USP'!$B$8:$T$280,12)</f>
        <v>92</v>
      </c>
      <c r="M335" s="79">
        <f>VLOOKUP($A$328,'Nilai USP'!$B$8:$T$280,13)</f>
        <v>92.058823529411768</v>
      </c>
      <c r="N335" s="79">
        <f>VLOOKUP($A$328,'Nilai USP'!$B$8:$T$280,14)</f>
        <v>87</v>
      </c>
      <c r="O335" s="79">
        <f>VLOOKUP($A$328,'Nilai USP'!$B$8:$T$280,15)</f>
        <v>76</v>
      </c>
      <c r="P335" s="79">
        <f>VLOOKUP($A$328,'Nilai USP'!$B$8:$T$280,16)</f>
        <v>83</v>
      </c>
      <c r="Q335" s="79">
        <f>VLOOKUP($A$328,'Nilai USP'!$B$8:$T$280,17)</f>
        <v>85</v>
      </c>
      <c r="R335" s="79">
        <f>VLOOKUP($A$328,'Nilai USP'!$B$8:$T$280,18)</f>
        <v>88</v>
      </c>
      <c r="S335" s="38">
        <f t="shared" ref="S335:S342" si="179">SUM(D335:R335)</f>
        <v>1335.9049773755655</v>
      </c>
      <c r="T335" s="38">
        <f t="shared" si="176"/>
        <v>89.06</v>
      </c>
      <c r="U335" s="375"/>
      <c r="V335" s="340"/>
    </row>
    <row r="336" spans="1:22" ht="15" customHeight="1" thickBot="1">
      <c r="A336" s="362"/>
      <c r="B336" s="29"/>
      <c r="C336" s="37" t="s">
        <v>205</v>
      </c>
      <c r="D336" s="41">
        <f t="shared" ref="D336:R336" si="180">ROUND((D334*$V$6+D335*$V$7),0)</f>
        <v>90</v>
      </c>
      <c r="E336" s="41">
        <f t="shared" si="180"/>
        <v>85</v>
      </c>
      <c r="F336" s="41">
        <f t="shared" si="180"/>
        <v>92</v>
      </c>
      <c r="G336" s="41">
        <f t="shared" si="180"/>
        <v>87</v>
      </c>
      <c r="H336" s="41">
        <f t="shared" si="180"/>
        <v>87</v>
      </c>
      <c r="I336" s="41">
        <f t="shared" si="180"/>
        <v>89</v>
      </c>
      <c r="J336" s="41">
        <f t="shared" si="180"/>
        <v>91</v>
      </c>
      <c r="K336" s="41">
        <f t="shared" si="180"/>
        <v>91</v>
      </c>
      <c r="L336" s="41">
        <f t="shared" si="180"/>
        <v>89</v>
      </c>
      <c r="M336" s="41">
        <f t="shared" si="180"/>
        <v>89</v>
      </c>
      <c r="N336" s="41">
        <f t="shared" si="180"/>
        <v>85</v>
      </c>
      <c r="O336" s="41">
        <f t="shared" si="180"/>
        <v>79</v>
      </c>
      <c r="P336" s="41">
        <f t="shared" si="180"/>
        <v>82</v>
      </c>
      <c r="Q336" s="41">
        <f t="shared" si="180"/>
        <v>83</v>
      </c>
      <c r="R336" s="41">
        <f t="shared" si="180"/>
        <v>85</v>
      </c>
      <c r="S336" s="41">
        <f t="shared" si="179"/>
        <v>1304</v>
      </c>
      <c r="T336" s="41">
        <f t="shared" si="176"/>
        <v>86.93</v>
      </c>
      <c r="U336" s="376"/>
      <c r="V336" s="341"/>
    </row>
    <row r="337" spans="1:22" ht="15" customHeight="1" thickTop="1">
      <c r="A337" s="377">
        <v>37</v>
      </c>
      <c r="B337" s="26"/>
      <c r="C337" s="34" t="s">
        <v>34</v>
      </c>
      <c r="D337" s="83">
        <f>VLOOKUP($A$337,Raport1!$B$8:$T$280,4)</f>
        <v>75</v>
      </c>
      <c r="E337" s="83">
        <f>VLOOKUP($A$337,Raport1!$B$8:$T$280,5)</f>
        <v>76</v>
      </c>
      <c r="F337" s="83">
        <f>VLOOKUP($A$337,Raport1!$B$8:$T$280,6)</f>
        <v>74</v>
      </c>
      <c r="G337" s="83">
        <f>VLOOKUP($A$337,Raport1!$B$8:$T$280,7)</f>
        <v>78</v>
      </c>
      <c r="H337" s="83">
        <f>VLOOKUP($A$337,Raport1!$B$8:$T$280,8)</f>
        <v>78.5</v>
      </c>
      <c r="I337" s="83">
        <f>VLOOKUP($A$337,Raport1!$B$8:$T$280,9)</f>
        <v>77</v>
      </c>
      <c r="J337" s="83">
        <f>VLOOKUP($A$337,Raport1!$B$8:$T$280,10)</f>
        <v>87</v>
      </c>
      <c r="K337" s="83">
        <f>VLOOKUP($A$337,Raport1!$B$8:$T$280,11)</f>
        <v>81</v>
      </c>
      <c r="L337" s="83">
        <f>VLOOKUP($A$337,Raport1!$B$8:$T$280,12)</f>
        <v>82.5</v>
      </c>
      <c r="M337" s="83">
        <f>VLOOKUP($A$337,Raport1!$B$8:$T$280,13)</f>
        <v>73</v>
      </c>
      <c r="N337" s="83">
        <f>VLOOKUP($A$337,Raport1!$B$8:$T$280,14)</f>
        <v>71.5</v>
      </c>
      <c r="O337" s="83">
        <f>VLOOKUP($A$337,Raport1!$B$8:$T$280,15)</f>
        <v>76</v>
      </c>
      <c r="P337" s="83">
        <f>VLOOKUP($A$337,Raport1!$B$8:$T$280,16)</f>
        <v>72</v>
      </c>
      <c r="Q337" s="83">
        <f>VLOOKUP($A$337,Raport1!$B$8:$T$280,17)</f>
        <v>80</v>
      </c>
      <c r="R337" s="83">
        <f>VLOOKUP($A$337,Raport1!$B$8:$T$280,18)</f>
        <v>77.5</v>
      </c>
      <c r="S337" s="80">
        <f t="shared" si="179"/>
        <v>1159</v>
      </c>
      <c r="T337" s="80">
        <f t="shared" ref="T337:T345" si="181">ROUND(S337/COUNT(D337:R337),2)</f>
        <v>77.27</v>
      </c>
      <c r="U337" s="337" t="str">
        <f>'SIKAP IPA'!J100</f>
        <v>SB</v>
      </c>
      <c r="V337" s="340" t="s">
        <v>33</v>
      </c>
    </row>
    <row r="338" spans="1:22" ht="15" customHeight="1">
      <c r="A338" s="361"/>
      <c r="B338" s="26"/>
      <c r="C338" s="35" t="s">
        <v>35</v>
      </c>
      <c r="D338" s="84">
        <f>VLOOKUP($A$337,Raport2!$B$8:$T$280,4)</f>
        <v>77</v>
      </c>
      <c r="E338" s="84">
        <f>VLOOKUP($A$337,Raport2!$B$8:$T$280,5)</f>
        <v>77.5</v>
      </c>
      <c r="F338" s="84">
        <f>VLOOKUP($A$337,Raport2!$B$8:$T$280,6)</f>
        <v>74</v>
      </c>
      <c r="G338" s="84">
        <f>VLOOKUP($A$337,Raport2!$B$8:$T$280,7)</f>
        <v>85.5</v>
      </c>
      <c r="H338" s="84">
        <f>VLOOKUP($A$337,Raport2!$B$8:$T$280,8)</f>
        <v>78.5</v>
      </c>
      <c r="I338" s="84">
        <f>VLOOKUP($A$337,Raport2!$B$8:$T$280,9)</f>
        <v>81.5</v>
      </c>
      <c r="J338" s="84">
        <f>VLOOKUP($A$337,Raport2!$B$8:$T$280,10)</f>
        <v>87</v>
      </c>
      <c r="K338" s="84">
        <f>VLOOKUP($A$337,Raport2!$B$8:$T$280,11)</f>
        <v>82.5</v>
      </c>
      <c r="L338" s="84">
        <f>VLOOKUP($A$337,Raport2!$B$8:$T$280,12)</f>
        <v>83.5</v>
      </c>
      <c r="M338" s="84">
        <f>VLOOKUP($A$337,Raport2!$B$8:$T$280,13)</f>
        <v>74.5</v>
      </c>
      <c r="N338" s="84">
        <f>VLOOKUP($A$337,Raport2!$B$8:$T$280,14)</f>
        <v>74.5</v>
      </c>
      <c r="O338" s="84">
        <f>VLOOKUP($A$337,Raport2!$B$8:$T$280,15)</f>
        <v>78</v>
      </c>
      <c r="P338" s="84">
        <f>VLOOKUP($A$337,Raport2!$B$8:$T$280,16)</f>
        <v>76</v>
      </c>
      <c r="Q338" s="84">
        <f>VLOOKUP($A$337,Raport2!$B$8:$T$280,17)</f>
        <v>81</v>
      </c>
      <c r="R338" s="84">
        <f>VLOOKUP($A$337,Raport2!$B$8:$T$280,18)</f>
        <v>80.5</v>
      </c>
      <c r="S338" s="38">
        <f t="shared" si="179"/>
        <v>1191.5</v>
      </c>
      <c r="T338" s="38">
        <f t="shared" si="181"/>
        <v>79.430000000000007</v>
      </c>
      <c r="U338" s="375"/>
      <c r="V338" s="340"/>
    </row>
    <row r="339" spans="1:22" ht="15" customHeight="1">
      <c r="A339" s="361"/>
      <c r="B339" s="342" t="str">
        <f>VLOOKUP($A$337,PresensiMIPA!$A$7:$W$360,7)</f>
        <v>ALUFIANA LAISA</v>
      </c>
      <c r="C339" s="35" t="s">
        <v>22</v>
      </c>
      <c r="D339" s="84">
        <f>VLOOKUP($A$337,Raport3!$B$8:$T$280,4)</f>
        <v>85</v>
      </c>
      <c r="E339" s="84">
        <f>VLOOKUP($A$337,Raport3!$B$8:$T$280,5)</f>
        <v>78.5</v>
      </c>
      <c r="F339" s="84">
        <f>VLOOKUP($A$337,Raport3!$B$8:$T$280,6)</f>
        <v>87.5</v>
      </c>
      <c r="G339" s="84">
        <f>VLOOKUP($A$337,Raport3!$B$8:$T$280,7)</f>
        <v>80.5</v>
      </c>
      <c r="H339" s="84">
        <f>VLOOKUP($A$337,Raport3!$B$8:$T$280,8)</f>
        <v>85.5</v>
      </c>
      <c r="I339" s="84">
        <f>VLOOKUP($A$337,Raport3!$B$8:$T$280,9)</f>
        <v>84.5</v>
      </c>
      <c r="J339" s="84">
        <f>VLOOKUP($A$337,Raport3!$B$8:$T$280,10)</f>
        <v>92</v>
      </c>
      <c r="K339" s="84">
        <f>VLOOKUP($A$337,Raport3!$B$8:$T$280,11)</f>
        <v>88</v>
      </c>
      <c r="L339" s="84">
        <f>VLOOKUP($A$337,Raport3!$B$8:$T$280,12)</f>
        <v>83.5</v>
      </c>
      <c r="M339" s="84">
        <f>VLOOKUP($A$337,Raport3!$B$8:$T$280,13)</f>
        <v>84.5</v>
      </c>
      <c r="N339" s="84">
        <f>VLOOKUP($A$337,Raport3!$B$8:$T$280,14)</f>
        <v>80</v>
      </c>
      <c r="O339" s="84">
        <f>VLOOKUP($A$337,Raport3!$B$8:$T$280,15)</f>
        <v>77</v>
      </c>
      <c r="P339" s="84">
        <f>VLOOKUP($A$337,Raport3!$B$8:$T$280,16)</f>
        <v>81</v>
      </c>
      <c r="Q339" s="84">
        <f>VLOOKUP($A$337,Raport3!$B$8:$T$280,17)</f>
        <v>80</v>
      </c>
      <c r="R339" s="84">
        <f>VLOOKUP($A$337,Raport3!$B$8:$T$280,18)</f>
        <v>80.5</v>
      </c>
      <c r="S339" s="38">
        <f t="shared" si="179"/>
        <v>1248</v>
      </c>
      <c r="T339" s="38">
        <f t="shared" si="181"/>
        <v>83.2</v>
      </c>
      <c r="U339" s="375"/>
      <c r="V339" s="340"/>
    </row>
    <row r="340" spans="1:22" ht="15" customHeight="1">
      <c r="A340" s="361"/>
      <c r="B340" s="342"/>
      <c r="C340" s="35" t="s">
        <v>23</v>
      </c>
      <c r="D340" s="84">
        <f>VLOOKUP($A$337,Raport4!$B$8:$T$255,4)</f>
        <v>89</v>
      </c>
      <c r="E340" s="84">
        <f>VLOOKUP($A$337,Raport4!$B$8:$T$255,5)</f>
        <v>81</v>
      </c>
      <c r="F340" s="84">
        <f>VLOOKUP($A$337,Raport4!$B$8:$T$255,6)</f>
        <v>90.5</v>
      </c>
      <c r="G340" s="84">
        <f>VLOOKUP($A$337,Raport4!$B$8:$T$255,7)</f>
        <v>81</v>
      </c>
      <c r="H340" s="84">
        <f>VLOOKUP($A$337,Raport4!$B$8:$T$255,8)</f>
        <v>88</v>
      </c>
      <c r="I340" s="84">
        <f>VLOOKUP($A$337,Raport4!$B$8:$T$255,9)</f>
        <v>86</v>
      </c>
      <c r="J340" s="84">
        <f>VLOOKUP($A$337,Raport4!$B$8:$T$255,10)</f>
        <v>92</v>
      </c>
      <c r="K340" s="84">
        <f>VLOOKUP($A$337,Raport4!$B$8:$T$255,11)</f>
        <v>88</v>
      </c>
      <c r="L340" s="84">
        <f>VLOOKUP($A$337,Raport4!$B$8:$T$255,12)</f>
        <v>84.5</v>
      </c>
      <c r="M340" s="84">
        <f>VLOOKUP($A$337,Raport4!$B$8:$T$255,12)</f>
        <v>84.5</v>
      </c>
      <c r="N340" s="84">
        <f>VLOOKUP($A$337,Raport4!$B$8:$T$255,14)</f>
        <v>83</v>
      </c>
      <c r="O340" s="84">
        <f>VLOOKUP($A$337,Raport4!$B$8:$T$255,15)</f>
        <v>80.5</v>
      </c>
      <c r="P340" s="84">
        <f>VLOOKUP($A$337,Raport4!$B$8:$T$255,16)</f>
        <v>82.5</v>
      </c>
      <c r="Q340" s="84">
        <f>VLOOKUP($A$337,Raport4!$B$8:$T$255,17)</f>
        <v>80</v>
      </c>
      <c r="R340" s="84">
        <f>VLOOKUP($A$337,Raport4!$B$8:$T$255,18)</f>
        <v>81</v>
      </c>
      <c r="S340" s="38">
        <f t="shared" si="179"/>
        <v>1271.5</v>
      </c>
      <c r="T340" s="38">
        <f t="shared" si="181"/>
        <v>84.77</v>
      </c>
      <c r="U340" s="375"/>
      <c r="V340" s="340"/>
    </row>
    <row r="341" spans="1:22" ht="15" customHeight="1">
      <c r="A341" s="361"/>
      <c r="B341" s="77" t="str">
        <f>VLOOKUP($A$337,PresensiMIPA!$A$7:$W$360,4)</f>
        <v>3526016805030002</v>
      </c>
      <c r="C341" s="35" t="s">
        <v>24</v>
      </c>
      <c r="D341" s="84">
        <f>VLOOKUP($A$337,Raport5!$B$8:$T$280,4)</f>
        <v>85</v>
      </c>
      <c r="E341" s="84">
        <f>VLOOKUP($A$337,Raport5!$B$8:$T$280,5)</f>
        <v>86.5</v>
      </c>
      <c r="F341" s="84">
        <f>VLOOKUP($A$337,Raport5!$B$8:$T$280,6)</f>
        <v>86</v>
      </c>
      <c r="G341" s="84">
        <f>VLOOKUP($A$337,Raport5!$B$8:$T$280,7)</f>
        <v>89.5</v>
      </c>
      <c r="H341" s="84">
        <f>VLOOKUP($A$337,Raport5!$B$8:$T$280,8)</f>
        <v>92.5</v>
      </c>
      <c r="I341" s="84">
        <f>VLOOKUP($A$337,Raport5!$B$8:$T$280,9)</f>
        <v>87</v>
      </c>
      <c r="J341" s="84">
        <f>VLOOKUP($A$337,Raport5!$B$8:$T$280,10)</f>
        <v>93.5</v>
      </c>
      <c r="K341" s="84">
        <f>VLOOKUP($A$337,Raport5!$B$8:$T$280,11)</f>
        <v>88</v>
      </c>
      <c r="L341" s="84">
        <f>VLOOKUP($A$337,Raport5!$B$8:$T$280,12)</f>
        <v>92.5</v>
      </c>
      <c r="M341" s="84">
        <f>VLOOKUP($A$337,Raport5!$B$8:$T$280,13)</f>
        <v>89</v>
      </c>
      <c r="N341" s="84">
        <f>VLOOKUP($A$337,Raport5!$B$8:$T$280,14)</f>
        <v>85</v>
      </c>
      <c r="O341" s="84">
        <f>VLOOKUP($A$337,Raport5!$B$8:$T$280,15)</f>
        <v>84</v>
      </c>
      <c r="P341" s="84">
        <f>VLOOKUP($A$337,Raport5!$B$8:$T$280,16)</f>
        <v>88</v>
      </c>
      <c r="Q341" s="84">
        <f>VLOOKUP($A$337,Raport5!$B$8:$T$280,17)</f>
        <v>80</v>
      </c>
      <c r="R341" s="84">
        <f>VLOOKUP($A$337,Raport5!$B$8:$T$280,18)</f>
        <v>85</v>
      </c>
      <c r="S341" s="38">
        <f t="shared" si="179"/>
        <v>1311.5</v>
      </c>
      <c r="T341" s="38">
        <f t="shared" si="181"/>
        <v>87.43</v>
      </c>
      <c r="U341" s="375"/>
      <c r="V341" s="340"/>
    </row>
    <row r="342" spans="1:22" ht="15" customHeight="1">
      <c r="A342" s="361"/>
      <c r="B342" s="78">
        <f>VLOOKUP($A$337,PresensiMIPA!$A$7:$W$360,2)</f>
        <v>12162</v>
      </c>
      <c r="C342" s="35" t="s">
        <v>67</v>
      </c>
      <c r="D342" s="84">
        <f>VLOOKUP($A$337,Raport6!$B$8:$T$280,4)</f>
        <v>87.5</v>
      </c>
      <c r="E342" s="84">
        <f>VLOOKUP($A$337,Raport6!$B$8:$T$280,5)</f>
        <v>91.5</v>
      </c>
      <c r="F342" s="84">
        <f>VLOOKUP($A$337,Raport6!$B$8:$T$280,6)</f>
        <v>89.5</v>
      </c>
      <c r="G342" s="84">
        <f>VLOOKUP($A$337,Raport6!$B$8:$T$280,7)</f>
        <v>89.5</v>
      </c>
      <c r="H342" s="84">
        <f>VLOOKUP($A$337,Raport6!$B$8:$T$280,8)</f>
        <v>92.5</v>
      </c>
      <c r="I342" s="84">
        <f>VLOOKUP($A$337,Raport6!$B$8:$T$280,9)</f>
        <v>88</v>
      </c>
      <c r="J342" s="84">
        <f>VLOOKUP($A$337,Raport6!$B$8:$T$280,10)</f>
        <v>96.5</v>
      </c>
      <c r="K342" s="84">
        <f>VLOOKUP($A$337,Raport6!$B$8:$T$280,11)</f>
        <v>91</v>
      </c>
      <c r="L342" s="84">
        <f>VLOOKUP($A$337,Raport6!$B$8:$T$280,12)</f>
        <v>92</v>
      </c>
      <c r="M342" s="84">
        <f>VLOOKUP($A$337,Raport6!$B$8:$T$280,13)</f>
        <v>94.5</v>
      </c>
      <c r="N342" s="84">
        <f>VLOOKUP($A$337,Raport6!$B$8:$T$280,14)</f>
        <v>85</v>
      </c>
      <c r="O342" s="84">
        <f>VLOOKUP($A$337,Raport6!$B$8:$T$280,15)</f>
        <v>84.5</v>
      </c>
      <c r="P342" s="84">
        <f>VLOOKUP($A$337,Raport6!$B$8:$T$280,16)</f>
        <v>88</v>
      </c>
      <c r="Q342" s="84">
        <f>VLOOKUP($A$337,Raport6!$B$8:$T$280,17)</f>
        <v>86.5</v>
      </c>
      <c r="R342" s="84">
        <f>VLOOKUP($A$337,Raport6!$B$8:$T$280,18)</f>
        <v>86</v>
      </c>
      <c r="S342" s="38">
        <f t="shared" si="179"/>
        <v>1342.5</v>
      </c>
      <c r="T342" s="38">
        <f t="shared" si="181"/>
        <v>89.5</v>
      </c>
      <c r="U342" s="375"/>
      <c r="V342" s="340"/>
    </row>
    <row r="343" spans="1:22" ht="15" customHeight="1">
      <c r="A343" s="361"/>
      <c r="B343" s="78" t="str">
        <f>VLOOKUP($A$337,PresensiMIPA!$A$7:$W$360,3)</f>
        <v>0038627420</v>
      </c>
      <c r="C343" s="28" t="s">
        <v>21</v>
      </c>
      <c r="D343" s="40">
        <f t="shared" ref="D343:S343" si="182">ROUND(((D337+D338+D339+D340+D341+D342)/6),2)</f>
        <v>83.08</v>
      </c>
      <c r="E343" s="40">
        <f t="shared" si="182"/>
        <v>81.83</v>
      </c>
      <c r="F343" s="40">
        <f t="shared" si="182"/>
        <v>83.58</v>
      </c>
      <c r="G343" s="40">
        <f t="shared" si="182"/>
        <v>84</v>
      </c>
      <c r="H343" s="40">
        <f t="shared" si="182"/>
        <v>85.92</v>
      </c>
      <c r="I343" s="40">
        <f t="shared" si="182"/>
        <v>84</v>
      </c>
      <c r="J343" s="40">
        <f t="shared" si="182"/>
        <v>91.33</v>
      </c>
      <c r="K343" s="40">
        <f t="shared" si="182"/>
        <v>86.42</v>
      </c>
      <c r="L343" s="40">
        <f t="shared" si="182"/>
        <v>86.42</v>
      </c>
      <c r="M343" s="40">
        <f t="shared" ref="M343" si="183">ROUND(((M337+M338+M339+M340+M341+M342)/6),2)</f>
        <v>83.33</v>
      </c>
      <c r="N343" s="40">
        <f t="shared" si="182"/>
        <v>79.83</v>
      </c>
      <c r="O343" s="40">
        <f t="shared" si="182"/>
        <v>80</v>
      </c>
      <c r="P343" s="40">
        <f t="shared" si="182"/>
        <v>81.25</v>
      </c>
      <c r="Q343" s="40">
        <f t="shared" si="182"/>
        <v>81.25</v>
      </c>
      <c r="R343" s="40">
        <f t="shared" si="182"/>
        <v>81.75</v>
      </c>
      <c r="S343" s="39">
        <f t="shared" si="182"/>
        <v>1254</v>
      </c>
      <c r="T343" s="40">
        <f t="shared" si="181"/>
        <v>83.6</v>
      </c>
      <c r="U343" s="375"/>
      <c r="V343" s="340"/>
    </row>
    <row r="344" spans="1:22" ht="15" customHeight="1">
      <c r="A344" s="361"/>
      <c r="B344" s="78"/>
      <c r="C344" s="28" t="s">
        <v>206</v>
      </c>
      <c r="D344" s="79">
        <f>VLOOKUP($A$337,'Nilai USP'!$B$8:$T$280,4)</f>
        <v>91</v>
      </c>
      <c r="E344" s="79">
        <f>VLOOKUP($A$337,'Nilai USP'!$B$8:$T$280,5)</f>
        <v>87.692307692307693</v>
      </c>
      <c r="F344" s="79">
        <f>VLOOKUP($A$337,'Nilai USP'!$B$8:$T$280,6)</f>
        <v>92</v>
      </c>
      <c r="G344" s="79">
        <f>VLOOKUP($A$337,'Nilai USP'!$B$8:$T$280,7)</f>
        <v>82</v>
      </c>
      <c r="H344" s="79">
        <f>VLOOKUP($A$337,'Nilai USP'!$B$8:$T$280,8)</f>
        <v>86</v>
      </c>
      <c r="I344" s="79">
        <f>VLOOKUP($A$337,'Nilai USP'!$B$8:$T$280,9)</f>
        <v>97</v>
      </c>
      <c r="J344" s="79">
        <f>VLOOKUP($A$337,'Nilai USP'!$B$8:$T$280,10)</f>
        <v>92</v>
      </c>
      <c r="K344" s="79">
        <f>VLOOKUP($A$337,'Nilai USP'!$B$8:$T$280,11)</f>
        <v>95</v>
      </c>
      <c r="L344" s="79">
        <f>VLOOKUP($A$337,'Nilai USP'!$B$8:$T$280,12)</f>
        <v>91</v>
      </c>
      <c r="M344" s="79">
        <f>VLOOKUP($A$337,'Nilai USP'!$B$8:$T$280,13)</f>
        <v>92.058823529411768</v>
      </c>
      <c r="N344" s="79">
        <f>VLOOKUP($A$337,'Nilai USP'!$B$8:$T$280,14)</f>
        <v>87</v>
      </c>
      <c r="O344" s="79">
        <f>VLOOKUP($A$337,'Nilai USP'!$B$8:$T$280,15)</f>
        <v>76</v>
      </c>
      <c r="P344" s="79">
        <f>VLOOKUP($A$337,'Nilai USP'!$B$8:$T$280,16)</f>
        <v>93</v>
      </c>
      <c r="Q344" s="79">
        <f>VLOOKUP($A$337,'Nilai USP'!$B$8:$T$280,17)</f>
        <v>85</v>
      </c>
      <c r="R344" s="79">
        <f>VLOOKUP($A$337,'Nilai USP'!$B$8:$T$280,18)</f>
        <v>89</v>
      </c>
      <c r="S344" s="38">
        <f t="shared" ref="S344:S351" si="184">SUM(D344:R344)</f>
        <v>1335.7511312217193</v>
      </c>
      <c r="T344" s="38">
        <f t="shared" si="181"/>
        <v>89.05</v>
      </c>
      <c r="U344" s="375"/>
      <c r="V344" s="340"/>
    </row>
    <row r="345" spans="1:22" ht="15" customHeight="1" thickBot="1">
      <c r="A345" s="362"/>
      <c r="B345" s="29"/>
      <c r="C345" s="37" t="s">
        <v>205</v>
      </c>
      <c r="D345" s="41">
        <f t="shared" ref="D345:R345" si="185">ROUND((D343*$V$6+D344*$V$7),0)</f>
        <v>87</v>
      </c>
      <c r="E345" s="41">
        <f t="shared" si="185"/>
        <v>85</v>
      </c>
      <c r="F345" s="41">
        <f t="shared" si="185"/>
        <v>88</v>
      </c>
      <c r="G345" s="41">
        <f t="shared" si="185"/>
        <v>83</v>
      </c>
      <c r="H345" s="41">
        <f t="shared" si="185"/>
        <v>86</v>
      </c>
      <c r="I345" s="41">
        <f t="shared" si="185"/>
        <v>91</v>
      </c>
      <c r="J345" s="41">
        <f t="shared" si="185"/>
        <v>92</v>
      </c>
      <c r="K345" s="41">
        <f t="shared" si="185"/>
        <v>91</v>
      </c>
      <c r="L345" s="41">
        <f t="shared" si="185"/>
        <v>89</v>
      </c>
      <c r="M345" s="41">
        <f t="shared" si="185"/>
        <v>88</v>
      </c>
      <c r="N345" s="41">
        <f t="shared" si="185"/>
        <v>83</v>
      </c>
      <c r="O345" s="41">
        <f t="shared" si="185"/>
        <v>78</v>
      </c>
      <c r="P345" s="41">
        <f t="shared" si="185"/>
        <v>87</v>
      </c>
      <c r="Q345" s="41">
        <f t="shared" si="185"/>
        <v>83</v>
      </c>
      <c r="R345" s="41">
        <f t="shared" si="185"/>
        <v>85</v>
      </c>
      <c r="S345" s="41">
        <f t="shared" si="184"/>
        <v>1296</v>
      </c>
      <c r="T345" s="41">
        <f t="shared" si="181"/>
        <v>86.4</v>
      </c>
      <c r="U345" s="376"/>
      <c r="V345" s="341"/>
    </row>
    <row r="346" spans="1:22" ht="15" customHeight="1" thickTop="1">
      <c r="A346" s="377">
        <v>38</v>
      </c>
      <c r="B346" s="26"/>
      <c r="C346" s="34" t="s">
        <v>34</v>
      </c>
      <c r="D346" s="83">
        <f>VLOOKUP($A$346,Raport1!$B$8:$T$280,4)</f>
        <v>78</v>
      </c>
      <c r="E346" s="83">
        <f>VLOOKUP($A$346,Raport1!$B$8:$T$280,5)</f>
        <v>77.5</v>
      </c>
      <c r="F346" s="83">
        <f>VLOOKUP($A$346,Raport1!$B$8:$T$280,6)</f>
        <v>76.5</v>
      </c>
      <c r="G346" s="83">
        <f>VLOOKUP($A$346,Raport1!$B$8:$T$280,7)</f>
        <v>76</v>
      </c>
      <c r="H346" s="83">
        <f>VLOOKUP($A$346,Raport1!$B$8:$T$280,8)</f>
        <v>75</v>
      </c>
      <c r="I346" s="83">
        <f>VLOOKUP($A$346,Raport1!$B$8:$T$280,9)</f>
        <v>76.5</v>
      </c>
      <c r="J346" s="83">
        <f>VLOOKUP($A$346,Raport1!$B$8:$T$280,10)</f>
        <v>89</v>
      </c>
      <c r="K346" s="83">
        <f>VLOOKUP($A$346,Raport1!$B$8:$T$280,11)</f>
        <v>82.5</v>
      </c>
      <c r="L346" s="83">
        <f>VLOOKUP($A$346,Raport1!$B$8:$T$280,12)</f>
        <v>84.5</v>
      </c>
      <c r="M346" s="83">
        <f>VLOOKUP($A$346,Raport1!$B$8:$T$280,13)</f>
        <v>76</v>
      </c>
      <c r="N346" s="83">
        <f>VLOOKUP($A$346,Raport1!$B$8:$T$280,14)</f>
        <v>73</v>
      </c>
      <c r="O346" s="83">
        <f>VLOOKUP($A$346,Raport1!$B$8:$T$280,15)</f>
        <v>76</v>
      </c>
      <c r="P346" s="83">
        <f>VLOOKUP($A$346,Raport1!$B$8:$T$280,16)</f>
        <v>71</v>
      </c>
      <c r="Q346" s="83">
        <f>VLOOKUP($A$346,Raport1!$B$8:$T$280,17)</f>
        <v>77.5</v>
      </c>
      <c r="R346" s="83">
        <f>VLOOKUP($A$346,Raport1!$B$8:$T$280,18)</f>
        <v>76</v>
      </c>
      <c r="S346" s="80">
        <f t="shared" si="184"/>
        <v>1165</v>
      </c>
      <c r="T346" s="80">
        <f t="shared" ref="T346:T354" si="186">ROUND(S346/COUNT(D346:R346),2)</f>
        <v>77.67</v>
      </c>
      <c r="U346" s="337" t="str">
        <f>'SIKAP IPA'!J109</f>
        <v>SB</v>
      </c>
      <c r="V346" s="340" t="s">
        <v>33</v>
      </c>
    </row>
    <row r="347" spans="1:22" ht="15" customHeight="1">
      <c r="A347" s="361"/>
      <c r="B347" s="26"/>
      <c r="C347" s="35" t="s">
        <v>35</v>
      </c>
      <c r="D347" s="84">
        <f>VLOOKUP($A$346,Raport2!$B$8:$T$280,4)</f>
        <v>80.5</v>
      </c>
      <c r="E347" s="84">
        <f>VLOOKUP($A$346,Raport2!$B$8:$T$280,5)</f>
        <v>79</v>
      </c>
      <c r="F347" s="84">
        <f>VLOOKUP($A$346,Raport2!$B$8:$T$280,6)</f>
        <v>77.5</v>
      </c>
      <c r="G347" s="84">
        <f>VLOOKUP($A$346,Raport2!$B$8:$T$280,7)</f>
        <v>88</v>
      </c>
      <c r="H347" s="84">
        <f>VLOOKUP($A$346,Raport2!$B$8:$T$280,8)</f>
        <v>75</v>
      </c>
      <c r="I347" s="84">
        <f>VLOOKUP($A$346,Raport2!$B$8:$T$280,9)</f>
        <v>79</v>
      </c>
      <c r="J347" s="84">
        <f>VLOOKUP($A$346,Raport2!$B$8:$T$280,10)</f>
        <v>90</v>
      </c>
      <c r="K347" s="84">
        <f>VLOOKUP($A$346,Raport2!$B$8:$T$280,11)</f>
        <v>81.5</v>
      </c>
      <c r="L347" s="84">
        <f>VLOOKUP($A$346,Raport2!$B$8:$T$280,12)</f>
        <v>85.5</v>
      </c>
      <c r="M347" s="84">
        <f>VLOOKUP($A$346,Raport2!$B$8:$T$280,13)</f>
        <v>79.5</v>
      </c>
      <c r="N347" s="84">
        <f>VLOOKUP($A$346,Raport2!$B$8:$T$280,14)</f>
        <v>77</v>
      </c>
      <c r="O347" s="84">
        <f>VLOOKUP($A$346,Raport2!$B$8:$T$280,15)</f>
        <v>80</v>
      </c>
      <c r="P347" s="84">
        <f>VLOOKUP($A$346,Raport2!$B$8:$T$280,16)</f>
        <v>75</v>
      </c>
      <c r="Q347" s="84">
        <f>VLOOKUP($A$346,Raport2!$B$8:$T$280,17)</f>
        <v>82.5</v>
      </c>
      <c r="R347" s="84">
        <f>VLOOKUP($A$346,Raport2!$B$8:$T$280,18)</f>
        <v>81</v>
      </c>
      <c r="S347" s="38">
        <f t="shared" si="184"/>
        <v>1211</v>
      </c>
      <c r="T347" s="38">
        <f t="shared" si="186"/>
        <v>80.73</v>
      </c>
      <c r="U347" s="375"/>
      <c r="V347" s="340"/>
    </row>
    <row r="348" spans="1:22" ht="15" customHeight="1">
      <c r="A348" s="361"/>
      <c r="B348" s="342" t="str">
        <f>VLOOKUP($A$346,PresensiMIPA!$A$7:$W$360,7)</f>
        <v>Anik Alfiana</v>
      </c>
      <c r="C348" s="35" t="s">
        <v>22</v>
      </c>
      <c r="D348" s="84">
        <f>VLOOKUP($A$346,Raport3!$B$8:$T$280,4)</f>
        <v>86</v>
      </c>
      <c r="E348" s="84">
        <f>VLOOKUP($A$346,Raport3!$B$8:$T$280,5)</f>
        <v>85</v>
      </c>
      <c r="F348" s="84">
        <f>VLOOKUP($A$346,Raport3!$B$8:$T$280,6)</f>
        <v>87.5</v>
      </c>
      <c r="G348" s="84">
        <f>VLOOKUP($A$346,Raport3!$B$8:$T$280,7)</f>
        <v>89</v>
      </c>
      <c r="H348" s="84">
        <f>VLOOKUP($A$346,Raport3!$B$8:$T$280,8)</f>
        <v>88</v>
      </c>
      <c r="I348" s="84">
        <f>VLOOKUP($A$346,Raport3!$B$8:$T$280,9)</f>
        <v>82</v>
      </c>
      <c r="J348" s="84">
        <f>VLOOKUP($A$346,Raport3!$B$8:$T$280,10)</f>
        <v>90</v>
      </c>
      <c r="K348" s="84">
        <f>VLOOKUP($A$346,Raport3!$B$8:$T$280,11)</f>
        <v>88</v>
      </c>
      <c r="L348" s="84">
        <f>VLOOKUP($A$346,Raport3!$B$8:$T$280,12)</f>
        <v>85.5</v>
      </c>
      <c r="M348" s="84">
        <f>VLOOKUP($A$346,Raport3!$B$8:$T$280,13)</f>
        <v>85</v>
      </c>
      <c r="N348" s="84">
        <f>VLOOKUP($A$346,Raport3!$B$8:$T$280,14)</f>
        <v>83.5</v>
      </c>
      <c r="O348" s="84">
        <f>VLOOKUP($A$346,Raport3!$B$8:$T$280,15)</f>
        <v>85</v>
      </c>
      <c r="P348" s="84">
        <f>VLOOKUP($A$346,Raport3!$B$8:$T$280,16)</f>
        <v>81</v>
      </c>
      <c r="Q348" s="84">
        <f>VLOOKUP($A$346,Raport3!$B$8:$T$280,17)</f>
        <v>82.5</v>
      </c>
      <c r="R348" s="84">
        <f>VLOOKUP($A$346,Raport3!$B$8:$T$280,18)</f>
        <v>81</v>
      </c>
      <c r="S348" s="38">
        <f t="shared" si="184"/>
        <v>1279</v>
      </c>
      <c r="T348" s="38">
        <f t="shared" si="186"/>
        <v>85.27</v>
      </c>
      <c r="U348" s="375"/>
      <c r="V348" s="340"/>
    </row>
    <row r="349" spans="1:22" ht="15" customHeight="1">
      <c r="A349" s="361"/>
      <c r="B349" s="342"/>
      <c r="C349" s="35" t="s">
        <v>23</v>
      </c>
      <c r="D349" s="84">
        <f>VLOOKUP($A$346,Raport4!$B$8:$T$255,4)</f>
        <v>90</v>
      </c>
      <c r="E349" s="84">
        <f>VLOOKUP($A$346,Raport4!$B$8:$T$255,5)</f>
        <v>85.5</v>
      </c>
      <c r="F349" s="84">
        <f>VLOOKUP($A$346,Raport4!$B$8:$T$255,6)</f>
        <v>91</v>
      </c>
      <c r="G349" s="84">
        <f>VLOOKUP($A$346,Raport4!$B$8:$T$255,7)</f>
        <v>90</v>
      </c>
      <c r="H349" s="84">
        <f>VLOOKUP($A$346,Raport4!$B$8:$T$255,8)</f>
        <v>88</v>
      </c>
      <c r="I349" s="84">
        <f>VLOOKUP($A$346,Raport4!$B$8:$T$255,9)</f>
        <v>84</v>
      </c>
      <c r="J349" s="84">
        <f>VLOOKUP($A$346,Raport4!$B$8:$T$255,10)</f>
        <v>90</v>
      </c>
      <c r="K349" s="84">
        <f>VLOOKUP($A$346,Raport4!$B$8:$T$255,11)</f>
        <v>88</v>
      </c>
      <c r="L349" s="84">
        <f>VLOOKUP($A$346,Raport4!$B$8:$T$255,12)</f>
        <v>87</v>
      </c>
      <c r="M349" s="84">
        <f>VLOOKUP($A$346,Raport4!$B$8:$T$255,12)</f>
        <v>87</v>
      </c>
      <c r="N349" s="84">
        <f>VLOOKUP($A$346,Raport4!$B$8:$T$255,14)</f>
        <v>86.5</v>
      </c>
      <c r="O349" s="84">
        <f>VLOOKUP($A$346,Raport4!$B$8:$T$255,15)</f>
        <v>77.5</v>
      </c>
      <c r="P349" s="84">
        <f>VLOOKUP($A$346,Raport4!$B$8:$T$255,16)</f>
        <v>82.5</v>
      </c>
      <c r="Q349" s="84">
        <f>VLOOKUP($A$346,Raport4!$B$8:$T$255,17)</f>
        <v>80</v>
      </c>
      <c r="R349" s="84">
        <f>VLOOKUP($A$346,Raport4!$B$8:$T$255,18)</f>
        <v>81.5</v>
      </c>
      <c r="S349" s="38">
        <f t="shared" si="184"/>
        <v>1288.5</v>
      </c>
      <c r="T349" s="38">
        <f t="shared" si="186"/>
        <v>85.9</v>
      </c>
      <c r="U349" s="375"/>
      <c r="V349" s="340"/>
    </row>
    <row r="350" spans="1:22" ht="15" customHeight="1">
      <c r="A350" s="361"/>
      <c r="B350" s="77" t="str">
        <f>VLOOKUP($A$346,PresensiMIPA!$A$7:$W$360,4)</f>
        <v>3526037003040001</v>
      </c>
      <c r="C350" s="35" t="s">
        <v>24</v>
      </c>
      <c r="D350" s="84">
        <f>VLOOKUP($A$346,Raport5!$B$8:$T$280,4)</f>
        <v>92</v>
      </c>
      <c r="E350" s="84">
        <f>VLOOKUP($A$346,Raport5!$B$8:$T$280,5)</f>
        <v>91</v>
      </c>
      <c r="F350" s="84">
        <f>VLOOKUP($A$346,Raport5!$B$8:$T$280,6)</f>
        <v>90</v>
      </c>
      <c r="G350" s="84">
        <f>VLOOKUP($A$346,Raport5!$B$8:$T$280,7)</f>
        <v>88.5</v>
      </c>
      <c r="H350" s="84">
        <f>VLOOKUP($A$346,Raport5!$B$8:$T$280,8)</f>
        <v>92.5</v>
      </c>
      <c r="I350" s="84">
        <f>VLOOKUP($A$346,Raport5!$B$8:$T$280,9)</f>
        <v>88</v>
      </c>
      <c r="J350" s="84">
        <f>VLOOKUP($A$346,Raport5!$B$8:$T$280,10)</f>
        <v>92</v>
      </c>
      <c r="K350" s="84">
        <f>VLOOKUP($A$346,Raport5!$B$8:$T$280,11)</f>
        <v>88</v>
      </c>
      <c r="L350" s="84">
        <f>VLOOKUP($A$346,Raport5!$B$8:$T$280,12)</f>
        <v>92.5</v>
      </c>
      <c r="M350" s="84">
        <f>VLOOKUP($A$346,Raport5!$B$8:$T$280,13)</f>
        <v>87</v>
      </c>
      <c r="N350" s="84">
        <f>VLOOKUP($A$346,Raport5!$B$8:$T$280,14)</f>
        <v>89.5</v>
      </c>
      <c r="O350" s="84">
        <f>VLOOKUP($A$346,Raport5!$B$8:$T$280,15)</f>
        <v>81.5</v>
      </c>
      <c r="P350" s="84">
        <f>VLOOKUP($A$346,Raport5!$B$8:$T$280,16)</f>
        <v>83</v>
      </c>
      <c r="Q350" s="84">
        <f>VLOOKUP($A$346,Raport5!$B$8:$T$280,17)</f>
        <v>84</v>
      </c>
      <c r="R350" s="84">
        <f>VLOOKUP($A$346,Raport5!$B$8:$T$280,18)</f>
        <v>86.5</v>
      </c>
      <c r="S350" s="38">
        <f t="shared" si="184"/>
        <v>1326</v>
      </c>
      <c r="T350" s="38">
        <f t="shared" si="186"/>
        <v>88.4</v>
      </c>
      <c r="U350" s="375"/>
      <c r="V350" s="340"/>
    </row>
    <row r="351" spans="1:22" ht="15" customHeight="1">
      <c r="A351" s="361"/>
      <c r="B351" s="78">
        <f>VLOOKUP($A$346,PresensiMIPA!$A$7:$W$360,2)</f>
        <v>12176</v>
      </c>
      <c r="C351" s="35" t="s">
        <v>67</v>
      </c>
      <c r="D351" s="84">
        <f>VLOOKUP($A$346,Raport6!$B$8:$T$280,4)</f>
        <v>92</v>
      </c>
      <c r="E351" s="84">
        <f>VLOOKUP($A$346,Raport6!$B$8:$T$280,5)</f>
        <v>93</v>
      </c>
      <c r="F351" s="84">
        <f>VLOOKUP($A$346,Raport6!$B$8:$T$280,6)</f>
        <v>94</v>
      </c>
      <c r="G351" s="84">
        <f>VLOOKUP($A$346,Raport6!$B$8:$T$280,7)</f>
        <v>88.5</v>
      </c>
      <c r="H351" s="84">
        <f>VLOOKUP($A$346,Raport6!$B$8:$T$280,8)</f>
        <v>92.5</v>
      </c>
      <c r="I351" s="84">
        <f>VLOOKUP($A$346,Raport6!$B$8:$T$280,9)</f>
        <v>88.5</v>
      </c>
      <c r="J351" s="84">
        <f>VLOOKUP($A$346,Raport6!$B$8:$T$280,10)</f>
        <v>95</v>
      </c>
      <c r="K351" s="84">
        <f>VLOOKUP($A$346,Raport6!$B$8:$T$280,11)</f>
        <v>91</v>
      </c>
      <c r="L351" s="84">
        <f>VLOOKUP($A$346,Raport6!$B$8:$T$280,12)</f>
        <v>92.5</v>
      </c>
      <c r="M351" s="84">
        <f>VLOOKUP($A$346,Raport6!$B$8:$T$280,13)</f>
        <v>89</v>
      </c>
      <c r="N351" s="84">
        <f>VLOOKUP($A$346,Raport6!$B$8:$T$280,14)</f>
        <v>87</v>
      </c>
      <c r="O351" s="84">
        <f>VLOOKUP($A$346,Raport6!$B$8:$T$280,15)</f>
        <v>82</v>
      </c>
      <c r="P351" s="84">
        <f>VLOOKUP($A$346,Raport6!$B$8:$T$280,16)</f>
        <v>84.5</v>
      </c>
      <c r="Q351" s="84">
        <f>VLOOKUP($A$346,Raport6!$B$8:$T$280,17)</f>
        <v>86.5</v>
      </c>
      <c r="R351" s="84">
        <f>VLOOKUP($A$346,Raport6!$B$8:$T$280,18)</f>
        <v>87.5</v>
      </c>
      <c r="S351" s="38">
        <f t="shared" si="184"/>
        <v>1343.5</v>
      </c>
      <c r="T351" s="38">
        <f t="shared" si="186"/>
        <v>89.57</v>
      </c>
      <c r="U351" s="375"/>
      <c r="V351" s="340"/>
    </row>
    <row r="352" spans="1:22" ht="15" customHeight="1">
      <c r="A352" s="361"/>
      <c r="B352" s="78" t="str">
        <f>VLOOKUP($A$346,PresensiMIPA!$A$7:$W$360,3)</f>
        <v>0042107396</v>
      </c>
      <c r="C352" s="28" t="s">
        <v>21</v>
      </c>
      <c r="D352" s="40">
        <f t="shared" ref="D352:S352" si="187">ROUND(((D346+D347+D348+D349+D350+D351)/6),2)</f>
        <v>86.42</v>
      </c>
      <c r="E352" s="40">
        <f t="shared" si="187"/>
        <v>85.17</v>
      </c>
      <c r="F352" s="40">
        <f t="shared" si="187"/>
        <v>86.08</v>
      </c>
      <c r="G352" s="40">
        <f t="shared" si="187"/>
        <v>86.67</v>
      </c>
      <c r="H352" s="40">
        <f t="shared" si="187"/>
        <v>85.17</v>
      </c>
      <c r="I352" s="40">
        <f t="shared" si="187"/>
        <v>83</v>
      </c>
      <c r="J352" s="40">
        <f t="shared" si="187"/>
        <v>91</v>
      </c>
      <c r="K352" s="40">
        <f t="shared" si="187"/>
        <v>86.5</v>
      </c>
      <c r="L352" s="40">
        <f t="shared" si="187"/>
        <v>87.92</v>
      </c>
      <c r="M352" s="40">
        <f t="shared" ref="M352" si="188">ROUND(((M346+M347+M348+M349+M350+M351)/6),2)</f>
        <v>83.92</v>
      </c>
      <c r="N352" s="40">
        <f t="shared" si="187"/>
        <v>82.75</v>
      </c>
      <c r="O352" s="40">
        <f t="shared" si="187"/>
        <v>80.33</v>
      </c>
      <c r="P352" s="40">
        <f t="shared" si="187"/>
        <v>79.5</v>
      </c>
      <c r="Q352" s="40">
        <f t="shared" si="187"/>
        <v>82.17</v>
      </c>
      <c r="R352" s="40">
        <f t="shared" si="187"/>
        <v>82.25</v>
      </c>
      <c r="S352" s="39">
        <f t="shared" si="187"/>
        <v>1268.83</v>
      </c>
      <c r="T352" s="40">
        <f t="shared" si="186"/>
        <v>84.59</v>
      </c>
      <c r="U352" s="375"/>
      <c r="V352" s="340"/>
    </row>
    <row r="353" spans="1:22" ht="15" customHeight="1">
      <c r="A353" s="361"/>
      <c r="B353" s="78"/>
      <c r="C353" s="28" t="s">
        <v>206</v>
      </c>
      <c r="D353" s="79">
        <f>VLOOKUP($A$346,'Nilai USP'!$B$8:$T$280,4)</f>
        <v>94</v>
      </c>
      <c r="E353" s="79">
        <f>VLOOKUP($A$346,'Nilai USP'!$B$8:$T$280,5)</f>
        <v>86.92307692307692</v>
      </c>
      <c r="F353" s="79">
        <f>VLOOKUP($A$346,'Nilai USP'!$B$8:$T$280,6)</f>
        <v>88</v>
      </c>
      <c r="G353" s="79">
        <f>VLOOKUP($A$346,'Nilai USP'!$B$8:$T$280,7)</f>
        <v>88</v>
      </c>
      <c r="H353" s="79">
        <f>VLOOKUP($A$346,'Nilai USP'!$B$8:$T$280,8)</f>
        <v>86</v>
      </c>
      <c r="I353" s="79">
        <f>VLOOKUP($A$346,'Nilai USP'!$B$8:$T$280,9)</f>
        <v>95</v>
      </c>
      <c r="J353" s="79">
        <f>VLOOKUP($A$346,'Nilai USP'!$B$8:$T$280,10)</f>
        <v>95</v>
      </c>
      <c r="K353" s="79">
        <f>VLOOKUP($A$346,'Nilai USP'!$B$8:$T$280,11)</f>
        <v>95</v>
      </c>
      <c r="L353" s="79">
        <f>VLOOKUP($A$346,'Nilai USP'!$B$8:$T$280,12)</f>
        <v>92</v>
      </c>
      <c r="M353" s="79">
        <f>VLOOKUP($A$346,'Nilai USP'!$B$8:$T$280,13)</f>
        <v>90.294117647058826</v>
      </c>
      <c r="N353" s="79">
        <f>VLOOKUP($A$346,'Nilai USP'!$B$8:$T$280,14)</f>
        <v>84</v>
      </c>
      <c r="O353" s="79">
        <f>VLOOKUP($A$346,'Nilai USP'!$B$8:$T$280,15)</f>
        <v>80</v>
      </c>
      <c r="P353" s="79">
        <f>VLOOKUP($A$346,'Nilai USP'!$B$8:$T$280,16)</f>
        <v>86</v>
      </c>
      <c r="Q353" s="79">
        <f>VLOOKUP($A$346,'Nilai USP'!$B$8:$T$280,17)</f>
        <v>85</v>
      </c>
      <c r="R353" s="79">
        <f>VLOOKUP($A$346,'Nilai USP'!$B$8:$T$280,18)</f>
        <v>86</v>
      </c>
      <c r="S353" s="38">
        <f t="shared" ref="S353:S360" si="189">SUM(D353:R353)</f>
        <v>1331.2171945701357</v>
      </c>
      <c r="T353" s="38">
        <f t="shared" si="186"/>
        <v>88.75</v>
      </c>
      <c r="U353" s="375"/>
      <c r="V353" s="340"/>
    </row>
    <row r="354" spans="1:22" ht="15" customHeight="1" thickBot="1">
      <c r="A354" s="362"/>
      <c r="B354" s="29"/>
      <c r="C354" s="37" t="s">
        <v>205</v>
      </c>
      <c r="D354" s="41">
        <f t="shared" ref="D354:R354" si="190">ROUND((D352*$V$6+D353*$V$7),0)</f>
        <v>90</v>
      </c>
      <c r="E354" s="41">
        <f t="shared" si="190"/>
        <v>86</v>
      </c>
      <c r="F354" s="41">
        <f t="shared" si="190"/>
        <v>87</v>
      </c>
      <c r="G354" s="41">
        <f t="shared" si="190"/>
        <v>87</v>
      </c>
      <c r="H354" s="41">
        <f t="shared" si="190"/>
        <v>86</v>
      </c>
      <c r="I354" s="41">
        <f t="shared" si="190"/>
        <v>89</v>
      </c>
      <c r="J354" s="41">
        <f t="shared" si="190"/>
        <v>93</v>
      </c>
      <c r="K354" s="41">
        <f t="shared" si="190"/>
        <v>91</v>
      </c>
      <c r="L354" s="41">
        <f t="shared" si="190"/>
        <v>90</v>
      </c>
      <c r="M354" s="41">
        <f t="shared" si="190"/>
        <v>87</v>
      </c>
      <c r="N354" s="41">
        <f t="shared" si="190"/>
        <v>83</v>
      </c>
      <c r="O354" s="41">
        <f t="shared" si="190"/>
        <v>80</v>
      </c>
      <c r="P354" s="41">
        <f t="shared" si="190"/>
        <v>83</v>
      </c>
      <c r="Q354" s="41">
        <f t="shared" si="190"/>
        <v>84</v>
      </c>
      <c r="R354" s="41">
        <f t="shared" si="190"/>
        <v>84</v>
      </c>
      <c r="S354" s="41">
        <f t="shared" si="189"/>
        <v>1300</v>
      </c>
      <c r="T354" s="41">
        <f t="shared" si="186"/>
        <v>86.67</v>
      </c>
      <c r="U354" s="376"/>
      <c r="V354" s="341"/>
    </row>
    <row r="355" spans="1:22" ht="15" customHeight="1" thickTop="1">
      <c r="A355" s="377">
        <v>39</v>
      </c>
      <c r="B355" s="26"/>
      <c r="C355" s="34" t="s">
        <v>34</v>
      </c>
      <c r="D355" s="83">
        <f>VLOOKUP($A$355,Raport1!$B$8:$T$280,4)</f>
        <v>78.5</v>
      </c>
      <c r="E355" s="83">
        <f>VLOOKUP($A$355,Raport1!$B$8:$T$280,5)</f>
        <v>82.5</v>
      </c>
      <c r="F355" s="83">
        <f>VLOOKUP($A$355,Raport1!$B$8:$T$280,6)</f>
        <v>76.5</v>
      </c>
      <c r="G355" s="83">
        <f>VLOOKUP($A$355,Raport1!$B$8:$T$280,7)</f>
        <v>81.5</v>
      </c>
      <c r="H355" s="83">
        <f>VLOOKUP($A$355,Raport1!$B$8:$T$280,8)</f>
        <v>80</v>
      </c>
      <c r="I355" s="83">
        <f>VLOOKUP($A$355,Raport1!$B$8:$T$280,9)</f>
        <v>76.5</v>
      </c>
      <c r="J355" s="83">
        <f>VLOOKUP($A$355,Raport1!$B$8:$T$280,10)</f>
        <v>89</v>
      </c>
      <c r="K355" s="83">
        <f>VLOOKUP($A$355,Raport1!$B$8:$T$280,11)</f>
        <v>83.5</v>
      </c>
      <c r="L355" s="83">
        <f>VLOOKUP($A$355,Raport1!$B$8:$T$280,12)</f>
        <v>84.5</v>
      </c>
      <c r="M355" s="83">
        <f>VLOOKUP($A$355,Raport1!$B$8:$T$280,13)</f>
        <v>72.5</v>
      </c>
      <c r="N355" s="83">
        <f>VLOOKUP($A$355,Raport1!$B$8:$T$280,14)</f>
        <v>80</v>
      </c>
      <c r="O355" s="83">
        <f>VLOOKUP($A$355,Raport1!$B$8:$T$280,15)</f>
        <v>77</v>
      </c>
      <c r="P355" s="83">
        <f>VLOOKUP($A$355,Raport1!$B$8:$T$280,16)</f>
        <v>75</v>
      </c>
      <c r="Q355" s="83">
        <f>VLOOKUP($A$355,Raport1!$B$8:$T$280,17)</f>
        <v>76.5</v>
      </c>
      <c r="R355" s="83">
        <f>VLOOKUP($A$355,Raport1!$B$8:$T$280,18)</f>
        <v>76.5</v>
      </c>
      <c r="S355" s="80">
        <f t="shared" si="189"/>
        <v>1190</v>
      </c>
      <c r="T355" s="80">
        <f t="shared" ref="T355:T363" si="191">ROUND(S355/COUNT(D355:R355),2)</f>
        <v>79.33</v>
      </c>
      <c r="U355" s="337" t="str">
        <f>'SIKAP IPA'!J118</f>
        <v>SB</v>
      </c>
      <c r="V355" s="340" t="s">
        <v>33</v>
      </c>
    </row>
    <row r="356" spans="1:22" ht="15" customHeight="1">
      <c r="A356" s="361"/>
      <c r="B356" s="26"/>
      <c r="C356" s="35" t="s">
        <v>35</v>
      </c>
      <c r="D356" s="84">
        <f>VLOOKUP($A$355,Raport2!$B$8:$T$280,4)</f>
        <v>82.5</v>
      </c>
      <c r="E356" s="84">
        <f>VLOOKUP($A$355,Raport2!$B$8:$T$280,5)</f>
        <v>85</v>
      </c>
      <c r="F356" s="84">
        <f>VLOOKUP($A$355,Raport2!$B$8:$T$280,6)</f>
        <v>80</v>
      </c>
      <c r="G356" s="84">
        <f>VLOOKUP($A$355,Raport2!$B$8:$T$280,7)</f>
        <v>84</v>
      </c>
      <c r="H356" s="84">
        <f>VLOOKUP($A$355,Raport2!$B$8:$T$280,8)</f>
        <v>80</v>
      </c>
      <c r="I356" s="84">
        <f>VLOOKUP($A$355,Raport2!$B$8:$T$280,9)</f>
        <v>81.5</v>
      </c>
      <c r="J356" s="84">
        <f>VLOOKUP($A$355,Raport2!$B$8:$T$280,10)</f>
        <v>89</v>
      </c>
      <c r="K356" s="84">
        <f>VLOOKUP($A$355,Raport2!$B$8:$T$280,11)</f>
        <v>85</v>
      </c>
      <c r="L356" s="84">
        <f>VLOOKUP($A$355,Raport2!$B$8:$T$280,12)</f>
        <v>85</v>
      </c>
      <c r="M356" s="84">
        <f>VLOOKUP($A$355,Raport2!$B$8:$T$280,13)</f>
        <v>79.5</v>
      </c>
      <c r="N356" s="84">
        <f>VLOOKUP($A$355,Raport2!$B$8:$T$280,14)</f>
        <v>84</v>
      </c>
      <c r="O356" s="84">
        <f>VLOOKUP($A$355,Raport2!$B$8:$T$280,15)</f>
        <v>82.5</v>
      </c>
      <c r="P356" s="84">
        <f>VLOOKUP($A$355,Raport2!$B$8:$T$280,16)</f>
        <v>80</v>
      </c>
      <c r="Q356" s="84">
        <f>VLOOKUP($A$355,Raport2!$B$8:$T$280,17)</f>
        <v>81</v>
      </c>
      <c r="R356" s="84">
        <f>VLOOKUP($A$355,Raport2!$B$8:$T$280,18)</f>
        <v>84</v>
      </c>
      <c r="S356" s="38">
        <f t="shared" si="189"/>
        <v>1243</v>
      </c>
      <c r="T356" s="38">
        <f t="shared" si="191"/>
        <v>82.87</v>
      </c>
      <c r="U356" s="375"/>
      <c r="V356" s="340"/>
    </row>
    <row r="357" spans="1:22" ht="15" customHeight="1">
      <c r="A357" s="361"/>
      <c r="B357" s="342" t="str">
        <f>VLOOKUP($A$355,PresensiMIPA!$A$7:$W$360,7)</f>
        <v>ARISTA MAULIDA ROZIANA PUTRI</v>
      </c>
      <c r="C357" s="35" t="s">
        <v>22</v>
      </c>
      <c r="D357" s="84">
        <f>VLOOKUP($A$355,Raport3!$B$8:$T$280,4)</f>
        <v>85</v>
      </c>
      <c r="E357" s="84">
        <f>VLOOKUP($A$355,Raport3!$B$8:$T$280,5)</f>
        <v>87</v>
      </c>
      <c r="F357" s="84">
        <f>VLOOKUP($A$355,Raport3!$B$8:$T$280,6)</f>
        <v>88</v>
      </c>
      <c r="G357" s="84">
        <f>VLOOKUP($A$355,Raport3!$B$8:$T$280,7)</f>
        <v>90.5</v>
      </c>
      <c r="H357" s="84">
        <f>VLOOKUP($A$355,Raport3!$B$8:$T$280,8)</f>
        <v>84.5</v>
      </c>
      <c r="I357" s="84">
        <f>VLOOKUP($A$355,Raport3!$B$8:$T$280,9)</f>
        <v>85</v>
      </c>
      <c r="J357" s="84">
        <f>VLOOKUP($A$355,Raport3!$B$8:$T$280,10)</f>
        <v>90</v>
      </c>
      <c r="K357" s="84">
        <f>VLOOKUP($A$355,Raport3!$B$8:$T$280,11)</f>
        <v>88</v>
      </c>
      <c r="L357" s="84">
        <f>VLOOKUP($A$355,Raport3!$B$8:$T$280,12)</f>
        <v>86.5</v>
      </c>
      <c r="M357" s="84">
        <f>VLOOKUP($A$355,Raport3!$B$8:$T$280,13)</f>
        <v>87</v>
      </c>
      <c r="N357" s="84">
        <f>VLOOKUP($A$355,Raport3!$B$8:$T$280,14)</f>
        <v>84.5</v>
      </c>
      <c r="O357" s="84">
        <f>VLOOKUP($A$355,Raport3!$B$8:$T$280,15)</f>
        <v>85.5</v>
      </c>
      <c r="P357" s="84">
        <f>VLOOKUP($A$355,Raport3!$B$8:$T$280,16)</f>
        <v>80</v>
      </c>
      <c r="Q357" s="84">
        <f>VLOOKUP($A$355,Raport3!$B$8:$T$280,17)</f>
        <v>81</v>
      </c>
      <c r="R357" s="84">
        <f>VLOOKUP($A$355,Raport3!$B$8:$T$280,18)</f>
        <v>86.5</v>
      </c>
      <c r="S357" s="38">
        <f t="shared" si="189"/>
        <v>1289</v>
      </c>
      <c r="T357" s="38">
        <f t="shared" si="191"/>
        <v>85.93</v>
      </c>
      <c r="U357" s="375"/>
      <c r="V357" s="340"/>
    </row>
    <row r="358" spans="1:22" ht="15" customHeight="1">
      <c r="A358" s="361"/>
      <c r="B358" s="342"/>
      <c r="C358" s="35" t="s">
        <v>23</v>
      </c>
      <c r="D358" s="84">
        <f>VLOOKUP($A$355,Raport4!$B$8:$T$255,4)</f>
        <v>90.5</v>
      </c>
      <c r="E358" s="84">
        <f>VLOOKUP($A$355,Raport4!$B$8:$T$255,5)</f>
        <v>91</v>
      </c>
      <c r="F358" s="84">
        <f>VLOOKUP($A$355,Raport4!$B$8:$T$255,6)</f>
        <v>92</v>
      </c>
      <c r="G358" s="84">
        <f>VLOOKUP($A$355,Raport4!$B$8:$T$255,7)</f>
        <v>91.5</v>
      </c>
      <c r="H358" s="84">
        <f>VLOOKUP($A$355,Raport4!$B$8:$T$255,8)</f>
        <v>89</v>
      </c>
      <c r="I358" s="84">
        <f>VLOOKUP($A$355,Raport4!$B$8:$T$255,9)</f>
        <v>85</v>
      </c>
      <c r="J358" s="84">
        <f>VLOOKUP($A$355,Raport4!$B$8:$T$255,10)</f>
        <v>92.5</v>
      </c>
      <c r="K358" s="84">
        <f>VLOOKUP($A$355,Raport4!$B$8:$T$255,11)</f>
        <v>88</v>
      </c>
      <c r="L358" s="84">
        <f>VLOOKUP($A$355,Raport4!$B$8:$T$255,12)</f>
        <v>87</v>
      </c>
      <c r="M358" s="84">
        <f>VLOOKUP($A$355,Raport4!$B$8:$T$255,12)</f>
        <v>87</v>
      </c>
      <c r="N358" s="84">
        <f>VLOOKUP($A$355,Raport4!$B$8:$T$255,14)</f>
        <v>81.5</v>
      </c>
      <c r="O358" s="84">
        <f>VLOOKUP($A$355,Raport4!$B$8:$T$255,15)</f>
        <v>81.5</v>
      </c>
      <c r="P358" s="84">
        <f>VLOOKUP($A$355,Raport4!$B$8:$T$255,16)</f>
        <v>81.5</v>
      </c>
      <c r="Q358" s="84">
        <f>VLOOKUP($A$355,Raport4!$B$8:$T$255,17)</f>
        <v>85</v>
      </c>
      <c r="R358" s="84">
        <f>VLOOKUP($A$355,Raport4!$B$8:$T$255,18)</f>
        <v>85</v>
      </c>
      <c r="S358" s="38">
        <f t="shared" si="189"/>
        <v>1308</v>
      </c>
      <c r="T358" s="38">
        <f t="shared" si="191"/>
        <v>87.2</v>
      </c>
      <c r="U358" s="375"/>
      <c r="V358" s="340"/>
    </row>
    <row r="359" spans="1:22" ht="15" customHeight="1">
      <c r="A359" s="361"/>
      <c r="B359" s="77" t="str">
        <f>VLOOKUP($A$355,PresensiMIPA!$A$7:$W$360,4)</f>
        <v>3526015205030002</v>
      </c>
      <c r="C359" s="35" t="s">
        <v>24</v>
      </c>
      <c r="D359" s="84">
        <f>VLOOKUP($A$355,Raport5!$B$8:$T$280,4)</f>
        <v>91</v>
      </c>
      <c r="E359" s="84">
        <f>VLOOKUP($A$355,Raport5!$B$8:$T$280,5)</f>
        <v>95</v>
      </c>
      <c r="F359" s="84">
        <f>VLOOKUP($A$355,Raport5!$B$8:$T$280,6)</f>
        <v>94</v>
      </c>
      <c r="G359" s="84">
        <f>VLOOKUP($A$355,Raport5!$B$8:$T$280,7)</f>
        <v>93</v>
      </c>
      <c r="H359" s="84">
        <f>VLOOKUP($A$355,Raport5!$B$8:$T$280,8)</f>
        <v>92.5</v>
      </c>
      <c r="I359" s="84">
        <f>VLOOKUP($A$355,Raport5!$B$8:$T$280,9)</f>
        <v>88</v>
      </c>
      <c r="J359" s="84">
        <f>VLOOKUP($A$355,Raport5!$B$8:$T$280,10)</f>
        <v>94.5</v>
      </c>
      <c r="K359" s="84">
        <f>VLOOKUP($A$355,Raport5!$B$8:$T$280,11)</f>
        <v>88</v>
      </c>
      <c r="L359" s="84">
        <f>VLOOKUP($A$355,Raport5!$B$8:$T$280,12)</f>
        <v>90.5</v>
      </c>
      <c r="M359" s="84">
        <f>VLOOKUP($A$355,Raport5!$B$8:$T$280,13)</f>
        <v>93</v>
      </c>
      <c r="N359" s="84">
        <f>VLOOKUP($A$355,Raport5!$B$8:$T$280,14)</f>
        <v>84.5</v>
      </c>
      <c r="O359" s="84">
        <f>VLOOKUP($A$355,Raport5!$B$8:$T$280,15)</f>
        <v>85.5</v>
      </c>
      <c r="P359" s="84">
        <f>VLOOKUP($A$355,Raport5!$B$8:$T$280,16)</f>
        <v>88</v>
      </c>
      <c r="Q359" s="84">
        <f>VLOOKUP($A$355,Raport5!$B$8:$T$280,17)</f>
        <v>84</v>
      </c>
      <c r="R359" s="84">
        <f>VLOOKUP($A$355,Raport5!$B$8:$T$280,18)</f>
        <v>90.5</v>
      </c>
      <c r="S359" s="38">
        <f t="shared" si="189"/>
        <v>1352</v>
      </c>
      <c r="T359" s="38">
        <f t="shared" si="191"/>
        <v>90.13</v>
      </c>
      <c r="U359" s="375"/>
      <c r="V359" s="340"/>
    </row>
    <row r="360" spans="1:22" ht="15" customHeight="1">
      <c r="A360" s="361"/>
      <c r="B360" s="78">
        <f>VLOOKUP($A$355,PresensiMIPA!$A$7:$W$360,2)</f>
        <v>12183</v>
      </c>
      <c r="C360" s="35" t="s">
        <v>67</v>
      </c>
      <c r="D360" s="84">
        <f>VLOOKUP($A$355,Raport6!$B$8:$T$280,4)</f>
        <v>92</v>
      </c>
      <c r="E360" s="84">
        <f>VLOOKUP($A$355,Raport6!$B$8:$T$280,5)</f>
        <v>96</v>
      </c>
      <c r="F360" s="84">
        <f>VLOOKUP($A$355,Raport6!$B$8:$T$280,6)</f>
        <v>97</v>
      </c>
      <c r="G360" s="84">
        <f>VLOOKUP($A$355,Raport6!$B$8:$T$280,7)</f>
        <v>93</v>
      </c>
      <c r="H360" s="84">
        <f>VLOOKUP($A$355,Raport6!$B$8:$T$280,8)</f>
        <v>92.5</v>
      </c>
      <c r="I360" s="84">
        <f>VLOOKUP($A$355,Raport6!$B$8:$T$280,9)</f>
        <v>88</v>
      </c>
      <c r="J360" s="84">
        <f>VLOOKUP($A$355,Raport6!$B$8:$T$280,10)</f>
        <v>97.5</v>
      </c>
      <c r="K360" s="84">
        <f>VLOOKUP($A$355,Raport6!$B$8:$T$280,11)</f>
        <v>91</v>
      </c>
      <c r="L360" s="84">
        <f>VLOOKUP($A$355,Raport6!$B$8:$T$280,12)</f>
        <v>92.5</v>
      </c>
      <c r="M360" s="84">
        <f>VLOOKUP($A$355,Raport6!$B$8:$T$280,13)</f>
        <v>96</v>
      </c>
      <c r="N360" s="84">
        <f>VLOOKUP($A$355,Raport6!$B$8:$T$280,14)</f>
        <v>88.5</v>
      </c>
      <c r="O360" s="84">
        <f>VLOOKUP($A$355,Raport6!$B$8:$T$280,15)</f>
        <v>86.5</v>
      </c>
      <c r="P360" s="84">
        <f>VLOOKUP($A$355,Raport6!$B$8:$T$280,16)</f>
        <v>88</v>
      </c>
      <c r="Q360" s="84">
        <f>VLOOKUP($A$355,Raport6!$B$8:$T$280,17)</f>
        <v>89</v>
      </c>
      <c r="R360" s="84">
        <f>VLOOKUP($A$355,Raport6!$B$8:$T$280,18)</f>
        <v>91</v>
      </c>
      <c r="S360" s="38">
        <f t="shared" si="189"/>
        <v>1378.5</v>
      </c>
      <c r="T360" s="38">
        <f t="shared" si="191"/>
        <v>91.9</v>
      </c>
      <c r="U360" s="375"/>
      <c r="V360" s="340"/>
    </row>
    <row r="361" spans="1:22" ht="15" customHeight="1">
      <c r="A361" s="361"/>
      <c r="B361" s="78" t="str">
        <f>VLOOKUP($A$355,PresensiMIPA!$A$7:$W$360,3)</f>
        <v>0036390643</v>
      </c>
      <c r="C361" s="28" t="s">
        <v>21</v>
      </c>
      <c r="D361" s="40">
        <f t="shared" ref="D361:S361" si="192">ROUND(((D355+D356+D357+D358+D359+D360)/6),2)</f>
        <v>86.58</v>
      </c>
      <c r="E361" s="40">
        <f t="shared" si="192"/>
        <v>89.42</v>
      </c>
      <c r="F361" s="40">
        <f t="shared" si="192"/>
        <v>87.92</v>
      </c>
      <c r="G361" s="40">
        <f t="shared" si="192"/>
        <v>88.92</v>
      </c>
      <c r="H361" s="40">
        <f t="shared" si="192"/>
        <v>86.42</v>
      </c>
      <c r="I361" s="40">
        <f t="shared" si="192"/>
        <v>84</v>
      </c>
      <c r="J361" s="40">
        <f t="shared" si="192"/>
        <v>92.08</v>
      </c>
      <c r="K361" s="40">
        <f t="shared" si="192"/>
        <v>87.25</v>
      </c>
      <c r="L361" s="40">
        <f t="shared" si="192"/>
        <v>87.67</v>
      </c>
      <c r="M361" s="40">
        <f t="shared" ref="M361" si="193">ROUND(((M355+M356+M357+M358+M359+M360)/6),2)</f>
        <v>85.83</v>
      </c>
      <c r="N361" s="40">
        <f t="shared" si="192"/>
        <v>83.83</v>
      </c>
      <c r="O361" s="40">
        <f t="shared" si="192"/>
        <v>83.08</v>
      </c>
      <c r="P361" s="40">
        <f t="shared" si="192"/>
        <v>82.08</v>
      </c>
      <c r="Q361" s="40">
        <f t="shared" si="192"/>
        <v>82.75</v>
      </c>
      <c r="R361" s="40">
        <f t="shared" si="192"/>
        <v>85.58</v>
      </c>
      <c r="S361" s="39">
        <f t="shared" si="192"/>
        <v>1293.42</v>
      </c>
      <c r="T361" s="40">
        <f t="shared" si="191"/>
        <v>86.23</v>
      </c>
      <c r="U361" s="375"/>
      <c r="V361" s="340"/>
    </row>
    <row r="362" spans="1:22" ht="15" customHeight="1">
      <c r="A362" s="361"/>
      <c r="B362" s="78"/>
      <c r="C362" s="28" t="s">
        <v>206</v>
      </c>
      <c r="D362" s="79">
        <f>VLOOKUP($A$355,'Nilai USP'!$B$8:$T$280,4)</f>
        <v>99</v>
      </c>
      <c r="E362" s="79">
        <f>VLOOKUP($A$355,'Nilai USP'!$B$8:$T$280,5)</f>
        <v>88.461538461538467</v>
      </c>
      <c r="F362" s="79">
        <f>VLOOKUP($A$355,'Nilai USP'!$B$8:$T$280,6)</f>
        <v>93</v>
      </c>
      <c r="G362" s="79">
        <f>VLOOKUP($A$355,'Nilai USP'!$B$8:$T$280,7)</f>
        <v>86</v>
      </c>
      <c r="H362" s="79">
        <f>VLOOKUP($A$355,'Nilai USP'!$B$8:$T$280,8)</f>
        <v>82</v>
      </c>
      <c r="I362" s="79">
        <f>VLOOKUP($A$355,'Nilai USP'!$B$8:$T$280,9)</f>
        <v>98</v>
      </c>
      <c r="J362" s="79">
        <f>VLOOKUP($A$355,'Nilai USP'!$B$8:$T$280,10)</f>
        <v>99</v>
      </c>
      <c r="K362" s="79">
        <f>VLOOKUP($A$355,'Nilai USP'!$B$8:$T$280,11)</f>
        <v>94</v>
      </c>
      <c r="L362" s="79">
        <f>VLOOKUP($A$355,'Nilai USP'!$B$8:$T$280,12)</f>
        <v>92</v>
      </c>
      <c r="M362" s="79">
        <f>VLOOKUP($A$355,'Nilai USP'!$B$8:$T$280,13)</f>
        <v>89.411764705882348</v>
      </c>
      <c r="N362" s="79">
        <f>VLOOKUP($A$355,'Nilai USP'!$B$8:$T$280,14)</f>
        <v>78</v>
      </c>
      <c r="O362" s="79">
        <f>VLOOKUP($A$355,'Nilai USP'!$B$8:$T$280,15)</f>
        <v>76</v>
      </c>
      <c r="P362" s="79">
        <f>VLOOKUP($A$355,'Nilai USP'!$B$8:$T$280,16)</f>
        <v>86</v>
      </c>
      <c r="Q362" s="79">
        <f>VLOOKUP($A$355,'Nilai USP'!$B$8:$T$280,17)</f>
        <v>88</v>
      </c>
      <c r="R362" s="79">
        <f>VLOOKUP($A$355,'Nilai USP'!$B$8:$T$280,18)</f>
        <v>89</v>
      </c>
      <c r="S362" s="38">
        <f t="shared" ref="S362:S369" si="194">SUM(D362:R362)</f>
        <v>1337.8733031674208</v>
      </c>
      <c r="T362" s="38">
        <f t="shared" si="191"/>
        <v>89.19</v>
      </c>
      <c r="U362" s="375"/>
      <c r="V362" s="340"/>
    </row>
    <row r="363" spans="1:22" ht="15" customHeight="1" thickBot="1">
      <c r="A363" s="362"/>
      <c r="B363" s="29"/>
      <c r="C363" s="37" t="s">
        <v>205</v>
      </c>
      <c r="D363" s="41">
        <f t="shared" ref="D363:R363" si="195">ROUND((D361*$V$6+D362*$V$7),0)</f>
        <v>93</v>
      </c>
      <c r="E363" s="41">
        <f t="shared" si="195"/>
        <v>89</v>
      </c>
      <c r="F363" s="41">
        <f t="shared" si="195"/>
        <v>90</v>
      </c>
      <c r="G363" s="41">
        <f t="shared" si="195"/>
        <v>87</v>
      </c>
      <c r="H363" s="41">
        <f t="shared" si="195"/>
        <v>84</v>
      </c>
      <c r="I363" s="41">
        <f t="shared" si="195"/>
        <v>91</v>
      </c>
      <c r="J363" s="41">
        <f t="shared" si="195"/>
        <v>96</v>
      </c>
      <c r="K363" s="41">
        <f t="shared" si="195"/>
        <v>91</v>
      </c>
      <c r="L363" s="41">
        <f t="shared" si="195"/>
        <v>90</v>
      </c>
      <c r="M363" s="41">
        <f t="shared" si="195"/>
        <v>88</v>
      </c>
      <c r="N363" s="41">
        <f t="shared" si="195"/>
        <v>81</v>
      </c>
      <c r="O363" s="41">
        <f t="shared" si="195"/>
        <v>80</v>
      </c>
      <c r="P363" s="41">
        <f t="shared" si="195"/>
        <v>84</v>
      </c>
      <c r="Q363" s="41">
        <f t="shared" si="195"/>
        <v>85</v>
      </c>
      <c r="R363" s="41">
        <f t="shared" si="195"/>
        <v>87</v>
      </c>
      <c r="S363" s="41">
        <f t="shared" si="194"/>
        <v>1316</v>
      </c>
      <c r="T363" s="41">
        <f t="shared" si="191"/>
        <v>87.73</v>
      </c>
      <c r="U363" s="376"/>
      <c r="V363" s="341"/>
    </row>
    <row r="364" spans="1:22" ht="15" customHeight="1" thickTop="1">
      <c r="A364" s="377">
        <v>40</v>
      </c>
      <c r="B364" s="26"/>
      <c r="C364" s="34" t="s">
        <v>34</v>
      </c>
      <c r="D364" s="83">
        <f>VLOOKUP($A$364,Raport1!$B$8:$T$280,4)</f>
        <v>80.5</v>
      </c>
      <c r="E364" s="83">
        <f>VLOOKUP($A$364,Raport1!$B$8:$T$280,5)</f>
        <v>76.5</v>
      </c>
      <c r="F364" s="83">
        <f>VLOOKUP($A$364,Raport1!$B$8:$T$280,6)</f>
        <v>78.5</v>
      </c>
      <c r="G364" s="83">
        <f>VLOOKUP($A$364,Raport1!$B$8:$T$280,7)</f>
        <v>76.5</v>
      </c>
      <c r="H364" s="83">
        <f>VLOOKUP($A$364,Raport1!$B$8:$T$280,8)</f>
        <v>85</v>
      </c>
      <c r="I364" s="83">
        <f>VLOOKUP($A$364,Raport1!$B$8:$T$280,9)</f>
        <v>77.5</v>
      </c>
      <c r="J364" s="83">
        <f>VLOOKUP($A$364,Raport1!$B$8:$T$280,10)</f>
        <v>85</v>
      </c>
      <c r="K364" s="83">
        <f>VLOOKUP($A$364,Raport1!$B$8:$T$280,11)</f>
        <v>84</v>
      </c>
      <c r="L364" s="83">
        <f>VLOOKUP($A$364,Raport1!$B$8:$T$280,12)</f>
        <v>85</v>
      </c>
      <c r="M364" s="83">
        <f>VLOOKUP($A$364,Raport1!$B$8:$T$280,13)</f>
        <v>73</v>
      </c>
      <c r="N364" s="83">
        <f>VLOOKUP($A$364,Raport1!$B$8:$T$280,14)</f>
        <v>77.5</v>
      </c>
      <c r="O364" s="83">
        <f>VLOOKUP($A$364,Raport1!$B$8:$T$280,15)</f>
        <v>81</v>
      </c>
      <c r="P364" s="83">
        <f>VLOOKUP($A$364,Raport1!$B$8:$T$280,16)</f>
        <v>74</v>
      </c>
      <c r="Q364" s="83">
        <f>VLOOKUP($A$364,Raport1!$B$8:$T$280,17)</f>
        <v>79.5</v>
      </c>
      <c r="R364" s="83">
        <f>VLOOKUP($A$364,Raport1!$B$8:$T$280,18)</f>
        <v>78.5</v>
      </c>
      <c r="S364" s="80">
        <f t="shared" si="194"/>
        <v>1192</v>
      </c>
      <c r="T364" s="80">
        <f t="shared" ref="T364:T372" si="196">ROUND(S364/COUNT(D364:R364),2)</f>
        <v>79.47</v>
      </c>
      <c r="U364" s="337" t="str">
        <f>'SIKAP IPA'!J127</f>
        <v>SB</v>
      </c>
      <c r="V364" s="340" t="s">
        <v>33</v>
      </c>
    </row>
    <row r="365" spans="1:22" ht="15" customHeight="1">
      <c r="A365" s="361"/>
      <c r="B365" s="26"/>
      <c r="C365" s="35" t="s">
        <v>35</v>
      </c>
      <c r="D365" s="84">
        <f>VLOOKUP($A$364,Raport2!$B$8:$T$280,4)</f>
        <v>84.5</v>
      </c>
      <c r="E365" s="84">
        <f>VLOOKUP($A$364,Raport2!$B$8:$T$280,5)</f>
        <v>81</v>
      </c>
      <c r="F365" s="84">
        <f>VLOOKUP($A$364,Raport2!$B$8:$T$280,6)</f>
        <v>82.5</v>
      </c>
      <c r="G365" s="84">
        <f>VLOOKUP($A$364,Raport2!$B$8:$T$280,7)</f>
        <v>87.5</v>
      </c>
      <c r="H365" s="84">
        <f>VLOOKUP($A$364,Raport2!$B$8:$T$280,8)</f>
        <v>85</v>
      </c>
      <c r="I365" s="84">
        <f>VLOOKUP($A$364,Raport2!$B$8:$T$280,9)</f>
        <v>81.5</v>
      </c>
      <c r="J365" s="84">
        <f>VLOOKUP($A$364,Raport2!$B$8:$T$280,10)</f>
        <v>89</v>
      </c>
      <c r="K365" s="84">
        <f>VLOOKUP($A$364,Raport2!$B$8:$T$280,11)</f>
        <v>84</v>
      </c>
      <c r="L365" s="84">
        <f>VLOOKUP($A$364,Raport2!$B$8:$T$280,12)</f>
        <v>84</v>
      </c>
      <c r="M365" s="84">
        <f>VLOOKUP($A$364,Raport2!$B$8:$T$280,13)</f>
        <v>83</v>
      </c>
      <c r="N365" s="84">
        <f>VLOOKUP($A$364,Raport2!$B$8:$T$280,14)</f>
        <v>83.5</v>
      </c>
      <c r="O365" s="84">
        <f>VLOOKUP($A$364,Raport2!$B$8:$T$280,15)</f>
        <v>86</v>
      </c>
      <c r="P365" s="84">
        <f>VLOOKUP($A$364,Raport2!$B$8:$T$280,16)</f>
        <v>80</v>
      </c>
      <c r="Q365" s="84">
        <f>VLOOKUP($A$364,Raport2!$B$8:$T$280,17)</f>
        <v>84.5</v>
      </c>
      <c r="R365" s="84">
        <f>VLOOKUP($A$364,Raport2!$B$8:$T$280,18)</f>
        <v>85</v>
      </c>
      <c r="S365" s="38">
        <f t="shared" si="194"/>
        <v>1261</v>
      </c>
      <c r="T365" s="38">
        <f t="shared" si="196"/>
        <v>84.07</v>
      </c>
      <c r="U365" s="375"/>
      <c r="V365" s="340"/>
    </row>
    <row r="366" spans="1:22" ht="15" customHeight="1">
      <c r="A366" s="361"/>
      <c r="B366" s="342" t="str">
        <f>VLOOKUP($A$364,PresensiMIPA!$A$7:$W$360,7)</f>
        <v>BINTANG FESTIVANI</v>
      </c>
      <c r="C366" s="35" t="s">
        <v>22</v>
      </c>
      <c r="D366" s="84">
        <f>VLOOKUP($A$364,Raport3!$B$8:$T$280,4)</f>
        <v>88.5</v>
      </c>
      <c r="E366" s="84">
        <f>VLOOKUP($A$364,Raport3!$B$8:$T$280,5)</f>
        <v>85</v>
      </c>
      <c r="F366" s="84">
        <f>VLOOKUP($A$364,Raport3!$B$8:$T$280,6)</f>
        <v>89</v>
      </c>
      <c r="G366" s="84">
        <f>VLOOKUP($A$364,Raport3!$B$8:$T$280,7)</f>
        <v>94</v>
      </c>
      <c r="H366" s="84">
        <f>VLOOKUP($A$364,Raport3!$B$8:$T$280,8)</f>
        <v>84.5</v>
      </c>
      <c r="I366" s="84">
        <f>VLOOKUP($A$364,Raport3!$B$8:$T$280,9)</f>
        <v>82.5</v>
      </c>
      <c r="J366" s="84">
        <f>VLOOKUP($A$364,Raport3!$B$8:$T$280,10)</f>
        <v>89.5</v>
      </c>
      <c r="K366" s="84">
        <f>VLOOKUP($A$364,Raport3!$B$8:$T$280,11)</f>
        <v>87</v>
      </c>
      <c r="L366" s="84">
        <f>VLOOKUP($A$364,Raport3!$B$8:$T$280,12)</f>
        <v>86</v>
      </c>
      <c r="M366" s="84">
        <f>VLOOKUP($A$364,Raport3!$B$8:$T$280,13)</f>
        <v>84</v>
      </c>
      <c r="N366" s="84">
        <f>VLOOKUP($A$364,Raport3!$B$8:$T$280,14)</f>
        <v>87</v>
      </c>
      <c r="O366" s="84">
        <f>VLOOKUP($A$364,Raport3!$B$8:$T$280,15)</f>
        <v>85</v>
      </c>
      <c r="P366" s="84">
        <f>VLOOKUP($A$364,Raport3!$B$8:$T$280,16)</f>
        <v>91</v>
      </c>
      <c r="Q366" s="84">
        <f>VLOOKUP($A$364,Raport3!$B$8:$T$280,17)</f>
        <v>85</v>
      </c>
      <c r="R366" s="84">
        <f>VLOOKUP($A$364,Raport3!$B$8:$T$280,18)</f>
        <v>86.5</v>
      </c>
      <c r="S366" s="38">
        <f t="shared" si="194"/>
        <v>1304.5</v>
      </c>
      <c r="T366" s="38">
        <f t="shared" si="196"/>
        <v>86.97</v>
      </c>
      <c r="U366" s="375"/>
      <c r="V366" s="340"/>
    </row>
    <row r="367" spans="1:22" ht="15" customHeight="1">
      <c r="A367" s="361"/>
      <c r="B367" s="342"/>
      <c r="C367" s="35" t="s">
        <v>23</v>
      </c>
      <c r="D367" s="84">
        <f>VLOOKUP($A$364,Raport4!$B$8:$T$255,4)</f>
        <v>90.5</v>
      </c>
      <c r="E367" s="84">
        <f>VLOOKUP($A$364,Raport4!$B$8:$T$255,5)</f>
        <v>87</v>
      </c>
      <c r="F367" s="84">
        <f>VLOOKUP($A$364,Raport4!$B$8:$T$255,6)</f>
        <v>91</v>
      </c>
      <c r="G367" s="84">
        <f>VLOOKUP($A$364,Raport4!$B$8:$T$255,7)</f>
        <v>94.5</v>
      </c>
      <c r="H367" s="84">
        <f>VLOOKUP($A$364,Raport4!$B$8:$T$255,8)</f>
        <v>91</v>
      </c>
      <c r="I367" s="84">
        <f>VLOOKUP($A$364,Raport4!$B$8:$T$255,9)</f>
        <v>85.5</v>
      </c>
      <c r="J367" s="84">
        <f>VLOOKUP($A$364,Raport4!$B$8:$T$255,10)</f>
        <v>93</v>
      </c>
      <c r="K367" s="84">
        <f>VLOOKUP($A$364,Raport4!$B$8:$T$255,11)</f>
        <v>87</v>
      </c>
      <c r="L367" s="84">
        <f>VLOOKUP($A$364,Raport4!$B$8:$T$255,12)</f>
        <v>87.5</v>
      </c>
      <c r="M367" s="84">
        <f>VLOOKUP($A$364,Raport4!$B$8:$T$255,12)</f>
        <v>87.5</v>
      </c>
      <c r="N367" s="84">
        <f>VLOOKUP($A$364,Raport4!$B$8:$T$255,14)</f>
        <v>90.5</v>
      </c>
      <c r="O367" s="84">
        <f>VLOOKUP($A$364,Raport4!$B$8:$T$255,15)</f>
        <v>85.5</v>
      </c>
      <c r="P367" s="84">
        <f>VLOOKUP($A$364,Raport4!$B$8:$T$255,16)</f>
        <v>92.5</v>
      </c>
      <c r="Q367" s="84">
        <f>VLOOKUP($A$364,Raport4!$B$8:$T$255,17)</f>
        <v>88</v>
      </c>
      <c r="R367" s="84">
        <f>VLOOKUP($A$364,Raport4!$B$8:$T$255,18)</f>
        <v>85.5</v>
      </c>
      <c r="S367" s="38">
        <f t="shared" si="194"/>
        <v>1336.5</v>
      </c>
      <c r="T367" s="38">
        <f t="shared" si="196"/>
        <v>89.1</v>
      </c>
      <c r="U367" s="375"/>
      <c r="V367" s="340"/>
    </row>
    <row r="368" spans="1:22" ht="15" customHeight="1">
      <c r="A368" s="361"/>
      <c r="B368" s="77" t="str">
        <f>VLOOKUP($A$364,PresensiMIPA!$A$7:$W$360,4)</f>
        <v>3526025701040001</v>
      </c>
      <c r="C368" s="35" t="s">
        <v>24</v>
      </c>
      <c r="D368" s="84">
        <f>VLOOKUP($A$364,Raport5!$B$8:$T$280,4)</f>
        <v>89.5</v>
      </c>
      <c r="E368" s="84">
        <f>VLOOKUP($A$364,Raport5!$B$8:$T$280,5)</f>
        <v>89.5</v>
      </c>
      <c r="F368" s="84">
        <f>VLOOKUP($A$364,Raport5!$B$8:$T$280,6)</f>
        <v>92</v>
      </c>
      <c r="G368" s="84">
        <f>VLOOKUP($A$364,Raport5!$B$8:$T$280,7)</f>
        <v>87.5</v>
      </c>
      <c r="H368" s="84">
        <f>VLOOKUP($A$364,Raport5!$B$8:$T$280,8)</f>
        <v>94.5</v>
      </c>
      <c r="I368" s="84">
        <f>VLOOKUP($A$364,Raport5!$B$8:$T$280,9)</f>
        <v>86.5</v>
      </c>
      <c r="J368" s="84">
        <f>VLOOKUP($A$364,Raport5!$B$8:$T$280,10)</f>
        <v>94.5</v>
      </c>
      <c r="K368" s="84">
        <f>VLOOKUP($A$364,Raport5!$B$8:$T$280,11)</f>
        <v>87</v>
      </c>
      <c r="L368" s="84">
        <f>VLOOKUP($A$364,Raport5!$B$8:$T$280,12)</f>
        <v>92.5</v>
      </c>
      <c r="M368" s="84">
        <f>VLOOKUP($A$364,Raport5!$B$8:$T$280,13)</f>
        <v>92.5</v>
      </c>
      <c r="N368" s="84">
        <f>VLOOKUP($A$364,Raport5!$B$8:$T$280,14)</f>
        <v>92</v>
      </c>
      <c r="O368" s="84">
        <f>VLOOKUP($A$364,Raport5!$B$8:$T$280,15)</f>
        <v>88.5</v>
      </c>
      <c r="P368" s="84">
        <f>VLOOKUP($A$364,Raport5!$B$8:$T$280,16)</f>
        <v>92.5</v>
      </c>
      <c r="Q368" s="84">
        <f>VLOOKUP($A$364,Raport5!$B$8:$T$280,17)</f>
        <v>88</v>
      </c>
      <c r="R368" s="84">
        <f>VLOOKUP($A$364,Raport5!$B$8:$T$280,18)</f>
        <v>90</v>
      </c>
      <c r="S368" s="38">
        <f t="shared" si="194"/>
        <v>1357</v>
      </c>
      <c r="T368" s="38">
        <f t="shared" si="196"/>
        <v>90.47</v>
      </c>
      <c r="U368" s="375"/>
      <c r="V368" s="340"/>
    </row>
    <row r="369" spans="1:22" ht="15" customHeight="1">
      <c r="A369" s="361"/>
      <c r="B369" s="78">
        <f>VLOOKUP($A$364,PresensiMIPA!$A$7:$W$360,2)</f>
        <v>12192</v>
      </c>
      <c r="C369" s="35" t="s">
        <v>67</v>
      </c>
      <c r="D369" s="84">
        <f>VLOOKUP($A$364,Raport6!$B$8:$T$280,4)</f>
        <v>90.5</v>
      </c>
      <c r="E369" s="84">
        <f>VLOOKUP($A$364,Raport6!$B$8:$T$280,5)</f>
        <v>92</v>
      </c>
      <c r="F369" s="84">
        <f>VLOOKUP($A$364,Raport6!$B$8:$T$280,6)</f>
        <v>95</v>
      </c>
      <c r="G369" s="84">
        <f>VLOOKUP($A$364,Raport6!$B$8:$T$280,7)</f>
        <v>87.5</v>
      </c>
      <c r="H369" s="84">
        <f>VLOOKUP($A$364,Raport6!$B$8:$T$280,8)</f>
        <v>94.5</v>
      </c>
      <c r="I369" s="84">
        <f>VLOOKUP($A$364,Raport6!$B$8:$T$280,9)</f>
        <v>87.5</v>
      </c>
      <c r="J369" s="84">
        <f>VLOOKUP($A$364,Raport6!$B$8:$T$280,10)</f>
        <v>96.5</v>
      </c>
      <c r="K369" s="84">
        <f>VLOOKUP($A$364,Raport6!$B$8:$T$280,11)</f>
        <v>90</v>
      </c>
      <c r="L369" s="84">
        <f>VLOOKUP($A$364,Raport6!$B$8:$T$280,12)</f>
        <v>92.5</v>
      </c>
      <c r="M369" s="84">
        <f>VLOOKUP($A$364,Raport6!$B$8:$T$280,13)</f>
        <v>94.5</v>
      </c>
      <c r="N369" s="84">
        <f>VLOOKUP($A$364,Raport6!$B$8:$T$280,14)</f>
        <v>91</v>
      </c>
      <c r="O369" s="84">
        <f>VLOOKUP($A$364,Raport6!$B$8:$T$280,15)</f>
        <v>88.5</v>
      </c>
      <c r="P369" s="84">
        <f>VLOOKUP($A$364,Raport6!$B$8:$T$280,16)</f>
        <v>90</v>
      </c>
      <c r="Q369" s="84">
        <f>VLOOKUP($A$364,Raport6!$B$8:$T$280,17)</f>
        <v>90</v>
      </c>
      <c r="R369" s="84">
        <f>VLOOKUP($A$364,Raport6!$B$8:$T$280,18)</f>
        <v>91</v>
      </c>
      <c r="S369" s="38">
        <f t="shared" si="194"/>
        <v>1371</v>
      </c>
      <c r="T369" s="38">
        <f t="shared" si="196"/>
        <v>91.4</v>
      </c>
      <c r="U369" s="375"/>
      <c r="V369" s="340"/>
    </row>
    <row r="370" spans="1:22" ht="15" customHeight="1">
      <c r="A370" s="361"/>
      <c r="B370" s="78" t="str">
        <f>VLOOKUP($A$364,PresensiMIPA!$A$7:$W$360,3)</f>
        <v>0041870837</v>
      </c>
      <c r="C370" s="28" t="s">
        <v>21</v>
      </c>
      <c r="D370" s="40">
        <f t="shared" ref="D370:S370" si="197">ROUND(((D364+D365+D366+D367+D368+D369)/6),2)</f>
        <v>87.33</v>
      </c>
      <c r="E370" s="40">
        <f t="shared" si="197"/>
        <v>85.17</v>
      </c>
      <c r="F370" s="40">
        <f t="shared" si="197"/>
        <v>88</v>
      </c>
      <c r="G370" s="40">
        <f t="shared" si="197"/>
        <v>87.92</v>
      </c>
      <c r="H370" s="40">
        <f t="shared" si="197"/>
        <v>89.08</v>
      </c>
      <c r="I370" s="40">
        <f t="shared" si="197"/>
        <v>83.5</v>
      </c>
      <c r="J370" s="40">
        <f t="shared" si="197"/>
        <v>91.25</v>
      </c>
      <c r="K370" s="40">
        <f t="shared" si="197"/>
        <v>86.5</v>
      </c>
      <c r="L370" s="40">
        <f t="shared" si="197"/>
        <v>87.92</v>
      </c>
      <c r="M370" s="40">
        <f t="shared" ref="M370" si="198">ROUND(((M364+M365+M366+M367+M368+M369)/6),2)</f>
        <v>85.75</v>
      </c>
      <c r="N370" s="40">
        <f t="shared" si="197"/>
        <v>86.92</v>
      </c>
      <c r="O370" s="40">
        <f t="shared" si="197"/>
        <v>85.75</v>
      </c>
      <c r="P370" s="40">
        <f t="shared" si="197"/>
        <v>86.67</v>
      </c>
      <c r="Q370" s="40">
        <f t="shared" si="197"/>
        <v>85.83</v>
      </c>
      <c r="R370" s="40">
        <f t="shared" si="197"/>
        <v>86.08</v>
      </c>
      <c r="S370" s="39">
        <f t="shared" si="197"/>
        <v>1303.67</v>
      </c>
      <c r="T370" s="40">
        <f t="shared" si="196"/>
        <v>86.91</v>
      </c>
      <c r="U370" s="375"/>
      <c r="V370" s="340"/>
    </row>
    <row r="371" spans="1:22" ht="15" customHeight="1">
      <c r="A371" s="361"/>
      <c r="B371" s="78"/>
      <c r="C371" s="28" t="s">
        <v>206</v>
      </c>
      <c r="D371" s="79">
        <f>VLOOKUP($A$364,'Nilai USP'!$B$8:$T$280,4)</f>
        <v>93</v>
      </c>
      <c r="E371" s="79">
        <f>VLOOKUP($A$364,'Nilai USP'!$B$8:$T$280,5)</f>
        <v>87.692307692307693</v>
      </c>
      <c r="F371" s="79">
        <f>VLOOKUP($A$364,'Nilai USP'!$B$8:$T$280,6)</f>
        <v>93</v>
      </c>
      <c r="G371" s="79">
        <f>VLOOKUP($A$364,'Nilai USP'!$B$8:$T$280,7)</f>
        <v>93</v>
      </c>
      <c r="H371" s="79">
        <f>VLOOKUP($A$364,'Nilai USP'!$B$8:$T$280,8)</f>
        <v>87</v>
      </c>
      <c r="I371" s="79">
        <f>VLOOKUP($A$364,'Nilai USP'!$B$8:$T$280,9)</f>
        <v>95</v>
      </c>
      <c r="J371" s="79">
        <f>VLOOKUP($A$364,'Nilai USP'!$B$8:$T$280,10)</f>
        <v>93</v>
      </c>
      <c r="K371" s="79">
        <f>VLOOKUP($A$364,'Nilai USP'!$B$8:$T$280,11)</f>
        <v>94</v>
      </c>
      <c r="L371" s="79">
        <f>VLOOKUP($A$364,'Nilai USP'!$B$8:$T$280,12)</f>
        <v>93</v>
      </c>
      <c r="M371" s="79">
        <f>VLOOKUP($A$364,'Nilai USP'!$B$8:$T$280,13)</f>
        <v>89.411764705882348</v>
      </c>
      <c r="N371" s="79">
        <f>VLOOKUP($A$364,'Nilai USP'!$B$8:$T$280,14)</f>
        <v>87</v>
      </c>
      <c r="O371" s="79">
        <f>VLOOKUP($A$364,'Nilai USP'!$B$8:$T$280,15)</f>
        <v>80</v>
      </c>
      <c r="P371" s="79">
        <f>VLOOKUP($A$364,'Nilai USP'!$B$8:$T$280,16)</f>
        <v>90</v>
      </c>
      <c r="Q371" s="79">
        <f>VLOOKUP($A$364,'Nilai USP'!$B$8:$T$280,17)</f>
        <v>90</v>
      </c>
      <c r="R371" s="79">
        <f>VLOOKUP($A$364,'Nilai USP'!$B$8:$T$280,18)</f>
        <v>89</v>
      </c>
      <c r="S371" s="38">
        <f t="shared" ref="S371:S378" si="199">SUM(D371:R371)</f>
        <v>1354.1040723981901</v>
      </c>
      <c r="T371" s="38">
        <f t="shared" si="196"/>
        <v>90.27</v>
      </c>
      <c r="U371" s="375"/>
      <c r="V371" s="340"/>
    </row>
    <row r="372" spans="1:22" ht="15" customHeight="1" thickBot="1">
      <c r="A372" s="362"/>
      <c r="B372" s="29"/>
      <c r="C372" s="37" t="s">
        <v>205</v>
      </c>
      <c r="D372" s="41">
        <f t="shared" ref="D372:R372" si="200">ROUND((D370*$V$6+D371*$V$7),0)</f>
        <v>90</v>
      </c>
      <c r="E372" s="41">
        <f t="shared" si="200"/>
        <v>86</v>
      </c>
      <c r="F372" s="41">
        <f t="shared" si="200"/>
        <v>91</v>
      </c>
      <c r="G372" s="41">
        <f t="shared" si="200"/>
        <v>90</v>
      </c>
      <c r="H372" s="41">
        <f t="shared" si="200"/>
        <v>88</v>
      </c>
      <c r="I372" s="41">
        <f t="shared" si="200"/>
        <v>89</v>
      </c>
      <c r="J372" s="41">
        <f t="shared" si="200"/>
        <v>92</v>
      </c>
      <c r="K372" s="41">
        <f t="shared" si="200"/>
        <v>90</v>
      </c>
      <c r="L372" s="41">
        <f t="shared" si="200"/>
        <v>90</v>
      </c>
      <c r="M372" s="41">
        <f t="shared" si="200"/>
        <v>88</v>
      </c>
      <c r="N372" s="41">
        <f t="shared" si="200"/>
        <v>87</v>
      </c>
      <c r="O372" s="41">
        <f t="shared" si="200"/>
        <v>83</v>
      </c>
      <c r="P372" s="41">
        <f t="shared" si="200"/>
        <v>88</v>
      </c>
      <c r="Q372" s="41">
        <f t="shared" si="200"/>
        <v>88</v>
      </c>
      <c r="R372" s="41">
        <f t="shared" si="200"/>
        <v>88</v>
      </c>
      <c r="S372" s="41">
        <f t="shared" si="199"/>
        <v>1328</v>
      </c>
      <c r="T372" s="41">
        <f t="shared" si="196"/>
        <v>88.53</v>
      </c>
      <c r="U372" s="376"/>
      <c r="V372" s="341"/>
    </row>
    <row r="373" spans="1:22" ht="15" customHeight="1" thickTop="1">
      <c r="A373" s="377">
        <v>41</v>
      </c>
      <c r="B373" s="26"/>
      <c r="C373" s="34" t="s">
        <v>34</v>
      </c>
      <c r="D373" s="83">
        <f>VLOOKUP($A$373,Raport1!$B$8:$T$280,4)</f>
        <v>73</v>
      </c>
      <c r="E373" s="83">
        <f>VLOOKUP($A$373,Raport1!$B$8:$T$280,5)</f>
        <v>76.5</v>
      </c>
      <c r="F373" s="83">
        <f>VLOOKUP($A$373,Raport1!$B$8:$T$280,6)</f>
        <v>73.5</v>
      </c>
      <c r="G373" s="83">
        <f>VLOOKUP($A$373,Raport1!$B$8:$T$280,7)</f>
        <v>75</v>
      </c>
      <c r="H373" s="83">
        <f>VLOOKUP($A$373,Raport1!$B$8:$T$280,8)</f>
        <v>76</v>
      </c>
      <c r="I373" s="83">
        <f>VLOOKUP($A$373,Raport1!$B$8:$T$280,9)</f>
        <v>74.5</v>
      </c>
      <c r="J373" s="83">
        <f>VLOOKUP($A$373,Raport1!$B$8:$T$280,10)</f>
        <v>84</v>
      </c>
      <c r="K373" s="83">
        <f>VLOOKUP($A$373,Raport1!$B$8:$T$280,11)</f>
        <v>82.5</v>
      </c>
      <c r="L373" s="83">
        <f>VLOOKUP($A$373,Raport1!$B$8:$T$280,12)</f>
        <v>83.5</v>
      </c>
      <c r="M373" s="83">
        <f>VLOOKUP($A$373,Raport1!$B$8:$T$280,13)</f>
        <v>72</v>
      </c>
      <c r="N373" s="83">
        <f>VLOOKUP($A$373,Raport1!$B$8:$T$280,14)</f>
        <v>68</v>
      </c>
      <c r="O373" s="83">
        <f>VLOOKUP($A$373,Raport1!$B$8:$T$280,15)</f>
        <v>74</v>
      </c>
      <c r="P373" s="83">
        <f>VLOOKUP($A$373,Raport1!$B$8:$T$280,16)</f>
        <v>71</v>
      </c>
      <c r="Q373" s="83">
        <f>VLOOKUP($A$373,Raport1!$B$8:$T$280,17)</f>
        <v>74.5</v>
      </c>
      <c r="R373" s="83">
        <f>VLOOKUP($A$373,Raport1!$B$8:$T$280,18)</f>
        <v>73.5</v>
      </c>
      <c r="S373" s="80">
        <f t="shared" si="199"/>
        <v>1131.5</v>
      </c>
      <c r="T373" s="80">
        <f t="shared" ref="T373:T381" si="201">ROUND(S373/COUNT(D373:R373),2)</f>
        <v>75.430000000000007</v>
      </c>
      <c r="U373" s="337" t="str">
        <f>'SIKAP IPA'!J136</f>
        <v>SB</v>
      </c>
      <c r="V373" s="340" t="s">
        <v>33</v>
      </c>
    </row>
    <row r="374" spans="1:22" ht="15" customHeight="1">
      <c r="A374" s="361"/>
      <c r="B374" s="26"/>
      <c r="C374" s="35" t="s">
        <v>35</v>
      </c>
      <c r="D374" s="84">
        <f>VLOOKUP($A$373,Raport2!$B$8:$T$280,4)</f>
        <v>76</v>
      </c>
      <c r="E374" s="84">
        <f>VLOOKUP($A$373,Raport2!$B$8:$T$280,5)</f>
        <v>77.5</v>
      </c>
      <c r="F374" s="84">
        <f>VLOOKUP($A$373,Raport2!$B$8:$T$280,6)</f>
        <v>73.5</v>
      </c>
      <c r="G374" s="84">
        <f>VLOOKUP($A$373,Raport2!$B$8:$T$280,7)</f>
        <v>82.5</v>
      </c>
      <c r="H374" s="84">
        <f>VLOOKUP($A$373,Raport2!$B$8:$T$280,8)</f>
        <v>76</v>
      </c>
      <c r="I374" s="84">
        <f>VLOOKUP($A$373,Raport2!$B$8:$T$280,9)</f>
        <v>77.5</v>
      </c>
      <c r="J374" s="84">
        <f>VLOOKUP($A$373,Raport2!$B$8:$T$280,10)</f>
        <v>85</v>
      </c>
      <c r="K374" s="84">
        <f>VLOOKUP($A$373,Raport2!$B$8:$T$280,11)</f>
        <v>84.5</v>
      </c>
      <c r="L374" s="84">
        <f>VLOOKUP($A$373,Raport2!$B$8:$T$280,12)</f>
        <v>83</v>
      </c>
      <c r="M374" s="84">
        <f>VLOOKUP($A$373,Raport2!$B$8:$T$280,13)</f>
        <v>74.5</v>
      </c>
      <c r="N374" s="84">
        <f>VLOOKUP($A$373,Raport2!$B$8:$T$280,14)</f>
        <v>75</v>
      </c>
      <c r="O374" s="84">
        <f>VLOOKUP($A$373,Raport2!$B$8:$T$280,15)</f>
        <v>77</v>
      </c>
      <c r="P374" s="84">
        <f>VLOOKUP($A$373,Raport2!$B$8:$T$280,16)</f>
        <v>75</v>
      </c>
      <c r="Q374" s="84">
        <f>VLOOKUP($A$373,Raport2!$B$8:$T$280,17)</f>
        <v>77.5</v>
      </c>
      <c r="R374" s="84">
        <f>VLOOKUP($A$373,Raport2!$B$8:$T$280,18)</f>
        <v>77</v>
      </c>
      <c r="S374" s="38">
        <f t="shared" si="199"/>
        <v>1171.5</v>
      </c>
      <c r="T374" s="38">
        <f t="shared" si="201"/>
        <v>78.099999999999994</v>
      </c>
      <c r="U374" s="375"/>
      <c r="V374" s="340"/>
    </row>
    <row r="375" spans="1:22" ht="15" customHeight="1">
      <c r="A375" s="361"/>
      <c r="B375" s="342" t="str">
        <f>VLOOKUP($A$373,PresensiMIPA!$A$7:$W$360,7)</f>
        <v>Dharmawan Wildan Arifin</v>
      </c>
      <c r="C375" s="35" t="s">
        <v>22</v>
      </c>
      <c r="D375" s="84">
        <f>VLOOKUP($A$373,Raport3!$B$8:$T$280,4)</f>
        <v>82</v>
      </c>
      <c r="E375" s="84">
        <f>VLOOKUP($A$373,Raport3!$B$8:$T$280,5)</f>
        <v>79</v>
      </c>
      <c r="F375" s="84">
        <f>VLOOKUP($A$373,Raport3!$B$8:$T$280,6)</f>
        <v>87</v>
      </c>
      <c r="G375" s="84">
        <f>VLOOKUP($A$373,Raport3!$B$8:$T$280,7)</f>
        <v>84.5</v>
      </c>
      <c r="H375" s="84">
        <f>VLOOKUP($A$373,Raport3!$B$8:$T$280,8)</f>
        <v>84</v>
      </c>
      <c r="I375" s="84">
        <f>VLOOKUP($A$373,Raport3!$B$8:$T$280,9)</f>
        <v>79</v>
      </c>
      <c r="J375" s="84">
        <f>VLOOKUP($A$373,Raport3!$B$8:$T$280,10)</f>
        <v>88.5</v>
      </c>
      <c r="K375" s="84">
        <f>VLOOKUP($A$373,Raport3!$B$8:$T$280,11)</f>
        <v>87</v>
      </c>
      <c r="L375" s="84">
        <f>VLOOKUP($A$373,Raport3!$B$8:$T$280,12)</f>
        <v>84.5</v>
      </c>
      <c r="M375" s="84">
        <f>VLOOKUP($A$373,Raport3!$B$8:$T$280,13)</f>
        <v>79</v>
      </c>
      <c r="N375" s="84">
        <f>VLOOKUP($A$373,Raport3!$B$8:$T$280,14)</f>
        <v>80</v>
      </c>
      <c r="O375" s="84">
        <f>VLOOKUP($A$373,Raport3!$B$8:$T$280,15)</f>
        <v>82.5</v>
      </c>
      <c r="P375" s="84">
        <f>VLOOKUP($A$373,Raport3!$B$8:$T$280,16)</f>
        <v>80</v>
      </c>
      <c r="Q375" s="84">
        <f>VLOOKUP($A$373,Raport3!$B$8:$T$280,17)</f>
        <v>76.5</v>
      </c>
      <c r="R375" s="84">
        <f>VLOOKUP($A$373,Raport3!$B$8:$T$280,18)</f>
        <v>77</v>
      </c>
      <c r="S375" s="38">
        <f t="shared" si="199"/>
        <v>1230.5</v>
      </c>
      <c r="T375" s="38">
        <f t="shared" si="201"/>
        <v>82.03</v>
      </c>
      <c r="U375" s="375"/>
      <c r="V375" s="340"/>
    </row>
    <row r="376" spans="1:22" ht="15" customHeight="1">
      <c r="A376" s="361"/>
      <c r="B376" s="342"/>
      <c r="C376" s="35" t="s">
        <v>23</v>
      </c>
      <c r="D376" s="84">
        <f>VLOOKUP($A$373,Raport4!$B$8:$T$255,4)</f>
        <v>87</v>
      </c>
      <c r="E376" s="84">
        <f>VLOOKUP($A$373,Raport4!$B$8:$T$255,5)</f>
        <v>77</v>
      </c>
      <c r="F376" s="84">
        <f>VLOOKUP($A$373,Raport4!$B$8:$T$255,6)</f>
        <v>90.5</v>
      </c>
      <c r="G376" s="84">
        <f>VLOOKUP($A$373,Raport4!$B$8:$T$255,7)</f>
        <v>85.5</v>
      </c>
      <c r="H376" s="84">
        <f>VLOOKUP($A$373,Raport4!$B$8:$T$255,8)</f>
        <v>88</v>
      </c>
      <c r="I376" s="84">
        <f>VLOOKUP($A$373,Raport4!$B$8:$T$255,9)</f>
        <v>81</v>
      </c>
      <c r="J376" s="84">
        <f>VLOOKUP($A$373,Raport4!$B$8:$T$255,10)</f>
        <v>89.5</v>
      </c>
      <c r="K376" s="84">
        <f>VLOOKUP($A$373,Raport4!$B$8:$T$255,11)</f>
        <v>87</v>
      </c>
      <c r="L376" s="84">
        <f>VLOOKUP($A$373,Raport4!$B$8:$T$255,12)</f>
        <v>85.5</v>
      </c>
      <c r="M376" s="84">
        <f>VLOOKUP($A$373,Raport4!$B$8:$T$255,12)</f>
        <v>85.5</v>
      </c>
      <c r="N376" s="84">
        <f>VLOOKUP($A$373,Raport4!$B$8:$T$255,14)</f>
        <v>82</v>
      </c>
      <c r="O376" s="84">
        <f>VLOOKUP($A$373,Raport4!$B$8:$T$255,15)</f>
        <v>82.5</v>
      </c>
      <c r="P376" s="84">
        <f>VLOOKUP($A$373,Raport4!$B$8:$T$255,16)</f>
        <v>81.5</v>
      </c>
      <c r="Q376" s="84">
        <f>VLOOKUP($A$373,Raport4!$B$8:$T$255,17)</f>
        <v>72.5</v>
      </c>
      <c r="R376" s="84">
        <f>VLOOKUP($A$373,Raport4!$B$8:$T$255,18)</f>
        <v>77.5</v>
      </c>
      <c r="S376" s="38">
        <f t="shared" si="199"/>
        <v>1252.5</v>
      </c>
      <c r="T376" s="38">
        <f t="shared" si="201"/>
        <v>83.5</v>
      </c>
      <c r="U376" s="375"/>
      <c r="V376" s="340"/>
    </row>
    <row r="377" spans="1:22" ht="15" customHeight="1">
      <c r="A377" s="361"/>
      <c r="B377" s="77" t="str">
        <f>VLOOKUP($A$373,PresensiMIPA!$A$7:$W$360,4)</f>
        <v>3526032109030002</v>
      </c>
      <c r="C377" s="35" t="s">
        <v>24</v>
      </c>
      <c r="D377" s="84">
        <f>VLOOKUP($A$373,Raport5!$B$8:$T$280,4)</f>
        <v>86.5</v>
      </c>
      <c r="E377" s="84">
        <f>VLOOKUP($A$373,Raport5!$B$8:$T$280,5)</f>
        <v>84</v>
      </c>
      <c r="F377" s="84">
        <f>VLOOKUP($A$373,Raport5!$B$8:$T$280,6)</f>
        <v>89</v>
      </c>
      <c r="G377" s="84">
        <f>VLOOKUP($A$373,Raport5!$B$8:$T$280,7)</f>
        <v>90.5</v>
      </c>
      <c r="H377" s="84">
        <f>VLOOKUP($A$373,Raport5!$B$8:$T$280,8)</f>
        <v>85.5</v>
      </c>
      <c r="I377" s="84">
        <f>VLOOKUP($A$373,Raport5!$B$8:$T$280,9)</f>
        <v>81.5</v>
      </c>
      <c r="J377" s="84">
        <f>VLOOKUP($A$373,Raport5!$B$8:$T$280,10)</f>
        <v>91</v>
      </c>
      <c r="K377" s="84">
        <f>VLOOKUP($A$373,Raport5!$B$8:$T$280,11)</f>
        <v>90</v>
      </c>
      <c r="L377" s="84">
        <f>VLOOKUP($A$373,Raport5!$B$8:$T$280,12)</f>
        <v>91.5</v>
      </c>
      <c r="M377" s="84">
        <f>VLOOKUP($A$373,Raport5!$B$8:$T$280,13)</f>
        <v>78.5</v>
      </c>
      <c r="N377" s="84">
        <f>VLOOKUP($A$373,Raport5!$B$8:$T$280,14)</f>
        <v>84.5</v>
      </c>
      <c r="O377" s="84">
        <f>VLOOKUP($A$373,Raport5!$B$8:$T$280,15)</f>
        <v>85.5</v>
      </c>
      <c r="P377" s="84">
        <f>VLOOKUP($A$373,Raport5!$B$8:$T$280,16)</f>
        <v>81.5</v>
      </c>
      <c r="Q377" s="84">
        <f>VLOOKUP($A$373,Raport5!$B$8:$T$280,17)</f>
        <v>75</v>
      </c>
      <c r="R377" s="84">
        <f>VLOOKUP($A$373,Raport5!$B$8:$T$280,18)</f>
        <v>84</v>
      </c>
      <c r="S377" s="38">
        <f t="shared" si="199"/>
        <v>1278.5</v>
      </c>
      <c r="T377" s="38">
        <f t="shared" si="201"/>
        <v>85.23</v>
      </c>
      <c r="U377" s="375"/>
      <c r="V377" s="340"/>
    </row>
    <row r="378" spans="1:22" ht="15" customHeight="1">
      <c r="A378" s="361"/>
      <c r="B378" s="78">
        <f>VLOOKUP($A$373,PresensiMIPA!$A$7:$W$360,2)</f>
        <v>12206</v>
      </c>
      <c r="C378" s="35" t="s">
        <v>67</v>
      </c>
      <c r="D378" s="84">
        <f>VLOOKUP($A$373,Raport6!$B$8:$T$280,4)</f>
        <v>87</v>
      </c>
      <c r="E378" s="84">
        <f>VLOOKUP($A$373,Raport6!$B$8:$T$280,5)</f>
        <v>87.5</v>
      </c>
      <c r="F378" s="84">
        <f>VLOOKUP($A$373,Raport6!$B$8:$T$280,6)</f>
        <v>93</v>
      </c>
      <c r="G378" s="84">
        <f>VLOOKUP($A$373,Raport6!$B$8:$T$280,7)</f>
        <v>90.5</v>
      </c>
      <c r="H378" s="84">
        <f>VLOOKUP($A$373,Raport6!$B$8:$T$280,8)</f>
        <v>85.5</v>
      </c>
      <c r="I378" s="84">
        <f>VLOOKUP($A$373,Raport6!$B$8:$T$280,9)</f>
        <v>83</v>
      </c>
      <c r="J378" s="84">
        <f>VLOOKUP($A$373,Raport6!$B$8:$T$280,10)</f>
        <v>93.5</v>
      </c>
      <c r="K378" s="84">
        <f>VLOOKUP($A$373,Raport6!$B$8:$T$280,11)</f>
        <v>93</v>
      </c>
      <c r="L378" s="84">
        <f>VLOOKUP($A$373,Raport6!$B$8:$T$280,12)</f>
        <v>92</v>
      </c>
      <c r="M378" s="84">
        <f>VLOOKUP($A$373,Raport6!$B$8:$T$280,13)</f>
        <v>89</v>
      </c>
      <c r="N378" s="84">
        <f>VLOOKUP($A$373,Raport6!$B$8:$T$280,14)</f>
        <v>84</v>
      </c>
      <c r="O378" s="84">
        <f>VLOOKUP($A$373,Raport6!$B$8:$T$280,15)</f>
        <v>85.5</v>
      </c>
      <c r="P378" s="84">
        <f>VLOOKUP($A$373,Raport6!$B$8:$T$280,16)</f>
        <v>83</v>
      </c>
      <c r="Q378" s="84">
        <f>VLOOKUP($A$373,Raport6!$B$8:$T$280,17)</f>
        <v>80</v>
      </c>
      <c r="R378" s="84">
        <f>VLOOKUP($A$373,Raport6!$B$8:$T$280,18)</f>
        <v>85.5</v>
      </c>
      <c r="S378" s="38">
        <f t="shared" si="199"/>
        <v>1312</v>
      </c>
      <c r="T378" s="38">
        <f t="shared" si="201"/>
        <v>87.47</v>
      </c>
      <c r="U378" s="375"/>
      <c r="V378" s="340"/>
    </row>
    <row r="379" spans="1:22" ht="15" customHeight="1">
      <c r="A379" s="361"/>
      <c r="B379" s="78" t="str">
        <f>VLOOKUP($A$373,PresensiMIPA!$A$7:$W$360,3)</f>
        <v>0036089148</v>
      </c>
      <c r="C379" s="28" t="s">
        <v>21</v>
      </c>
      <c r="D379" s="40">
        <f t="shared" ref="D379:S379" si="202">ROUND(((D373+D374+D375+D376+D377+D378)/6),2)</f>
        <v>81.92</v>
      </c>
      <c r="E379" s="40">
        <f t="shared" si="202"/>
        <v>80.25</v>
      </c>
      <c r="F379" s="40">
        <f t="shared" si="202"/>
        <v>84.42</v>
      </c>
      <c r="G379" s="40">
        <f t="shared" si="202"/>
        <v>84.75</v>
      </c>
      <c r="H379" s="40">
        <f t="shared" si="202"/>
        <v>82.5</v>
      </c>
      <c r="I379" s="40">
        <f t="shared" si="202"/>
        <v>79.42</v>
      </c>
      <c r="J379" s="40">
        <f t="shared" si="202"/>
        <v>88.58</v>
      </c>
      <c r="K379" s="40">
        <f t="shared" si="202"/>
        <v>87.33</v>
      </c>
      <c r="L379" s="40">
        <f t="shared" si="202"/>
        <v>86.67</v>
      </c>
      <c r="M379" s="40">
        <f t="shared" ref="M379" si="203">ROUND(((M373+M374+M375+M376+M377+M378)/6),2)</f>
        <v>79.75</v>
      </c>
      <c r="N379" s="40">
        <f t="shared" si="202"/>
        <v>78.92</v>
      </c>
      <c r="O379" s="40">
        <f t="shared" si="202"/>
        <v>81.17</v>
      </c>
      <c r="P379" s="40">
        <f t="shared" si="202"/>
        <v>78.67</v>
      </c>
      <c r="Q379" s="40">
        <f t="shared" si="202"/>
        <v>76</v>
      </c>
      <c r="R379" s="40">
        <f t="shared" si="202"/>
        <v>79.08</v>
      </c>
      <c r="S379" s="39">
        <f t="shared" si="202"/>
        <v>1229.42</v>
      </c>
      <c r="T379" s="40">
        <f t="shared" si="201"/>
        <v>81.96</v>
      </c>
      <c r="U379" s="375"/>
      <c r="V379" s="340"/>
    </row>
    <row r="380" spans="1:22" ht="15" customHeight="1">
      <c r="A380" s="361"/>
      <c r="B380" s="78"/>
      <c r="C380" s="28" t="s">
        <v>206</v>
      </c>
      <c r="D380" s="79">
        <f>VLOOKUP($A$373,'Nilai USP'!$B$8:$T$280,4)</f>
        <v>94</v>
      </c>
      <c r="E380" s="79">
        <f>VLOOKUP($A$373,'Nilai USP'!$B$8:$T$280,5)</f>
        <v>86.15384615384616</v>
      </c>
      <c r="F380" s="79">
        <f>VLOOKUP($A$373,'Nilai USP'!$B$8:$T$280,6)</f>
        <v>90</v>
      </c>
      <c r="G380" s="79">
        <f>VLOOKUP($A$373,'Nilai USP'!$B$8:$T$280,7)</f>
        <v>84</v>
      </c>
      <c r="H380" s="79">
        <f>VLOOKUP($A$373,'Nilai USP'!$B$8:$T$280,8)</f>
        <v>86</v>
      </c>
      <c r="I380" s="79">
        <f>VLOOKUP($A$373,'Nilai USP'!$B$8:$T$280,9)</f>
        <v>98</v>
      </c>
      <c r="J380" s="79">
        <f>VLOOKUP($A$373,'Nilai USP'!$B$8:$T$280,10)</f>
        <v>93</v>
      </c>
      <c r="K380" s="79">
        <f>VLOOKUP($A$373,'Nilai USP'!$B$8:$T$280,11)</f>
        <v>95</v>
      </c>
      <c r="L380" s="79">
        <f>VLOOKUP($A$373,'Nilai USP'!$B$8:$T$280,12)</f>
        <v>93</v>
      </c>
      <c r="M380" s="79">
        <f>VLOOKUP($A$373,'Nilai USP'!$B$8:$T$280,13)</f>
        <v>91.176470588235304</v>
      </c>
      <c r="N380" s="79">
        <f>VLOOKUP($A$373,'Nilai USP'!$B$8:$T$280,14)</f>
        <v>84</v>
      </c>
      <c r="O380" s="79">
        <f>VLOOKUP($A$373,'Nilai USP'!$B$8:$T$280,15)</f>
        <v>82</v>
      </c>
      <c r="P380" s="79">
        <f>VLOOKUP($A$373,'Nilai USP'!$B$8:$T$280,16)</f>
        <v>90</v>
      </c>
      <c r="Q380" s="79">
        <f>VLOOKUP($A$373,'Nilai USP'!$B$8:$T$280,17)</f>
        <v>80</v>
      </c>
      <c r="R380" s="79">
        <f>VLOOKUP($A$373,'Nilai USP'!$B$8:$T$280,18)</f>
        <v>88</v>
      </c>
      <c r="S380" s="38">
        <f t="shared" ref="S380:S387" si="204">SUM(D380:R380)</f>
        <v>1334.3303167420815</v>
      </c>
      <c r="T380" s="38">
        <f t="shared" si="201"/>
        <v>88.96</v>
      </c>
      <c r="U380" s="375"/>
      <c r="V380" s="340"/>
    </row>
    <row r="381" spans="1:22" ht="15" customHeight="1" thickBot="1">
      <c r="A381" s="362"/>
      <c r="B381" s="29"/>
      <c r="C381" s="37" t="s">
        <v>205</v>
      </c>
      <c r="D381" s="41">
        <f t="shared" ref="D381:R381" si="205">ROUND((D379*$V$6+D380*$V$7),0)</f>
        <v>88</v>
      </c>
      <c r="E381" s="41">
        <f t="shared" si="205"/>
        <v>83</v>
      </c>
      <c r="F381" s="41">
        <f t="shared" si="205"/>
        <v>87</v>
      </c>
      <c r="G381" s="41">
        <f t="shared" si="205"/>
        <v>84</v>
      </c>
      <c r="H381" s="41">
        <f t="shared" si="205"/>
        <v>84</v>
      </c>
      <c r="I381" s="41">
        <f t="shared" si="205"/>
        <v>89</v>
      </c>
      <c r="J381" s="41">
        <f t="shared" si="205"/>
        <v>91</v>
      </c>
      <c r="K381" s="41">
        <f t="shared" si="205"/>
        <v>91</v>
      </c>
      <c r="L381" s="41">
        <f t="shared" si="205"/>
        <v>90</v>
      </c>
      <c r="M381" s="41">
        <f t="shared" si="205"/>
        <v>85</v>
      </c>
      <c r="N381" s="41">
        <f t="shared" si="205"/>
        <v>81</v>
      </c>
      <c r="O381" s="41">
        <f t="shared" si="205"/>
        <v>82</v>
      </c>
      <c r="P381" s="41">
        <f t="shared" si="205"/>
        <v>84</v>
      </c>
      <c r="Q381" s="41">
        <f t="shared" si="205"/>
        <v>78</v>
      </c>
      <c r="R381" s="41">
        <f t="shared" si="205"/>
        <v>84</v>
      </c>
      <c r="S381" s="41">
        <f t="shared" si="204"/>
        <v>1281</v>
      </c>
      <c r="T381" s="41">
        <f t="shared" si="201"/>
        <v>85.4</v>
      </c>
      <c r="U381" s="376"/>
      <c r="V381" s="341"/>
    </row>
    <row r="382" spans="1:22" ht="15" customHeight="1" thickTop="1">
      <c r="A382" s="377">
        <v>42</v>
      </c>
      <c r="B382" s="26"/>
      <c r="C382" s="34" t="s">
        <v>34</v>
      </c>
      <c r="D382" s="83">
        <f>VLOOKUP($A$382,Raport1!$B$8:$T$280,4)</f>
        <v>81</v>
      </c>
      <c r="E382" s="83">
        <f>VLOOKUP($A$382,Raport1!$B$8:$T$280,5)</f>
        <v>78.5</v>
      </c>
      <c r="F382" s="83">
        <f>VLOOKUP($A$382,Raport1!$B$8:$T$280,6)</f>
        <v>82</v>
      </c>
      <c r="G382" s="83">
        <f>VLOOKUP($A$382,Raport1!$B$8:$T$280,7)</f>
        <v>79.5</v>
      </c>
      <c r="H382" s="83">
        <f>VLOOKUP($A$382,Raport1!$B$8:$T$280,8)</f>
        <v>83.5</v>
      </c>
      <c r="I382" s="83">
        <f>VLOOKUP($A$382,Raport1!$B$8:$T$280,9)</f>
        <v>77</v>
      </c>
      <c r="J382" s="83">
        <f>VLOOKUP($A$382,Raport1!$B$8:$T$280,10)</f>
        <v>86</v>
      </c>
      <c r="K382" s="83">
        <f>VLOOKUP($A$382,Raport1!$B$8:$T$280,11)</f>
        <v>82.5</v>
      </c>
      <c r="L382" s="83">
        <f>VLOOKUP($A$382,Raport1!$B$8:$T$280,12)</f>
        <v>83.5</v>
      </c>
      <c r="M382" s="83">
        <f>VLOOKUP($A$382,Raport1!$B$8:$T$280,13)</f>
        <v>78</v>
      </c>
      <c r="N382" s="83">
        <f>VLOOKUP($A$382,Raport1!$B$8:$T$280,14)</f>
        <v>81</v>
      </c>
      <c r="O382" s="83">
        <f>VLOOKUP($A$382,Raport1!$B$8:$T$280,15)</f>
        <v>75.5</v>
      </c>
      <c r="P382" s="83">
        <f>VLOOKUP($A$382,Raport1!$B$8:$T$280,16)</f>
        <v>70</v>
      </c>
      <c r="Q382" s="83">
        <f>VLOOKUP($A$382,Raport1!$B$8:$T$280,17)</f>
        <v>79</v>
      </c>
      <c r="R382" s="83">
        <f>VLOOKUP($A$382,Raport1!$B$8:$T$280,18)</f>
        <v>75.5</v>
      </c>
      <c r="S382" s="80">
        <f t="shared" si="204"/>
        <v>1192.5</v>
      </c>
      <c r="T382" s="80">
        <f t="shared" ref="T382:T390" si="206">ROUND(S382/COUNT(D382:R382),2)</f>
        <v>79.5</v>
      </c>
      <c r="U382" s="337" t="str">
        <f>'SIKAP IPA'!J145</f>
        <v>SB</v>
      </c>
      <c r="V382" s="340" t="s">
        <v>33</v>
      </c>
    </row>
    <row r="383" spans="1:22" ht="15" customHeight="1">
      <c r="A383" s="361"/>
      <c r="B383" s="26"/>
      <c r="C383" s="35" t="s">
        <v>35</v>
      </c>
      <c r="D383" s="84">
        <f>VLOOKUP($A$382,Raport2!$B$8:$T$280,4)</f>
        <v>83</v>
      </c>
      <c r="E383" s="84">
        <f>VLOOKUP($A$382,Raport2!$B$8:$T$280,5)</f>
        <v>80.5</v>
      </c>
      <c r="F383" s="84">
        <f>VLOOKUP($A$382,Raport2!$B$8:$T$280,6)</f>
        <v>84.5</v>
      </c>
      <c r="G383" s="84">
        <f>VLOOKUP($A$382,Raport2!$B$8:$T$280,7)</f>
        <v>89</v>
      </c>
      <c r="H383" s="84">
        <f>VLOOKUP($A$382,Raport2!$B$8:$T$280,8)</f>
        <v>83.5</v>
      </c>
      <c r="I383" s="84">
        <f>VLOOKUP($A$382,Raport2!$B$8:$T$280,9)</f>
        <v>80</v>
      </c>
      <c r="J383" s="84">
        <f>VLOOKUP($A$382,Raport2!$B$8:$T$280,10)</f>
        <v>88</v>
      </c>
      <c r="K383" s="84">
        <f>VLOOKUP($A$382,Raport2!$B$8:$T$280,11)</f>
        <v>84</v>
      </c>
      <c r="L383" s="84">
        <f>VLOOKUP($A$382,Raport2!$B$8:$T$280,12)</f>
        <v>84</v>
      </c>
      <c r="M383" s="84">
        <f>VLOOKUP($A$382,Raport2!$B$8:$T$280,13)</f>
        <v>81.5</v>
      </c>
      <c r="N383" s="84">
        <f>VLOOKUP($A$382,Raport2!$B$8:$T$280,14)</f>
        <v>85</v>
      </c>
      <c r="O383" s="84">
        <f>VLOOKUP($A$382,Raport2!$B$8:$T$280,15)</f>
        <v>77</v>
      </c>
      <c r="P383" s="84">
        <f>VLOOKUP($A$382,Raport2!$B$8:$T$280,16)</f>
        <v>74</v>
      </c>
      <c r="Q383" s="84">
        <f>VLOOKUP($A$382,Raport2!$B$8:$T$280,17)</f>
        <v>83</v>
      </c>
      <c r="R383" s="84">
        <f>VLOOKUP($A$382,Raport2!$B$8:$T$280,18)</f>
        <v>83.5</v>
      </c>
      <c r="S383" s="38">
        <f t="shared" si="204"/>
        <v>1240.5</v>
      </c>
      <c r="T383" s="38">
        <f t="shared" si="206"/>
        <v>82.7</v>
      </c>
      <c r="U383" s="375"/>
      <c r="V383" s="340"/>
    </row>
    <row r="384" spans="1:22" ht="15" customHeight="1">
      <c r="A384" s="361"/>
      <c r="B384" s="342" t="str">
        <f>VLOOKUP($A$382,PresensiMIPA!$A$7:$W$360,7)</f>
        <v>DILA SURYANI AGUSTIN</v>
      </c>
      <c r="C384" s="35" t="s">
        <v>22</v>
      </c>
      <c r="D384" s="84">
        <f>VLOOKUP($A$382,Raport3!$B$8:$T$280,4)</f>
        <v>88</v>
      </c>
      <c r="E384" s="84">
        <f>VLOOKUP($A$382,Raport3!$B$8:$T$280,5)</f>
        <v>83.5</v>
      </c>
      <c r="F384" s="84">
        <f>VLOOKUP($A$382,Raport3!$B$8:$T$280,6)</f>
        <v>88.5</v>
      </c>
      <c r="G384" s="84">
        <f>VLOOKUP($A$382,Raport3!$B$8:$T$280,7)</f>
        <v>89</v>
      </c>
      <c r="H384" s="84">
        <f>VLOOKUP($A$382,Raport3!$B$8:$T$280,8)</f>
        <v>87</v>
      </c>
      <c r="I384" s="84">
        <f>VLOOKUP($A$382,Raport3!$B$8:$T$280,9)</f>
        <v>85</v>
      </c>
      <c r="J384" s="84">
        <f>VLOOKUP($A$382,Raport3!$B$8:$T$280,10)</f>
        <v>89.5</v>
      </c>
      <c r="K384" s="84">
        <f>VLOOKUP($A$382,Raport3!$B$8:$T$280,11)</f>
        <v>87</v>
      </c>
      <c r="L384" s="84">
        <f>VLOOKUP($A$382,Raport3!$B$8:$T$280,12)</f>
        <v>85</v>
      </c>
      <c r="M384" s="84">
        <f>VLOOKUP($A$382,Raport3!$B$8:$T$280,13)</f>
        <v>87</v>
      </c>
      <c r="N384" s="84">
        <f>VLOOKUP($A$382,Raport3!$B$8:$T$280,14)</f>
        <v>85</v>
      </c>
      <c r="O384" s="84">
        <f>VLOOKUP($A$382,Raport3!$B$8:$T$280,15)</f>
        <v>85</v>
      </c>
      <c r="P384" s="84">
        <f>VLOOKUP($A$382,Raport3!$B$8:$T$280,16)</f>
        <v>81</v>
      </c>
      <c r="Q384" s="84">
        <f>VLOOKUP($A$382,Raport3!$B$8:$T$280,17)</f>
        <v>82.5</v>
      </c>
      <c r="R384" s="84">
        <f>VLOOKUP($A$382,Raport3!$B$8:$T$280,18)</f>
        <v>85.5</v>
      </c>
      <c r="S384" s="38">
        <f t="shared" si="204"/>
        <v>1288.5</v>
      </c>
      <c r="T384" s="38">
        <f t="shared" si="206"/>
        <v>85.9</v>
      </c>
      <c r="U384" s="375"/>
      <c r="V384" s="340"/>
    </row>
    <row r="385" spans="1:22" ht="15" customHeight="1">
      <c r="A385" s="361"/>
      <c r="B385" s="342"/>
      <c r="C385" s="35" t="s">
        <v>23</v>
      </c>
      <c r="D385" s="84">
        <f>VLOOKUP($A$382,Raport4!$B$8:$T$255,4)</f>
        <v>91.5</v>
      </c>
      <c r="E385" s="84">
        <f>VLOOKUP($A$382,Raport4!$B$8:$T$255,5)</f>
        <v>83.5</v>
      </c>
      <c r="F385" s="84">
        <f>VLOOKUP($A$382,Raport4!$B$8:$T$255,6)</f>
        <v>91</v>
      </c>
      <c r="G385" s="84">
        <f>VLOOKUP($A$382,Raport4!$B$8:$T$255,7)</f>
        <v>89.5</v>
      </c>
      <c r="H385" s="84">
        <f>VLOOKUP($A$382,Raport4!$B$8:$T$255,8)</f>
        <v>89</v>
      </c>
      <c r="I385" s="84">
        <f>VLOOKUP($A$382,Raport4!$B$8:$T$255,9)</f>
        <v>85.5</v>
      </c>
      <c r="J385" s="84">
        <f>VLOOKUP($A$382,Raport4!$B$8:$T$255,10)</f>
        <v>90</v>
      </c>
      <c r="K385" s="84">
        <f>VLOOKUP($A$382,Raport4!$B$8:$T$255,11)</f>
        <v>87</v>
      </c>
      <c r="L385" s="84">
        <f>VLOOKUP($A$382,Raport4!$B$8:$T$255,12)</f>
        <v>86</v>
      </c>
      <c r="M385" s="84">
        <f>VLOOKUP($A$382,Raport4!$B$8:$T$255,12)</f>
        <v>86</v>
      </c>
      <c r="N385" s="84">
        <f>VLOOKUP($A$382,Raport4!$B$8:$T$255,14)</f>
        <v>86</v>
      </c>
      <c r="O385" s="84">
        <f>VLOOKUP($A$382,Raport4!$B$8:$T$255,15)</f>
        <v>85</v>
      </c>
      <c r="P385" s="84">
        <f>VLOOKUP($A$382,Raport4!$B$8:$T$255,16)</f>
        <v>82.5</v>
      </c>
      <c r="Q385" s="84">
        <f>VLOOKUP($A$382,Raport4!$B$8:$T$255,17)</f>
        <v>85</v>
      </c>
      <c r="R385" s="84">
        <f>VLOOKUP($A$382,Raport4!$B$8:$T$255,18)</f>
        <v>85.5</v>
      </c>
      <c r="S385" s="38">
        <f t="shared" si="204"/>
        <v>1303</v>
      </c>
      <c r="T385" s="38">
        <f t="shared" si="206"/>
        <v>86.87</v>
      </c>
      <c r="U385" s="375"/>
      <c r="V385" s="340"/>
    </row>
    <row r="386" spans="1:22" ht="15" customHeight="1">
      <c r="A386" s="361"/>
      <c r="B386" s="77" t="str">
        <f>VLOOKUP($A$382,PresensiMIPA!$A$7:$W$360,4)</f>
        <v>3526014208030003</v>
      </c>
      <c r="C386" s="35" t="s">
        <v>24</v>
      </c>
      <c r="D386" s="84">
        <f>VLOOKUP($A$382,Raport5!$B$8:$T$280,4)</f>
        <v>94</v>
      </c>
      <c r="E386" s="84">
        <f>VLOOKUP($A$382,Raport5!$B$8:$T$280,5)</f>
        <v>88</v>
      </c>
      <c r="F386" s="84">
        <f>VLOOKUP($A$382,Raport5!$B$8:$T$280,6)</f>
        <v>89</v>
      </c>
      <c r="G386" s="84">
        <f>VLOOKUP($A$382,Raport5!$B$8:$T$280,7)</f>
        <v>86.5</v>
      </c>
      <c r="H386" s="84">
        <f>VLOOKUP($A$382,Raport5!$B$8:$T$280,8)</f>
        <v>93.5</v>
      </c>
      <c r="I386" s="84">
        <f>VLOOKUP($A$382,Raport5!$B$8:$T$280,9)</f>
        <v>86</v>
      </c>
      <c r="J386" s="84">
        <f>VLOOKUP($A$382,Raport5!$B$8:$T$280,10)</f>
        <v>92</v>
      </c>
      <c r="K386" s="84">
        <f>VLOOKUP($A$382,Raport5!$B$8:$T$280,11)</f>
        <v>88</v>
      </c>
      <c r="L386" s="84">
        <f>VLOOKUP($A$382,Raport5!$B$8:$T$280,12)</f>
        <v>91.5</v>
      </c>
      <c r="M386" s="84">
        <f>VLOOKUP($A$382,Raport5!$B$8:$T$280,13)</f>
        <v>88</v>
      </c>
      <c r="N386" s="84">
        <f>VLOOKUP($A$382,Raport5!$B$8:$T$280,14)</f>
        <v>89.5</v>
      </c>
      <c r="O386" s="84">
        <f>VLOOKUP($A$382,Raport5!$B$8:$T$280,15)</f>
        <v>88</v>
      </c>
      <c r="P386" s="84">
        <f>VLOOKUP($A$382,Raport5!$B$8:$T$280,16)</f>
        <v>85</v>
      </c>
      <c r="Q386" s="84">
        <f>VLOOKUP($A$382,Raport5!$B$8:$T$280,17)</f>
        <v>86.5</v>
      </c>
      <c r="R386" s="84">
        <f>VLOOKUP($A$382,Raport5!$B$8:$T$280,18)</f>
        <v>91</v>
      </c>
      <c r="S386" s="38">
        <f t="shared" si="204"/>
        <v>1336.5</v>
      </c>
      <c r="T386" s="38">
        <f t="shared" si="206"/>
        <v>89.1</v>
      </c>
      <c r="U386" s="375"/>
      <c r="V386" s="340"/>
    </row>
    <row r="387" spans="1:22" ht="15" customHeight="1">
      <c r="A387" s="361"/>
      <c r="B387" s="78">
        <f>VLOOKUP($A$382,PresensiMIPA!$A$7:$W$360,2)</f>
        <v>12211</v>
      </c>
      <c r="C387" s="35" t="s">
        <v>67</v>
      </c>
      <c r="D387" s="84">
        <f>VLOOKUP($A$382,Raport6!$B$8:$T$280,4)</f>
        <v>94.5</v>
      </c>
      <c r="E387" s="84">
        <f>VLOOKUP($A$382,Raport6!$B$8:$T$280,5)</f>
        <v>91</v>
      </c>
      <c r="F387" s="84">
        <f>VLOOKUP($A$382,Raport6!$B$8:$T$280,6)</f>
        <v>93</v>
      </c>
      <c r="G387" s="84">
        <f>VLOOKUP($A$382,Raport6!$B$8:$T$280,7)</f>
        <v>86.5</v>
      </c>
      <c r="H387" s="84">
        <f>VLOOKUP($A$382,Raport6!$B$8:$T$280,8)</f>
        <v>93.5</v>
      </c>
      <c r="I387" s="84">
        <f>VLOOKUP($A$382,Raport6!$B$8:$T$280,9)</f>
        <v>86.5</v>
      </c>
      <c r="J387" s="84">
        <f>VLOOKUP($A$382,Raport6!$B$8:$T$280,10)</f>
        <v>94.5</v>
      </c>
      <c r="K387" s="84">
        <f>VLOOKUP($A$382,Raport6!$B$8:$T$280,11)</f>
        <v>91</v>
      </c>
      <c r="L387" s="84">
        <f>VLOOKUP($A$382,Raport6!$B$8:$T$280,12)</f>
        <v>93</v>
      </c>
      <c r="M387" s="84">
        <f>VLOOKUP($A$382,Raport6!$B$8:$T$280,13)</f>
        <v>90</v>
      </c>
      <c r="N387" s="84">
        <f>VLOOKUP($A$382,Raport6!$B$8:$T$280,14)</f>
        <v>86</v>
      </c>
      <c r="O387" s="84">
        <f>VLOOKUP($A$382,Raport6!$B$8:$T$280,15)</f>
        <v>88.5</v>
      </c>
      <c r="P387" s="84">
        <f>VLOOKUP($A$382,Raport6!$B$8:$T$280,16)</f>
        <v>85</v>
      </c>
      <c r="Q387" s="84">
        <f>VLOOKUP($A$382,Raport6!$B$8:$T$280,17)</f>
        <v>86.5</v>
      </c>
      <c r="R387" s="84">
        <f>VLOOKUP($A$382,Raport6!$B$8:$T$280,18)</f>
        <v>91.5</v>
      </c>
      <c r="S387" s="38">
        <f t="shared" si="204"/>
        <v>1351</v>
      </c>
      <c r="T387" s="38">
        <f t="shared" si="206"/>
        <v>90.07</v>
      </c>
      <c r="U387" s="375"/>
      <c r="V387" s="340"/>
    </row>
    <row r="388" spans="1:22" ht="15" customHeight="1">
      <c r="A388" s="361"/>
      <c r="B388" s="78" t="str">
        <f>VLOOKUP($A$382,PresensiMIPA!$A$7:$W$360,3)</f>
        <v>0036745350</v>
      </c>
      <c r="C388" s="28" t="s">
        <v>21</v>
      </c>
      <c r="D388" s="40">
        <f t="shared" ref="D388:S388" si="207">ROUND(((D382+D383+D384+D385+D386+D387)/6),2)</f>
        <v>88.67</v>
      </c>
      <c r="E388" s="40">
        <f t="shared" si="207"/>
        <v>84.17</v>
      </c>
      <c r="F388" s="40">
        <f t="shared" si="207"/>
        <v>88</v>
      </c>
      <c r="G388" s="40">
        <f t="shared" si="207"/>
        <v>86.67</v>
      </c>
      <c r="H388" s="40">
        <f t="shared" si="207"/>
        <v>88.33</v>
      </c>
      <c r="I388" s="40">
        <f t="shared" si="207"/>
        <v>83.33</v>
      </c>
      <c r="J388" s="40">
        <f t="shared" si="207"/>
        <v>90</v>
      </c>
      <c r="K388" s="40">
        <f t="shared" si="207"/>
        <v>86.58</v>
      </c>
      <c r="L388" s="40">
        <f t="shared" si="207"/>
        <v>87.17</v>
      </c>
      <c r="M388" s="40">
        <f t="shared" ref="M388" si="208">ROUND(((M382+M383+M384+M385+M386+M387)/6),2)</f>
        <v>85.08</v>
      </c>
      <c r="N388" s="40">
        <f t="shared" si="207"/>
        <v>85.42</v>
      </c>
      <c r="O388" s="40">
        <f t="shared" si="207"/>
        <v>83.17</v>
      </c>
      <c r="P388" s="40">
        <f t="shared" si="207"/>
        <v>79.58</v>
      </c>
      <c r="Q388" s="40">
        <f t="shared" si="207"/>
        <v>83.75</v>
      </c>
      <c r="R388" s="40">
        <f t="shared" si="207"/>
        <v>85.42</v>
      </c>
      <c r="S388" s="39">
        <f t="shared" si="207"/>
        <v>1285.33</v>
      </c>
      <c r="T388" s="40">
        <f t="shared" si="206"/>
        <v>85.69</v>
      </c>
      <c r="U388" s="375"/>
      <c r="V388" s="340"/>
    </row>
    <row r="389" spans="1:22" ht="15" customHeight="1">
      <c r="A389" s="361"/>
      <c r="B389" s="78"/>
      <c r="C389" s="28" t="s">
        <v>206</v>
      </c>
      <c r="D389" s="79">
        <f>VLOOKUP($A$382,'Nilai USP'!$B$8:$T$280,4)</f>
        <v>91</v>
      </c>
      <c r="E389" s="79">
        <f>VLOOKUP($A$382,'Nilai USP'!$B$8:$T$280,5)</f>
        <v>86.15384615384616</v>
      </c>
      <c r="F389" s="79">
        <f>VLOOKUP($A$382,'Nilai USP'!$B$8:$T$280,6)</f>
        <v>92</v>
      </c>
      <c r="G389" s="79">
        <f>VLOOKUP($A$382,'Nilai USP'!$B$8:$T$280,7)</f>
        <v>88</v>
      </c>
      <c r="H389" s="79">
        <f>VLOOKUP($A$382,'Nilai USP'!$B$8:$T$280,8)</f>
        <v>87</v>
      </c>
      <c r="I389" s="79">
        <f>VLOOKUP($A$382,'Nilai USP'!$B$8:$T$280,9)</f>
        <v>86</v>
      </c>
      <c r="J389" s="79">
        <f>VLOOKUP($A$382,'Nilai USP'!$B$8:$T$280,10)</f>
        <v>92</v>
      </c>
      <c r="K389" s="79">
        <f>VLOOKUP($A$382,'Nilai USP'!$B$8:$T$280,11)</f>
        <v>97</v>
      </c>
      <c r="L389" s="79">
        <f>VLOOKUP($A$382,'Nilai USP'!$B$8:$T$280,12)</f>
        <v>93</v>
      </c>
      <c r="M389" s="79">
        <f>VLOOKUP($A$382,'Nilai USP'!$B$8:$T$280,13)</f>
        <v>88.529411764705884</v>
      </c>
      <c r="N389" s="79">
        <f>VLOOKUP($A$382,'Nilai USP'!$B$8:$T$280,14)</f>
        <v>78</v>
      </c>
      <c r="O389" s="79">
        <f>VLOOKUP($A$382,'Nilai USP'!$B$8:$T$280,15)</f>
        <v>78</v>
      </c>
      <c r="P389" s="79">
        <f>VLOOKUP($A$382,'Nilai USP'!$B$8:$T$280,16)</f>
        <v>89</v>
      </c>
      <c r="Q389" s="79">
        <f>VLOOKUP($A$382,'Nilai USP'!$B$8:$T$280,17)</f>
        <v>85</v>
      </c>
      <c r="R389" s="79">
        <f>VLOOKUP($A$382,'Nilai USP'!$B$8:$T$280,18)</f>
        <v>80</v>
      </c>
      <c r="S389" s="38">
        <f t="shared" ref="S389:S396" si="209">SUM(D389:R389)</f>
        <v>1310.683257918552</v>
      </c>
      <c r="T389" s="38">
        <f t="shared" si="206"/>
        <v>87.38</v>
      </c>
      <c r="U389" s="375"/>
      <c r="V389" s="340"/>
    </row>
    <row r="390" spans="1:22" ht="15" customHeight="1" thickBot="1">
      <c r="A390" s="362"/>
      <c r="B390" s="29"/>
      <c r="C390" s="37" t="s">
        <v>205</v>
      </c>
      <c r="D390" s="41">
        <f t="shared" ref="D390:R390" si="210">ROUND((D388*$V$6+D389*$V$7),0)</f>
        <v>90</v>
      </c>
      <c r="E390" s="41">
        <f t="shared" si="210"/>
        <v>85</v>
      </c>
      <c r="F390" s="41">
        <f t="shared" si="210"/>
        <v>90</v>
      </c>
      <c r="G390" s="41">
        <f t="shared" si="210"/>
        <v>87</v>
      </c>
      <c r="H390" s="41">
        <f t="shared" si="210"/>
        <v>88</v>
      </c>
      <c r="I390" s="41">
        <f t="shared" si="210"/>
        <v>85</v>
      </c>
      <c r="J390" s="41">
        <f t="shared" si="210"/>
        <v>91</v>
      </c>
      <c r="K390" s="41">
        <f t="shared" si="210"/>
        <v>92</v>
      </c>
      <c r="L390" s="41">
        <f t="shared" si="210"/>
        <v>90</v>
      </c>
      <c r="M390" s="41">
        <f t="shared" si="210"/>
        <v>87</v>
      </c>
      <c r="N390" s="41">
        <f t="shared" si="210"/>
        <v>82</v>
      </c>
      <c r="O390" s="41">
        <f t="shared" si="210"/>
        <v>81</v>
      </c>
      <c r="P390" s="41">
        <f t="shared" si="210"/>
        <v>84</v>
      </c>
      <c r="Q390" s="41">
        <f t="shared" si="210"/>
        <v>84</v>
      </c>
      <c r="R390" s="41">
        <f t="shared" si="210"/>
        <v>83</v>
      </c>
      <c r="S390" s="41">
        <f t="shared" si="209"/>
        <v>1299</v>
      </c>
      <c r="T390" s="41">
        <f t="shared" si="206"/>
        <v>86.6</v>
      </c>
      <c r="U390" s="376"/>
      <c r="V390" s="341"/>
    </row>
    <row r="391" spans="1:22" ht="15" customHeight="1" thickTop="1">
      <c r="A391" s="377">
        <v>43</v>
      </c>
      <c r="B391" s="26"/>
      <c r="C391" s="34" t="s">
        <v>34</v>
      </c>
      <c r="D391" s="83">
        <f>VLOOKUP($A$391,Raport1!$B$8:$T$280,4)</f>
        <v>80.5</v>
      </c>
      <c r="E391" s="83">
        <f>VLOOKUP($A$391,Raport1!$B$8:$T$280,5)</f>
        <v>78</v>
      </c>
      <c r="F391" s="83">
        <f>VLOOKUP($A$391,Raport1!$B$8:$T$280,6)</f>
        <v>78.5</v>
      </c>
      <c r="G391" s="83">
        <f>VLOOKUP($A$391,Raport1!$B$8:$T$280,7)</f>
        <v>77.5</v>
      </c>
      <c r="H391" s="83">
        <f>VLOOKUP($A$391,Raport1!$B$8:$T$280,8)</f>
        <v>84</v>
      </c>
      <c r="I391" s="83">
        <f>VLOOKUP($A$391,Raport1!$B$8:$T$280,9)</f>
        <v>78</v>
      </c>
      <c r="J391" s="83">
        <f>VLOOKUP($A$391,Raport1!$B$8:$T$280,10)</f>
        <v>90</v>
      </c>
      <c r="K391" s="83">
        <f>VLOOKUP($A$391,Raport1!$B$8:$T$280,11)</f>
        <v>82</v>
      </c>
      <c r="L391" s="83">
        <f>VLOOKUP($A$391,Raport1!$B$8:$T$280,12)</f>
        <v>85</v>
      </c>
      <c r="M391" s="83">
        <f>VLOOKUP($A$391,Raport1!$B$8:$T$280,13)</f>
        <v>81</v>
      </c>
      <c r="N391" s="83">
        <f>VLOOKUP($A$391,Raport1!$B$8:$T$280,14)</f>
        <v>73.5</v>
      </c>
      <c r="O391" s="83">
        <f>VLOOKUP($A$391,Raport1!$B$8:$T$280,15)</f>
        <v>79.5</v>
      </c>
      <c r="P391" s="83">
        <f>VLOOKUP($A$391,Raport1!$B$8:$T$280,16)</f>
        <v>72</v>
      </c>
      <c r="Q391" s="83">
        <f>VLOOKUP($A$391,Raport1!$B$8:$T$280,17)</f>
        <v>76</v>
      </c>
      <c r="R391" s="83">
        <f>VLOOKUP($A$391,Raport1!$B$8:$T$280,18)</f>
        <v>76.5</v>
      </c>
      <c r="S391" s="80">
        <f t="shared" si="209"/>
        <v>1192</v>
      </c>
      <c r="T391" s="80">
        <f t="shared" ref="T391:T399" si="211">ROUND(S391/COUNT(D391:R391),2)</f>
        <v>79.47</v>
      </c>
      <c r="U391" s="337" t="str">
        <f>'SIKAP IPA'!J154</f>
        <v>SB</v>
      </c>
      <c r="V391" s="340" t="s">
        <v>33</v>
      </c>
    </row>
    <row r="392" spans="1:22" ht="15" customHeight="1">
      <c r="A392" s="361"/>
      <c r="B392" s="26"/>
      <c r="C392" s="35" t="s">
        <v>35</v>
      </c>
      <c r="D392" s="84">
        <f>VLOOKUP($A$391,Raport2!$B$8:$T$280,4)</f>
        <v>83</v>
      </c>
      <c r="E392" s="84">
        <f>VLOOKUP($A$391,Raport2!$B$8:$T$280,5)</f>
        <v>79</v>
      </c>
      <c r="F392" s="84">
        <f>VLOOKUP($A$391,Raport2!$B$8:$T$280,6)</f>
        <v>77.5</v>
      </c>
      <c r="G392" s="84">
        <f>VLOOKUP($A$391,Raport2!$B$8:$T$280,7)</f>
        <v>86.5</v>
      </c>
      <c r="H392" s="84">
        <f>VLOOKUP($A$391,Raport2!$B$8:$T$280,8)</f>
        <v>84</v>
      </c>
      <c r="I392" s="84">
        <f>VLOOKUP($A$391,Raport2!$B$8:$T$280,9)</f>
        <v>80</v>
      </c>
      <c r="J392" s="84">
        <f>VLOOKUP($A$391,Raport2!$B$8:$T$280,10)</f>
        <v>90</v>
      </c>
      <c r="K392" s="84">
        <f>VLOOKUP($A$391,Raport2!$B$8:$T$280,11)</f>
        <v>82.5</v>
      </c>
      <c r="L392" s="84">
        <f>VLOOKUP($A$391,Raport2!$B$8:$T$280,12)</f>
        <v>83</v>
      </c>
      <c r="M392" s="84">
        <f>VLOOKUP($A$391,Raport2!$B$8:$T$280,13)</f>
        <v>84</v>
      </c>
      <c r="N392" s="84">
        <f>VLOOKUP($A$391,Raport2!$B$8:$T$280,14)</f>
        <v>84</v>
      </c>
      <c r="O392" s="84">
        <f>VLOOKUP($A$391,Raport2!$B$8:$T$280,15)</f>
        <v>81</v>
      </c>
      <c r="P392" s="84">
        <f>VLOOKUP($A$391,Raport2!$B$8:$T$280,16)</f>
        <v>76</v>
      </c>
      <c r="Q392" s="84">
        <f>VLOOKUP($A$391,Raport2!$B$8:$T$280,17)</f>
        <v>79</v>
      </c>
      <c r="R392" s="84">
        <f>VLOOKUP($A$391,Raport2!$B$8:$T$280,18)</f>
        <v>83</v>
      </c>
      <c r="S392" s="38">
        <f t="shared" si="209"/>
        <v>1232.5</v>
      </c>
      <c r="T392" s="38">
        <f t="shared" si="211"/>
        <v>82.17</v>
      </c>
      <c r="U392" s="375"/>
      <c r="V392" s="340"/>
    </row>
    <row r="393" spans="1:22" ht="15" customHeight="1">
      <c r="A393" s="361"/>
      <c r="B393" s="342" t="str">
        <f>VLOOKUP($A$391,PresensiMIPA!$A$7:$W$360,7)</f>
        <v>Emy Marianti</v>
      </c>
      <c r="C393" s="35" t="s">
        <v>22</v>
      </c>
      <c r="D393" s="84">
        <f>VLOOKUP($A$391,Raport3!$B$8:$T$280,4)</f>
        <v>87.5</v>
      </c>
      <c r="E393" s="84">
        <f>VLOOKUP($A$391,Raport3!$B$8:$T$280,5)</f>
        <v>81</v>
      </c>
      <c r="F393" s="84">
        <f>VLOOKUP($A$391,Raport3!$B$8:$T$280,6)</f>
        <v>87.5</v>
      </c>
      <c r="G393" s="84">
        <f>VLOOKUP($A$391,Raport3!$B$8:$T$280,7)</f>
        <v>93.5</v>
      </c>
      <c r="H393" s="84">
        <f>VLOOKUP($A$391,Raport3!$B$8:$T$280,8)</f>
        <v>84</v>
      </c>
      <c r="I393" s="84">
        <f>VLOOKUP($A$391,Raport3!$B$8:$T$280,9)</f>
        <v>85</v>
      </c>
      <c r="J393" s="84">
        <f>VLOOKUP($A$391,Raport3!$B$8:$T$280,10)</f>
        <v>91.5</v>
      </c>
      <c r="K393" s="84">
        <f>VLOOKUP($A$391,Raport3!$B$8:$T$280,11)</f>
        <v>87</v>
      </c>
      <c r="L393" s="84">
        <f>VLOOKUP($A$391,Raport3!$B$8:$T$280,12)</f>
        <v>84.5</v>
      </c>
      <c r="M393" s="84">
        <f>VLOOKUP($A$391,Raport3!$B$8:$T$280,13)</f>
        <v>88</v>
      </c>
      <c r="N393" s="84">
        <f>VLOOKUP($A$391,Raport3!$B$8:$T$280,14)</f>
        <v>86</v>
      </c>
      <c r="O393" s="84">
        <f>VLOOKUP($A$391,Raport3!$B$8:$T$280,15)</f>
        <v>79.5</v>
      </c>
      <c r="P393" s="84">
        <f>VLOOKUP($A$391,Raport3!$B$8:$T$280,16)</f>
        <v>80</v>
      </c>
      <c r="Q393" s="84">
        <f>VLOOKUP($A$391,Raport3!$B$8:$T$280,17)</f>
        <v>79</v>
      </c>
      <c r="R393" s="84">
        <f>VLOOKUP($A$391,Raport3!$B$8:$T$280,18)</f>
        <v>83</v>
      </c>
      <c r="S393" s="38">
        <f t="shared" si="209"/>
        <v>1277</v>
      </c>
      <c r="T393" s="38">
        <f t="shared" si="211"/>
        <v>85.13</v>
      </c>
      <c r="U393" s="375"/>
      <c r="V393" s="340"/>
    </row>
    <row r="394" spans="1:22" ht="15" customHeight="1">
      <c r="A394" s="361"/>
      <c r="B394" s="342"/>
      <c r="C394" s="35" t="s">
        <v>23</v>
      </c>
      <c r="D394" s="84">
        <f>VLOOKUP($A$391,Raport4!$B$8:$T$255,4)</f>
        <v>88.5</v>
      </c>
      <c r="E394" s="84">
        <f>VLOOKUP($A$391,Raport4!$B$8:$T$255,5)</f>
        <v>85</v>
      </c>
      <c r="F394" s="84">
        <f>VLOOKUP($A$391,Raport4!$B$8:$T$255,6)</f>
        <v>91</v>
      </c>
      <c r="G394" s="84">
        <f>VLOOKUP($A$391,Raport4!$B$8:$T$255,7)</f>
        <v>93.5</v>
      </c>
      <c r="H394" s="84">
        <f>VLOOKUP($A$391,Raport4!$B$8:$T$255,8)</f>
        <v>88</v>
      </c>
      <c r="I394" s="84">
        <f>VLOOKUP($A$391,Raport4!$B$8:$T$255,9)</f>
        <v>86.5</v>
      </c>
      <c r="J394" s="84">
        <f>VLOOKUP($A$391,Raport4!$B$8:$T$255,10)</f>
        <v>91</v>
      </c>
      <c r="K394" s="84">
        <f>VLOOKUP($A$391,Raport4!$B$8:$T$255,11)</f>
        <v>87</v>
      </c>
      <c r="L394" s="84">
        <f>VLOOKUP($A$391,Raport4!$B$8:$T$255,12)</f>
        <v>85.5</v>
      </c>
      <c r="M394" s="84">
        <f>VLOOKUP($A$391,Raport4!$B$8:$T$255,12)</f>
        <v>85.5</v>
      </c>
      <c r="N394" s="84">
        <f>VLOOKUP($A$391,Raport4!$B$8:$T$255,14)</f>
        <v>87.5</v>
      </c>
      <c r="O394" s="84">
        <f>VLOOKUP($A$391,Raport4!$B$8:$T$255,15)</f>
        <v>79.5</v>
      </c>
      <c r="P394" s="84">
        <f>VLOOKUP($A$391,Raport4!$B$8:$T$255,16)</f>
        <v>81.5</v>
      </c>
      <c r="Q394" s="84">
        <f>VLOOKUP($A$391,Raport4!$B$8:$T$255,17)</f>
        <v>77.5</v>
      </c>
      <c r="R394" s="84">
        <f>VLOOKUP($A$391,Raport4!$B$8:$T$255,18)</f>
        <v>85</v>
      </c>
      <c r="S394" s="38">
        <f t="shared" si="209"/>
        <v>1292.5</v>
      </c>
      <c r="T394" s="38">
        <f t="shared" si="211"/>
        <v>86.17</v>
      </c>
      <c r="U394" s="375"/>
      <c r="V394" s="340"/>
    </row>
    <row r="395" spans="1:22" ht="15" customHeight="1">
      <c r="A395" s="361"/>
      <c r="B395" s="77" t="str">
        <f>VLOOKUP($A$391,PresensiMIPA!$A$7:$W$360,4)</f>
        <v>3526016204040004</v>
      </c>
      <c r="C395" s="35" t="s">
        <v>24</v>
      </c>
      <c r="D395" s="84">
        <f>VLOOKUP($A$391,Raport5!$B$8:$T$280,4)</f>
        <v>89</v>
      </c>
      <c r="E395" s="84">
        <f>VLOOKUP($A$391,Raport5!$B$8:$T$280,5)</f>
        <v>89.5</v>
      </c>
      <c r="F395" s="84">
        <f>VLOOKUP($A$391,Raport5!$B$8:$T$280,6)</f>
        <v>87.5</v>
      </c>
      <c r="G395" s="84">
        <f>VLOOKUP($A$391,Raport5!$B$8:$T$280,7)</f>
        <v>90.5</v>
      </c>
      <c r="H395" s="84">
        <f>VLOOKUP($A$391,Raport5!$B$8:$T$280,8)</f>
        <v>93.5</v>
      </c>
      <c r="I395" s="84">
        <f>VLOOKUP($A$391,Raport5!$B$8:$T$280,9)</f>
        <v>87</v>
      </c>
      <c r="J395" s="84">
        <f>VLOOKUP($A$391,Raport5!$B$8:$T$280,10)</f>
        <v>93</v>
      </c>
      <c r="K395" s="84">
        <f>VLOOKUP($A$391,Raport5!$B$8:$T$280,11)</f>
        <v>91</v>
      </c>
      <c r="L395" s="84">
        <f>VLOOKUP($A$391,Raport5!$B$8:$T$280,12)</f>
        <v>92</v>
      </c>
      <c r="M395" s="84">
        <f>VLOOKUP($A$391,Raport5!$B$8:$T$280,13)</f>
        <v>89.5</v>
      </c>
      <c r="N395" s="84">
        <f>VLOOKUP($A$391,Raport5!$B$8:$T$280,14)</f>
        <v>90</v>
      </c>
      <c r="O395" s="84">
        <f>VLOOKUP($A$391,Raport5!$B$8:$T$280,15)</f>
        <v>86</v>
      </c>
      <c r="P395" s="84">
        <f>VLOOKUP($A$391,Raport5!$B$8:$T$280,16)</f>
        <v>82</v>
      </c>
      <c r="Q395" s="84">
        <f>VLOOKUP($A$391,Raport5!$B$8:$T$280,17)</f>
        <v>79</v>
      </c>
      <c r="R395" s="84">
        <f>VLOOKUP($A$391,Raport5!$B$8:$T$280,18)</f>
        <v>87.5</v>
      </c>
      <c r="S395" s="38">
        <f t="shared" si="209"/>
        <v>1327</v>
      </c>
      <c r="T395" s="38">
        <f t="shared" si="211"/>
        <v>88.47</v>
      </c>
      <c r="U395" s="375"/>
      <c r="V395" s="340"/>
    </row>
    <row r="396" spans="1:22" ht="15" customHeight="1">
      <c r="A396" s="361"/>
      <c r="B396" s="78">
        <f>VLOOKUP($A$391,PresensiMIPA!$A$7:$W$360,2)</f>
        <v>12222</v>
      </c>
      <c r="C396" s="35" t="s">
        <v>67</v>
      </c>
      <c r="D396" s="84">
        <f>VLOOKUP($A$391,Raport6!$B$8:$T$280,4)</f>
        <v>89.5</v>
      </c>
      <c r="E396" s="84">
        <f>VLOOKUP($A$391,Raport6!$B$8:$T$280,5)</f>
        <v>92</v>
      </c>
      <c r="F396" s="84">
        <f>VLOOKUP($A$391,Raport6!$B$8:$T$280,6)</f>
        <v>91</v>
      </c>
      <c r="G396" s="84">
        <f>VLOOKUP($A$391,Raport6!$B$8:$T$280,7)</f>
        <v>90.5</v>
      </c>
      <c r="H396" s="84">
        <f>VLOOKUP($A$391,Raport6!$B$8:$T$280,8)</f>
        <v>93.5</v>
      </c>
      <c r="I396" s="84">
        <f>VLOOKUP($A$391,Raport6!$B$8:$T$280,9)</f>
        <v>88</v>
      </c>
      <c r="J396" s="84">
        <f>VLOOKUP($A$391,Raport6!$B$8:$T$280,10)</f>
        <v>95</v>
      </c>
      <c r="K396" s="84">
        <f>VLOOKUP($A$391,Raport6!$B$8:$T$280,11)</f>
        <v>94</v>
      </c>
      <c r="L396" s="84">
        <f>VLOOKUP($A$391,Raport6!$B$8:$T$280,12)</f>
        <v>93</v>
      </c>
      <c r="M396" s="84">
        <f>VLOOKUP($A$391,Raport6!$B$8:$T$280,13)</f>
        <v>92</v>
      </c>
      <c r="N396" s="84">
        <f>VLOOKUP($A$391,Raport6!$B$8:$T$280,14)</f>
        <v>89.5</v>
      </c>
      <c r="O396" s="84">
        <f>VLOOKUP($A$391,Raport6!$B$8:$T$280,15)</f>
        <v>86.5</v>
      </c>
      <c r="P396" s="84">
        <f>VLOOKUP($A$391,Raport6!$B$8:$T$280,16)</f>
        <v>83.5</v>
      </c>
      <c r="Q396" s="84">
        <f>VLOOKUP($A$391,Raport6!$B$8:$T$280,17)</f>
        <v>86.5</v>
      </c>
      <c r="R396" s="84">
        <f>VLOOKUP($A$391,Raport6!$B$8:$T$280,18)</f>
        <v>88</v>
      </c>
      <c r="S396" s="38">
        <f t="shared" si="209"/>
        <v>1352.5</v>
      </c>
      <c r="T396" s="38">
        <f t="shared" si="211"/>
        <v>90.17</v>
      </c>
      <c r="U396" s="375"/>
      <c r="V396" s="340"/>
    </row>
    <row r="397" spans="1:22" ht="15" customHeight="1">
      <c r="A397" s="361"/>
      <c r="B397" s="78" t="str">
        <f>VLOOKUP($A$391,PresensiMIPA!$A$7:$W$360,3)</f>
        <v>0049292642</v>
      </c>
      <c r="C397" s="28" t="s">
        <v>21</v>
      </c>
      <c r="D397" s="40">
        <f t="shared" ref="D397:S397" si="212">ROUND(((D391+D392+D393+D394+D395+D396)/6),2)</f>
        <v>86.33</v>
      </c>
      <c r="E397" s="40">
        <f t="shared" si="212"/>
        <v>84.08</v>
      </c>
      <c r="F397" s="40">
        <f t="shared" si="212"/>
        <v>85.5</v>
      </c>
      <c r="G397" s="40">
        <f t="shared" si="212"/>
        <v>88.67</v>
      </c>
      <c r="H397" s="40">
        <f t="shared" si="212"/>
        <v>87.83</v>
      </c>
      <c r="I397" s="40">
        <f t="shared" si="212"/>
        <v>84.08</v>
      </c>
      <c r="J397" s="40">
        <f t="shared" si="212"/>
        <v>91.75</v>
      </c>
      <c r="K397" s="40">
        <f t="shared" si="212"/>
        <v>87.25</v>
      </c>
      <c r="L397" s="40">
        <f t="shared" si="212"/>
        <v>87.17</v>
      </c>
      <c r="M397" s="40">
        <f t="shared" ref="M397" si="213">ROUND(((M391+M392+M393+M394+M395+M396)/6),2)</f>
        <v>86.67</v>
      </c>
      <c r="N397" s="40">
        <f t="shared" si="212"/>
        <v>85.08</v>
      </c>
      <c r="O397" s="40">
        <f t="shared" si="212"/>
        <v>82</v>
      </c>
      <c r="P397" s="40">
        <f t="shared" si="212"/>
        <v>79.17</v>
      </c>
      <c r="Q397" s="40">
        <f t="shared" si="212"/>
        <v>79.5</v>
      </c>
      <c r="R397" s="40">
        <f t="shared" si="212"/>
        <v>83.83</v>
      </c>
      <c r="S397" s="39">
        <f t="shared" si="212"/>
        <v>1278.92</v>
      </c>
      <c r="T397" s="40">
        <f t="shared" si="211"/>
        <v>85.26</v>
      </c>
      <c r="U397" s="375"/>
      <c r="V397" s="340"/>
    </row>
    <row r="398" spans="1:22" ht="15" customHeight="1">
      <c r="A398" s="361"/>
      <c r="B398" s="78"/>
      <c r="C398" s="28" t="s">
        <v>206</v>
      </c>
      <c r="D398" s="79">
        <f>VLOOKUP($A$391,'Nilai USP'!$B$8:$T$280,4)</f>
        <v>94</v>
      </c>
      <c r="E398" s="79">
        <f>VLOOKUP($A$391,'Nilai USP'!$B$8:$T$280,5)</f>
        <v>86.15384615384616</v>
      </c>
      <c r="F398" s="79">
        <f>VLOOKUP($A$391,'Nilai USP'!$B$8:$T$280,6)</f>
        <v>85</v>
      </c>
      <c r="G398" s="79">
        <f>VLOOKUP($A$391,'Nilai USP'!$B$8:$T$280,7)</f>
        <v>84</v>
      </c>
      <c r="H398" s="79">
        <f>VLOOKUP($A$391,'Nilai USP'!$B$8:$T$280,8)</f>
        <v>86</v>
      </c>
      <c r="I398" s="79">
        <f>VLOOKUP($A$391,'Nilai USP'!$B$8:$T$280,9)</f>
        <v>95</v>
      </c>
      <c r="J398" s="79">
        <f>VLOOKUP($A$391,'Nilai USP'!$B$8:$T$280,10)</f>
        <v>92</v>
      </c>
      <c r="K398" s="79">
        <f>VLOOKUP($A$391,'Nilai USP'!$B$8:$T$280,11)</f>
        <v>87</v>
      </c>
      <c r="L398" s="79">
        <f>VLOOKUP($A$391,'Nilai USP'!$B$8:$T$280,12)</f>
        <v>92</v>
      </c>
      <c r="M398" s="79">
        <f>VLOOKUP($A$391,'Nilai USP'!$B$8:$T$280,13)</f>
        <v>91.176470588235304</v>
      </c>
      <c r="N398" s="79">
        <f>VLOOKUP($A$391,'Nilai USP'!$B$8:$T$280,14)</f>
        <v>87</v>
      </c>
      <c r="O398" s="79">
        <f>VLOOKUP($A$391,'Nilai USP'!$B$8:$T$280,15)</f>
        <v>76</v>
      </c>
      <c r="P398" s="79">
        <f>VLOOKUP($A$391,'Nilai USP'!$B$8:$T$280,16)</f>
        <v>87</v>
      </c>
      <c r="Q398" s="79">
        <f>VLOOKUP($A$391,'Nilai USP'!$B$8:$T$280,17)</f>
        <v>85</v>
      </c>
      <c r="R398" s="79">
        <f>VLOOKUP($A$391,'Nilai USP'!$B$8:$T$280,18)</f>
        <v>86</v>
      </c>
      <c r="S398" s="38">
        <f t="shared" ref="S398:S405" si="214">SUM(D398:R398)</f>
        <v>1313.3303167420815</v>
      </c>
      <c r="T398" s="38">
        <f t="shared" si="211"/>
        <v>87.56</v>
      </c>
      <c r="U398" s="375"/>
      <c r="V398" s="340"/>
    </row>
    <row r="399" spans="1:22" ht="15" customHeight="1" thickBot="1">
      <c r="A399" s="362"/>
      <c r="B399" s="29"/>
      <c r="C399" s="37" t="s">
        <v>205</v>
      </c>
      <c r="D399" s="41">
        <f t="shared" ref="D399:R399" si="215">ROUND((D397*$V$6+D398*$V$7),0)</f>
        <v>90</v>
      </c>
      <c r="E399" s="41">
        <f t="shared" si="215"/>
        <v>85</v>
      </c>
      <c r="F399" s="41">
        <f t="shared" si="215"/>
        <v>85</v>
      </c>
      <c r="G399" s="41">
        <f t="shared" si="215"/>
        <v>86</v>
      </c>
      <c r="H399" s="41">
        <f t="shared" si="215"/>
        <v>87</v>
      </c>
      <c r="I399" s="41">
        <f t="shared" si="215"/>
        <v>90</v>
      </c>
      <c r="J399" s="41">
        <f t="shared" si="215"/>
        <v>92</v>
      </c>
      <c r="K399" s="41">
        <f t="shared" si="215"/>
        <v>87</v>
      </c>
      <c r="L399" s="41">
        <f t="shared" si="215"/>
        <v>90</v>
      </c>
      <c r="M399" s="41">
        <f t="shared" si="215"/>
        <v>89</v>
      </c>
      <c r="N399" s="41">
        <f t="shared" si="215"/>
        <v>86</v>
      </c>
      <c r="O399" s="41">
        <f t="shared" si="215"/>
        <v>79</v>
      </c>
      <c r="P399" s="41">
        <f t="shared" si="215"/>
        <v>83</v>
      </c>
      <c r="Q399" s="41">
        <f t="shared" si="215"/>
        <v>82</v>
      </c>
      <c r="R399" s="41">
        <f t="shared" si="215"/>
        <v>85</v>
      </c>
      <c r="S399" s="41">
        <f t="shared" si="214"/>
        <v>1296</v>
      </c>
      <c r="T399" s="41">
        <f t="shared" si="211"/>
        <v>86.4</v>
      </c>
      <c r="U399" s="376"/>
      <c r="V399" s="341"/>
    </row>
    <row r="400" spans="1:22" ht="15" customHeight="1" thickTop="1">
      <c r="A400" s="377">
        <v>44</v>
      </c>
      <c r="B400" s="26"/>
      <c r="C400" s="34" t="s">
        <v>34</v>
      </c>
      <c r="D400" s="83">
        <f>VLOOKUP($A$400,Raport1!$B$8:$T$280,4)</f>
        <v>72.5</v>
      </c>
      <c r="E400" s="83">
        <f>VLOOKUP($A$400,Raport1!$B$8:$T$280,5)</f>
        <v>76.5</v>
      </c>
      <c r="F400" s="83">
        <f>VLOOKUP($A$400,Raport1!$B$8:$T$280,6)</f>
        <v>71</v>
      </c>
      <c r="G400" s="83">
        <f>VLOOKUP($A$400,Raport1!$B$8:$T$280,7)</f>
        <v>75.5</v>
      </c>
      <c r="H400" s="83">
        <f>VLOOKUP($A$400,Raport1!$B$8:$T$280,8)</f>
        <v>70</v>
      </c>
      <c r="I400" s="83">
        <f>VLOOKUP($A$400,Raport1!$B$8:$T$280,9)</f>
        <v>74.5</v>
      </c>
      <c r="J400" s="83">
        <f>VLOOKUP($A$400,Raport1!$B$8:$T$280,10)</f>
        <v>85</v>
      </c>
      <c r="K400" s="83">
        <f>VLOOKUP($A$400,Raport1!$B$8:$T$280,11)</f>
        <v>81.5</v>
      </c>
      <c r="L400" s="83">
        <f>VLOOKUP($A$400,Raport1!$B$8:$T$280,12)</f>
        <v>81.5</v>
      </c>
      <c r="M400" s="83">
        <f>VLOOKUP($A$400,Raport1!$B$8:$T$280,13)</f>
        <v>71.5</v>
      </c>
      <c r="N400" s="83">
        <f>VLOOKUP($A$400,Raport1!$B$8:$T$280,14)</f>
        <v>70</v>
      </c>
      <c r="O400" s="83">
        <f>VLOOKUP($A$400,Raport1!$B$8:$T$280,15)</f>
        <v>66.5</v>
      </c>
      <c r="P400" s="83">
        <f>VLOOKUP($A$400,Raport1!$B$8:$T$280,16)</f>
        <v>71</v>
      </c>
      <c r="Q400" s="83">
        <f>VLOOKUP($A$400,Raport1!$B$8:$T$280,17)</f>
        <v>74</v>
      </c>
      <c r="R400" s="83">
        <f>VLOOKUP($A$400,Raport1!$B$8:$T$280,18)</f>
        <v>71.5</v>
      </c>
      <c r="S400" s="80">
        <f t="shared" si="214"/>
        <v>1112.5</v>
      </c>
      <c r="T400" s="80">
        <f t="shared" ref="T400:T408" si="216">ROUND(S400/COUNT(D400:R400),2)</f>
        <v>74.17</v>
      </c>
      <c r="U400" s="337" t="str">
        <f>'SIKAP IPA'!J163</f>
        <v>SB</v>
      </c>
      <c r="V400" s="340" t="s">
        <v>33</v>
      </c>
    </row>
    <row r="401" spans="1:22" ht="15" customHeight="1">
      <c r="A401" s="361"/>
      <c r="B401" s="26"/>
      <c r="C401" s="35" t="s">
        <v>35</v>
      </c>
      <c r="D401" s="84">
        <f>VLOOKUP($A$400,Raport2!$B$8:$T$280,4)</f>
        <v>74.5</v>
      </c>
      <c r="E401" s="84">
        <f>VLOOKUP($A$400,Raport2!$B$8:$T$280,5)</f>
        <v>77</v>
      </c>
      <c r="F401" s="84">
        <f>VLOOKUP($A$400,Raport2!$B$8:$T$280,6)</f>
        <v>74</v>
      </c>
      <c r="G401" s="84">
        <f>VLOOKUP($A$400,Raport2!$B$8:$T$280,7)</f>
        <v>82.5</v>
      </c>
      <c r="H401" s="84">
        <f>VLOOKUP($A$400,Raport2!$B$8:$T$280,8)</f>
        <v>70</v>
      </c>
      <c r="I401" s="84">
        <f>VLOOKUP($A$400,Raport2!$B$8:$T$280,9)</f>
        <v>76.5</v>
      </c>
      <c r="J401" s="84">
        <f>VLOOKUP($A$400,Raport2!$B$8:$T$280,10)</f>
        <v>85</v>
      </c>
      <c r="K401" s="84">
        <f>VLOOKUP($A$400,Raport2!$B$8:$T$280,11)</f>
        <v>84</v>
      </c>
      <c r="L401" s="84">
        <f>VLOOKUP($A$400,Raport2!$B$8:$T$280,12)</f>
        <v>83</v>
      </c>
      <c r="M401" s="84">
        <f>VLOOKUP($A$400,Raport2!$B$8:$T$280,13)</f>
        <v>74.5</v>
      </c>
      <c r="N401" s="84">
        <f>VLOOKUP($A$400,Raport2!$B$8:$T$280,14)</f>
        <v>74</v>
      </c>
      <c r="O401" s="84">
        <f>VLOOKUP($A$400,Raport2!$B$8:$T$280,15)</f>
        <v>76</v>
      </c>
      <c r="P401" s="84">
        <f>VLOOKUP($A$400,Raport2!$B$8:$T$280,16)</f>
        <v>75</v>
      </c>
      <c r="Q401" s="84">
        <f>VLOOKUP($A$400,Raport2!$B$8:$T$280,17)</f>
        <v>76</v>
      </c>
      <c r="R401" s="84">
        <f>VLOOKUP($A$400,Raport2!$B$8:$T$280,18)</f>
        <v>75.5</v>
      </c>
      <c r="S401" s="38">
        <f t="shared" si="214"/>
        <v>1157.5</v>
      </c>
      <c r="T401" s="38">
        <f t="shared" si="216"/>
        <v>77.17</v>
      </c>
      <c r="U401" s="375"/>
      <c r="V401" s="340"/>
    </row>
    <row r="402" spans="1:22" ht="15" customHeight="1">
      <c r="A402" s="361"/>
      <c r="B402" s="342" t="str">
        <f>VLOOKUP($A$400,PresensiMIPA!$A$7:$W$360,7)</f>
        <v>FARREL AZARYA ZIDAN ANDIKA</v>
      </c>
      <c r="C402" s="35" t="s">
        <v>22</v>
      </c>
      <c r="D402" s="84">
        <f>VLOOKUP($A$400,Raport3!$B$8:$T$280,4)</f>
        <v>70</v>
      </c>
      <c r="E402" s="84">
        <f>VLOOKUP($A$400,Raport3!$B$8:$T$280,5)</f>
        <v>79</v>
      </c>
      <c r="F402" s="84">
        <f>VLOOKUP($A$400,Raport3!$B$8:$T$280,6)</f>
        <v>87.5</v>
      </c>
      <c r="G402" s="84">
        <f>VLOOKUP($A$400,Raport3!$B$8:$T$280,7)</f>
        <v>82</v>
      </c>
      <c r="H402" s="84">
        <f>VLOOKUP($A$400,Raport3!$B$8:$T$280,8)</f>
        <v>84</v>
      </c>
      <c r="I402" s="84">
        <f>VLOOKUP($A$400,Raport3!$B$8:$T$280,9)</f>
        <v>78.5</v>
      </c>
      <c r="J402" s="84">
        <f>VLOOKUP($A$400,Raport3!$B$8:$T$280,10)</f>
        <v>89</v>
      </c>
      <c r="K402" s="84">
        <f>VLOOKUP($A$400,Raport3!$B$8:$T$280,11)</f>
        <v>88</v>
      </c>
      <c r="L402" s="84">
        <f>VLOOKUP($A$400,Raport3!$B$8:$T$280,12)</f>
        <v>82.5</v>
      </c>
      <c r="M402" s="84">
        <f>VLOOKUP($A$400,Raport3!$B$8:$T$280,13)</f>
        <v>74</v>
      </c>
      <c r="N402" s="84">
        <f>VLOOKUP($A$400,Raport3!$B$8:$T$280,14)</f>
        <v>82.5</v>
      </c>
      <c r="O402" s="84">
        <f>VLOOKUP($A$400,Raport3!$B$8:$T$280,15)</f>
        <v>71</v>
      </c>
      <c r="P402" s="84">
        <f>VLOOKUP($A$400,Raport3!$B$8:$T$280,16)</f>
        <v>81</v>
      </c>
      <c r="Q402" s="84">
        <f>VLOOKUP($A$400,Raport3!$B$8:$T$280,17)</f>
        <v>77</v>
      </c>
      <c r="R402" s="84">
        <f>VLOOKUP($A$400,Raport3!$B$8:$T$280,18)</f>
        <v>75.5</v>
      </c>
      <c r="S402" s="38">
        <f t="shared" si="214"/>
        <v>1201.5</v>
      </c>
      <c r="T402" s="38">
        <f t="shared" si="216"/>
        <v>80.099999999999994</v>
      </c>
      <c r="U402" s="375"/>
      <c r="V402" s="340"/>
    </row>
    <row r="403" spans="1:22" ht="15" customHeight="1">
      <c r="A403" s="361"/>
      <c r="B403" s="342"/>
      <c r="C403" s="35" t="s">
        <v>23</v>
      </c>
      <c r="D403" s="84">
        <f>VLOOKUP($A$400,Raport4!$B$8:$T$255,4)</f>
        <v>81.5</v>
      </c>
      <c r="E403" s="84">
        <f>VLOOKUP($A$400,Raport4!$B$8:$T$255,5)</f>
        <v>79</v>
      </c>
      <c r="F403" s="84">
        <f>VLOOKUP($A$400,Raport4!$B$8:$T$255,6)</f>
        <v>90</v>
      </c>
      <c r="G403" s="84">
        <f>VLOOKUP($A$400,Raport4!$B$8:$T$255,7)</f>
        <v>85</v>
      </c>
      <c r="H403" s="84">
        <f>VLOOKUP($A$400,Raport4!$B$8:$T$255,8)</f>
        <v>88</v>
      </c>
      <c r="I403" s="84">
        <f>VLOOKUP($A$400,Raport4!$B$8:$T$255,9)</f>
        <v>81</v>
      </c>
      <c r="J403" s="84">
        <f>VLOOKUP($A$400,Raport4!$B$8:$T$255,10)</f>
        <v>88.5</v>
      </c>
      <c r="K403" s="84">
        <f>VLOOKUP($A$400,Raport4!$B$8:$T$255,11)</f>
        <v>88</v>
      </c>
      <c r="L403" s="84">
        <f>VLOOKUP($A$400,Raport4!$B$8:$T$255,12)</f>
        <v>83.5</v>
      </c>
      <c r="M403" s="84">
        <f>VLOOKUP($A$400,Raport4!$B$8:$T$255,12)</f>
        <v>83.5</v>
      </c>
      <c r="N403" s="84">
        <f>VLOOKUP($A$400,Raport4!$B$8:$T$255,14)</f>
        <v>81</v>
      </c>
      <c r="O403" s="84">
        <f>VLOOKUP($A$400,Raport4!$B$8:$T$255,15)</f>
        <v>74.5</v>
      </c>
      <c r="P403" s="84">
        <f>VLOOKUP($A$400,Raport4!$B$8:$T$255,16)</f>
        <v>82.5</v>
      </c>
      <c r="Q403" s="84">
        <f>VLOOKUP($A$400,Raport4!$B$8:$T$255,17)</f>
        <v>75</v>
      </c>
      <c r="R403" s="84">
        <f>VLOOKUP($A$400,Raport4!$B$8:$T$255,18)</f>
        <v>76.5</v>
      </c>
      <c r="S403" s="38">
        <f t="shared" si="214"/>
        <v>1237.5</v>
      </c>
      <c r="T403" s="38">
        <f t="shared" si="216"/>
        <v>82.5</v>
      </c>
      <c r="U403" s="375"/>
      <c r="V403" s="340"/>
    </row>
    <row r="404" spans="1:22" ht="15" customHeight="1">
      <c r="A404" s="361"/>
      <c r="B404" s="77" t="str">
        <f>VLOOKUP($A$400,PresensiMIPA!$A$7:$W$360,4)</f>
        <v>3526020803040001</v>
      </c>
      <c r="C404" s="35" t="s">
        <v>24</v>
      </c>
      <c r="D404" s="84">
        <f>VLOOKUP($A$400,Raport5!$B$8:$T$280,4)</f>
        <v>90.5</v>
      </c>
      <c r="E404" s="84">
        <f>VLOOKUP($A$400,Raport5!$B$8:$T$280,5)</f>
        <v>83</v>
      </c>
      <c r="F404" s="84">
        <f>VLOOKUP($A$400,Raport5!$B$8:$T$280,6)</f>
        <v>88</v>
      </c>
      <c r="G404" s="84">
        <f>VLOOKUP($A$400,Raport5!$B$8:$T$280,7)</f>
        <v>88.5</v>
      </c>
      <c r="H404" s="84">
        <f>VLOOKUP($A$400,Raport5!$B$8:$T$280,8)</f>
        <v>87.5</v>
      </c>
      <c r="I404" s="84">
        <f>VLOOKUP($A$400,Raport5!$B$8:$T$280,9)</f>
        <v>82.5</v>
      </c>
      <c r="J404" s="84">
        <f>VLOOKUP($A$400,Raport5!$B$8:$T$280,10)</f>
        <v>90.5</v>
      </c>
      <c r="K404" s="84">
        <f>VLOOKUP($A$400,Raport5!$B$8:$T$280,11)</f>
        <v>90</v>
      </c>
      <c r="L404" s="84">
        <f>VLOOKUP($A$400,Raport5!$B$8:$T$280,12)</f>
        <v>89.5</v>
      </c>
      <c r="M404" s="84">
        <f>VLOOKUP($A$400,Raport5!$B$8:$T$280,13)</f>
        <v>77.5</v>
      </c>
      <c r="N404" s="84">
        <f>VLOOKUP($A$400,Raport5!$B$8:$T$280,14)</f>
        <v>83.5</v>
      </c>
      <c r="O404" s="84">
        <f>VLOOKUP($A$400,Raport5!$B$8:$T$280,15)</f>
        <v>79.5</v>
      </c>
      <c r="P404" s="84">
        <f>VLOOKUP($A$400,Raport5!$B$8:$T$280,16)</f>
        <v>83</v>
      </c>
      <c r="Q404" s="84">
        <f>VLOOKUP($A$400,Raport5!$B$8:$T$280,17)</f>
        <v>76.5</v>
      </c>
      <c r="R404" s="84">
        <f>VLOOKUP($A$400,Raport5!$B$8:$T$280,18)</f>
        <v>84</v>
      </c>
      <c r="S404" s="38">
        <f t="shared" si="214"/>
        <v>1274</v>
      </c>
      <c r="T404" s="38">
        <f t="shared" si="216"/>
        <v>84.93</v>
      </c>
      <c r="U404" s="375"/>
      <c r="V404" s="340"/>
    </row>
    <row r="405" spans="1:22" ht="15" customHeight="1">
      <c r="A405" s="361"/>
      <c r="B405" s="78">
        <f>VLOOKUP($A$400,PresensiMIPA!$A$7:$W$360,2)</f>
        <v>12238</v>
      </c>
      <c r="C405" s="35" t="s">
        <v>67</v>
      </c>
      <c r="D405" s="84">
        <f>VLOOKUP($A$400,Raport6!$B$8:$T$280,4)</f>
        <v>90.5</v>
      </c>
      <c r="E405" s="84">
        <f>VLOOKUP($A$400,Raport6!$B$8:$T$280,5)</f>
        <v>85.5</v>
      </c>
      <c r="F405" s="84">
        <f>VLOOKUP($A$400,Raport6!$B$8:$T$280,6)</f>
        <v>91</v>
      </c>
      <c r="G405" s="84">
        <f>VLOOKUP($A$400,Raport6!$B$8:$T$280,7)</f>
        <v>88.5</v>
      </c>
      <c r="H405" s="84">
        <f>VLOOKUP($A$400,Raport6!$B$8:$T$280,8)</f>
        <v>87.5</v>
      </c>
      <c r="I405" s="84">
        <f>VLOOKUP($A$400,Raport6!$B$8:$T$280,9)</f>
        <v>84.5</v>
      </c>
      <c r="J405" s="84">
        <f>VLOOKUP($A$400,Raport6!$B$8:$T$280,10)</f>
        <v>94</v>
      </c>
      <c r="K405" s="84">
        <f>VLOOKUP($A$400,Raport6!$B$8:$T$280,11)</f>
        <v>93</v>
      </c>
      <c r="L405" s="84">
        <f>VLOOKUP($A$400,Raport6!$B$8:$T$280,12)</f>
        <v>91</v>
      </c>
      <c r="M405" s="84">
        <f>VLOOKUP($A$400,Raport6!$B$8:$T$280,13)</f>
        <v>85</v>
      </c>
      <c r="N405" s="84">
        <f>VLOOKUP($A$400,Raport6!$B$8:$T$280,14)</f>
        <v>82</v>
      </c>
      <c r="O405" s="84">
        <f>VLOOKUP($A$400,Raport6!$B$8:$T$280,15)</f>
        <v>83</v>
      </c>
      <c r="P405" s="84">
        <f>VLOOKUP($A$400,Raport6!$B$8:$T$280,16)</f>
        <v>83</v>
      </c>
      <c r="Q405" s="84">
        <f>VLOOKUP($A$400,Raport6!$B$8:$T$280,17)</f>
        <v>82.5</v>
      </c>
      <c r="R405" s="84">
        <f>VLOOKUP($A$400,Raport6!$B$8:$T$280,18)</f>
        <v>85</v>
      </c>
      <c r="S405" s="38">
        <f t="shared" si="214"/>
        <v>1306</v>
      </c>
      <c r="T405" s="38">
        <f t="shared" si="216"/>
        <v>87.07</v>
      </c>
      <c r="U405" s="375"/>
      <c r="V405" s="340"/>
    </row>
    <row r="406" spans="1:22" ht="15" customHeight="1">
      <c r="A406" s="361"/>
      <c r="B406" s="78" t="str">
        <f>VLOOKUP($A$400,PresensiMIPA!$A$7:$W$360,3)</f>
        <v>0046206400</v>
      </c>
      <c r="C406" s="28" t="s">
        <v>21</v>
      </c>
      <c r="D406" s="40">
        <f t="shared" ref="D406:S406" si="217">ROUND(((D400+D401+D402+D403+D404+D405)/6),2)</f>
        <v>79.92</v>
      </c>
      <c r="E406" s="40">
        <f t="shared" si="217"/>
        <v>80</v>
      </c>
      <c r="F406" s="40">
        <f t="shared" si="217"/>
        <v>83.58</v>
      </c>
      <c r="G406" s="40">
        <f t="shared" si="217"/>
        <v>83.67</v>
      </c>
      <c r="H406" s="40">
        <f t="shared" si="217"/>
        <v>81.17</v>
      </c>
      <c r="I406" s="40">
        <f t="shared" si="217"/>
        <v>79.58</v>
      </c>
      <c r="J406" s="40">
        <f t="shared" si="217"/>
        <v>88.67</v>
      </c>
      <c r="K406" s="40">
        <f t="shared" si="217"/>
        <v>87.42</v>
      </c>
      <c r="L406" s="40">
        <f t="shared" si="217"/>
        <v>85.17</v>
      </c>
      <c r="M406" s="40">
        <f t="shared" ref="M406" si="218">ROUND(((M400+M401+M402+M403+M404+M405)/6),2)</f>
        <v>77.67</v>
      </c>
      <c r="N406" s="40">
        <f t="shared" si="217"/>
        <v>78.83</v>
      </c>
      <c r="O406" s="40">
        <f t="shared" si="217"/>
        <v>75.08</v>
      </c>
      <c r="P406" s="40">
        <f t="shared" si="217"/>
        <v>79.25</v>
      </c>
      <c r="Q406" s="40">
        <f t="shared" si="217"/>
        <v>76.83</v>
      </c>
      <c r="R406" s="40">
        <f t="shared" si="217"/>
        <v>78</v>
      </c>
      <c r="S406" s="39">
        <f t="shared" si="217"/>
        <v>1214.83</v>
      </c>
      <c r="T406" s="40">
        <f t="shared" si="216"/>
        <v>80.989999999999995</v>
      </c>
      <c r="U406" s="375"/>
      <c r="V406" s="340"/>
    </row>
    <row r="407" spans="1:22" ht="15" customHeight="1">
      <c r="A407" s="361"/>
      <c r="B407" s="78"/>
      <c r="C407" s="28" t="s">
        <v>206</v>
      </c>
      <c r="D407" s="79">
        <f>VLOOKUP($A$400,'Nilai USP'!$B$8:$T$280,4)</f>
        <v>93</v>
      </c>
      <c r="E407" s="79">
        <f>VLOOKUP($A$400,'Nilai USP'!$B$8:$T$280,5)</f>
        <v>83.84615384615384</v>
      </c>
      <c r="F407" s="79">
        <f>VLOOKUP($A$400,'Nilai USP'!$B$8:$T$280,6)</f>
        <v>94</v>
      </c>
      <c r="G407" s="79">
        <f>VLOOKUP($A$400,'Nilai USP'!$B$8:$T$280,7)</f>
        <v>91</v>
      </c>
      <c r="H407" s="79">
        <f>VLOOKUP($A$400,'Nilai USP'!$B$8:$T$280,8)</f>
        <v>87</v>
      </c>
      <c r="I407" s="79">
        <f>VLOOKUP($A$400,'Nilai USP'!$B$8:$T$280,9)</f>
        <v>92</v>
      </c>
      <c r="J407" s="79">
        <f>VLOOKUP($A$400,'Nilai USP'!$B$8:$T$280,10)</f>
        <v>96</v>
      </c>
      <c r="K407" s="79">
        <f>VLOOKUP($A$400,'Nilai USP'!$B$8:$T$280,11)</f>
        <v>91</v>
      </c>
      <c r="L407" s="79">
        <f>VLOOKUP($A$400,'Nilai USP'!$B$8:$T$280,12)</f>
        <v>90</v>
      </c>
      <c r="M407" s="79">
        <f>VLOOKUP($A$400,'Nilai USP'!$B$8:$T$280,13)</f>
        <v>97.35294117647058</v>
      </c>
      <c r="N407" s="79">
        <f>VLOOKUP($A$400,'Nilai USP'!$B$8:$T$280,14)</f>
        <v>81</v>
      </c>
      <c r="O407" s="79">
        <f>VLOOKUP($A$400,'Nilai USP'!$B$8:$T$280,15)</f>
        <v>76</v>
      </c>
      <c r="P407" s="79">
        <f>VLOOKUP($A$400,'Nilai USP'!$B$8:$T$280,16)</f>
        <v>86</v>
      </c>
      <c r="Q407" s="79">
        <f>VLOOKUP($A$400,'Nilai USP'!$B$8:$T$280,17)</f>
        <v>80</v>
      </c>
      <c r="R407" s="79">
        <f>VLOOKUP($A$400,'Nilai USP'!$B$8:$T$280,18)</f>
        <v>86</v>
      </c>
      <c r="S407" s="38">
        <f t="shared" ref="S407:S414" si="219">SUM(D407:R407)</f>
        <v>1324.1990950226245</v>
      </c>
      <c r="T407" s="38">
        <f t="shared" si="216"/>
        <v>88.28</v>
      </c>
      <c r="U407" s="375"/>
      <c r="V407" s="340"/>
    </row>
    <row r="408" spans="1:22" ht="15" customHeight="1" thickBot="1">
      <c r="A408" s="362"/>
      <c r="B408" s="29"/>
      <c r="C408" s="37" t="s">
        <v>205</v>
      </c>
      <c r="D408" s="41">
        <f t="shared" ref="D408:R408" si="220">ROUND((D406*$V$6+D407*$V$7),0)</f>
        <v>86</v>
      </c>
      <c r="E408" s="41">
        <f t="shared" si="220"/>
        <v>82</v>
      </c>
      <c r="F408" s="41">
        <f t="shared" si="220"/>
        <v>89</v>
      </c>
      <c r="G408" s="41">
        <f t="shared" si="220"/>
        <v>87</v>
      </c>
      <c r="H408" s="41">
        <f t="shared" si="220"/>
        <v>84</v>
      </c>
      <c r="I408" s="41">
        <f t="shared" si="220"/>
        <v>86</v>
      </c>
      <c r="J408" s="41">
        <f t="shared" si="220"/>
        <v>92</v>
      </c>
      <c r="K408" s="41">
        <f t="shared" si="220"/>
        <v>89</v>
      </c>
      <c r="L408" s="41">
        <f t="shared" si="220"/>
        <v>88</v>
      </c>
      <c r="M408" s="41">
        <f t="shared" si="220"/>
        <v>88</v>
      </c>
      <c r="N408" s="41">
        <f t="shared" si="220"/>
        <v>80</v>
      </c>
      <c r="O408" s="41">
        <f t="shared" si="220"/>
        <v>76</v>
      </c>
      <c r="P408" s="41">
        <f t="shared" si="220"/>
        <v>83</v>
      </c>
      <c r="Q408" s="41">
        <f t="shared" si="220"/>
        <v>78</v>
      </c>
      <c r="R408" s="41">
        <f t="shared" si="220"/>
        <v>82</v>
      </c>
      <c r="S408" s="41">
        <f t="shared" si="219"/>
        <v>1270</v>
      </c>
      <c r="T408" s="41">
        <f t="shared" si="216"/>
        <v>84.67</v>
      </c>
      <c r="U408" s="376"/>
      <c r="V408" s="341"/>
    </row>
    <row r="409" spans="1:22" ht="15" customHeight="1" thickTop="1">
      <c r="A409" s="377">
        <v>45</v>
      </c>
      <c r="B409" s="26"/>
      <c r="C409" s="34" t="s">
        <v>34</v>
      </c>
      <c r="D409" s="83">
        <f>VLOOKUP($A$409,Raport1!$B$8:$T$280,4)</f>
        <v>78.5</v>
      </c>
      <c r="E409" s="83">
        <f>VLOOKUP($A$409,Raport1!$B$8:$T$280,5)</f>
        <v>78</v>
      </c>
      <c r="F409" s="83">
        <f>VLOOKUP($A$409,Raport1!$B$8:$T$280,6)</f>
        <v>79.5</v>
      </c>
      <c r="G409" s="83">
        <f>VLOOKUP($A$409,Raport1!$B$8:$T$280,7)</f>
        <v>80.5</v>
      </c>
      <c r="H409" s="83">
        <f>VLOOKUP($A$409,Raport1!$B$8:$T$280,8)</f>
        <v>87.5</v>
      </c>
      <c r="I409" s="83">
        <f>VLOOKUP($A$409,Raport1!$B$8:$T$280,9)</f>
        <v>78.5</v>
      </c>
      <c r="J409" s="83">
        <f>VLOOKUP($A$409,Raport1!$B$8:$T$280,10)</f>
        <v>87</v>
      </c>
      <c r="K409" s="83">
        <f>VLOOKUP($A$409,Raport1!$B$8:$T$280,11)</f>
        <v>82</v>
      </c>
      <c r="L409" s="83">
        <f>VLOOKUP($A$409,Raport1!$B$8:$T$280,12)</f>
        <v>83</v>
      </c>
      <c r="M409" s="83">
        <f>VLOOKUP($A$409,Raport1!$B$8:$T$280,13)</f>
        <v>76.5</v>
      </c>
      <c r="N409" s="83">
        <f>VLOOKUP($A$409,Raport1!$B$8:$T$280,14)</f>
        <v>72</v>
      </c>
      <c r="O409" s="83">
        <f>VLOOKUP($A$409,Raport1!$B$8:$T$280,15)</f>
        <v>76</v>
      </c>
      <c r="P409" s="83">
        <f>VLOOKUP($A$409,Raport1!$B$8:$T$280,16)</f>
        <v>72</v>
      </c>
      <c r="Q409" s="83">
        <f>VLOOKUP($A$409,Raport1!$B$8:$T$280,17)</f>
        <v>79.5</v>
      </c>
      <c r="R409" s="83">
        <f>VLOOKUP($A$409,Raport1!$B$8:$T$280,18)</f>
        <v>77.5</v>
      </c>
      <c r="S409" s="80">
        <f t="shared" si="219"/>
        <v>1188</v>
      </c>
      <c r="T409" s="80">
        <f t="shared" ref="T409:T417" si="221">ROUND(S409/COUNT(D409:R409),2)</f>
        <v>79.2</v>
      </c>
      <c r="U409" s="337" t="str">
        <f>'SIKAP IPA'!J172</f>
        <v>SB</v>
      </c>
      <c r="V409" s="340" t="s">
        <v>33</v>
      </c>
    </row>
    <row r="410" spans="1:22" ht="15" customHeight="1">
      <c r="A410" s="361"/>
      <c r="B410" s="26"/>
      <c r="C410" s="35" t="s">
        <v>35</v>
      </c>
      <c r="D410" s="84">
        <f>VLOOKUP($A$409,Raport2!$B$8:$T$280,4)</f>
        <v>80.5</v>
      </c>
      <c r="E410" s="84">
        <f>VLOOKUP($A$409,Raport2!$B$8:$T$280,5)</f>
        <v>79</v>
      </c>
      <c r="F410" s="84">
        <f>VLOOKUP($A$409,Raport2!$B$8:$T$280,6)</f>
        <v>81</v>
      </c>
      <c r="G410" s="84">
        <f>VLOOKUP($A$409,Raport2!$B$8:$T$280,7)</f>
        <v>82.5</v>
      </c>
      <c r="H410" s="84">
        <f>VLOOKUP($A$409,Raport2!$B$8:$T$280,8)</f>
        <v>87.5</v>
      </c>
      <c r="I410" s="84">
        <f>VLOOKUP($A$409,Raport2!$B$8:$T$280,9)</f>
        <v>80.5</v>
      </c>
      <c r="J410" s="84">
        <f>VLOOKUP($A$409,Raport2!$B$8:$T$280,10)</f>
        <v>88</v>
      </c>
      <c r="K410" s="84">
        <f>VLOOKUP($A$409,Raport2!$B$8:$T$280,11)</f>
        <v>83</v>
      </c>
      <c r="L410" s="84">
        <f>VLOOKUP($A$409,Raport2!$B$8:$T$280,12)</f>
        <v>83</v>
      </c>
      <c r="M410" s="84">
        <f>VLOOKUP($A$409,Raport2!$B$8:$T$280,13)</f>
        <v>83.5</v>
      </c>
      <c r="N410" s="84">
        <f>VLOOKUP($A$409,Raport2!$B$8:$T$280,14)</f>
        <v>75</v>
      </c>
      <c r="O410" s="84">
        <f>VLOOKUP($A$409,Raport2!$B$8:$T$280,15)</f>
        <v>81.5</v>
      </c>
      <c r="P410" s="84">
        <f>VLOOKUP($A$409,Raport2!$B$8:$T$280,16)</f>
        <v>76</v>
      </c>
      <c r="Q410" s="84">
        <f>VLOOKUP($A$409,Raport2!$B$8:$T$280,17)</f>
        <v>83</v>
      </c>
      <c r="R410" s="84">
        <f>VLOOKUP($A$409,Raport2!$B$8:$T$280,18)</f>
        <v>83</v>
      </c>
      <c r="S410" s="38">
        <f t="shared" si="219"/>
        <v>1227</v>
      </c>
      <c r="T410" s="38">
        <f t="shared" si="221"/>
        <v>81.8</v>
      </c>
      <c r="U410" s="375"/>
      <c r="V410" s="340"/>
    </row>
    <row r="411" spans="1:22" ht="15" customHeight="1">
      <c r="A411" s="361"/>
      <c r="B411" s="342" t="str">
        <f>VLOOKUP($A$409,PresensiMIPA!$A$7:$W$360,7)</f>
        <v>FITRI NUR WULANSARI</v>
      </c>
      <c r="C411" s="35" t="s">
        <v>22</v>
      </c>
      <c r="D411" s="84">
        <f>VLOOKUP($A$409,Raport3!$B$8:$T$280,4)</f>
        <v>73.5</v>
      </c>
      <c r="E411" s="84">
        <f>VLOOKUP($A$409,Raport3!$B$8:$T$280,5)</f>
        <v>80</v>
      </c>
      <c r="F411" s="84">
        <f>VLOOKUP($A$409,Raport3!$B$8:$T$280,6)</f>
        <v>88.5</v>
      </c>
      <c r="G411" s="84">
        <f>VLOOKUP($A$409,Raport3!$B$8:$T$280,7)</f>
        <v>88.5</v>
      </c>
      <c r="H411" s="84">
        <f>VLOOKUP($A$409,Raport3!$B$8:$T$280,8)</f>
        <v>84</v>
      </c>
      <c r="I411" s="84">
        <f>VLOOKUP($A$409,Raport3!$B$8:$T$280,9)</f>
        <v>85</v>
      </c>
      <c r="J411" s="84">
        <f>VLOOKUP($A$409,Raport3!$B$8:$T$280,10)</f>
        <v>90</v>
      </c>
      <c r="K411" s="84">
        <f>VLOOKUP($A$409,Raport3!$B$8:$T$280,11)</f>
        <v>88</v>
      </c>
      <c r="L411" s="84">
        <f>VLOOKUP($A$409,Raport3!$B$8:$T$280,12)</f>
        <v>84.5</v>
      </c>
      <c r="M411" s="84">
        <f>VLOOKUP($A$409,Raport3!$B$8:$T$280,13)</f>
        <v>84</v>
      </c>
      <c r="N411" s="84">
        <f>VLOOKUP($A$409,Raport3!$B$8:$T$280,14)</f>
        <v>78</v>
      </c>
      <c r="O411" s="84">
        <f>VLOOKUP($A$409,Raport3!$B$8:$T$280,15)</f>
        <v>85</v>
      </c>
      <c r="P411" s="84">
        <f>VLOOKUP($A$409,Raport3!$B$8:$T$280,16)</f>
        <v>83</v>
      </c>
      <c r="Q411" s="84">
        <f>VLOOKUP($A$409,Raport3!$B$8:$T$280,17)</f>
        <v>84</v>
      </c>
      <c r="R411" s="84">
        <f>VLOOKUP($A$409,Raport3!$B$8:$T$280,18)</f>
        <v>83</v>
      </c>
      <c r="S411" s="38">
        <f t="shared" si="219"/>
        <v>1259</v>
      </c>
      <c r="T411" s="38">
        <f t="shared" si="221"/>
        <v>83.93</v>
      </c>
      <c r="U411" s="375"/>
      <c r="V411" s="340"/>
    </row>
    <row r="412" spans="1:22" ht="15" customHeight="1">
      <c r="A412" s="361"/>
      <c r="B412" s="342"/>
      <c r="C412" s="35" t="s">
        <v>23</v>
      </c>
      <c r="D412" s="84">
        <f>VLOOKUP($A$409,Raport4!$B$8:$T$255,4)</f>
        <v>85.5</v>
      </c>
      <c r="E412" s="84">
        <f>VLOOKUP($A$409,Raport4!$B$8:$T$255,5)</f>
        <v>82</v>
      </c>
      <c r="F412" s="84">
        <f>VLOOKUP($A$409,Raport4!$B$8:$T$255,6)</f>
        <v>91.5</v>
      </c>
      <c r="G412" s="84">
        <f>VLOOKUP($A$409,Raport4!$B$8:$T$255,7)</f>
        <v>89.5</v>
      </c>
      <c r="H412" s="84">
        <f>VLOOKUP($A$409,Raport4!$B$8:$T$255,8)</f>
        <v>88</v>
      </c>
      <c r="I412" s="84">
        <f>VLOOKUP($A$409,Raport4!$B$8:$T$255,9)</f>
        <v>85</v>
      </c>
      <c r="J412" s="84">
        <f>VLOOKUP($A$409,Raport4!$B$8:$T$255,10)</f>
        <v>91</v>
      </c>
      <c r="K412" s="84">
        <f>VLOOKUP($A$409,Raport4!$B$8:$T$255,11)</f>
        <v>88</v>
      </c>
      <c r="L412" s="84">
        <f>VLOOKUP($A$409,Raport4!$B$8:$T$255,12)</f>
        <v>86</v>
      </c>
      <c r="M412" s="84">
        <f>VLOOKUP($A$409,Raport4!$B$8:$T$255,12)</f>
        <v>86</v>
      </c>
      <c r="N412" s="84">
        <f>VLOOKUP($A$409,Raport4!$B$8:$T$255,14)</f>
        <v>81.5</v>
      </c>
      <c r="O412" s="84">
        <f>VLOOKUP($A$409,Raport4!$B$8:$T$255,15)</f>
        <v>85</v>
      </c>
      <c r="P412" s="84">
        <f>VLOOKUP($A$409,Raport4!$B$8:$T$255,16)</f>
        <v>84.5</v>
      </c>
      <c r="Q412" s="84">
        <f>VLOOKUP($A$409,Raport4!$B$8:$T$255,17)</f>
        <v>85</v>
      </c>
      <c r="R412" s="84">
        <f>VLOOKUP($A$409,Raport4!$B$8:$T$255,18)</f>
        <v>83.5</v>
      </c>
      <c r="S412" s="38">
        <f t="shared" si="219"/>
        <v>1292</v>
      </c>
      <c r="T412" s="38">
        <f t="shared" si="221"/>
        <v>86.13</v>
      </c>
      <c r="U412" s="375"/>
      <c r="V412" s="340"/>
    </row>
    <row r="413" spans="1:22" ht="15" customHeight="1">
      <c r="A413" s="361"/>
      <c r="B413" s="77" t="str">
        <f>VLOOKUP($A$409,PresensiMIPA!$A$7:$W$360,4)</f>
        <v>3526014312030003</v>
      </c>
      <c r="C413" s="35" t="s">
        <v>24</v>
      </c>
      <c r="D413" s="84">
        <f>VLOOKUP($A$409,Raport5!$B$8:$T$280,4)</f>
        <v>85.5</v>
      </c>
      <c r="E413" s="84">
        <f>VLOOKUP($A$409,Raport5!$B$8:$T$280,5)</f>
        <v>89.5</v>
      </c>
      <c r="F413" s="84">
        <f>VLOOKUP($A$409,Raport5!$B$8:$T$280,6)</f>
        <v>88</v>
      </c>
      <c r="G413" s="84">
        <f>VLOOKUP($A$409,Raport5!$B$8:$T$280,7)</f>
        <v>91.5</v>
      </c>
      <c r="H413" s="84">
        <f>VLOOKUP($A$409,Raport5!$B$8:$T$280,8)</f>
        <v>92.5</v>
      </c>
      <c r="I413" s="84">
        <f>VLOOKUP($A$409,Raport5!$B$8:$T$280,9)</f>
        <v>88</v>
      </c>
      <c r="J413" s="84">
        <f>VLOOKUP($A$409,Raport5!$B$8:$T$280,10)</f>
        <v>93</v>
      </c>
      <c r="K413" s="84">
        <f>VLOOKUP($A$409,Raport5!$B$8:$T$280,11)</f>
        <v>88</v>
      </c>
      <c r="L413" s="84">
        <f>VLOOKUP($A$409,Raport5!$B$8:$T$280,12)</f>
        <v>92</v>
      </c>
      <c r="M413" s="84">
        <f>VLOOKUP($A$409,Raport5!$B$8:$T$280,13)</f>
        <v>88</v>
      </c>
      <c r="N413" s="84">
        <f>VLOOKUP($A$409,Raport5!$B$8:$T$280,14)</f>
        <v>83.5</v>
      </c>
      <c r="O413" s="84">
        <f>VLOOKUP($A$409,Raport5!$B$8:$T$280,15)</f>
        <v>88</v>
      </c>
      <c r="P413" s="84">
        <f>VLOOKUP($A$409,Raport5!$B$8:$T$280,16)</f>
        <v>84.5</v>
      </c>
      <c r="Q413" s="84">
        <f>VLOOKUP($A$409,Raport5!$B$8:$T$280,17)</f>
        <v>86.5</v>
      </c>
      <c r="R413" s="84">
        <f>VLOOKUP($A$409,Raport5!$B$8:$T$280,18)</f>
        <v>87</v>
      </c>
      <c r="S413" s="38">
        <f t="shared" si="219"/>
        <v>1325.5</v>
      </c>
      <c r="T413" s="38">
        <f t="shared" si="221"/>
        <v>88.37</v>
      </c>
      <c r="U413" s="375"/>
      <c r="V413" s="340"/>
    </row>
    <row r="414" spans="1:22" ht="15" customHeight="1">
      <c r="A414" s="361"/>
      <c r="B414" s="78">
        <f>VLOOKUP($A$409,PresensiMIPA!$A$7:$W$360,2)</f>
        <v>12250</v>
      </c>
      <c r="C414" s="35" t="s">
        <v>67</v>
      </c>
      <c r="D414" s="84">
        <f>VLOOKUP($A$409,Raport6!$B$8:$T$280,4)</f>
        <v>88.5</v>
      </c>
      <c r="E414" s="84">
        <f>VLOOKUP($A$409,Raport6!$B$8:$T$280,5)</f>
        <v>91</v>
      </c>
      <c r="F414" s="84">
        <f>VLOOKUP($A$409,Raport6!$B$8:$T$280,6)</f>
        <v>92</v>
      </c>
      <c r="G414" s="84">
        <f>VLOOKUP($A$409,Raport6!$B$8:$T$280,7)</f>
        <v>91.5</v>
      </c>
      <c r="H414" s="84">
        <f>VLOOKUP($A$409,Raport6!$B$8:$T$280,8)</f>
        <v>92.5</v>
      </c>
      <c r="I414" s="84">
        <f>VLOOKUP($A$409,Raport6!$B$8:$T$280,9)</f>
        <v>88.5</v>
      </c>
      <c r="J414" s="84">
        <f>VLOOKUP($A$409,Raport6!$B$8:$T$280,10)</f>
        <v>95.5</v>
      </c>
      <c r="K414" s="84">
        <f>VLOOKUP($A$409,Raport6!$B$8:$T$280,11)</f>
        <v>91</v>
      </c>
      <c r="L414" s="84">
        <f>VLOOKUP($A$409,Raport6!$B$8:$T$280,12)</f>
        <v>91.5</v>
      </c>
      <c r="M414" s="84">
        <f>VLOOKUP($A$409,Raport6!$B$8:$T$280,13)</f>
        <v>91.5</v>
      </c>
      <c r="N414" s="84">
        <f>VLOOKUP($A$409,Raport6!$B$8:$T$280,14)</f>
        <v>83</v>
      </c>
      <c r="O414" s="84">
        <f>VLOOKUP($A$409,Raport6!$B$8:$T$280,15)</f>
        <v>88.5</v>
      </c>
      <c r="P414" s="84">
        <f>VLOOKUP($A$409,Raport6!$B$8:$T$280,16)</f>
        <v>86.5</v>
      </c>
      <c r="Q414" s="84">
        <f>VLOOKUP($A$409,Raport6!$B$8:$T$280,17)</f>
        <v>88</v>
      </c>
      <c r="R414" s="84">
        <f>VLOOKUP($A$409,Raport6!$B$8:$T$280,18)</f>
        <v>87.5</v>
      </c>
      <c r="S414" s="38">
        <f t="shared" si="219"/>
        <v>1347</v>
      </c>
      <c r="T414" s="38">
        <f t="shared" si="221"/>
        <v>89.8</v>
      </c>
      <c r="U414" s="375"/>
      <c r="V414" s="340"/>
    </row>
    <row r="415" spans="1:22" ht="15" customHeight="1">
      <c r="A415" s="361"/>
      <c r="B415" s="78" t="str">
        <f>VLOOKUP($A$409,PresensiMIPA!$A$7:$W$360,3)</f>
        <v>0039018483</v>
      </c>
      <c r="C415" s="28" t="s">
        <v>21</v>
      </c>
      <c r="D415" s="40">
        <f t="shared" ref="D415:S415" si="222">ROUND(((D409+D410+D411+D412+D413+D414)/6),2)</f>
        <v>82</v>
      </c>
      <c r="E415" s="40">
        <f t="shared" si="222"/>
        <v>83.25</v>
      </c>
      <c r="F415" s="40">
        <f t="shared" si="222"/>
        <v>86.75</v>
      </c>
      <c r="G415" s="40">
        <f t="shared" si="222"/>
        <v>87.33</v>
      </c>
      <c r="H415" s="40">
        <f t="shared" si="222"/>
        <v>88.67</v>
      </c>
      <c r="I415" s="40">
        <f t="shared" si="222"/>
        <v>84.25</v>
      </c>
      <c r="J415" s="40">
        <f t="shared" si="222"/>
        <v>90.75</v>
      </c>
      <c r="K415" s="40">
        <f t="shared" si="222"/>
        <v>86.67</v>
      </c>
      <c r="L415" s="40">
        <f t="shared" si="222"/>
        <v>86.67</v>
      </c>
      <c r="M415" s="40">
        <f t="shared" ref="M415" si="223">ROUND(((M409+M410+M411+M412+M413+M414)/6),2)</f>
        <v>84.92</v>
      </c>
      <c r="N415" s="40">
        <f t="shared" si="222"/>
        <v>78.83</v>
      </c>
      <c r="O415" s="40">
        <f t="shared" si="222"/>
        <v>84</v>
      </c>
      <c r="P415" s="40">
        <f t="shared" si="222"/>
        <v>81.08</v>
      </c>
      <c r="Q415" s="40">
        <f t="shared" si="222"/>
        <v>84.33</v>
      </c>
      <c r="R415" s="40">
        <f t="shared" si="222"/>
        <v>83.58</v>
      </c>
      <c r="S415" s="39">
        <f t="shared" si="222"/>
        <v>1273.08</v>
      </c>
      <c r="T415" s="40">
        <f t="shared" si="221"/>
        <v>84.87</v>
      </c>
      <c r="U415" s="375"/>
      <c r="V415" s="340"/>
    </row>
    <row r="416" spans="1:22" ht="15" customHeight="1">
      <c r="A416" s="361"/>
      <c r="B416" s="78"/>
      <c r="C416" s="28" t="s">
        <v>206</v>
      </c>
      <c r="D416" s="79">
        <f>VLOOKUP($A$409,'Nilai USP'!$B$8:$T$280,4)</f>
        <v>96</v>
      </c>
      <c r="E416" s="79">
        <f>VLOOKUP($A$409,'Nilai USP'!$B$8:$T$280,5)</f>
        <v>85.384615384615387</v>
      </c>
      <c r="F416" s="79">
        <f>VLOOKUP($A$409,'Nilai USP'!$B$8:$T$280,6)</f>
        <v>93</v>
      </c>
      <c r="G416" s="79">
        <f>VLOOKUP($A$409,'Nilai USP'!$B$8:$T$280,7)</f>
        <v>88</v>
      </c>
      <c r="H416" s="79">
        <f>VLOOKUP($A$409,'Nilai USP'!$B$8:$T$280,8)</f>
        <v>86</v>
      </c>
      <c r="I416" s="79">
        <f>VLOOKUP($A$409,'Nilai USP'!$B$8:$T$280,9)</f>
        <v>97</v>
      </c>
      <c r="J416" s="79">
        <f>VLOOKUP($A$409,'Nilai USP'!$B$8:$T$280,10)</f>
        <v>96</v>
      </c>
      <c r="K416" s="79">
        <f>VLOOKUP($A$409,'Nilai USP'!$B$8:$T$280,11)</f>
        <v>95</v>
      </c>
      <c r="L416" s="79">
        <f>VLOOKUP($A$409,'Nilai USP'!$B$8:$T$280,12)</f>
        <v>91</v>
      </c>
      <c r="M416" s="79">
        <f>VLOOKUP($A$409,'Nilai USP'!$B$8:$T$280,13)</f>
        <v>92.058823529411768</v>
      </c>
      <c r="N416" s="79">
        <f>VLOOKUP($A$409,'Nilai USP'!$B$8:$T$280,14)</f>
        <v>84</v>
      </c>
      <c r="O416" s="79">
        <f>VLOOKUP($A$409,'Nilai USP'!$B$8:$T$280,15)</f>
        <v>80</v>
      </c>
      <c r="P416" s="79">
        <f>VLOOKUP($A$409,'Nilai USP'!$B$8:$T$280,16)</f>
        <v>84</v>
      </c>
      <c r="Q416" s="79">
        <f>VLOOKUP($A$409,'Nilai USP'!$B$8:$T$280,17)</f>
        <v>88</v>
      </c>
      <c r="R416" s="79">
        <f>VLOOKUP($A$409,'Nilai USP'!$B$8:$T$280,18)</f>
        <v>89</v>
      </c>
      <c r="S416" s="38">
        <f t="shared" ref="S416:S423" si="224">SUM(D416:R416)</f>
        <v>1344.4434389140272</v>
      </c>
      <c r="T416" s="38">
        <f t="shared" si="221"/>
        <v>89.63</v>
      </c>
      <c r="U416" s="375"/>
      <c r="V416" s="340"/>
    </row>
    <row r="417" spans="1:22" ht="15" customHeight="1" thickBot="1">
      <c r="A417" s="362"/>
      <c r="B417" s="29"/>
      <c r="C417" s="37" t="s">
        <v>205</v>
      </c>
      <c r="D417" s="41">
        <f t="shared" ref="D417:R417" si="225">ROUND((D415*$V$6+D416*$V$7),0)</f>
        <v>89</v>
      </c>
      <c r="E417" s="41">
        <f t="shared" si="225"/>
        <v>84</v>
      </c>
      <c r="F417" s="41">
        <f t="shared" si="225"/>
        <v>90</v>
      </c>
      <c r="G417" s="41">
        <f t="shared" si="225"/>
        <v>88</v>
      </c>
      <c r="H417" s="41">
        <f t="shared" si="225"/>
        <v>87</v>
      </c>
      <c r="I417" s="41">
        <f t="shared" si="225"/>
        <v>91</v>
      </c>
      <c r="J417" s="41">
        <f t="shared" si="225"/>
        <v>93</v>
      </c>
      <c r="K417" s="41">
        <f t="shared" si="225"/>
        <v>91</v>
      </c>
      <c r="L417" s="41">
        <f t="shared" si="225"/>
        <v>89</v>
      </c>
      <c r="M417" s="41">
        <f t="shared" si="225"/>
        <v>88</v>
      </c>
      <c r="N417" s="41">
        <f t="shared" si="225"/>
        <v>81</v>
      </c>
      <c r="O417" s="41">
        <f t="shared" si="225"/>
        <v>82</v>
      </c>
      <c r="P417" s="41">
        <f t="shared" si="225"/>
        <v>83</v>
      </c>
      <c r="Q417" s="41">
        <f t="shared" si="225"/>
        <v>86</v>
      </c>
      <c r="R417" s="41">
        <f t="shared" si="225"/>
        <v>86</v>
      </c>
      <c r="S417" s="41">
        <f t="shared" si="224"/>
        <v>1308</v>
      </c>
      <c r="T417" s="41">
        <f t="shared" si="221"/>
        <v>87.2</v>
      </c>
      <c r="U417" s="376"/>
      <c r="V417" s="341"/>
    </row>
    <row r="418" spans="1:22" ht="15" customHeight="1" thickTop="1">
      <c r="A418" s="377">
        <v>46</v>
      </c>
      <c r="B418" s="26"/>
      <c r="C418" s="34" t="s">
        <v>34</v>
      </c>
      <c r="D418" s="83">
        <f>VLOOKUP($A$418,Raport1!$B$8:$T$280,4)</f>
        <v>82.5</v>
      </c>
      <c r="E418" s="83">
        <f>VLOOKUP($A$418,Raport1!$B$8:$T$280,5)</f>
        <v>76</v>
      </c>
      <c r="F418" s="83">
        <f>VLOOKUP($A$418,Raport1!$B$8:$T$280,6)</f>
        <v>77</v>
      </c>
      <c r="G418" s="83">
        <f>VLOOKUP($A$418,Raport1!$B$8:$T$280,7)</f>
        <v>75.5</v>
      </c>
      <c r="H418" s="83">
        <f>VLOOKUP($A$418,Raport1!$B$8:$T$280,8)</f>
        <v>81</v>
      </c>
      <c r="I418" s="83">
        <f>VLOOKUP($A$418,Raport1!$B$8:$T$280,9)</f>
        <v>81</v>
      </c>
      <c r="J418" s="83">
        <f>VLOOKUP($A$418,Raport1!$B$8:$T$280,10)</f>
        <v>85</v>
      </c>
      <c r="K418" s="83">
        <f>VLOOKUP($A$418,Raport1!$B$8:$T$280,11)</f>
        <v>81.5</v>
      </c>
      <c r="L418" s="83">
        <f>VLOOKUP($A$418,Raport1!$B$8:$T$280,12)</f>
        <v>84.5</v>
      </c>
      <c r="M418" s="83">
        <f>VLOOKUP($A$418,Raport1!$B$8:$T$280,13)</f>
        <v>81.5</v>
      </c>
      <c r="N418" s="83">
        <f>VLOOKUP($A$418,Raport1!$B$8:$T$280,14)</f>
        <v>72</v>
      </c>
      <c r="O418" s="83">
        <f>VLOOKUP($A$418,Raport1!$B$8:$T$280,15)</f>
        <v>75.5</v>
      </c>
      <c r="P418" s="83">
        <f>VLOOKUP($A$418,Raport1!$B$8:$T$280,16)</f>
        <v>72</v>
      </c>
      <c r="Q418" s="83">
        <f>VLOOKUP($A$418,Raport1!$B$8:$T$280,17)</f>
        <v>76</v>
      </c>
      <c r="R418" s="83">
        <f>VLOOKUP($A$418,Raport1!$B$8:$T$280,18)</f>
        <v>78</v>
      </c>
      <c r="S418" s="80">
        <f t="shared" si="224"/>
        <v>1179</v>
      </c>
      <c r="T418" s="80">
        <f t="shared" ref="T418:T426" si="226">ROUND(S418/COUNT(D418:R418),2)</f>
        <v>78.599999999999994</v>
      </c>
      <c r="U418" s="337" t="str">
        <f>'SIKAP IPA'!J181</f>
        <v>SB</v>
      </c>
      <c r="V418" s="340" t="s">
        <v>33</v>
      </c>
    </row>
    <row r="419" spans="1:22" ht="15" customHeight="1">
      <c r="A419" s="361"/>
      <c r="B419" s="26"/>
      <c r="C419" s="35" t="s">
        <v>35</v>
      </c>
      <c r="D419" s="84">
        <f>VLOOKUP($A$418,Raport2!$B$8:$T$280,4)</f>
        <v>84.5</v>
      </c>
      <c r="E419" s="84">
        <f>VLOOKUP($A$418,Raport2!$B$8:$T$280,5)</f>
        <v>80</v>
      </c>
      <c r="F419" s="84">
        <f>VLOOKUP($A$418,Raport2!$B$8:$T$280,6)</f>
        <v>80</v>
      </c>
      <c r="G419" s="84">
        <f>VLOOKUP($A$418,Raport2!$B$8:$T$280,7)</f>
        <v>86</v>
      </c>
      <c r="H419" s="84">
        <f>VLOOKUP($A$418,Raport2!$B$8:$T$280,8)</f>
        <v>81</v>
      </c>
      <c r="I419" s="84">
        <f>VLOOKUP($A$418,Raport2!$B$8:$T$280,9)</f>
        <v>84.5</v>
      </c>
      <c r="J419" s="84">
        <f>VLOOKUP($A$418,Raport2!$B$8:$T$280,10)</f>
        <v>86.5</v>
      </c>
      <c r="K419" s="84">
        <f>VLOOKUP($A$418,Raport2!$B$8:$T$280,11)</f>
        <v>81</v>
      </c>
      <c r="L419" s="84">
        <f>VLOOKUP($A$418,Raport2!$B$8:$T$280,12)</f>
        <v>84</v>
      </c>
      <c r="M419" s="84">
        <f>VLOOKUP($A$418,Raport2!$B$8:$T$280,13)</f>
        <v>85</v>
      </c>
      <c r="N419" s="84">
        <f>VLOOKUP($A$418,Raport2!$B$8:$T$280,14)</f>
        <v>78</v>
      </c>
      <c r="O419" s="84">
        <f>VLOOKUP($A$418,Raport2!$B$8:$T$280,15)</f>
        <v>76.5</v>
      </c>
      <c r="P419" s="84">
        <f>VLOOKUP($A$418,Raport2!$B$8:$T$280,16)</f>
        <v>76</v>
      </c>
      <c r="Q419" s="84">
        <f>VLOOKUP($A$418,Raport2!$B$8:$T$280,17)</f>
        <v>81.5</v>
      </c>
      <c r="R419" s="84">
        <f>VLOOKUP($A$418,Raport2!$B$8:$T$280,18)</f>
        <v>87.5</v>
      </c>
      <c r="S419" s="38">
        <f t="shared" si="224"/>
        <v>1232</v>
      </c>
      <c r="T419" s="38">
        <f t="shared" si="226"/>
        <v>82.13</v>
      </c>
      <c r="U419" s="375"/>
      <c r="V419" s="340"/>
    </row>
    <row r="420" spans="1:22" ht="15" customHeight="1">
      <c r="A420" s="361"/>
      <c r="B420" s="342" t="str">
        <f>VLOOKUP($A$418,PresensiMIPA!$A$7:$W$360,7)</f>
        <v>HARTATIK</v>
      </c>
      <c r="C420" s="35" t="s">
        <v>22</v>
      </c>
      <c r="D420" s="84">
        <f>VLOOKUP($A$418,Raport3!$B$8:$T$280,4)</f>
        <v>83</v>
      </c>
      <c r="E420" s="84">
        <f>VLOOKUP($A$418,Raport3!$B$8:$T$280,5)</f>
        <v>85</v>
      </c>
      <c r="F420" s="84">
        <f>VLOOKUP($A$418,Raport3!$B$8:$T$280,6)</f>
        <v>89.5</v>
      </c>
      <c r="G420" s="84">
        <f>VLOOKUP($A$418,Raport3!$B$8:$T$280,7)</f>
        <v>87.5</v>
      </c>
      <c r="H420" s="84">
        <f>VLOOKUP($A$418,Raport3!$B$8:$T$280,8)</f>
        <v>84</v>
      </c>
      <c r="I420" s="84">
        <f>VLOOKUP($A$418,Raport3!$B$8:$T$280,9)</f>
        <v>87</v>
      </c>
      <c r="J420" s="84">
        <f>VLOOKUP($A$418,Raport3!$B$8:$T$280,10)</f>
        <v>88.5</v>
      </c>
      <c r="K420" s="84">
        <f>VLOOKUP($A$418,Raport3!$B$8:$T$280,11)</f>
        <v>87</v>
      </c>
      <c r="L420" s="84">
        <f>VLOOKUP($A$418,Raport3!$B$8:$T$280,12)</f>
        <v>85</v>
      </c>
      <c r="M420" s="84">
        <f>VLOOKUP($A$418,Raport3!$B$8:$T$280,13)</f>
        <v>89</v>
      </c>
      <c r="N420" s="84">
        <f>VLOOKUP($A$418,Raport3!$B$8:$T$280,14)</f>
        <v>83.5</v>
      </c>
      <c r="O420" s="84">
        <f>VLOOKUP($A$418,Raport3!$B$8:$T$280,15)</f>
        <v>82.5</v>
      </c>
      <c r="P420" s="84">
        <f>VLOOKUP($A$418,Raport3!$B$8:$T$280,16)</f>
        <v>86</v>
      </c>
      <c r="Q420" s="84">
        <f>VLOOKUP($A$418,Raport3!$B$8:$T$280,17)</f>
        <v>82.5</v>
      </c>
      <c r="R420" s="84">
        <f>VLOOKUP($A$418,Raport3!$B$8:$T$280,18)</f>
        <v>87.5</v>
      </c>
      <c r="S420" s="38">
        <f t="shared" si="224"/>
        <v>1287.5</v>
      </c>
      <c r="T420" s="38">
        <f t="shared" si="226"/>
        <v>85.83</v>
      </c>
      <c r="U420" s="375"/>
      <c r="V420" s="340"/>
    </row>
    <row r="421" spans="1:22" ht="15" customHeight="1">
      <c r="A421" s="361"/>
      <c r="B421" s="342"/>
      <c r="C421" s="35" t="s">
        <v>23</v>
      </c>
      <c r="D421" s="84">
        <f>VLOOKUP($A$418,Raport4!$B$8:$T$255,4)</f>
        <v>88</v>
      </c>
      <c r="E421" s="84">
        <f>VLOOKUP($A$418,Raport4!$B$8:$T$255,5)</f>
        <v>88</v>
      </c>
      <c r="F421" s="84">
        <f>VLOOKUP($A$418,Raport4!$B$8:$T$255,6)</f>
        <v>91.5</v>
      </c>
      <c r="G421" s="84">
        <f>VLOOKUP($A$418,Raport4!$B$8:$T$255,7)</f>
        <v>89</v>
      </c>
      <c r="H421" s="84">
        <f>VLOOKUP($A$418,Raport4!$B$8:$T$255,8)</f>
        <v>89</v>
      </c>
      <c r="I421" s="84">
        <f>VLOOKUP($A$418,Raport4!$B$8:$T$255,9)</f>
        <v>87.5</v>
      </c>
      <c r="J421" s="84">
        <f>VLOOKUP($A$418,Raport4!$B$8:$T$255,10)</f>
        <v>91</v>
      </c>
      <c r="K421" s="84">
        <f>VLOOKUP($A$418,Raport4!$B$8:$T$255,11)</f>
        <v>87</v>
      </c>
      <c r="L421" s="84">
        <f>VLOOKUP($A$418,Raport4!$B$8:$T$255,12)</f>
        <v>86.5</v>
      </c>
      <c r="M421" s="84">
        <f>VLOOKUP($A$418,Raport4!$B$8:$T$255,12)</f>
        <v>86.5</v>
      </c>
      <c r="N421" s="84">
        <f>VLOOKUP($A$418,Raport4!$B$8:$T$255,14)</f>
        <v>85.5</v>
      </c>
      <c r="O421" s="84">
        <f>VLOOKUP($A$418,Raport4!$B$8:$T$255,15)</f>
        <v>82.5</v>
      </c>
      <c r="P421" s="84">
        <f>VLOOKUP($A$418,Raport4!$B$8:$T$255,16)</f>
        <v>87.5</v>
      </c>
      <c r="Q421" s="84">
        <f>VLOOKUP($A$418,Raport4!$B$8:$T$255,17)</f>
        <v>80</v>
      </c>
      <c r="R421" s="84">
        <f>VLOOKUP($A$418,Raport4!$B$8:$T$255,18)</f>
        <v>87.5</v>
      </c>
      <c r="S421" s="38">
        <f t="shared" si="224"/>
        <v>1307</v>
      </c>
      <c r="T421" s="38">
        <f t="shared" si="226"/>
        <v>87.13</v>
      </c>
      <c r="U421" s="375"/>
      <c r="V421" s="340"/>
    </row>
    <row r="422" spans="1:22" ht="15" customHeight="1">
      <c r="A422" s="361"/>
      <c r="B422" s="77" t="str">
        <f>VLOOKUP($A$418,PresensiMIPA!$A$7:$W$360,4)</f>
        <v>3526025202030005</v>
      </c>
      <c r="C422" s="35" t="s">
        <v>24</v>
      </c>
      <c r="D422" s="84">
        <f>VLOOKUP($A$418,Raport5!$B$8:$T$280,4)</f>
        <v>89.5</v>
      </c>
      <c r="E422" s="84">
        <f>VLOOKUP($A$418,Raport5!$B$8:$T$280,5)</f>
        <v>90</v>
      </c>
      <c r="F422" s="84">
        <f>VLOOKUP($A$418,Raport5!$B$8:$T$280,6)</f>
        <v>88.5</v>
      </c>
      <c r="G422" s="84">
        <f>VLOOKUP($A$418,Raport5!$B$8:$T$280,7)</f>
        <v>87.5</v>
      </c>
      <c r="H422" s="84">
        <f>VLOOKUP($A$418,Raport5!$B$8:$T$280,8)</f>
        <v>92.5</v>
      </c>
      <c r="I422" s="84">
        <f>VLOOKUP($A$418,Raport5!$B$8:$T$280,9)</f>
        <v>88</v>
      </c>
      <c r="J422" s="84">
        <f>VLOOKUP($A$418,Raport5!$B$8:$T$280,10)</f>
        <v>93</v>
      </c>
      <c r="K422" s="84">
        <f>VLOOKUP($A$418,Raport5!$B$8:$T$280,11)</f>
        <v>90</v>
      </c>
      <c r="L422" s="84">
        <f>VLOOKUP($A$418,Raport5!$B$8:$T$280,12)</f>
        <v>92.5</v>
      </c>
      <c r="M422" s="84">
        <f>VLOOKUP($A$418,Raport5!$B$8:$T$280,13)</f>
        <v>93</v>
      </c>
      <c r="N422" s="84">
        <f>VLOOKUP($A$418,Raport5!$B$8:$T$280,14)</f>
        <v>89.5</v>
      </c>
      <c r="O422" s="84">
        <f>VLOOKUP($A$418,Raport5!$B$8:$T$280,15)</f>
        <v>85.5</v>
      </c>
      <c r="P422" s="84">
        <f>VLOOKUP($A$418,Raport5!$B$8:$T$280,16)</f>
        <v>87.5</v>
      </c>
      <c r="Q422" s="84">
        <f>VLOOKUP($A$418,Raport5!$B$8:$T$280,17)</f>
        <v>88</v>
      </c>
      <c r="R422" s="84">
        <f>VLOOKUP($A$418,Raport5!$B$8:$T$280,18)</f>
        <v>92.5</v>
      </c>
      <c r="S422" s="38">
        <f t="shared" si="224"/>
        <v>1347.5</v>
      </c>
      <c r="T422" s="38">
        <f t="shared" si="226"/>
        <v>89.83</v>
      </c>
      <c r="U422" s="375"/>
      <c r="V422" s="340"/>
    </row>
    <row r="423" spans="1:22" ht="15" customHeight="1">
      <c r="A423" s="361"/>
      <c r="B423" s="78">
        <f>VLOOKUP($A$418,PresensiMIPA!$A$7:$W$360,2)</f>
        <v>12262</v>
      </c>
      <c r="C423" s="35" t="s">
        <v>67</v>
      </c>
      <c r="D423" s="84">
        <f>VLOOKUP($A$418,Raport6!$B$8:$T$280,4)</f>
        <v>90.5</v>
      </c>
      <c r="E423" s="84">
        <f>VLOOKUP($A$418,Raport6!$B$8:$T$280,5)</f>
        <v>92</v>
      </c>
      <c r="F423" s="84">
        <f>VLOOKUP($A$418,Raport6!$B$8:$T$280,6)</f>
        <v>92.5</v>
      </c>
      <c r="G423" s="84">
        <f>VLOOKUP($A$418,Raport6!$B$8:$T$280,7)</f>
        <v>87.5</v>
      </c>
      <c r="H423" s="84">
        <f>VLOOKUP($A$418,Raport6!$B$8:$T$280,8)</f>
        <v>92.5</v>
      </c>
      <c r="I423" s="84">
        <f>VLOOKUP($A$418,Raport6!$B$8:$T$280,9)</f>
        <v>89.5</v>
      </c>
      <c r="J423" s="84">
        <f>VLOOKUP($A$418,Raport6!$B$8:$T$280,10)</f>
        <v>95</v>
      </c>
      <c r="K423" s="84">
        <f>VLOOKUP($A$418,Raport6!$B$8:$T$280,11)</f>
        <v>93</v>
      </c>
      <c r="L423" s="84">
        <f>VLOOKUP($A$418,Raport6!$B$8:$T$280,12)</f>
        <v>91</v>
      </c>
      <c r="M423" s="84">
        <f>VLOOKUP($A$418,Raport6!$B$8:$T$280,13)</f>
        <v>96</v>
      </c>
      <c r="N423" s="84">
        <f>VLOOKUP($A$418,Raport6!$B$8:$T$280,14)</f>
        <v>87</v>
      </c>
      <c r="O423" s="84">
        <f>VLOOKUP($A$418,Raport6!$B$8:$T$280,15)</f>
        <v>86</v>
      </c>
      <c r="P423" s="84">
        <f>VLOOKUP($A$418,Raport6!$B$8:$T$280,16)</f>
        <v>86.5</v>
      </c>
      <c r="Q423" s="84">
        <f>VLOOKUP($A$418,Raport6!$B$8:$T$280,17)</f>
        <v>89</v>
      </c>
      <c r="R423" s="84">
        <f>VLOOKUP($A$418,Raport6!$B$8:$T$280,18)</f>
        <v>93</v>
      </c>
      <c r="S423" s="38">
        <f t="shared" si="224"/>
        <v>1361</v>
      </c>
      <c r="T423" s="38">
        <f t="shared" si="226"/>
        <v>90.73</v>
      </c>
      <c r="U423" s="375"/>
      <c r="V423" s="340"/>
    </row>
    <row r="424" spans="1:22" ht="15" customHeight="1">
      <c r="A424" s="361"/>
      <c r="B424" s="78" t="str">
        <f>VLOOKUP($A$418,PresensiMIPA!$A$7:$W$360,3)</f>
        <v>0039776017</v>
      </c>
      <c r="C424" s="28" t="s">
        <v>21</v>
      </c>
      <c r="D424" s="40">
        <f t="shared" ref="D424:S424" si="227">ROUND(((D418+D419+D420+D421+D422+D423)/6),2)</f>
        <v>86.33</v>
      </c>
      <c r="E424" s="40">
        <f t="shared" si="227"/>
        <v>85.17</v>
      </c>
      <c r="F424" s="40">
        <f t="shared" si="227"/>
        <v>86.5</v>
      </c>
      <c r="G424" s="40">
        <f t="shared" si="227"/>
        <v>85.5</v>
      </c>
      <c r="H424" s="40">
        <f t="shared" si="227"/>
        <v>86.67</v>
      </c>
      <c r="I424" s="40">
        <f t="shared" si="227"/>
        <v>86.25</v>
      </c>
      <c r="J424" s="40">
        <f t="shared" si="227"/>
        <v>89.83</v>
      </c>
      <c r="K424" s="40">
        <f t="shared" si="227"/>
        <v>86.58</v>
      </c>
      <c r="L424" s="40">
        <f t="shared" si="227"/>
        <v>87.25</v>
      </c>
      <c r="M424" s="40">
        <f t="shared" ref="M424" si="228">ROUND(((M418+M419+M420+M421+M422+M423)/6),2)</f>
        <v>88.5</v>
      </c>
      <c r="N424" s="40">
        <f t="shared" si="227"/>
        <v>82.58</v>
      </c>
      <c r="O424" s="40">
        <f t="shared" si="227"/>
        <v>81.42</v>
      </c>
      <c r="P424" s="40">
        <f t="shared" si="227"/>
        <v>82.58</v>
      </c>
      <c r="Q424" s="40">
        <f t="shared" si="227"/>
        <v>82.83</v>
      </c>
      <c r="R424" s="40">
        <f t="shared" si="227"/>
        <v>87.67</v>
      </c>
      <c r="S424" s="39">
        <f t="shared" si="227"/>
        <v>1285.67</v>
      </c>
      <c r="T424" s="40">
        <f t="shared" si="226"/>
        <v>85.71</v>
      </c>
      <c r="U424" s="375"/>
      <c r="V424" s="340"/>
    </row>
    <row r="425" spans="1:22" ht="15" customHeight="1">
      <c r="A425" s="361"/>
      <c r="B425" s="78"/>
      <c r="C425" s="28" t="s">
        <v>206</v>
      </c>
      <c r="D425" s="79">
        <f>VLOOKUP($A$418,'Nilai USP'!$B$8:$T$280,4)</f>
        <v>91</v>
      </c>
      <c r="E425" s="79">
        <f>VLOOKUP($A$418,'Nilai USP'!$B$8:$T$280,5)</f>
        <v>86.15384615384616</v>
      </c>
      <c r="F425" s="79">
        <f>VLOOKUP($A$418,'Nilai USP'!$B$8:$T$280,6)</f>
        <v>93</v>
      </c>
      <c r="G425" s="79">
        <f>VLOOKUP($A$418,'Nilai USP'!$B$8:$T$280,7)</f>
        <v>89</v>
      </c>
      <c r="H425" s="79">
        <f>VLOOKUP($A$418,'Nilai USP'!$B$8:$T$280,8)</f>
        <v>84</v>
      </c>
      <c r="I425" s="79">
        <f>VLOOKUP($A$418,'Nilai USP'!$B$8:$T$280,9)</f>
        <v>94</v>
      </c>
      <c r="J425" s="79">
        <f>VLOOKUP($A$418,'Nilai USP'!$B$8:$T$280,10)</f>
        <v>88</v>
      </c>
      <c r="K425" s="79">
        <f>VLOOKUP($A$418,'Nilai USP'!$B$8:$T$280,11)</f>
        <v>95</v>
      </c>
      <c r="L425" s="79">
        <f>VLOOKUP($A$418,'Nilai USP'!$B$8:$T$280,12)</f>
        <v>89</v>
      </c>
      <c r="M425" s="79">
        <f>VLOOKUP($A$418,'Nilai USP'!$B$8:$T$280,13)</f>
        <v>89.411764705882348</v>
      </c>
      <c r="N425" s="79">
        <f>VLOOKUP($A$418,'Nilai USP'!$B$8:$T$280,14)</f>
        <v>84</v>
      </c>
      <c r="O425" s="79">
        <f>VLOOKUP($A$418,'Nilai USP'!$B$8:$T$280,15)</f>
        <v>84</v>
      </c>
      <c r="P425" s="79">
        <f>VLOOKUP($A$418,'Nilai USP'!$B$8:$T$280,16)</f>
        <v>86</v>
      </c>
      <c r="Q425" s="79">
        <f>VLOOKUP($A$418,'Nilai USP'!$B$8:$T$280,17)</f>
        <v>88</v>
      </c>
      <c r="R425" s="79">
        <f>VLOOKUP($A$418,'Nilai USP'!$B$8:$T$280,18)</f>
        <v>85</v>
      </c>
      <c r="S425" s="38">
        <f t="shared" ref="S425:S432" si="229">SUM(D425:R425)</f>
        <v>1325.5656108597286</v>
      </c>
      <c r="T425" s="38">
        <f t="shared" si="226"/>
        <v>88.37</v>
      </c>
      <c r="U425" s="375"/>
      <c r="V425" s="340"/>
    </row>
    <row r="426" spans="1:22" ht="15" customHeight="1" thickBot="1">
      <c r="A426" s="362"/>
      <c r="B426" s="29"/>
      <c r="C426" s="37" t="s">
        <v>205</v>
      </c>
      <c r="D426" s="41">
        <f t="shared" ref="D426:R426" si="230">ROUND((D424*$V$6+D425*$V$7),0)</f>
        <v>89</v>
      </c>
      <c r="E426" s="41">
        <f t="shared" si="230"/>
        <v>86</v>
      </c>
      <c r="F426" s="41">
        <f t="shared" si="230"/>
        <v>90</v>
      </c>
      <c r="G426" s="41">
        <f t="shared" si="230"/>
        <v>87</v>
      </c>
      <c r="H426" s="41">
        <f t="shared" si="230"/>
        <v>85</v>
      </c>
      <c r="I426" s="41">
        <f t="shared" si="230"/>
        <v>90</v>
      </c>
      <c r="J426" s="41">
        <f t="shared" si="230"/>
        <v>89</v>
      </c>
      <c r="K426" s="41">
        <f t="shared" si="230"/>
        <v>91</v>
      </c>
      <c r="L426" s="41">
        <f t="shared" si="230"/>
        <v>88</v>
      </c>
      <c r="M426" s="41">
        <f t="shared" si="230"/>
        <v>89</v>
      </c>
      <c r="N426" s="41">
        <f t="shared" si="230"/>
        <v>83</v>
      </c>
      <c r="O426" s="41">
        <f t="shared" si="230"/>
        <v>83</v>
      </c>
      <c r="P426" s="41">
        <f t="shared" si="230"/>
        <v>84</v>
      </c>
      <c r="Q426" s="41">
        <f t="shared" si="230"/>
        <v>85</v>
      </c>
      <c r="R426" s="41">
        <f t="shared" si="230"/>
        <v>86</v>
      </c>
      <c r="S426" s="41">
        <f t="shared" si="229"/>
        <v>1305</v>
      </c>
      <c r="T426" s="41">
        <f t="shared" si="226"/>
        <v>87</v>
      </c>
      <c r="U426" s="376"/>
      <c r="V426" s="341"/>
    </row>
    <row r="427" spans="1:22" ht="15" customHeight="1" thickTop="1">
      <c r="A427" s="377">
        <v>47</v>
      </c>
      <c r="B427" s="26"/>
      <c r="C427" s="34" t="s">
        <v>34</v>
      </c>
      <c r="D427" s="83">
        <f>VLOOKUP($A$427,Raport1!$B$8:$T$280,4)</f>
        <v>72.5</v>
      </c>
      <c r="E427" s="83">
        <f>VLOOKUP($A$427,Raport1!$B$8:$T$280,5)</f>
        <v>74.5</v>
      </c>
      <c r="F427" s="83">
        <f>VLOOKUP($A$427,Raport1!$B$8:$T$280,6)</f>
        <v>70.5</v>
      </c>
      <c r="G427" s="83">
        <f>VLOOKUP($A$427,Raport1!$B$8:$T$280,7)</f>
        <v>71</v>
      </c>
      <c r="H427" s="83">
        <f>VLOOKUP($A$427,Raport1!$B$8:$T$280,8)</f>
        <v>82.5</v>
      </c>
      <c r="I427" s="83">
        <f>VLOOKUP($A$427,Raport1!$B$8:$T$280,9)</f>
        <v>75.5</v>
      </c>
      <c r="J427" s="83">
        <f>VLOOKUP($A$427,Raport1!$B$8:$T$280,10)</f>
        <v>81.5</v>
      </c>
      <c r="K427" s="83">
        <f>VLOOKUP($A$427,Raport1!$B$8:$T$280,11)</f>
        <v>81.5</v>
      </c>
      <c r="L427" s="83">
        <f>VLOOKUP($A$427,Raport1!$B$8:$T$280,12)</f>
        <v>81.5</v>
      </c>
      <c r="M427" s="83">
        <f>VLOOKUP($A$427,Raport1!$B$8:$T$280,13)</f>
        <v>72</v>
      </c>
      <c r="N427" s="83">
        <f>VLOOKUP($A$427,Raport1!$B$8:$T$280,14)</f>
        <v>72</v>
      </c>
      <c r="O427" s="83">
        <f>VLOOKUP($A$427,Raport1!$B$8:$T$280,15)</f>
        <v>72.5</v>
      </c>
      <c r="P427" s="83">
        <f>VLOOKUP($A$427,Raport1!$B$8:$T$280,16)</f>
        <v>73</v>
      </c>
      <c r="Q427" s="83">
        <f>VLOOKUP($A$427,Raport1!$B$8:$T$280,17)</f>
        <v>74.5</v>
      </c>
      <c r="R427" s="83">
        <f>VLOOKUP($A$427,Raport1!$B$8:$T$280,18)</f>
        <v>73.5</v>
      </c>
      <c r="S427" s="80">
        <f t="shared" si="229"/>
        <v>1128.5</v>
      </c>
      <c r="T427" s="80">
        <f t="shared" ref="T427:T435" si="231">ROUND(S427/COUNT(D427:R427),2)</f>
        <v>75.23</v>
      </c>
      <c r="U427" s="337" t="str">
        <f>'SIKAP IPA'!J190</f>
        <v>SB</v>
      </c>
      <c r="V427" s="340" t="s">
        <v>33</v>
      </c>
    </row>
    <row r="428" spans="1:22" ht="15" customHeight="1">
      <c r="A428" s="361"/>
      <c r="B428" s="26"/>
      <c r="C428" s="35" t="s">
        <v>35</v>
      </c>
      <c r="D428" s="84">
        <f>VLOOKUP($A$427,Raport2!$B$8:$T$280,4)</f>
        <v>75</v>
      </c>
      <c r="E428" s="84">
        <f>VLOOKUP($A$427,Raport2!$B$8:$T$280,5)</f>
        <v>75</v>
      </c>
      <c r="F428" s="84">
        <f>VLOOKUP($A$427,Raport2!$B$8:$T$280,6)</f>
        <v>73</v>
      </c>
      <c r="G428" s="84">
        <f>VLOOKUP($A$427,Raport2!$B$8:$T$280,7)</f>
        <v>82</v>
      </c>
      <c r="H428" s="84">
        <f>VLOOKUP($A$427,Raport2!$B$8:$T$280,8)</f>
        <v>82.5</v>
      </c>
      <c r="I428" s="84">
        <f>VLOOKUP($A$427,Raport2!$B$8:$T$280,9)</f>
        <v>77</v>
      </c>
      <c r="J428" s="84">
        <f>VLOOKUP($A$427,Raport2!$B$8:$T$280,10)</f>
        <v>81.5</v>
      </c>
      <c r="K428" s="84">
        <f>VLOOKUP($A$427,Raport2!$B$8:$T$280,11)</f>
        <v>82</v>
      </c>
      <c r="L428" s="84">
        <f>VLOOKUP($A$427,Raport2!$B$8:$T$280,12)</f>
        <v>82.5</v>
      </c>
      <c r="M428" s="84">
        <f>VLOOKUP($A$427,Raport2!$B$8:$T$280,13)</f>
        <v>80.5</v>
      </c>
      <c r="N428" s="84">
        <f>VLOOKUP($A$427,Raport2!$B$8:$T$280,14)</f>
        <v>80</v>
      </c>
      <c r="O428" s="84">
        <f>VLOOKUP($A$427,Raport2!$B$8:$T$280,15)</f>
        <v>74</v>
      </c>
      <c r="P428" s="84">
        <f>VLOOKUP($A$427,Raport2!$B$8:$T$280,16)</f>
        <v>80</v>
      </c>
      <c r="Q428" s="84">
        <f>VLOOKUP($A$427,Raport2!$B$8:$T$280,17)</f>
        <v>77</v>
      </c>
      <c r="R428" s="84">
        <f>VLOOKUP($A$427,Raport2!$B$8:$T$280,18)</f>
        <v>76.5</v>
      </c>
      <c r="S428" s="38">
        <f t="shared" si="229"/>
        <v>1178.5</v>
      </c>
      <c r="T428" s="38">
        <f t="shared" si="231"/>
        <v>78.569999999999993</v>
      </c>
      <c r="U428" s="375"/>
      <c r="V428" s="340"/>
    </row>
    <row r="429" spans="1:22" ht="15" customHeight="1">
      <c r="A429" s="361"/>
      <c r="B429" s="342" t="str">
        <f>VLOOKUP($A$427,PresensiMIPA!$A$7:$W$360,7)</f>
        <v>HASANAL MUBAROK</v>
      </c>
      <c r="C429" s="35" t="s">
        <v>22</v>
      </c>
      <c r="D429" s="84">
        <f>VLOOKUP($A$427,Raport3!$B$8:$T$280,4)</f>
        <v>78.5</v>
      </c>
      <c r="E429" s="84">
        <f>VLOOKUP($A$427,Raport3!$B$8:$T$280,5)</f>
        <v>77</v>
      </c>
      <c r="F429" s="84">
        <f>VLOOKUP($A$427,Raport3!$B$8:$T$280,6)</f>
        <v>88</v>
      </c>
      <c r="G429" s="84">
        <f>VLOOKUP($A$427,Raport3!$B$8:$T$280,7)</f>
        <v>75.5</v>
      </c>
      <c r="H429" s="84">
        <f>VLOOKUP($A$427,Raport3!$B$8:$T$280,8)</f>
        <v>84</v>
      </c>
      <c r="I429" s="84">
        <f>VLOOKUP($A$427,Raport3!$B$8:$T$280,9)</f>
        <v>77.5</v>
      </c>
      <c r="J429" s="84">
        <f>VLOOKUP($A$427,Raport3!$B$8:$T$280,10)</f>
        <v>87.5</v>
      </c>
      <c r="K429" s="84">
        <f>VLOOKUP($A$427,Raport3!$B$8:$T$280,11)</f>
        <v>87</v>
      </c>
      <c r="L429" s="84">
        <f>VLOOKUP($A$427,Raport3!$B$8:$T$280,12)</f>
        <v>84.5</v>
      </c>
      <c r="M429" s="84">
        <f>VLOOKUP($A$427,Raport3!$B$8:$T$280,13)</f>
        <v>79</v>
      </c>
      <c r="N429" s="84">
        <f>VLOOKUP($A$427,Raport3!$B$8:$T$280,14)</f>
        <v>82</v>
      </c>
      <c r="O429" s="84">
        <f>VLOOKUP($A$427,Raport3!$B$8:$T$280,15)</f>
        <v>71</v>
      </c>
      <c r="P429" s="84">
        <f>VLOOKUP($A$427,Raport3!$B$8:$T$280,16)</f>
        <v>77</v>
      </c>
      <c r="Q429" s="84">
        <f>VLOOKUP($A$427,Raport3!$B$8:$T$280,17)</f>
        <v>77</v>
      </c>
      <c r="R429" s="84">
        <f>VLOOKUP($A$427,Raport3!$B$8:$T$280,18)</f>
        <v>76.5</v>
      </c>
      <c r="S429" s="38">
        <f t="shared" si="229"/>
        <v>1202</v>
      </c>
      <c r="T429" s="38">
        <f t="shared" si="231"/>
        <v>80.13</v>
      </c>
      <c r="U429" s="375"/>
      <c r="V429" s="340"/>
    </row>
    <row r="430" spans="1:22" ht="15" customHeight="1">
      <c r="A430" s="361"/>
      <c r="B430" s="342"/>
      <c r="C430" s="35" t="s">
        <v>23</v>
      </c>
      <c r="D430" s="84">
        <f>VLOOKUP($A$427,Raport4!$B$8:$T$255,4)</f>
        <v>82</v>
      </c>
      <c r="E430" s="84">
        <f>VLOOKUP($A$427,Raport4!$B$8:$T$255,5)</f>
        <v>79</v>
      </c>
      <c r="F430" s="84">
        <f>VLOOKUP($A$427,Raport4!$B$8:$T$255,6)</f>
        <v>90.5</v>
      </c>
      <c r="G430" s="84">
        <f>VLOOKUP($A$427,Raport4!$B$8:$T$255,7)</f>
        <v>75</v>
      </c>
      <c r="H430" s="84">
        <f>VLOOKUP($A$427,Raport4!$B$8:$T$255,8)</f>
        <v>87</v>
      </c>
      <c r="I430" s="84">
        <f>VLOOKUP($A$427,Raport4!$B$8:$T$255,9)</f>
        <v>79</v>
      </c>
      <c r="J430" s="84">
        <f>VLOOKUP($A$427,Raport4!$B$8:$T$255,10)</f>
        <v>88.5</v>
      </c>
      <c r="K430" s="84">
        <f>VLOOKUP($A$427,Raport4!$B$8:$T$255,11)</f>
        <v>87</v>
      </c>
      <c r="L430" s="84">
        <f>VLOOKUP($A$427,Raport4!$B$8:$T$255,12)</f>
        <v>85.5</v>
      </c>
      <c r="M430" s="84">
        <f>VLOOKUP($A$427,Raport4!$B$8:$T$255,12)</f>
        <v>85.5</v>
      </c>
      <c r="N430" s="84">
        <f>VLOOKUP($A$427,Raport4!$B$8:$T$255,14)</f>
        <v>80.5</v>
      </c>
      <c r="O430" s="84">
        <f>VLOOKUP($A$427,Raport4!$B$8:$T$255,15)</f>
        <v>70</v>
      </c>
      <c r="P430" s="84">
        <f>VLOOKUP($A$427,Raport4!$B$8:$T$255,16)</f>
        <v>78.5</v>
      </c>
      <c r="Q430" s="84">
        <f>VLOOKUP($A$427,Raport4!$B$8:$T$255,17)</f>
        <v>76</v>
      </c>
      <c r="R430" s="84">
        <f>VLOOKUP($A$427,Raport4!$B$8:$T$255,18)</f>
        <v>77</v>
      </c>
      <c r="S430" s="38">
        <f t="shared" si="229"/>
        <v>1221</v>
      </c>
      <c r="T430" s="38">
        <f t="shared" si="231"/>
        <v>81.400000000000006</v>
      </c>
      <c r="U430" s="375"/>
      <c r="V430" s="340"/>
    </row>
    <row r="431" spans="1:22" ht="15" customHeight="1">
      <c r="A431" s="361"/>
      <c r="B431" s="77" t="str">
        <f>VLOOKUP($A$427,PresensiMIPA!$A$7:$W$360,4)</f>
        <v>3526010812030002</v>
      </c>
      <c r="C431" s="35" t="s">
        <v>24</v>
      </c>
      <c r="D431" s="84">
        <f>VLOOKUP($A$427,Raport5!$B$8:$T$280,4)</f>
        <v>88</v>
      </c>
      <c r="E431" s="84">
        <f>VLOOKUP($A$427,Raport5!$B$8:$T$280,5)</f>
        <v>86</v>
      </c>
      <c r="F431" s="84">
        <f>VLOOKUP($A$427,Raport5!$B$8:$T$280,6)</f>
        <v>85</v>
      </c>
      <c r="G431" s="84">
        <f>VLOOKUP($A$427,Raport5!$B$8:$T$280,7)</f>
        <v>84.5</v>
      </c>
      <c r="H431" s="84">
        <f>VLOOKUP($A$427,Raport5!$B$8:$T$280,8)</f>
        <v>85.5</v>
      </c>
      <c r="I431" s="84">
        <f>VLOOKUP($A$427,Raport5!$B$8:$T$280,9)</f>
        <v>80.5</v>
      </c>
      <c r="J431" s="84">
        <f>VLOOKUP($A$427,Raport5!$B$8:$T$280,10)</f>
        <v>90.5</v>
      </c>
      <c r="K431" s="84">
        <f>VLOOKUP($A$427,Raport5!$B$8:$T$280,11)</f>
        <v>88</v>
      </c>
      <c r="L431" s="84">
        <f>VLOOKUP($A$427,Raport5!$B$8:$T$280,12)</f>
        <v>90</v>
      </c>
      <c r="M431" s="84">
        <f>VLOOKUP($A$427,Raport5!$B$8:$T$280,13)</f>
        <v>80.5</v>
      </c>
      <c r="N431" s="84">
        <f>VLOOKUP($A$427,Raport5!$B$8:$T$280,14)</f>
        <v>83</v>
      </c>
      <c r="O431" s="84">
        <f>VLOOKUP($A$427,Raport5!$B$8:$T$280,15)</f>
        <v>77</v>
      </c>
      <c r="P431" s="84">
        <f>VLOOKUP($A$427,Raport5!$B$8:$T$280,16)</f>
        <v>78</v>
      </c>
      <c r="Q431" s="84">
        <f>VLOOKUP($A$427,Raport5!$B$8:$T$280,17)</f>
        <v>77</v>
      </c>
      <c r="R431" s="84">
        <f>VLOOKUP($A$427,Raport5!$B$8:$T$280,18)</f>
        <v>82</v>
      </c>
      <c r="S431" s="38">
        <f t="shared" si="229"/>
        <v>1255.5</v>
      </c>
      <c r="T431" s="38">
        <f t="shared" si="231"/>
        <v>83.7</v>
      </c>
      <c r="U431" s="375"/>
      <c r="V431" s="340"/>
    </row>
    <row r="432" spans="1:22" ht="15" customHeight="1">
      <c r="A432" s="361"/>
      <c r="B432" s="78">
        <f>VLOOKUP($A$427,PresensiMIPA!$A$7:$W$360,2)</f>
        <v>12265</v>
      </c>
      <c r="C432" s="35" t="s">
        <v>67</v>
      </c>
      <c r="D432" s="84">
        <f>VLOOKUP($A$427,Raport6!$B$8:$T$280,4)</f>
        <v>88</v>
      </c>
      <c r="E432" s="84">
        <f>VLOOKUP($A$427,Raport6!$B$8:$T$280,5)</f>
        <v>86</v>
      </c>
      <c r="F432" s="84">
        <f>VLOOKUP($A$427,Raport6!$B$8:$T$280,6)</f>
        <v>88</v>
      </c>
      <c r="G432" s="84">
        <f>VLOOKUP($A$427,Raport6!$B$8:$T$280,7)</f>
        <v>84.5</v>
      </c>
      <c r="H432" s="84">
        <f>VLOOKUP($A$427,Raport6!$B$8:$T$280,8)</f>
        <v>85.5</v>
      </c>
      <c r="I432" s="84">
        <f>VLOOKUP($A$427,Raport6!$B$8:$T$280,9)</f>
        <v>83.5</v>
      </c>
      <c r="J432" s="84">
        <f>VLOOKUP($A$427,Raport6!$B$8:$T$280,10)</f>
        <v>93</v>
      </c>
      <c r="K432" s="84">
        <f>VLOOKUP($A$427,Raport6!$B$8:$T$280,11)</f>
        <v>91</v>
      </c>
      <c r="L432" s="84">
        <f>VLOOKUP($A$427,Raport6!$B$8:$T$280,12)</f>
        <v>89</v>
      </c>
      <c r="M432" s="84">
        <f>VLOOKUP($A$427,Raport6!$B$8:$T$280,13)</f>
        <v>87</v>
      </c>
      <c r="N432" s="84">
        <f>VLOOKUP($A$427,Raport6!$B$8:$T$280,14)</f>
        <v>82.5</v>
      </c>
      <c r="O432" s="84">
        <f>VLOOKUP($A$427,Raport6!$B$8:$T$280,15)</f>
        <v>79</v>
      </c>
      <c r="P432" s="84">
        <f>VLOOKUP($A$427,Raport6!$B$8:$T$280,16)</f>
        <v>82.5</v>
      </c>
      <c r="Q432" s="84">
        <f>VLOOKUP($A$427,Raport6!$B$8:$T$280,17)</f>
        <v>79</v>
      </c>
      <c r="R432" s="84">
        <f>VLOOKUP($A$427,Raport6!$B$8:$T$280,18)</f>
        <v>83.5</v>
      </c>
      <c r="S432" s="38">
        <f t="shared" si="229"/>
        <v>1282</v>
      </c>
      <c r="T432" s="38">
        <f t="shared" si="231"/>
        <v>85.47</v>
      </c>
      <c r="U432" s="375"/>
      <c r="V432" s="340"/>
    </row>
    <row r="433" spans="1:22" ht="15" customHeight="1">
      <c r="A433" s="361"/>
      <c r="B433" s="78" t="str">
        <f>VLOOKUP($A$427,PresensiMIPA!$A$7:$W$360,3)</f>
        <v>0030103020</v>
      </c>
      <c r="C433" s="28" t="s">
        <v>21</v>
      </c>
      <c r="D433" s="40">
        <f t="shared" ref="D433:S433" si="232">ROUND(((D427+D428+D429+D430+D431+D432)/6),2)</f>
        <v>80.67</v>
      </c>
      <c r="E433" s="40">
        <f t="shared" si="232"/>
        <v>79.58</v>
      </c>
      <c r="F433" s="40">
        <f t="shared" si="232"/>
        <v>82.5</v>
      </c>
      <c r="G433" s="40">
        <f t="shared" si="232"/>
        <v>78.75</v>
      </c>
      <c r="H433" s="40">
        <f t="shared" si="232"/>
        <v>84.5</v>
      </c>
      <c r="I433" s="40">
        <f t="shared" si="232"/>
        <v>78.83</v>
      </c>
      <c r="J433" s="40">
        <f t="shared" si="232"/>
        <v>87.08</v>
      </c>
      <c r="K433" s="40">
        <f t="shared" si="232"/>
        <v>86.08</v>
      </c>
      <c r="L433" s="40">
        <f t="shared" si="232"/>
        <v>85.5</v>
      </c>
      <c r="M433" s="40">
        <f t="shared" ref="M433" si="233">ROUND(((M427+M428+M429+M430+M431+M432)/6),2)</f>
        <v>80.75</v>
      </c>
      <c r="N433" s="40">
        <f t="shared" si="232"/>
        <v>80</v>
      </c>
      <c r="O433" s="40">
        <f t="shared" si="232"/>
        <v>73.92</v>
      </c>
      <c r="P433" s="40">
        <f t="shared" si="232"/>
        <v>78.17</v>
      </c>
      <c r="Q433" s="40">
        <f t="shared" si="232"/>
        <v>76.75</v>
      </c>
      <c r="R433" s="40">
        <f t="shared" si="232"/>
        <v>78.17</v>
      </c>
      <c r="S433" s="39">
        <f t="shared" si="232"/>
        <v>1211.25</v>
      </c>
      <c r="T433" s="40">
        <f t="shared" si="231"/>
        <v>80.75</v>
      </c>
      <c r="U433" s="375"/>
      <c r="V433" s="340"/>
    </row>
    <row r="434" spans="1:22" ht="15" customHeight="1">
      <c r="A434" s="361"/>
      <c r="B434" s="78"/>
      <c r="C434" s="28" t="s">
        <v>206</v>
      </c>
      <c r="D434" s="79">
        <f>VLOOKUP($A$427,'Nilai USP'!$B$8:$T$280,4)</f>
        <v>88</v>
      </c>
      <c r="E434" s="79">
        <f>VLOOKUP($A$427,'Nilai USP'!$B$8:$T$280,5)</f>
        <v>80.769230769230774</v>
      </c>
      <c r="F434" s="79">
        <f>VLOOKUP($A$427,'Nilai USP'!$B$8:$T$280,6)</f>
        <v>78</v>
      </c>
      <c r="G434" s="79">
        <f>VLOOKUP($A$427,'Nilai USP'!$B$8:$T$280,7)</f>
        <v>86</v>
      </c>
      <c r="H434" s="79">
        <f>VLOOKUP($A$427,'Nilai USP'!$B$8:$T$280,8)</f>
        <v>87</v>
      </c>
      <c r="I434" s="79">
        <f>VLOOKUP($A$427,'Nilai USP'!$B$8:$T$280,9)</f>
        <v>88</v>
      </c>
      <c r="J434" s="79">
        <f>VLOOKUP($A$427,'Nilai USP'!$B$8:$T$280,10)</f>
        <v>96</v>
      </c>
      <c r="K434" s="79">
        <f>VLOOKUP($A$427,'Nilai USP'!$B$8:$T$280,11)</f>
        <v>87</v>
      </c>
      <c r="L434" s="79">
        <f>VLOOKUP($A$427,'Nilai USP'!$B$8:$T$280,12)</f>
        <v>88</v>
      </c>
      <c r="M434" s="79">
        <f>VLOOKUP($A$427,'Nilai USP'!$B$8:$T$280,13)</f>
        <v>83.235294117647058</v>
      </c>
      <c r="N434" s="79">
        <f>VLOOKUP($A$427,'Nilai USP'!$B$8:$T$280,14)</f>
        <v>81</v>
      </c>
      <c r="O434" s="79">
        <f>VLOOKUP($A$427,'Nilai USP'!$B$8:$T$280,15)</f>
        <v>82</v>
      </c>
      <c r="P434" s="79">
        <f>VLOOKUP($A$427,'Nilai USP'!$B$8:$T$280,16)</f>
        <v>79</v>
      </c>
      <c r="Q434" s="79">
        <f>VLOOKUP($A$427,'Nilai USP'!$B$8:$T$280,17)</f>
        <v>78</v>
      </c>
      <c r="R434" s="79">
        <f>VLOOKUP($A$427,'Nilai USP'!$B$8:$T$280,18)</f>
        <v>85</v>
      </c>
      <c r="S434" s="38">
        <f t="shared" ref="S434:S441" si="234">SUM(D434:R434)</f>
        <v>1267.0045248868778</v>
      </c>
      <c r="T434" s="38">
        <f t="shared" si="231"/>
        <v>84.47</v>
      </c>
      <c r="U434" s="375"/>
      <c r="V434" s="340"/>
    </row>
    <row r="435" spans="1:22" ht="15" customHeight="1" thickBot="1">
      <c r="A435" s="362"/>
      <c r="B435" s="29"/>
      <c r="C435" s="37" t="s">
        <v>205</v>
      </c>
      <c r="D435" s="41">
        <f t="shared" ref="D435:R435" si="235">ROUND((D433*$V$6+D434*$V$7),0)</f>
        <v>84</v>
      </c>
      <c r="E435" s="41">
        <f t="shared" si="235"/>
        <v>80</v>
      </c>
      <c r="F435" s="41">
        <f t="shared" si="235"/>
        <v>80</v>
      </c>
      <c r="G435" s="41">
        <f t="shared" si="235"/>
        <v>82</v>
      </c>
      <c r="H435" s="41">
        <f t="shared" si="235"/>
        <v>86</v>
      </c>
      <c r="I435" s="41">
        <f t="shared" si="235"/>
        <v>83</v>
      </c>
      <c r="J435" s="41">
        <f t="shared" si="235"/>
        <v>92</v>
      </c>
      <c r="K435" s="41">
        <f t="shared" si="235"/>
        <v>87</v>
      </c>
      <c r="L435" s="41">
        <f t="shared" si="235"/>
        <v>87</v>
      </c>
      <c r="M435" s="41">
        <f t="shared" si="235"/>
        <v>82</v>
      </c>
      <c r="N435" s="41">
        <f t="shared" si="235"/>
        <v>81</v>
      </c>
      <c r="O435" s="41">
        <f t="shared" si="235"/>
        <v>78</v>
      </c>
      <c r="P435" s="41">
        <f t="shared" si="235"/>
        <v>79</v>
      </c>
      <c r="Q435" s="41">
        <f t="shared" si="235"/>
        <v>77</v>
      </c>
      <c r="R435" s="41">
        <f t="shared" si="235"/>
        <v>82</v>
      </c>
      <c r="S435" s="41">
        <f t="shared" si="234"/>
        <v>1240</v>
      </c>
      <c r="T435" s="41">
        <f t="shared" si="231"/>
        <v>82.67</v>
      </c>
      <c r="U435" s="376"/>
      <c r="V435" s="341"/>
    </row>
    <row r="436" spans="1:22" ht="15" customHeight="1" thickTop="1">
      <c r="A436" s="377">
        <v>48</v>
      </c>
      <c r="B436" s="26"/>
      <c r="C436" s="34" t="s">
        <v>34</v>
      </c>
      <c r="D436" s="83">
        <f>VLOOKUP($A$436,Raport1!$B$8:$T$280,4)</f>
        <v>73</v>
      </c>
      <c r="E436" s="83">
        <f>VLOOKUP($A$436,Raport1!$B$8:$T$280,5)</f>
        <v>75</v>
      </c>
      <c r="F436" s="83">
        <f>VLOOKUP($A$436,Raport1!$B$8:$T$280,6)</f>
        <v>73.5</v>
      </c>
      <c r="G436" s="83">
        <f>VLOOKUP($A$436,Raport1!$B$8:$T$280,7)</f>
        <v>74.5</v>
      </c>
      <c r="H436" s="83">
        <f>VLOOKUP($A$436,Raport1!$B$8:$T$280,8)</f>
        <v>73</v>
      </c>
      <c r="I436" s="83">
        <f>VLOOKUP($A$436,Raport1!$B$8:$T$280,9)</f>
        <v>74.5</v>
      </c>
      <c r="J436" s="83">
        <f>VLOOKUP($A$436,Raport1!$B$8:$T$280,10)</f>
        <v>82.5</v>
      </c>
      <c r="K436" s="83">
        <f>VLOOKUP($A$436,Raport1!$B$8:$T$280,11)</f>
        <v>82</v>
      </c>
      <c r="L436" s="83">
        <f>VLOOKUP($A$436,Raport1!$B$8:$T$280,12)</f>
        <v>81.5</v>
      </c>
      <c r="M436" s="83">
        <f>VLOOKUP($A$436,Raport1!$B$8:$T$280,13)</f>
        <v>73</v>
      </c>
      <c r="N436" s="83">
        <f>VLOOKUP($A$436,Raport1!$B$8:$T$280,14)</f>
        <v>70</v>
      </c>
      <c r="O436" s="83">
        <f>VLOOKUP($A$436,Raport1!$B$8:$T$280,15)</f>
        <v>71</v>
      </c>
      <c r="P436" s="83">
        <f>VLOOKUP($A$436,Raport1!$B$8:$T$280,16)</f>
        <v>70</v>
      </c>
      <c r="Q436" s="83">
        <f>VLOOKUP($A$436,Raport1!$B$8:$T$280,17)</f>
        <v>75.5</v>
      </c>
      <c r="R436" s="83">
        <f>VLOOKUP($A$436,Raport1!$B$8:$T$280,18)</f>
        <v>73.5</v>
      </c>
      <c r="S436" s="80">
        <f t="shared" si="234"/>
        <v>1122.5</v>
      </c>
      <c r="T436" s="80">
        <f t="shared" ref="T436:T444" si="236">ROUND(S436/COUNT(D436:R436),2)</f>
        <v>74.83</v>
      </c>
      <c r="U436" s="337" t="str">
        <f>'SIKAP IPA'!J199</f>
        <v>SB</v>
      </c>
      <c r="V436" s="340" t="s">
        <v>33</v>
      </c>
    </row>
    <row r="437" spans="1:22" ht="15" customHeight="1">
      <c r="A437" s="361"/>
      <c r="B437" s="26"/>
      <c r="C437" s="35" t="s">
        <v>35</v>
      </c>
      <c r="D437" s="84">
        <f>VLOOKUP($A$436,Raport2!$B$8:$T$280,4)</f>
        <v>75</v>
      </c>
      <c r="E437" s="84">
        <f>VLOOKUP($A$436,Raport2!$B$8:$T$280,5)</f>
        <v>75</v>
      </c>
      <c r="F437" s="84">
        <f>VLOOKUP($A$436,Raport2!$B$8:$T$280,6)</f>
        <v>73.5</v>
      </c>
      <c r="G437" s="84">
        <f>VLOOKUP($A$436,Raport2!$B$8:$T$280,7)</f>
        <v>82.5</v>
      </c>
      <c r="H437" s="84">
        <f>VLOOKUP($A$436,Raport2!$B$8:$T$280,8)</f>
        <v>73</v>
      </c>
      <c r="I437" s="84">
        <f>VLOOKUP($A$436,Raport2!$B$8:$T$280,9)</f>
        <v>76.5</v>
      </c>
      <c r="J437" s="84">
        <f>VLOOKUP($A$436,Raport2!$B$8:$T$280,10)</f>
        <v>85</v>
      </c>
      <c r="K437" s="84">
        <f>VLOOKUP($A$436,Raport2!$B$8:$T$280,11)</f>
        <v>84</v>
      </c>
      <c r="L437" s="84">
        <f>VLOOKUP($A$436,Raport2!$B$8:$T$280,12)</f>
        <v>83</v>
      </c>
      <c r="M437" s="84">
        <f>VLOOKUP($A$436,Raport2!$B$8:$T$280,13)</f>
        <v>75.5</v>
      </c>
      <c r="N437" s="84">
        <f>VLOOKUP($A$436,Raport2!$B$8:$T$280,14)</f>
        <v>75</v>
      </c>
      <c r="O437" s="84">
        <f>VLOOKUP($A$436,Raport2!$B$8:$T$280,15)</f>
        <v>76.5</v>
      </c>
      <c r="P437" s="84">
        <f>VLOOKUP($A$436,Raport2!$B$8:$T$280,16)</f>
        <v>74</v>
      </c>
      <c r="Q437" s="84">
        <f>VLOOKUP($A$436,Raport2!$B$8:$T$280,17)</f>
        <v>78.5</v>
      </c>
      <c r="R437" s="84">
        <f>VLOOKUP($A$436,Raport2!$B$8:$T$280,18)</f>
        <v>77.5</v>
      </c>
      <c r="S437" s="38">
        <f t="shared" si="234"/>
        <v>1164.5</v>
      </c>
      <c r="T437" s="38">
        <f t="shared" si="236"/>
        <v>77.63</v>
      </c>
      <c r="U437" s="375"/>
      <c r="V437" s="340"/>
    </row>
    <row r="438" spans="1:22" ht="15" customHeight="1">
      <c r="A438" s="361"/>
      <c r="B438" s="342" t="str">
        <f>VLOOKUP($A$436,PresensiMIPA!$A$7:$W$360,7)</f>
        <v>Irfan Maulana</v>
      </c>
      <c r="C438" s="35" t="s">
        <v>22</v>
      </c>
      <c r="D438" s="84">
        <f>VLOOKUP($A$436,Raport3!$B$8:$T$280,4)</f>
        <v>78.5</v>
      </c>
      <c r="E438" s="84">
        <f>VLOOKUP($A$436,Raport3!$B$8:$T$280,5)</f>
        <v>76.5</v>
      </c>
      <c r="F438" s="84">
        <f>VLOOKUP($A$436,Raport3!$B$8:$T$280,6)</f>
        <v>87.5</v>
      </c>
      <c r="G438" s="84">
        <f>VLOOKUP($A$436,Raport3!$B$8:$T$280,7)</f>
        <v>85</v>
      </c>
      <c r="H438" s="84">
        <f>VLOOKUP($A$436,Raport3!$B$8:$T$280,8)</f>
        <v>84</v>
      </c>
      <c r="I438" s="84">
        <f>VLOOKUP($A$436,Raport3!$B$8:$T$280,9)</f>
        <v>80</v>
      </c>
      <c r="J438" s="84">
        <f>VLOOKUP($A$436,Raport3!$B$8:$T$280,10)</f>
        <v>87</v>
      </c>
      <c r="K438" s="84">
        <f>VLOOKUP($A$436,Raport3!$B$8:$T$280,11)</f>
        <v>87</v>
      </c>
      <c r="L438" s="84">
        <f>VLOOKUP($A$436,Raport3!$B$8:$T$280,12)</f>
        <v>82.5</v>
      </c>
      <c r="M438" s="84">
        <f>VLOOKUP($A$436,Raport3!$B$8:$T$280,13)</f>
        <v>78.5</v>
      </c>
      <c r="N438" s="84">
        <f>VLOOKUP($A$436,Raport3!$B$8:$T$280,14)</f>
        <v>82.5</v>
      </c>
      <c r="O438" s="84">
        <f>VLOOKUP($A$436,Raport3!$B$8:$T$280,15)</f>
        <v>81</v>
      </c>
      <c r="P438" s="84">
        <f>VLOOKUP($A$436,Raport3!$B$8:$T$280,16)</f>
        <v>79</v>
      </c>
      <c r="Q438" s="84">
        <f>VLOOKUP($A$436,Raport3!$B$8:$T$280,17)</f>
        <v>77.5</v>
      </c>
      <c r="R438" s="84">
        <f>VLOOKUP($A$436,Raport3!$B$8:$T$280,18)</f>
        <v>73.5</v>
      </c>
      <c r="S438" s="38">
        <f t="shared" si="234"/>
        <v>1220</v>
      </c>
      <c r="T438" s="38">
        <f t="shared" si="236"/>
        <v>81.33</v>
      </c>
      <c r="U438" s="375"/>
      <c r="V438" s="340"/>
    </row>
    <row r="439" spans="1:22" ht="15" customHeight="1">
      <c r="A439" s="361"/>
      <c r="B439" s="342"/>
      <c r="C439" s="35" t="s">
        <v>23</v>
      </c>
      <c r="D439" s="84">
        <f>VLOOKUP($A$436,Raport4!$B$8:$T$255,4)</f>
        <v>83.5</v>
      </c>
      <c r="E439" s="84">
        <f>VLOOKUP($A$436,Raport4!$B$8:$T$255,5)</f>
        <v>79</v>
      </c>
      <c r="F439" s="84">
        <f>VLOOKUP($A$436,Raport4!$B$8:$T$255,6)</f>
        <v>90.5</v>
      </c>
      <c r="G439" s="84">
        <f>VLOOKUP($A$436,Raport4!$B$8:$T$255,7)</f>
        <v>87</v>
      </c>
      <c r="H439" s="84">
        <f>VLOOKUP($A$436,Raport4!$B$8:$T$255,8)</f>
        <v>87</v>
      </c>
      <c r="I439" s="84">
        <f>VLOOKUP($A$436,Raport4!$B$8:$T$255,9)</f>
        <v>81</v>
      </c>
      <c r="J439" s="84">
        <f>VLOOKUP($A$436,Raport4!$B$8:$T$255,10)</f>
        <v>89.5</v>
      </c>
      <c r="K439" s="84">
        <f>VLOOKUP($A$436,Raport4!$B$8:$T$255,11)</f>
        <v>87</v>
      </c>
      <c r="L439" s="84">
        <f>VLOOKUP($A$436,Raport4!$B$8:$T$255,12)</f>
        <v>85</v>
      </c>
      <c r="M439" s="84">
        <f>VLOOKUP($A$436,Raport4!$B$8:$T$255,12)</f>
        <v>85</v>
      </c>
      <c r="N439" s="84">
        <f>VLOOKUP($A$436,Raport4!$B$8:$T$255,14)</f>
        <v>79</v>
      </c>
      <c r="O439" s="84">
        <f>VLOOKUP($A$436,Raport4!$B$8:$T$255,15)</f>
        <v>85</v>
      </c>
      <c r="P439" s="84">
        <f>VLOOKUP($A$436,Raport4!$B$8:$T$255,16)</f>
        <v>80.5</v>
      </c>
      <c r="Q439" s="84">
        <f>VLOOKUP($A$436,Raport4!$B$8:$T$255,17)</f>
        <v>75</v>
      </c>
      <c r="R439" s="84">
        <f>VLOOKUP($A$436,Raport4!$B$8:$T$255,18)</f>
        <v>77</v>
      </c>
      <c r="S439" s="38">
        <f t="shared" si="234"/>
        <v>1251</v>
      </c>
      <c r="T439" s="38">
        <f t="shared" si="236"/>
        <v>83.4</v>
      </c>
      <c r="U439" s="375"/>
      <c r="V439" s="340"/>
    </row>
    <row r="440" spans="1:22" ht="15" customHeight="1">
      <c r="A440" s="361"/>
      <c r="B440" s="77" t="str">
        <f>VLOOKUP($A$436,PresensiMIPA!$A$7:$W$360,4)</f>
        <v>3526012605030001</v>
      </c>
      <c r="C440" s="35" t="s">
        <v>24</v>
      </c>
      <c r="D440" s="84">
        <f>VLOOKUP($A$436,Raport5!$B$8:$T$280,4)</f>
        <v>79.5</v>
      </c>
      <c r="E440" s="84">
        <f>VLOOKUP($A$436,Raport5!$B$8:$T$280,5)</f>
        <v>84.5</v>
      </c>
      <c r="F440" s="84">
        <f>VLOOKUP($A$436,Raport5!$B$8:$T$280,6)</f>
        <v>87</v>
      </c>
      <c r="G440" s="84">
        <f>VLOOKUP($A$436,Raport5!$B$8:$T$280,7)</f>
        <v>84.5</v>
      </c>
      <c r="H440" s="84">
        <f>VLOOKUP($A$436,Raport5!$B$8:$T$280,8)</f>
        <v>92.5</v>
      </c>
      <c r="I440" s="84">
        <f>VLOOKUP($A$436,Raport5!$B$8:$T$280,9)</f>
        <v>84</v>
      </c>
      <c r="J440" s="84">
        <f>VLOOKUP($A$436,Raport5!$B$8:$T$280,10)</f>
        <v>91.5</v>
      </c>
      <c r="K440" s="84">
        <f>VLOOKUP($A$436,Raport5!$B$8:$T$280,11)</f>
        <v>88</v>
      </c>
      <c r="L440" s="84">
        <f>VLOOKUP($A$436,Raport5!$B$8:$T$280,12)</f>
        <v>90.5</v>
      </c>
      <c r="M440" s="84">
        <f>VLOOKUP($A$436,Raport5!$B$8:$T$280,13)</f>
        <v>82.5</v>
      </c>
      <c r="N440" s="84">
        <f>VLOOKUP($A$436,Raport5!$B$8:$T$280,14)</f>
        <v>82.5</v>
      </c>
      <c r="O440" s="84">
        <f>VLOOKUP($A$436,Raport5!$B$8:$T$280,15)</f>
        <v>88</v>
      </c>
      <c r="P440" s="84">
        <f>VLOOKUP($A$436,Raport5!$B$8:$T$280,16)</f>
        <v>82.5</v>
      </c>
      <c r="Q440" s="84">
        <f>VLOOKUP($A$436,Raport5!$B$8:$T$280,17)</f>
        <v>77</v>
      </c>
      <c r="R440" s="84">
        <f>VLOOKUP($A$436,Raport5!$B$8:$T$280,18)</f>
        <v>81.5</v>
      </c>
      <c r="S440" s="38">
        <f t="shared" si="234"/>
        <v>1276</v>
      </c>
      <c r="T440" s="38">
        <f t="shared" si="236"/>
        <v>85.07</v>
      </c>
      <c r="U440" s="375"/>
      <c r="V440" s="340"/>
    </row>
    <row r="441" spans="1:22" ht="15" customHeight="1">
      <c r="A441" s="361"/>
      <c r="B441" s="78">
        <f>VLOOKUP($A$436,PresensiMIPA!$A$7:$W$360,2)</f>
        <v>12287</v>
      </c>
      <c r="C441" s="35" t="s">
        <v>67</v>
      </c>
      <c r="D441" s="84">
        <f>VLOOKUP($A$436,Raport6!$B$8:$T$280,4)</f>
        <v>82.5</v>
      </c>
      <c r="E441" s="84">
        <f>VLOOKUP($A$436,Raport6!$B$8:$T$280,5)</f>
        <v>85.5</v>
      </c>
      <c r="F441" s="84">
        <f>VLOOKUP($A$436,Raport6!$B$8:$T$280,6)</f>
        <v>91</v>
      </c>
      <c r="G441" s="84">
        <f>VLOOKUP($A$436,Raport6!$B$8:$T$280,7)</f>
        <v>84.5</v>
      </c>
      <c r="H441" s="84">
        <f>VLOOKUP($A$436,Raport6!$B$8:$T$280,8)</f>
        <v>92.5</v>
      </c>
      <c r="I441" s="84">
        <f>VLOOKUP($A$436,Raport6!$B$8:$T$280,9)</f>
        <v>84.5</v>
      </c>
      <c r="J441" s="84">
        <f>VLOOKUP($A$436,Raport6!$B$8:$T$280,10)</f>
        <v>94.5</v>
      </c>
      <c r="K441" s="84">
        <f>VLOOKUP($A$436,Raport6!$B$8:$T$280,11)</f>
        <v>91</v>
      </c>
      <c r="L441" s="84">
        <f>VLOOKUP($A$436,Raport6!$B$8:$T$280,12)</f>
        <v>89</v>
      </c>
      <c r="M441" s="84">
        <f>VLOOKUP($A$436,Raport6!$B$8:$T$280,13)</f>
        <v>88</v>
      </c>
      <c r="N441" s="84">
        <f>VLOOKUP($A$436,Raport6!$B$8:$T$280,14)</f>
        <v>81</v>
      </c>
      <c r="O441" s="84">
        <f>VLOOKUP($A$436,Raport6!$B$8:$T$280,15)</f>
        <v>88</v>
      </c>
      <c r="P441" s="84">
        <f>VLOOKUP($A$436,Raport6!$B$8:$T$280,16)</f>
        <v>81.5</v>
      </c>
      <c r="Q441" s="84">
        <f>VLOOKUP($A$436,Raport6!$B$8:$T$280,17)</f>
        <v>82.5</v>
      </c>
      <c r="R441" s="84">
        <f>VLOOKUP($A$436,Raport6!$B$8:$T$280,18)</f>
        <v>83.5</v>
      </c>
      <c r="S441" s="38">
        <f t="shared" si="234"/>
        <v>1299.5</v>
      </c>
      <c r="T441" s="38">
        <f t="shared" si="236"/>
        <v>86.63</v>
      </c>
      <c r="U441" s="375"/>
      <c r="V441" s="340"/>
    </row>
    <row r="442" spans="1:22" ht="15" customHeight="1">
      <c r="A442" s="361"/>
      <c r="B442" s="78" t="str">
        <f>VLOOKUP($A$436,PresensiMIPA!$A$7:$W$360,3)</f>
        <v>0030243210</v>
      </c>
      <c r="C442" s="28" t="s">
        <v>21</v>
      </c>
      <c r="D442" s="40">
        <f t="shared" ref="D442:S442" si="237">ROUND(((D436+D437+D438+D439+D440+D441)/6),2)</f>
        <v>78.67</v>
      </c>
      <c r="E442" s="40">
        <f t="shared" si="237"/>
        <v>79.25</v>
      </c>
      <c r="F442" s="40">
        <f t="shared" si="237"/>
        <v>83.83</v>
      </c>
      <c r="G442" s="40">
        <f t="shared" si="237"/>
        <v>83</v>
      </c>
      <c r="H442" s="40">
        <f t="shared" si="237"/>
        <v>83.67</v>
      </c>
      <c r="I442" s="40">
        <f t="shared" si="237"/>
        <v>80.08</v>
      </c>
      <c r="J442" s="40">
        <f t="shared" si="237"/>
        <v>88.33</v>
      </c>
      <c r="K442" s="40">
        <f t="shared" si="237"/>
        <v>86.5</v>
      </c>
      <c r="L442" s="40">
        <f t="shared" si="237"/>
        <v>85.25</v>
      </c>
      <c r="M442" s="40">
        <f t="shared" ref="M442" si="238">ROUND(((M436+M437+M438+M439+M440+M441)/6),2)</f>
        <v>80.42</v>
      </c>
      <c r="N442" s="40">
        <f t="shared" si="237"/>
        <v>78.33</v>
      </c>
      <c r="O442" s="40">
        <f t="shared" si="237"/>
        <v>81.58</v>
      </c>
      <c r="P442" s="40">
        <f t="shared" si="237"/>
        <v>77.92</v>
      </c>
      <c r="Q442" s="40">
        <f t="shared" si="237"/>
        <v>77.67</v>
      </c>
      <c r="R442" s="40">
        <f t="shared" si="237"/>
        <v>77.75</v>
      </c>
      <c r="S442" s="39">
        <f t="shared" si="237"/>
        <v>1222.25</v>
      </c>
      <c r="T442" s="40">
        <f t="shared" si="236"/>
        <v>81.48</v>
      </c>
      <c r="U442" s="375"/>
      <c r="V442" s="340"/>
    </row>
    <row r="443" spans="1:22" ht="15" customHeight="1">
      <c r="A443" s="361"/>
      <c r="B443" s="78"/>
      <c r="C443" s="28" t="s">
        <v>206</v>
      </c>
      <c r="D443" s="79">
        <f>VLOOKUP($A$436,'Nilai USP'!$B$8:$T$280,4)</f>
        <v>94</v>
      </c>
      <c r="E443" s="79">
        <f>VLOOKUP($A$436,'Nilai USP'!$B$8:$T$280,5)</f>
        <v>83.07692307692308</v>
      </c>
      <c r="F443" s="79">
        <f>VLOOKUP($A$436,'Nilai USP'!$B$8:$T$280,6)</f>
        <v>91</v>
      </c>
      <c r="G443" s="79">
        <f>VLOOKUP($A$436,'Nilai USP'!$B$8:$T$280,7)</f>
        <v>84</v>
      </c>
      <c r="H443" s="79">
        <f>VLOOKUP($A$436,'Nilai USP'!$B$8:$T$280,8)</f>
        <v>88</v>
      </c>
      <c r="I443" s="79">
        <f>VLOOKUP($A$436,'Nilai USP'!$B$8:$T$280,9)</f>
        <v>94</v>
      </c>
      <c r="J443" s="79">
        <f>VLOOKUP($A$436,'Nilai USP'!$B$8:$T$280,10)</f>
        <v>92</v>
      </c>
      <c r="K443" s="79">
        <f>VLOOKUP($A$436,'Nilai USP'!$B$8:$T$280,11)</f>
        <v>93</v>
      </c>
      <c r="L443" s="79">
        <f>VLOOKUP($A$436,'Nilai USP'!$B$8:$T$280,12)</f>
        <v>87</v>
      </c>
      <c r="M443" s="79">
        <f>VLOOKUP($A$436,'Nilai USP'!$B$8:$T$280,13)</f>
        <v>86.764705882352942</v>
      </c>
      <c r="N443" s="79">
        <f>VLOOKUP($A$436,'Nilai USP'!$B$8:$T$280,14)</f>
        <v>84</v>
      </c>
      <c r="O443" s="79">
        <f>VLOOKUP($A$436,'Nilai USP'!$B$8:$T$280,15)</f>
        <v>78</v>
      </c>
      <c r="P443" s="79">
        <f>VLOOKUP($A$436,'Nilai USP'!$B$8:$T$280,16)</f>
        <v>84</v>
      </c>
      <c r="Q443" s="79">
        <f>VLOOKUP($A$436,'Nilai USP'!$B$8:$T$280,17)</f>
        <v>80</v>
      </c>
      <c r="R443" s="79">
        <f>VLOOKUP($A$436,'Nilai USP'!$B$8:$T$280,18)</f>
        <v>87</v>
      </c>
      <c r="S443" s="38">
        <f t="shared" ref="S443:S450" si="239">SUM(D443:R443)</f>
        <v>1305.841628959276</v>
      </c>
      <c r="T443" s="38">
        <f t="shared" si="236"/>
        <v>87.06</v>
      </c>
      <c r="U443" s="375"/>
      <c r="V443" s="340"/>
    </row>
    <row r="444" spans="1:22" ht="15" customHeight="1" thickBot="1">
      <c r="A444" s="362"/>
      <c r="B444" s="29"/>
      <c r="C444" s="37" t="s">
        <v>205</v>
      </c>
      <c r="D444" s="41">
        <f t="shared" ref="D444:R444" si="240">ROUND((D442*$V$6+D443*$V$7),0)</f>
        <v>86</v>
      </c>
      <c r="E444" s="41">
        <f t="shared" si="240"/>
        <v>81</v>
      </c>
      <c r="F444" s="41">
        <f t="shared" si="240"/>
        <v>87</v>
      </c>
      <c r="G444" s="41">
        <f t="shared" si="240"/>
        <v>84</v>
      </c>
      <c r="H444" s="41">
        <f t="shared" si="240"/>
        <v>86</v>
      </c>
      <c r="I444" s="41">
        <f t="shared" si="240"/>
        <v>87</v>
      </c>
      <c r="J444" s="41">
        <f t="shared" si="240"/>
        <v>90</v>
      </c>
      <c r="K444" s="41">
        <f t="shared" si="240"/>
        <v>90</v>
      </c>
      <c r="L444" s="41">
        <f t="shared" si="240"/>
        <v>86</v>
      </c>
      <c r="M444" s="41">
        <f t="shared" si="240"/>
        <v>84</v>
      </c>
      <c r="N444" s="41">
        <f t="shared" si="240"/>
        <v>81</v>
      </c>
      <c r="O444" s="41">
        <f t="shared" si="240"/>
        <v>80</v>
      </c>
      <c r="P444" s="41">
        <f t="shared" si="240"/>
        <v>81</v>
      </c>
      <c r="Q444" s="41">
        <f t="shared" si="240"/>
        <v>79</v>
      </c>
      <c r="R444" s="41">
        <f t="shared" si="240"/>
        <v>82</v>
      </c>
      <c r="S444" s="41">
        <f t="shared" si="239"/>
        <v>1264</v>
      </c>
      <c r="T444" s="41">
        <f t="shared" si="236"/>
        <v>84.27</v>
      </c>
      <c r="U444" s="376"/>
      <c r="V444" s="341"/>
    </row>
    <row r="445" spans="1:22" ht="15" customHeight="1" thickTop="1">
      <c r="A445" s="377">
        <v>49</v>
      </c>
      <c r="B445" s="26"/>
      <c r="C445" s="34" t="s">
        <v>34</v>
      </c>
      <c r="D445" s="83">
        <f>VLOOKUP($A$445,Raport1!$B$8:$T$280,4)</f>
        <v>79</v>
      </c>
      <c r="E445" s="83">
        <f>VLOOKUP($A$445,Raport1!$B$8:$T$280,5)</f>
        <v>77</v>
      </c>
      <c r="F445" s="83">
        <f>VLOOKUP($A$445,Raport1!$B$8:$T$280,6)</f>
        <v>75.5</v>
      </c>
      <c r="G445" s="83">
        <f>VLOOKUP($A$445,Raport1!$B$8:$T$280,7)</f>
        <v>76</v>
      </c>
      <c r="H445" s="83">
        <f>VLOOKUP($A$445,Raport1!$B$8:$T$280,8)</f>
        <v>85</v>
      </c>
      <c r="I445" s="83">
        <f>VLOOKUP($A$445,Raport1!$B$8:$T$280,9)</f>
        <v>77</v>
      </c>
      <c r="J445" s="83">
        <f>VLOOKUP($A$445,Raport1!$B$8:$T$280,10)</f>
        <v>87</v>
      </c>
      <c r="K445" s="83">
        <f>VLOOKUP($A$445,Raport1!$B$8:$T$280,11)</f>
        <v>82</v>
      </c>
      <c r="L445" s="83">
        <f>VLOOKUP($A$445,Raport1!$B$8:$T$280,12)</f>
        <v>82</v>
      </c>
      <c r="M445" s="83">
        <f>VLOOKUP($A$445,Raport1!$B$8:$T$280,13)</f>
        <v>74</v>
      </c>
      <c r="N445" s="83">
        <f>VLOOKUP($A$445,Raport1!$B$8:$T$280,14)</f>
        <v>72.5</v>
      </c>
      <c r="O445" s="83">
        <f>VLOOKUP($A$445,Raport1!$B$8:$T$280,15)</f>
        <v>75</v>
      </c>
      <c r="P445" s="83">
        <f>VLOOKUP($A$445,Raport1!$B$8:$T$280,16)</f>
        <v>71</v>
      </c>
      <c r="Q445" s="83">
        <f>VLOOKUP($A$445,Raport1!$B$8:$T$280,17)</f>
        <v>76</v>
      </c>
      <c r="R445" s="83">
        <f>VLOOKUP($A$445,Raport1!$B$8:$T$280,18)</f>
        <v>75</v>
      </c>
      <c r="S445" s="80">
        <f t="shared" si="239"/>
        <v>1164</v>
      </c>
      <c r="T445" s="80">
        <f t="shared" ref="T445:T453" si="241">ROUND(S445/COUNT(D445:R445),2)</f>
        <v>77.599999999999994</v>
      </c>
      <c r="U445" s="337" t="str">
        <f>'SIKAP IPA'!J208</f>
        <v>SB</v>
      </c>
      <c r="V445" s="340" t="s">
        <v>33</v>
      </c>
    </row>
    <row r="446" spans="1:22" ht="15" customHeight="1">
      <c r="A446" s="361"/>
      <c r="B446" s="26"/>
      <c r="C446" s="35" t="s">
        <v>35</v>
      </c>
      <c r="D446" s="84">
        <f>VLOOKUP($A$445,Raport2!$B$8:$T$280,4)</f>
        <v>81.5</v>
      </c>
      <c r="E446" s="84">
        <f>VLOOKUP($A$445,Raport2!$B$8:$T$280,5)</f>
        <v>77.5</v>
      </c>
      <c r="F446" s="84">
        <f>VLOOKUP($A$445,Raport2!$B$8:$T$280,6)</f>
        <v>74.5</v>
      </c>
      <c r="G446" s="84">
        <f>VLOOKUP($A$445,Raport2!$B$8:$T$280,7)</f>
        <v>85</v>
      </c>
      <c r="H446" s="84">
        <f>VLOOKUP($A$445,Raport2!$B$8:$T$280,8)</f>
        <v>85</v>
      </c>
      <c r="I446" s="84">
        <f>VLOOKUP($A$445,Raport2!$B$8:$T$280,9)</f>
        <v>80</v>
      </c>
      <c r="J446" s="84">
        <f>VLOOKUP($A$445,Raport2!$B$8:$T$280,10)</f>
        <v>88</v>
      </c>
      <c r="K446" s="84">
        <f>VLOOKUP($A$445,Raport2!$B$8:$T$280,11)</f>
        <v>84</v>
      </c>
      <c r="L446" s="84">
        <f>VLOOKUP($A$445,Raport2!$B$8:$T$280,12)</f>
        <v>83.5</v>
      </c>
      <c r="M446" s="84">
        <f>VLOOKUP($A$445,Raport2!$B$8:$T$280,13)</f>
        <v>80.5</v>
      </c>
      <c r="N446" s="84">
        <f>VLOOKUP($A$445,Raport2!$B$8:$T$280,14)</f>
        <v>77</v>
      </c>
      <c r="O446" s="84">
        <f>VLOOKUP($A$445,Raport2!$B$8:$T$280,15)</f>
        <v>76.5</v>
      </c>
      <c r="P446" s="84">
        <f>VLOOKUP($A$445,Raport2!$B$8:$T$280,16)</f>
        <v>75</v>
      </c>
      <c r="Q446" s="84">
        <f>VLOOKUP($A$445,Raport2!$B$8:$T$280,17)</f>
        <v>82</v>
      </c>
      <c r="R446" s="84">
        <f>VLOOKUP($A$445,Raport2!$B$8:$T$280,18)</f>
        <v>82.5</v>
      </c>
      <c r="S446" s="38">
        <f t="shared" si="239"/>
        <v>1212.5</v>
      </c>
      <c r="T446" s="38">
        <f t="shared" si="241"/>
        <v>80.83</v>
      </c>
      <c r="U446" s="375"/>
      <c r="V446" s="340"/>
    </row>
    <row r="447" spans="1:22" ht="15" customHeight="1">
      <c r="A447" s="361"/>
      <c r="B447" s="342" t="str">
        <f>VLOOKUP($A$445,PresensiMIPA!$A$7:$W$360,7)</f>
        <v>IRINA NINDYASARI</v>
      </c>
      <c r="C447" s="35" t="s">
        <v>22</v>
      </c>
      <c r="D447" s="84">
        <f>VLOOKUP($A$445,Raport3!$B$8:$T$280,4)</f>
        <v>85.5</v>
      </c>
      <c r="E447" s="84">
        <f>VLOOKUP($A$445,Raport3!$B$8:$T$280,5)</f>
        <v>79.5</v>
      </c>
      <c r="F447" s="84">
        <f>VLOOKUP($A$445,Raport3!$B$8:$T$280,6)</f>
        <v>89</v>
      </c>
      <c r="G447" s="84">
        <f>VLOOKUP($A$445,Raport3!$B$8:$T$280,7)</f>
        <v>87</v>
      </c>
      <c r="H447" s="84">
        <f>VLOOKUP($A$445,Raport3!$B$8:$T$280,8)</f>
        <v>85</v>
      </c>
      <c r="I447" s="84">
        <f>VLOOKUP($A$445,Raport3!$B$8:$T$280,9)</f>
        <v>83.5</v>
      </c>
      <c r="J447" s="84">
        <f>VLOOKUP($A$445,Raport3!$B$8:$T$280,10)</f>
        <v>90</v>
      </c>
      <c r="K447" s="84">
        <f>VLOOKUP($A$445,Raport3!$B$8:$T$280,11)</f>
        <v>87</v>
      </c>
      <c r="L447" s="84">
        <f>VLOOKUP($A$445,Raport3!$B$8:$T$280,12)</f>
        <v>82.5</v>
      </c>
      <c r="M447" s="84">
        <f>VLOOKUP($A$445,Raport3!$B$8:$T$280,13)</f>
        <v>80.5</v>
      </c>
      <c r="N447" s="84">
        <f>VLOOKUP($A$445,Raport3!$B$8:$T$280,14)</f>
        <v>83.5</v>
      </c>
      <c r="O447" s="84">
        <f>VLOOKUP($A$445,Raport3!$B$8:$T$280,15)</f>
        <v>81.5</v>
      </c>
      <c r="P447" s="84">
        <f>VLOOKUP($A$445,Raport3!$B$8:$T$280,16)</f>
        <v>80</v>
      </c>
      <c r="Q447" s="84">
        <f>VLOOKUP($A$445,Raport3!$B$8:$T$280,17)</f>
        <v>82.5</v>
      </c>
      <c r="R447" s="84">
        <f>VLOOKUP($A$445,Raport3!$B$8:$T$280,18)</f>
        <v>82.5</v>
      </c>
      <c r="S447" s="38">
        <f t="shared" si="239"/>
        <v>1259.5</v>
      </c>
      <c r="T447" s="38">
        <f t="shared" si="241"/>
        <v>83.97</v>
      </c>
      <c r="U447" s="375"/>
      <c r="V447" s="340"/>
    </row>
    <row r="448" spans="1:22" ht="15" customHeight="1">
      <c r="A448" s="361"/>
      <c r="B448" s="342"/>
      <c r="C448" s="35" t="s">
        <v>23</v>
      </c>
      <c r="D448" s="84">
        <f>VLOOKUP($A$445,Raport4!$B$8:$T$255,4)</f>
        <v>86</v>
      </c>
      <c r="E448" s="84">
        <f>VLOOKUP($A$445,Raport4!$B$8:$T$255,5)</f>
        <v>83</v>
      </c>
      <c r="F448" s="84">
        <f>VLOOKUP($A$445,Raport4!$B$8:$T$255,6)</f>
        <v>92</v>
      </c>
      <c r="G448" s="84">
        <f>VLOOKUP($A$445,Raport4!$B$8:$T$255,7)</f>
        <v>86.5</v>
      </c>
      <c r="H448" s="84">
        <f>VLOOKUP($A$445,Raport4!$B$8:$T$255,8)</f>
        <v>87</v>
      </c>
      <c r="I448" s="84">
        <f>VLOOKUP($A$445,Raport4!$B$8:$T$255,9)</f>
        <v>85</v>
      </c>
      <c r="J448" s="84">
        <f>VLOOKUP($A$445,Raport4!$B$8:$T$255,10)</f>
        <v>89.5</v>
      </c>
      <c r="K448" s="84">
        <f>VLOOKUP($A$445,Raport4!$B$8:$T$255,11)</f>
        <v>87</v>
      </c>
      <c r="L448" s="84">
        <f>VLOOKUP($A$445,Raport4!$B$8:$T$255,12)</f>
        <v>84.5</v>
      </c>
      <c r="M448" s="84">
        <f>VLOOKUP($A$445,Raport4!$B$8:$T$255,12)</f>
        <v>84.5</v>
      </c>
      <c r="N448" s="84">
        <f>VLOOKUP($A$445,Raport4!$B$8:$T$255,14)</f>
        <v>84.5</v>
      </c>
      <c r="O448" s="84">
        <f>VLOOKUP($A$445,Raport4!$B$8:$T$255,15)</f>
        <v>80</v>
      </c>
      <c r="P448" s="84">
        <f>VLOOKUP($A$445,Raport4!$B$8:$T$255,16)</f>
        <v>81.5</v>
      </c>
      <c r="Q448" s="84">
        <f>VLOOKUP($A$445,Raport4!$B$8:$T$255,17)</f>
        <v>81</v>
      </c>
      <c r="R448" s="84">
        <f>VLOOKUP($A$445,Raport4!$B$8:$T$255,18)</f>
        <v>83</v>
      </c>
      <c r="S448" s="38">
        <f t="shared" si="239"/>
        <v>1275</v>
      </c>
      <c r="T448" s="38">
        <f t="shared" si="241"/>
        <v>85</v>
      </c>
      <c r="U448" s="375"/>
      <c r="V448" s="340"/>
    </row>
    <row r="449" spans="1:22" ht="15" customHeight="1">
      <c r="A449" s="361"/>
      <c r="B449" s="77" t="str">
        <f>VLOOKUP($A$445,PresensiMIPA!$A$7:$W$360,4)</f>
        <v>3526024305040001</v>
      </c>
      <c r="C449" s="35" t="s">
        <v>24</v>
      </c>
      <c r="D449" s="84">
        <f>VLOOKUP($A$445,Raport5!$B$8:$T$280,4)</f>
        <v>91</v>
      </c>
      <c r="E449" s="84">
        <f>VLOOKUP($A$445,Raport5!$B$8:$T$280,5)</f>
        <v>90</v>
      </c>
      <c r="F449" s="84">
        <f>VLOOKUP($A$445,Raport5!$B$8:$T$280,6)</f>
        <v>90</v>
      </c>
      <c r="G449" s="84">
        <f>VLOOKUP($A$445,Raport5!$B$8:$T$280,7)</f>
        <v>84</v>
      </c>
      <c r="H449" s="84">
        <f>VLOOKUP($A$445,Raport5!$B$8:$T$280,8)</f>
        <v>90.5</v>
      </c>
      <c r="I449" s="84">
        <f>VLOOKUP($A$445,Raport5!$B$8:$T$280,9)</f>
        <v>86</v>
      </c>
      <c r="J449" s="84">
        <f>VLOOKUP($A$445,Raport5!$B$8:$T$280,10)</f>
        <v>91.5</v>
      </c>
      <c r="K449" s="84">
        <f>VLOOKUP($A$445,Raport5!$B$8:$T$280,11)</f>
        <v>88</v>
      </c>
      <c r="L449" s="84">
        <f>VLOOKUP($A$445,Raport5!$B$8:$T$280,12)</f>
        <v>91.5</v>
      </c>
      <c r="M449" s="84">
        <f>VLOOKUP($A$445,Raport5!$B$8:$T$280,13)</f>
        <v>83.5</v>
      </c>
      <c r="N449" s="84">
        <f>VLOOKUP($A$445,Raport5!$B$8:$T$280,14)</f>
        <v>86.5</v>
      </c>
      <c r="O449" s="84">
        <f>VLOOKUP($A$445,Raport5!$B$8:$T$280,15)</f>
        <v>87.5</v>
      </c>
      <c r="P449" s="84">
        <f>VLOOKUP($A$445,Raport5!$B$8:$T$280,16)</f>
        <v>81</v>
      </c>
      <c r="Q449" s="84">
        <f>VLOOKUP($A$445,Raport5!$B$8:$T$280,17)</f>
        <v>84</v>
      </c>
      <c r="R449" s="84">
        <f>VLOOKUP($A$445,Raport5!$B$8:$T$280,18)</f>
        <v>87</v>
      </c>
      <c r="S449" s="38">
        <f t="shared" si="239"/>
        <v>1312</v>
      </c>
      <c r="T449" s="38">
        <f t="shared" si="241"/>
        <v>87.47</v>
      </c>
      <c r="U449" s="375"/>
      <c r="V449" s="340"/>
    </row>
    <row r="450" spans="1:22" ht="15" customHeight="1">
      <c r="A450" s="361"/>
      <c r="B450" s="78">
        <f>VLOOKUP($A$445,PresensiMIPA!$A$7:$W$360,2)</f>
        <v>12288</v>
      </c>
      <c r="C450" s="35" t="s">
        <v>67</v>
      </c>
      <c r="D450" s="84">
        <f>VLOOKUP($A$445,Raport6!$B$8:$T$280,4)</f>
        <v>92</v>
      </c>
      <c r="E450" s="84">
        <f>VLOOKUP($A$445,Raport6!$B$8:$T$280,5)</f>
        <v>93.5</v>
      </c>
      <c r="F450" s="84">
        <f>VLOOKUP($A$445,Raport6!$B$8:$T$280,6)</f>
        <v>93</v>
      </c>
      <c r="G450" s="84">
        <f>VLOOKUP($A$445,Raport6!$B$8:$T$280,7)</f>
        <v>84</v>
      </c>
      <c r="H450" s="84">
        <f>VLOOKUP($A$445,Raport6!$B$8:$T$280,8)</f>
        <v>90.5</v>
      </c>
      <c r="I450" s="84">
        <f>VLOOKUP($A$445,Raport6!$B$8:$T$280,9)</f>
        <v>87.5</v>
      </c>
      <c r="J450" s="84">
        <f>VLOOKUP($A$445,Raport6!$B$8:$T$280,10)</f>
        <v>94</v>
      </c>
      <c r="K450" s="84">
        <f>VLOOKUP($A$445,Raport6!$B$8:$T$280,11)</f>
        <v>91</v>
      </c>
      <c r="L450" s="84">
        <f>VLOOKUP($A$445,Raport6!$B$8:$T$280,12)</f>
        <v>93.5</v>
      </c>
      <c r="M450" s="84">
        <f>VLOOKUP($A$445,Raport6!$B$8:$T$280,13)</f>
        <v>88</v>
      </c>
      <c r="N450" s="84">
        <f>VLOOKUP($A$445,Raport6!$B$8:$T$280,14)</f>
        <v>84</v>
      </c>
      <c r="O450" s="84">
        <f>VLOOKUP($A$445,Raport6!$B$8:$T$280,15)</f>
        <v>88.5</v>
      </c>
      <c r="P450" s="84">
        <f>VLOOKUP($A$445,Raport6!$B$8:$T$280,16)</f>
        <v>82.5</v>
      </c>
      <c r="Q450" s="84">
        <f>VLOOKUP($A$445,Raport6!$B$8:$T$280,17)</f>
        <v>88</v>
      </c>
      <c r="R450" s="84">
        <f>VLOOKUP($A$445,Raport6!$B$8:$T$280,18)</f>
        <v>89</v>
      </c>
      <c r="S450" s="38">
        <f t="shared" si="239"/>
        <v>1339</v>
      </c>
      <c r="T450" s="38">
        <f t="shared" si="241"/>
        <v>89.27</v>
      </c>
      <c r="U450" s="375"/>
      <c r="V450" s="340"/>
    </row>
    <row r="451" spans="1:22" ht="15" customHeight="1">
      <c r="A451" s="361"/>
      <c r="B451" s="78" t="str">
        <f>VLOOKUP($A$445,PresensiMIPA!$A$7:$W$360,3)</f>
        <v>0047147305</v>
      </c>
      <c r="C451" s="28" t="s">
        <v>21</v>
      </c>
      <c r="D451" s="40">
        <f t="shared" ref="D451:S451" si="242">ROUND(((D445+D446+D447+D448+D449+D450)/6),2)</f>
        <v>85.83</v>
      </c>
      <c r="E451" s="40">
        <f t="shared" si="242"/>
        <v>83.42</v>
      </c>
      <c r="F451" s="40">
        <f t="shared" si="242"/>
        <v>85.67</v>
      </c>
      <c r="G451" s="40">
        <f t="shared" si="242"/>
        <v>83.75</v>
      </c>
      <c r="H451" s="40">
        <f t="shared" si="242"/>
        <v>87.17</v>
      </c>
      <c r="I451" s="40">
        <f t="shared" si="242"/>
        <v>83.17</v>
      </c>
      <c r="J451" s="40">
        <f t="shared" si="242"/>
        <v>90</v>
      </c>
      <c r="K451" s="40">
        <f t="shared" si="242"/>
        <v>86.5</v>
      </c>
      <c r="L451" s="40">
        <f t="shared" si="242"/>
        <v>86.25</v>
      </c>
      <c r="M451" s="40">
        <f t="shared" ref="M451" si="243">ROUND(((M445+M446+M447+M448+M449+M450)/6),2)</f>
        <v>81.83</v>
      </c>
      <c r="N451" s="40">
        <f t="shared" si="242"/>
        <v>81.33</v>
      </c>
      <c r="O451" s="40">
        <f t="shared" si="242"/>
        <v>81.5</v>
      </c>
      <c r="P451" s="40">
        <f t="shared" si="242"/>
        <v>78.5</v>
      </c>
      <c r="Q451" s="40">
        <f t="shared" si="242"/>
        <v>82.25</v>
      </c>
      <c r="R451" s="40">
        <f t="shared" si="242"/>
        <v>83.17</v>
      </c>
      <c r="S451" s="39">
        <f t="shared" si="242"/>
        <v>1260.33</v>
      </c>
      <c r="T451" s="40">
        <f t="shared" si="241"/>
        <v>84.02</v>
      </c>
      <c r="U451" s="375"/>
      <c r="V451" s="340"/>
    </row>
    <row r="452" spans="1:22" ht="15" customHeight="1">
      <c r="A452" s="361"/>
      <c r="B452" s="78"/>
      <c r="C452" s="28" t="s">
        <v>206</v>
      </c>
      <c r="D452" s="79">
        <f>VLOOKUP($A$445,'Nilai USP'!$B$8:$T$280,4)</f>
        <v>99</v>
      </c>
      <c r="E452" s="79">
        <f>VLOOKUP($A$445,'Nilai USP'!$B$8:$T$280,5)</f>
        <v>86.15384615384616</v>
      </c>
      <c r="F452" s="79">
        <f>VLOOKUP($A$445,'Nilai USP'!$B$8:$T$280,6)</f>
        <v>89</v>
      </c>
      <c r="G452" s="79">
        <f>VLOOKUP($A$445,'Nilai USP'!$B$8:$T$280,7)</f>
        <v>86</v>
      </c>
      <c r="H452" s="79">
        <f>VLOOKUP($A$445,'Nilai USP'!$B$8:$T$280,8)</f>
        <v>87</v>
      </c>
      <c r="I452" s="79">
        <f>VLOOKUP($A$445,'Nilai USP'!$B$8:$T$280,9)</f>
        <v>98</v>
      </c>
      <c r="J452" s="79">
        <f>VLOOKUP($A$445,'Nilai USP'!$B$8:$T$280,10)</f>
        <v>95</v>
      </c>
      <c r="K452" s="79">
        <f>VLOOKUP($A$445,'Nilai USP'!$B$8:$T$280,11)</f>
        <v>94</v>
      </c>
      <c r="L452" s="79">
        <f>VLOOKUP($A$445,'Nilai USP'!$B$8:$T$280,12)</f>
        <v>94</v>
      </c>
      <c r="M452" s="79">
        <f>VLOOKUP($A$445,'Nilai USP'!$B$8:$T$280,13)</f>
        <v>86.764705882352942</v>
      </c>
      <c r="N452" s="79">
        <f>VLOOKUP($A$445,'Nilai USP'!$B$8:$T$280,14)</f>
        <v>84</v>
      </c>
      <c r="O452" s="79">
        <f>VLOOKUP($A$445,'Nilai USP'!$B$8:$T$280,15)</f>
        <v>82</v>
      </c>
      <c r="P452" s="79">
        <f>VLOOKUP($A$445,'Nilai USP'!$B$8:$T$280,16)</f>
        <v>84</v>
      </c>
      <c r="Q452" s="79">
        <f>VLOOKUP($A$445,'Nilai USP'!$B$8:$T$280,17)</f>
        <v>88</v>
      </c>
      <c r="R452" s="79">
        <f>VLOOKUP($A$445,'Nilai USP'!$B$8:$T$280,18)</f>
        <v>86</v>
      </c>
      <c r="S452" s="38">
        <f t="shared" ref="S452:S459" si="244">SUM(D452:R452)</f>
        <v>1338.9185520361991</v>
      </c>
      <c r="T452" s="38">
        <f t="shared" si="241"/>
        <v>89.26</v>
      </c>
      <c r="U452" s="375"/>
      <c r="V452" s="340"/>
    </row>
    <row r="453" spans="1:22" ht="15" customHeight="1" thickBot="1">
      <c r="A453" s="362"/>
      <c r="B453" s="29"/>
      <c r="C453" s="37" t="s">
        <v>205</v>
      </c>
      <c r="D453" s="41">
        <f t="shared" ref="D453:R453" si="245">ROUND((D451*$V$6+D452*$V$7),0)</f>
        <v>92</v>
      </c>
      <c r="E453" s="41">
        <f t="shared" si="245"/>
        <v>85</v>
      </c>
      <c r="F453" s="41">
        <f t="shared" si="245"/>
        <v>87</v>
      </c>
      <c r="G453" s="41">
        <f t="shared" si="245"/>
        <v>85</v>
      </c>
      <c r="H453" s="41">
        <f t="shared" si="245"/>
        <v>87</v>
      </c>
      <c r="I453" s="41">
        <f t="shared" si="245"/>
        <v>91</v>
      </c>
      <c r="J453" s="41">
        <f t="shared" si="245"/>
        <v>93</v>
      </c>
      <c r="K453" s="41">
        <f t="shared" si="245"/>
        <v>90</v>
      </c>
      <c r="L453" s="41">
        <f t="shared" si="245"/>
        <v>90</v>
      </c>
      <c r="M453" s="41">
        <f t="shared" si="245"/>
        <v>84</v>
      </c>
      <c r="N453" s="41">
        <f t="shared" si="245"/>
        <v>83</v>
      </c>
      <c r="O453" s="41">
        <f t="shared" si="245"/>
        <v>82</v>
      </c>
      <c r="P453" s="41">
        <f t="shared" si="245"/>
        <v>81</v>
      </c>
      <c r="Q453" s="41">
        <f t="shared" si="245"/>
        <v>85</v>
      </c>
      <c r="R453" s="41">
        <f t="shared" si="245"/>
        <v>85</v>
      </c>
      <c r="S453" s="41">
        <f t="shared" si="244"/>
        <v>1300</v>
      </c>
      <c r="T453" s="41">
        <f t="shared" si="241"/>
        <v>86.67</v>
      </c>
      <c r="U453" s="376"/>
      <c r="V453" s="341"/>
    </row>
    <row r="454" spans="1:22" ht="15" customHeight="1" thickTop="1">
      <c r="A454" s="377">
        <v>50</v>
      </c>
      <c r="B454" s="26"/>
      <c r="C454" s="34" t="s">
        <v>34</v>
      </c>
      <c r="D454" s="83">
        <f>VLOOKUP($A$454,Raport1!$B$8:$T$280,4)</f>
        <v>81</v>
      </c>
      <c r="E454" s="83">
        <f>VLOOKUP($A$454,Raport1!$B$8:$T$280,5)</f>
        <v>77.5</v>
      </c>
      <c r="F454" s="83">
        <f>VLOOKUP($A$454,Raport1!$B$8:$T$280,6)</f>
        <v>78</v>
      </c>
      <c r="G454" s="83">
        <f>VLOOKUP($A$454,Raport1!$B$8:$T$280,7)</f>
        <v>76.5</v>
      </c>
      <c r="H454" s="83">
        <f>VLOOKUP($A$454,Raport1!$B$8:$T$280,8)</f>
        <v>77</v>
      </c>
      <c r="I454" s="83">
        <f>VLOOKUP($A$454,Raport1!$B$8:$T$280,9)</f>
        <v>76.5</v>
      </c>
      <c r="J454" s="83">
        <f>VLOOKUP($A$454,Raport1!$B$8:$T$280,10)</f>
        <v>83</v>
      </c>
      <c r="K454" s="83">
        <f>VLOOKUP($A$454,Raport1!$B$8:$T$280,11)</f>
        <v>81.5</v>
      </c>
      <c r="L454" s="83">
        <f>VLOOKUP($A$454,Raport1!$B$8:$T$280,12)</f>
        <v>82.5</v>
      </c>
      <c r="M454" s="83">
        <f>VLOOKUP($A$454,Raport1!$B$8:$T$280,13)</f>
        <v>79.5</v>
      </c>
      <c r="N454" s="83">
        <f>VLOOKUP($A$454,Raport1!$B$8:$T$280,14)</f>
        <v>72.5</v>
      </c>
      <c r="O454" s="83">
        <f>VLOOKUP($A$454,Raport1!$B$8:$T$280,15)</f>
        <v>77</v>
      </c>
      <c r="P454" s="83">
        <f>VLOOKUP($A$454,Raport1!$B$8:$T$280,16)</f>
        <v>74</v>
      </c>
      <c r="Q454" s="83">
        <f>VLOOKUP($A$454,Raport1!$B$8:$T$280,17)</f>
        <v>78</v>
      </c>
      <c r="R454" s="83">
        <f>VLOOKUP($A$454,Raport1!$B$8:$T$280,18)</f>
        <v>76</v>
      </c>
      <c r="S454" s="80">
        <f t="shared" si="244"/>
        <v>1170.5</v>
      </c>
      <c r="T454" s="80">
        <f t="shared" ref="T454:T462" si="246">ROUND(S454/COUNT(D454:R454),2)</f>
        <v>78.03</v>
      </c>
      <c r="U454" s="337" t="str">
        <f>'SIKAP IPA'!J217</f>
        <v>SB</v>
      </c>
      <c r="V454" s="340" t="s">
        <v>33</v>
      </c>
    </row>
    <row r="455" spans="1:22" ht="15" customHeight="1">
      <c r="A455" s="361"/>
      <c r="B455" s="26"/>
      <c r="C455" s="35" t="s">
        <v>35</v>
      </c>
      <c r="D455" s="84">
        <f>VLOOKUP($A$454,Raport2!$B$8:$T$280,4)</f>
        <v>84</v>
      </c>
      <c r="E455" s="84">
        <f>VLOOKUP($A$454,Raport2!$B$8:$T$280,5)</f>
        <v>78.5</v>
      </c>
      <c r="F455" s="84">
        <f>VLOOKUP($A$454,Raport2!$B$8:$T$280,6)</f>
        <v>76.5</v>
      </c>
      <c r="G455" s="84">
        <f>VLOOKUP($A$454,Raport2!$B$8:$T$280,7)</f>
        <v>83.5</v>
      </c>
      <c r="H455" s="84">
        <f>VLOOKUP($A$454,Raport2!$B$8:$T$280,8)</f>
        <v>77</v>
      </c>
      <c r="I455" s="84">
        <f>VLOOKUP($A$454,Raport2!$B$8:$T$280,9)</f>
        <v>79</v>
      </c>
      <c r="J455" s="84">
        <f>VLOOKUP($A$454,Raport2!$B$8:$T$280,10)</f>
        <v>86.5</v>
      </c>
      <c r="K455" s="84">
        <f>VLOOKUP($A$454,Raport2!$B$8:$T$280,11)</f>
        <v>83</v>
      </c>
      <c r="L455" s="84">
        <f>VLOOKUP($A$454,Raport2!$B$8:$T$280,12)</f>
        <v>85</v>
      </c>
      <c r="M455" s="84">
        <f>VLOOKUP($A$454,Raport2!$B$8:$T$280,13)</f>
        <v>84</v>
      </c>
      <c r="N455" s="84">
        <f>VLOOKUP($A$454,Raport2!$B$8:$T$280,14)</f>
        <v>78</v>
      </c>
      <c r="O455" s="84">
        <f>VLOOKUP($A$454,Raport2!$B$8:$T$280,15)</f>
        <v>83</v>
      </c>
      <c r="P455" s="84">
        <f>VLOOKUP($A$454,Raport2!$B$8:$T$280,16)</f>
        <v>78</v>
      </c>
      <c r="Q455" s="84">
        <f>VLOOKUP($A$454,Raport2!$B$8:$T$280,17)</f>
        <v>79.5</v>
      </c>
      <c r="R455" s="84">
        <f>VLOOKUP($A$454,Raport2!$B$8:$T$280,18)</f>
        <v>82.5</v>
      </c>
      <c r="S455" s="38">
        <f t="shared" si="244"/>
        <v>1218</v>
      </c>
      <c r="T455" s="38">
        <f t="shared" si="246"/>
        <v>81.2</v>
      </c>
      <c r="U455" s="375"/>
      <c r="V455" s="340"/>
    </row>
    <row r="456" spans="1:22" ht="15" customHeight="1">
      <c r="A456" s="361"/>
      <c r="B456" s="342" t="str">
        <f>VLOOKUP($A$454,PresensiMIPA!$A$7:$W$360,7)</f>
        <v>KAMILIYATUL LAILI</v>
      </c>
      <c r="C456" s="35" t="s">
        <v>22</v>
      </c>
      <c r="D456" s="84">
        <f>VLOOKUP($A$454,Raport3!$B$8:$T$280,4)</f>
        <v>85.5</v>
      </c>
      <c r="E456" s="84">
        <f>VLOOKUP($A$454,Raport3!$B$8:$T$280,5)</f>
        <v>83.5</v>
      </c>
      <c r="F456" s="84">
        <f>VLOOKUP($A$454,Raport3!$B$8:$T$280,6)</f>
        <v>87.5</v>
      </c>
      <c r="G456" s="84">
        <f>VLOOKUP($A$454,Raport3!$B$8:$T$280,7)</f>
        <v>92</v>
      </c>
      <c r="H456" s="84">
        <f>VLOOKUP($A$454,Raport3!$B$8:$T$280,8)</f>
        <v>88</v>
      </c>
      <c r="I456" s="84">
        <f>VLOOKUP($A$454,Raport3!$B$8:$T$280,9)</f>
        <v>83</v>
      </c>
      <c r="J456" s="84">
        <f>VLOOKUP($A$454,Raport3!$B$8:$T$280,10)</f>
        <v>88</v>
      </c>
      <c r="K456" s="84">
        <f>VLOOKUP($A$454,Raport3!$B$8:$T$280,11)</f>
        <v>88</v>
      </c>
      <c r="L456" s="84">
        <f>VLOOKUP($A$454,Raport3!$B$8:$T$280,12)</f>
        <v>86</v>
      </c>
      <c r="M456" s="84">
        <f>VLOOKUP($A$454,Raport3!$B$8:$T$280,13)</f>
        <v>86</v>
      </c>
      <c r="N456" s="84">
        <f>VLOOKUP($A$454,Raport3!$B$8:$T$280,14)</f>
        <v>86</v>
      </c>
      <c r="O456" s="84">
        <f>VLOOKUP($A$454,Raport3!$B$8:$T$280,15)</f>
        <v>82.5</v>
      </c>
      <c r="P456" s="84">
        <f>VLOOKUP($A$454,Raport3!$B$8:$T$280,16)</f>
        <v>81</v>
      </c>
      <c r="Q456" s="84">
        <f>VLOOKUP($A$454,Raport3!$B$8:$T$280,17)</f>
        <v>80</v>
      </c>
      <c r="R456" s="84">
        <f>VLOOKUP($A$454,Raport3!$B$8:$T$280,18)</f>
        <v>82.5</v>
      </c>
      <c r="S456" s="38">
        <f t="shared" si="244"/>
        <v>1279.5</v>
      </c>
      <c r="T456" s="38">
        <f t="shared" si="246"/>
        <v>85.3</v>
      </c>
      <c r="U456" s="375"/>
      <c r="V456" s="340"/>
    </row>
    <row r="457" spans="1:22" ht="15" customHeight="1">
      <c r="A457" s="361"/>
      <c r="B457" s="342"/>
      <c r="C457" s="35" t="s">
        <v>23</v>
      </c>
      <c r="D457" s="84">
        <f>VLOOKUP($A$454,Raport4!$B$8:$T$255,4)</f>
        <v>88.5</v>
      </c>
      <c r="E457" s="84">
        <f>VLOOKUP($A$454,Raport4!$B$8:$T$255,5)</f>
        <v>86</v>
      </c>
      <c r="F457" s="84">
        <f>VLOOKUP($A$454,Raport4!$B$8:$T$255,6)</f>
        <v>91</v>
      </c>
      <c r="G457" s="84">
        <f>VLOOKUP($A$454,Raport4!$B$8:$T$255,7)</f>
        <v>93.5</v>
      </c>
      <c r="H457" s="84">
        <f>VLOOKUP($A$454,Raport4!$B$8:$T$255,8)</f>
        <v>88</v>
      </c>
      <c r="I457" s="84">
        <f>VLOOKUP($A$454,Raport4!$B$8:$T$255,9)</f>
        <v>83.5</v>
      </c>
      <c r="J457" s="84">
        <f>VLOOKUP($A$454,Raport4!$B$8:$T$255,10)</f>
        <v>90</v>
      </c>
      <c r="K457" s="84">
        <f>VLOOKUP($A$454,Raport4!$B$8:$T$255,11)</f>
        <v>88</v>
      </c>
      <c r="L457" s="84">
        <f>VLOOKUP($A$454,Raport4!$B$8:$T$255,12)</f>
        <v>86</v>
      </c>
      <c r="M457" s="84">
        <f>VLOOKUP($A$454,Raport4!$B$8:$T$255,12)</f>
        <v>86</v>
      </c>
      <c r="N457" s="84">
        <f>VLOOKUP($A$454,Raport4!$B$8:$T$255,14)</f>
        <v>87</v>
      </c>
      <c r="O457" s="84">
        <f>VLOOKUP($A$454,Raport4!$B$8:$T$255,15)</f>
        <v>82.5</v>
      </c>
      <c r="P457" s="84">
        <f>VLOOKUP($A$454,Raport4!$B$8:$T$255,16)</f>
        <v>82.5</v>
      </c>
      <c r="Q457" s="84">
        <f>VLOOKUP($A$454,Raport4!$B$8:$T$255,17)</f>
        <v>80</v>
      </c>
      <c r="R457" s="84">
        <f>VLOOKUP($A$454,Raport4!$B$8:$T$255,18)</f>
        <v>85.5</v>
      </c>
      <c r="S457" s="38">
        <f t="shared" si="244"/>
        <v>1298</v>
      </c>
      <c r="T457" s="38">
        <f t="shared" si="246"/>
        <v>86.53</v>
      </c>
      <c r="U457" s="375"/>
      <c r="V457" s="340"/>
    </row>
    <row r="458" spans="1:22" ht="15" customHeight="1">
      <c r="A458" s="361"/>
      <c r="B458" s="77" t="str">
        <f>VLOOKUP($A$454,PresensiMIPA!$A$7:$W$360,4)</f>
        <v>3526026707040002</v>
      </c>
      <c r="C458" s="35" t="s">
        <v>24</v>
      </c>
      <c r="D458" s="84">
        <f>VLOOKUP($A$454,Raport5!$B$8:$T$280,4)</f>
        <v>90</v>
      </c>
      <c r="E458" s="84">
        <f>VLOOKUP($A$454,Raport5!$B$8:$T$280,5)</f>
        <v>92</v>
      </c>
      <c r="F458" s="84">
        <f>VLOOKUP($A$454,Raport5!$B$8:$T$280,6)</f>
        <v>89</v>
      </c>
      <c r="G458" s="84">
        <f>VLOOKUP($A$454,Raport5!$B$8:$T$280,7)</f>
        <v>89.5</v>
      </c>
      <c r="H458" s="84">
        <f>VLOOKUP($A$454,Raport5!$B$8:$T$280,8)</f>
        <v>93.5</v>
      </c>
      <c r="I458" s="84">
        <f>VLOOKUP($A$454,Raport5!$B$8:$T$280,9)</f>
        <v>85</v>
      </c>
      <c r="J458" s="84">
        <f>VLOOKUP($A$454,Raport5!$B$8:$T$280,10)</f>
        <v>91.5</v>
      </c>
      <c r="K458" s="84">
        <f>VLOOKUP($A$454,Raport5!$B$8:$T$280,11)</f>
        <v>87</v>
      </c>
      <c r="L458" s="84">
        <f>VLOOKUP($A$454,Raport5!$B$8:$T$280,12)</f>
        <v>91</v>
      </c>
      <c r="M458" s="84">
        <f>VLOOKUP($A$454,Raport5!$B$8:$T$280,13)</f>
        <v>89.5</v>
      </c>
      <c r="N458" s="84">
        <f>VLOOKUP($A$454,Raport5!$B$8:$T$280,14)</f>
        <v>88</v>
      </c>
      <c r="O458" s="84">
        <f>VLOOKUP($A$454,Raport5!$B$8:$T$280,15)</f>
        <v>85.5</v>
      </c>
      <c r="P458" s="84">
        <f>VLOOKUP($A$454,Raport5!$B$8:$T$280,16)</f>
        <v>84</v>
      </c>
      <c r="Q458" s="84">
        <f>VLOOKUP($A$454,Raport5!$B$8:$T$280,17)</f>
        <v>84</v>
      </c>
      <c r="R458" s="84">
        <f>VLOOKUP($A$454,Raport5!$B$8:$T$280,18)</f>
        <v>90</v>
      </c>
      <c r="S458" s="38">
        <f t="shared" si="244"/>
        <v>1329.5</v>
      </c>
      <c r="T458" s="38">
        <f t="shared" si="246"/>
        <v>88.63</v>
      </c>
      <c r="U458" s="375"/>
      <c r="V458" s="340"/>
    </row>
    <row r="459" spans="1:22" ht="15" customHeight="1">
      <c r="A459" s="361"/>
      <c r="B459" s="78">
        <f>VLOOKUP($A$454,PresensiMIPA!$A$7:$W$360,2)</f>
        <v>12300</v>
      </c>
      <c r="C459" s="35" t="s">
        <v>67</v>
      </c>
      <c r="D459" s="84">
        <f>VLOOKUP($A$454,Raport6!$B$8:$T$280,4)</f>
        <v>90.5</v>
      </c>
      <c r="E459" s="84">
        <f>VLOOKUP($A$454,Raport6!$B$8:$T$280,5)</f>
        <v>92</v>
      </c>
      <c r="F459" s="84">
        <f>VLOOKUP($A$454,Raport6!$B$8:$T$280,6)</f>
        <v>92</v>
      </c>
      <c r="G459" s="84">
        <f>VLOOKUP($A$454,Raport6!$B$8:$T$280,7)</f>
        <v>89.5</v>
      </c>
      <c r="H459" s="84">
        <f>VLOOKUP($A$454,Raport6!$B$8:$T$280,8)</f>
        <v>93.5</v>
      </c>
      <c r="I459" s="84">
        <f>VLOOKUP($A$454,Raport6!$B$8:$T$280,9)</f>
        <v>86.5</v>
      </c>
      <c r="J459" s="84">
        <f>VLOOKUP($A$454,Raport6!$B$8:$T$280,10)</f>
        <v>94</v>
      </c>
      <c r="K459" s="84">
        <f>VLOOKUP($A$454,Raport6!$B$8:$T$280,11)</f>
        <v>90</v>
      </c>
      <c r="L459" s="84">
        <f>VLOOKUP($A$454,Raport6!$B$8:$T$280,12)</f>
        <v>93</v>
      </c>
      <c r="M459" s="84">
        <f>VLOOKUP($A$454,Raport6!$B$8:$T$280,13)</f>
        <v>91</v>
      </c>
      <c r="N459" s="84">
        <f>VLOOKUP($A$454,Raport6!$B$8:$T$280,14)</f>
        <v>89</v>
      </c>
      <c r="O459" s="84">
        <f>VLOOKUP($A$454,Raport6!$B$8:$T$280,15)</f>
        <v>86.5</v>
      </c>
      <c r="P459" s="84">
        <f>VLOOKUP($A$454,Raport6!$B$8:$T$280,16)</f>
        <v>84</v>
      </c>
      <c r="Q459" s="84">
        <f>VLOOKUP($A$454,Raport6!$B$8:$T$280,17)</f>
        <v>90</v>
      </c>
      <c r="R459" s="84">
        <f>VLOOKUP($A$454,Raport6!$B$8:$T$280,18)</f>
        <v>90</v>
      </c>
      <c r="S459" s="38">
        <f t="shared" si="244"/>
        <v>1351.5</v>
      </c>
      <c r="T459" s="38">
        <f t="shared" si="246"/>
        <v>90.1</v>
      </c>
      <c r="U459" s="375"/>
      <c r="V459" s="340"/>
    </row>
    <row r="460" spans="1:22" ht="15" customHeight="1">
      <c r="A460" s="361"/>
      <c r="B460" s="78" t="str">
        <f>VLOOKUP($A$454,PresensiMIPA!$A$7:$W$360,3)</f>
        <v>0041084204</v>
      </c>
      <c r="C460" s="28" t="s">
        <v>21</v>
      </c>
      <c r="D460" s="40">
        <f t="shared" ref="D460:S460" si="247">ROUND(((D454+D455+D456+D457+D458+D459)/6),2)</f>
        <v>86.58</v>
      </c>
      <c r="E460" s="40">
        <f t="shared" si="247"/>
        <v>84.92</v>
      </c>
      <c r="F460" s="40">
        <f t="shared" si="247"/>
        <v>85.67</v>
      </c>
      <c r="G460" s="40">
        <f t="shared" si="247"/>
        <v>87.42</v>
      </c>
      <c r="H460" s="40">
        <f t="shared" si="247"/>
        <v>86.17</v>
      </c>
      <c r="I460" s="40">
        <f t="shared" si="247"/>
        <v>82.25</v>
      </c>
      <c r="J460" s="40">
        <f t="shared" si="247"/>
        <v>88.83</v>
      </c>
      <c r="K460" s="40">
        <f t="shared" si="247"/>
        <v>86.25</v>
      </c>
      <c r="L460" s="40">
        <f t="shared" si="247"/>
        <v>87.25</v>
      </c>
      <c r="M460" s="40">
        <f t="shared" ref="M460" si="248">ROUND(((M454+M455+M456+M457+M458+M459)/6),2)</f>
        <v>86</v>
      </c>
      <c r="N460" s="40">
        <f t="shared" si="247"/>
        <v>83.42</v>
      </c>
      <c r="O460" s="40">
        <f t="shared" si="247"/>
        <v>82.83</v>
      </c>
      <c r="P460" s="40">
        <f t="shared" si="247"/>
        <v>80.58</v>
      </c>
      <c r="Q460" s="40">
        <f t="shared" si="247"/>
        <v>81.92</v>
      </c>
      <c r="R460" s="40">
        <f t="shared" si="247"/>
        <v>84.42</v>
      </c>
      <c r="S460" s="39">
        <f t="shared" si="247"/>
        <v>1274.5</v>
      </c>
      <c r="T460" s="40">
        <f t="shared" si="246"/>
        <v>84.97</v>
      </c>
      <c r="U460" s="375"/>
      <c r="V460" s="340"/>
    </row>
    <row r="461" spans="1:22" ht="15" customHeight="1">
      <c r="A461" s="361"/>
      <c r="B461" s="78"/>
      <c r="C461" s="28" t="s">
        <v>206</v>
      </c>
      <c r="D461" s="79">
        <f>VLOOKUP($A$454,'Nilai USP'!$B$8:$T$280,4)</f>
        <v>99</v>
      </c>
      <c r="E461" s="79">
        <f>VLOOKUP($A$454,'Nilai USP'!$B$8:$T$280,5)</f>
        <v>83.07692307692308</v>
      </c>
      <c r="F461" s="79">
        <f>VLOOKUP($A$454,'Nilai USP'!$B$8:$T$280,6)</f>
        <v>87</v>
      </c>
      <c r="G461" s="79">
        <f>VLOOKUP($A$454,'Nilai USP'!$B$8:$T$280,7)</f>
        <v>89</v>
      </c>
      <c r="H461" s="79">
        <f>VLOOKUP($A$454,'Nilai USP'!$B$8:$T$280,8)</f>
        <v>84</v>
      </c>
      <c r="I461" s="79">
        <f>VLOOKUP($A$454,'Nilai USP'!$B$8:$T$280,9)</f>
        <v>83</v>
      </c>
      <c r="J461" s="79">
        <f>VLOOKUP($A$454,'Nilai USP'!$B$8:$T$280,10)</f>
        <v>97</v>
      </c>
      <c r="K461" s="79">
        <f>VLOOKUP($A$454,'Nilai USP'!$B$8:$T$280,11)</f>
        <v>96</v>
      </c>
      <c r="L461" s="79">
        <f>VLOOKUP($A$454,'Nilai USP'!$B$8:$T$280,12)</f>
        <v>94</v>
      </c>
      <c r="M461" s="79">
        <f>VLOOKUP($A$454,'Nilai USP'!$B$8:$T$280,13)</f>
        <v>88.529411764705884</v>
      </c>
      <c r="N461" s="79">
        <f>VLOOKUP($A$454,'Nilai USP'!$B$8:$T$280,14)</f>
        <v>87</v>
      </c>
      <c r="O461" s="79">
        <f>VLOOKUP($A$454,'Nilai USP'!$B$8:$T$280,15)</f>
        <v>82</v>
      </c>
      <c r="P461" s="79">
        <f>VLOOKUP($A$454,'Nilai USP'!$B$8:$T$280,16)</f>
        <v>89</v>
      </c>
      <c r="Q461" s="79">
        <f>VLOOKUP($A$454,'Nilai USP'!$B$8:$T$280,17)</f>
        <v>90</v>
      </c>
      <c r="R461" s="79">
        <f>VLOOKUP($A$454,'Nilai USP'!$B$8:$T$280,18)</f>
        <v>84</v>
      </c>
      <c r="S461" s="38">
        <f t="shared" ref="S461:S468" si="249">SUM(D461:R461)</f>
        <v>1332.606334841629</v>
      </c>
      <c r="T461" s="38">
        <f t="shared" si="246"/>
        <v>88.84</v>
      </c>
      <c r="U461" s="375"/>
      <c r="V461" s="340"/>
    </row>
    <row r="462" spans="1:22" ht="15" customHeight="1" thickBot="1">
      <c r="A462" s="362"/>
      <c r="B462" s="29"/>
      <c r="C462" s="37" t="s">
        <v>205</v>
      </c>
      <c r="D462" s="41">
        <f t="shared" ref="D462:R462" si="250">ROUND((D460*$V$6+D461*$V$7),0)</f>
        <v>93</v>
      </c>
      <c r="E462" s="41">
        <f t="shared" si="250"/>
        <v>84</v>
      </c>
      <c r="F462" s="41">
        <f t="shared" si="250"/>
        <v>86</v>
      </c>
      <c r="G462" s="41">
        <f t="shared" si="250"/>
        <v>88</v>
      </c>
      <c r="H462" s="41">
        <f t="shared" si="250"/>
        <v>85</v>
      </c>
      <c r="I462" s="41">
        <f t="shared" si="250"/>
        <v>83</v>
      </c>
      <c r="J462" s="41">
        <f t="shared" si="250"/>
        <v>93</v>
      </c>
      <c r="K462" s="41">
        <f t="shared" si="250"/>
        <v>91</v>
      </c>
      <c r="L462" s="41">
        <f t="shared" si="250"/>
        <v>91</v>
      </c>
      <c r="M462" s="41">
        <f t="shared" si="250"/>
        <v>87</v>
      </c>
      <c r="N462" s="41">
        <f t="shared" si="250"/>
        <v>85</v>
      </c>
      <c r="O462" s="41">
        <f t="shared" si="250"/>
        <v>82</v>
      </c>
      <c r="P462" s="41">
        <f t="shared" si="250"/>
        <v>85</v>
      </c>
      <c r="Q462" s="41">
        <f t="shared" si="250"/>
        <v>86</v>
      </c>
      <c r="R462" s="41">
        <f t="shared" si="250"/>
        <v>84</v>
      </c>
      <c r="S462" s="41">
        <f t="shared" si="249"/>
        <v>1303</v>
      </c>
      <c r="T462" s="41">
        <f t="shared" si="246"/>
        <v>86.87</v>
      </c>
      <c r="U462" s="376"/>
      <c r="V462" s="341"/>
    </row>
    <row r="463" spans="1:22" ht="15" customHeight="1" thickTop="1">
      <c r="A463" s="377">
        <v>51</v>
      </c>
      <c r="B463" s="26"/>
      <c r="C463" s="34" t="s">
        <v>34</v>
      </c>
      <c r="D463" s="83">
        <f>VLOOKUP($A$463,Raport1!$B$8:$T$280,4)</f>
        <v>78</v>
      </c>
      <c r="E463" s="83">
        <f>VLOOKUP($A$463,Raport1!$B$8:$T$280,5)</f>
        <v>78</v>
      </c>
      <c r="F463" s="83">
        <f>VLOOKUP($A$463,Raport1!$B$8:$T$280,6)</f>
        <v>77.5</v>
      </c>
      <c r="G463" s="83">
        <f>VLOOKUP($A$463,Raport1!$B$8:$T$280,7)</f>
        <v>76.5</v>
      </c>
      <c r="H463" s="83">
        <f>VLOOKUP($A$463,Raport1!$B$8:$T$280,8)</f>
        <v>80</v>
      </c>
      <c r="I463" s="83">
        <f>VLOOKUP($A$463,Raport1!$B$8:$T$280,9)</f>
        <v>76.5</v>
      </c>
      <c r="J463" s="83">
        <f>VLOOKUP($A$463,Raport1!$B$8:$T$280,10)</f>
        <v>85</v>
      </c>
      <c r="K463" s="83">
        <f>VLOOKUP($A$463,Raport1!$B$8:$T$280,11)</f>
        <v>81</v>
      </c>
      <c r="L463" s="83">
        <f>VLOOKUP($A$463,Raport1!$B$8:$T$280,12)</f>
        <v>82.5</v>
      </c>
      <c r="M463" s="83">
        <f>VLOOKUP($A$463,Raport1!$B$8:$T$280,13)</f>
        <v>77</v>
      </c>
      <c r="N463" s="83">
        <f>VLOOKUP($A$463,Raport1!$B$8:$T$280,14)</f>
        <v>72.5</v>
      </c>
      <c r="O463" s="83">
        <f>VLOOKUP($A$463,Raport1!$B$8:$T$280,15)</f>
        <v>79</v>
      </c>
      <c r="P463" s="83">
        <f>VLOOKUP($A$463,Raport1!$B$8:$T$280,16)</f>
        <v>72</v>
      </c>
      <c r="Q463" s="83">
        <f>VLOOKUP($A$463,Raport1!$B$8:$T$280,17)</f>
        <v>75.5</v>
      </c>
      <c r="R463" s="83">
        <f>VLOOKUP($A$463,Raport1!$B$8:$T$280,18)</f>
        <v>75</v>
      </c>
      <c r="S463" s="80">
        <f t="shared" si="249"/>
        <v>1166</v>
      </c>
      <c r="T463" s="80">
        <f t="shared" ref="T463:T471" si="251">ROUND(S463/COUNT(D463:R463),2)</f>
        <v>77.73</v>
      </c>
      <c r="U463" s="337" t="str">
        <f>'SIKAP IPA'!J226</f>
        <v>SB</v>
      </c>
      <c r="V463" s="340" t="s">
        <v>33</v>
      </c>
    </row>
    <row r="464" spans="1:22" ht="15" customHeight="1">
      <c r="A464" s="361"/>
      <c r="B464" s="26"/>
      <c r="C464" s="35" t="s">
        <v>35</v>
      </c>
      <c r="D464" s="84">
        <f>VLOOKUP($A$463,Raport2!$B$8:$T$280,4)</f>
        <v>80.5</v>
      </c>
      <c r="E464" s="84">
        <f>VLOOKUP($A$463,Raport2!$B$8:$T$280,5)</f>
        <v>80</v>
      </c>
      <c r="F464" s="84">
        <f>VLOOKUP($A$463,Raport2!$B$8:$T$280,6)</f>
        <v>81</v>
      </c>
      <c r="G464" s="84">
        <f>VLOOKUP($A$463,Raport2!$B$8:$T$280,7)</f>
        <v>89</v>
      </c>
      <c r="H464" s="84">
        <f>VLOOKUP($A$463,Raport2!$B$8:$T$280,8)</f>
        <v>80</v>
      </c>
      <c r="I464" s="84">
        <f>VLOOKUP($A$463,Raport2!$B$8:$T$280,9)</f>
        <v>80.5</v>
      </c>
      <c r="J464" s="84">
        <f>VLOOKUP($A$463,Raport2!$B$8:$T$280,10)</f>
        <v>89</v>
      </c>
      <c r="K464" s="84">
        <f>VLOOKUP($A$463,Raport2!$B$8:$T$280,11)</f>
        <v>82</v>
      </c>
      <c r="L464" s="84">
        <f>VLOOKUP($A$463,Raport2!$B$8:$T$280,12)</f>
        <v>85</v>
      </c>
      <c r="M464" s="84">
        <f>VLOOKUP($A$463,Raport2!$B$8:$T$280,13)</f>
        <v>80.5</v>
      </c>
      <c r="N464" s="84">
        <f>VLOOKUP($A$463,Raport2!$B$8:$T$280,14)</f>
        <v>76.5</v>
      </c>
      <c r="O464" s="84">
        <f>VLOOKUP($A$463,Raport2!$B$8:$T$280,15)</f>
        <v>79.5</v>
      </c>
      <c r="P464" s="84">
        <f>VLOOKUP($A$463,Raport2!$B$8:$T$280,16)</f>
        <v>76</v>
      </c>
      <c r="Q464" s="84">
        <f>VLOOKUP($A$463,Raport2!$B$8:$T$280,17)</f>
        <v>77.5</v>
      </c>
      <c r="R464" s="84">
        <f>VLOOKUP($A$463,Raport2!$B$8:$T$280,18)</f>
        <v>84</v>
      </c>
      <c r="S464" s="38">
        <f t="shared" si="249"/>
        <v>1221</v>
      </c>
      <c r="T464" s="38">
        <f t="shared" si="251"/>
        <v>81.400000000000006</v>
      </c>
      <c r="U464" s="375"/>
      <c r="V464" s="340"/>
    </row>
    <row r="465" spans="1:22" ht="15" customHeight="1">
      <c r="A465" s="361"/>
      <c r="B465" s="342" t="str">
        <f>VLOOKUP($A$463,PresensiMIPA!$A$7:$W$360,7)</f>
        <v>Lela Juniati Ningsih</v>
      </c>
      <c r="C465" s="35" t="s">
        <v>22</v>
      </c>
      <c r="D465" s="84">
        <f>VLOOKUP($A$463,Raport3!$B$8:$T$280,4)</f>
        <v>83</v>
      </c>
      <c r="E465" s="84">
        <f>VLOOKUP($A$463,Raport3!$B$8:$T$280,5)</f>
        <v>84</v>
      </c>
      <c r="F465" s="84">
        <f>VLOOKUP($A$463,Raport3!$B$8:$T$280,6)</f>
        <v>87.5</v>
      </c>
      <c r="G465" s="84">
        <f>VLOOKUP($A$463,Raport3!$B$8:$T$280,7)</f>
        <v>90.5</v>
      </c>
      <c r="H465" s="84">
        <f>VLOOKUP($A$463,Raport3!$B$8:$T$280,8)</f>
        <v>89</v>
      </c>
      <c r="I465" s="84">
        <f>VLOOKUP($A$463,Raport3!$B$8:$T$280,9)</f>
        <v>82.5</v>
      </c>
      <c r="J465" s="84">
        <f>VLOOKUP($A$463,Raport3!$B$8:$T$280,10)</f>
        <v>90.5</v>
      </c>
      <c r="K465" s="84">
        <f>VLOOKUP($A$463,Raport3!$B$8:$T$280,11)</f>
        <v>87</v>
      </c>
      <c r="L465" s="84">
        <f>VLOOKUP($A$463,Raport3!$B$8:$T$280,12)</f>
        <v>84.5</v>
      </c>
      <c r="M465" s="84">
        <f>VLOOKUP($A$463,Raport3!$B$8:$T$280,13)</f>
        <v>87.5</v>
      </c>
      <c r="N465" s="84">
        <f>VLOOKUP($A$463,Raport3!$B$8:$T$280,14)</f>
        <v>82</v>
      </c>
      <c r="O465" s="84">
        <f>VLOOKUP($A$463,Raport3!$B$8:$T$280,15)</f>
        <v>81.5</v>
      </c>
      <c r="P465" s="84">
        <f>VLOOKUP($A$463,Raport3!$B$8:$T$280,16)</f>
        <v>81</v>
      </c>
      <c r="Q465" s="84">
        <f>VLOOKUP($A$463,Raport3!$B$8:$T$280,17)</f>
        <v>78</v>
      </c>
      <c r="R465" s="84">
        <f>VLOOKUP($A$463,Raport3!$B$8:$T$280,18)</f>
        <v>82.5</v>
      </c>
      <c r="S465" s="38">
        <f t="shared" si="249"/>
        <v>1271</v>
      </c>
      <c r="T465" s="38">
        <f t="shared" si="251"/>
        <v>84.73</v>
      </c>
      <c r="U465" s="375"/>
      <c r="V465" s="340"/>
    </row>
    <row r="466" spans="1:22" ht="15" customHeight="1">
      <c r="A466" s="361"/>
      <c r="B466" s="342"/>
      <c r="C466" s="35" t="s">
        <v>23</v>
      </c>
      <c r="D466" s="84">
        <f>VLOOKUP($A$463,Raport4!$B$8:$T$255,4)</f>
        <v>87.5</v>
      </c>
      <c r="E466" s="84">
        <f>VLOOKUP($A$463,Raport4!$B$8:$T$255,5)</f>
        <v>87</v>
      </c>
      <c r="F466" s="84">
        <f>VLOOKUP($A$463,Raport4!$B$8:$T$255,6)</f>
        <v>90.5</v>
      </c>
      <c r="G466" s="84">
        <f>VLOOKUP($A$463,Raport4!$B$8:$T$255,7)</f>
        <v>91</v>
      </c>
      <c r="H466" s="84">
        <f>VLOOKUP($A$463,Raport4!$B$8:$T$255,8)</f>
        <v>87</v>
      </c>
      <c r="I466" s="84">
        <f>VLOOKUP($A$463,Raport4!$B$8:$T$255,9)</f>
        <v>85</v>
      </c>
      <c r="J466" s="84">
        <f>VLOOKUP($A$463,Raport4!$B$8:$T$255,10)</f>
        <v>91.5</v>
      </c>
      <c r="K466" s="84">
        <f>VLOOKUP($A$463,Raport4!$B$8:$T$255,11)</f>
        <v>87</v>
      </c>
      <c r="L466" s="84">
        <f>VLOOKUP($A$463,Raport4!$B$8:$T$255,12)</f>
        <v>85.5</v>
      </c>
      <c r="M466" s="84">
        <f>VLOOKUP($A$463,Raport4!$B$8:$T$255,12)</f>
        <v>85.5</v>
      </c>
      <c r="N466" s="84">
        <f>VLOOKUP($A$463,Raport4!$B$8:$T$255,14)</f>
        <v>84.5</v>
      </c>
      <c r="O466" s="84">
        <f>VLOOKUP($A$463,Raport4!$B$8:$T$255,15)</f>
        <v>81.5</v>
      </c>
      <c r="P466" s="84">
        <f>VLOOKUP($A$463,Raport4!$B$8:$T$255,16)</f>
        <v>82.5</v>
      </c>
      <c r="Q466" s="84">
        <f>VLOOKUP($A$463,Raport4!$B$8:$T$255,17)</f>
        <v>75</v>
      </c>
      <c r="R466" s="84">
        <f>VLOOKUP($A$463,Raport4!$B$8:$T$255,18)</f>
        <v>84.5</v>
      </c>
      <c r="S466" s="38">
        <f t="shared" si="249"/>
        <v>1285.5</v>
      </c>
      <c r="T466" s="38">
        <f t="shared" si="251"/>
        <v>85.7</v>
      </c>
      <c r="U466" s="375"/>
      <c r="V466" s="340"/>
    </row>
    <row r="467" spans="1:22" ht="15" customHeight="1">
      <c r="A467" s="361"/>
      <c r="B467" s="77" t="str">
        <f>VLOOKUP($A$463,PresensiMIPA!$A$7:$W$360,4)</f>
        <v>3526034306030001</v>
      </c>
      <c r="C467" s="35" t="s">
        <v>24</v>
      </c>
      <c r="D467" s="84">
        <f>VLOOKUP($A$463,Raport5!$B$8:$T$280,4)</f>
        <v>94</v>
      </c>
      <c r="E467" s="84">
        <f>VLOOKUP($A$463,Raport5!$B$8:$T$280,5)</f>
        <v>89.5</v>
      </c>
      <c r="F467" s="84">
        <f>VLOOKUP($A$463,Raport5!$B$8:$T$280,6)</f>
        <v>86</v>
      </c>
      <c r="G467" s="84">
        <f>VLOOKUP($A$463,Raport5!$B$8:$T$280,7)</f>
        <v>87.5</v>
      </c>
      <c r="H467" s="84">
        <f>VLOOKUP($A$463,Raport5!$B$8:$T$280,8)</f>
        <v>90.5</v>
      </c>
      <c r="I467" s="84">
        <f>VLOOKUP($A$463,Raport5!$B$8:$T$280,9)</f>
        <v>86</v>
      </c>
      <c r="J467" s="84">
        <f>VLOOKUP($A$463,Raport5!$B$8:$T$280,10)</f>
        <v>93.5</v>
      </c>
      <c r="K467" s="84">
        <f>VLOOKUP($A$463,Raport5!$B$8:$T$280,11)</f>
        <v>87</v>
      </c>
      <c r="L467" s="84">
        <f>VLOOKUP($A$463,Raport5!$B$8:$T$280,12)</f>
        <v>89.5</v>
      </c>
      <c r="M467" s="84">
        <f>VLOOKUP($A$463,Raport5!$B$8:$T$280,13)</f>
        <v>89</v>
      </c>
      <c r="N467" s="84">
        <f>VLOOKUP($A$463,Raport5!$B$8:$T$280,14)</f>
        <v>88</v>
      </c>
      <c r="O467" s="84">
        <f>VLOOKUP($A$463,Raport5!$B$8:$T$280,15)</f>
        <v>84.5</v>
      </c>
      <c r="P467" s="84">
        <f>VLOOKUP($A$463,Raport5!$B$8:$T$280,16)</f>
        <v>83.5</v>
      </c>
      <c r="Q467" s="84">
        <f>VLOOKUP($A$463,Raport5!$B$8:$T$280,17)</f>
        <v>77</v>
      </c>
      <c r="R467" s="84">
        <f>VLOOKUP($A$463,Raport5!$B$8:$T$280,18)</f>
        <v>87.5</v>
      </c>
      <c r="S467" s="38">
        <f t="shared" si="249"/>
        <v>1313</v>
      </c>
      <c r="T467" s="38">
        <f t="shared" si="251"/>
        <v>87.53</v>
      </c>
      <c r="U467" s="375"/>
      <c r="V467" s="340"/>
    </row>
    <row r="468" spans="1:22" ht="15" customHeight="1">
      <c r="A468" s="361"/>
      <c r="B468" s="78">
        <f>VLOOKUP($A$463,PresensiMIPA!$A$7:$W$360,2)</f>
        <v>12310</v>
      </c>
      <c r="C468" s="35" t="s">
        <v>67</v>
      </c>
      <c r="D468" s="84">
        <f>VLOOKUP($A$463,Raport6!$B$8:$T$280,4)</f>
        <v>94</v>
      </c>
      <c r="E468" s="84">
        <f>VLOOKUP($A$463,Raport6!$B$8:$T$280,5)</f>
        <v>90.5</v>
      </c>
      <c r="F468" s="84">
        <f>VLOOKUP($A$463,Raport6!$B$8:$T$280,6)</f>
        <v>90</v>
      </c>
      <c r="G468" s="84">
        <f>VLOOKUP($A$463,Raport6!$B$8:$T$280,7)</f>
        <v>87.5</v>
      </c>
      <c r="H468" s="84">
        <f>VLOOKUP($A$463,Raport6!$B$8:$T$280,8)</f>
        <v>90.5</v>
      </c>
      <c r="I468" s="84">
        <f>VLOOKUP($A$463,Raport6!$B$8:$T$280,9)</f>
        <v>87</v>
      </c>
      <c r="J468" s="84">
        <f>VLOOKUP($A$463,Raport6!$B$8:$T$280,10)</f>
        <v>96</v>
      </c>
      <c r="K468" s="84">
        <f>VLOOKUP($A$463,Raport6!$B$8:$T$280,11)</f>
        <v>90</v>
      </c>
      <c r="L468" s="84">
        <f>VLOOKUP($A$463,Raport6!$B$8:$T$280,12)</f>
        <v>92</v>
      </c>
      <c r="M468" s="84">
        <f>VLOOKUP($A$463,Raport6!$B$8:$T$280,13)</f>
        <v>91.5</v>
      </c>
      <c r="N468" s="84">
        <f>VLOOKUP($A$463,Raport6!$B$8:$T$280,14)</f>
        <v>87</v>
      </c>
      <c r="O468" s="84">
        <f>VLOOKUP($A$463,Raport6!$B$8:$T$280,15)</f>
        <v>85.5</v>
      </c>
      <c r="P468" s="84">
        <f>VLOOKUP($A$463,Raport6!$B$8:$T$280,16)</f>
        <v>84</v>
      </c>
      <c r="Q468" s="84">
        <f>VLOOKUP($A$463,Raport6!$B$8:$T$280,17)</f>
        <v>86.5</v>
      </c>
      <c r="R468" s="84">
        <f>VLOOKUP($A$463,Raport6!$B$8:$T$280,18)</f>
        <v>88</v>
      </c>
      <c r="S468" s="38">
        <f t="shared" si="249"/>
        <v>1340</v>
      </c>
      <c r="T468" s="38">
        <f t="shared" si="251"/>
        <v>89.33</v>
      </c>
      <c r="U468" s="375"/>
      <c r="V468" s="340"/>
    </row>
    <row r="469" spans="1:22" ht="15" customHeight="1">
      <c r="A469" s="361"/>
      <c r="B469" s="78" t="str">
        <f>VLOOKUP($A$463,PresensiMIPA!$A$7:$W$360,3)</f>
        <v>0038425919</v>
      </c>
      <c r="C469" s="28" t="s">
        <v>21</v>
      </c>
      <c r="D469" s="40">
        <f t="shared" ref="D469:S469" si="252">ROUND(((D463+D464+D465+D466+D467+D468)/6),2)</f>
        <v>86.17</v>
      </c>
      <c r="E469" s="40">
        <f t="shared" si="252"/>
        <v>84.83</v>
      </c>
      <c r="F469" s="40">
        <f t="shared" si="252"/>
        <v>85.42</v>
      </c>
      <c r="G469" s="40">
        <f t="shared" si="252"/>
        <v>87</v>
      </c>
      <c r="H469" s="40">
        <f t="shared" si="252"/>
        <v>86.17</v>
      </c>
      <c r="I469" s="40">
        <f t="shared" si="252"/>
        <v>82.92</v>
      </c>
      <c r="J469" s="40">
        <f t="shared" si="252"/>
        <v>90.92</v>
      </c>
      <c r="K469" s="40">
        <f t="shared" si="252"/>
        <v>85.67</v>
      </c>
      <c r="L469" s="40">
        <f t="shared" si="252"/>
        <v>86.5</v>
      </c>
      <c r="M469" s="40">
        <f t="shared" ref="M469" si="253">ROUND(((M463+M464+M465+M466+M467+M468)/6),2)</f>
        <v>85.17</v>
      </c>
      <c r="N469" s="40">
        <f t="shared" si="252"/>
        <v>81.75</v>
      </c>
      <c r="O469" s="40">
        <f t="shared" si="252"/>
        <v>81.92</v>
      </c>
      <c r="P469" s="40">
        <f t="shared" si="252"/>
        <v>79.83</v>
      </c>
      <c r="Q469" s="40">
        <f t="shared" si="252"/>
        <v>78.25</v>
      </c>
      <c r="R469" s="40">
        <f t="shared" si="252"/>
        <v>83.58</v>
      </c>
      <c r="S469" s="39">
        <f t="shared" si="252"/>
        <v>1266.08</v>
      </c>
      <c r="T469" s="40">
        <f t="shared" si="251"/>
        <v>84.41</v>
      </c>
      <c r="U469" s="375"/>
      <c r="V469" s="340"/>
    </row>
    <row r="470" spans="1:22" ht="15" customHeight="1">
      <c r="A470" s="361"/>
      <c r="B470" s="78"/>
      <c r="C470" s="28" t="s">
        <v>206</v>
      </c>
      <c r="D470" s="79">
        <f>VLOOKUP($A$463,'Nilai USP'!$B$8:$T$280,4)</f>
        <v>96</v>
      </c>
      <c r="E470" s="79">
        <f>VLOOKUP($A$463,'Nilai USP'!$B$8:$T$280,5)</f>
        <v>85.384615384615387</v>
      </c>
      <c r="F470" s="79">
        <f>VLOOKUP($A$463,'Nilai USP'!$B$8:$T$280,6)</f>
        <v>91</v>
      </c>
      <c r="G470" s="79">
        <f>VLOOKUP($A$463,'Nilai USP'!$B$8:$T$280,7)</f>
        <v>93</v>
      </c>
      <c r="H470" s="79">
        <f>VLOOKUP($A$463,'Nilai USP'!$B$8:$T$280,8)</f>
        <v>84</v>
      </c>
      <c r="I470" s="79">
        <f>VLOOKUP($A$463,'Nilai USP'!$B$8:$T$280,9)</f>
        <v>95</v>
      </c>
      <c r="J470" s="79">
        <f>VLOOKUP($A$463,'Nilai USP'!$B$8:$T$280,10)</f>
        <v>92</v>
      </c>
      <c r="K470" s="79">
        <f>VLOOKUP($A$463,'Nilai USP'!$B$8:$T$280,11)</f>
        <v>94</v>
      </c>
      <c r="L470" s="79">
        <f>VLOOKUP($A$463,'Nilai USP'!$B$8:$T$280,12)</f>
        <v>91</v>
      </c>
      <c r="M470" s="79">
        <f>VLOOKUP($A$463,'Nilai USP'!$B$8:$T$280,13)</f>
        <v>90.294117647058826</v>
      </c>
      <c r="N470" s="79">
        <f>VLOOKUP($A$463,'Nilai USP'!$B$8:$T$280,14)</f>
        <v>84</v>
      </c>
      <c r="O470" s="79">
        <f>VLOOKUP($A$463,'Nilai USP'!$B$8:$T$280,15)</f>
        <v>82</v>
      </c>
      <c r="P470" s="79">
        <f>VLOOKUP($A$463,'Nilai USP'!$B$8:$T$280,16)</f>
        <v>79</v>
      </c>
      <c r="Q470" s="79">
        <f>VLOOKUP($A$463,'Nilai USP'!$B$8:$T$280,17)</f>
        <v>85</v>
      </c>
      <c r="R470" s="79">
        <f>VLOOKUP($A$463,'Nilai USP'!$B$8:$T$280,18)</f>
        <v>88</v>
      </c>
      <c r="S470" s="38">
        <f t="shared" ref="S470:S477" si="254">SUM(D470:R470)</f>
        <v>1329.6787330316743</v>
      </c>
      <c r="T470" s="38">
        <f t="shared" si="251"/>
        <v>88.65</v>
      </c>
      <c r="U470" s="375"/>
      <c r="V470" s="340"/>
    </row>
    <row r="471" spans="1:22" ht="15" customHeight="1" thickBot="1">
      <c r="A471" s="362"/>
      <c r="B471" s="29"/>
      <c r="C471" s="37" t="s">
        <v>205</v>
      </c>
      <c r="D471" s="41">
        <f t="shared" ref="D471:R471" si="255">ROUND((D469*$V$6+D470*$V$7),0)</f>
        <v>91</v>
      </c>
      <c r="E471" s="41">
        <f t="shared" si="255"/>
        <v>85</v>
      </c>
      <c r="F471" s="41">
        <f t="shared" si="255"/>
        <v>88</v>
      </c>
      <c r="G471" s="41">
        <f t="shared" si="255"/>
        <v>90</v>
      </c>
      <c r="H471" s="41">
        <f t="shared" si="255"/>
        <v>85</v>
      </c>
      <c r="I471" s="41">
        <f t="shared" si="255"/>
        <v>89</v>
      </c>
      <c r="J471" s="41">
        <f t="shared" si="255"/>
        <v>91</v>
      </c>
      <c r="K471" s="41">
        <f t="shared" si="255"/>
        <v>90</v>
      </c>
      <c r="L471" s="41">
        <f t="shared" si="255"/>
        <v>89</v>
      </c>
      <c r="M471" s="41">
        <f t="shared" si="255"/>
        <v>88</v>
      </c>
      <c r="N471" s="41">
        <f t="shared" si="255"/>
        <v>83</v>
      </c>
      <c r="O471" s="41">
        <f t="shared" si="255"/>
        <v>82</v>
      </c>
      <c r="P471" s="41">
        <f t="shared" si="255"/>
        <v>79</v>
      </c>
      <c r="Q471" s="41">
        <f t="shared" si="255"/>
        <v>82</v>
      </c>
      <c r="R471" s="41">
        <f t="shared" si="255"/>
        <v>86</v>
      </c>
      <c r="S471" s="41">
        <f t="shared" si="254"/>
        <v>1298</v>
      </c>
      <c r="T471" s="41">
        <f t="shared" si="251"/>
        <v>86.53</v>
      </c>
      <c r="U471" s="376"/>
      <c r="V471" s="341"/>
    </row>
    <row r="472" spans="1:22" ht="15" customHeight="1" thickTop="1">
      <c r="A472" s="377">
        <v>52</v>
      </c>
      <c r="B472" s="26"/>
      <c r="C472" s="34" t="s">
        <v>34</v>
      </c>
      <c r="D472" s="83">
        <f>VLOOKUP($A$472,Raport1!$B$8:$T$280,4)</f>
        <v>76.5</v>
      </c>
      <c r="E472" s="83">
        <f>VLOOKUP($A$472,Raport1!$B$8:$T$280,5)</f>
        <v>76.5</v>
      </c>
      <c r="F472" s="83">
        <f>VLOOKUP($A$472,Raport1!$B$8:$T$280,6)</f>
        <v>72.5</v>
      </c>
      <c r="G472" s="83">
        <f>VLOOKUP($A$472,Raport1!$B$8:$T$280,7)</f>
        <v>78.5</v>
      </c>
      <c r="H472" s="83">
        <f>VLOOKUP($A$472,Raport1!$B$8:$T$280,8)</f>
        <v>73</v>
      </c>
      <c r="I472" s="83">
        <f>VLOOKUP($A$472,Raport1!$B$8:$T$280,9)</f>
        <v>77.5</v>
      </c>
      <c r="J472" s="83">
        <f>VLOOKUP($A$472,Raport1!$B$8:$T$280,10)</f>
        <v>81.5</v>
      </c>
      <c r="K472" s="83">
        <f>VLOOKUP($A$472,Raport1!$B$8:$T$280,11)</f>
        <v>82</v>
      </c>
      <c r="L472" s="83">
        <f>VLOOKUP($A$472,Raport1!$B$8:$T$280,12)</f>
        <v>81.5</v>
      </c>
      <c r="M472" s="83">
        <f>VLOOKUP($A$472,Raport1!$B$8:$T$280,13)</f>
        <v>73</v>
      </c>
      <c r="N472" s="83">
        <f>VLOOKUP($A$472,Raport1!$B$8:$T$280,14)</f>
        <v>70</v>
      </c>
      <c r="O472" s="83">
        <f>VLOOKUP($A$472,Raport1!$B$8:$T$280,15)</f>
        <v>68.5</v>
      </c>
      <c r="P472" s="83">
        <f>VLOOKUP($A$472,Raport1!$B$8:$T$280,16)</f>
        <v>72</v>
      </c>
      <c r="Q472" s="83">
        <f>VLOOKUP($A$472,Raport1!$B$8:$T$280,17)</f>
        <v>77</v>
      </c>
      <c r="R472" s="83">
        <f>VLOOKUP($A$472,Raport1!$B$8:$T$280,18)</f>
        <v>78</v>
      </c>
      <c r="S472" s="80">
        <f t="shared" si="254"/>
        <v>1138</v>
      </c>
      <c r="T472" s="80">
        <f t="shared" ref="T472:T480" si="256">ROUND(S472/COUNT(D472:R472),2)</f>
        <v>75.87</v>
      </c>
      <c r="U472" s="337" t="str">
        <f>'SIKAP IPA'!J235</f>
        <v>SB</v>
      </c>
      <c r="V472" s="340" t="s">
        <v>33</v>
      </c>
    </row>
    <row r="473" spans="1:22" ht="15" customHeight="1">
      <c r="A473" s="361"/>
      <c r="B473" s="26"/>
      <c r="C473" s="35" t="s">
        <v>35</v>
      </c>
      <c r="D473" s="84">
        <f>VLOOKUP($A$472,Raport2!$B$8:$T$280,4)</f>
        <v>80</v>
      </c>
      <c r="E473" s="84">
        <f>VLOOKUP($A$472,Raport2!$B$8:$T$280,5)</f>
        <v>78</v>
      </c>
      <c r="F473" s="84">
        <f>VLOOKUP($A$472,Raport2!$B$8:$T$280,6)</f>
        <v>73</v>
      </c>
      <c r="G473" s="84">
        <f>VLOOKUP($A$472,Raport2!$B$8:$T$280,7)</f>
        <v>81</v>
      </c>
      <c r="H473" s="84">
        <f>VLOOKUP($A$472,Raport2!$B$8:$T$280,8)</f>
        <v>73</v>
      </c>
      <c r="I473" s="84">
        <f>VLOOKUP($A$472,Raport2!$B$8:$T$280,9)</f>
        <v>83</v>
      </c>
      <c r="J473" s="84">
        <f>VLOOKUP($A$472,Raport2!$B$8:$T$280,10)</f>
        <v>85</v>
      </c>
      <c r="K473" s="84">
        <f>VLOOKUP($A$472,Raport2!$B$8:$T$280,11)</f>
        <v>84</v>
      </c>
      <c r="L473" s="84">
        <f>VLOOKUP($A$472,Raport2!$B$8:$T$280,12)</f>
        <v>82</v>
      </c>
      <c r="M473" s="84">
        <f>VLOOKUP($A$472,Raport2!$B$8:$T$280,13)</f>
        <v>75.5</v>
      </c>
      <c r="N473" s="84">
        <f>VLOOKUP($A$472,Raport2!$B$8:$T$280,14)</f>
        <v>76</v>
      </c>
      <c r="O473" s="84">
        <f>VLOOKUP($A$472,Raport2!$B$8:$T$280,15)</f>
        <v>75</v>
      </c>
      <c r="P473" s="84">
        <f>VLOOKUP($A$472,Raport2!$B$8:$T$280,16)</f>
        <v>76</v>
      </c>
      <c r="Q473" s="84">
        <f>VLOOKUP($A$472,Raport2!$B$8:$T$280,17)</f>
        <v>80.5</v>
      </c>
      <c r="R473" s="84">
        <f>VLOOKUP($A$472,Raport2!$B$8:$T$280,18)</f>
        <v>80.5</v>
      </c>
      <c r="S473" s="38">
        <f t="shared" si="254"/>
        <v>1182.5</v>
      </c>
      <c r="T473" s="38">
        <f t="shared" si="256"/>
        <v>78.83</v>
      </c>
      <c r="U473" s="375"/>
      <c r="V473" s="340"/>
    </row>
    <row r="474" spans="1:22" ht="15" customHeight="1">
      <c r="A474" s="361"/>
      <c r="B474" s="342" t="str">
        <f>VLOOKUP($A$472,PresensiMIPA!$A$7:$W$360,7)</f>
        <v>MAKIN AMIN</v>
      </c>
      <c r="C474" s="35" t="s">
        <v>22</v>
      </c>
      <c r="D474" s="84">
        <f>VLOOKUP($A$472,Raport3!$B$8:$T$280,4)</f>
        <v>86.5</v>
      </c>
      <c r="E474" s="84">
        <f>VLOOKUP($A$472,Raport3!$B$8:$T$280,5)</f>
        <v>79</v>
      </c>
      <c r="F474" s="84">
        <f>VLOOKUP($A$472,Raport3!$B$8:$T$280,6)</f>
        <v>88.5</v>
      </c>
      <c r="G474" s="84">
        <f>VLOOKUP($A$472,Raport3!$B$8:$T$280,7)</f>
        <v>82.5</v>
      </c>
      <c r="H474" s="84">
        <f>VLOOKUP($A$472,Raport3!$B$8:$T$280,8)</f>
        <v>84</v>
      </c>
      <c r="I474" s="84">
        <f>VLOOKUP($A$472,Raport3!$B$8:$T$280,9)</f>
        <v>85</v>
      </c>
      <c r="J474" s="84">
        <f>VLOOKUP($A$472,Raport3!$B$8:$T$280,10)</f>
        <v>87.5</v>
      </c>
      <c r="K474" s="84">
        <f>VLOOKUP($A$472,Raport3!$B$8:$T$280,11)</f>
        <v>87</v>
      </c>
      <c r="L474" s="84">
        <f>VLOOKUP($A$472,Raport3!$B$8:$T$280,12)</f>
        <v>84.5</v>
      </c>
      <c r="M474" s="84">
        <f>VLOOKUP($A$472,Raport3!$B$8:$T$280,13)</f>
        <v>75</v>
      </c>
      <c r="N474" s="84">
        <f>VLOOKUP($A$472,Raport3!$B$8:$T$280,14)</f>
        <v>81</v>
      </c>
      <c r="O474" s="84">
        <f>VLOOKUP($A$472,Raport3!$B$8:$T$280,15)</f>
        <v>78</v>
      </c>
      <c r="P474" s="84">
        <f>VLOOKUP($A$472,Raport3!$B$8:$T$280,16)</f>
        <v>80</v>
      </c>
      <c r="Q474" s="84">
        <f>VLOOKUP($A$472,Raport3!$B$8:$T$280,17)</f>
        <v>80</v>
      </c>
      <c r="R474" s="84">
        <f>VLOOKUP($A$472,Raport3!$B$8:$T$280,18)</f>
        <v>80.5</v>
      </c>
      <c r="S474" s="38">
        <f t="shared" si="254"/>
        <v>1239</v>
      </c>
      <c r="T474" s="38">
        <f t="shared" si="256"/>
        <v>82.6</v>
      </c>
      <c r="U474" s="375"/>
      <c r="V474" s="340"/>
    </row>
    <row r="475" spans="1:22" ht="15" customHeight="1">
      <c r="A475" s="361"/>
      <c r="B475" s="342"/>
      <c r="C475" s="35" t="s">
        <v>23</v>
      </c>
      <c r="D475" s="84">
        <f>VLOOKUP($A$472,Raport4!$B$8:$T$255,4)</f>
        <v>84.5</v>
      </c>
      <c r="E475" s="84">
        <f>VLOOKUP($A$472,Raport4!$B$8:$T$255,5)</f>
        <v>80</v>
      </c>
      <c r="F475" s="84">
        <f>VLOOKUP($A$472,Raport4!$B$8:$T$255,6)</f>
        <v>91</v>
      </c>
      <c r="G475" s="84">
        <f>VLOOKUP($A$472,Raport4!$B$8:$T$255,7)</f>
        <v>86</v>
      </c>
      <c r="H475" s="84">
        <f>VLOOKUP($A$472,Raport4!$B$8:$T$255,8)</f>
        <v>87</v>
      </c>
      <c r="I475" s="84">
        <f>VLOOKUP($A$472,Raport4!$B$8:$T$255,9)</f>
        <v>84</v>
      </c>
      <c r="J475" s="84">
        <f>VLOOKUP($A$472,Raport4!$B$8:$T$255,10)</f>
        <v>90</v>
      </c>
      <c r="K475" s="84">
        <f>VLOOKUP($A$472,Raport4!$B$8:$T$255,11)</f>
        <v>87</v>
      </c>
      <c r="L475" s="84">
        <f>VLOOKUP($A$472,Raport4!$B$8:$T$255,12)</f>
        <v>86</v>
      </c>
      <c r="M475" s="84">
        <f>VLOOKUP($A$472,Raport4!$B$8:$T$255,12)</f>
        <v>86</v>
      </c>
      <c r="N475" s="84">
        <f>VLOOKUP($A$472,Raport4!$B$8:$T$255,14)</f>
        <v>79.5</v>
      </c>
      <c r="O475" s="84">
        <f>VLOOKUP($A$472,Raport4!$B$8:$T$255,15)</f>
        <v>70.5</v>
      </c>
      <c r="P475" s="84">
        <f>VLOOKUP($A$472,Raport4!$B$8:$T$255,16)</f>
        <v>81.5</v>
      </c>
      <c r="Q475" s="84">
        <f>VLOOKUP($A$472,Raport4!$B$8:$T$255,17)</f>
        <v>75</v>
      </c>
      <c r="R475" s="84">
        <f>VLOOKUP($A$472,Raport4!$B$8:$T$255,18)</f>
        <v>81</v>
      </c>
      <c r="S475" s="38">
        <f t="shared" si="254"/>
        <v>1249</v>
      </c>
      <c r="T475" s="38">
        <f t="shared" si="256"/>
        <v>83.27</v>
      </c>
      <c r="U475" s="375"/>
      <c r="V475" s="340"/>
    </row>
    <row r="476" spans="1:22" ht="15" customHeight="1">
      <c r="A476" s="361"/>
      <c r="B476" s="77" t="str">
        <f>VLOOKUP($A$472,PresensiMIPA!$A$7:$W$360,4)</f>
        <v>3526011511030001</v>
      </c>
      <c r="C476" s="35" t="s">
        <v>24</v>
      </c>
      <c r="D476" s="84">
        <f>VLOOKUP($A$472,Raport5!$B$8:$T$280,4)</f>
        <v>87</v>
      </c>
      <c r="E476" s="84">
        <f>VLOOKUP($A$472,Raport5!$B$8:$T$280,5)</f>
        <v>83.5</v>
      </c>
      <c r="F476" s="84">
        <f>VLOOKUP($A$472,Raport5!$B$8:$T$280,6)</f>
        <v>87</v>
      </c>
      <c r="G476" s="84">
        <f>VLOOKUP($A$472,Raport5!$B$8:$T$280,7)</f>
        <v>88.5</v>
      </c>
      <c r="H476" s="84">
        <f>VLOOKUP($A$472,Raport5!$B$8:$T$280,8)</f>
        <v>86.5</v>
      </c>
      <c r="I476" s="84">
        <f>VLOOKUP($A$472,Raport5!$B$8:$T$280,9)</f>
        <v>85</v>
      </c>
      <c r="J476" s="84">
        <f>VLOOKUP($A$472,Raport5!$B$8:$T$280,10)</f>
        <v>92</v>
      </c>
      <c r="K476" s="84">
        <f>VLOOKUP($A$472,Raport5!$B$8:$T$280,11)</f>
        <v>88</v>
      </c>
      <c r="L476" s="84">
        <f>VLOOKUP($A$472,Raport5!$B$8:$T$280,12)</f>
        <v>90</v>
      </c>
      <c r="M476" s="84">
        <f>VLOOKUP($A$472,Raport5!$B$8:$T$280,13)</f>
        <v>76.5</v>
      </c>
      <c r="N476" s="84">
        <f>VLOOKUP($A$472,Raport5!$B$8:$T$280,14)</f>
        <v>82.5</v>
      </c>
      <c r="O476" s="84">
        <f>VLOOKUP($A$472,Raport5!$B$8:$T$280,15)</f>
        <v>74</v>
      </c>
      <c r="P476" s="84">
        <f>VLOOKUP($A$472,Raport5!$B$8:$T$280,16)</f>
        <v>81</v>
      </c>
      <c r="Q476" s="84">
        <f>VLOOKUP($A$472,Raport5!$B$8:$T$280,17)</f>
        <v>78.5</v>
      </c>
      <c r="R476" s="84">
        <f>VLOOKUP($A$472,Raport5!$B$8:$T$280,18)</f>
        <v>87</v>
      </c>
      <c r="S476" s="38">
        <f t="shared" si="254"/>
        <v>1267</v>
      </c>
      <c r="T476" s="38">
        <f t="shared" si="256"/>
        <v>84.47</v>
      </c>
      <c r="U476" s="375"/>
      <c r="V476" s="340"/>
    </row>
    <row r="477" spans="1:22" ht="15" customHeight="1">
      <c r="A477" s="361"/>
      <c r="B477" s="78">
        <f>VLOOKUP($A$472,PresensiMIPA!$A$7:$W$360,2)</f>
        <v>12327</v>
      </c>
      <c r="C477" s="35" t="s">
        <v>67</v>
      </c>
      <c r="D477" s="84">
        <f>VLOOKUP($A$472,Raport6!$B$8:$T$280,4)</f>
        <v>88</v>
      </c>
      <c r="E477" s="84">
        <f>VLOOKUP($A$472,Raport6!$B$8:$T$280,5)</f>
        <v>86</v>
      </c>
      <c r="F477" s="84">
        <f>VLOOKUP($A$472,Raport6!$B$8:$T$280,6)</f>
        <v>91</v>
      </c>
      <c r="G477" s="84">
        <f>VLOOKUP($A$472,Raport6!$B$8:$T$280,7)</f>
        <v>88.5</v>
      </c>
      <c r="H477" s="84">
        <f>VLOOKUP($A$472,Raport6!$B$8:$T$280,8)</f>
        <v>86.5</v>
      </c>
      <c r="I477" s="84">
        <f>VLOOKUP($A$472,Raport6!$B$8:$T$280,9)</f>
        <v>86</v>
      </c>
      <c r="J477" s="84">
        <f>VLOOKUP($A$472,Raport6!$B$8:$T$280,10)</f>
        <v>94.5</v>
      </c>
      <c r="K477" s="84">
        <f>VLOOKUP($A$472,Raport6!$B$8:$T$280,11)</f>
        <v>91</v>
      </c>
      <c r="L477" s="84">
        <f>VLOOKUP($A$472,Raport6!$B$8:$T$280,12)</f>
        <v>89</v>
      </c>
      <c r="M477" s="84">
        <f>VLOOKUP($A$472,Raport6!$B$8:$T$280,13)</f>
        <v>81</v>
      </c>
      <c r="N477" s="84">
        <f>VLOOKUP($A$472,Raport6!$B$8:$T$280,14)</f>
        <v>80</v>
      </c>
      <c r="O477" s="84">
        <f>VLOOKUP($A$472,Raport6!$B$8:$T$280,15)</f>
        <v>75</v>
      </c>
      <c r="P477" s="84">
        <f>VLOOKUP($A$472,Raport6!$B$8:$T$280,16)</f>
        <v>81</v>
      </c>
      <c r="Q477" s="84">
        <f>VLOOKUP($A$472,Raport6!$B$8:$T$280,17)</f>
        <v>82.5</v>
      </c>
      <c r="R477" s="84">
        <f>VLOOKUP($A$472,Raport6!$B$8:$T$280,18)</f>
        <v>89.5</v>
      </c>
      <c r="S477" s="38">
        <f t="shared" si="254"/>
        <v>1289.5</v>
      </c>
      <c r="T477" s="38">
        <f t="shared" si="256"/>
        <v>85.97</v>
      </c>
      <c r="U477" s="375"/>
      <c r="V477" s="340"/>
    </row>
    <row r="478" spans="1:22" ht="15" customHeight="1">
      <c r="A478" s="361"/>
      <c r="B478" s="78" t="str">
        <f>VLOOKUP($A$472,PresensiMIPA!$A$7:$W$360,3)</f>
        <v>0036390690</v>
      </c>
      <c r="C478" s="28" t="s">
        <v>21</v>
      </c>
      <c r="D478" s="40">
        <f t="shared" ref="D478:S478" si="257">ROUND(((D472+D473+D474+D475+D476+D477)/6),2)</f>
        <v>83.75</v>
      </c>
      <c r="E478" s="40">
        <f t="shared" si="257"/>
        <v>80.5</v>
      </c>
      <c r="F478" s="40">
        <f t="shared" si="257"/>
        <v>83.83</v>
      </c>
      <c r="G478" s="40">
        <f t="shared" si="257"/>
        <v>84.17</v>
      </c>
      <c r="H478" s="40">
        <f t="shared" si="257"/>
        <v>81.67</v>
      </c>
      <c r="I478" s="40">
        <f t="shared" si="257"/>
        <v>83.42</v>
      </c>
      <c r="J478" s="40">
        <f t="shared" si="257"/>
        <v>88.42</v>
      </c>
      <c r="K478" s="40">
        <f t="shared" si="257"/>
        <v>86.5</v>
      </c>
      <c r="L478" s="40">
        <f t="shared" si="257"/>
        <v>85.5</v>
      </c>
      <c r="M478" s="40">
        <f t="shared" ref="M478" si="258">ROUND(((M472+M473+M474+M475+M476+M477)/6),2)</f>
        <v>77.83</v>
      </c>
      <c r="N478" s="40">
        <f t="shared" si="257"/>
        <v>78.17</v>
      </c>
      <c r="O478" s="40">
        <f t="shared" si="257"/>
        <v>73.5</v>
      </c>
      <c r="P478" s="40">
        <f t="shared" si="257"/>
        <v>78.58</v>
      </c>
      <c r="Q478" s="40">
        <f t="shared" si="257"/>
        <v>78.92</v>
      </c>
      <c r="R478" s="40">
        <f t="shared" si="257"/>
        <v>82.75</v>
      </c>
      <c r="S478" s="39">
        <f t="shared" si="257"/>
        <v>1227.5</v>
      </c>
      <c r="T478" s="40">
        <f t="shared" si="256"/>
        <v>81.83</v>
      </c>
      <c r="U478" s="375"/>
      <c r="V478" s="340"/>
    </row>
    <row r="479" spans="1:22" ht="15" customHeight="1">
      <c r="A479" s="361"/>
      <c r="B479" s="78"/>
      <c r="C479" s="28" t="s">
        <v>206</v>
      </c>
      <c r="D479" s="79">
        <f>VLOOKUP($A$472,'Nilai USP'!$B$8:$T$280,4)</f>
        <v>95</v>
      </c>
      <c r="E479" s="79">
        <f>VLOOKUP($A$472,'Nilai USP'!$B$8:$T$280,5)</f>
        <v>82.307692307692307</v>
      </c>
      <c r="F479" s="79">
        <f>VLOOKUP($A$472,'Nilai USP'!$B$8:$T$280,6)</f>
        <v>88</v>
      </c>
      <c r="G479" s="79">
        <f>VLOOKUP($A$472,'Nilai USP'!$B$8:$T$280,7)</f>
        <v>88</v>
      </c>
      <c r="H479" s="79">
        <f>VLOOKUP($A$472,'Nilai USP'!$B$8:$T$280,8)</f>
        <v>87</v>
      </c>
      <c r="I479" s="79">
        <f>VLOOKUP($A$472,'Nilai USP'!$B$8:$T$280,9)</f>
        <v>93</v>
      </c>
      <c r="J479" s="79">
        <f>VLOOKUP($A$472,'Nilai USP'!$B$8:$T$280,10)</f>
        <v>93</v>
      </c>
      <c r="K479" s="79">
        <f>VLOOKUP($A$472,'Nilai USP'!$B$8:$T$280,11)</f>
        <v>95</v>
      </c>
      <c r="L479" s="79">
        <f>VLOOKUP($A$472,'Nilai USP'!$B$8:$T$280,12)</f>
        <v>85</v>
      </c>
      <c r="M479" s="79">
        <f>VLOOKUP($A$472,'Nilai USP'!$B$8:$T$280,13)</f>
        <v>88.529411764705884</v>
      </c>
      <c r="N479" s="79">
        <f>VLOOKUP($A$472,'Nilai USP'!$B$8:$T$280,14)</f>
        <v>81</v>
      </c>
      <c r="O479" s="79">
        <f>VLOOKUP($A$472,'Nilai USP'!$B$8:$T$280,15)</f>
        <v>82</v>
      </c>
      <c r="P479" s="79">
        <f>VLOOKUP($A$472,'Nilai USP'!$B$8:$T$280,16)</f>
        <v>84</v>
      </c>
      <c r="Q479" s="79">
        <f>VLOOKUP($A$472,'Nilai USP'!$B$8:$T$280,17)</f>
        <v>80</v>
      </c>
      <c r="R479" s="79">
        <f>VLOOKUP($A$472,'Nilai USP'!$B$8:$T$280,18)</f>
        <v>85</v>
      </c>
      <c r="S479" s="38">
        <f t="shared" ref="S479:S486" si="259">SUM(D479:R479)</f>
        <v>1306.8371040723982</v>
      </c>
      <c r="T479" s="38">
        <f t="shared" si="256"/>
        <v>87.12</v>
      </c>
      <c r="U479" s="375"/>
      <c r="V479" s="340"/>
    </row>
    <row r="480" spans="1:22" ht="15" customHeight="1" thickBot="1">
      <c r="A480" s="362"/>
      <c r="B480" s="29"/>
      <c r="C480" s="37" t="s">
        <v>205</v>
      </c>
      <c r="D480" s="41">
        <f t="shared" ref="D480:R480" si="260">ROUND((D478*$V$6+D479*$V$7),0)</f>
        <v>89</v>
      </c>
      <c r="E480" s="41">
        <f t="shared" si="260"/>
        <v>81</v>
      </c>
      <c r="F480" s="41">
        <f t="shared" si="260"/>
        <v>86</v>
      </c>
      <c r="G480" s="41">
        <f t="shared" si="260"/>
        <v>86</v>
      </c>
      <c r="H480" s="41">
        <f t="shared" si="260"/>
        <v>84</v>
      </c>
      <c r="I480" s="41">
        <f t="shared" si="260"/>
        <v>88</v>
      </c>
      <c r="J480" s="41">
        <f t="shared" si="260"/>
        <v>91</v>
      </c>
      <c r="K480" s="41">
        <f t="shared" si="260"/>
        <v>91</v>
      </c>
      <c r="L480" s="41">
        <f t="shared" si="260"/>
        <v>85</v>
      </c>
      <c r="M480" s="41">
        <f t="shared" si="260"/>
        <v>83</v>
      </c>
      <c r="N480" s="41">
        <f t="shared" si="260"/>
        <v>80</v>
      </c>
      <c r="O480" s="41">
        <f t="shared" si="260"/>
        <v>78</v>
      </c>
      <c r="P480" s="41">
        <f t="shared" si="260"/>
        <v>81</v>
      </c>
      <c r="Q480" s="41">
        <f t="shared" si="260"/>
        <v>79</v>
      </c>
      <c r="R480" s="41">
        <f t="shared" si="260"/>
        <v>84</v>
      </c>
      <c r="S480" s="41">
        <f t="shared" si="259"/>
        <v>1266</v>
      </c>
      <c r="T480" s="41">
        <f t="shared" si="256"/>
        <v>84.4</v>
      </c>
      <c r="U480" s="376"/>
      <c r="V480" s="341"/>
    </row>
    <row r="481" spans="1:22" ht="15" customHeight="1" thickTop="1">
      <c r="A481" s="377">
        <v>53</v>
      </c>
      <c r="B481" s="26"/>
      <c r="C481" s="34" t="s">
        <v>34</v>
      </c>
      <c r="D481" s="83">
        <f>VLOOKUP($A$481,Raport1!$B$8:$T$280,4)</f>
        <v>75.5</v>
      </c>
      <c r="E481" s="83">
        <f>VLOOKUP($A$481,Raport1!$B$8:$T$280,5)</f>
        <v>76</v>
      </c>
      <c r="F481" s="83">
        <f>VLOOKUP($A$481,Raport1!$B$8:$T$280,6)</f>
        <v>74</v>
      </c>
      <c r="G481" s="83">
        <f>VLOOKUP($A$481,Raport1!$B$8:$T$280,7)</f>
        <v>73</v>
      </c>
      <c r="H481" s="83">
        <f>VLOOKUP($A$481,Raport1!$B$8:$T$280,8)</f>
        <v>87.5</v>
      </c>
      <c r="I481" s="83">
        <f>VLOOKUP($A$481,Raport1!$B$8:$T$280,9)</f>
        <v>78.5</v>
      </c>
      <c r="J481" s="83">
        <f>VLOOKUP($A$481,Raport1!$B$8:$T$280,10)</f>
        <v>84</v>
      </c>
      <c r="K481" s="83">
        <f>VLOOKUP($A$481,Raport1!$B$8:$T$280,11)</f>
        <v>82.5</v>
      </c>
      <c r="L481" s="83">
        <f>VLOOKUP($A$481,Raport1!$B$8:$T$280,12)</f>
        <v>85</v>
      </c>
      <c r="M481" s="83">
        <f>VLOOKUP($A$481,Raport1!$B$8:$T$280,13)</f>
        <v>73.5</v>
      </c>
      <c r="N481" s="83">
        <f>VLOOKUP($A$481,Raport1!$B$8:$T$280,14)</f>
        <v>71</v>
      </c>
      <c r="O481" s="83">
        <f>VLOOKUP($A$481,Raport1!$B$8:$T$280,15)</f>
        <v>73</v>
      </c>
      <c r="P481" s="83">
        <f>VLOOKUP($A$481,Raport1!$B$8:$T$280,16)</f>
        <v>75</v>
      </c>
      <c r="Q481" s="83">
        <f>VLOOKUP($A$481,Raport1!$B$8:$T$280,17)</f>
        <v>73.5</v>
      </c>
      <c r="R481" s="83">
        <f>VLOOKUP($A$481,Raport1!$B$8:$T$280,18)</f>
        <v>76</v>
      </c>
      <c r="S481" s="80">
        <f t="shared" si="259"/>
        <v>1158</v>
      </c>
      <c r="T481" s="80">
        <f t="shared" ref="T481:T489" si="261">ROUND(S481/COUNT(D481:R481),2)</f>
        <v>77.2</v>
      </c>
      <c r="U481" s="337" t="str">
        <f>'SIKAP IPA'!J244</f>
        <v>SB</v>
      </c>
      <c r="V481" s="340" t="s">
        <v>33</v>
      </c>
    </row>
    <row r="482" spans="1:22" ht="15" customHeight="1">
      <c r="A482" s="361"/>
      <c r="B482" s="26"/>
      <c r="C482" s="35" t="s">
        <v>35</v>
      </c>
      <c r="D482" s="84">
        <f>VLOOKUP($A$481,Raport2!$B$8:$T$280,4)</f>
        <v>77.5</v>
      </c>
      <c r="E482" s="84">
        <f>VLOOKUP($A$481,Raport2!$B$8:$T$280,5)</f>
        <v>76</v>
      </c>
      <c r="F482" s="84">
        <f>VLOOKUP($A$481,Raport2!$B$8:$T$280,6)</f>
        <v>75</v>
      </c>
      <c r="G482" s="84">
        <f>VLOOKUP($A$481,Raport2!$B$8:$T$280,7)</f>
        <v>79</v>
      </c>
      <c r="H482" s="84">
        <f>VLOOKUP($A$481,Raport2!$B$8:$T$280,8)</f>
        <v>87.5</v>
      </c>
      <c r="I482" s="84">
        <f>VLOOKUP($A$481,Raport2!$B$8:$T$280,9)</f>
        <v>82</v>
      </c>
      <c r="J482" s="84">
        <f>VLOOKUP($A$481,Raport2!$B$8:$T$280,10)</f>
        <v>87</v>
      </c>
      <c r="K482" s="84">
        <f>VLOOKUP($A$481,Raport2!$B$8:$T$280,11)</f>
        <v>85</v>
      </c>
      <c r="L482" s="84">
        <f>VLOOKUP($A$481,Raport2!$B$8:$T$280,12)</f>
        <v>84</v>
      </c>
      <c r="M482" s="84">
        <f>VLOOKUP($A$481,Raport2!$B$8:$T$280,13)</f>
        <v>75.5</v>
      </c>
      <c r="N482" s="84">
        <f>VLOOKUP($A$481,Raport2!$B$8:$T$280,14)</f>
        <v>74</v>
      </c>
      <c r="O482" s="84">
        <f>VLOOKUP($A$481,Raport2!$B$8:$T$280,15)</f>
        <v>78</v>
      </c>
      <c r="P482" s="84">
        <f>VLOOKUP($A$481,Raport2!$B$8:$T$280,16)</f>
        <v>80</v>
      </c>
      <c r="Q482" s="84">
        <f>VLOOKUP($A$481,Raport2!$B$8:$T$280,17)</f>
        <v>79.5</v>
      </c>
      <c r="R482" s="84">
        <f>VLOOKUP($A$481,Raport2!$B$8:$T$280,18)</f>
        <v>79.5</v>
      </c>
      <c r="S482" s="38">
        <f t="shared" si="259"/>
        <v>1199.5</v>
      </c>
      <c r="T482" s="38">
        <f t="shared" si="261"/>
        <v>79.97</v>
      </c>
      <c r="U482" s="375"/>
      <c r="V482" s="340"/>
    </row>
    <row r="483" spans="1:22" ht="15" customHeight="1">
      <c r="A483" s="361"/>
      <c r="B483" s="342" t="str">
        <f>VLOOKUP($A$481,PresensiMIPA!$A$7:$W$360,7)</f>
        <v>MAULANA MALIK IBRAHIM</v>
      </c>
      <c r="C483" s="35" t="s">
        <v>22</v>
      </c>
      <c r="D483" s="84">
        <f>VLOOKUP($A$481,Raport3!$B$8:$T$280,4)</f>
        <v>83.5</v>
      </c>
      <c r="E483" s="84">
        <f>VLOOKUP($A$481,Raport3!$B$8:$T$280,5)</f>
        <v>78</v>
      </c>
      <c r="F483" s="84">
        <f>VLOOKUP($A$481,Raport3!$B$8:$T$280,6)</f>
        <v>88</v>
      </c>
      <c r="G483" s="84">
        <f>VLOOKUP($A$481,Raport3!$B$8:$T$280,7)</f>
        <v>88.5</v>
      </c>
      <c r="H483" s="84">
        <f>VLOOKUP($A$481,Raport3!$B$8:$T$280,8)</f>
        <v>84</v>
      </c>
      <c r="I483" s="84">
        <f>VLOOKUP($A$481,Raport3!$B$8:$T$280,9)</f>
        <v>83.5</v>
      </c>
      <c r="J483" s="84">
        <f>VLOOKUP($A$481,Raport3!$B$8:$T$280,10)</f>
        <v>88.5</v>
      </c>
      <c r="K483" s="84">
        <f>VLOOKUP($A$481,Raport3!$B$8:$T$280,11)</f>
        <v>87</v>
      </c>
      <c r="L483" s="84">
        <f>VLOOKUP($A$481,Raport3!$B$8:$T$280,12)</f>
        <v>86.5</v>
      </c>
      <c r="M483" s="84">
        <f>VLOOKUP($A$481,Raport3!$B$8:$T$280,13)</f>
        <v>80.5</v>
      </c>
      <c r="N483" s="84">
        <f>VLOOKUP($A$481,Raport3!$B$8:$T$280,14)</f>
        <v>80</v>
      </c>
      <c r="O483" s="84">
        <f>VLOOKUP($A$481,Raport3!$B$8:$T$280,15)</f>
        <v>81.5</v>
      </c>
      <c r="P483" s="84">
        <f>VLOOKUP($A$481,Raport3!$B$8:$T$280,16)</f>
        <v>77</v>
      </c>
      <c r="Q483" s="84">
        <f>VLOOKUP($A$481,Raport3!$B$8:$T$280,17)</f>
        <v>80.5</v>
      </c>
      <c r="R483" s="84">
        <f>VLOOKUP($A$481,Raport3!$B$8:$T$280,18)</f>
        <v>78</v>
      </c>
      <c r="S483" s="38">
        <f t="shared" si="259"/>
        <v>1245</v>
      </c>
      <c r="T483" s="38">
        <f t="shared" si="261"/>
        <v>83</v>
      </c>
      <c r="U483" s="375"/>
      <c r="V483" s="340"/>
    </row>
    <row r="484" spans="1:22" ht="15" customHeight="1">
      <c r="A484" s="361"/>
      <c r="B484" s="342"/>
      <c r="C484" s="35" t="s">
        <v>23</v>
      </c>
      <c r="D484" s="84">
        <f>VLOOKUP($A$481,Raport4!$B$8:$T$255,4)</f>
        <v>86</v>
      </c>
      <c r="E484" s="84">
        <f>VLOOKUP($A$481,Raport4!$B$8:$T$255,5)</f>
        <v>80</v>
      </c>
      <c r="F484" s="84">
        <f>VLOOKUP($A$481,Raport4!$B$8:$T$255,6)</f>
        <v>90.5</v>
      </c>
      <c r="G484" s="84">
        <f>VLOOKUP($A$481,Raport4!$B$8:$T$255,7)</f>
        <v>89</v>
      </c>
      <c r="H484" s="84">
        <f>VLOOKUP($A$481,Raport4!$B$8:$T$255,8)</f>
        <v>87</v>
      </c>
      <c r="I484" s="84">
        <f>VLOOKUP($A$481,Raport4!$B$8:$T$255,9)</f>
        <v>84</v>
      </c>
      <c r="J484" s="84">
        <f>VLOOKUP($A$481,Raport4!$B$8:$T$255,10)</f>
        <v>91</v>
      </c>
      <c r="K484" s="84">
        <f>VLOOKUP($A$481,Raport4!$B$8:$T$255,11)</f>
        <v>87</v>
      </c>
      <c r="L484" s="84">
        <f>VLOOKUP($A$481,Raport4!$B$8:$T$255,12)</f>
        <v>86.5</v>
      </c>
      <c r="M484" s="84">
        <f>VLOOKUP($A$481,Raport4!$B$8:$T$255,12)</f>
        <v>86.5</v>
      </c>
      <c r="N484" s="84">
        <f>VLOOKUP($A$481,Raport4!$B$8:$T$255,14)</f>
        <v>79.5</v>
      </c>
      <c r="O484" s="84">
        <f>VLOOKUP($A$481,Raport4!$B$8:$T$255,15)</f>
        <v>80</v>
      </c>
      <c r="P484" s="84">
        <f>VLOOKUP($A$481,Raport4!$B$8:$T$255,16)</f>
        <v>78.5</v>
      </c>
      <c r="Q484" s="84">
        <f>VLOOKUP($A$481,Raport4!$B$8:$T$255,17)</f>
        <v>75</v>
      </c>
      <c r="R484" s="84">
        <f>VLOOKUP($A$481,Raport4!$B$8:$T$255,18)</f>
        <v>80</v>
      </c>
      <c r="S484" s="38">
        <f t="shared" si="259"/>
        <v>1260.5</v>
      </c>
      <c r="T484" s="38">
        <f t="shared" si="261"/>
        <v>84.03</v>
      </c>
      <c r="U484" s="375"/>
      <c r="V484" s="340"/>
    </row>
    <row r="485" spans="1:22" ht="15" customHeight="1">
      <c r="A485" s="361"/>
      <c r="B485" s="77" t="str">
        <f>VLOOKUP($A$481,PresensiMIPA!$A$7:$W$360,4)</f>
        <v>3526022604040001</v>
      </c>
      <c r="C485" s="35" t="s">
        <v>24</v>
      </c>
      <c r="D485" s="84">
        <f>VLOOKUP($A$481,Raport5!$B$8:$T$280,4)</f>
        <v>87.5</v>
      </c>
      <c r="E485" s="84">
        <f>VLOOKUP($A$481,Raport5!$B$8:$T$280,5)</f>
        <v>84</v>
      </c>
      <c r="F485" s="84">
        <f>VLOOKUP($A$481,Raport5!$B$8:$T$280,6)</f>
        <v>88</v>
      </c>
      <c r="G485" s="84">
        <f>VLOOKUP($A$481,Raport5!$B$8:$T$280,7)</f>
        <v>85.5</v>
      </c>
      <c r="H485" s="84">
        <f>VLOOKUP($A$481,Raport5!$B$8:$T$280,8)</f>
        <v>86.5</v>
      </c>
      <c r="I485" s="84">
        <f>VLOOKUP($A$481,Raport5!$B$8:$T$280,9)</f>
        <v>85.5</v>
      </c>
      <c r="J485" s="84">
        <f>VLOOKUP($A$481,Raport5!$B$8:$T$280,10)</f>
        <v>93</v>
      </c>
      <c r="K485" s="84">
        <f>VLOOKUP($A$481,Raport5!$B$8:$T$280,11)</f>
        <v>88</v>
      </c>
      <c r="L485" s="84">
        <f>VLOOKUP($A$481,Raport5!$B$8:$T$280,12)</f>
        <v>92.5</v>
      </c>
      <c r="M485" s="84">
        <f>VLOOKUP($A$481,Raport5!$B$8:$T$280,13)</f>
        <v>79.5</v>
      </c>
      <c r="N485" s="84">
        <f>VLOOKUP($A$481,Raport5!$B$8:$T$280,14)</f>
        <v>82.5</v>
      </c>
      <c r="O485" s="84">
        <f>VLOOKUP($A$481,Raport5!$B$8:$T$280,15)</f>
        <v>83</v>
      </c>
      <c r="P485" s="84">
        <f>VLOOKUP($A$481,Raport5!$B$8:$T$280,16)</f>
        <v>80</v>
      </c>
      <c r="Q485" s="84">
        <f>VLOOKUP($A$481,Raport5!$B$8:$T$280,17)</f>
        <v>81.5</v>
      </c>
      <c r="R485" s="84">
        <f>VLOOKUP($A$481,Raport5!$B$8:$T$280,18)</f>
        <v>83</v>
      </c>
      <c r="S485" s="38">
        <f t="shared" si="259"/>
        <v>1280</v>
      </c>
      <c r="T485" s="38">
        <f t="shared" si="261"/>
        <v>85.33</v>
      </c>
      <c r="U485" s="375"/>
      <c r="V485" s="340"/>
    </row>
    <row r="486" spans="1:22" ht="15" customHeight="1">
      <c r="A486" s="361"/>
      <c r="B486" s="78">
        <f>VLOOKUP($A$481,PresensiMIPA!$A$7:$W$360,2)</f>
        <v>12331</v>
      </c>
      <c r="C486" s="35" t="s">
        <v>67</v>
      </c>
      <c r="D486" s="84">
        <f>VLOOKUP($A$481,Raport6!$B$8:$T$280,4)</f>
        <v>89</v>
      </c>
      <c r="E486" s="84">
        <f>VLOOKUP($A$481,Raport6!$B$8:$T$280,5)</f>
        <v>87</v>
      </c>
      <c r="F486" s="84">
        <f>VLOOKUP($A$481,Raport6!$B$8:$T$280,6)</f>
        <v>91</v>
      </c>
      <c r="G486" s="84">
        <f>VLOOKUP($A$481,Raport6!$B$8:$T$280,7)</f>
        <v>85.5</v>
      </c>
      <c r="H486" s="84">
        <f>VLOOKUP($A$481,Raport6!$B$8:$T$280,8)</f>
        <v>86.5</v>
      </c>
      <c r="I486" s="84">
        <f>VLOOKUP($A$481,Raport6!$B$8:$T$280,9)</f>
        <v>86</v>
      </c>
      <c r="J486" s="84">
        <f>VLOOKUP($A$481,Raport6!$B$8:$T$280,10)</f>
        <v>96</v>
      </c>
      <c r="K486" s="84">
        <f>VLOOKUP($A$481,Raport6!$B$8:$T$280,11)</f>
        <v>91</v>
      </c>
      <c r="L486" s="84">
        <f>VLOOKUP($A$481,Raport6!$B$8:$T$280,12)</f>
        <v>93.5</v>
      </c>
      <c r="M486" s="84">
        <f>VLOOKUP($A$481,Raport6!$B$8:$T$280,13)</f>
        <v>85</v>
      </c>
      <c r="N486" s="84">
        <f>VLOOKUP($A$481,Raport6!$B$8:$T$280,14)</f>
        <v>80</v>
      </c>
      <c r="O486" s="84">
        <f>VLOOKUP($A$481,Raport6!$B$8:$T$280,15)</f>
        <v>83</v>
      </c>
      <c r="P486" s="84">
        <f>VLOOKUP($A$481,Raport6!$B$8:$T$280,16)</f>
        <v>81.5</v>
      </c>
      <c r="Q486" s="84">
        <f>VLOOKUP($A$481,Raport6!$B$8:$T$280,17)</f>
        <v>82.5</v>
      </c>
      <c r="R486" s="84">
        <f>VLOOKUP($A$481,Raport6!$B$8:$T$280,18)</f>
        <v>85</v>
      </c>
      <c r="S486" s="38">
        <f t="shared" si="259"/>
        <v>1302.5</v>
      </c>
      <c r="T486" s="38">
        <f t="shared" si="261"/>
        <v>86.83</v>
      </c>
      <c r="U486" s="375"/>
      <c r="V486" s="340"/>
    </row>
    <row r="487" spans="1:22" ht="15" customHeight="1">
      <c r="A487" s="361"/>
      <c r="B487" s="78" t="str">
        <f>VLOOKUP($A$481,PresensiMIPA!$A$7:$W$360,3)</f>
        <v>0047374469</v>
      </c>
      <c r="C487" s="28" t="s">
        <v>21</v>
      </c>
      <c r="D487" s="40">
        <f t="shared" ref="D487:S487" si="262">ROUND(((D481+D482+D483+D484+D485+D486)/6),2)</f>
        <v>83.17</v>
      </c>
      <c r="E487" s="40">
        <f t="shared" si="262"/>
        <v>80.17</v>
      </c>
      <c r="F487" s="40">
        <f t="shared" si="262"/>
        <v>84.42</v>
      </c>
      <c r="G487" s="40">
        <f t="shared" si="262"/>
        <v>83.42</v>
      </c>
      <c r="H487" s="40">
        <f t="shared" si="262"/>
        <v>86.5</v>
      </c>
      <c r="I487" s="40">
        <f t="shared" si="262"/>
        <v>83.25</v>
      </c>
      <c r="J487" s="40">
        <f t="shared" si="262"/>
        <v>89.92</v>
      </c>
      <c r="K487" s="40">
        <f t="shared" si="262"/>
        <v>86.75</v>
      </c>
      <c r="L487" s="40">
        <f t="shared" si="262"/>
        <v>88</v>
      </c>
      <c r="M487" s="40">
        <f t="shared" ref="M487" si="263">ROUND(((M481+M482+M483+M484+M485+M486)/6),2)</f>
        <v>80.08</v>
      </c>
      <c r="N487" s="40">
        <f t="shared" si="262"/>
        <v>77.83</v>
      </c>
      <c r="O487" s="40">
        <f t="shared" si="262"/>
        <v>79.75</v>
      </c>
      <c r="P487" s="40">
        <f t="shared" si="262"/>
        <v>78.67</v>
      </c>
      <c r="Q487" s="40">
        <f t="shared" si="262"/>
        <v>78.75</v>
      </c>
      <c r="R487" s="40">
        <f t="shared" si="262"/>
        <v>80.25</v>
      </c>
      <c r="S487" s="39">
        <f t="shared" si="262"/>
        <v>1240.92</v>
      </c>
      <c r="T487" s="40">
        <f t="shared" si="261"/>
        <v>82.73</v>
      </c>
      <c r="U487" s="375"/>
      <c r="V487" s="340"/>
    </row>
    <row r="488" spans="1:22" ht="15" customHeight="1">
      <c r="A488" s="361"/>
      <c r="B488" s="78"/>
      <c r="C488" s="28" t="s">
        <v>206</v>
      </c>
      <c r="D488" s="79">
        <f>VLOOKUP($A$481,'Nilai USP'!$B$8:$T$280,4)</f>
        <v>90</v>
      </c>
      <c r="E488" s="79">
        <f>VLOOKUP($A$481,'Nilai USP'!$B$8:$T$280,5)</f>
        <v>86.15384615384616</v>
      </c>
      <c r="F488" s="79">
        <f>VLOOKUP($A$481,'Nilai USP'!$B$8:$T$280,6)</f>
        <v>91</v>
      </c>
      <c r="G488" s="79">
        <f>VLOOKUP($A$481,'Nilai USP'!$B$8:$T$280,7)</f>
        <v>95</v>
      </c>
      <c r="H488" s="79">
        <f>VLOOKUP($A$481,'Nilai USP'!$B$8:$T$280,8)</f>
        <v>90</v>
      </c>
      <c r="I488" s="79">
        <f>VLOOKUP($A$481,'Nilai USP'!$B$8:$T$280,9)</f>
        <v>93</v>
      </c>
      <c r="J488" s="79">
        <f>VLOOKUP($A$481,'Nilai USP'!$B$8:$T$280,10)</f>
        <v>90</v>
      </c>
      <c r="K488" s="79">
        <f>VLOOKUP($A$481,'Nilai USP'!$B$8:$T$280,11)</f>
        <v>96</v>
      </c>
      <c r="L488" s="79">
        <f>VLOOKUP($A$481,'Nilai USP'!$B$8:$T$280,12)</f>
        <v>94</v>
      </c>
      <c r="M488" s="79">
        <f>VLOOKUP($A$481,'Nilai USP'!$B$8:$T$280,13)</f>
        <v>88.529411764705884</v>
      </c>
      <c r="N488" s="79">
        <f>VLOOKUP($A$481,'Nilai USP'!$B$8:$T$280,14)</f>
        <v>81</v>
      </c>
      <c r="O488" s="79">
        <f>VLOOKUP($A$481,'Nilai USP'!$B$8:$T$280,15)</f>
        <v>90</v>
      </c>
      <c r="P488" s="79">
        <f>VLOOKUP($A$481,'Nilai USP'!$B$8:$T$280,16)</f>
        <v>90</v>
      </c>
      <c r="Q488" s="79">
        <f>VLOOKUP($A$481,'Nilai USP'!$B$8:$T$280,17)</f>
        <v>80</v>
      </c>
      <c r="R488" s="79">
        <f>VLOOKUP($A$481,'Nilai USP'!$B$8:$T$280,18)</f>
        <v>85</v>
      </c>
      <c r="S488" s="38">
        <f t="shared" ref="S488:S495" si="264">SUM(D488:R488)</f>
        <v>1339.683257918552</v>
      </c>
      <c r="T488" s="38">
        <f t="shared" si="261"/>
        <v>89.31</v>
      </c>
      <c r="U488" s="375"/>
      <c r="V488" s="340"/>
    </row>
    <row r="489" spans="1:22" ht="15" customHeight="1" thickBot="1">
      <c r="A489" s="362"/>
      <c r="B489" s="29"/>
      <c r="C489" s="37" t="s">
        <v>205</v>
      </c>
      <c r="D489" s="41">
        <f t="shared" ref="D489:R489" si="265">ROUND((D487*$V$6+D488*$V$7),0)</f>
        <v>87</v>
      </c>
      <c r="E489" s="41">
        <f t="shared" si="265"/>
        <v>83</v>
      </c>
      <c r="F489" s="41">
        <f t="shared" si="265"/>
        <v>88</v>
      </c>
      <c r="G489" s="41">
        <f t="shared" si="265"/>
        <v>89</v>
      </c>
      <c r="H489" s="41">
        <f t="shared" si="265"/>
        <v>88</v>
      </c>
      <c r="I489" s="41">
        <f t="shared" si="265"/>
        <v>88</v>
      </c>
      <c r="J489" s="41">
        <f t="shared" si="265"/>
        <v>90</v>
      </c>
      <c r="K489" s="41">
        <f t="shared" si="265"/>
        <v>91</v>
      </c>
      <c r="L489" s="41">
        <f t="shared" si="265"/>
        <v>91</v>
      </c>
      <c r="M489" s="41">
        <f t="shared" si="265"/>
        <v>84</v>
      </c>
      <c r="N489" s="41">
        <f t="shared" si="265"/>
        <v>79</v>
      </c>
      <c r="O489" s="41">
        <f t="shared" si="265"/>
        <v>85</v>
      </c>
      <c r="P489" s="41">
        <f t="shared" si="265"/>
        <v>84</v>
      </c>
      <c r="Q489" s="41">
        <f t="shared" si="265"/>
        <v>79</v>
      </c>
      <c r="R489" s="41">
        <f t="shared" si="265"/>
        <v>83</v>
      </c>
      <c r="S489" s="41">
        <f t="shared" si="264"/>
        <v>1289</v>
      </c>
      <c r="T489" s="41">
        <f t="shared" si="261"/>
        <v>85.93</v>
      </c>
      <c r="U489" s="376"/>
      <c r="V489" s="341"/>
    </row>
    <row r="490" spans="1:22" ht="15" customHeight="1" thickTop="1">
      <c r="A490" s="377">
        <v>54</v>
      </c>
      <c r="B490" s="26"/>
      <c r="C490" s="34" t="s">
        <v>34</v>
      </c>
      <c r="D490" s="83">
        <f>VLOOKUP($A$490,Raport1!$B$8:$T$280,4)</f>
        <v>81</v>
      </c>
      <c r="E490" s="83">
        <f>VLOOKUP($A$490,Raport1!$B$8:$T$280,5)</f>
        <v>78</v>
      </c>
      <c r="F490" s="83">
        <f>VLOOKUP($A$490,Raport1!$B$8:$T$280,6)</f>
        <v>72</v>
      </c>
      <c r="G490" s="83">
        <f>VLOOKUP($A$490,Raport1!$B$8:$T$280,7)</f>
        <v>76</v>
      </c>
      <c r="H490" s="83">
        <f>VLOOKUP($A$490,Raport1!$B$8:$T$280,8)</f>
        <v>85</v>
      </c>
      <c r="I490" s="83">
        <f>VLOOKUP($A$490,Raport1!$B$8:$T$280,9)</f>
        <v>79.5</v>
      </c>
      <c r="J490" s="83">
        <f>VLOOKUP($A$490,Raport1!$B$8:$T$280,10)</f>
        <v>89</v>
      </c>
      <c r="K490" s="83">
        <f>VLOOKUP($A$490,Raport1!$B$8:$T$280,11)</f>
        <v>81</v>
      </c>
      <c r="L490" s="83">
        <f>VLOOKUP($A$490,Raport1!$B$8:$T$280,12)</f>
        <v>83</v>
      </c>
      <c r="M490" s="83">
        <f>VLOOKUP($A$490,Raport1!$B$8:$T$280,13)</f>
        <v>74</v>
      </c>
      <c r="N490" s="83">
        <f>VLOOKUP($A$490,Raport1!$B$8:$T$280,14)</f>
        <v>73</v>
      </c>
      <c r="O490" s="83">
        <f>VLOOKUP($A$490,Raport1!$B$8:$T$280,15)</f>
        <v>79.5</v>
      </c>
      <c r="P490" s="83">
        <f>VLOOKUP($A$490,Raport1!$B$8:$T$280,16)</f>
        <v>72</v>
      </c>
      <c r="Q490" s="83">
        <f>VLOOKUP($A$490,Raport1!$B$8:$T$280,17)</f>
        <v>76.5</v>
      </c>
      <c r="R490" s="83">
        <f>VLOOKUP($A$490,Raport1!$B$8:$T$280,18)</f>
        <v>78.5</v>
      </c>
      <c r="S490" s="80">
        <f t="shared" si="264"/>
        <v>1178</v>
      </c>
      <c r="T490" s="80">
        <f t="shared" ref="T490:T498" si="266">ROUND(S490/COUNT(D490:R490),2)</f>
        <v>78.53</v>
      </c>
      <c r="U490" s="337" t="str">
        <f>'SIKAP IPA'!J253</f>
        <v>SB</v>
      </c>
      <c r="V490" s="340" t="s">
        <v>33</v>
      </c>
    </row>
    <row r="491" spans="1:22" ht="15" customHeight="1">
      <c r="A491" s="361"/>
      <c r="B491" s="26"/>
      <c r="C491" s="35" t="s">
        <v>35</v>
      </c>
      <c r="D491" s="84">
        <f>VLOOKUP($A$490,Raport2!$B$8:$T$280,4)</f>
        <v>83.5</v>
      </c>
      <c r="E491" s="84">
        <f>VLOOKUP($A$490,Raport2!$B$8:$T$280,5)</f>
        <v>80</v>
      </c>
      <c r="F491" s="84">
        <f>VLOOKUP($A$490,Raport2!$B$8:$T$280,6)</f>
        <v>80.5</v>
      </c>
      <c r="G491" s="84">
        <f>VLOOKUP($A$490,Raport2!$B$8:$T$280,7)</f>
        <v>80</v>
      </c>
      <c r="H491" s="84">
        <f>VLOOKUP($A$490,Raport2!$B$8:$T$280,8)</f>
        <v>85</v>
      </c>
      <c r="I491" s="84">
        <f>VLOOKUP($A$490,Raport2!$B$8:$T$280,9)</f>
        <v>84.5</v>
      </c>
      <c r="J491" s="84">
        <f>VLOOKUP($A$490,Raport2!$B$8:$T$280,10)</f>
        <v>89</v>
      </c>
      <c r="K491" s="84">
        <f>VLOOKUP($A$490,Raport2!$B$8:$T$280,11)</f>
        <v>82</v>
      </c>
      <c r="L491" s="84">
        <f>VLOOKUP($A$490,Raport2!$B$8:$T$280,12)</f>
        <v>83.5</v>
      </c>
      <c r="M491" s="84">
        <f>VLOOKUP($A$490,Raport2!$B$8:$T$280,13)</f>
        <v>84.5</v>
      </c>
      <c r="N491" s="84">
        <f>VLOOKUP($A$490,Raport2!$B$8:$T$280,14)</f>
        <v>76.5</v>
      </c>
      <c r="O491" s="84">
        <f>VLOOKUP($A$490,Raport2!$B$8:$T$280,15)</f>
        <v>78</v>
      </c>
      <c r="P491" s="84">
        <f>VLOOKUP($A$490,Raport2!$B$8:$T$280,16)</f>
        <v>76</v>
      </c>
      <c r="Q491" s="84">
        <f>VLOOKUP($A$490,Raport2!$B$8:$T$280,17)</f>
        <v>80.5</v>
      </c>
      <c r="R491" s="84">
        <f>VLOOKUP($A$490,Raport2!$B$8:$T$280,18)</f>
        <v>83.5</v>
      </c>
      <c r="S491" s="38">
        <f t="shared" si="264"/>
        <v>1227</v>
      </c>
      <c r="T491" s="38">
        <f t="shared" si="266"/>
        <v>81.8</v>
      </c>
      <c r="U491" s="375"/>
      <c r="V491" s="340"/>
    </row>
    <row r="492" spans="1:22" ht="15" customHeight="1">
      <c r="A492" s="361"/>
      <c r="B492" s="342" t="str">
        <f>VLOOKUP($A$490,PresensiMIPA!$A$7:$W$360,7)</f>
        <v>MAULIDIYAH NUR DANIELA PUTRI</v>
      </c>
      <c r="C492" s="35" t="s">
        <v>22</v>
      </c>
      <c r="D492" s="84">
        <f>VLOOKUP($A$490,Raport3!$B$8:$T$280,4)</f>
        <v>87.5</v>
      </c>
      <c r="E492" s="84">
        <f>VLOOKUP($A$490,Raport3!$B$8:$T$280,5)</f>
        <v>81</v>
      </c>
      <c r="F492" s="84">
        <f>VLOOKUP($A$490,Raport3!$B$8:$T$280,6)</f>
        <v>87</v>
      </c>
      <c r="G492" s="84">
        <f>VLOOKUP($A$490,Raport3!$B$8:$T$280,7)</f>
        <v>76</v>
      </c>
      <c r="H492" s="84">
        <f>VLOOKUP($A$490,Raport3!$B$8:$T$280,8)</f>
        <v>84</v>
      </c>
      <c r="I492" s="84">
        <f>VLOOKUP($A$490,Raport3!$B$8:$T$280,9)</f>
        <v>86.5</v>
      </c>
      <c r="J492" s="84">
        <f>VLOOKUP($A$490,Raport3!$B$8:$T$280,10)</f>
        <v>91.5</v>
      </c>
      <c r="K492" s="84">
        <f>VLOOKUP($A$490,Raport3!$B$8:$T$280,11)</f>
        <v>88</v>
      </c>
      <c r="L492" s="84">
        <f>VLOOKUP($A$490,Raport3!$B$8:$T$280,12)</f>
        <v>83.5</v>
      </c>
      <c r="M492" s="84">
        <f>VLOOKUP($A$490,Raport3!$B$8:$T$280,13)</f>
        <v>85.5</v>
      </c>
      <c r="N492" s="84">
        <f>VLOOKUP($A$490,Raport3!$B$8:$T$280,14)</f>
        <v>82</v>
      </c>
      <c r="O492" s="84">
        <f>VLOOKUP($A$490,Raport3!$B$8:$T$280,15)</f>
        <v>77</v>
      </c>
      <c r="P492" s="84">
        <f>VLOOKUP($A$490,Raport3!$B$8:$T$280,16)</f>
        <v>81</v>
      </c>
      <c r="Q492" s="84">
        <f>VLOOKUP($A$490,Raport3!$B$8:$T$280,17)</f>
        <v>81</v>
      </c>
      <c r="R492" s="84">
        <f>VLOOKUP($A$490,Raport3!$B$8:$T$280,18)</f>
        <v>84</v>
      </c>
      <c r="S492" s="38">
        <f t="shared" si="264"/>
        <v>1255.5</v>
      </c>
      <c r="T492" s="38">
        <f t="shared" si="266"/>
        <v>83.7</v>
      </c>
      <c r="U492" s="375"/>
      <c r="V492" s="340"/>
    </row>
    <row r="493" spans="1:22" ht="15" customHeight="1">
      <c r="A493" s="361"/>
      <c r="B493" s="342"/>
      <c r="C493" s="35" t="s">
        <v>23</v>
      </c>
      <c r="D493" s="84">
        <f>VLOOKUP($A$490,Raport4!$B$8:$T$255,4)</f>
        <v>88</v>
      </c>
      <c r="E493" s="84">
        <f>VLOOKUP($A$490,Raport4!$B$8:$T$255,5)</f>
        <v>81</v>
      </c>
      <c r="F493" s="84">
        <f>VLOOKUP($A$490,Raport4!$B$8:$T$255,6)</f>
        <v>90</v>
      </c>
      <c r="G493" s="84">
        <f>VLOOKUP($A$490,Raport4!$B$8:$T$255,7)</f>
        <v>82</v>
      </c>
      <c r="H493" s="84">
        <f>VLOOKUP($A$490,Raport4!$B$8:$T$255,8)</f>
        <v>87</v>
      </c>
      <c r="I493" s="84">
        <f>VLOOKUP($A$490,Raport4!$B$8:$T$255,9)</f>
        <v>87.5</v>
      </c>
      <c r="J493" s="84">
        <f>VLOOKUP($A$490,Raport4!$B$8:$T$255,10)</f>
        <v>94</v>
      </c>
      <c r="K493" s="84">
        <f>VLOOKUP($A$490,Raport4!$B$8:$T$255,11)</f>
        <v>88</v>
      </c>
      <c r="L493" s="84">
        <f>VLOOKUP($A$490,Raport4!$B$8:$T$255,12)</f>
        <v>85.5</v>
      </c>
      <c r="M493" s="84">
        <f>VLOOKUP($A$490,Raport4!$B$8:$T$255,12)</f>
        <v>85.5</v>
      </c>
      <c r="N493" s="84">
        <f>VLOOKUP($A$490,Raport4!$B$8:$T$255,14)</f>
        <v>83</v>
      </c>
      <c r="O493" s="84">
        <f>VLOOKUP($A$490,Raport4!$B$8:$T$255,15)</f>
        <v>81.5</v>
      </c>
      <c r="P493" s="84">
        <f>VLOOKUP($A$490,Raport4!$B$8:$T$255,16)</f>
        <v>82.5</v>
      </c>
      <c r="Q493" s="84">
        <f>VLOOKUP($A$490,Raport4!$B$8:$T$255,17)</f>
        <v>85</v>
      </c>
      <c r="R493" s="84">
        <f>VLOOKUP($A$490,Raport4!$B$8:$T$255,18)</f>
        <v>84</v>
      </c>
      <c r="S493" s="38">
        <f t="shared" si="264"/>
        <v>1284.5</v>
      </c>
      <c r="T493" s="38">
        <f t="shared" si="266"/>
        <v>85.63</v>
      </c>
      <c r="U493" s="375"/>
      <c r="V493" s="340"/>
    </row>
    <row r="494" spans="1:22" ht="15" customHeight="1">
      <c r="A494" s="361"/>
      <c r="B494" s="77" t="str">
        <f>VLOOKUP($A$490,PresensiMIPA!$A$7:$W$360,4)</f>
        <v>3526014605030003</v>
      </c>
      <c r="C494" s="35" t="s">
        <v>24</v>
      </c>
      <c r="D494" s="84">
        <f>VLOOKUP($A$490,Raport5!$B$8:$T$280,4)</f>
        <v>92.5</v>
      </c>
      <c r="E494" s="84">
        <f>VLOOKUP($A$490,Raport5!$B$8:$T$280,5)</f>
        <v>89</v>
      </c>
      <c r="F494" s="84">
        <f>VLOOKUP($A$490,Raport5!$B$8:$T$280,6)</f>
        <v>86</v>
      </c>
      <c r="G494" s="84">
        <f>VLOOKUP($A$490,Raport5!$B$8:$T$280,7)</f>
        <v>87.5</v>
      </c>
      <c r="H494" s="84">
        <f>VLOOKUP($A$490,Raport5!$B$8:$T$280,8)</f>
        <v>90.5</v>
      </c>
      <c r="I494" s="84">
        <f>VLOOKUP($A$490,Raport5!$B$8:$T$280,9)</f>
        <v>89</v>
      </c>
      <c r="J494" s="84">
        <f>VLOOKUP($A$490,Raport5!$B$8:$T$280,10)</f>
        <v>95.5</v>
      </c>
      <c r="K494" s="84">
        <f>VLOOKUP($A$490,Raport5!$B$8:$T$280,11)</f>
        <v>88</v>
      </c>
      <c r="L494" s="84">
        <f>VLOOKUP($A$490,Raport5!$B$8:$T$280,12)</f>
        <v>89.5</v>
      </c>
      <c r="M494" s="84">
        <f>VLOOKUP($A$490,Raport5!$B$8:$T$280,13)</f>
        <v>88</v>
      </c>
      <c r="N494" s="84">
        <f>VLOOKUP($A$490,Raport5!$B$8:$T$280,14)</f>
        <v>85.5</v>
      </c>
      <c r="O494" s="84">
        <f>VLOOKUP($A$490,Raport5!$B$8:$T$280,15)</f>
        <v>84.5</v>
      </c>
      <c r="P494" s="84">
        <f>VLOOKUP($A$490,Raport5!$B$8:$T$280,16)</f>
        <v>82</v>
      </c>
      <c r="Q494" s="84">
        <f>VLOOKUP($A$490,Raport5!$B$8:$T$280,17)</f>
        <v>84</v>
      </c>
      <c r="R494" s="84">
        <f>VLOOKUP($A$490,Raport5!$B$8:$T$280,18)</f>
        <v>90</v>
      </c>
      <c r="S494" s="38">
        <f t="shared" si="264"/>
        <v>1321.5</v>
      </c>
      <c r="T494" s="38">
        <f t="shared" si="266"/>
        <v>88.1</v>
      </c>
      <c r="U494" s="375"/>
      <c r="V494" s="340"/>
    </row>
    <row r="495" spans="1:22" ht="15" customHeight="1">
      <c r="A495" s="361"/>
      <c r="B495" s="78">
        <f>VLOOKUP($A$490,PresensiMIPA!$A$7:$W$360,2)</f>
        <v>12334</v>
      </c>
      <c r="C495" s="35" t="s">
        <v>67</v>
      </c>
      <c r="D495" s="84">
        <f>VLOOKUP($A$490,Raport6!$B$8:$T$280,4)</f>
        <v>94</v>
      </c>
      <c r="E495" s="84">
        <f>VLOOKUP($A$490,Raport6!$B$8:$T$280,5)</f>
        <v>92.5</v>
      </c>
      <c r="F495" s="84">
        <f>VLOOKUP($A$490,Raport6!$B$8:$T$280,6)</f>
        <v>91</v>
      </c>
      <c r="G495" s="84">
        <f>VLOOKUP($A$490,Raport6!$B$8:$T$280,7)</f>
        <v>87.5</v>
      </c>
      <c r="H495" s="84">
        <f>VLOOKUP($A$490,Raport6!$B$8:$T$280,8)</f>
        <v>90.5</v>
      </c>
      <c r="I495" s="84">
        <f>VLOOKUP($A$490,Raport6!$B$8:$T$280,9)</f>
        <v>89.5</v>
      </c>
      <c r="J495" s="84">
        <f>VLOOKUP($A$490,Raport6!$B$8:$T$280,10)</f>
        <v>98.5</v>
      </c>
      <c r="K495" s="84">
        <f>VLOOKUP($A$490,Raport6!$B$8:$T$280,11)</f>
        <v>91</v>
      </c>
      <c r="L495" s="84">
        <f>VLOOKUP($A$490,Raport6!$B$8:$T$280,12)</f>
        <v>95</v>
      </c>
      <c r="M495" s="84">
        <f>VLOOKUP($A$490,Raport6!$B$8:$T$280,13)</f>
        <v>90</v>
      </c>
      <c r="N495" s="84">
        <f>VLOOKUP($A$490,Raport6!$B$8:$T$280,14)</f>
        <v>87</v>
      </c>
      <c r="O495" s="84">
        <f>VLOOKUP($A$490,Raport6!$B$8:$T$280,15)</f>
        <v>85</v>
      </c>
      <c r="P495" s="84">
        <f>VLOOKUP($A$490,Raport6!$B$8:$T$280,16)</f>
        <v>82</v>
      </c>
      <c r="Q495" s="84">
        <f>VLOOKUP($A$490,Raport6!$B$8:$T$280,17)</f>
        <v>88</v>
      </c>
      <c r="R495" s="84">
        <f>VLOOKUP($A$490,Raport6!$B$8:$T$280,18)</f>
        <v>90</v>
      </c>
      <c r="S495" s="38">
        <f t="shared" si="264"/>
        <v>1351.5</v>
      </c>
      <c r="T495" s="38">
        <f t="shared" si="266"/>
        <v>90.1</v>
      </c>
      <c r="U495" s="375"/>
      <c r="V495" s="340"/>
    </row>
    <row r="496" spans="1:22" ht="15" customHeight="1">
      <c r="A496" s="361"/>
      <c r="B496" s="78" t="str">
        <f>VLOOKUP($A$490,PresensiMIPA!$A$7:$W$360,3)</f>
        <v>0033688238</v>
      </c>
      <c r="C496" s="28" t="s">
        <v>21</v>
      </c>
      <c r="D496" s="40">
        <f t="shared" ref="D496:S496" si="267">ROUND(((D490+D491+D492+D493+D494+D495)/6),2)</f>
        <v>87.75</v>
      </c>
      <c r="E496" s="40">
        <f t="shared" si="267"/>
        <v>83.58</v>
      </c>
      <c r="F496" s="40">
        <f t="shared" si="267"/>
        <v>84.42</v>
      </c>
      <c r="G496" s="40">
        <f t="shared" si="267"/>
        <v>81.5</v>
      </c>
      <c r="H496" s="40">
        <f t="shared" si="267"/>
        <v>87</v>
      </c>
      <c r="I496" s="40">
        <f t="shared" si="267"/>
        <v>86.08</v>
      </c>
      <c r="J496" s="40">
        <f t="shared" si="267"/>
        <v>92.92</v>
      </c>
      <c r="K496" s="40">
        <f t="shared" si="267"/>
        <v>86.33</v>
      </c>
      <c r="L496" s="40">
        <f t="shared" si="267"/>
        <v>86.67</v>
      </c>
      <c r="M496" s="40">
        <f t="shared" ref="M496" si="268">ROUND(((M490+M491+M492+M493+M494+M495)/6),2)</f>
        <v>84.58</v>
      </c>
      <c r="N496" s="40">
        <f t="shared" si="267"/>
        <v>81.17</v>
      </c>
      <c r="O496" s="40">
        <f t="shared" si="267"/>
        <v>80.92</v>
      </c>
      <c r="P496" s="40">
        <f t="shared" si="267"/>
        <v>79.25</v>
      </c>
      <c r="Q496" s="40">
        <f t="shared" si="267"/>
        <v>82.5</v>
      </c>
      <c r="R496" s="40">
        <f t="shared" si="267"/>
        <v>85</v>
      </c>
      <c r="S496" s="39">
        <f t="shared" si="267"/>
        <v>1269.67</v>
      </c>
      <c r="T496" s="40">
        <f t="shared" si="266"/>
        <v>84.64</v>
      </c>
      <c r="U496" s="375"/>
      <c r="V496" s="340"/>
    </row>
    <row r="497" spans="1:22" ht="15" customHeight="1">
      <c r="A497" s="361"/>
      <c r="B497" s="78"/>
      <c r="C497" s="28" t="s">
        <v>206</v>
      </c>
      <c r="D497" s="79">
        <f>VLOOKUP($A$490,'Nilai USP'!$B$8:$T$280,4)</f>
        <v>93</v>
      </c>
      <c r="E497" s="79">
        <f>VLOOKUP($A$490,'Nilai USP'!$B$8:$T$280,5)</f>
        <v>86.15384615384616</v>
      </c>
      <c r="F497" s="79">
        <f>VLOOKUP($A$490,'Nilai USP'!$B$8:$T$280,6)</f>
        <v>88</v>
      </c>
      <c r="G497" s="79">
        <f>VLOOKUP($A$490,'Nilai USP'!$B$8:$T$280,7)</f>
        <v>93</v>
      </c>
      <c r="H497" s="79">
        <f>VLOOKUP($A$490,'Nilai USP'!$B$8:$T$280,8)</f>
        <v>88</v>
      </c>
      <c r="I497" s="79">
        <f>VLOOKUP($A$490,'Nilai USP'!$B$8:$T$280,9)</f>
        <v>95</v>
      </c>
      <c r="J497" s="79">
        <f>VLOOKUP($A$490,'Nilai USP'!$B$8:$T$280,10)</f>
        <v>90</v>
      </c>
      <c r="K497" s="79">
        <f>VLOOKUP($A$490,'Nilai USP'!$B$8:$T$280,11)</f>
        <v>91</v>
      </c>
      <c r="L497" s="79">
        <f>VLOOKUP($A$490,'Nilai USP'!$B$8:$T$280,12)</f>
        <v>95</v>
      </c>
      <c r="M497" s="79">
        <f>VLOOKUP($A$490,'Nilai USP'!$B$8:$T$280,13)</f>
        <v>91.176470588235304</v>
      </c>
      <c r="N497" s="79">
        <f>VLOOKUP($A$490,'Nilai USP'!$B$8:$T$280,14)</f>
        <v>84</v>
      </c>
      <c r="O497" s="79">
        <f>VLOOKUP($A$490,'Nilai USP'!$B$8:$T$280,15)</f>
        <v>90</v>
      </c>
      <c r="P497" s="79">
        <f>VLOOKUP($A$490,'Nilai USP'!$B$8:$T$280,16)</f>
        <v>90</v>
      </c>
      <c r="Q497" s="79">
        <f>VLOOKUP($A$490,'Nilai USP'!$B$8:$T$280,17)</f>
        <v>88</v>
      </c>
      <c r="R497" s="79">
        <f>VLOOKUP($A$490,'Nilai USP'!$B$8:$T$280,18)</f>
        <v>89</v>
      </c>
      <c r="S497" s="38">
        <f t="shared" ref="S497:S504" si="269">SUM(D497:R497)</f>
        <v>1351.3303167420815</v>
      </c>
      <c r="T497" s="38">
        <f t="shared" si="266"/>
        <v>90.09</v>
      </c>
      <c r="U497" s="375"/>
      <c r="V497" s="340"/>
    </row>
    <row r="498" spans="1:22" ht="15" customHeight="1" thickBot="1">
      <c r="A498" s="362"/>
      <c r="B498" s="29"/>
      <c r="C498" s="37" t="s">
        <v>205</v>
      </c>
      <c r="D498" s="41">
        <f t="shared" ref="D498:R498" si="270">ROUND((D496*$V$6+D497*$V$7),0)</f>
        <v>90</v>
      </c>
      <c r="E498" s="41">
        <f t="shared" si="270"/>
        <v>85</v>
      </c>
      <c r="F498" s="41">
        <f t="shared" si="270"/>
        <v>86</v>
      </c>
      <c r="G498" s="41">
        <f t="shared" si="270"/>
        <v>87</v>
      </c>
      <c r="H498" s="41">
        <f t="shared" si="270"/>
        <v>88</v>
      </c>
      <c r="I498" s="41">
        <f t="shared" si="270"/>
        <v>91</v>
      </c>
      <c r="J498" s="41">
        <f t="shared" si="270"/>
        <v>91</v>
      </c>
      <c r="K498" s="41">
        <f t="shared" si="270"/>
        <v>89</v>
      </c>
      <c r="L498" s="41">
        <f t="shared" si="270"/>
        <v>91</v>
      </c>
      <c r="M498" s="41">
        <f t="shared" si="270"/>
        <v>88</v>
      </c>
      <c r="N498" s="41">
        <f t="shared" si="270"/>
        <v>83</v>
      </c>
      <c r="O498" s="41">
        <f t="shared" si="270"/>
        <v>85</v>
      </c>
      <c r="P498" s="41">
        <f t="shared" si="270"/>
        <v>85</v>
      </c>
      <c r="Q498" s="41">
        <f t="shared" si="270"/>
        <v>85</v>
      </c>
      <c r="R498" s="41">
        <f t="shared" si="270"/>
        <v>87</v>
      </c>
      <c r="S498" s="41">
        <f t="shared" si="269"/>
        <v>1311</v>
      </c>
      <c r="T498" s="41">
        <f t="shared" si="266"/>
        <v>87.4</v>
      </c>
      <c r="U498" s="376"/>
      <c r="V498" s="341"/>
    </row>
    <row r="499" spans="1:22" ht="15" customHeight="1" thickTop="1">
      <c r="A499" s="377">
        <v>55</v>
      </c>
      <c r="B499" s="26"/>
      <c r="C499" s="34" t="s">
        <v>34</v>
      </c>
      <c r="D499" s="83">
        <f>VLOOKUP($A$499,Raport1!$B$8:$T$280,4)</f>
        <v>77</v>
      </c>
      <c r="E499" s="83">
        <f>VLOOKUP($A$499,Raport1!$B$8:$T$280,5)</f>
        <v>76</v>
      </c>
      <c r="F499" s="83">
        <f>VLOOKUP($A$499,Raport1!$B$8:$T$280,6)</f>
        <v>75.5</v>
      </c>
      <c r="G499" s="83">
        <f>VLOOKUP($A$499,Raport1!$B$8:$T$280,7)</f>
        <v>75.5</v>
      </c>
      <c r="H499" s="83">
        <f>VLOOKUP($A$499,Raport1!$B$8:$T$280,8)</f>
        <v>84</v>
      </c>
      <c r="I499" s="83">
        <f>VLOOKUP($A$499,Raport1!$B$8:$T$280,9)</f>
        <v>75.5</v>
      </c>
      <c r="J499" s="83">
        <f>VLOOKUP($A$499,Raport1!$B$8:$T$280,10)</f>
        <v>82.5</v>
      </c>
      <c r="K499" s="83">
        <f>VLOOKUP($A$499,Raport1!$B$8:$T$280,11)</f>
        <v>81.5</v>
      </c>
      <c r="L499" s="83">
        <f>VLOOKUP($A$499,Raport1!$B$8:$T$280,12)</f>
        <v>82</v>
      </c>
      <c r="M499" s="83">
        <f>VLOOKUP($A$499,Raport1!$B$8:$T$280,13)</f>
        <v>74.5</v>
      </c>
      <c r="N499" s="83">
        <f>VLOOKUP($A$499,Raport1!$B$8:$T$280,14)</f>
        <v>70</v>
      </c>
      <c r="O499" s="83">
        <f>VLOOKUP($A$499,Raport1!$B$8:$T$280,15)</f>
        <v>80.5</v>
      </c>
      <c r="P499" s="83">
        <f>VLOOKUP($A$499,Raport1!$B$8:$T$280,16)</f>
        <v>73</v>
      </c>
      <c r="Q499" s="83">
        <f>VLOOKUP($A$499,Raport1!$B$8:$T$280,17)</f>
        <v>75</v>
      </c>
      <c r="R499" s="83">
        <f>VLOOKUP($A$499,Raport1!$B$8:$T$280,18)</f>
        <v>76</v>
      </c>
      <c r="S499" s="80">
        <f t="shared" si="269"/>
        <v>1158.5</v>
      </c>
      <c r="T499" s="80">
        <f t="shared" ref="T499:T507" si="271">ROUND(S499/COUNT(D499:R499),2)</f>
        <v>77.23</v>
      </c>
      <c r="U499" s="337" t="str">
        <f>'SIKAP IPA'!J262</f>
        <v>SB</v>
      </c>
      <c r="V499" s="340" t="s">
        <v>33</v>
      </c>
    </row>
    <row r="500" spans="1:22" ht="15" customHeight="1">
      <c r="A500" s="361"/>
      <c r="B500" s="26"/>
      <c r="C500" s="35" t="s">
        <v>35</v>
      </c>
      <c r="D500" s="84">
        <f>VLOOKUP($A$499,Raport2!$B$8:$T$280,4)</f>
        <v>80.5</v>
      </c>
      <c r="E500" s="84">
        <f>VLOOKUP($A$499,Raport2!$B$8:$T$280,5)</f>
        <v>77</v>
      </c>
      <c r="F500" s="84">
        <f>VLOOKUP($A$499,Raport2!$B$8:$T$280,6)</f>
        <v>75.5</v>
      </c>
      <c r="G500" s="84">
        <f>VLOOKUP($A$499,Raport2!$B$8:$T$280,7)</f>
        <v>84</v>
      </c>
      <c r="H500" s="84">
        <f>VLOOKUP($A$499,Raport2!$B$8:$T$280,8)</f>
        <v>84</v>
      </c>
      <c r="I500" s="84">
        <f>VLOOKUP($A$499,Raport2!$B$8:$T$280,9)</f>
        <v>79</v>
      </c>
      <c r="J500" s="84">
        <f>VLOOKUP($A$499,Raport2!$B$8:$T$280,10)</f>
        <v>85</v>
      </c>
      <c r="K500" s="84">
        <f>VLOOKUP($A$499,Raport2!$B$8:$T$280,11)</f>
        <v>84</v>
      </c>
      <c r="L500" s="84">
        <f>VLOOKUP($A$499,Raport2!$B$8:$T$280,12)</f>
        <v>83</v>
      </c>
      <c r="M500" s="84">
        <f>VLOOKUP($A$499,Raport2!$B$8:$T$280,13)</f>
        <v>77.5</v>
      </c>
      <c r="N500" s="84">
        <f>VLOOKUP($A$499,Raport2!$B$8:$T$280,14)</f>
        <v>74.5</v>
      </c>
      <c r="O500" s="84">
        <f>VLOOKUP($A$499,Raport2!$B$8:$T$280,15)</f>
        <v>80.5</v>
      </c>
      <c r="P500" s="84">
        <f>VLOOKUP($A$499,Raport2!$B$8:$T$280,16)</f>
        <v>80</v>
      </c>
      <c r="Q500" s="84">
        <f>VLOOKUP($A$499,Raport2!$B$8:$T$280,17)</f>
        <v>78.5</v>
      </c>
      <c r="R500" s="84">
        <f>VLOOKUP($A$499,Raport2!$B$8:$T$280,18)</f>
        <v>79.5</v>
      </c>
      <c r="S500" s="38">
        <f t="shared" si="269"/>
        <v>1202.5</v>
      </c>
      <c r="T500" s="38">
        <f t="shared" si="271"/>
        <v>80.17</v>
      </c>
      <c r="U500" s="375"/>
      <c r="V500" s="340"/>
    </row>
    <row r="501" spans="1:22" ht="15" customHeight="1">
      <c r="A501" s="361"/>
      <c r="B501" s="342" t="str">
        <f>VLOOKUP($A$499,PresensiMIPA!$A$7:$W$360,7)</f>
        <v>MOH. FAUZAN</v>
      </c>
      <c r="C501" s="35" t="s">
        <v>22</v>
      </c>
      <c r="D501" s="84">
        <f>VLOOKUP($A$499,Raport3!$B$8:$T$280,4)</f>
        <v>80.5</v>
      </c>
      <c r="E501" s="84">
        <f>VLOOKUP($A$499,Raport3!$B$8:$T$280,5)</f>
        <v>79</v>
      </c>
      <c r="F501" s="84">
        <f>VLOOKUP($A$499,Raport3!$B$8:$T$280,6)</f>
        <v>88.5</v>
      </c>
      <c r="G501" s="84">
        <f>VLOOKUP($A$499,Raport3!$B$8:$T$280,7)</f>
        <v>84.5</v>
      </c>
      <c r="H501" s="84">
        <f>VLOOKUP($A$499,Raport3!$B$8:$T$280,8)</f>
        <v>84</v>
      </c>
      <c r="I501" s="84">
        <f>VLOOKUP($A$499,Raport3!$B$8:$T$280,9)</f>
        <v>80.5</v>
      </c>
      <c r="J501" s="84">
        <f>VLOOKUP($A$499,Raport3!$B$8:$T$280,10)</f>
        <v>88.5</v>
      </c>
      <c r="K501" s="84">
        <f>VLOOKUP($A$499,Raport3!$B$8:$T$280,11)</f>
        <v>88</v>
      </c>
      <c r="L501" s="84">
        <f>VLOOKUP($A$499,Raport3!$B$8:$T$280,12)</f>
        <v>85.5</v>
      </c>
      <c r="M501" s="84">
        <f>VLOOKUP($A$499,Raport3!$B$8:$T$280,13)</f>
        <v>80.5</v>
      </c>
      <c r="N501" s="84">
        <f>VLOOKUP($A$499,Raport3!$B$8:$T$280,14)</f>
        <v>81.5</v>
      </c>
      <c r="O501" s="84">
        <f>VLOOKUP($A$499,Raport3!$B$8:$T$280,15)</f>
        <v>83</v>
      </c>
      <c r="P501" s="84">
        <f>VLOOKUP($A$499,Raport3!$B$8:$T$280,16)</f>
        <v>77</v>
      </c>
      <c r="Q501" s="84">
        <f>VLOOKUP($A$499,Raport3!$B$8:$T$280,17)</f>
        <v>80</v>
      </c>
      <c r="R501" s="84">
        <f>VLOOKUP($A$499,Raport3!$B$8:$T$280,18)</f>
        <v>79.5</v>
      </c>
      <c r="S501" s="38">
        <f t="shared" si="269"/>
        <v>1240.5</v>
      </c>
      <c r="T501" s="38">
        <f t="shared" si="271"/>
        <v>82.7</v>
      </c>
      <c r="U501" s="375"/>
      <c r="V501" s="340"/>
    </row>
    <row r="502" spans="1:22" ht="15" customHeight="1">
      <c r="A502" s="361"/>
      <c r="B502" s="342"/>
      <c r="C502" s="35" t="s">
        <v>23</v>
      </c>
      <c r="D502" s="84">
        <f>VLOOKUP($A$499,Raport4!$B$8:$T$255,4)</f>
        <v>84</v>
      </c>
      <c r="E502" s="84">
        <f>VLOOKUP($A$499,Raport4!$B$8:$T$255,5)</f>
        <v>80</v>
      </c>
      <c r="F502" s="84">
        <f>VLOOKUP($A$499,Raport4!$B$8:$T$255,6)</f>
        <v>91</v>
      </c>
      <c r="G502" s="84">
        <f>VLOOKUP($A$499,Raport4!$B$8:$T$255,7)</f>
        <v>84.5</v>
      </c>
      <c r="H502" s="84">
        <f>VLOOKUP($A$499,Raport4!$B$8:$T$255,8)</f>
        <v>87</v>
      </c>
      <c r="I502" s="84">
        <f>VLOOKUP($A$499,Raport4!$B$8:$T$255,9)</f>
        <v>82</v>
      </c>
      <c r="J502" s="84">
        <f>VLOOKUP($A$499,Raport4!$B$8:$T$255,10)</f>
        <v>91</v>
      </c>
      <c r="K502" s="84">
        <f>VLOOKUP($A$499,Raport4!$B$8:$T$255,11)</f>
        <v>88</v>
      </c>
      <c r="L502" s="84">
        <f>VLOOKUP($A$499,Raport4!$B$8:$T$255,12)</f>
        <v>85.5</v>
      </c>
      <c r="M502" s="84">
        <f>VLOOKUP($A$499,Raport4!$B$8:$T$255,12)</f>
        <v>85.5</v>
      </c>
      <c r="N502" s="84">
        <f>VLOOKUP($A$499,Raport4!$B$8:$T$255,14)</f>
        <v>79</v>
      </c>
      <c r="O502" s="84">
        <f>VLOOKUP($A$499,Raport4!$B$8:$T$255,15)</f>
        <v>81.5</v>
      </c>
      <c r="P502" s="84">
        <f>VLOOKUP($A$499,Raport4!$B$8:$T$255,16)</f>
        <v>78.5</v>
      </c>
      <c r="Q502" s="84">
        <f>VLOOKUP($A$499,Raport4!$B$8:$T$255,17)</f>
        <v>80</v>
      </c>
      <c r="R502" s="84">
        <f>VLOOKUP($A$499,Raport4!$B$8:$T$255,18)</f>
        <v>80</v>
      </c>
      <c r="S502" s="38">
        <f t="shared" si="269"/>
        <v>1257.5</v>
      </c>
      <c r="T502" s="38">
        <f t="shared" si="271"/>
        <v>83.83</v>
      </c>
      <c r="U502" s="375"/>
      <c r="V502" s="340"/>
    </row>
    <row r="503" spans="1:22" ht="15" customHeight="1">
      <c r="A503" s="361"/>
      <c r="B503" s="77" t="str">
        <f>VLOOKUP($A$499,PresensiMIPA!$A$7:$W$360,4)</f>
        <v>3526010506030001</v>
      </c>
      <c r="C503" s="35" t="s">
        <v>24</v>
      </c>
      <c r="D503" s="84">
        <f>VLOOKUP($A$499,Raport5!$B$8:$T$280,4)</f>
        <v>88.5</v>
      </c>
      <c r="E503" s="84">
        <f>VLOOKUP($A$499,Raport5!$B$8:$T$280,5)</f>
        <v>85</v>
      </c>
      <c r="F503" s="84">
        <f>VLOOKUP($A$499,Raport5!$B$8:$T$280,6)</f>
        <v>88</v>
      </c>
      <c r="G503" s="84">
        <f>VLOOKUP($A$499,Raport5!$B$8:$T$280,7)</f>
        <v>85.5</v>
      </c>
      <c r="H503" s="84">
        <f>VLOOKUP($A$499,Raport5!$B$8:$T$280,8)</f>
        <v>87.5</v>
      </c>
      <c r="I503" s="84">
        <f>VLOOKUP($A$499,Raport5!$B$8:$T$280,9)</f>
        <v>84</v>
      </c>
      <c r="J503" s="84">
        <f>VLOOKUP($A$499,Raport5!$B$8:$T$280,10)</f>
        <v>92.5</v>
      </c>
      <c r="K503" s="84">
        <f>VLOOKUP($A$499,Raport5!$B$8:$T$280,11)</f>
        <v>88</v>
      </c>
      <c r="L503" s="84">
        <f>VLOOKUP($A$499,Raport5!$B$8:$T$280,12)</f>
        <v>89.5</v>
      </c>
      <c r="M503" s="84">
        <f>VLOOKUP($A$499,Raport5!$B$8:$T$280,13)</f>
        <v>87.5</v>
      </c>
      <c r="N503" s="84">
        <f>VLOOKUP($A$499,Raport5!$B$8:$T$280,14)</f>
        <v>82</v>
      </c>
      <c r="O503" s="84">
        <f>VLOOKUP($A$499,Raport5!$B$8:$T$280,15)</f>
        <v>84.5</v>
      </c>
      <c r="P503" s="84">
        <f>VLOOKUP($A$499,Raport5!$B$8:$T$280,16)</f>
        <v>79.5</v>
      </c>
      <c r="Q503" s="84">
        <f>VLOOKUP($A$499,Raport5!$B$8:$T$280,17)</f>
        <v>80</v>
      </c>
      <c r="R503" s="84">
        <f>VLOOKUP($A$499,Raport5!$B$8:$T$280,18)</f>
        <v>83.5</v>
      </c>
      <c r="S503" s="38">
        <f t="shared" si="269"/>
        <v>1285.5</v>
      </c>
      <c r="T503" s="38">
        <f t="shared" si="271"/>
        <v>85.7</v>
      </c>
      <c r="U503" s="375"/>
      <c r="V503" s="340"/>
    </row>
    <row r="504" spans="1:22" ht="15" customHeight="1">
      <c r="A504" s="361"/>
      <c r="B504" s="78">
        <f>VLOOKUP($A$499,PresensiMIPA!$A$7:$W$360,2)</f>
        <v>12352</v>
      </c>
      <c r="C504" s="35" t="s">
        <v>67</v>
      </c>
      <c r="D504" s="84">
        <f>VLOOKUP($A$499,Raport6!$B$8:$T$280,4)</f>
        <v>89</v>
      </c>
      <c r="E504" s="84">
        <f>VLOOKUP($A$499,Raport6!$B$8:$T$280,5)</f>
        <v>87.5</v>
      </c>
      <c r="F504" s="84">
        <f>VLOOKUP($A$499,Raport6!$B$8:$T$280,6)</f>
        <v>92</v>
      </c>
      <c r="G504" s="84">
        <f>VLOOKUP($A$499,Raport6!$B$8:$T$280,7)</f>
        <v>85.5</v>
      </c>
      <c r="H504" s="84">
        <f>VLOOKUP($A$499,Raport6!$B$8:$T$280,8)</f>
        <v>87.5</v>
      </c>
      <c r="I504" s="84">
        <f>VLOOKUP($A$499,Raport6!$B$8:$T$280,9)</f>
        <v>84.5</v>
      </c>
      <c r="J504" s="84">
        <f>VLOOKUP($A$499,Raport6!$B$8:$T$280,10)</f>
        <v>95</v>
      </c>
      <c r="K504" s="84">
        <f>VLOOKUP($A$499,Raport6!$B$8:$T$280,11)</f>
        <v>91</v>
      </c>
      <c r="L504" s="84">
        <f>VLOOKUP($A$499,Raport6!$B$8:$T$280,12)</f>
        <v>89.5</v>
      </c>
      <c r="M504" s="84">
        <f>VLOOKUP($A$499,Raport6!$B$8:$T$280,13)</f>
        <v>90</v>
      </c>
      <c r="N504" s="84">
        <f>VLOOKUP($A$499,Raport6!$B$8:$T$280,14)</f>
        <v>84</v>
      </c>
      <c r="O504" s="84">
        <f>VLOOKUP($A$499,Raport6!$B$8:$T$280,15)</f>
        <v>84.5</v>
      </c>
      <c r="P504" s="84">
        <f>VLOOKUP($A$499,Raport6!$B$8:$T$280,16)</f>
        <v>80.5</v>
      </c>
      <c r="Q504" s="84">
        <f>VLOOKUP($A$499,Raport6!$B$8:$T$280,17)</f>
        <v>82.5</v>
      </c>
      <c r="R504" s="84">
        <f>VLOOKUP($A$499,Raport6!$B$8:$T$280,18)</f>
        <v>84.5</v>
      </c>
      <c r="S504" s="38">
        <f t="shared" si="269"/>
        <v>1307.5</v>
      </c>
      <c r="T504" s="38">
        <f t="shared" si="271"/>
        <v>87.17</v>
      </c>
      <c r="U504" s="375"/>
      <c r="V504" s="340"/>
    </row>
    <row r="505" spans="1:22" ht="15" customHeight="1">
      <c r="A505" s="361"/>
      <c r="B505" s="78" t="str">
        <f>VLOOKUP($A$499,PresensiMIPA!$A$7:$W$360,3)</f>
        <v>0035646662</v>
      </c>
      <c r="C505" s="28" t="s">
        <v>21</v>
      </c>
      <c r="D505" s="40">
        <f t="shared" ref="D505:S505" si="272">ROUND(((D499+D500+D501+D502+D503+D504)/6),2)</f>
        <v>83.25</v>
      </c>
      <c r="E505" s="40">
        <f t="shared" si="272"/>
        <v>80.75</v>
      </c>
      <c r="F505" s="40">
        <f t="shared" si="272"/>
        <v>85.08</v>
      </c>
      <c r="G505" s="40">
        <f t="shared" si="272"/>
        <v>83.25</v>
      </c>
      <c r="H505" s="40">
        <f t="shared" si="272"/>
        <v>85.67</v>
      </c>
      <c r="I505" s="40">
        <f t="shared" si="272"/>
        <v>80.92</v>
      </c>
      <c r="J505" s="40">
        <f t="shared" si="272"/>
        <v>89.08</v>
      </c>
      <c r="K505" s="40">
        <f t="shared" si="272"/>
        <v>86.75</v>
      </c>
      <c r="L505" s="40">
        <f t="shared" si="272"/>
        <v>85.83</v>
      </c>
      <c r="M505" s="40">
        <f t="shared" ref="M505" si="273">ROUND(((M499+M500+M501+M502+M503+M504)/6),2)</f>
        <v>82.58</v>
      </c>
      <c r="N505" s="40">
        <f t="shared" si="272"/>
        <v>78.5</v>
      </c>
      <c r="O505" s="40">
        <f t="shared" si="272"/>
        <v>82.42</v>
      </c>
      <c r="P505" s="40">
        <f t="shared" si="272"/>
        <v>78.08</v>
      </c>
      <c r="Q505" s="40">
        <f t="shared" si="272"/>
        <v>79.33</v>
      </c>
      <c r="R505" s="40">
        <f t="shared" si="272"/>
        <v>80.5</v>
      </c>
      <c r="S505" s="39">
        <f t="shared" si="272"/>
        <v>1242</v>
      </c>
      <c r="T505" s="40">
        <f t="shared" si="271"/>
        <v>82.8</v>
      </c>
      <c r="U505" s="375"/>
      <c r="V505" s="340"/>
    </row>
    <row r="506" spans="1:22" ht="15" customHeight="1">
      <c r="A506" s="361"/>
      <c r="B506" s="78"/>
      <c r="C506" s="28" t="s">
        <v>206</v>
      </c>
      <c r="D506" s="79">
        <f>VLOOKUP($A$499,'Nilai USP'!$B$8:$T$280,4)</f>
        <v>94</v>
      </c>
      <c r="E506" s="79">
        <f>VLOOKUP($A$499,'Nilai USP'!$B$8:$T$280,5)</f>
        <v>85.384615384615387</v>
      </c>
      <c r="F506" s="79">
        <f>VLOOKUP($A$499,'Nilai USP'!$B$8:$T$280,6)</f>
        <v>95</v>
      </c>
      <c r="G506" s="79">
        <f>VLOOKUP($A$499,'Nilai USP'!$B$8:$T$280,7)</f>
        <v>88</v>
      </c>
      <c r="H506" s="79">
        <f>VLOOKUP($A$499,'Nilai USP'!$B$8:$T$280,8)</f>
        <v>87</v>
      </c>
      <c r="I506" s="79">
        <f>VLOOKUP($A$499,'Nilai USP'!$B$8:$T$280,9)</f>
        <v>93</v>
      </c>
      <c r="J506" s="79">
        <f>VLOOKUP($A$499,'Nilai USP'!$B$8:$T$280,10)</f>
        <v>90</v>
      </c>
      <c r="K506" s="79">
        <f>VLOOKUP($A$499,'Nilai USP'!$B$8:$T$280,11)</f>
        <v>93</v>
      </c>
      <c r="L506" s="79">
        <f>VLOOKUP($A$499,'Nilai USP'!$B$8:$T$280,12)</f>
        <v>88</v>
      </c>
      <c r="M506" s="79">
        <f>VLOOKUP($A$499,'Nilai USP'!$B$8:$T$280,13)</f>
        <v>91.176470588235304</v>
      </c>
      <c r="N506" s="79">
        <f>VLOOKUP($A$499,'Nilai USP'!$B$8:$T$280,14)</f>
        <v>84</v>
      </c>
      <c r="O506" s="79">
        <f>VLOOKUP($A$499,'Nilai USP'!$B$8:$T$280,15)</f>
        <v>88</v>
      </c>
      <c r="P506" s="79">
        <f>VLOOKUP($A$499,'Nilai USP'!$B$8:$T$280,16)</f>
        <v>89</v>
      </c>
      <c r="Q506" s="79">
        <f>VLOOKUP($A$499,'Nilai USP'!$B$8:$T$280,17)</f>
        <v>80</v>
      </c>
      <c r="R506" s="79">
        <f>VLOOKUP($A$499,'Nilai USP'!$B$8:$T$280,18)</f>
        <v>86</v>
      </c>
      <c r="S506" s="38">
        <f t="shared" ref="S506:S513" si="274">SUM(D506:R506)</f>
        <v>1331.5610859728506</v>
      </c>
      <c r="T506" s="38">
        <f t="shared" si="271"/>
        <v>88.77</v>
      </c>
      <c r="U506" s="375"/>
      <c r="V506" s="340"/>
    </row>
    <row r="507" spans="1:22" ht="15" customHeight="1" thickBot="1">
      <c r="A507" s="362"/>
      <c r="B507" s="29"/>
      <c r="C507" s="37" t="s">
        <v>205</v>
      </c>
      <c r="D507" s="41">
        <f t="shared" ref="D507:R507" si="275">ROUND((D505*$V$6+D506*$V$7),0)</f>
        <v>89</v>
      </c>
      <c r="E507" s="41">
        <f t="shared" si="275"/>
        <v>83</v>
      </c>
      <c r="F507" s="41">
        <f t="shared" si="275"/>
        <v>90</v>
      </c>
      <c r="G507" s="41">
        <f t="shared" si="275"/>
        <v>86</v>
      </c>
      <c r="H507" s="41">
        <f t="shared" si="275"/>
        <v>86</v>
      </c>
      <c r="I507" s="41">
        <f t="shared" si="275"/>
        <v>87</v>
      </c>
      <c r="J507" s="41">
        <f t="shared" si="275"/>
        <v>90</v>
      </c>
      <c r="K507" s="41">
        <f t="shared" si="275"/>
        <v>90</v>
      </c>
      <c r="L507" s="41">
        <f t="shared" si="275"/>
        <v>87</v>
      </c>
      <c r="M507" s="41">
        <f t="shared" si="275"/>
        <v>87</v>
      </c>
      <c r="N507" s="41">
        <f t="shared" si="275"/>
        <v>81</v>
      </c>
      <c r="O507" s="41">
        <f t="shared" si="275"/>
        <v>85</v>
      </c>
      <c r="P507" s="41">
        <f t="shared" si="275"/>
        <v>84</v>
      </c>
      <c r="Q507" s="41">
        <f t="shared" si="275"/>
        <v>80</v>
      </c>
      <c r="R507" s="41">
        <f t="shared" si="275"/>
        <v>83</v>
      </c>
      <c r="S507" s="41">
        <f t="shared" si="274"/>
        <v>1288</v>
      </c>
      <c r="T507" s="41">
        <f t="shared" si="271"/>
        <v>85.87</v>
      </c>
      <c r="U507" s="376"/>
      <c r="V507" s="341"/>
    </row>
    <row r="508" spans="1:22" ht="15" customHeight="1" thickTop="1">
      <c r="A508" s="377">
        <v>56</v>
      </c>
      <c r="B508" s="26"/>
      <c r="C508" s="34" t="s">
        <v>34</v>
      </c>
      <c r="D508" s="83">
        <f>VLOOKUP($A$508,Raport1!$B$8:$T$280,4)</f>
        <v>77</v>
      </c>
      <c r="E508" s="83">
        <f>VLOOKUP($A$508,Raport1!$B$8:$T$280,5)</f>
        <v>73.5</v>
      </c>
      <c r="F508" s="83">
        <f>VLOOKUP($A$508,Raport1!$B$8:$T$280,6)</f>
        <v>75.5</v>
      </c>
      <c r="G508" s="83">
        <f>VLOOKUP($A$508,Raport1!$B$8:$T$280,7)</f>
        <v>75</v>
      </c>
      <c r="H508" s="83">
        <f>VLOOKUP($A$508,Raport1!$B$8:$T$280,8)</f>
        <v>84</v>
      </c>
      <c r="I508" s="83">
        <f>VLOOKUP($A$508,Raport1!$B$8:$T$280,9)</f>
        <v>76</v>
      </c>
      <c r="J508" s="83">
        <f>VLOOKUP($A$508,Raport1!$B$8:$T$280,10)</f>
        <v>85</v>
      </c>
      <c r="K508" s="83">
        <f>VLOOKUP($A$508,Raport1!$B$8:$T$280,11)</f>
        <v>82.5</v>
      </c>
      <c r="L508" s="83">
        <f>VLOOKUP($A$508,Raport1!$B$8:$T$280,12)</f>
        <v>83</v>
      </c>
      <c r="M508" s="83">
        <f>VLOOKUP($A$508,Raport1!$B$8:$T$280,13)</f>
        <v>77</v>
      </c>
      <c r="N508" s="83">
        <f>VLOOKUP($A$508,Raport1!$B$8:$T$280,14)</f>
        <v>70</v>
      </c>
      <c r="O508" s="83">
        <f>VLOOKUP($A$508,Raport1!$B$8:$T$280,15)</f>
        <v>73</v>
      </c>
      <c r="P508" s="83">
        <f>VLOOKUP($A$508,Raport1!$B$8:$T$280,16)</f>
        <v>72</v>
      </c>
      <c r="Q508" s="83">
        <f>VLOOKUP($A$508,Raport1!$B$8:$T$280,17)</f>
        <v>74.5</v>
      </c>
      <c r="R508" s="83">
        <f>VLOOKUP($A$508,Raport1!$B$8:$T$280,18)</f>
        <v>76</v>
      </c>
      <c r="S508" s="80">
        <f t="shared" si="274"/>
        <v>1154</v>
      </c>
      <c r="T508" s="80">
        <f t="shared" ref="T508:T516" si="276">ROUND(S508/COUNT(D508:R508),2)</f>
        <v>76.930000000000007</v>
      </c>
      <c r="U508" s="337" t="str">
        <f>'SIKAP IPA'!J271</f>
        <v>SB</v>
      </c>
      <c r="V508" s="340" t="s">
        <v>33</v>
      </c>
    </row>
    <row r="509" spans="1:22" ht="15" customHeight="1">
      <c r="A509" s="361"/>
      <c r="B509" s="26"/>
      <c r="C509" s="35" t="s">
        <v>35</v>
      </c>
      <c r="D509" s="84">
        <f>VLOOKUP($A$508,Raport2!$B$8:$T$280,4)</f>
        <v>79.5</v>
      </c>
      <c r="E509" s="84">
        <f>VLOOKUP($A$508,Raport2!$B$8:$T$280,5)</f>
        <v>74</v>
      </c>
      <c r="F509" s="84">
        <f>VLOOKUP($A$508,Raport2!$B$8:$T$280,6)</f>
        <v>74</v>
      </c>
      <c r="G509" s="84">
        <f>VLOOKUP($A$508,Raport2!$B$8:$T$280,7)</f>
        <v>79</v>
      </c>
      <c r="H509" s="84">
        <f>VLOOKUP($A$508,Raport2!$B$8:$T$280,8)</f>
        <v>84</v>
      </c>
      <c r="I509" s="84">
        <f>VLOOKUP($A$508,Raport2!$B$8:$T$280,9)</f>
        <v>78.5</v>
      </c>
      <c r="J509" s="84">
        <f>VLOOKUP($A$508,Raport2!$B$8:$T$280,10)</f>
        <v>86.5</v>
      </c>
      <c r="K509" s="84">
        <f>VLOOKUP($A$508,Raport2!$B$8:$T$280,11)</f>
        <v>83</v>
      </c>
      <c r="L509" s="84">
        <f>VLOOKUP($A$508,Raport2!$B$8:$T$280,12)</f>
        <v>83</v>
      </c>
      <c r="M509" s="84">
        <f>VLOOKUP($A$508,Raport2!$B$8:$T$280,13)</f>
        <v>77.5</v>
      </c>
      <c r="N509" s="84">
        <f>VLOOKUP($A$508,Raport2!$B$8:$T$280,14)</f>
        <v>74.5</v>
      </c>
      <c r="O509" s="84">
        <f>VLOOKUP($A$508,Raport2!$B$8:$T$280,15)</f>
        <v>74.5</v>
      </c>
      <c r="P509" s="84">
        <f>VLOOKUP($A$508,Raport2!$B$8:$T$280,16)</f>
        <v>76</v>
      </c>
      <c r="Q509" s="84">
        <f>VLOOKUP($A$508,Raport2!$B$8:$T$280,17)</f>
        <v>77</v>
      </c>
      <c r="R509" s="84">
        <f>VLOOKUP($A$508,Raport2!$B$8:$T$280,18)</f>
        <v>79.5</v>
      </c>
      <c r="S509" s="38">
        <f t="shared" si="274"/>
        <v>1180.5</v>
      </c>
      <c r="T509" s="38">
        <f t="shared" si="276"/>
        <v>78.7</v>
      </c>
      <c r="U509" s="375"/>
      <c r="V509" s="340"/>
    </row>
    <row r="510" spans="1:22" ht="15" customHeight="1">
      <c r="A510" s="361"/>
      <c r="B510" s="342" t="str">
        <f>VLOOKUP($A$508,PresensiMIPA!$A$7:$W$360,7)</f>
        <v>MOH. SURAIHANDIKA</v>
      </c>
      <c r="C510" s="35" t="s">
        <v>22</v>
      </c>
      <c r="D510" s="84">
        <f>VLOOKUP($A$508,Raport3!$B$8:$T$280,4)</f>
        <v>69</v>
      </c>
      <c r="E510" s="84">
        <f>VLOOKUP($A$508,Raport3!$B$8:$T$280,5)</f>
        <v>75.5</v>
      </c>
      <c r="F510" s="84">
        <f>VLOOKUP($A$508,Raport3!$B$8:$T$280,6)</f>
        <v>88</v>
      </c>
      <c r="G510" s="84">
        <f>VLOOKUP($A$508,Raport3!$B$8:$T$280,7)</f>
        <v>79</v>
      </c>
      <c r="H510" s="84">
        <f>VLOOKUP($A$508,Raport3!$B$8:$T$280,8)</f>
        <v>84</v>
      </c>
      <c r="I510" s="84">
        <f>VLOOKUP($A$508,Raport3!$B$8:$T$280,9)</f>
        <v>79.5</v>
      </c>
      <c r="J510" s="84">
        <f>VLOOKUP($A$508,Raport3!$B$8:$T$280,10)</f>
        <v>88</v>
      </c>
      <c r="K510" s="84">
        <f>VLOOKUP($A$508,Raport3!$B$8:$T$280,11)</f>
        <v>87</v>
      </c>
      <c r="L510" s="84">
        <f>VLOOKUP($A$508,Raport3!$B$8:$T$280,12)</f>
        <v>84.5</v>
      </c>
      <c r="M510" s="84">
        <f>VLOOKUP($A$508,Raport3!$B$8:$T$280,13)</f>
        <v>78.5</v>
      </c>
      <c r="N510" s="84">
        <f>VLOOKUP($A$508,Raport3!$B$8:$T$280,14)</f>
        <v>81.5</v>
      </c>
      <c r="O510" s="84">
        <f>VLOOKUP($A$508,Raport3!$B$8:$T$280,15)</f>
        <v>72</v>
      </c>
      <c r="P510" s="84">
        <f>VLOOKUP($A$508,Raport3!$B$8:$T$280,16)</f>
        <v>77</v>
      </c>
      <c r="Q510" s="84">
        <f>VLOOKUP($A$508,Raport3!$B$8:$T$280,17)</f>
        <v>74</v>
      </c>
      <c r="R510" s="84">
        <f>VLOOKUP($A$508,Raport3!$B$8:$T$280,18)</f>
        <v>79.5</v>
      </c>
      <c r="S510" s="38">
        <f t="shared" si="274"/>
        <v>1197</v>
      </c>
      <c r="T510" s="38">
        <f t="shared" si="276"/>
        <v>79.8</v>
      </c>
      <c r="U510" s="375"/>
      <c r="V510" s="340"/>
    </row>
    <row r="511" spans="1:22" ht="15" customHeight="1">
      <c r="A511" s="361"/>
      <c r="B511" s="342"/>
      <c r="C511" s="35" t="s">
        <v>23</v>
      </c>
      <c r="D511" s="84">
        <f>VLOOKUP($A$508,Raport4!$B$8:$T$255,4)</f>
        <v>81</v>
      </c>
      <c r="E511" s="84">
        <f>VLOOKUP($A$508,Raport4!$B$8:$T$255,5)</f>
        <v>74</v>
      </c>
      <c r="F511" s="84">
        <f>VLOOKUP($A$508,Raport4!$B$8:$T$255,6)</f>
        <v>90.5</v>
      </c>
      <c r="G511" s="84">
        <f>VLOOKUP($A$508,Raport4!$B$8:$T$255,7)</f>
        <v>80</v>
      </c>
      <c r="H511" s="84">
        <f>VLOOKUP($A$508,Raport4!$B$8:$T$255,8)</f>
        <v>87</v>
      </c>
      <c r="I511" s="84">
        <f>VLOOKUP($A$508,Raport4!$B$8:$T$255,9)</f>
        <v>80</v>
      </c>
      <c r="J511" s="84">
        <f>VLOOKUP($A$508,Raport4!$B$8:$T$255,10)</f>
        <v>88.5</v>
      </c>
      <c r="K511" s="84">
        <f>VLOOKUP($A$508,Raport4!$B$8:$T$255,11)</f>
        <v>87</v>
      </c>
      <c r="L511" s="84">
        <f>VLOOKUP($A$508,Raport4!$B$8:$T$255,12)</f>
        <v>86.5</v>
      </c>
      <c r="M511" s="84">
        <f>VLOOKUP($A$508,Raport4!$B$8:$T$255,12)</f>
        <v>86.5</v>
      </c>
      <c r="N511" s="84">
        <f>VLOOKUP($A$508,Raport4!$B$8:$T$255,14)</f>
        <v>80.5</v>
      </c>
      <c r="O511" s="84">
        <f>VLOOKUP($A$508,Raport4!$B$8:$T$255,15)</f>
        <v>71</v>
      </c>
      <c r="P511" s="84">
        <f>VLOOKUP($A$508,Raport4!$B$8:$T$255,16)</f>
        <v>78.5</v>
      </c>
      <c r="Q511" s="84">
        <f>VLOOKUP($A$508,Raport4!$B$8:$T$255,17)</f>
        <v>72.5</v>
      </c>
      <c r="R511" s="84">
        <f>VLOOKUP($A$508,Raport4!$B$8:$T$255,18)</f>
        <v>80</v>
      </c>
      <c r="S511" s="38">
        <f t="shared" si="274"/>
        <v>1223.5</v>
      </c>
      <c r="T511" s="38">
        <f t="shared" si="276"/>
        <v>81.569999999999993</v>
      </c>
      <c r="U511" s="375"/>
      <c r="V511" s="340"/>
    </row>
    <row r="512" spans="1:22" ht="15" customHeight="1">
      <c r="A512" s="361"/>
      <c r="B512" s="77" t="str">
        <f>VLOOKUP($A$508,PresensiMIPA!$A$7:$W$360,4)</f>
        <v>3526010312030002</v>
      </c>
      <c r="C512" s="35" t="s">
        <v>24</v>
      </c>
      <c r="D512" s="84">
        <f>VLOOKUP($A$508,Raport5!$B$8:$T$280,4)</f>
        <v>78</v>
      </c>
      <c r="E512" s="84">
        <f>VLOOKUP($A$508,Raport5!$B$8:$T$280,5)</f>
        <v>82.5</v>
      </c>
      <c r="F512" s="84">
        <f>VLOOKUP($A$508,Raport5!$B$8:$T$280,6)</f>
        <v>88</v>
      </c>
      <c r="G512" s="84">
        <f>VLOOKUP($A$508,Raport5!$B$8:$T$280,7)</f>
        <v>86.5</v>
      </c>
      <c r="H512" s="84">
        <f>VLOOKUP($A$508,Raport5!$B$8:$T$280,8)</f>
        <v>90.5</v>
      </c>
      <c r="I512" s="84">
        <f>VLOOKUP($A$508,Raport5!$B$8:$T$280,9)</f>
        <v>83</v>
      </c>
      <c r="J512" s="84">
        <f>VLOOKUP($A$508,Raport5!$B$8:$T$280,10)</f>
        <v>90.5</v>
      </c>
      <c r="K512" s="84">
        <f>VLOOKUP($A$508,Raport5!$B$8:$T$280,11)</f>
        <v>87</v>
      </c>
      <c r="L512" s="84">
        <f>VLOOKUP($A$508,Raport5!$B$8:$T$280,12)</f>
        <v>85</v>
      </c>
      <c r="M512" s="84">
        <f>VLOOKUP($A$508,Raport5!$B$8:$T$280,13)</f>
        <v>81.5</v>
      </c>
      <c r="N512" s="84">
        <f>VLOOKUP($A$508,Raport5!$B$8:$T$280,14)</f>
        <v>83</v>
      </c>
      <c r="O512" s="84">
        <f>VLOOKUP($A$508,Raport5!$B$8:$T$280,15)</f>
        <v>73.5</v>
      </c>
      <c r="P512" s="84">
        <f>VLOOKUP($A$508,Raport5!$B$8:$T$280,16)</f>
        <v>82</v>
      </c>
      <c r="Q512" s="84">
        <f>VLOOKUP($A$508,Raport5!$B$8:$T$280,17)</f>
        <v>76.5</v>
      </c>
      <c r="R512" s="84">
        <f>VLOOKUP($A$508,Raport5!$B$8:$T$280,18)</f>
        <v>82</v>
      </c>
      <c r="S512" s="38">
        <f t="shared" si="274"/>
        <v>1249.5</v>
      </c>
      <c r="T512" s="38">
        <f t="shared" si="276"/>
        <v>83.3</v>
      </c>
      <c r="U512" s="375"/>
      <c r="V512" s="340"/>
    </row>
    <row r="513" spans="1:22" ht="15" customHeight="1">
      <c r="A513" s="361"/>
      <c r="B513" s="78">
        <f>VLOOKUP($A$508,PresensiMIPA!$A$7:$W$360,2)</f>
        <v>12363</v>
      </c>
      <c r="C513" s="35" t="s">
        <v>67</v>
      </c>
      <c r="D513" s="84">
        <f>VLOOKUP($A$508,Raport6!$B$8:$T$280,4)</f>
        <v>80.5</v>
      </c>
      <c r="E513" s="84">
        <f>VLOOKUP($A$508,Raport6!$B$8:$T$280,5)</f>
        <v>84</v>
      </c>
      <c r="F513" s="84">
        <f>VLOOKUP($A$508,Raport6!$B$8:$T$280,6)</f>
        <v>92</v>
      </c>
      <c r="G513" s="84">
        <f>VLOOKUP($A$508,Raport6!$B$8:$T$280,7)</f>
        <v>86.5</v>
      </c>
      <c r="H513" s="84">
        <f>VLOOKUP($A$508,Raport6!$B$8:$T$280,8)</f>
        <v>90.5</v>
      </c>
      <c r="I513" s="84">
        <f>VLOOKUP($A$508,Raport6!$B$8:$T$280,9)</f>
        <v>83</v>
      </c>
      <c r="J513" s="84">
        <f>VLOOKUP($A$508,Raport6!$B$8:$T$280,10)</f>
        <v>93</v>
      </c>
      <c r="K513" s="84">
        <f>VLOOKUP($A$508,Raport6!$B$8:$T$280,11)</f>
        <v>90</v>
      </c>
      <c r="L513" s="84">
        <f>VLOOKUP($A$508,Raport6!$B$8:$T$280,12)</f>
        <v>90.5</v>
      </c>
      <c r="M513" s="84">
        <f>VLOOKUP($A$508,Raport6!$B$8:$T$280,13)</f>
        <v>85</v>
      </c>
      <c r="N513" s="84">
        <f>VLOOKUP($A$508,Raport6!$B$8:$T$280,14)</f>
        <v>85.5</v>
      </c>
      <c r="O513" s="84">
        <f>VLOOKUP($A$508,Raport6!$B$8:$T$280,15)</f>
        <v>74.5</v>
      </c>
      <c r="P513" s="84">
        <f>VLOOKUP($A$508,Raport6!$B$8:$T$280,16)</f>
        <v>81</v>
      </c>
      <c r="Q513" s="84">
        <f>VLOOKUP($A$508,Raport6!$B$8:$T$280,17)</f>
        <v>79</v>
      </c>
      <c r="R513" s="84">
        <f>VLOOKUP($A$508,Raport6!$B$8:$T$280,18)</f>
        <v>83</v>
      </c>
      <c r="S513" s="38">
        <f t="shared" si="274"/>
        <v>1278</v>
      </c>
      <c r="T513" s="38">
        <f t="shared" si="276"/>
        <v>85.2</v>
      </c>
      <c r="U513" s="375"/>
      <c r="V513" s="340"/>
    </row>
    <row r="514" spans="1:22" ht="15" customHeight="1">
      <c r="A514" s="361"/>
      <c r="B514" s="78" t="str">
        <f>VLOOKUP($A$508,PresensiMIPA!$A$7:$W$360,3)</f>
        <v>0062005210</v>
      </c>
      <c r="C514" s="28" t="s">
        <v>21</v>
      </c>
      <c r="D514" s="40">
        <f t="shared" ref="D514:S514" si="277">ROUND(((D508+D509+D510+D511+D512+D513)/6),2)</f>
        <v>77.5</v>
      </c>
      <c r="E514" s="40">
        <f t="shared" si="277"/>
        <v>77.25</v>
      </c>
      <c r="F514" s="40">
        <f t="shared" si="277"/>
        <v>84.67</v>
      </c>
      <c r="G514" s="40">
        <f t="shared" si="277"/>
        <v>81</v>
      </c>
      <c r="H514" s="40">
        <f t="shared" si="277"/>
        <v>86.67</v>
      </c>
      <c r="I514" s="40">
        <f t="shared" si="277"/>
        <v>80</v>
      </c>
      <c r="J514" s="40">
        <f t="shared" si="277"/>
        <v>88.58</v>
      </c>
      <c r="K514" s="40">
        <f t="shared" si="277"/>
        <v>86.08</v>
      </c>
      <c r="L514" s="40">
        <f t="shared" si="277"/>
        <v>85.42</v>
      </c>
      <c r="M514" s="40">
        <f t="shared" ref="M514" si="278">ROUND(((M508+M509+M510+M511+M512+M513)/6),2)</f>
        <v>81</v>
      </c>
      <c r="N514" s="40">
        <f t="shared" si="277"/>
        <v>79.17</v>
      </c>
      <c r="O514" s="40">
        <f t="shared" si="277"/>
        <v>73.08</v>
      </c>
      <c r="P514" s="40">
        <f t="shared" si="277"/>
        <v>77.75</v>
      </c>
      <c r="Q514" s="40">
        <f t="shared" si="277"/>
        <v>75.58</v>
      </c>
      <c r="R514" s="40">
        <f t="shared" si="277"/>
        <v>80</v>
      </c>
      <c r="S514" s="39">
        <f t="shared" si="277"/>
        <v>1213.75</v>
      </c>
      <c r="T514" s="40">
        <f t="shared" si="276"/>
        <v>80.92</v>
      </c>
      <c r="U514" s="375"/>
      <c r="V514" s="340"/>
    </row>
    <row r="515" spans="1:22" ht="15" customHeight="1">
      <c r="A515" s="361"/>
      <c r="B515" s="78"/>
      <c r="C515" s="28" t="s">
        <v>206</v>
      </c>
      <c r="D515" s="79">
        <f>VLOOKUP($A$508,'Nilai USP'!$B$8:$T$280,4)</f>
        <v>89</v>
      </c>
      <c r="E515" s="79">
        <f>VLOOKUP($A$508,'Nilai USP'!$B$8:$T$280,5)</f>
        <v>87.692307692307693</v>
      </c>
      <c r="F515" s="79">
        <f>VLOOKUP($A$508,'Nilai USP'!$B$8:$T$280,6)</f>
        <v>88</v>
      </c>
      <c r="G515" s="79">
        <f>VLOOKUP($A$508,'Nilai USP'!$B$8:$T$280,7)</f>
        <v>86</v>
      </c>
      <c r="H515" s="79">
        <f>VLOOKUP($A$508,'Nilai USP'!$B$8:$T$280,8)</f>
        <v>83</v>
      </c>
      <c r="I515" s="79">
        <f>VLOOKUP($A$508,'Nilai USP'!$B$8:$T$280,9)</f>
        <v>91</v>
      </c>
      <c r="J515" s="79">
        <f>VLOOKUP($A$508,'Nilai USP'!$B$8:$T$280,10)</f>
        <v>90</v>
      </c>
      <c r="K515" s="79">
        <f>VLOOKUP($A$508,'Nilai USP'!$B$8:$T$280,11)</f>
        <v>94</v>
      </c>
      <c r="L515" s="79">
        <f>VLOOKUP($A$508,'Nilai USP'!$B$8:$T$280,12)</f>
        <v>88</v>
      </c>
      <c r="M515" s="79">
        <f>VLOOKUP($A$508,'Nilai USP'!$B$8:$T$280,13)</f>
        <v>93.823529411764696</v>
      </c>
      <c r="N515" s="79">
        <f>VLOOKUP($A$508,'Nilai USP'!$B$8:$T$280,14)</f>
        <v>87</v>
      </c>
      <c r="O515" s="79">
        <f>VLOOKUP($A$508,'Nilai USP'!$B$8:$T$280,15)</f>
        <v>72</v>
      </c>
      <c r="P515" s="79">
        <f>VLOOKUP($A$508,'Nilai USP'!$B$8:$T$280,16)</f>
        <v>90</v>
      </c>
      <c r="Q515" s="79">
        <f>VLOOKUP($A$508,'Nilai USP'!$B$8:$T$280,17)</f>
        <v>78</v>
      </c>
      <c r="R515" s="79">
        <f>VLOOKUP($A$508,'Nilai USP'!$B$8:$T$280,18)</f>
        <v>85</v>
      </c>
      <c r="S515" s="38">
        <f t="shared" ref="S515:S522" si="279">SUM(D515:R515)</f>
        <v>1302.5158371040723</v>
      </c>
      <c r="T515" s="38">
        <f t="shared" si="276"/>
        <v>86.83</v>
      </c>
      <c r="U515" s="375"/>
      <c r="V515" s="340"/>
    </row>
    <row r="516" spans="1:22" ht="15" customHeight="1" thickBot="1">
      <c r="A516" s="362"/>
      <c r="B516" s="29"/>
      <c r="C516" s="37" t="s">
        <v>205</v>
      </c>
      <c r="D516" s="41">
        <f t="shared" ref="D516:R516" si="280">ROUND((D514*$V$6+D515*$V$7),0)</f>
        <v>83</v>
      </c>
      <c r="E516" s="41">
        <f t="shared" si="280"/>
        <v>82</v>
      </c>
      <c r="F516" s="41">
        <f t="shared" si="280"/>
        <v>86</v>
      </c>
      <c r="G516" s="41">
        <f t="shared" si="280"/>
        <v>84</v>
      </c>
      <c r="H516" s="41">
        <f t="shared" si="280"/>
        <v>85</v>
      </c>
      <c r="I516" s="41">
        <f t="shared" si="280"/>
        <v>86</v>
      </c>
      <c r="J516" s="41">
        <f t="shared" si="280"/>
        <v>89</v>
      </c>
      <c r="K516" s="41">
        <f t="shared" si="280"/>
        <v>90</v>
      </c>
      <c r="L516" s="41">
        <f t="shared" si="280"/>
        <v>87</v>
      </c>
      <c r="M516" s="41">
        <f t="shared" si="280"/>
        <v>87</v>
      </c>
      <c r="N516" s="41">
        <f t="shared" si="280"/>
        <v>83</v>
      </c>
      <c r="O516" s="41">
        <f t="shared" si="280"/>
        <v>73</v>
      </c>
      <c r="P516" s="41">
        <f t="shared" si="280"/>
        <v>84</v>
      </c>
      <c r="Q516" s="41">
        <f t="shared" si="280"/>
        <v>77</v>
      </c>
      <c r="R516" s="41">
        <f t="shared" si="280"/>
        <v>83</v>
      </c>
      <c r="S516" s="41">
        <f t="shared" si="279"/>
        <v>1259</v>
      </c>
      <c r="T516" s="41">
        <f t="shared" si="276"/>
        <v>83.93</v>
      </c>
      <c r="U516" s="376"/>
      <c r="V516" s="341"/>
    </row>
    <row r="517" spans="1:22" ht="15" customHeight="1" thickTop="1">
      <c r="A517" s="377">
        <v>57</v>
      </c>
      <c r="B517" s="26"/>
      <c r="C517" s="34" t="s">
        <v>34</v>
      </c>
      <c r="D517" s="83">
        <f>VLOOKUP($A$517,Raport1!$B$8:$T$280,4)</f>
        <v>73</v>
      </c>
      <c r="E517" s="83">
        <f>VLOOKUP($A$517,Raport1!$B$8:$T$280,5)</f>
        <v>75</v>
      </c>
      <c r="F517" s="83">
        <f>VLOOKUP($A$517,Raport1!$B$8:$T$280,6)</f>
        <v>77.5</v>
      </c>
      <c r="G517" s="83">
        <f>VLOOKUP($A$517,Raport1!$B$8:$T$280,7)</f>
        <v>76</v>
      </c>
      <c r="H517" s="83">
        <f>VLOOKUP($A$517,Raport1!$B$8:$T$280,8)</f>
        <v>82.5</v>
      </c>
      <c r="I517" s="83">
        <f>VLOOKUP($A$517,Raport1!$B$8:$T$280,9)</f>
        <v>76</v>
      </c>
      <c r="J517" s="83">
        <f>VLOOKUP($A$517,Raport1!$B$8:$T$280,10)</f>
        <v>83</v>
      </c>
      <c r="K517" s="83">
        <f>VLOOKUP($A$517,Raport1!$B$8:$T$280,11)</f>
        <v>83.5</v>
      </c>
      <c r="L517" s="83">
        <f>VLOOKUP($A$517,Raport1!$B$8:$T$280,12)</f>
        <v>82.5</v>
      </c>
      <c r="M517" s="83">
        <f>VLOOKUP($A$517,Raport1!$B$8:$T$280,13)</f>
        <v>74</v>
      </c>
      <c r="N517" s="83">
        <f>VLOOKUP($A$517,Raport1!$B$8:$T$280,14)</f>
        <v>74.5</v>
      </c>
      <c r="O517" s="83">
        <f>VLOOKUP($A$517,Raport1!$B$8:$T$280,15)</f>
        <v>75.5</v>
      </c>
      <c r="P517" s="83">
        <f>VLOOKUP($A$517,Raport1!$B$8:$T$280,16)</f>
        <v>72</v>
      </c>
      <c r="Q517" s="83">
        <f>VLOOKUP($A$517,Raport1!$B$8:$T$280,17)</f>
        <v>75</v>
      </c>
      <c r="R517" s="83">
        <f>VLOOKUP($A$517,Raport1!$B$8:$T$280,18)</f>
        <v>76.5</v>
      </c>
      <c r="S517" s="80">
        <f t="shared" si="279"/>
        <v>1156.5</v>
      </c>
      <c r="T517" s="80">
        <f t="shared" ref="T517:T525" si="281">ROUND(S517/COUNT(D517:R517),2)</f>
        <v>77.099999999999994</v>
      </c>
      <c r="U517" s="337">
        <f>'SIKAP IPA'!J280</f>
        <v>0</v>
      </c>
      <c r="V517" s="340" t="s">
        <v>33</v>
      </c>
    </row>
    <row r="518" spans="1:22" ht="15" customHeight="1">
      <c r="A518" s="361"/>
      <c r="B518" s="26"/>
      <c r="C518" s="35" t="s">
        <v>35</v>
      </c>
      <c r="D518" s="84">
        <f>VLOOKUP($A$517,Raport2!$B$8:$T$280,4)</f>
        <v>76</v>
      </c>
      <c r="E518" s="84">
        <f>VLOOKUP($A$517,Raport2!$B$8:$T$280,5)</f>
        <v>76</v>
      </c>
      <c r="F518" s="84">
        <f>VLOOKUP($A$517,Raport2!$B$8:$T$280,6)</f>
        <v>76</v>
      </c>
      <c r="G518" s="84">
        <f>VLOOKUP($A$517,Raport2!$B$8:$T$280,7)</f>
        <v>78</v>
      </c>
      <c r="H518" s="84">
        <f>VLOOKUP($A$517,Raport2!$B$8:$T$280,8)</f>
        <v>82.5</v>
      </c>
      <c r="I518" s="84">
        <f>VLOOKUP($A$517,Raport2!$B$8:$T$280,9)</f>
        <v>78</v>
      </c>
      <c r="J518" s="84">
        <f>VLOOKUP($A$517,Raport2!$B$8:$T$280,10)</f>
        <v>88</v>
      </c>
      <c r="K518" s="84">
        <f>VLOOKUP($A$517,Raport2!$B$8:$T$280,11)</f>
        <v>86</v>
      </c>
      <c r="L518" s="84">
        <f>VLOOKUP($A$517,Raport2!$B$8:$T$280,12)</f>
        <v>82.5</v>
      </c>
      <c r="M518" s="84">
        <f>VLOOKUP($A$517,Raport2!$B$8:$T$280,13)</f>
        <v>78.5</v>
      </c>
      <c r="N518" s="84">
        <f>VLOOKUP($A$517,Raport2!$B$8:$T$280,14)</f>
        <v>81.5</v>
      </c>
      <c r="O518" s="84">
        <f>VLOOKUP($A$517,Raport2!$B$8:$T$280,15)</f>
        <v>76.5</v>
      </c>
      <c r="P518" s="84">
        <f>VLOOKUP($A$517,Raport2!$B$8:$T$280,16)</f>
        <v>76</v>
      </c>
      <c r="Q518" s="84">
        <f>VLOOKUP($A$517,Raport2!$B$8:$T$280,17)</f>
        <v>81</v>
      </c>
      <c r="R518" s="84">
        <f>VLOOKUP($A$517,Raport2!$B$8:$T$280,18)</f>
        <v>77</v>
      </c>
      <c r="S518" s="38">
        <f t="shared" si="279"/>
        <v>1193.5</v>
      </c>
      <c r="T518" s="38">
        <f t="shared" si="281"/>
        <v>79.569999999999993</v>
      </c>
      <c r="U518" s="375"/>
      <c r="V518" s="340"/>
    </row>
    <row r="519" spans="1:22" ht="15" customHeight="1">
      <c r="A519" s="361"/>
      <c r="B519" s="342" t="str">
        <f>VLOOKUP($A$517,PresensiMIPA!$A$7:$W$360,7)</f>
        <v>Moh. Zidane Djazuli</v>
      </c>
      <c r="C519" s="35" t="s">
        <v>22</v>
      </c>
      <c r="D519" s="84">
        <f>VLOOKUP($A$517,Raport3!$B$8:$T$280,4)</f>
        <v>72</v>
      </c>
      <c r="E519" s="84">
        <f>VLOOKUP($A$517,Raport3!$B$8:$T$280,5)</f>
        <v>77.5</v>
      </c>
      <c r="F519" s="84">
        <f>VLOOKUP($A$517,Raport3!$B$8:$T$280,6)</f>
        <v>87.5</v>
      </c>
      <c r="G519" s="84">
        <f>VLOOKUP($A$517,Raport3!$B$8:$T$280,7)</f>
        <v>79</v>
      </c>
      <c r="H519" s="84">
        <f>VLOOKUP($A$517,Raport3!$B$8:$T$280,8)</f>
        <v>85.5</v>
      </c>
      <c r="I519" s="84">
        <f>VLOOKUP($A$517,Raport3!$B$8:$T$280,9)</f>
        <v>79</v>
      </c>
      <c r="J519" s="84">
        <f>VLOOKUP($A$517,Raport3!$B$8:$T$280,10)</f>
        <v>87.5</v>
      </c>
      <c r="K519" s="84">
        <f>VLOOKUP($A$517,Raport3!$B$8:$T$280,11)</f>
        <v>87</v>
      </c>
      <c r="L519" s="84">
        <f>VLOOKUP($A$517,Raport3!$B$8:$T$280,12)</f>
        <v>85</v>
      </c>
      <c r="M519" s="84">
        <f>VLOOKUP($A$517,Raport3!$B$8:$T$280,13)</f>
        <v>80</v>
      </c>
      <c r="N519" s="84">
        <f>VLOOKUP($A$517,Raport3!$B$8:$T$280,14)</f>
        <v>82.5</v>
      </c>
      <c r="O519" s="84">
        <f>VLOOKUP($A$517,Raport3!$B$8:$T$280,15)</f>
        <v>77.5</v>
      </c>
      <c r="P519" s="84">
        <f>VLOOKUP($A$517,Raport3!$B$8:$T$280,16)</f>
        <v>80</v>
      </c>
      <c r="Q519" s="84">
        <f>VLOOKUP($A$517,Raport3!$B$8:$T$280,17)</f>
        <v>82.5</v>
      </c>
      <c r="R519" s="84">
        <f>VLOOKUP($A$517,Raport3!$B$8:$T$280,18)</f>
        <v>77</v>
      </c>
      <c r="S519" s="38">
        <f t="shared" si="279"/>
        <v>1219.5</v>
      </c>
      <c r="T519" s="38">
        <f t="shared" si="281"/>
        <v>81.3</v>
      </c>
      <c r="U519" s="375"/>
      <c r="V519" s="340"/>
    </row>
    <row r="520" spans="1:22" ht="15" customHeight="1">
      <c r="A520" s="361"/>
      <c r="B520" s="342"/>
      <c r="C520" s="35" t="s">
        <v>23</v>
      </c>
      <c r="D520" s="84">
        <f>VLOOKUP($A$517,Raport4!$B$8:$T$255,4)</f>
        <v>79</v>
      </c>
      <c r="E520" s="84">
        <f>VLOOKUP($A$517,Raport4!$B$8:$T$255,5)</f>
        <v>81</v>
      </c>
      <c r="F520" s="84">
        <f>VLOOKUP($A$517,Raport4!$B$8:$T$255,6)</f>
        <v>90</v>
      </c>
      <c r="G520" s="84">
        <f>VLOOKUP($A$517,Raport4!$B$8:$T$255,7)</f>
        <v>79.5</v>
      </c>
      <c r="H520" s="84">
        <f>VLOOKUP($A$517,Raport4!$B$8:$T$255,8)</f>
        <v>87</v>
      </c>
      <c r="I520" s="84">
        <f>VLOOKUP($A$517,Raport4!$B$8:$T$255,9)</f>
        <v>80.5</v>
      </c>
      <c r="J520" s="84">
        <f>VLOOKUP($A$517,Raport4!$B$8:$T$255,10)</f>
        <v>88.5</v>
      </c>
      <c r="K520" s="84">
        <f>VLOOKUP($A$517,Raport4!$B$8:$T$255,11)</f>
        <v>87</v>
      </c>
      <c r="L520" s="84">
        <f>VLOOKUP($A$517,Raport4!$B$8:$T$255,12)</f>
        <v>85.5</v>
      </c>
      <c r="M520" s="84">
        <f>VLOOKUP($A$517,Raport4!$B$8:$T$255,12)</f>
        <v>85.5</v>
      </c>
      <c r="N520" s="84">
        <f>VLOOKUP($A$517,Raport4!$B$8:$T$255,14)</f>
        <v>80.5</v>
      </c>
      <c r="O520" s="84">
        <f>VLOOKUP($A$517,Raport4!$B$8:$T$255,15)</f>
        <v>79.5</v>
      </c>
      <c r="P520" s="84">
        <f>VLOOKUP($A$517,Raport4!$B$8:$T$255,16)</f>
        <v>81.5</v>
      </c>
      <c r="Q520" s="84">
        <f>VLOOKUP($A$517,Raport4!$B$8:$T$255,17)</f>
        <v>80</v>
      </c>
      <c r="R520" s="84">
        <f>VLOOKUP($A$517,Raport4!$B$8:$T$255,18)</f>
        <v>77.5</v>
      </c>
      <c r="S520" s="38">
        <f t="shared" si="279"/>
        <v>1242.5</v>
      </c>
      <c r="T520" s="38">
        <f t="shared" si="281"/>
        <v>82.83</v>
      </c>
      <c r="U520" s="375"/>
      <c r="V520" s="340"/>
    </row>
    <row r="521" spans="1:22" ht="15" customHeight="1">
      <c r="A521" s="361"/>
      <c r="B521" s="77" t="str">
        <f>VLOOKUP($A$517,PresensiMIPA!$A$7:$W$360,4)</f>
        <v>3526151410030001</v>
      </c>
      <c r="C521" s="35" t="s">
        <v>24</v>
      </c>
      <c r="D521" s="84">
        <f>VLOOKUP($A$517,Raport5!$B$8:$T$280,4)</f>
        <v>88</v>
      </c>
      <c r="E521" s="84">
        <f>VLOOKUP($A$517,Raport5!$B$8:$T$280,5)</f>
        <v>84.5</v>
      </c>
      <c r="F521" s="84">
        <f>VLOOKUP($A$517,Raport5!$B$8:$T$280,6)</f>
        <v>87</v>
      </c>
      <c r="G521" s="84">
        <f>VLOOKUP($A$517,Raport5!$B$8:$T$280,7)</f>
        <v>87.5</v>
      </c>
      <c r="H521" s="84">
        <f>VLOOKUP($A$517,Raport5!$B$8:$T$280,8)</f>
        <v>85.5</v>
      </c>
      <c r="I521" s="84">
        <f>VLOOKUP($A$517,Raport5!$B$8:$T$280,9)</f>
        <v>83.5</v>
      </c>
      <c r="J521" s="84">
        <f>VLOOKUP($A$517,Raport5!$B$8:$T$280,10)</f>
        <v>91</v>
      </c>
      <c r="K521" s="84">
        <f>VLOOKUP($A$517,Raport5!$B$8:$T$280,11)</f>
        <v>90</v>
      </c>
      <c r="L521" s="84">
        <f>VLOOKUP($A$517,Raport5!$B$8:$T$280,12)</f>
        <v>89.5</v>
      </c>
      <c r="M521" s="84">
        <f>VLOOKUP($A$517,Raport5!$B$8:$T$280,13)</f>
        <v>79.5</v>
      </c>
      <c r="N521" s="84">
        <f>VLOOKUP($A$517,Raport5!$B$8:$T$280,14)</f>
        <v>83</v>
      </c>
      <c r="O521" s="84">
        <f>VLOOKUP($A$517,Raport5!$B$8:$T$280,15)</f>
        <v>82.5</v>
      </c>
      <c r="P521" s="84">
        <f>VLOOKUP($A$517,Raport5!$B$8:$T$280,16)</f>
        <v>82</v>
      </c>
      <c r="Q521" s="84">
        <f>VLOOKUP($A$517,Raport5!$B$8:$T$280,17)</f>
        <v>84</v>
      </c>
      <c r="R521" s="84">
        <f>VLOOKUP($A$517,Raport5!$B$8:$T$280,18)</f>
        <v>85</v>
      </c>
      <c r="S521" s="38">
        <f t="shared" si="279"/>
        <v>1282.5</v>
      </c>
      <c r="T521" s="38">
        <f t="shared" si="281"/>
        <v>85.5</v>
      </c>
      <c r="U521" s="375"/>
      <c r="V521" s="340"/>
    </row>
    <row r="522" spans="1:22" ht="15" customHeight="1">
      <c r="A522" s="361"/>
      <c r="B522" s="78">
        <f>VLOOKUP($A$517,PresensiMIPA!$A$7:$W$360,2)</f>
        <v>12364</v>
      </c>
      <c r="C522" s="35" t="s">
        <v>67</v>
      </c>
      <c r="D522" s="84">
        <f>VLOOKUP($A$517,Raport6!$B$8:$T$280,4)</f>
        <v>89</v>
      </c>
      <c r="E522" s="84">
        <f>VLOOKUP($A$517,Raport6!$B$8:$T$280,5)</f>
        <v>84.5</v>
      </c>
      <c r="F522" s="84">
        <f>VLOOKUP($A$517,Raport6!$B$8:$T$280,6)</f>
        <v>90</v>
      </c>
      <c r="G522" s="84">
        <f>VLOOKUP($A$517,Raport6!$B$8:$T$280,7)</f>
        <v>87.5</v>
      </c>
      <c r="H522" s="84">
        <f>VLOOKUP($A$517,Raport6!$B$8:$T$280,8)</f>
        <v>85.5</v>
      </c>
      <c r="I522" s="84">
        <f>VLOOKUP($A$517,Raport6!$B$8:$T$280,9)</f>
        <v>84</v>
      </c>
      <c r="J522" s="84">
        <f>VLOOKUP($A$517,Raport6!$B$8:$T$280,10)</f>
        <v>93</v>
      </c>
      <c r="K522" s="84">
        <f>VLOOKUP($A$517,Raport6!$B$8:$T$280,11)</f>
        <v>93</v>
      </c>
      <c r="L522" s="84">
        <f>VLOOKUP($A$517,Raport6!$B$8:$T$280,12)</f>
        <v>91.5</v>
      </c>
      <c r="M522" s="84">
        <f>VLOOKUP($A$517,Raport6!$B$8:$T$280,13)</f>
        <v>88</v>
      </c>
      <c r="N522" s="84">
        <f>VLOOKUP($A$517,Raport6!$B$8:$T$280,14)</f>
        <v>80</v>
      </c>
      <c r="O522" s="84">
        <f>VLOOKUP($A$517,Raport6!$B$8:$T$280,15)</f>
        <v>82.5</v>
      </c>
      <c r="P522" s="84">
        <f>VLOOKUP($A$517,Raport6!$B$8:$T$280,16)</f>
        <v>82.5</v>
      </c>
      <c r="Q522" s="84">
        <f>VLOOKUP($A$517,Raport6!$B$8:$T$280,17)</f>
        <v>79</v>
      </c>
      <c r="R522" s="84">
        <f>VLOOKUP($A$517,Raport6!$B$8:$T$280,18)</f>
        <v>88.5</v>
      </c>
      <c r="S522" s="38">
        <f t="shared" si="279"/>
        <v>1298.5</v>
      </c>
      <c r="T522" s="38">
        <f t="shared" si="281"/>
        <v>86.57</v>
      </c>
      <c r="U522" s="375"/>
      <c r="V522" s="340"/>
    </row>
    <row r="523" spans="1:22" ht="15" customHeight="1">
      <c r="A523" s="361"/>
      <c r="B523" s="78" t="str">
        <f>VLOOKUP($A$517,PresensiMIPA!$A$7:$W$360,3)</f>
        <v>0039965658</v>
      </c>
      <c r="C523" s="28" t="s">
        <v>21</v>
      </c>
      <c r="D523" s="40">
        <f t="shared" ref="D523:S523" si="282">ROUND(((D517+D518+D519+D520+D521+D522)/6),2)</f>
        <v>79.5</v>
      </c>
      <c r="E523" s="40">
        <f t="shared" si="282"/>
        <v>79.75</v>
      </c>
      <c r="F523" s="40">
        <f t="shared" si="282"/>
        <v>84.67</v>
      </c>
      <c r="G523" s="40">
        <f t="shared" si="282"/>
        <v>81.25</v>
      </c>
      <c r="H523" s="40">
        <f t="shared" si="282"/>
        <v>84.75</v>
      </c>
      <c r="I523" s="40">
        <f t="shared" si="282"/>
        <v>80.17</v>
      </c>
      <c r="J523" s="40">
        <f t="shared" si="282"/>
        <v>88.5</v>
      </c>
      <c r="K523" s="40">
        <f t="shared" si="282"/>
        <v>87.75</v>
      </c>
      <c r="L523" s="40">
        <f t="shared" si="282"/>
        <v>86.08</v>
      </c>
      <c r="M523" s="40">
        <f t="shared" ref="M523" si="283">ROUND(((M517+M518+M519+M520+M521+M522)/6),2)</f>
        <v>80.92</v>
      </c>
      <c r="N523" s="40">
        <f t="shared" si="282"/>
        <v>80.33</v>
      </c>
      <c r="O523" s="40">
        <f t="shared" si="282"/>
        <v>79</v>
      </c>
      <c r="P523" s="40">
        <f t="shared" si="282"/>
        <v>79</v>
      </c>
      <c r="Q523" s="40">
        <f t="shared" si="282"/>
        <v>80.25</v>
      </c>
      <c r="R523" s="40">
        <f t="shared" si="282"/>
        <v>80.25</v>
      </c>
      <c r="S523" s="39">
        <f t="shared" si="282"/>
        <v>1232.17</v>
      </c>
      <c r="T523" s="40">
        <f t="shared" si="281"/>
        <v>82.14</v>
      </c>
      <c r="U523" s="375"/>
      <c r="V523" s="340"/>
    </row>
    <row r="524" spans="1:22" ht="15" customHeight="1">
      <c r="A524" s="361"/>
      <c r="B524" s="78"/>
      <c r="C524" s="28" t="s">
        <v>206</v>
      </c>
      <c r="D524" s="79">
        <f>VLOOKUP($A$517,'Nilai USP'!$B$8:$T$280,4)</f>
        <v>94</v>
      </c>
      <c r="E524" s="79">
        <f>VLOOKUP($A$517,'Nilai USP'!$B$8:$T$280,5)</f>
        <v>80.769230769230774</v>
      </c>
      <c r="F524" s="79">
        <f>VLOOKUP($A$517,'Nilai USP'!$B$8:$T$280,6)</f>
        <v>87</v>
      </c>
      <c r="G524" s="79">
        <f>VLOOKUP($A$517,'Nilai USP'!$B$8:$T$280,7)</f>
        <v>93</v>
      </c>
      <c r="H524" s="79">
        <f>VLOOKUP($A$517,'Nilai USP'!$B$8:$T$280,8)</f>
        <v>86</v>
      </c>
      <c r="I524" s="79">
        <f>VLOOKUP($A$517,'Nilai USP'!$B$8:$T$280,9)</f>
        <v>93</v>
      </c>
      <c r="J524" s="79">
        <f>VLOOKUP($A$517,'Nilai USP'!$B$8:$T$280,10)</f>
        <v>86</v>
      </c>
      <c r="K524" s="79">
        <f>VLOOKUP($A$517,'Nilai USP'!$B$8:$T$280,11)</f>
        <v>92</v>
      </c>
      <c r="L524" s="79">
        <f>VLOOKUP($A$517,'Nilai USP'!$B$8:$T$280,12)</f>
        <v>92</v>
      </c>
      <c r="M524" s="79">
        <f>VLOOKUP($A$517,'Nilai USP'!$B$8:$T$280,13)</f>
        <v>89.411764705882348</v>
      </c>
      <c r="N524" s="79">
        <f>VLOOKUP($A$517,'Nilai USP'!$B$8:$T$280,14)</f>
        <v>81</v>
      </c>
      <c r="O524" s="79">
        <f>VLOOKUP($A$517,'Nilai USP'!$B$8:$T$280,15)</f>
        <v>86</v>
      </c>
      <c r="P524" s="79">
        <f>VLOOKUP($A$517,'Nilai USP'!$B$8:$T$280,16)</f>
        <v>87</v>
      </c>
      <c r="Q524" s="79">
        <f>VLOOKUP($A$517,'Nilai USP'!$B$8:$T$280,17)</f>
        <v>78</v>
      </c>
      <c r="R524" s="79">
        <f>VLOOKUP($A$517,'Nilai USP'!$B$8:$T$280,18)</f>
        <v>85</v>
      </c>
      <c r="S524" s="38">
        <f t="shared" ref="S524:S531" si="284">SUM(D524:R524)</f>
        <v>1310.1809954751129</v>
      </c>
      <c r="T524" s="38">
        <f t="shared" si="281"/>
        <v>87.35</v>
      </c>
      <c r="U524" s="375"/>
      <c r="V524" s="340"/>
    </row>
    <row r="525" spans="1:22" ht="15" customHeight="1" thickBot="1">
      <c r="A525" s="362"/>
      <c r="B525" s="29"/>
      <c r="C525" s="37" t="s">
        <v>205</v>
      </c>
      <c r="D525" s="41">
        <f t="shared" ref="D525:R525" si="285">ROUND((D523*$V$6+D524*$V$7),0)</f>
        <v>87</v>
      </c>
      <c r="E525" s="41">
        <f t="shared" si="285"/>
        <v>80</v>
      </c>
      <c r="F525" s="41">
        <f t="shared" si="285"/>
        <v>86</v>
      </c>
      <c r="G525" s="41">
        <f t="shared" si="285"/>
        <v>87</v>
      </c>
      <c r="H525" s="41">
        <f t="shared" si="285"/>
        <v>85</v>
      </c>
      <c r="I525" s="41">
        <f t="shared" si="285"/>
        <v>87</v>
      </c>
      <c r="J525" s="41">
        <f t="shared" si="285"/>
        <v>87</v>
      </c>
      <c r="K525" s="41">
        <f t="shared" si="285"/>
        <v>90</v>
      </c>
      <c r="L525" s="41">
        <f t="shared" si="285"/>
        <v>89</v>
      </c>
      <c r="M525" s="41">
        <f t="shared" si="285"/>
        <v>85</v>
      </c>
      <c r="N525" s="41">
        <f t="shared" si="285"/>
        <v>81</v>
      </c>
      <c r="O525" s="41">
        <f t="shared" si="285"/>
        <v>83</v>
      </c>
      <c r="P525" s="41">
        <f t="shared" si="285"/>
        <v>83</v>
      </c>
      <c r="Q525" s="41">
        <f t="shared" si="285"/>
        <v>79</v>
      </c>
      <c r="R525" s="41">
        <f t="shared" si="285"/>
        <v>83</v>
      </c>
      <c r="S525" s="41">
        <f t="shared" si="284"/>
        <v>1272</v>
      </c>
      <c r="T525" s="41">
        <f t="shared" si="281"/>
        <v>84.8</v>
      </c>
      <c r="U525" s="376"/>
      <c r="V525" s="341"/>
    </row>
    <row r="526" spans="1:22" ht="15" customHeight="1" thickTop="1">
      <c r="A526" s="377">
        <v>58</v>
      </c>
      <c r="B526" s="26"/>
      <c r="C526" s="34" t="s">
        <v>34</v>
      </c>
      <c r="D526" s="83">
        <f>VLOOKUP($A$526,Raport1!$B$8:$T$280,4)</f>
        <v>70.5</v>
      </c>
      <c r="E526" s="83">
        <f>VLOOKUP($A$526,Raport1!$B$8:$T$280,5)</f>
        <v>77</v>
      </c>
      <c r="F526" s="83">
        <f>VLOOKUP($A$526,Raport1!$B$8:$T$280,6)</f>
        <v>76</v>
      </c>
      <c r="G526" s="83">
        <f>VLOOKUP($A$526,Raport1!$B$8:$T$280,7)</f>
        <v>78.5</v>
      </c>
      <c r="H526" s="83">
        <f>VLOOKUP($A$526,Raport1!$B$8:$T$280,8)</f>
        <v>87.5</v>
      </c>
      <c r="I526" s="83">
        <f>VLOOKUP($A$526,Raport1!$B$8:$T$280,9)</f>
        <v>77</v>
      </c>
      <c r="J526" s="83">
        <f>VLOOKUP($A$526,Raport1!$B$8:$T$280,10)</f>
        <v>82.5</v>
      </c>
      <c r="K526" s="83">
        <f>VLOOKUP($A$526,Raport1!$B$8:$T$280,11)</f>
        <v>80.5</v>
      </c>
      <c r="L526" s="83">
        <f>VLOOKUP($A$526,Raport1!$B$8:$T$280,12)</f>
        <v>82.5</v>
      </c>
      <c r="M526" s="83">
        <f>VLOOKUP($A$526,Raport1!$B$8:$T$280,13)</f>
        <v>74</v>
      </c>
      <c r="N526" s="83">
        <f>VLOOKUP($A$526,Raport1!$B$8:$T$280,14)</f>
        <v>72</v>
      </c>
      <c r="O526" s="83">
        <f>VLOOKUP($A$526,Raport1!$B$8:$T$280,15)</f>
        <v>73</v>
      </c>
      <c r="P526" s="83">
        <f>VLOOKUP($A$526,Raport1!$B$8:$T$280,16)</f>
        <v>72</v>
      </c>
      <c r="Q526" s="83">
        <f>VLOOKUP($A$526,Raport1!$B$8:$T$280,17)</f>
        <v>75.5</v>
      </c>
      <c r="R526" s="83">
        <f>VLOOKUP($A$526,Raport1!$B$8:$T$280,18)</f>
        <v>77.5</v>
      </c>
      <c r="S526" s="80">
        <f t="shared" si="284"/>
        <v>1156</v>
      </c>
      <c r="T526" s="80">
        <f t="shared" ref="T526:T534" si="286">ROUND(S526/COUNT(D526:R526),2)</f>
        <v>77.069999999999993</v>
      </c>
      <c r="U526" s="337" t="s">
        <v>203</v>
      </c>
      <c r="V526" s="340" t="s">
        <v>33</v>
      </c>
    </row>
    <row r="527" spans="1:22" ht="15" customHeight="1">
      <c r="A527" s="361"/>
      <c r="B527" s="26"/>
      <c r="C527" s="35" t="s">
        <v>35</v>
      </c>
      <c r="D527" s="84">
        <f>VLOOKUP($A$526,Raport2!$B$8:$T$280,4)</f>
        <v>73</v>
      </c>
      <c r="E527" s="84">
        <f>VLOOKUP($A$526,Raport2!$B$8:$T$280,5)</f>
        <v>80</v>
      </c>
      <c r="F527" s="84">
        <f>VLOOKUP($A$526,Raport2!$B$8:$T$280,6)</f>
        <v>75</v>
      </c>
      <c r="G527" s="84">
        <f>VLOOKUP($A$526,Raport2!$B$8:$T$280,7)</f>
        <v>85.5</v>
      </c>
      <c r="H527" s="84">
        <f>VLOOKUP($A$526,Raport2!$B$8:$T$280,8)</f>
        <v>87.5</v>
      </c>
      <c r="I527" s="84">
        <f>VLOOKUP($A$526,Raport2!$B$8:$T$280,9)</f>
        <v>79</v>
      </c>
      <c r="J527" s="84">
        <f>VLOOKUP($A$526,Raport2!$B$8:$T$280,10)</f>
        <v>85</v>
      </c>
      <c r="K527" s="84">
        <f>VLOOKUP($A$526,Raport2!$B$8:$T$280,11)</f>
        <v>81</v>
      </c>
      <c r="L527" s="84">
        <f>VLOOKUP($A$526,Raport2!$B$8:$T$280,12)</f>
        <v>84</v>
      </c>
      <c r="M527" s="84">
        <f>VLOOKUP($A$526,Raport2!$B$8:$T$280,13)</f>
        <v>76.5</v>
      </c>
      <c r="N527" s="84">
        <f>VLOOKUP($A$526,Raport2!$B$8:$T$280,14)</f>
        <v>74</v>
      </c>
      <c r="O527" s="84">
        <f>VLOOKUP($A$526,Raport2!$B$8:$T$280,15)</f>
        <v>75</v>
      </c>
      <c r="P527" s="84">
        <f>VLOOKUP($A$526,Raport2!$B$8:$T$280,16)</f>
        <v>76</v>
      </c>
      <c r="Q527" s="84">
        <f>VLOOKUP($A$526,Raport2!$B$8:$T$280,17)</f>
        <v>80.5</v>
      </c>
      <c r="R527" s="84">
        <f>VLOOKUP($A$526,Raport2!$B$8:$T$280,18)</f>
        <v>81.5</v>
      </c>
      <c r="S527" s="38">
        <f t="shared" si="284"/>
        <v>1193.5</v>
      </c>
      <c r="T527" s="38">
        <f t="shared" si="286"/>
        <v>79.569999999999993</v>
      </c>
      <c r="U527" s="375"/>
      <c r="V527" s="340"/>
    </row>
    <row r="528" spans="1:22" ht="15" customHeight="1">
      <c r="A528" s="361"/>
      <c r="B528" s="342" t="str">
        <f>VLOOKUP($A$526,PresensiMIPA!$A$7:$W$360,7)</f>
        <v>NISA SAJIDA KHAIRALLAH TELFAH</v>
      </c>
      <c r="C528" s="35" t="s">
        <v>22</v>
      </c>
      <c r="D528" s="84">
        <f>VLOOKUP($A$526,Raport3!$B$8:$T$280,4)</f>
        <v>84.5</v>
      </c>
      <c r="E528" s="84">
        <f>VLOOKUP($A$526,Raport3!$B$8:$T$280,5)</f>
        <v>82.5</v>
      </c>
      <c r="F528" s="84">
        <f>VLOOKUP($A$526,Raport3!$B$8:$T$280,6)</f>
        <v>88.5</v>
      </c>
      <c r="G528" s="84">
        <f>VLOOKUP($A$526,Raport3!$B$8:$T$280,7)</f>
        <v>90.5</v>
      </c>
      <c r="H528" s="84">
        <f>VLOOKUP($A$526,Raport3!$B$8:$T$280,8)</f>
        <v>87</v>
      </c>
      <c r="I528" s="84">
        <f>VLOOKUP($A$526,Raport3!$B$8:$T$280,9)</f>
        <v>83.5</v>
      </c>
      <c r="J528" s="84">
        <f>VLOOKUP($A$526,Raport3!$B$8:$T$280,10)</f>
        <v>87.5</v>
      </c>
      <c r="K528" s="84">
        <f>VLOOKUP($A$526,Raport3!$B$8:$T$280,11)</f>
        <v>87</v>
      </c>
      <c r="L528" s="84">
        <f>VLOOKUP($A$526,Raport3!$B$8:$T$280,12)</f>
        <v>83.5</v>
      </c>
      <c r="M528" s="84">
        <f>VLOOKUP($A$526,Raport3!$B$8:$T$280,13)</f>
        <v>81</v>
      </c>
      <c r="N528" s="84">
        <f>VLOOKUP($A$526,Raport3!$B$8:$T$280,14)</f>
        <v>84.5</v>
      </c>
      <c r="O528" s="84">
        <f>VLOOKUP($A$526,Raport3!$B$8:$T$280,15)</f>
        <v>79</v>
      </c>
      <c r="P528" s="84">
        <f>VLOOKUP($A$526,Raport3!$B$8:$T$280,16)</f>
        <v>81</v>
      </c>
      <c r="Q528" s="84">
        <f>VLOOKUP($A$526,Raport3!$B$8:$T$280,17)</f>
        <v>79.5</v>
      </c>
      <c r="R528" s="84">
        <f>VLOOKUP($A$526,Raport3!$B$8:$T$280,18)</f>
        <v>81.5</v>
      </c>
      <c r="S528" s="38">
        <f t="shared" si="284"/>
        <v>1261</v>
      </c>
      <c r="T528" s="38">
        <f t="shared" si="286"/>
        <v>84.07</v>
      </c>
      <c r="U528" s="375"/>
      <c r="V528" s="340"/>
    </row>
    <row r="529" spans="1:22" ht="15" customHeight="1">
      <c r="A529" s="361"/>
      <c r="B529" s="342"/>
      <c r="C529" s="35" t="s">
        <v>23</v>
      </c>
      <c r="D529" s="84">
        <f>VLOOKUP($A$526,Raport4!$B$8:$T$255,4)</f>
        <v>89.5</v>
      </c>
      <c r="E529" s="84">
        <f>VLOOKUP($A$526,Raport4!$B$8:$T$255,5)</f>
        <v>84</v>
      </c>
      <c r="F529" s="84">
        <f>VLOOKUP($A$526,Raport4!$B$8:$T$255,6)</f>
        <v>90.5</v>
      </c>
      <c r="G529" s="84">
        <f>VLOOKUP($A$526,Raport4!$B$8:$T$255,7)</f>
        <v>92</v>
      </c>
      <c r="H529" s="84">
        <f>VLOOKUP($A$526,Raport4!$B$8:$T$255,8)</f>
        <v>87</v>
      </c>
      <c r="I529" s="84">
        <f>VLOOKUP($A$526,Raport4!$B$8:$T$255,9)</f>
        <v>84.5</v>
      </c>
      <c r="J529" s="84">
        <f>VLOOKUP($A$526,Raport4!$B$8:$T$255,10)</f>
        <v>88.5</v>
      </c>
      <c r="K529" s="84">
        <f>VLOOKUP($A$526,Raport4!$B$8:$T$255,11)</f>
        <v>87</v>
      </c>
      <c r="L529" s="84">
        <f>VLOOKUP($A$526,Raport4!$B$8:$T$255,12)</f>
        <v>85</v>
      </c>
      <c r="M529" s="84">
        <f>VLOOKUP($A$526,Raport4!$B$8:$T$255,12)</f>
        <v>85</v>
      </c>
      <c r="N529" s="84">
        <f>VLOOKUP($A$526,Raport4!$B$8:$T$255,14)</f>
        <v>84.5</v>
      </c>
      <c r="O529" s="84">
        <f>VLOOKUP($A$526,Raport4!$B$8:$T$255,15)</f>
        <v>85</v>
      </c>
      <c r="P529" s="84">
        <f>VLOOKUP($A$526,Raport4!$B$8:$T$255,16)</f>
        <v>82.5</v>
      </c>
      <c r="Q529" s="84">
        <f>VLOOKUP($A$526,Raport4!$B$8:$T$255,17)</f>
        <v>76</v>
      </c>
      <c r="R529" s="84">
        <f>VLOOKUP($A$526,Raport4!$B$8:$T$255,18)</f>
        <v>82</v>
      </c>
      <c r="S529" s="38">
        <f t="shared" si="284"/>
        <v>1283</v>
      </c>
      <c r="T529" s="38">
        <f t="shared" si="286"/>
        <v>85.53</v>
      </c>
      <c r="U529" s="375"/>
      <c r="V529" s="340"/>
    </row>
    <row r="530" spans="1:22" ht="15" customHeight="1">
      <c r="A530" s="361"/>
      <c r="B530" s="77" t="str">
        <f>VLOOKUP($A$526,PresensiMIPA!$A$7:$W$360,4)</f>
        <v>3526016006030002</v>
      </c>
      <c r="C530" s="35" t="s">
        <v>24</v>
      </c>
      <c r="D530" s="84">
        <f>VLOOKUP($A$526,Raport5!$B$8:$T$280,4)</f>
        <v>86.5</v>
      </c>
      <c r="E530" s="84">
        <f>VLOOKUP($A$526,Raport5!$B$8:$T$280,5)</f>
        <v>90.5</v>
      </c>
      <c r="F530" s="84">
        <f>VLOOKUP($A$526,Raport5!$B$8:$T$280,6)</f>
        <v>90</v>
      </c>
      <c r="G530" s="84">
        <f>VLOOKUP($A$526,Raport5!$B$8:$T$280,7)</f>
        <v>89.5</v>
      </c>
      <c r="H530" s="84">
        <f>VLOOKUP($A$526,Raport5!$B$8:$T$280,8)</f>
        <v>94.5</v>
      </c>
      <c r="I530" s="84">
        <f>VLOOKUP($A$526,Raport5!$B$8:$T$280,9)</f>
        <v>85.5</v>
      </c>
      <c r="J530" s="84">
        <f>VLOOKUP($A$526,Raport5!$B$8:$T$280,10)</f>
        <v>91.5</v>
      </c>
      <c r="K530" s="84">
        <f>VLOOKUP($A$526,Raport5!$B$8:$T$280,11)</f>
        <v>88</v>
      </c>
      <c r="L530" s="84">
        <f>VLOOKUP($A$526,Raport5!$B$8:$T$280,12)</f>
        <v>91.5</v>
      </c>
      <c r="M530" s="84">
        <f>VLOOKUP($A$526,Raport5!$B$8:$T$280,13)</f>
        <v>89.5</v>
      </c>
      <c r="N530" s="84">
        <f>VLOOKUP($A$526,Raport5!$B$8:$T$280,14)</f>
        <v>87</v>
      </c>
      <c r="O530" s="84">
        <f>VLOOKUP($A$526,Raport5!$B$8:$T$280,15)</f>
        <v>88</v>
      </c>
      <c r="P530" s="84">
        <f>VLOOKUP($A$526,Raport5!$B$8:$T$280,16)</f>
        <v>86</v>
      </c>
      <c r="Q530" s="84">
        <f>VLOOKUP($A$526,Raport5!$B$8:$T$280,17)</f>
        <v>80.5</v>
      </c>
      <c r="R530" s="84">
        <f>VLOOKUP($A$526,Raport5!$B$8:$T$280,18)</f>
        <v>87.5</v>
      </c>
      <c r="S530" s="38">
        <f t="shared" si="284"/>
        <v>1326</v>
      </c>
      <c r="T530" s="38">
        <f t="shared" si="286"/>
        <v>88.4</v>
      </c>
      <c r="U530" s="375"/>
      <c r="V530" s="340"/>
    </row>
    <row r="531" spans="1:22" ht="15" customHeight="1">
      <c r="A531" s="361"/>
      <c r="B531" s="78">
        <f>VLOOKUP($A$526,PresensiMIPA!$A$7:$W$360,2)</f>
        <v>12399</v>
      </c>
      <c r="C531" s="35" t="s">
        <v>67</v>
      </c>
      <c r="D531" s="84">
        <f>VLOOKUP($A$526,Raport6!$B$8:$T$280,4)</f>
        <v>90</v>
      </c>
      <c r="E531" s="84">
        <f>VLOOKUP($A$526,Raport6!$B$8:$T$280,5)</f>
        <v>91</v>
      </c>
      <c r="F531" s="84">
        <f>VLOOKUP($A$526,Raport6!$B$8:$T$280,6)</f>
        <v>94</v>
      </c>
      <c r="G531" s="84">
        <f>VLOOKUP($A$526,Raport6!$B$8:$T$280,7)</f>
        <v>89.5</v>
      </c>
      <c r="H531" s="84">
        <f>VLOOKUP($A$526,Raport6!$B$8:$T$280,8)</f>
        <v>94.5</v>
      </c>
      <c r="I531" s="84">
        <f>VLOOKUP($A$526,Raport6!$B$8:$T$280,9)</f>
        <v>86</v>
      </c>
      <c r="J531" s="84">
        <f>VLOOKUP($A$526,Raport6!$B$8:$T$280,10)</f>
        <v>93</v>
      </c>
      <c r="K531" s="84">
        <f>VLOOKUP($A$526,Raport6!$B$8:$T$280,11)</f>
        <v>91</v>
      </c>
      <c r="L531" s="84">
        <f>VLOOKUP($A$526,Raport6!$B$8:$T$280,12)</f>
        <v>94.5</v>
      </c>
      <c r="M531" s="84">
        <f>VLOOKUP($A$526,Raport6!$B$8:$T$280,13)</f>
        <v>91.5</v>
      </c>
      <c r="N531" s="84">
        <f>VLOOKUP($A$526,Raport6!$B$8:$T$280,14)</f>
        <v>87.5</v>
      </c>
      <c r="O531" s="84">
        <f>VLOOKUP($A$526,Raport6!$B$8:$T$280,15)</f>
        <v>88</v>
      </c>
      <c r="P531" s="84">
        <f>VLOOKUP($A$526,Raport6!$B$8:$T$280,16)</f>
        <v>85.5</v>
      </c>
      <c r="Q531" s="84">
        <f>VLOOKUP($A$526,Raport6!$B$8:$T$280,17)</f>
        <v>86.5</v>
      </c>
      <c r="R531" s="84">
        <f>VLOOKUP($A$526,Raport6!$B$8:$T$280,18)</f>
        <v>89</v>
      </c>
      <c r="S531" s="38">
        <f t="shared" si="284"/>
        <v>1351.5</v>
      </c>
      <c r="T531" s="38">
        <f t="shared" si="286"/>
        <v>90.1</v>
      </c>
      <c r="U531" s="375"/>
      <c r="V531" s="340"/>
    </row>
    <row r="532" spans="1:22" ht="15" customHeight="1">
      <c r="A532" s="361"/>
      <c r="B532" s="78" t="str">
        <f>VLOOKUP($A$526,PresensiMIPA!$A$7:$W$360,3)</f>
        <v>0038830777</v>
      </c>
      <c r="C532" s="28" t="s">
        <v>21</v>
      </c>
      <c r="D532" s="40">
        <f t="shared" ref="D532:S532" si="287">ROUND(((D526+D527+D528+D529+D530+D531)/6),2)</f>
        <v>82.33</v>
      </c>
      <c r="E532" s="40">
        <f t="shared" si="287"/>
        <v>84.17</v>
      </c>
      <c r="F532" s="40">
        <f t="shared" si="287"/>
        <v>85.67</v>
      </c>
      <c r="G532" s="40">
        <f t="shared" si="287"/>
        <v>87.58</v>
      </c>
      <c r="H532" s="40">
        <f t="shared" si="287"/>
        <v>89.67</v>
      </c>
      <c r="I532" s="40">
        <f t="shared" si="287"/>
        <v>82.58</v>
      </c>
      <c r="J532" s="40">
        <f t="shared" si="287"/>
        <v>88</v>
      </c>
      <c r="K532" s="40">
        <f t="shared" si="287"/>
        <v>85.75</v>
      </c>
      <c r="L532" s="40">
        <f t="shared" si="287"/>
        <v>86.83</v>
      </c>
      <c r="M532" s="40">
        <f t="shared" ref="M532" si="288">ROUND(((M526+M527+M528+M529+M530+M531)/6),2)</f>
        <v>82.92</v>
      </c>
      <c r="N532" s="40">
        <f t="shared" si="287"/>
        <v>81.58</v>
      </c>
      <c r="O532" s="40">
        <f t="shared" si="287"/>
        <v>81.33</v>
      </c>
      <c r="P532" s="40">
        <f t="shared" si="287"/>
        <v>80.5</v>
      </c>
      <c r="Q532" s="40">
        <f t="shared" si="287"/>
        <v>79.75</v>
      </c>
      <c r="R532" s="40">
        <f t="shared" si="287"/>
        <v>83.17</v>
      </c>
      <c r="S532" s="39">
        <f t="shared" si="287"/>
        <v>1261.83</v>
      </c>
      <c r="T532" s="40">
        <f t="shared" si="286"/>
        <v>84.12</v>
      </c>
      <c r="U532" s="375"/>
      <c r="V532" s="340"/>
    </row>
    <row r="533" spans="1:22" ht="15" customHeight="1">
      <c r="A533" s="361"/>
      <c r="B533" s="78"/>
      <c r="C533" s="28" t="s">
        <v>206</v>
      </c>
      <c r="D533" s="79">
        <f>VLOOKUP($A$526,'Nilai USP'!$B$8:$T$280,4)</f>
        <v>94</v>
      </c>
      <c r="E533" s="79">
        <f>VLOOKUP($A$526,'Nilai USP'!$B$8:$T$280,5)</f>
        <v>88.461538461538467</v>
      </c>
      <c r="F533" s="79">
        <f>VLOOKUP($A$526,'Nilai USP'!$B$8:$T$280,6)</f>
        <v>94</v>
      </c>
      <c r="G533" s="79">
        <f>VLOOKUP($A$526,'Nilai USP'!$B$8:$T$280,7)</f>
        <v>88</v>
      </c>
      <c r="H533" s="79">
        <f>VLOOKUP($A$526,'Nilai USP'!$B$8:$T$280,8)</f>
        <v>87</v>
      </c>
      <c r="I533" s="79">
        <f>VLOOKUP($A$526,'Nilai USP'!$B$8:$T$280,9)</f>
        <v>96</v>
      </c>
      <c r="J533" s="79">
        <f>VLOOKUP($A$526,'Nilai USP'!$B$8:$T$280,10)</f>
        <v>95</v>
      </c>
      <c r="K533" s="79">
        <f>VLOOKUP($A$526,'Nilai USP'!$B$8:$T$280,11)</f>
        <v>94</v>
      </c>
      <c r="L533" s="79">
        <f>VLOOKUP($A$526,'Nilai USP'!$B$8:$T$280,12)</f>
        <v>94</v>
      </c>
      <c r="M533" s="79">
        <f>VLOOKUP($A$526,'Nilai USP'!$B$8:$T$280,13)</f>
        <v>90.294117647058826</v>
      </c>
      <c r="N533" s="79">
        <f>VLOOKUP($A$526,'Nilai USP'!$B$8:$T$280,14)</f>
        <v>90</v>
      </c>
      <c r="O533" s="79">
        <f>VLOOKUP($A$526,'Nilai USP'!$B$8:$T$280,15)</f>
        <v>88</v>
      </c>
      <c r="P533" s="79">
        <f>VLOOKUP($A$526,'Nilai USP'!$B$8:$T$280,16)</f>
        <v>92</v>
      </c>
      <c r="Q533" s="79">
        <f>VLOOKUP($A$526,'Nilai USP'!$B$8:$T$280,17)</f>
        <v>85</v>
      </c>
      <c r="R533" s="79">
        <f>VLOOKUP($A$526,'Nilai USP'!$B$8:$T$280,18)</f>
        <v>85</v>
      </c>
      <c r="S533" s="38">
        <f t="shared" ref="S533:S540" si="289">SUM(D533:R533)</f>
        <v>1360.7556561085971</v>
      </c>
      <c r="T533" s="38">
        <f t="shared" si="286"/>
        <v>90.72</v>
      </c>
      <c r="U533" s="375"/>
      <c r="V533" s="340"/>
    </row>
    <row r="534" spans="1:22" ht="15" customHeight="1" thickBot="1">
      <c r="A534" s="362"/>
      <c r="B534" s="29"/>
      <c r="C534" s="37" t="s">
        <v>205</v>
      </c>
      <c r="D534" s="41">
        <f t="shared" ref="D534:R534" si="290">ROUND((D532*$V$6+D533*$V$7),0)</f>
        <v>88</v>
      </c>
      <c r="E534" s="41">
        <f t="shared" si="290"/>
        <v>86</v>
      </c>
      <c r="F534" s="41">
        <f t="shared" si="290"/>
        <v>90</v>
      </c>
      <c r="G534" s="41">
        <f t="shared" si="290"/>
        <v>88</v>
      </c>
      <c r="H534" s="41">
        <f t="shared" si="290"/>
        <v>88</v>
      </c>
      <c r="I534" s="41">
        <f t="shared" si="290"/>
        <v>89</v>
      </c>
      <c r="J534" s="41">
        <f t="shared" si="290"/>
        <v>92</v>
      </c>
      <c r="K534" s="41">
        <f t="shared" si="290"/>
        <v>90</v>
      </c>
      <c r="L534" s="41">
        <f t="shared" si="290"/>
        <v>90</v>
      </c>
      <c r="M534" s="41">
        <f t="shared" si="290"/>
        <v>87</v>
      </c>
      <c r="N534" s="41">
        <f t="shared" si="290"/>
        <v>86</v>
      </c>
      <c r="O534" s="41">
        <f t="shared" si="290"/>
        <v>85</v>
      </c>
      <c r="P534" s="41">
        <f t="shared" si="290"/>
        <v>86</v>
      </c>
      <c r="Q534" s="41">
        <f t="shared" si="290"/>
        <v>82</v>
      </c>
      <c r="R534" s="41">
        <f t="shared" si="290"/>
        <v>84</v>
      </c>
      <c r="S534" s="41">
        <f t="shared" si="289"/>
        <v>1311</v>
      </c>
      <c r="T534" s="41">
        <f t="shared" si="286"/>
        <v>87.4</v>
      </c>
      <c r="U534" s="376"/>
      <c r="V534" s="341"/>
    </row>
    <row r="535" spans="1:22" ht="15" customHeight="1" thickTop="1">
      <c r="A535" s="377">
        <v>59</v>
      </c>
      <c r="B535" s="26"/>
      <c r="C535" s="34" t="s">
        <v>34</v>
      </c>
      <c r="D535" s="83">
        <f>VLOOKUP($A$535,Raport1!$B$8:$T$280,4)</f>
        <v>82</v>
      </c>
      <c r="E535" s="83">
        <f>VLOOKUP($A$535,Raport1!$B$8:$T$280,5)</f>
        <v>81</v>
      </c>
      <c r="F535" s="83">
        <f>VLOOKUP($A$535,Raport1!$B$8:$T$280,6)</f>
        <v>78.5</v>
      </c>
      <c r="G535" s="83">
        <f>VLOOKUP($A$535,Raport1!$B$8:$T$280,7)</f>
        <v>77</v>
      </c>
      <c r="H535" s="83">
        <f>VLOOKUP($A$535,Raport1!$B$8:$T$280,8)</f>
        <v>88.5</v>
      </c>
      <c r="I535" s="83">
        <f>VLOOKUP($A$535,Raport1!$B$8:$T$280,9)</f>
        <v>77</v>
      </c>
      <c r="J535" s="83">
        <f>VLOOKUP($A$535,Raport1!$B$8:$T$280,10)</f>
        <v>90</v>
      </c>
      <c r="K535" s="83">
        <f>VLOOKUP($A$535,Raport1!$B$8:$T$280,11)</f>
        <v>81.5</v>
      </c>
      <c r="L535" s="83">
        <f>VLOOKUP($A$535,Raport1!$B$8:$T$280,12)</f>
        <v>84.5</v>
      </c>
      <c r="M535" s="83">
        <f>VLOOKUP($A$535,Raport1!$B$8:$T$280,13)</f>
        <v>79</v>
      </c>
      <c r="N535" s="83">
        <f>VLOOKUP($A$535,Raport1!$B$8:$T$280,14)</f>
        <v>72.5</v>
      </c>
      <c r="O535" s="83">
        <f>VLOOKUP($A$535,Raport1!$B$8:$T$280,15)</f>
        <v>78.5</v>
      </c>
      <c r="P535" s="83">
        <f>VLOOKUP($A$535,Raport1!$B$8:$T$280,16)</f>
        <v>72</v>
      </c>
      <c r="Q535" s="83">
        <f>VLOOKUP($A$535,Raport1!$B$8:$T$280,17)</f>
        <v>77.5</v>
      </c>
      <c r="R535" s="83">
        <f>VLOOKUP($A$535,Raport1!$B$8:$T$280,18)</f>
        <v>77.5</v>
      </c>
      <c r="S535" s="80">
        <f t="shared" si="289"/>
        <v>1197</v>
      </c>
      <c r="T535" s="80">
        <f t="shared" ref="T535:T543" si="291">ROUND(S535/COUNT(D535:R535),2)</f>
        <v>79.8</v>
      </c>
      <c r="U535" s="337" t="s">
        <v>203</v>
      </c>
      <c r="V535" s="340" t="s">
        <v>33</v>
      </c>
    </row>
    <row r="536" spans="1:22" ht="15" customHeight="1">
      <c r="A536" s="361"/>
      <c r="B536" s="26"/>
      <c r="C536" s="35" t="s">
        <v>35</v>
      </c>
      <c r="D536" s="84">
        <f>VLOOKUP($A$535,Raport2!$B$8:$T$280,4)</f>
        <v>84.5</v>
      </c>
      <c r="E536" s="84">
        <f>VLOOKUP($A$535,Raport2!$B$8:$T$280,5)</f>
        <v>83</v>
      </c>
      <c r="F536" s="84">
        <f>VLOOKUP($A$535,Raport2!$B$8:$T$280,6)</f>
        <v>80</v>
      </c>
      <c r="G536" s="84">
        <f>VLOOKUP($A$535,Raport2!$B$8:$T$280,7)</f>
        <v>81.5</v>
      </c>
      <c r="H536" s="84">
        <f>VLOOKUP($A$535,Raport2!$B$8:$T$280,8)</f>
        <v>88.5</v>
      </c>
      <c r="I536" s="84">
        <f>VLOOKUP($A$535,Raport2!$B$8:$T$280,9)</f>
        <v>80</v>
      </c>
      <c r="J536" s="84">
        <f>VLOOKUP($A$535,Raport2!$B$8:$T$280,10)</f>
        <v>92</v>
      </c>
      <c r="K536" s="84">
        <f>VLOOKUP($A$535,Raport2!$B$8:$T$280,11)</f>
        <v>82</v>
      </c>
      <c r="L536" s="84">
        <f>VLOOKUP($A$535,Raport2!$B$8:$T$280,12)</f>
        <v>84</v>
      </c>
      <c r="M536" s="84">
        <f>VLOOKUP($A$535,Raport2!$B$8:$T$280,13)</f>
        <v>84</v>
      </c>
      <c r="N536" s="84">
        <f>VLOOKUP($A$535,Raport2!$B$8:$T$280,14)</f>
        <v>82.5</v>
      </c>
      <c r="O536" s="84">
        <f>VLOOKUP($A$535,Raport2!$B$8:$T$280,15)</f>
        <v>81.5</v>
      </c>
      <c r="P536" s="84">
        <f>VLOOKUP($A$535,Raport2!$B$8:$T$280,16)</f>
        <v>76</v>
      </c>
      <c r="Q536" s="84">
        <f>VLOOKUP($A$535,Raport2!$B$8:$T$280,17)</f>
        <v>80.5</v>
      </c>
      <c r="R536" s="84">
        <f>VLOOKUP($A$535,Raport2!$B$8:$T$280,18)</f>
        <v>83</v>
      </c>
      <c r="S536" s="38">
        <f t="shared" si="289"/>
        <v>1243</v>
      </c>
      <c r="T536" s="38">
        <f t="shared" si="291"/>
        <v>82.87</v>
      </c>
      <c r="U536" s="375"/>
      <c r="V536" s="340"/>
    </row>
    <row r="537" spans="1:22" ht="15" customHeight="1">
      <c r="A537" s="361"/>
      <c r="B537" s="342" t="str">
        <f>VLOOKUP($A$535,PresensiMIPA!$A$7:$W$360,7)</f>
        <v>PRAMITA LIWAUL HIKMAH</v>
      </c>
      <c r="C537" s="35" t="s">
        <v>22</v>
      </c>
      <c r="D537" s="84">
        <f>VLOOKUP($A$535,Raport3!$B$8:$T$280,4)</f>
        <v>85</v>
      </c>
      <c r="E537" s="84">
        <f>VLOOKUP($A$535,Raport3!$B$8:$T$280,5)</f>
        <v>85.5</v>
      </c>
      <c r="F537" s="84">
        <f>VLOOKUP($A$535,Raport3!$B$8:$T$280,6)</f>
        <v>87</v>
      </c>
      <c r="G537" s="84">
        <f>VLOOKUP($A$535,Raport3!$B$8:$T$280,7)</f>
        <v>91</v>
      </c>
      <c r="H537" s="84">
        <f>VLOOKUP($A$535,Raport3!$B$8:$T$280,8)</f>
        <v>84</v>
      </c>
      <c r="I537" s="84">
        <f>VLOOKUP($A$535,Raport3!$B$8:$T$280,9)</f>
        <v>81</v>
      </c>
      <c r="J537" s="84">
        <f>VLOOKUP($A$535,Raport3!$B$8:$T$280,10)</f>
        <v>92.5</v>
      </c>
      <c r="K537" s="84">
        <f>VLOOKUP($A$535,Raport3!$B$8:$T$280,11)</f>
        <v>87</v>
      </c>
      <c r="L537" s="84">
        <f>VLOOKUP($A$535,Raport3!$B$8:$T$280,12)</f>
        <v>85.5</v>
      </c>
      <c r="M537" s="84">
        <f>VLOOKUP($A$535,Raport3!$B$8:$T$280,13)</f>
        <v>85.5</v>
      </c>
      <c r="N537" s="84">
        <f>VLOOKUP($A$535,Raport3!$B$8:$T$280,14)</f>
        <v>83.5</v>
      </c>
      <c r="O537" s="84">
        <f>VLOOKUP($A$535,Raport3!$B$8:$T$280,15)</f>
        <v>82</v>
      </c>
      <c r="P537" s="84">
        <f>VLOOKUP($A$535,Raport3!$B$8:$T$280,16)</f>
        <v>81</v>
      </c>
      <c r="Q537" s="84">
        <f>VLOOKUP($A$535,Raport3!$B$8:$T$280,17)</f>
        <v>82.5</v>
      </c>
      <c r="R537" s="84">
        <f>VLOOKUP($A$535,Raport3!$B$8:$T$280,18)</f>
        <v>83</v>
      </c>
      <c r="S537" s="38">
        <f t="shared" si="289"/>
        <v>1276</v>
      </c>
      <c r="T537" s="38">
        <f t="shared" si="291"/>
        <v>85.07</v>
      </c>
      <c r="U537" s="375"/>
      <c r="V537" s="340"/>
    </row>
    <row r="538" spans="1:22" ht="15" customHeight="1">
      <c r="A538" s="361"/>
      <c r="B538" s="342"/>
      <c r="C538" s="35" t="s">
        <v>23</v>
      </c>
      <c r="D538" s="84">
        <f>VLOOKUP($A$535,Raport4!$B$8:$T$255,4)</f>
        <v>88</v>
      </c>
      <c r="E538" s="84">
        <f>VLOOKUP($A$535,Raport4!$B$8:$T$255,5)</f>
        <v>90</v>
      </c>
      <c r="F538" s="84">
        <f>VLOOKUP($A$535,Raport4!$B$8:$T$255,6)</f>
        <v>90.5</v>
      </c>
      <c r="G538" s="84">
        <f>VLOOKUP($A$535,Raport4!$B$8:$T$255,7)</f>
        <v>92</v>
      </c>
      <c r="H538" s="84">
        <f>VLOOKUP($A$535,Raport4!$B$8:$T$255,8)</f>
        <v>89</v>
      </c>
      <c r="I538" s="84">
        <f>VLOOKUP($A$535,Raport4!$B$8:$T$255,9)</f>
        <v>83.5</v>
      </c>
      <c r="J538" s="84">
        <f>VLOOKUP($A$535,Raport4!$B$8:$T$255,10)</f>
        <v>93</v>
      </c>
      <c r="K538" s="84">
        <f>VLOOKUP($A$535,Raport4!$B$8:$T$255,11)</f>
        <v>87</v>
      </c>
      <c r="L538" s="84">
        <f>VLOOKUP($A$535,Raport4!$B$8:$T$255,12)</f>
        <v>86</v>
      </c>
      <c r="M538" s="84">
        <f>VLOOKUP($A$535,Raport4!$B$8:$T$255,12)</f>
        <v>86</v>
      </c>
      <c r="N538" s="84">
        <f>VLOOKUP($A$535,Raport4!$B$8:$T$255,14)</f>
        <v>82.5</v>
      </c>
      <c r="O538" s="84">
        <f>VLOOKUP($A$535,Raport4!$B$8:$T$255,15)</f>
        <v>82.5</v>
      </c>
      <c r="P538" s="84">
        <f>VLOOKUP($A$535,Raport4!$B$8:$T$255,16)</f>
        <v>82.5</v>
      </c>
      <c r="Q538" s="84">
        <f>VLOOKUP($A$535,Raport4!$B$8:$T$255,17)</f>
        <v>80</v>
      </c>
      <c r="R538" s="84">
        <f>VLOOKUP($A$535,Raport4!$B$8:$T$255,18)</f>
        <v>85</v>
      </c>
      <c r="S538" s="38">
        <f t="shared" si="289"/>
        <v>1297.5</v>
      </c>
      <c r="T538" s="38">
        <f t="shared" si="291"/>
        <v>86.5</v>
      </c>
      <c r="U538" s="375"/>
      <c r="V538" s="340"/>
    </row>
    <row r="539" spans="1:22" ht="15" customHeight="1">
      <c r="A539" s="361"/>
      <c r="B539" s="77" t="str">
        <f>VLOOKUP($A$535,PresensiMIPA!$A$7:$W$360,4)</f>
        <v>3526024505030001</v>
      </c>
      <c r="C539" s="35" t="s">
        <v>24</v>
      </c>
      <c r="D539" s="84">
        <f>VLOOKUP($A$535,Raport5!$B$8:$T$280,4)</f>
        <v>92.5</v>
      </c>
      <c r="E539" s="84">
        <f>VLOOKUP($A$535,Raport5!$B$8:$T$280,5)</f>
        <v>91.5</v>
      </c>
      <c r="F539" s="84">
        <f>VLOOKUP($A$535,Raport5!$B$8:$T$280,6)</f>
        <v>88.5</v>
      </c>
      <c r="G539" s="84">
        <f>VLOOKUP($A$535,Raport5!$B$8:$T$280,7)</f>
        <v>88.5</v>
      </c>
      <c r="H539" s="84">
        <f>VLOOKUP($A$535,Raport5!$B$8:$T$280,8)</f>
        <v>92.5</v>
      </c>
      <c r="I539" s="84">
        <f>VLOOKUP($A$535,Raport5!$B$8:$T$280,9)</f>
        <v>88</v>
      </c>
      <c r="J539" s="84">
        <f>VLOOKUP($A$535,Raport5!$B$8:$T$280,10)</f>
        <v>94.5</v>
      </c>
      <c r="K539" s="84">
        <f>VLOOKUP($A$535,Raport5!$B$8:$T$280,11)</f>
        <v>88</v>
      </c>
      <c r="L539" s="84">
        <f>VLOOKUP($A$535,Raport5!$B$8:$T$280,12)</f>
        <v>92</v>
      </c>
      <c r="M539" s="84">
        <f>VLOOKUP($A$535,Raport5!$B$8:$T$280,13)</f>
        <v>92.5</v>
      </c>
      <c r="N539" s="84">
        <f>VLOOKUP($A$535,Raport5!$B$8:$T$280,14)</f>
        <v>85</v>
      </c>
      <c r="O539" s="84">
        <f>VLOOKUP($A$535,Raport5!$B$8:$T$280,15)</f>
        <v>85.5</v>
      </c>
      <c r="P539" s="84">
        <f>VLOOKUP($A$535,Raport5!$B$8:$T$280,16)</f>
        <v>88</v>
      </c>
      <c r="Q539" s="84">
        <f>VLOOKUP($A$535,Raport5!$B$8:$T$280,17)</f>
        <v>82.5</v>
      </c>
      <c r="R539" s="84">
        <f>VLOOKUP($A$535,Raport5!$B$8:$T$280,18)</f>
        <v>87.5</v>
      </c>
      <c r="S539" s="38">
        <f t="shared" si="289"/>
        <v>1337</v>
      </c>
      <c r="T539" s="38">
        <f t="shared" si="291"/>
        <v>89.13</v>
      </c>
      <c r="U539" s="375"/>
      <c r="V539" s="340"/>
    </row>
    <row r="540" spans="1:22" ht="15" customHeight="1">
      <c r="A540" s="361"/>
      <c r="B540" s="78">
        <f>VLOOKUP($A$535,PresensiMIPA!$A$7:$W$360,2)</f>
        <v>12424</v>
      </c>
      <c r="C540" s="35" t="s">
        <v>67</v>
      </c>
      <c r="D540" s="84">
        <f>VLOOKUP($A$535,Raport6!$B$8:$T$280,4)</f>
        <v>92.5</v>
      </c>
      <c r="E540" s="84">
        <f>VLOOKUP($A$535,Raport6!$B$8:$T$280,5)</f>
        <v>92.5</v>
      </c>
      <c r="F540" s="84">
        <f>VLOOKUP($A$535,Raport6!$B$8:$T$280,6)</f>
        <v>92.5</v>
      </c>
      <c r="G540" s="84">
        <f>VLOOKUP($A$535,Raport6!$B$8:$T$280,7)</f>
        <v>88.5</v>
      </c>
      <c r="H540" s="84">
        <f>VLOOKUP($A$535,Raport6!$B$8:$T$280,8)</f>
        <v>92.5</v>
      </c>
      <c r="I540" s="84">
        <f>VLOOKUP($A$535,Raport6!$B$8:$T$280,9)</f>
        <v>88.5</v>
      </c>
      <c r="J540" s="84">
        <f>VLOOKUP($A$535,Raport6!$B$8:$T$280,10)</f>
        <v>95</v>
      </c>
      <c r="K540" s="84">
        <f>VLOOKUP($A$535,Raport6!$B$8:$T$280,11)</f>
        <v>91</v>
      </c>
      <c r="L540" s="84">
        <f>VLOOKUP($A$535,Raport6!$B$8:$T$280,12)</f>
        <v>92.5</v>
      </c>
      <c r="M540" s="84">
        <f>VLOOKUP($A$535,Raport6!$B$8:$T$280,13)</f>
        <v>95</v>
      </c>
      <c r="N540" s="84">
        <f>VLOOKUP($A$535,Raport6!$B$8:$T$280,14)</f>
        <v>91</v>
      </c>
      <c r="O540" s="84">
        <f>VLOOKUP($A$535,Raport6!$B$8:$T$280,15)</f>
        <v>86</v>
      </c>
      <c r="P540" s="84">
        <f>VLOOKUP($A$535,Raport6!$B$8:$T$280,16)</f>
        <v>88</v>
      </c>
      <c r="Q540" s="84">
        <f>VLOOKUP($A$535,Raport6!$B$8:$T$280,17)</f>
        <v>86.5</v>
      </c>
      <c r="R540" s="84">
        <f>VLOOKUP($A$535,Raport6!$B$8:$T$280,18)</f>
        <v>88</v>
      </c>
      <c r="S540" s="38">
        <f t="shared" si="289"/>
        <v>1360</v>
      </c>
      <c r="T540" s="38">
        <f t="shared" si="291"/>
        <v>90.67</v>
      </c>
      <c r="U540" s="375"/>
      <c r="V540" s="340"/>
    </row>
    <row r="541" spans="1:22" ht="15" customHeight="1">
      <c r="A541" s="361"/>
      <c r="B541" s="78" t="str">
        <f>VLOOKUP($A$535,PresensiMIPA!$A$7:$W$360,3)</f>
        <v>0037265599</v>
      </c>
      <c r="C541" s="28" t="s">
        <v>21</v>
      </c>
      <c r="D541" s="40">
        <f t="shared" ref="D541:S541" si="292">ROUND(((D535+D536+D537+D538+D539+D540)/6),2)</f>
        <v>87.42</v>
      </c>
      <c r="E541" s="40">
        <f t="shared" si="292"/>
        <v>87.25</v>
      </c>
      <c r="F541" s="40">
        <f t="shared" si="292"/>
        <v>86.17</v>
      </c>
      <c r="G541" s="40">
        <f t="shared" si="292"/>
        <v>86.42</v>
      </c>
      <c r="H541" s="40">
        <f t="shared" si="292"/>
        <v>89.17</v>
      </c>
      <c r="I541" s="40">
        <f t="shared" si="292"/>
        <v>83</v>
      </c>
      <c r="J541" s="40">
        <f t="shared" si="292"/>
        <v>92.83</v>
      </c>
      <c r="K541" s="40">
        <f t="shared" si="292"/>
        <v>86.08</v>
      </c>
      <c r="L541" s="40">
        <f t="shared" si="292"/>
        <v>87.42</v>
      </c>
      <c r="M541" s="40">
        <f t="shared" ref="M541" si="293">ROUND(((M535+M536+M537+M538+M539+M540)/6),2)</f>
        <v>87</v>
      </c>
      <c r="N541" s="40">
        <f t="shared" si="292"/>
        <v>82.83</v>
      </c>
      <c r="O541" s="40">
        <f t="shared" si="292"/>
        <v>82.67</v>
      </c>
      <c r="P541" s="40">
        <f t="shared" si="292"/>
        <v>81.25</v>
      </c>
      <c r="Q541" s="40">
        <f t="shared" si="292"/>
        <v>81.58</v>
      </c>
      <c r="R541" s="40">
        <f t="shared" si="292"/>
        <v>84</v>
      </c>
      <c r="S541" s="39">
        <f t="shared" si="292"/>
        <v>1285.08</v>
      </c>
      <c r="T541" s="40">
        <f t="shared" si="291"/>
        <v>85.67</v>
      </c>
      <c r="U541" s="375"/>
      <c r="V541" s="340"/>
    </row>
    <row r="542" spans="1:22" ht="15" customHeight="1">
      <c r="A542" s="361"/>
      <c r="B542" s="78"/>
      <c r="C542" s="28" t="s">
        <v>206</v>
      </c>
      <c r="D542" s="79">
        <f>VLOOKUP($A$535,'Nilai USP'!$B$8:$T$280,4)</f>
        <v>95</v>
      </c>
      <c r="E542" s="79">
        <f>VLOOKUP($A$535,'Nilai USP'!$B$8:$T$280,5)</f>
        <v>86.15384615384616</v>
      </c>
      <c r="F542" s="79">
        <f>VLOOKUP($A$535,'Nilai USP'!$B$8:$T$280,6)</f>
        <v>94</v>
      </c>
      <c r="G542" s="79">
        <f>VLOOKUP($A$535,'Nilai USP'!$B$8:$T$280,7)</f>
        <v>98</v>
      </c>
      <c r="H542" s="79">
        <f>VLOOKUP($A$535,'Nilai USP'!$B$8:$T$280,8)</f>
        <v>88</v>
      </c>
      <c r="I542" s="79">
        <f>VLOOKUP($A$535,'Nilai USP'!$B$8:$T$280,9)</f>
        <v>94</v>
      </c>
      <c r="J542" s="79">
        <f>VLOOKUP($A$535,'Nilai USP'!$B$8:$T$280,10)</f>
        <v>93</v>
      </c>
      <c r="K542" s="79">
        <f>VLOOKUP($A$535,'Nilai USP'!$B$8:$T$280,11)</f>
        <v>97</v>
      </c>
      <c r="L542" s="79">
        <f>VLOOKUP($A$535,'Nilai USP'!$B$8:$T$280,12)</f>
        <v>93</v>
      </c>
      <c r="M542" s="79">
        <f>VLOOKUP($A$535,'Nilai USP'!$B$8:$T$280,13)</f>
        <v>92.058823529411768</v>
      </c>
      <c r="N542" s="79">
        <f>VLOOKUP($A$535,'Nilai USP'!$B$8:$T$280,14)</f>
        <v>87</v>
      </c>
      <c r="O542" s="79">
        <f>VLOOKUP($A$535,'Nilai USP'!$B$8:$T$280,15)</f>
        <v>76</v>
      </c>
      <c r="P542" s="79">
        <f>VLOOKUP($A$535,'Nilai USP'!$B$8:$T$280,16)</f>
        <v>81</v>
      </c>
      <c r="Q542" s="79">
        <f>VLOOKUP($A$535,'Nilai USP'!$B$8:$T$280,17)</f>
        <v>85</v>
      </c>
      <c r="R542" s="79">
        <f>VLOOKUP($A$535,'Nilai USP'!$B$8:$T$280,18)</f>
        <v>88</v>
      </c>
      <c r="S542" s="38">
        <f t="shared" ref="S542:S549" si="294">SUM(D542:R542)</f>
        <v>1347.2126696832579</v>
      </c>
      <c r="T542" s="38">
        <f t="shared" si="291"/>
        <v>89.81</v>
      </c>
      <c r="U542" s="375"/>
      <c r="V542" s="340"/>
    </row>
    <row r="543" spans="1:22" ht="15" customHeight="1" thickBot="1">
      <c r="A543" s="362"/>
      <c r="B543" s="29"/>
      <c r="C543" s="37" t="s">
        <v>205</v>
      </c>
      <c r="D543" s="41">
        <f t="shared" ref="D543:R543" si="295">ROUND((D541*$V$6+D542*$V$7),0)</f>
        <v>91</v>
      </c>
      <c r="E543" s="41">
        <f t="shared" si="295"/>
        <v>87</v>
      </c>
      <c r="F543" s="41">
        <f t="shared" si="295"/>
        <v>90</v>
      </c>
      <c r="G543" s="41">
        <f t="shared" si="295"/>
        <v>92</v>
      </c>
      <c r="H543" s="41">
        <f t="shared" si="295"/>
        <v>89</v>
      </c>
      <c r="I543" s="41">
        <f t="shared" si="295"/>
        <v>89</v>
      </c>
      <c r="J543" s="41">
        <f t="shared" si="295"/>
        <v>93</v>
      </c>
      <c r="K543" s="41">
        <f t="shared" si="295"/>
        <v>92</v>
      </c>
      <c r="L543" s="41">
        <f t="shared" si="295"/>
        <v>90</v>
      </c>
      <c r="M543" s="41">
        <f t="shared" si="295"/>
        <v>90</v>
      </c>
      <c r="N543" s="41">
        <f t="shared" si="295"/>
        <v>85</v>
      </c>
      <c r="O543" s="41">
        <f t="shared" si="295"/>
        <v>79</v>
      </c>
      <c r="P543" s="41">
        <f t="shared" si="295"/>
        <v>81</v>
      </c>
      <c r="Q543" s="41">
        <f t="shared" si="295"/>
        <v>83</v>
      </c>
      <c r="R543" s="41">
        <f t="shared" si="295"/>
        <v>86</v>
      </c>
      <c r="S543" s="41">
        <f t="shared" si="294"/>
        <v>1317</v>
      </c>
      <c r="T543" s="41">
        <f t="shared" si="291"/>
        <v>87.8</v>
      </c>
      <c r="U543" s="376"/>
      <c r="V543" s="341"/>
    </row>
    <row r="544" spans="1:22" ht="15" customHeight="1" thickTop="1">
      <c r="A544" s="377">
        <v>60</v>
      </c>
      <c r="B544" s="26"/>
      <c r="C544" s="34" t="s">
        <v>34</v>
      </c>
      <c r="D544" s="83">
        <f>VLOOKUP($A$544,Raport1!$B$8:$T$280,4)</f>
        <v>77.5</v>
      </c>
      <c r="E544" s="83">
        <f>VLOOKUP($A$544,Raport1!$B$8:$T$280,5)</f>
        <v>82.5</v>
      </c>
      <c r="F544" s="83">
        <f>VLOOKUP($A$544,Raport1!$B$8:$T$280,6)</f>
        <v>72.5</v>
      </c>
      <c r="G544" s="83">
        <f>VLOOKUP($A$544,Raport1!$B$8:$T$280,7)</f>
        <v>77</v>
      </c>
      <c r="H544" s="83">
        <f>VLOOKUP($A$544,Raport1!$B$8:$T$280,8)</f>
        <v>90</v>
      </c>
      <c r="I544" s="83">
        <f>VLOOKUP($A$544,Raport1!$B$8:$T$280,9)</f>
        <v>80</v>
      </c>
      <c r="J544" s="83">
        <f>VLOOKUP($A$544,Raport1!$B$8:$T$280,10)</f>
        <v>81</v>
      </c>
      <c r="K544" s="83">
        <f>VLOOKUP($A$544,Raport1!$B$8:$T$280,11)</f>
        <v>82.5</v>
      </c>
      <c r="L544" s="83">
        <f>VLOOKUP($A$544,Raport1!$B$8:$T$280,12)</f>
        <v>85.5</v>
      </c>
      <c r="M544" s="83">
        <f>VLOOKUP($A$544,Raport1!$B$8:$T$280,13)</f>
        <v>80</v>
      </c>
      <c r="N544" s="83">
        <f>VLOOKUP($A$544,Raport1!$B$8:$T$280,14)</f>
        <v>72</v>
      </c>
      <c r="O544" s="83">
        <f>VLOOKUP($A$544,Raport1!$B$8:$T$280,15)</f>
        <v>78.5</v>
      </c>
      <c r="P544" s="83">
        <f>VLOOKUP($A$544,Raport1!$B$8:$T$280,16)</f>
        <v>73</v>
      </c>
      <c r="Q544" s="83">
        <f>VLOOKUP($A$544,Raport1!$B$8:$T$280,17)</f>
        <v>79.5</v>
      </c>
      <c r="R544" s="83">
        <f>VLOOKUP($A$544,Raport1!$B$8:$T$280,18)</f>
        <v>80.5</v>
      </c>
      <c r="S544" s="80">
        <f t="shared" si="294"/>
        <v>1192</v>
      </c>
      <c r="T544" s="80">
        <f t="shared" ref="T544:T552" si="296">ROUND(S544/COUNT(D544:R544),2)</f>
        <v>79.47</v>
      </c>
      <c r="U544" s="337" t="s">
        <v>203</v>
      </c>
      <c r="V544" s="340" t="s">
        <v>33</v>
      </c>
    </row>
    <row r="545" spans="1:22" ht="15" customHeight="1">
      <c r="A545" s="361"/>
      <c r="B545" s="26"/>
      <c r="C545" s="35" t="s">
        <v>35</v>
      </c>
      <c r="D545" s="84">
        <f>VLOOKUP($A$544,Raport2!$B$8:$T$280,4)</f>
        <v>80</v>
      </c>
      <c r="E545" s="84">
        <f>VLOOKUP($A$544,Raport2!$B$8:$T$280,5)</f>
        <v>83</v>
      </c>
      <c r="F545" s="84">
        <f>VLOOKUP($A$544,Raport2!$B$8:$T$280,6)</f>
        <v>76</v>
      </c>
      <c r="G545" s="84">
        <f>VLOOKUP($A$544,Raport2!$B$8:$T$280,7)</f>
        <v>82</v>
      </c>
      <c r="H545" s="84">
        <f>VLOOKUP($A$544,Raport2!$B$8:$T$280,8)</f>
        <v>90</v>
      </c>
      <c r="I545" s="84">
        <f>VLOOKUP($A$544,Raport2!$B$8:$T$280,9)</f>
        <v>87</v>
      </c>
      <c r="J545" s="84">
        <f>VLOOKUP($A$544,Raport2!$B$8:$T$280,10)</f>
        <v>86.5</v>
      </c>
      <c r="K545" s="84">
        <f>VLOOKUP($A$544,Raport2!$B$8:$T$280,11)</f>
        <v>84</v>
      </c>
      <c r="L545" s="84">
        <f>VLOOKUP($A$544,Raport2!$B$8:$T$280,12)</f>
        <v>84.5</v>
      </c>
      <c r="M545" s="84">
        <f>VLOOKUP($A$544,Raport2!$B$8:$T$280,13)</f>
        <v>85</v>
      </c>
      <c r="N545" s="84">
        <f>VLOOKUP($A$544,Raport2!$B$8:$T$280,14)</f>
        <v>75.5</v>
      </c>
      <c r="O545" s="84">
        <f>VLOOKUP($A$544,Raport2!$B$8:$T$280,15)</f>
        <v>81.5</v>
      </c>
      <c r="P545" s="84">
        <f>VLOOKUP($A$544,Raport2!$B$8:$T$280,16)</f>
        <v>80</v>
      </c>
      <c r="Q545" s="84">
        <f>VLOOKUP($A$544,Raport2!$B$8:$T$280,17)</f>
        <v>84</v>
      </c>
      <c r="R545" s="84">
        <f>VLOOKUP($A$544,Raport2!$B$8:$T$280,18)</f>
        <v>85.5</v>
      </c>
      <c r="S545" s="38">
        <f t="shared" si="294"/>
        <v>1244.5</v>
      </c>
      <c r="T545" s="38">
        <f t="shared" si="296"/>
        <v>82.97</v>
      </c>
      <c r="U545" s="375"/>
      <c r="V545" s="340"/>
    </row>
    <row r="546" spans="1:22" ht="15" customHeight="1">
      <c r="A546" s="361"/>
      <c r="B546" s="342" t="str">
        <f>VLOOKUP($A$544,PresensiMIPA!$A$7:$W$360,7)</f>
        <v>R. BAGUS HIKMAWANSYAH</v>
      </c>
      <c r="C546" s="35" t="s">
        <v>22</v>
      </c>
      <c r="D546" s="84">
        <f>VLOOKUP($A$544,Raport3!$B$8:$T$280,4)</f>
        <v>83</v>
      </c>
      <c r="E546" s="84">
        <f>VLOOKUP($A$544,Raport3!$B$8:$T$280,5)</f>
        <v>87</v>
      </c>
      <c r="F546" s="84">
        <f>VLOOKUP($A$544,Raport3!$B$8:$T$280,6)</f>
        <v>88</v>
      </c>
      <c r="G546" s="84">
        <f>VLOOKUP($A$544,Raport3!$B$8:$T$280,7)</f>
        <v>86</v>
      </c>
      <c r="H546" s="84">
        <f>VLOOKUP($A$544,Raport3!$B$8:$T$280,8)</f>
        <v>84</v>
      </c>
      <c r="I546" s="84">
        <f>VLOOKUP($A$544,Raport3!$B$8:$T$280,9)</f>
        <v>87.5</v>
      </c>
      <c r="J546" s="84">
        <f>VLOOKUP($A$544,Raport3!$B$8:$T$280,10)</f>
        <v>91</v>
      </c>
      <c r="K546" s="84">
        <f>VLOOKUP($A$544,Raport3!$B$8:$T$280,11)</f>
        <v>87</v>
      </c>
      <c r="L546" s="84">
        <f>VLOOKUP($A$544,Raport3!$B$8:$T$280,12)</f>
        <v>86.5</v>
      </c>
      <c r="M546" s="84">
        <f>VLOOKUP($A$544,Raport3!$B$8:$T$280,13)</f>
        <v>86.5</v>
      </c>
      <c r="N546" s="84">
        <f>VLOOKUP($A$544,Raport3!$B$8:$T$280,14)</f>
        <v>81</v>
      </c>
      <c r="O546" s="84">
        <f>VLOOKUP($A$544,Raport3!$B$8:$T$280,15)</f>
        <v>82.5</v>
      </c>
      <c r="P546" s="84">
        <f>VLOOKUP($A$544,Raport3!$B$8:$T$280,16)</f>
        <v>86</v>
      </c>
      <c r="Q546" s="84">
        <f>VLOOKUP($A$544,Raport3!$B$8:$T$280,17)</f>
        <v>83.5</v>
      </c>
      <c r="R546" s="84">
        <f>VLOOKUP($A$544,Raport3!$B$8:$T$280,18)</f>
        <v>87</v>
      </c>
      <c r="S546" s="38">
        <f t="shared" si="294"/>
        <v>1286.5</v>
      </c>
      <c r="T546" s="38">
        <f t="shared" si="296"/>
        <v>85.77</v>
      </c>
      <c r="U546" s="375"/>
      <c r="V546" s="340"/>
    </row>
    <row r="547" spans="1:22" ht="15" customHeight="1">
      <c r="A547" s="361"/>
      <c r="B547" s="342"/>
      <c r="C547" s="35" t="s">
        <v>23</v>
      </c>
      <c r="D547" s="84">
        <f>VLOOKUP($A$544,Raport4!$B$8:$T$255,4)</f>
        <v>84</v>
      </c>
      <c r="E547" s="84">
        <f>VLOOKUP($A$544,Raport4!$B$8:$T$255,5)</f>
        <v>90</v>
      </c>
      <c r="F547" s="84">
        <f>VLOOKUP($A$544,Raport4!$B$8:$T$255,6)</f>
        <v>90</v>
      </c>
      <c r="G547" s="84">
        <f>VLOOKUP($A$544,Raport4!$B$8:$T$255,7)</f>
        <v>87</v>
      </c>
      <c r="H547" s="84">
        <f>VLOOKUP($A$544,Raport4!$B$8:$T$255,8)</f>
        <v>91</v>
      </c>
      <c r="I547" s="84">
        <f>VLOOKUP($A$544,Raport4!$B$8:$T$255,9)</f>
        <v>88.5</v>
      </c>
      <c r="J547" s="84">
        <f>VLOOKUP($A$544,Raport4!$B$8:$T$255,10)</f>
        <v>92</v>
      </c>
      <c r="K547" s="84">
        <f>VLOOKUP($A$544,Raport4!$B$8:$T$255,11)</f>
        <v>87</v>
      </c>
      <c r="L547" s="84">
        <f>VLOOKUP($A$544,Raport4!$B$8:$T$255,12)</f>
        <v>87</v>
      </c>
      <c r="M547" s="84">
        <f>VLOOKUP($A$544,Raport4!$B$8:$T$255,12)</f>
        <v>87</v>
      </c>
      <c r="N547" s="84">
        <f>VLOOKUP($A$544,Raport4!$B$8:$T$255,14)</f>
        <v>85</v>
      </c>
      <c r="O547" s="84">
        <f>VLOOKUP($A$544,Raport4!$B$8:$T$255,15)</f>
        <v>85.5</v>
      </c>
      <c r="P547" s="84">
        <f>VLOOKUP($A$544,Raport4!$B$8:$T$255,16)</f>
        <v>87.5</v>
      </c>
      <c r="Q547" s="84">
        <f>VLOOKUP($A$544,Raport4!$B$8:$T$255,17)</f>
        <v>85</v>
      </c>
      <c r="R547" s="84">
        <f>VLOOKUP($A$544,Raport4!$B$8:$T$255,18)</f>
        <v>85.5</v>
      </c>
      <c r="S547" s="38">
        <f t="shared" si="294"/>
        <v>1312</v>
      </c>
      <c r="T547" s="38">
        <f t="shared" si="296"/>
        <v>87.47</v>
      </c>
      <c r="U547" s="375"/>
      <c r="V547" s="340"/>
    </row>
    <row r="548" spans="1:22" ht="15" customHeight="1">
      <c r="A548" s="361"/>
      <c r="B548" s="77" t="str">
        <f>VLOOKUP($A$544,PresensiMIPA!$A$7:$W$360,4)</f>
        <v>3526012203040003</v>
      </c>
      <c r="C548" s="35" t="s">
        <v>24</v>
      </c>
      <c r="D548" s="84">
        <f>VLOOKUP($A$544,Raport5!$B$8:$T$280,4)</f>
        <v>83.5</v>
      </c>
      <c r="E548" s="84">
        <f>VLOOKUP($A$544,Raport5!$B$8:$T$280,5)</f>
        <v>92</v>
      </c>
      <c r="F548" s="84">
        <f>VLOOKUP($A$544,Raport5!$B$8:$T$280,6)</f>
        <v>91</v>
      </c>
      <c r="G548" s="84">
        <f>VLOOKUP($A$544,Raport5!$B$8:$T$280,7)</f>
        <v>87.5</v>
      </c>
      <c r="H548" s="84">
        <f>VLOOKUP($A$544,Raport5!$B$8:$T$280,8)</f>
        <v>88.5</v>
      </c>
      <c r="I548" s="84">
        <f>VLOOKUP($A$544,Raport5!$B$8:$T$280,9)</f>
        <v>89.5</v>
      </c>
      <c r="J548" s="84">
        <f>VLOOKUP($A$544,Raport5!$B$8:$T$280,10)</f>
        <v>94</v>
      </c>
      <c r="K548" s="84">
        <f>VLOOKUP($A$544,Raport5!$B$8:$T$280,11)</f>
        <v>91</v>
      </c>
      <c r="L548" s="84">
        <f>VLOOKUP($A$544,Raport5!$B$8:$T$280,12)</f>
        <v>89.5</v>
      </c>
      <c r="M548" s="84">
        <f>VLOOKUP($A$544,Raport5!$B$8:$T$280,13)</f>
        <v>91.5</v>
      </c>
      <c r="N548" s="84">
        <f>VLOOKUP($A$544,Raport5!$B$8:$T$280,14)</f>
        <v>87.5</v>
      </c>
      <c r="O548" s="84">
        <f>VLOOKUP($A$544,Raport5!$B$8:$T$280,15)</f>
        <v>88.5</v>
      </c>
      <c r="P548" s="84">
        <f>VLOOKUP($A$544,Raport5!$B$8:$T$280,16)</f>
        <v>85.5</v>
      </c>
      <c r="Q548" s="84">
        <f>VLOOKUP($A$544,Raport5!$B$8:$T$280,17)</f>
        <v>86.5</v>
      </c>
      <c r="R548" s="84">
        <f>VLOOKUP($A$544,Raport5!$B$8:$T$280,18)</f>
        <v>93</v>
      </c>
      <c r="S548" s="38">
        <f t="shared" si="294"/>
        <v>1339</v>
      </c>
      <c r="T548" s="38">
        <f t="shared" si="296"/>
        <v>89.27</v>
      </c>
      <c r="U548" s="375"/>
      <c r="V548" s="340"/>
    </row>
    <row r="549" spans="1:22" ht="15" customHeight="1">
      <c r="A549" s="361"/>
      <c r="B549" s="78">
        <f>VLOOKUP($A$544,PresensiMIPA!$A$7:$W$360,2)</f>
        <v>12435</v>
      </c>
      <c r="C549" s="35" t="s">
        <v>67</v>
      </c>
      <c r="D549" s="84">
        <f>VLOOKUP($A$544,Raport6!$B$8:$T$280,4)</f>
        <v>88.5</v>
      </c>
      <c r="E549" s="84">
        <f>VLOOKUP($A$544,Raport6!$B$8:$T$280,5)</f>
        <v>93</v>
      </c>
      <c r="F549" s="84">
        <f>VLOOKUP($A$544,Raport6!$B$8:$T$280,6)</f>
        <v>94</v>
      </c>
      <c r="G549" s="84">
        <f>VLOOKUP($A$544,Raport6!$B$8:$T$280,7)</f>
        <v>87.5</v>
      </c>
      <c r="H549" s="84">
        <f>VLOOKUP($A$544,Raport6!$B$8:$T$280,8)</f>
        <v>88.5</v>
      </c>
      <c r="I549" s="84">
        <f>VLOOKUP($A$544,Raport6!$B$8:$T$280,9)</f>
        <v>91</v>
      </c>
      <c r="J549" s="84">
        <f>VLOOKUP($A$544,Raport6!$B$8:$T$280,10)</f>
        <v>96.5</v>
      </c>
      <c r="K549" s="84">
        <f>VLOOKUP($A$544,Raport6!$B$8:$T$280,11)</f>
        <v>94</v>
      </c>
      <c r="L549" s="84">
        <f>VLOOKUP($A$544,Raport6!$B$8:$T$280,12)</f>
        <v>91</v>
      </c>
      <c r="M549" s="84">
        <f>VLOOKUP($A$544,Raport6!$B$8:$T$280,13)</f>
        <v>96</v>
      </c>
      <c r="N549" s="84">
        <f>VLOOKUP($A$544,Raport6!$B$8:$T$280,14)</f>
        <v>85.5</v>
      </c>
      <c r="O549" s="84">
        <f>VLOOKUP($A$544,Raport6!$B$8:$T$280,15)</f>
        <v>88.5</v>
      </c>
      <c r="P549" s="84">
        <f>VLOOKUP($A$544,Raport6!$B$8:$T$280,16)</f>
        <v>87.5</v>
      </c>
      <c r="Q549" s="84">
        <f>VLOOKUP($A$544,Raport6!$B$8:$T$280,17)</f>
        <v>89</v>
      </c>
      <c r="R549" s="84">
        <f>VLOOKUP($A$544,Raport6!$B$8:$T$280,18)</f>
        <v>92</v>
      </c>
      <c r="S549" s="38">
        <f t="shared" si="294"/>
        <v>1362.5</v>
      </c>
      <c r="T549" s="38">
        <f t="shared" si="296"/>
        <v>90.83</v>
      </c>
      <c r="U549" s="375"/>
      <c r="V549" s="340"/>
    </row>
    <row r="550" spans="1:22" ht="15" customHeight="1">
      <c r="A550" s="361"/>
      <c r="B550" s="78" t="str">
        <f>VLOOKUP($A$544,PresensiMIPA!$A$7:$W$360,3)</f>
        <v>0041485775</v>
      </c>
      <c r="C550" s="28" t="s">
        <v>21</v>
      </c>
      <c r="D550" s="40">
        <f t="shared" ref="D550:S550" si="297">ROUND(((D544+D545+D546+D547+D548+D549)/6),2)</f>
        <v>82.75</v>
      </c>
      <c r="E550" s="40">
        <f t="shared" si="297"/>
        <v>87.92</v>
      </c>
      <c r="F550" s="40">
        <f t="shared" si="297"/>
        <v>85.25</v>
      </c>
      <c r="G550" s="40">
        <f t="shared" si="297"/>
        <v>84.5</v>
      </c>
      <c r="H550" s="40">
        <f t="shared" si="297"/>
        <v>88.67</v>
      </c>
      <c r="I550" s="40">
        <f t="shared" si="297"/>
        <v>87.25</v>
      </c>
      <c r="J550" s="40">
        <f t="shared" si="297"/>
        <v>90.17</v>
      </c>
      <c r="K550" s="40">
        <f t="shared" si="297"/>
        <v>87.58</v>
      </c>
      <c r="L550" s="40">
        <f t="shared" si="297"/>
        <v>87.33</v>
      </c>
      <c r="M550" s="40">
        <f t="shared" ref="M550" si="298">ROUND(((M544+M545+M546+M547+M548+M549)/6),2)</f>
        <v>87.67</v>
      </c>
      <c r="N550" s="40">
        <f t="shared" si="297"/>
        <v>81.08</v>
      </c>
      <c r="O550" s="40">
        <f t="shared" si="297"/>
        <v>84.17</v>
      </c>
      <c r="P550" s="40">
        <f t="shared" si="297"/>
        <v>83.25</v>
      </c>
      <c r="Q550" s="40">
        <f t="shared" si="297"/>
        <v>84.58</v>
      </c>
      <c r="R550" s="40">
        <f t="shared" si="297"/>
        <v>87.25</v>
      </c>
      <c r="S550" s="39">
        <f t="shared" si="297"/>
        <v>1289.42</v>
      </c>
      <c r="T550" s="40">
        <f t="shared" si="296"/>
        <v>85.96</v>
      </c>
      <c r="U550" s="375"/>
      <c r="V550" s="340"/>
    </row>
    <row r="551" spans="1:22" ht="15" customHeight="1">
      <c r="A551" s="361"/>
      <c r="B551" s="78"/>
      <c r="C551" s="28" t="s">
        <v>206</v>
      </c>
      <c r="D551" s="79">
        <f>VLOOKUP($A$544,'Nilai USP'!$B$8:$T$280,4)</f>
        <v>94</v>
      </c>
      <c r="E551" s="79">
        <f>VLOOKUP($A$544,'Nilai USP'!$B$8:$T$280,5)</f>
        <v>86.15384615384616</v>
      </c>
      <c r="F551" s="79">
        <f>VLOOKUP($A$544,'Nilai USP'!$B$8:$T$280,6)</f>
        <v>90</v>
      </c>
      <c r="G551" s="79">
        <f>VLOOKUP($A$544,'Nilai USP'!$B$8:$T$280,7)</f>
        <v>91</v>
      </c>
      <c r="H551" s="79">
        <f>VLOOKUP($A$544,'Nilai USP'!$B$8:$T$280,8)</f>
        <v>87</v>
      </c>
      <c r="I551" s="79">
        <f>VLOOKUP($A$544,'Nilai USP'!$B$8:$T$280,9)</f>
        <v>87</v>
      </c>
      <c r="J551" s="79">
        <f>VLOOKUP($A$544,'Nilai USP'!$B$8:$T$280,10)</f>
        <v>90</v>
      </c>
      <c r="K551" s="79">
        <f>VLOOKUP($A$544,'Nilai USP'!$B$8:$T$280,11)</f>
        <v>94</v>
      </c>
      <c r="L551" s="79">
        <f>VLOOKUP($A$544,'Nilai USP'!$B$8:$T$280,12)</f>
        <v>94</v>
      </c>
      <c r="M551" s="79">
        <f>VLOOKUP($A$544,'Nilai USP'!$B$8:$T$280,13)</f>
        <v>92.058823529411768</v>
      </c>
      <c r="N551" s="79">
        <f>VLOOKUP($A$544,'Nilai USP'!$B$8:$T$280,14)</f>
        <v>90</v>
      </c>
      <c r="O551" s="79">
        <f>VLOOKUP($A$544,'Nilai USP'!$B$8:$T$280,15)</f>
        <v>82</v>
      </c>
      <c r="P551" s="79">
        <f>VLOOKUP($A$544,'Nilai USP'!$B$8:$T$280,16)</f>
        <v>86</v>
      </c>
      <c r="Q551" s="79">
        <f>VLOOKUP($A$544,'Nilai USP'!$B$8:$T$280,17)</f>
        <v>88</v>
      </c>
      <c r="R551" s="79">
        <f>VLOOKUP($A$544,'Nilai USP'!$B$8:$T$280,18)</f>
        <v>85</v>
      </c>
      <c r="S551" s="38">
        <f t="shared" ref="S551:S558" si="299">SUM(D551:R551)</f>
        <v>1336.2126696832579</v>
      </c>
      <c r="T551" s="38">
        <f t="shared" si="296"/>
        <v>89.08</v>
      </c>
      <c r="U551" s="375"/>
      <c r="V551" s="340"/>
    </row>
    <row r="552" spans="1:22" ht="15" customHeight="1" thickBot="1">
      <c r="A552" s="362"/>
      <c r="B552" s="29"/>
      <c r="C552" s="37" t="s">
        <v>205</v>
      </c>
      <c r="D552" s="41">
        <f t="shared" ref="D552:R552" si="300">ROUND((D550*$V$6+D551*$V$7),0)</f>
        <v>88</v>
      </c>
      <c r="E552" s="41">
        <f t="shared" si="300"/>
        <v>87</v>
      </c>
      <c r="F552" s="41">
        <f t="shared" si="300"/>
        <v>88</v>
      </c>
      <c r="G552" s="41">
        <f t="shared" si="300"/>
        <v>88</v>
      </c>
      <c r="H552" s="41">
        <f t="shared" si="300"/>
        <v>88</v>
      </c>
      <c r="I552" s="41">
        <f t="shared" si="300"/>
        <v>87</v>
      </c>
      <c r="J552" s="41">
        <f t="shared" si="300"/>
        <v>90</v>
      </c>
      <c r="K552" s="41">
        <f t="shared" si="300"/>
        <v>91</v>
      </c>
      <c r="L552" s="41">
        <f t="shared" si="300"/>
        <v>91</v>
      </c>
      <c r="M552" s="41">
        <f t="shared" si="300"/>
        <v>90</v>
      </c>
      <c r="N552" s="41">
        <f t="shared" si="300"/>
        <v>86</v>
      </c>
      <c r="O552" s="41">
        <f t="shared" si="300"/>
        <v>83</v>
      </c>
      <c r="P552" s="41">
        <f t="shared" si="300"/>
        <v>85</v>
      </c>
      <c r="Q552" s="41">
        <f t="shared" si="300"/>
        <v>86</v>
      </c>
      <c r="R552" s="41">
        <f t="shared" si="300"/>
        <v>86</v>
      </c>
      <c r="S552" s="41">
        <f t="shared" si="299"/>
        <v>1314</v>
      </c>
      <c r="T552" s="41">
        <f t="shared" si="296"/>
        <v>87.6</v>
      </c>
      <c r="U552" s="376"/>
      <c r="V552" s="341"/>
    </row>
    <row r="553" spans="1:22" ht="15" customHeight="1" thickTop="1">
      <c r="A553" s="377">
        <v>61</v>
      </c>
      <c r="B553" s="26"/>
      <c r="C553" s="34" t="s">
        <v>34</v>
      </c>
      <c r="D553" s="83">
        <f>VLOOKUP($A$553,Raport1!$B$8:$T$280,4)</f>
        <v>75.5</v>
      </c>
      <c r="E553" s="83">
        <f>VLOOKUP($A$553,Raport1!$B$8:$T$280,5)</f>
        <v>82</v>
      </c>
      <c r="F553" s="83">
        <f>VLOOKUP($A$553,Raport1!$B$8:$T$280,6)</f>
        <v>79</v>
      </c>
      <c r="G553" s="83">
        <f>VLOOKUP($A$553,Raport1!$B$8:$T$280,7)</f>
        <v>84.5</v>
      </c>
      <c r="H553" s="83">
        <f>VLOOKUP($A$553,Raport1!$B$8:$T$280,8)</f>
        <v>83</v>
      </c>
      <c r="I553" s="83">
        <f>VLOOKUP($A$553,Raport1!$B$8:$T$280,9)</f>
        <v>80</v>
      </c>
      <c r="J553" s="83">
        <f>VLOOKUP($A$553,Raport1!$B$8:$T$280,10)</f>
        <v>85</v>
      </c>
      <c r="K553" s="83">
        <f>VLOOKUP($A$553,Raport1!$B$8:$T$280,11)</f>
        <v>82</v>
      </c>
      <c r="L553" s="83">
        <f>VLOOKUP($A$553,Raport1!$B$8:$T$280,12)</f>
        <v>84.5</v>
      </c>
      <c r="M553" s="83">
        <f>VLOOKUP($A$553,Raport1!$B$8:$T$280,13)</f>
        <v>78</v>
      </c>
      <c r="N553" s="83">
        <f>VLOOKUP($A$553,Raport1!$B$8:$T$280,14)</f>
        <v>81</v>
      </c>
      <c r="O553" s="83">
        <f>VLOOKUP($A$553,Raport1!$B$8:$T$280,15)</f>
        <v>75</v>
      </c>
      <c r="P553" s="83">
        <f>VLOOKUP($A$553,Raport1!$B$8:$T$280,16)</f>
        <v>75</v>
      </c>
      <c r="Q553" s="83">
        <f>VLOOKUP($A$553,Raport1!$B$8:$T$280,17)</f>
        <v>82</v>
      </c>
      <c r="R553" s="83">
        <f>VLOOKUP($A$553,Raport1!$B$8:$T$280,18)</f>
        <v>79.5</v>
      </c>
      <c r="S553" s="80">
        <f t="shared" si="299"/>
        <v>1206</v>
      </c>
      <c r="T553" s="80">
        <f t="shared" ref="T553:T561" si="301">ROUND(S553/COUNT(D553:R553),2)</f>
        <v>80.400000000000006</v>
      </c>
      <c r="U553" s="337" t="s">
        <v>203</v>
      </c>
      <c r="V553" s="340" t="s">
        <v>33</v>
      </c>
    </row>
    <row r="554" spans="1:22" ht="15" customHeight="1">
      <c r="A554" s="361"/>
      <c r="B554" s="26"/>
      <c r="C554" s="35" t="s">
        <v>35</v>
      </c>
      <c r="D554" s="84">
        <f>VLOOKUP($A$553,Raport2!$B$8:$T$280,4)</f>
        <v>78.5</v>
      </c>
      <c r="E554" s="84">
        <f>VLOOKUP($A$553,Raport2!$B$8:$T$280,5)</f>
        <v>83.5</v>
      </c>
      <c r="F554" s="84">
        <f>VLOOKUP($A$553,Raport2!$B$8:$T$280,6)</f>
        <v>83</v>
      </c>
      <c r="G554" s="84">
        <f>VLOOKUP($A$553,Raport2!$B$8:$T$280,7)</f>
        <v>91.5</v>
      </c>
      <c r="H554" s="84">
        <f>VLOOKUP($A$553,Raport2!$B$8:$T$280,8)</f>
        <v>83</v>
      </c>
      <c r="I554" s="84">
        <f>VLOOKUP($A$553,Raport2!$B$8:$T$280,9)</f>
        <v>85.5</v>
      </c>
      <c r="J554" s="84">
        <f>VLOOKUP($A$553,Raport2!$B$8:$T$280,10)</f>
        <v>88</v>
      </c>
      <c r="K554" s="84">
        <f>VLOOKUP($A$553,Raport2!$B$8:$T$280,11)</f>
        <v>83</v>
      </c>
      <c r="L554" s="84">
        <f>VLOOKUP($A$553,Raport2!$B$8:$T$280,12)</f>
        <v>85</v>
      </c>
      <c r="M554" s="84">
        <f>VLOOKUP($A$553,Raport2!$B$8:$T$280,13)</f>
        <v>84.5</v>
      </c>
      <c r="N554" s="84">
        <f>VLOOKUP($A$553,Raport2!$B$8:$T$280,14)</f>
        <v>86</v>
      </c>
      <c r="O554" s="84">
        <f>VLOOKUP($A$553,Raport2!$B$8:$T$280,15)</f>
        <v>81</v>
      </c>
      <c r="P554" s="84">
        <f>VLOOKUP($A$553,Raport2!$B$8:$T$280,16)</f>
        <v>80</v>
      </c>
      <c r="Q554" s="84">
        <f>VLOOKUP($A$553,Raport2!$B$8:$T$280,17)</f>
        <v>85</v>
      </c>
      <c r="R554" s="84">
        <f>VLOOKUP($A$553,Raport2!$B$8:$T$280,18)</f>
        <v>86.5</v>
      </c>
      <c r="S554" s="38">
        <f t="shared" si="299"/>
        <v>1264</v>
      </c>
      <c r="T554" s="38">
        <f t="shared" si="301"/>
        <v>84.27</v>
      </c>
      <c r="U554" s="375"/>
      <c r="V554" s="340"/>
    </row>
    <row r="555" spans="1:22" ht="15" customHeight="1">
      <c r="A555" s="361"/>
      <c r="B555" s="342" t="str">
        <f>VLOOKUP($A$553,PresensiMIPA!$A$7:$W$360,7)</f>
        <v>R. MAHARANI YASMIN AROVA</v>
      </c>
      <c r="C555" s="35" t="s">
        <v>22</v>
      </c>
      <c r="D555" s="84">
        <f>VLOOKUP($A$553,Raport3!$B$8:$T$280,4)</f>
        <v>87.5</v>
      </c>
      <c r="E555" s="84">
        <f>VLOOKUP($A$553,Raport3!$B$8:$T$280,5)</f>
        <v>85.5</v>
      </c>
      <c r="F555" s="84">
        <f>VLOOKUP($A$553,Raport3!$B$8:$T$280,6)</f>
        <v>88.5</v>
      </c>
      <c r="G555" s="84">
        <f>VLOOKUP($A$553,Raport3!$B$8:$T$280,7)</f>
        <v>94</v>
      </c>
      <c r="H555" s="84">
        <f>VLOOKUP($A$553,Raport3!$B$8:$T$280,8)</f>
        <v>88</v>
      </c>
      <c r="I555" s="84">
        <f>VLOOKUP($A$553,Raport3!$B$8:$T$280,9)</f>
        <v>86.5</v>
      </c>
      <c r="J555" s="84">
        <f>VLOOKUP($A$553,Raport3!$B$8:$T$280,10)</f>
        <v>92</v>
      </c>
      <c r="K555" s="84">
        <f>VLOOKUP($A$553,Raport3!$B$8:$T$280,11)</f>
        <v>88</v>
      </c>
      <c r="L555" s="84">
        <f>VLOOKUP($A$553,Raport3!$B$8:$T$280,12)</f>
        <v>86</v>
      </c>
      <c r="M555" s="84">
        <f>VLOOKUP($A$553,Raport3!$B$8:$T$280,13)</f>
        <v>86</v>
      </c>
      <c r="N555" s="84">
        <f>VLOOKUP($A$553,Raport3!$B$8:$T$280,14)</f>
        <v>86.5</v>
      </c>
      <c r="O555" s="84">
        <f>VLOOKUP($A$553,Raport3!$B$8:$T$280,15)</f>
        <v>85.5</v>
      </c>
      <c r="P555" s="84">
        <f>VLOOKUP($A$553,Raport3!$B$8:$T$280,16)</f>
        <v>81</v>
      </c>
      <c r="Q555" s="84">
        <f>VLOOKUP($A$553,Raport3!$B$8:$T$280,17)</f>
        <v>85.5</v>
      </c>
      <c r="R555" s="84">
        <f>VLOOKUP($A$553,Raport3!$B$8:$T$280,18)</f>
        <v>87</v>
      </c>
      <c r="S555" s="38">
        <f t="shared" si="299"/>
        <v>1307.5</v>
      </c>
      <c r="T555" s="38">
        <f t="shared" si="301"/>
        <v>87.17</v>
      </c>
      <c r="U555" s="375"/>
      <c r="V555" s="340"/>
    </row>
    <row r="556" spans="1:22" ht="15" customHeight="1">
      <c r="A556" s="361"/>
      <c r="B556" s="342"/>
      <c r="C556" s="35" t="s">
        <v>23</v>
      </c>
      <c r="D556" s="84">
        <f>VLOOKUP($A$553,Raport4!$B$8:$T$255,4)</f>
        <v>89</v>
      </c>
      <c r="E556" s="84">
        <f>VLOOKUP($A$553,Raport4!$B$8:$T$255,5)</f>
        <v>96</v>
      </c>
      <c r="F556" s="84">
        <f>VLOOKUP($A$553,Raport4!$B$8:$T$255,6)</f>
        <v>92</v>
      </c>
      <c r="G556" s="84">
        <f>VLOOKUP($A$553,Raport4!$B$8:$T$255,7)</f>
        <v>95.5</v>
      </c>
      <c r="H556" s="84">
        <f>VLOOKUP($A$553,Raport4!$B$8:$T$255,8)</f>
        <v>91</v>
      </c>
      <c r="I556" s="84">
        <f>VLOOKUP($A$553,Raport4!$B$8:$T$255,9)</f>
        <v>92</v>
      </c>
      <c r="J556" s="84">
        <f>VLOOKUP($A$553,Raport4!$B$8:$T$255,10)</f>
        <v>93.5</v>
      </c>
      <c r="K556" s="84">
        <f>VLOOKUP($A$553,Raport4!$B$8:$T$255,11)</f>
        <v>88</v>
      </c>
      <c r="L556" s="84">
        <f>VLOOKUP($A$553,Raport4!$B$8:$T$255,12)</f>
        <v>86</v>
      </c>
      <c r="M556" s="84">
        <f>VLOOKUP($A$553,Raport4!$B$8:$T$255,12)</f>
        <v>86</v>
      </c>
      <c r="N556" s="84">
        <f>VLOOKUP($A$553,Raport4!$B$8:$T$255,14)</f>
        <v>91.5</v>
      </c>
      <c r="O556" s="84">
        <f>VLOOKUP($A$553,Raport4!$B$8:$T$255,15)</f>
        <v>85</v>
      </c>
      <c r="P556" s="84">
        <f>VLOOKUP($A$553,Raport4!$B$8:$T$255,16)</f>
        <v>82.5</v>
      </c>
      <c r="Q556" s="84">
        <f>VLOOKUP($A$553,Raport4!$B$8:$T$255,17)</f>
        <v>85</v>
      </c>
      <c r="R556" s="84">
        <f>VLOOKUP($A$553,Raport4!$B$8:$T$255,18)</f>
        <v>90</v>
      </c>
      <c r="S556" s="38">
        <f t="shared" si="299"/>
        <v>1343</v>
      </c>
      <c r="T556" s="38">
        <f t="shared" si="301"/>
        <v>89.53</v>
      </c>
      <c r="U556" s="375"/>
      <c r="V556" s="340"/>
    </row>
    <row r="557" spans="1:22" ht="15" customHeight="1">
      <c r="A557" s="361"/>
      <c r="B557" s="77" t="str">
        <f>VLOOKUP($A$553,PresensiMIPA!$A$7:$W$360,4)</f>
        <v>3526016504030009</v>
      </c>
      <c r="C557" s="35" t="s">
        <v>24</v>
      </c>
      <c r="D557" s="84">
        <f>VLOOKUP($A$553,Raport5!$B$8:$T$280,4)</f>
        <v>90.5</v>
      </c>
      <c r="E557" s="84">
        <f>VLOOKUP($A$553,Raport5!$B$8:$T$280,5)</f>
        <v>96.5</v>
      </c>
      <c r="F557" s="84">
        <f>VLOOKUP($A$553,Raport5!$B$8:$T$280,6)</f>
        <v>94</v>
      </c>
      <c r="G557" s="84">
        <f>VLOOKUP($A$553,Raport5!$B$8:$T$280,7)</f>
        <v>95</v>
      </c>
      <c r="H557" s="84">
        <f>VLOOKUP($A$553,Raport5!$B$8:$T$280,8)</f>
        <v>92.5</v>
      </c>
      <c r="I557" s="84">
        <f>VLOOKUP($A$553,Raport5!$B$8:$T$280,9)</f>
        <v>93</v>
      </c>
      <c r="J557" s="84">
        <f>VLOOKUP($A$553,Raport5!$B$8:$T$280,10)</f>
        <v>95.5</v>
      </c>
      <c r="K557" s="84">
        <f>VLOOKUP($A$553,Raport5!$B$8:$T$280,11)</f>
        <v>88</v>
      </c>
      <c r="L557" s="84">
        <f>VLOOKUP($A$553,Raport5!$B$8:$T$280,12)</f>
        <v>91.5</v>
      </c>
      <c r="M557" s="84">
        <f>VLOOKUP($A$553,Raport5!$B$8:$T$280,13)</f>
        <v>93.5</v>
      </c>
      <c r="N557" s="84">
        <f>VLOOKUP($A$553,Raport5!$B$8:$T$280,14)</f>
        <v>93</v>
      </c>
      <c r="O557" s="84">
        <f>VLOOKUP($A$553,Raport5!$B$8:$T$280,15)</f>
        <v>88</v>
      </c>
      <c r="P557" s="84">
        <f>VLOOKUP($A$553,Raport5!$B$8:$T$280,16)</f>
        <v>88</v>
      </c>
      <c r="Q557" s="84">
        <f>VLOOKUP($A$553,Raport5!$B$8:$T$280,17)</f>
        <v>86.5</v>
      </c>
      <c r="R557" s="84">
        <f>VLOOKUP($A$553,Raport5!$B$8:$T$280,18)</f>
        <v>91</v>
      </c>
      <c r="S557" s="38">
        <f t="shared" si="299"/>
        <v>1376.5</v>
      </c>
      <c r="T557" s="38">
        <f t="shared" si="301"/>
        <v>91.77</v>
      </c>
      <c r="U557" s="375"/>
      <c r="V557" s="340"/>
    </row>
    <row r="558" spans="1:22" ht="15" customHeight="1">
      <c r="A558" s="361"/>
      <c r="B558" s="78">
        <f>VLOOKUP($A$553,PresensiMIPA!$A$7:$W$360,2)</f>
        <v>12439</v>
      </c>
      <c r="C558" s="35" t="s">
        <v>67</v>
      </c>
      <c r="D558" s="84">
        <f>VLOOKUP($A$553,Raport6!$B$8:$T$280,4)</f>
        <v>91.5</v>
      </c>
      <c r="E558" s="84">
        <f>VLOOKUP($A$553,Raport6!$B$8:$T$280,5)</f>
        <v>97.5</v>
      </c>
      <c r="F558" s="84">
        <f>VLOOKUP($A$553,Raport6!$B$8:$T$280,6)</f>
        <v>97</v>
      </c>
      <c r="G558" s="84">
        <f>VLOOKUP($A$553,Raport6!$B$8:$T$280,7)</f>
        <v>95</v>
      </c>
      <c r="H558" s="84">
        <f>VLOOKUP($A$553,Raport6!$B$8:$T$280,8)</f>
        <v>92.5</v>
      </c>
      <c r="I558" s="84">
        <f>VLOOKUP($A$553,Raport6!$B$8:$T$280,9)</f>
        <v>93.5</v>
      </c>
      <c r="J558" s="84">
        <f>VLOOKUP($A$553,Raport6!$B$8:$T$280,10)</f>
        <v>97.5</v>
      </c>
      <c r="K558" s="84">
        <f>VLOOKUP($A$553,Raport6!$B$8:$T$280,11)</f>
        <v>91</v>
      </c>
      <c r="L558" s="84">
        <f>VLOOKUP($A$553,Raport6!$B$8:$T$280,12)</f>
        <v>94</v>
      </c>
      <c r="M558" s="84">
        <f>VLOOKUP($A$553,Raport6!$B$8:$T$280,13)</f>
        <v>96</v>
      </c>
      <c r="N558" s="84">
        <f>VLOOKUP($A$553,Raport6!$B$8:$T$280,14)</f>
        <v>91</v>
      </c>
      <c r="O558" s="84">
        <f>VLOOKUP($A$553,Raport6!$B$8:$T$280,15)</f>
        <v>88</v>
      </c>
      <c r="P558" s="84">
        <f>VLOOKUP($A$553,Raport6!$B$8:$T$280,16)</f>
        <v>88</v>
      </c>
      <c r="Q558" s="84">
        <f>VLOOKUP($A$553,Raport6!$B$8:$T$280,17)</f>
        <v>90</v>
      </c>
      <c r="R558" s="84">
        <f>VLOOKUP($A$553,Raport6!$B$8:$T$280,18)</f>
        <v>91</v>
      </c>
      <c r="S558" s="38">
        <f t="shared" si="299"/>
        <v>1393.5</v>
      </c>
      <c r="T558" s="38">
        <f t="shared" si="301"/>
        <v>92.9</v>
      </c>
      <c r="U558" s="375"/>
      <c r="V558" s="340"/>
    </row>
    <row r="559" spans="1:22" ht="15" customHeight="1">
      <c r="A559" s="361"/>
      <c r="B559" s="78" t="str">
        <f>VLOOKUP($A$553,PresensiMIPA!$A$7:$W$360,3)</f>
        <v>0035982444</v>
      </c>
      <c r="C559" s="28" t="s">
        <v>21</v>
      </c>
      <c r="D559" s="40">
        <f t="shared" ref="D559:S559" si="302">ROUND(((D553+D554+D555+D556+D557+D558)/6),2)</f>
        <v>85.42</v>
      </c>
      <c r="E559" s="40">
        <f t="shared" si="302"/>
        <v>90.17</v>
      </c>
      <c r="F559" s="40">
        <f t="shared" si="302"/>
        <v>88.92</v>
      </c>
      <c r="G559" s="40">
        <f t="shared" si="302"/>
        <v>92.58</v>
      </c>
      <c r="H559" s="40">
        <f t="shared" si="302"/>
        <v>88.33</v>
      </c>
      <c r="I559" s="40">
        <f t="shared" si="302"/>
        <v>88.42</v>
      </c>
      <c r="J559" s="40">
        <f t="shared" si="302"/>
        <v>91.92</v>
      </c>
      <c r="K559" s="40">
        <f t="shared" si="302"/>
        <v>86.67</v>
      </c>
      <c r="L559" s="40">
        <f t="shared" si="302"/>
        <v>87.83</v>
      </c>
      <c r="M559" s="40">
        <f t="shared" ref="M559" si="303">ROUND(((M553+M554+M555+M556+M557+M558)/6),2)</f>
        <v>87.33</v>
      </c>
      <c r="N559" s="40">
        <f t="shared" si="302"/>
        <v>88.17</v>
      </c>
      <c r="O559" s="40">
        <f t="shared" si="302"/>
        <v>83.75</v>
      </c>
      <c r="P559" s="40">
        <f t="shared" si="302"/>
        <v>82.42</v>
      </c>
      <c r="Q559" s="40">
        <f t="shared" si="302"/>
        <v>85.67</v>
      </c>
      <c r="R559" s="40">
        <f t="shared" si="302"/>
        <v>87.5</v>
      </c>
      <c r="S559" s="39">
        <f t="shared" si="302"/>
        <v>1315.08</v>
      </c>
      <c r="T559" s="40">
        <f t="shared" si="301"/>
        <v>87.67</v>
      </c>
      <c r="U559" s="375"/>
      <c r="V559" s="340"/>
    </row>
    <row r="560" spans="1:22" ht="15" customHeight="1">
      <c r="A560" s="361"/>
      <c r="B560" s="78"/>
      <c r="C560" s="28" t="s">
        <v>206</v>
      </c>
      <c r="D560" s="79">
        <f>VLOOKUP($A$553,'Nilai USP'!$B$8:$T$280,4)</f>
        <v>96</v>
      </c>
      <c r="E560" s="79">
        <f>VLOOKUP($A$553,'Nilai USP'!$B$8:$T$280,5)</f>
        <v>86.15384615384616</v>
      </c>
      <c r="F560" s="79">
        <f>VLOOKUP($A$553,'Nilai USP'!$B$8:$T$280,6)</f>
        <v>95</v>
      </c>
      <c r="G560" s="79">
        <f>VLOOKUP($A$553,'Nilai USP'!$B$8:$T$280,7)</f>
        <v>95</v>
      </c>
      <c r="H560" s="79">
        <f>VLOOKUP($A$553,'Nilai USP'!$B$8:$T$280,8)</f>
        <v>86</v>
      </c>
      <c r="I560" s="79">
        <f>VLOOKUP($A$553,'Nilai USP'!$B$8:$T$280,9)</f>
        <v>98</v>
      </c>
      <c r="J560" s="79">
        <f>VLOOKUP($A$553,'Nilai USP'!$B$8:$T$280,10)</f>
        <v>95</v>
      </c>
      <c r="K560" s="79">
        <f>VLOOKUP($A$553,'Nilai USP'!$B$8:$T$280,11)</f>
        <v>96</v>
      </c>
      <c r="L560" s="79">
        <f>VLOOKUP($A$553,'Nilai USP'!$B$8:$T$280,12)</f>
        <v>97</v>
      </c>
      <c r="M560" s="79">
        <f>VLOOKUP($A$553,'Nilai USP'!$B$8:$T$280,13)</f>
        <v>92.058823529411768</v>
      </c>
      <c r="N560" s="79">
        <f>VLOOKUP($A$553,'Nilai USP'!$B$8:$T$280,14)</f>
        <v>87</v>
      </c>
      <c r="O560" s="79">
        <f>VLOOKUP($A$553,'Nilai USP'!$B$8:$T$280,15)</f>
        <v>90</v>
      </c>
      <c r="P560" s="79">
        <f>VLOOKUP($A$553,'Nilai USP'!$B$8:$T$280,16)</f>
        <v>87</v>
      </c>
      <c r="Q560" s="79">
        <f>VLOOKUP($A$553,'Nilai USP'!$B$8:$T$280,17)</f>
        <v>90</v>
      </c>
      <c r="R560" s="79">
        <f>VLOOKUP($A$553,'Nilai USP'!$B$8:$T$280,18)</f>
        <v>89</v>
      </c>
      <c r="S560" s="38">
        <f t="shared" ref="S560:S567" si="304">SUM(D560:R560)</f>
        <v>1379.2126696832579</v>
      </c>
      <c r="T560" s="38">
        <f t="shared" si="301"/>
        <v>91.95</v>
      </c>
      <c r="U560" s="375"/>
      <c r="V560" s="340"/>
    </row>
    <row r="561" spans="1:22" ht="15" customHeight="1" thickBot="1">
      <c r="A561" s="362"/>
      <c r="B561" s="29"/>
      <c r="C561" s="37" t="s">
        <v>205</v>
      </c>
      <c r="D561" s="41">
        <f t="shared" ref="D561:R561" si="305">ROUND((D559*$V$6+D560*$V$7),0)</f>
        <v>91</v>
      </c>
      <c r="E561" s="41">
        <f t="shared" si="305"/>
        <v>88</v>
      </c>
      <c r="F561" s="41">
        <f t="shared" si="305"/>
        <v>92</v>
      </c>
      <c r="G561" s="41">
        <f t="shared" si="305"/>
        <v>94</v>
      </c>
      <c r="H561" s="41">
        <f t="shared" si="305"/>
        <v>87</v>
      </c>
      <c r="I561" s="41">
        <f t="shared" si="305"/>
        <v>93</v>
      </c>
      <c r="J561" s="41">
        <f t="shared" si="305"/>
        <v>93</v>
      </c>
      <c r="K561" s="41">
        <f t="shared" si="305"/>
        <v>91</v>
      </c>
      <c r="L561" s="41">
        <f t="shared" si="305"/>
        <v>92</v>
      </c>
      <c r="M561" s="41">
        <f t="shared" si="305"/>
        <v>90</v>
      </c>
      <c r="N561" s="41">
        <f t="shared" si="305"/>
        <v>88</v>
      </c>
      <c r="O561" s="41">
        <f t="shared" si="305"/>
        <v>87</v>
      </c>
      <c r="P561" s="41">
        <f t="shared" si="305"/>
        <v>85</v>
      </c>
      <c r="Q561" s="41">
        <f t="shared" si="305"/>
        <v>88</v>
      </c>
      <c r="R561" s="41">
        <f t="shared" si="305"/>
        <v>88</v>
      </c>
      <c r="S561" s="41">
        <f t="shared" si="304"/>
        <v>1347</v>
      </c>
      <c r="T561" s="41">
        <f t="shared" si="301"/>
        <v>89.8</v>
      </c>
      <c r="U561" s="376"/>
      <c r="V561" s="341"/>
    </row>
    <row r="562" spans="1:22" ht="15" customHeight="1" thickTop="1">
      <c r="A562" s="377">
        <v>62</v>
      </c>
      <c r="B562" s="26"/>
      <c r="C562" s="34" t="s">
        <v>34</v>
      </c>
      <c r="D562" s="83">
        <f>VLOOKUP($A$562,Raport1!$B$8:$T$280,4)</f>
        <v>77</v>
      </c>
      <c r="E562" s="83">
        <f>VLOOKUP($A$562,Raport1!$B$8:$T$280,5)</f>
        <v>76.5</v>
      </c>
      <c r="F562" s="83">
        <f>VLOOKUP($A$562,Raport1!$B$8:$T$280,6)</f>
        <v>75.5</v>
      </c>
      <c r="G562" s="83">
        <f>VLOOKUP($A$562,Raport1!$B$8:$T$280,7)</f>
        <v>75.5</v>
      </c>
      <c r="H562" s="83">
        <f>VLOOKUP($A$562,Raport1!$B$8:$T$280,8)</f>
        <v>80</v>
      </c>
      <c r="I562" s="83">
        <f>VLOOKUP($A$562,Raport1!$B$8:$T$280,9)</f>
        <v>77</v>
      </c>
      <c r="J562" s="83">
        <f>VLOOKUP($A$562,Raport1!$B$8:$T$280,10)</f>
        <v>80</v>
      </c>
      <c r="K562" s="83">
        <f>VLOOKUP($A$562,Raport1!$B$8:$T$280,11)</f>
        <v>82</v>
      </c>
      <c r="L562" s="83">
        <f>VLOOKUP($A$562,Raport1!$B$8:$T$280,12)</f>
        <v>82</v>
      </c>
      <c r="M562" s="83">
        <f>VLOOKUP($A$562,Raport1!$B$8:$T$280,13)</f>
        <v>73</v>
      </c>
      <c r="N562" s="83">
        <f>VLOOKUP($A$562,Raport1!$B$8:$T$280,14)</f>
        <v>71.5</v>
      </c>
      <c r="O562" s="83">
        <f>VLOOKUP($A$562,Raport1!$B$8:$T$280,15)</f>
        <v>75.5</v>
      </c>
      <c r="P562" s="83">
        <f>VLOOKUP($A$562,Raport1!$B$8:$T$280,16)</f>
        <v>71</v>
      </c>
      <c r="Q562" s="83">
        <f>VLOOKUP($A$562,Raport1!$B$8:$T$280,17)</f>
        <v>77.5</v>
      </c>
      <c r="R562" s="83">
        <f>VLOOKUP($A$562,Raport1!$B$8:$T$280,18)</f>
        <v>77</v>
      </c>
      <c r="S562" s="80">
        <f t="shared" si="304"/>
        <v>1151</v>
      </c>
      <c r="T562" s="80">
        <f t="shared" ref="T562:T570" si="306">ROUND(S562/COUNT(D562:R562),2)</f>
        <v>76.73</v>
      </c>
      <c r="U562" s="337" t="s">
        <v>203</v>
      </c>
      <c r="V562" s="340" t="s">
        <v>33</v>
      </c>
    </row>
    <row r="563" spans="1:22" ht="15" customHeight="1">
      <c r="A563" s="361"/>
      <c r="B563" s="26"/>
      <c r="C563" s="35" t="s">
        <v>35</v>
      </c>
      <c r="D563" s="84">
        <f>VLOOKUP($A$562,Raport2!$B$8:$T$280,4)</f>
        <v>80</v>
      </c>
      <c r="E563" s="84">
        <f>VLOOKUP($A$562,Raport2!$B$8:$T$280,5)</f>
        <v>77</v>
      </c>
      <c r="F563" s="84">
        <f>VLOOKUP($A$562,Raport2!$B$8:$T$280,6)</f>
        <v>75.5</v>
      </c>
      <c r="G563" s="84">
        <f>VLOOKUP($A$562,Raport2!$B$8:$T$280,7)</f>
        <v>85</v>
      </c>
      <c r="H563" s="84">
        <f>VLOOKUP($A$562,Raport2!$B$8:$T$280,8)</f>
        <v>80</v>
      </c>
      <c r="I563" s="84">
        <f>VLOOKUP($A$562,Raport2!$B$8:$T$280,9)</f>
        <v>79</v>
      </c>
      <c r="J563" s="84">
        <f>VLOOKUP($A$562,Raport2!$B$8:$T$280,10)</f>
        <v>84.5</v>
      </c>
      <c r="K563" s="84">
        <f>VLOOKUP($A$562,Raport2!$B$8:$T$280,11)</f>
        <v>84</v>
      </c>
      <c r="L563" s="84">
        <f>VLOOKUP($A$562,Raport2!$B$8:$T$280,12)</f>
        <v>84</v>
      </c>
      <c r="M563" s="84">
        <f>VLOOKUP($A$562,Raport2!$B$8:$T$280,13)</f>
        <v>75.5</v>
      </c>
      <c r="N563" s="84">
        <f>VLOOKUP($A$562,Raport2!$B$8:$T$280,14)</f>
        <v>80</v>
      </c>
      <c r="O563" s="84">
        <f>VLOOKUP($A$562,Raport2!$B$8:$T$280,15)</f>
        <v>76</v>
      </c>
      <c r="P563" s="84">
        <f>VLOOKUP($A$562,Raport2!$B$8:$T$280,16)</f>
        <v>75</v>
      </c>
      <c r="Q563" s="84">
        <f>VLOOKUP($A$562,Raport2!$B$8:$T$280,17)</f>
        <v>81</v>
      </c>
      <c r="R563" s="84">
        <f>VLOOKUP($A$562,Raport2!$B$8:$T$280,18)</f>
        <v>83.5</v>
      </c>
      <c r="S563" s="38">
        <f t="shared" si="304"/>
        <v>1200</v>
      </c>
      <c r="T563" s="38">
        <f t="shared" si="306"/>
        <v>80</v>
      </c>
      <c r="U563" s="375"/>
      <c r="V563" s="340"/>
    </row>
    <row r="564" spans="1:22" ht="15" customHeight="1">
      <c r="A564" s="361"/>
      <c r="B564" s="342" t="str">
        <f>VLOOKUP($A$562,PresensiMIPA!$A$7:$W$360,7)</f>
        <v>RAYHANZA NADHIF ATHALA</v>
      </c>
      <c r="C564" s="35" t="s">
        <v>22</v>
      </c>
      <c r="D564" s="84">
        <f>VLOOKUP($A$562,Raport3!$B$8:$T$280,4)</f>
        <v>84.5</v>
      </c>
      <c r="E564" s="84">
        <f>VLOOKUP($A$562,Raport3!$B$8:$T$280,5)</f>
        <v>79</v>
      </c>
      <c r="F564" s="84">
        <f>VLOOKUP($A$562,Raport3!$B$8:$T$280,6)</f>
        <v>87.5</v>
      </c>
      <c r="G564" s="84">
        <f>VLOOKUP($A$562,Raport3!$B$8:$T$280,7)</f>
        <v>89</v>
      </c>
      <c r="H564" s="84">
        <f>VLOOKUP($A$562,Raport3!$B$8:$T$280,8)</f>
        <v>85</v>
      </c>
      <c r="I564" s="84">
        <f>VLOOKUP($A$562,Raport3!$B$8:$T$280,9)</f>
        <v>82</v>
      </c>
      <c r="J564" s="84">
        <f>VLOOKUP($A$562,Raport3!$B$8:$T$280,10)</f>
        <v>87.5</v>
      </c>
      <c r="K564" s="84">
        <f>VLOOKUP($A$562,Raport3!$B$8:$T$280,11)</f>
        <v>87</v>
      </c>
      <c r="L564" s="84">
        <f>VLOOKUP($A$562,Raport3!$B$8:$T$280,12)</f>
        <v>85.5</v>
      </c>
      <c r="M564" s="84">
        <f>VLOOKUP($A$562,Raport3!$B$8:$T$280,13)</f>
        <v>79</v>
      </c>
      <c r="N564" s="84">
        <f>VLOOKUP($A$562,Raport3!$B$8:$T$280,14)</f>
        <v>84</v>
      </c>
      <c r="O564" s="84">
        <f>VLOOKUP($A$562,Raport3!$B$8:$T$280,15)</f>
        <v>72.5</v>
      </c>
      <c r="P564" s="84">
        <f>VLOOKUP($A$562,Raport3!$B$8:$T$280,16)</f>
        <v>79</v>
      </c>
      <c r="Q564" s="84">
        <f>VLOOKUP($A$562,Raport3!$B$8:$T$280,17)</f>
        <v>80</v>
      </c>
      <c r="R564" s="84">
        <f>VLOOKUP($A$562,Raport3!$B$8:$T$280,18)</f>
        <v>86</v>
      </c>
      <c r="S564" s="38">
        <f t="shared" si="304"/>
        <v>1247.5</v>
      </c>
      <c r="T564" s="38">
        <f t="shared" si="306"/>
        <v>83.17</v>
      </c>
      <c r="U564" s="375"/>
      <c r="V564" s="340"/>
    </row>
    <row r="565" spans="1:22" ht="15" customHeight="1">
      <c r="A565" s="361"/>
      <c r="B565" s="342"/>
      <c r="C565" s="35" t="s">
        <v>23</v>
      </c>
      <c r="D565" s="84">
        <f>VLOOKUP($A$562,Raport4!$B$8:$T$255,4)</f>
        <v>84</v>
      </c>
      <c r="E565" s="84">
        <f>VLOOKUP($A$562,Raport4!$B$8:$T$255,5)</f>
        <v>80</v>
      </c>
      <c r="F565" s="84">
        <f>VLOOKUP($A$562,Raport4!$B$8:$T$255,6)</f>
        <v>90</v>
      </c>
      <c r="G565" s="84">
        <f>VLOOKUP($A$562,Raport4!$B$8:$T$255,7)</f>
        <v>89.5</v>
      </c>
      <c r="H565" s="84">
        <f>VLOOKUP($A$562,Raport4!$B$8:$T$255,8)</f>
        <v>87</v>
      </c>
      <c r="I565" s="84">
        <f>VLOOKUP($A$562,Raport4!$B$8:$T$255,9)</f>
        <v>82</v>
      </c>
      <c r="J565" s="84">
        <f>VLOOKUP($A$562,Raport4!$B$8:$T$255,10)</f>
        <v>90.5</v>
      </c>
      <c r="K565" s="84">
        <f>VLOOKUP($A$562,Raport4!$B$8:$T$255,11)</f>
        <v>87</v>
      </c>
      <c r="L565" s="84">
        <f>VLOOKUP($A$562,Raport4!$B$8:$T$255,12)</f>
        <v>87</v>
      </c>
      <c r="M565" s="84">
        <f>VLOOKUP($A$562,Raport4!$B$8:$T$255,12)</f>
        <v>87</v>
      </c>
      <c r="N565" s="84">
        <f>VLOOKUP($A$562,Raport4!$B$8:$T$255,14)</f>
        <v>82</v>
      </c>
      <c r="O565" s="84">
        <f>VLOOKUP($A$562,Raport4!$B$8:$T$255,15)</f>
        <v>85</v>
      </c>
      <c r="P565" s="84">
        <f>VLOOKUP($A$562,Raport4!$B$8:$T$255,16)</f>
        <v>80.5</v>
      </c>
      <c r="Q565" s="84">
        <f>VLOOKUP($A$562,Raport4!$B$8:$T$255,17)</f>
        <v>75</v>
      </c>
      <c r="R565" s="84">
        <f>VLOOKUP($A$562,Raport4!$B$8:$T$255,18)</f>
        <v>83.5</v>
      </c>
      <c r="S565" s="38">
        <f t="shared" si="304"/>
        <v>1270</v>
      </c>
      <c r="T565" s="38">
        <f t="shared" si="306"/>
        <v>84.67</v>
      </c>
      <c r="U565" s="375"/>
      <c r="V565" s="340"/>
    </row>
    <row r="566" spans="1:22" ht="15" customHeight="1">
      <c r="A566" s="361"/>
      <c r="B566" s="77" t="str">
        <f>VLOOKUP($A$562,PresensiMIPA!$A$7:$W$360,4)</f>
        <v>3526011208030010</v>
      </c>
      <c r="C566" s="35" t="s">
        <v>24</v>
      </c>
      <c r="D566" s="84">
        <f>VLOOKUP($A$562,Raport5!$B$8:$T$280,4)</f>
        <v>90</v>
      </c>
      <c r="E566" s="84">
        <f>VLOOKUP($A$562,Raport5!$B$8:$T$280,5)</f>
        <v>85</v>
      </c>
      <c r="F566" s="84">
        <f>VLOOKUP($A$562,Raport5!$B$8:$T$280,6)</f>
        <v>89</v>
      </c>
      <c r="G566" s="84">
        <f>VLOOKUP($A$562,Raport5!$B$8:$T$280,7)</f>
        <v>91.5</v>
      </c>
      <c r="H566" s="84">
        <f>VLOOKUP($A$562,Raport5!$B$8:$T$280,8)</f>
        <v>88.5</v>
      </c>
      <c r="I566" s="84">
        <f>VLOOKUP($A$562,Raport5!$B$8:$T$280,9)</f>
        <v>84.5</v>
      </c>
      <c r="J566" s="84">
        <f>VLOOKUP($A$562,Raport5!$B$8:$T$280,10)</f>
        <v>92</v>
      </c>
      <c r="K566" s="84">
        <f>VLOOKUP($A$562,Raport5!$B$8:$T$280,11)</f>
        <v>89</v>
      </c>
      <c r="L566" s="84">
        <f>VLOOKUP($A$562,Raport5!$B$8:$T$280,12)</f>
        <v>90</v>
      </c>
      <c r="M566" s="84">
        <f>VLOOKUP($A$562,Raport5!$B$8:$T$280,13)</f>
        <v>80.5</v>
      </c>
      <c r="N566" s="84">
        <f>VLOOKUP($A$562,Raport5!$B$8:$T$280,14)</f>
        <v>89</v>
      </c>
      <c r="O566" s="84">
        <f>VLOOKUP($A$562,Raport5!$B$8:$T$280,15)</f>
        <v>88</v>
      </c>
      <c r="P566" s="84">
        <f>VLOOKUP($A$562,Raport5!$B$8:$T$280,16)</f>
        <v>81.5</v>
      </c>
      <c r="Q566" s="84">
        <f>VLOOKUP($A$562,Raport5!$B$8:$T$280,17)</f>
        <v>81.5</v>
      </c>
      <c r="R566" s="84">
        <f>VLOOKUP($A$562,Raport5!$B$8:$T$280,18)</f>
        <v>90.5</v>
      </c>
      <c r="S566" s="38">
        <f t="shared" si="304"/>
        <v>1310.5</v>
      </c>
      <c r="T566" s="38">
        <f t="shared" si="306"/>
        <v>87.37</v>
      </c>
      <c r="U566" s="375"/>
      <c r="V566" s="340"/>
    </row>
    <row r="567" spans="1:22" ht="15" customHeight="1">
      <c r="A567" s="361"/>
      <c r="B567" s="78">
        <f>VLOOKUP($A$562,PresensiMIPA!$A$7:$W$360,2)</f>
        <v>12454</v>
      </c>
      <c r="C567" s="35" t="s">
        <v>67</v>
      </c>
      <c r="D567" s="84">
        <f>VLOOKUP($A$562,Raport6!$B$8:$T$280,4)</f>
        <v>89</v>
      </c>
      <c r="E567" s="84">
        <f>VLOOKUP($A$562,Raport6!$B$8:$T$280,5)</f>
        <v>86.5</v>
      </c>
      <c r="F567" s="84">
        <f>VLOOKUP($A$562,Raport6!$B$8:$T$280,6)</f>
        <v>93</v>
      </c>
      <c r="G567" s="84">
        <f>VLOOKUP($A$562,Raport6!$B$8:$T$280,7)</f>
        <v>91.5</v>
      </c>
      <c r="H567" s="84">
        <f>VLOOKUP($A$562,Raport6!$B$8:$T$280,8)</f>
        <v>88.5</v>
      </c>
      <c r="I567" s="84">
        <f>VLOOKUP($A$562,Raport6!$B$8:$T$280,9)</f>
        <v>85</v>
      </c>
      <c r="J567" s="84">
        <f>VLOOKUP($A$562,Raport6!$B$8:$T$280,10)</f>
        <v>94.5</v>
      </c>
      <c r="K567" s="84">
        <f>VLOOKUP($A$562,Raport6!$B$8:$T$280,11)</f>
        <v>92</v>
      </c>
      <c r="L567" s="84">
        <f>VLOOKUP($A$562,Raport6!$B$8:$T$280,12)</f>
        <v>93</v>
      </c>
      <c r="M567" s="84">
        <f>VLOOKUP($A$562,Raport6!$B$8:$T$280,13)</f>
        <v>83</v>
      </c>
      <c r="N567" s="84">
        <f>VLOOKUP($A$562,Raport6!$B$8:$T$280,14)</f>
        <v>83.5</v>
      </c>
      <c r="O567" s="84">
        <f>VLOOKUP($A$562,Raport6!$B$8:$T$280,15)</f>
        <v>88</v>
      </c>
      <c r="P567" s="84">
        <f>VLOOKUP($A$562,Raport6!$B$8:$T$280,16)</f>
        <v>82</v>
      </c>
      <c r="Q567" s="84">
        <f>VLOOKUP($A$562,Raport6!$B$8:$T$280,17)</f>
        <v>80</v>
      </c>
      <c r="R567" s="84">
        <f>VLOOKUP($A$562,Raport6!$B$8:$T$280,18)</f>
        <v>88.5</v>
      </c>
      <c r="S567" s="38">
        <f t="shared" si="304"/>
        <v>1318</v>
      </c>
      <c r="T567" s="38">
        <f t="shared" si="306"/>
        <v>87.87</v>
      </c>
      <c r="U567" s="375"/>
      <c r="V567" s="340"/>
    </row>
    <row r="568" spans="1:22" ht="15" customHeight="1">
      <c r="A568" s="361"/>
      <c r="B568" s="78" t="str">
        <f>VLOOKUP($A$562,PresensiMIPA!$A$7:$W$360,3)</f>
        <v>0036390671</v>
      </c>
      <c r="C568" s="28" t="s">
        <v>21</v>
      </c>
      <c r="D568" s="40">
        <f t="shared" ref="D568:S568" si="307">ROUND(((D562+D563+D564+D565+D566+D567)/6),2)</f>
        <v>84.08</v>
      </c>
      <c r="E568" s="40">
        <f t="shared" si="307"/>
        <v>80.67</v>
      </c>
      <c r="F568" s="40">
        <f t="shared" si="307"/>
        <v>85.08</v>
      </c>
      <c r="G568" s="40">
        <f t="shared" si="307"/>
        <v>87</v>
      </c>
      <c r="H568" s="40">
        <f t="shared" si="307"/>
        <v>84.83</v>
      </c>
      <c r="I568" s="40">
        <f t="shared" si="307"/>
        <v>81.58</v>
      </c>
      <c r="J568" s="40">
        <f t="shared" si="307"/>
        <v>88.17</v>
      </c>
      <c r="K568" s="40">
        <f t="shared" si="307"/>
        <v>86.83</v>
      </c>
      <c r="L568" s="40">
        <f t="shared" si="307"/>
        <v>86.92</v>
      </c>
      <c r="M568" s="40">
        <f t="shared" ref="M568" si="308">ROUND(((M562+M563+M564+M565+M566+M567)/6),2)</f>
        <v>79.67</v>
      </c>
      <c r="N568" s="40">
        <f t="shared" si="307"/>
        <v>81.67</v>
      </c>
      <c r="O568" s="40">
        <f t="shared" si="307"/>
        <v>80.83</v>
      </c>
      <c r="P568" s="40">
        <f t="shared" si="307"/>
        <v>78.17</v>
      </c>
      <c r="Q568" s="40">
        <f t="shared" si="307"/>
        <v>79.17</v>
      </c>
      <c r="R568" s="40">
        <f t="shared" si="307"/>
        <v>84.83</v>
      </c>
      <c r="S568" s="39">
        <f t="shared" si="307"/>
        <v>1249.5</v>
      </c>
      <c r="T568" s="40">
        <f t="shared" si="306"/>
        <v>83.3</v>
      </c>
      <c r="U568" s="375"/>
      <c r="V568" s="340"/>
    </row>
    <row r="569" spans="1:22" ht="15" customHeight="1">
      <c r="A569" s="361"/>
      <c r="B569" s="78"/>
      <c r="C569" s="28" t="s">
        <v>206</v>
      </c>
      <c r="D569" s="79">
        <f>VLOOKUP($A$562,'Nilai USP'!$B$8:$T$280,4)</f>
        <v>91</v>
      </c>
      <c r="E569" s="79">
        <f>VLOOKUP($A$562,'Nilai USP'!$B$8:$T$280,5)</f>
        <v>88.461538461538467</v>
      </c>
      <c r="F569" s="79">
        <f>VLOOKUP($A$562,'Nilai USP'!$B$8:$T$280,6)</f>
        <v>94</v>
      </c>
      <c r="G569" s="79">
        <f>VLOOKUP($A$562,'Nilai USP'!$B$8:$T$280,7)</f>
        <v>93</v>
      </c>
      <c r="H569" s="79">
        <f>VLOOKUP($A$562,'Nilai USP'!$B$8:$T$280,8)</f>
        <v>86</v>
      </c>
      <c r="I569" s="79">
        <f>VLOOKUP($A$562,'Nilai USP'!$B$8:$T$280,9)</f>
        <v>91</v>
      </c>
      <c r="J569" s="79">
        <f>VLOOKUP($A$562,'Nilai USP'!$B$8:$T$280,10)</f>
        <v>90</v>
      </c>
      <c r="K569" s="79">
        <f>VLOOKUP($A$562,'Nilai USP'!$B$8:$T$280,11)</f>
        <v>95</v>
      </c>
      <c r="L569" s="79">
        <f>VLOOKUP($A$562,'Nilai USP'!$B$8:$T$280,12)</f>
        <v>94</v>
      </c>
      <c r="M569" s="79">
        <f>VLOOKUP($A$562,'Nilai USP'!$B$8:$T$280,13)</f>
        <v>90.294117647058826</v>
      </c>
      <c r="N569" s="79">
        <f>VLOOKUP($A$562,'Nilai USP'!$B$8:$T$280,14)</f>
        <v>84</v>
      </c>
      <c r="O569" s="79">
        <f>VLOOKUP($A$562,'Nilai USP'!$B$8:$T$280,15)</f>
        <v>78</v>
      </c>
      <c r="P569" s="79">
        <f>VLOOKUP($A$562,'Nilai USP'!$B$8:$T$280,16)</f>
        <v>92</v>
      </c>
      <c r="Q569" s="79">
        <f>VLOOKUP($A$562,'Nilai USP'!$B$8:$T$280,17)</f>
        <v>80</v>
      </c>
      <c r="R569" s="79">
        <f>VLOOKUP($A$562,'Nilai USP'!$B$8:$T$280,18)</f>
        <v>85</v>
      </c>
      <c r="S569" s="38">
        <f t="shared" ref="S569:S576" si="309">SUM(D569:R569)</f>
        <v>1331.7556561085971</v>
      </c>
      <c r="T569" s="38">
        <f t="shared" si="306"/>
        <v>88.78</v>
      </c>
      <c r="U569" s="375"/>
      <c r="V569" s="340"/>
    </row>
    <row r="570" spans="1:22" ht="15" customHeight="1" thickBot="1">
      <c r="A570" s="362"/>
      <c r="B570" s="29"/>
      <c r="C570" s="37" t="s">
        <v>205</v>
      </c>
      <c r="D570" s="41">
        <f t="shared" ref="D570:R570" si="310">ROUND((D568*$V$6+D569*$V$7),0)</f>
        <v>88</v>
      </c>
      <c r="E570" s="41">
        <f t="shared" si="310"/>
        <v>85</v>
      </c>
      <c r="F570" s="41">
        <f t="shared" si="310"/>
        <v>90</v>
      </c>
      <c r="G570" s="41">
        <f t="shared" si="310"/>
        <v>90</v>
      </c>
      <c r="H570" s="41">
        <f t="shared" si="310"/>
        <v>85</v>
      </c>
      <c r="I570" s="41">
        <f t="shared" si="310"/>
        <v>86</v>
      </c>
      <c r="J570" s="41">
        <f t="shared" si="310"/>
        <v>89</v>
      </c>
      <c r="K570" s="41">
        <f t="shared" si="310"/>
        <v>91</v>
      </c>
      <c r="L570" s="41">
        <f t="shared" si="310"/>
        <v>90</v>
      </c>
      <c r="M570" s="41">
        <f t="shared" si="310"/>
        <v>85</v>
      </c>
      <c r="N570" s="41">
        <f t="shared" si="310"/>
        <v>83</v>
      </c>
      <c r="O570" s="41">
        <f t="shared" si="310"/>
        <v>79</v>
      </c>
      <c r="P570" s="41">
        <f t="shared" si="310"/>
        <v>85</v>
      </c>
      <c r="Q570" s="41">
        <f t="shared" si="310"/>
        <v>80</v>
      </c>
      <c r="R570" s="41">
        <f t="shared" si="310"/>
        <v>85</v>
      </c>
      <c r="S570" s="41">
        <f t="shared" si="309"/>
        <v>1291</v>
      </c>
      <c r="T570" s="41">
        <f t="shared" si="306"/>
        <v>86.07</v>
      </c>
      <c r="U570" s="376"/>
      <c r="V570" s="341"/>
    </row>
    <row r="571" spans="1:22" ht="15" customHeight="1" thickTop="1">
      <c r="A571" s="377">
        <v>63</v>
      </c>
      <c r="B571" s="26"/>
      <c r="C571" s="34" t="s">
        <v>34</v>
      </c>
      <c r="D571" s="83">
        <f>VLOOKUP($A$571,Raport1!$B$8:$T$280,4)</f>
        <v>77</v>
      </c>
      <c r="E571" s="83">
        <f>VLOOKUP($A$571,Raport1!$B$8:$T$280,5)</f>
        <v>76.5</v>
      </c>
      <c r="F571" s="83">
        <f>VLOOKUP($A$571,Raport1!$B$8:$T$280,6)</f>
        <v>75.5</v>
      </c>
      <c r="G571" s="83">
        <f>VLOOKUP($A$571,Raport1!$B$8:$T$280,7)</f>
        <v>76.5</v>
      </c>
      <c r="H571" s="83">
        <f>VLOOKUP($A$571,Raport1!$B$8:$T$280,8)</f>
        <v>76</v>
      </c>
      <c r="I571" s="83">
        <f>VLOOKUP($A$571,Raport1!$B$8:$T$280,9)</f>
        <v>76</v>
      </c>
      <c r="J571" s="83">
        <f>VLOOKUP($A$571,Raport1!$B$8:$T$280,10)</f>
        <v>80</v>
      </c>
      <c r="K571" s="83">
        <f>VLOOKUP($A$571,Raport1!$B$8:$T$280,11)</f>
        <v>82</v>
      </c>
      <c r="L571" s="83">
        <f>VLOOKUP($A$571,Raport1!$B$8:$T$280,12)</f>
        <v>82.5</v>
      </c>
      <c r="M571" s="83">
        <f>VLOOKUP($A$571,Raport1!$B$8:$T$280,13)</f>
        <v>74</v>
      </c>
      <c r="N571" s="83">
        <f>VLOOKUP($A$571,Raport1!$B$8:$T$280,14)</f>
        <v>71.5</v>
      </c>
      <c r="O571" s="83">
        <f>VLOOKUP($A$571,Raport1!$B$8:$T$280,15)</f>
        <v>78</v>
      </c>
      <c r="P571" s="83">
        <f>VLOOKUP($A$571,Raport1!$B$8:$T$280,16)</f>
        <v>70</v>
      </c>
      <c r="Q571" s="83">
        <f>VLOOKUP($A$571,Raport1!$B$8:$T$280,17)</f>
        <v>77</v>
      </c>
      <c r="R571" s="83">
        <f>VLOOKUP($A$571,Raport1!$B$8:$T$280,18)</f>
        <v>76</v>
      </c>
      <c r="S571" s="80">
        <f t="shared" si="309"/>
        <v>1148.5</v>
      </c>
      <c r="T571" s="80">
        <f t="shared" ref="T571:T579" si="311">ROUND(S571/COUNT(D571:R571),2)</f>
        <v>76.569999999999993</v>
      </c>
      <c r="U571" s="337" t="s">
        <v>203</v>
      </c>
      <c r="V571" s="340" t="s">
        <v>33</v>
      </c>
    </row>
    <row r="572" spans="1:22" ht="15" customHeight="1">
      <c r="A572" s="361"/>
      <c r="B572" s="26"/>
      <c r="C572" s="35" t="s">
        <v>35</v>
      </c>
      <c r="D572" s="84">
        <f>VLOOKUP($A$571,Raport2!$B$8:$T$280,4)</f>
        <v>80</v>
      </c>
      <c r="E572" s="84">
        <f>VLOOKUP($A$571,Raport2!$B$8:$T$280,5)</f>
        <v>79.5</v>
      </c>
      <c r="F572" s="84">
        <f>VLOOKUP($A$571,Raport2!$B$8:$T$280,6)</f>
        <v>75.5</v>
      </c>
      <c r="G572" s="84">
        <f>VLOOKUP($A$571,Raport2!$B$8:$T$280,7)</f>
        <v>83.5</v>
      </c>
      <c r="H572" s="84">
        <f>VLOOKUP($A$571,Raport2!$B$8:$T$280,8)</f>
        <v>76</v>
      </c>
      <c r="I572" s="84">
        <f>VLOOKUP($A$571,Raport2!$B$8:$T$280,9)</f>
        <v>79.5</v>
      </c>
      <c r="J572" s="84">
        <f>VLOOKUP($A$571,Raport2!$B$8:$T$280,10)</f>
        <v>83.5</v>
      </c>
      <c r="K572" s="84">
        <f>VLOOKUP($A$571,Raport2!$B$8:$T$280,11)</f>
        <v>82</v>
      </c>
      <c r="L572" s="84">
        <f>VLOOKUP($A$571,Raport2!$B$8:$T$280,12)</f>
        <v>82.5</v>
      </c>
      <c r="M572" s="84">
        <f>VLOOKUP($A$571,Raport2!$B$8:$T$280,13)</f>
        <v>77.5</v>
      </c>
      <c r="N572" s="84">
        <f>VLOOKUP($A$571,Raport2!$B$8:$T$280,14)</f>
        <v>79</v>
      </c>
      <c r="O572" s="84">
        <f>VLOOKUP($A$571,Raport2!$B$8:$T$280,15)</f>
        <v>77</v>
      </c>
      <c r="P572" s="84">
        <f>VLOOKUP($A$571,Raport2!$B$8:$T$280,16)</f>
        <v>74</v>
      </c>
      <c r="Q572" s="84">
        <f>VLOOKUP($A$571,Raport2!$B$8:$T$280,17)</f>
        <v>78.5</v>
      </c>
      <c r="R572" s="84">
        <f>VLOOKUP($A$571,Raport2!$B$8:$T$280,18)</f>
        <v>85</v>
      </c>
      <c r="S572" s="38">
        <f t="shared" si="309"/>
        <v>1193</v>
      </c>
      <c r="T572" s="38">
        <f t="shared" si="311"/>
        <v>79.53</v>
      </c>
      <c r="U572" s="375"/>
      <c r="V572" s="340"/>
    </row>
    <row r="573" spans="1:22" ht="15" customHeight="1">
      <c r="A573" s="361"/>
      <c r="B573" s="342" t="str">
        <f>VLOOKUP($A$571,PresensiMIPA!$A$7:$W$360,7)</f>
        <v>RICKE ARIEFIANTINI</v>
      </c>
      <c r="C573" s="35" t="s">
        <v>22</v>
      </c>
      <c r="D573" s="84">
        <f>VLOOKUP($A$571,Raport3!$B$8:$T$280,4)</f>
        <v>83.5</v>
      </c>
      <c r="E573" s="84">
        <f>VLOOKUP($A$571,Raport3!$B$8:$T$280,5)</f>
        <v>81</v>
      </c>
      <c r="F573" s="84">
        <f>VLOOKUP($A$571,Raport3!$B$8:$T$280,6)</f>
        <v>88.5</v>
      </c>
      <c r="G573" s="84">
        <f>VLOOKUP($A$571,Raport3!$B$8:$T$280,7)</f>
        <v>85</v>
      </c>
      <c r="H573" s="84">
        <f>VLOOKUP($A$571,Raport3!$B$8:$T$280,8)</f>
        <v>84.5</v>
      </c>
      <c r="I573" s="84">
        <f>VLOOKUP($A$571,Raport3!$B$8:$T$280,9)</f>
        <v>81</v>
      </c>
      <c r="J573" s="84">
        <f>VLOOKUP($A$571,Raport3!$B$8:$T$280,10)</f>
        <v>88.5</v>
      </c>
      <c r="K573" s="84">
        <f>VLOOKUP($A$571,Raport3!$B$8:$T$280,11)</f>
        <v>87</v>
      </c>
      <c r="L573" s="84">
        <f>VLOOKUP($A$571,Raport3!$B$8:$T$280,12)</f>
        <v>86.5</v>
      </c>
      <c r="M573" s="84">
        <f>VLOOKUP($A$571,Raport3!$B$8:$T$280,13)</f>
        <v>80.5</v>
      </c>
      <c r="N573" s="84">
        <f>VLOOKUP($A$571,Raport3!$B$8:$T$280,14)</f>
        <v>82.5</v>
      </c>
      <c r="O573" s="84">
        <f>VLOOKUP($A$571,Raport3!$B$8:$T$280,15)</f>
        <v>76.5</v>
      </c>
      <c r="P573" s="84">
        <f>VLOOKUP($A$571,Raport3!$B$8:$T$280,16)</f>
        <v>86</v>
      </c>
      <c r="Q573" s="84">
        <f>VLOOKUP($A$571,Raport3!$B$8:$T$280,17)</f>
        <v>85</v>
      </c>
      <c r="R573" s="84">
        <f>VLOOKUP($A$571,Raport3!$B$8:$T$280,18)</f>
        <v>86.5</v>
      </c>
      <c r="S573" s="38">
        <f t="shared" si="309"/>
        <v>1262.5</v>
      </c>
      <c r="T573" s="38">
        <f t="shared" si="311"/>
        <v>84.17</v>
      </c>
      <c r="U573" s="375"/>
      <c r="V573" s="340"/>
    </row>
    <row r="574" spans="1:22" ht="15" customHeight="1">
      <c r="A574" s="361"/>
      <c r="B574" s="342"/>
      <c r="C574" s="35" t="s">
        <v>23</v>
      </c>
      <c r="D574" s="84">
        <f>VLOOKUP($A$571,Raport4!$B$8:$T$255,4)</f>
        <v>88</v>
      </c>
      <c r="E574" s="84">
        <f>VLOOKUP($A$571,Raport4!$B$8:$T$255,5)</f>
        <v>84</v>
      </c>
      <c r="F574" s="84">
        <f>VLOOKUP($A$571,Raport4!$B$8:$T$255,6)</f>
        <v>92</v>
      </c>
      <c r="G574" s="84">
        <f>VLOOKUP($A$571,Raport4!$B$8:$T$255,7)</f>
        <v>87</v>
      </c>
      <c r="H574" s="84">
        <f>VLOOKUP($A$571,Raport4!$B$8:$T$255,8)</f>
        <v>87</v>
      </c>
      <c r="I574" s="84">
        <f>VLOOKUP($A$571,Raport4!$B$8:$T$255,9)</f>
        <v>84</v>
      </c>
      <c r="J574" s="84">
        <f>VLOOKUP($A$571,Raport4!$B$8:$T$255,10)</f>
        <v>90</v>
      </c>
      <c r="K574" s="84">
        <f>VLOOKUP($A$571,Raport4!$B$8:$T$255,11)</f>
        <v>87</v>
      </c>
      <c r="L574" s="84">
        <f>VLOOKUP($A$571,Raport4!$B$8:$T$255,12)</f>
        <v>86.5</v>
      </c>
      <c r="M574" s="84">
        <f>VLOOKUP($A$571,Raport4!$B$8:$T$255,12)</f>
        <v>86.5</v>
      </c>
      <c r="N574" s="84">
        <f>VLOOKUP($A$571,Raport4!$B$8:$T$255,14)</f>
        <v>83.5</v>
      </c>
      <c r="O574" s="84">
        <f>VLOOKUP($A$571,Raport4!$B$8:$T$255,15)</f>
        <v>82.5</v>
      </c>
      <c r="P574" s="84">
        <f>VLOOKUP($A$571,Raport4!$B$8:$T$255,16)</f>
        <v>87.5</v>
      </c>
      <c r="Q574" s="84">
        <f>VLOOKUP($A$571,Raport4!$B$8:$T$255,17)</f>
        <v>86</v>
      </c>
      <c r="R574" s="84">
        <f>VLOOKUP($A$571,Raport4!$B$8:$T$255,18)</f>
        <v>85</v>
      </c>
      <c r="S574" s="38">
        <f t="shared" si="309"/>
        <v>1296.5</v>
      </c>
      <c r="T574" s="38">
        <f t="shared" si="311"/>
        <v>86.43</v>
      </c>
      <c r="U574" s="375"/>
      <c r="V574" s="340"/>
    </row>
    <row r="575" spans="1:22" ht="15" customHeight="1">
      <c r="A575" s="361"/>
      <c r="B575" s="77" t="str">
        <f>VLOOKUP($A$571,PresensiMIPA!$A$7:$W$360,4)</f>
        <v>3526027005040001</v>
      </c>
      <c r="C575" s="35" t="s">
        <v>24</v>
      </c>
      <c r="D575" s="84">
        <f>VLOOKUP($A$571,Raport5!$B$8:$T$280,4)</f>
        <v>90</v>
      </c>
      <c r="E575" s="84">
        <f>VLOOKUP($A$571,Raport5!$B$8:$T$280,5)</f>
        <v>88.5</v>
      </c>
      <c r="F575" s="84">
        <f>VLOOKUP($A$571,Raport5!$B$8:$T$280,6)</f>
        <v>91</v>
      </c>
      <c r="G575" s="84">
        <f>VLOOKUP($A$571,Raport5!$B$8:$T$280,7)</f>
        <v>87.5</v>
      </c>
      <c r="H575" s="84">
        <f>VLOOKUP($A$571,Raport5!$B$8:$T$280,8)</f>
        <v>90.5</v>
      </c>
      <c r="I575" s="84">
        <f>VLOOKUP($A$571,Raport5!$B$8:$T$280,9)</f>
        <v>84.5</v>
      </c>
      <c r="J575" s="84">
        <f>VLOOKUP($A$571,Raport5!$B$8:$T$280,10)</f>
        <v>92</v>
      </c>
      <c r="K575" s="84">
        <f>VLOOKUP($A$571,Raport5!$B$8:$T$280,11)</f>
        <v>88</v>
      </c>
      <c r="L575" s="84">
        <f>VLOOKUP($A$571,Raport5!$B$8:$T$280,12)</f>
        <v>89</v>
      </c>
      <c r="M575" s="84">
        <f>VLOOKUP($A$571,Raport5!$B$8:$T$280,13)</f>
        <v>88</v>
      </c>
      <c r="N575" s="84">
        <f>VLOOKUP($A$571,Raport5!$B$8:$T$280,14)</f>
        <v>85</v>
      </c>
      <c r="O575" s="84">
        <f>VLOOKUP($A$571,Raport5!$B$8:$T$280,15)</f>
        <v>85.5</v>
      </c>
      <c r="P575" s="84">
        <f>VLOOKUP($A$571,Raport5!$B$8:$T$280,16)</f>
        <v>88</v>
      </c>
      <c r="Q575" s="84">
        <f>VLOOKUP($A$571,Raport5!$B$8:$T$280,17)</f>
        <v>88</v>
      </c>
      <c r="R575" s="84">
        <f>VLOOKUP($A$571,Raport5!$B$8:$T$280,18)</f>
        <v>91</v>
      </c>
      <c r="S575" s="38">
        <f t="shared" si="309"/>
        <v>1326.5</v>
      </c>
      <c r="T575" s="38">
        <f t="shared" si="311"/>
        <v>88.43</v>
      </c>
      <c r="U575" s="375"/>
      <c r="V575" s="340"/>
    </row>
    <row r="576" spans="1:22" ht="15" customHeight="1">
      <c r="A576" s="361"/>
      <c r="B576" s="78">
        <f>VLOOKUP($A$571,PresensiMIPA!$A$7:$W$360,2)</f>
        <v>12461</v>
      </c>
      <c r="C576" s="35" t="s">
        <v>67</v>
      </c>
      <c r="D576" s="84">
        <f>VLOOKUP($A$571,Raport6!$B$8:$T$280,4)</f>
        <v>91</v>
      </c>
      <c r="E576" s="84">
        <f>VLOOKUP($A$571,Raport6!$B$8:$T$280,5)</f>
        <v>89</v>
      </c>
      <c r="F576" s="84">
        <f>VLOOKUP($A$571,Raport6!$B$8:$T$280,6)</f>
        <v>94</v>
      </c>
      <c r="G576" s="84">
        <f>VLOOKUP($A$571,Raport6!$B$8:$T$280,7)</f>
        <v>87.5</v>
      </c>
      <c r="H576" s="84">
        <f>VLOOKUP($A$571,Raport6!$B$8:$T$280,8)</f>
        <v>90.5</v>
      </c>
      <c r="I576" s="84">
        <f>VLOOKUP($A$571,Raport6!$B$8:$T$280,9)</f>
        <v>85.5</v>
      </c>
      <c r="J576" s="84">
        <f>VLOOKUP($A$571,Raport6!$B$8:$T$280,10)</f>
        <v>95</v>
      </c>
      <c r="K576" s="84">
        <f>VLOOKUP($A$571,Raport6!$B$8:$T$280,11)</f>
        <v>91</v>
      </c>
      <c r="L576" s="84">
        <f>VLOOKUP($A$571,Raport6!$B$8:$T$280,12)</f>
        <v>91</v>
      </c>
      <c r="M576" s="84">
        <f>VLOOKUP($A$571,Raport6!$B$8:$T$280,13)</f>
        <v>91.5</v>
      </c>
      <c r="N576" s="84">
        <f>VLOOKUP($A$571,Raport6!$B$8:$T$280,14)</f>
        <v>83.5</v>
      </c>
      <c r="O576" s="84">
        <f>VLOOKUP($A$571,Raport6!$B$8:$T$280,15)</f>
        <v>86</v>
      </c>
      <c r="P576" s="84">
        <f>VLOOKUP($A$571,Raport6!$B$8:$T$280,16)</f>
        <v>86.5</v>
      </c>
      <c r="Q576" s="84">
        <f>VLOOKUP($A$571,Raport6!$B$8:$T$280,17)</f>
        <v>89</v>
      </c>
      <c r="R576" s="84">
        <f>VLOOKUP($A$571,Raport6!$B$8:$T$280,18)</f>
        <v>91</v>
      </c>
      <c r="S576" s="38">
        <f t="shared" si="309"/>
        <v>1342</v>
      </c>
      <c r="T576" s="38">
        <f t="shared" si="311"/>
        <v>89.47</v>
      </c>
      <c r="U576" s="375"/>
      <c r="V576" s="340"/>
    </row>
    <row r="577" spans="1:22" ht="15" customHeight="1">
      <c r="A577" s="361"/>
      <c r="B577" s="78" t="str">
        <f>VLOOKUP($A$571,PresensiMIPA!$A$7:$W$360,3)</f>
        <v>0047784360</v>
      </c>
      <c r="C577" s="28" t="s">
        <v>21</v>
      </c>
      <c r="D577" s="40">
        <f t="shared" ref="D577:S577" si="312">ROUND(((D571+D572+D573+D574+D575+D576)/6),2)</f>
        <v>84.92</v>
      </c>
      <c r="E577" s="40">
        <f t="shared" si="312"/>
        <v>83.08</v>
      </c>
      <c r="F577" s="40">
        <f t="shared" si="312"/>
        <v>86.08</v>
      </c>
      <c r="G577" s="40">
        <f t="shared" si="312"/>
        <v>84.5</v>
      </c>
      <c r="H577" s="40">
        <f t="shared" si="312"/>
        <v>84.08</v>
      </c>
      <c r="I577" s="40">
        <f t="shared" si="312"/>
        <v>81.75</v>
      </c>
      <c r="J577" s="40">
        <f t="shared" si="312"/>
        <v>88.17</v>
      </c>
      <c r="K577" s="40">
        <f t="shared" si="312"/>
        <v>86.17</v>
      </c>
      <c r="L577" s="40">
        <f t="shared" si="312"/>
        <v>86.33</v>
      </c>
      <c r="M577" s="40">
        <f t="shared" ref="M577" si="313">ROUND(((M571+M572+M573+M574+M575+M576)/6),2)</f>
        <v>83</v>
      </c>
      <c r="N577" s="40">
        <f t="shared" si="312"/>
        <v>80.83</v>
      </c>
      <c r="O577" s="40">
        <f t="shared" si="312"/>
        <v>80.92</v>
      </c>
      <c r="P577" s="40">
        <f t="shared" si="312"/>
        <v>82</v>
      </c>
      <c r="Q577" s="40">
        <f t="shared" si="312"/>
        <v>83.92</v>
      </c>
      <c r="R577" s="40">
        <f t="shared" si="312"/>
        <v>85.75</v>
      </c>
      <c r="S577" s="39">
        <f t="shared" si="312"/>
        <v>1261.5</v>
      </c>
      <c r="T577" s="40">
        <f t="shared" si="311"/>
        <v>84.1</v>
      </c>
      <c r="U577" s="375"/>
      <c r="V577" s="340"/>
    </row>
    <row r="578" spans="1:22" ht="15" customHeight="1">
      <c r="A578" s="361"/>
      <c r="B578" s="78"/>
      <c r="C578" s="28" t="s">
        <v>206</v>
      </c>
      <c r="D578" s="79">
        <f>VLOOKUP($A$571,'Nilai USP'!$B$8:$T$280,4)</f>
        <v>100</v>
      </c>
      <c r="E578" s="79">
        <f>VLOOKUP($A$571,'Nilai USP'!$B$8:$T$280,5)</f>
        <v>84.615384615384613</v>
      </c>
      <c r="F578" s="79">
        <f>VLOOKUP($A$571,'Nilai USP'!$B$8:$T$280,6)</f>
        <v>89</v>
      </c>
      <c r="G578" s="79">
        <f>VLOOKUP($A$571,'Nilai USP'!$B$8:$T$280,7)</f>
        <v>84</v>
      </c>
      <c r="H578" s="79">
        <f>VLOOKUP($A$571,'Nilai USP'!$B$8:$T$280,8)</f>
        <v>87</v>
      </c>
      <c r="I578" s="79">
        <f>VLOOKUP($A$571,'Nilai USP'!$B$8:$T$280,9)</f>
        <v>91</v>
      </c>
      <c r="J578" s="79">
        <f>VLOOKUP($A$571,'Nilai USP'!$B$8:$T$280,10)</f>
        <v>92</v>
      </c>
      <c r="K578" s="79">
        <f>VLOOKUP($A$571,'Nilai USP'!$B$8:$T$280,11)</f>
        <v>89</v>
      </c>
      <c r="L578" s="79">
        <f>VLOOKUP($A$571,'Nilai USP'!$B$8:$T$280,12)</f>
        <v>89</v>
      </c>
      <c r="M578" s="79">
        <f>VLOOKUP($A$571,'Nilai USP'!$B$8:$T$280,13)</f>
        <v>89.411764705882348</v>
      </c>
      <c r="N578" s="79">
        <f>VLOOKUP($A$571,'Nilai USP'!$B$8:$T$280,14)</f>
        <v>78</v>
      </c>
      <c r="O578" s="79">
        <f>VLOOKUP($A$571,'Nilai USP'!$B$8:$T$280,15)</f>
        <v>86</v>
      </c>
      <c r="P578" s="79">
        <f>VLOOKUP($A$571,'Nilai USP'!$B$8:$T$280,16)</f>
        <v>83</v>
      </c>
      <c r="Q578" s="79">
        <f>VLOOKUP($A$571,'Nilai USP'!$B$8:$T$280,17)</f>
        <v>88</v>
      </c>
      <c r="R578" s="79">
        <f>VLOOKUP($A$571,'Nilai USP'!$B$8:$T$280,18)</f>
        <v>84</v>
      </c>
      <c r="S578" s="38">
        <f t="shared" ref="S578:S585" si="314">SUM(D578:R578)</f>
        <v>1314.027149321267</v>
      </c>
      <c r="T578" s="38">
        <f t="shared" si="311"/>
        <v>87.6</v>
      </c>
      <c r="U578" s="375"/>
      <c r="V578" s="340"/>
    </row>
    <row r="579" spans="1:22" ht="15" customHeight="1" thickBot="1">
      <c r="A579" s="362"/>
      <c r="B579" s="29"/>
      <c r="C579" s="37" t="s">
        <v>205</v>
      </c>
      <c r="D579" s="41">
        <f t="shared" ref="D579:R579" si="315">ROUND((D577*$V$6+D578*$V$7),0)</f>
        <v>92</v>
      </c>
      <c r="E579" s="41">
        <f t="shared" si="315"/>
        <v>84</v>
      </c>
      <c r="F579" s="41">
        <f t="shared" si="315"/>
        <v>88</v>
      </c>
      <c r="G579" s="41">
        <f t="shared" si="315"/>
        <v>84</v>
      </c>
      <c r="H579" s="41">
        <f t="shared" si="315"/>
        <v>86</v>
      </c>
      <c r="I579" s="41">
        <f t="shared" si="315"/>
        <v>86</v>
      </c>
      <c r="J579" s="41">
        <f t="shared" si="315"/>
        <v>90</v>
      </c>
      <c r="K579" s="41">
        <f t="shared" si="315"/>
        <v>88</v>
      </c>
      <c r="L579" s="41">
        <f t="shared" si="315"/>
        <v>88</v>
      </c>
      <c r="M579" s="41">
        <f t="shared" si="315"/>
        <v>86</v>
      </c>
      <c r="N579" s="41">
        <f t="shared" si="315"/>
        <v>79</v>
      </c>
      <c r="O579" s="41">
        <f t="shared" si="315"/>
        <v>83</v>
      </c>
      <c r="P579" s="41">
        <f t="shared" si="315"/>
        <v>83</v>
      </c>
      <c r="Q579" s="41">
        <f t="shared" si="315"/>
        <v>86</v>
      </c>
      <c r="R579" s="41">
        <f t="shared" si="315"/>
        <v>85</v>
      </c>
      <c r="S579" s="41">
        <f t="shared" si="314"/>
        <v>1288</v>
      </c>
      <c r="T579" s="41">
        <f t="shared" si="311"/>
        <v>85.87</v>
      </c>
      <c r="U579" s="376"/>
      <c r="V579" s="341"/>
    </row>
    <row r="580" spans="1:22" ht="15" customHeight="1" thickTop="1">
      <c r="A580" s="377">
        <v>64</v>
      </c>
      <c r="B580" s="26"/>
      <c r="C580" s="34" t="s">
        <v>34</v>
      </c>
      <c r="D580" s="83">
        <f>VLOOKUP($A$580,Raport1!$B$8:$T$280,4)</f>
        <v>83</v>
      </c>
      <c r="E580" s="83">
        <f>VLOOKUP($A$580,Raport1!$B$8:$T$280,5)</f>
        <v>76.5</v>
      </c>
      <c r="F580" s="83">
        <f>VLOOKUP($A$580,Raport1!$B$8:$T$280,6)</f>
        <v>77.5</v>
      </c>
      <c r="G580" s="83">
        <f>VLOOKUP($A$580,Raport1!$B$8:$T$280,7)</f>
        <v>82.5</v>
      </c>
      <c r="H580" s="83">
        <f>VLOOKUP($A$580,Raport1!$B$8:$T$280,8)</f>
        <v>89</v>
      </c>
      <c r="I580" s="83">
        <f>VLOOKUP($A$580,Raport1!$B$8:$T$280,9)</f>
        <v>86</v>
      </c>
      <c r="J580" s="83">
        <f>VLOOKUP($A$580,Raport1!$B$8:$T$280,10)</f>
        <v>85.5</v>
      </c>
      <c r="K580" s="83">
        <f>VLOOKUP($A$580,Raport1!$B$8:$T$280,11)</f>
        <v>82.5</v>
      </c>
      <c r="L580" s="83">
        <f>VLOOKUP($A$580,Raport1!$B$8:$T$280,12)</f>
        <v>85.5</v>
      </c>
      <c r="M580" s="83">
        <f>VLOOKUP($A$580,Raport1!$B$8:$T$280,13)</f>
        <v>82</v>
      </c>
      <c r="N580" s="83">
        <f>VLOOKUP($A$580,Raport1!$B$8:$T$280,14)</f>
        <v>84.5</v>
      </c>
      <c r="O580" s="83">
        <f>VLOOKUP($A$580,Raport1!$B$8:$T$280,15)</f>
        <v>81</v>
      </c>
      <c r="P580" s="83">
        <f>VLOOKUP($A$580,Raport1!$B$8:$T$280,16)</f>
        <v>88</v>
      </c>
      <c r="Q580" s="83">
        <f>VLOOKUP($A$580,Raport1!$B$8:$T$280,17)</f>
        <v>82.5</v>
      </c>
      <c r="R580" s="83">
        <f>VLOOKUP($A$580,Raport1!$B$8:$T$280,18)</f>
        <v>83.5</v>
      </c>
      <c r="S580" s="80">
        <f t="shared" si="314"/>
        <v>1249.5</v>
      </c>
      <c r="T580" s="80">
        <f t="shared" ref="T580:T588" si="316">ROUND(S580/COUNT(D580:R580),2)</f>
        <v>83.3</v>
      </c>
      <c r="U580" s="337" t="s">
        <v>203</v>
      </c>
      <c r="V580" s="340" t="s">
        <v>33</v>
      </c>
    </row>
    <row r="581" spans="1:22" ht="15" customHeight="1">
      <c r="A581" s="361"/>
      <c r="B581" s="26"/>
      <c r="C581" s="35" t="s">
        <v>35</v>
      </c>
      <c r="D581" s="84">
        <f>VLOOKUP($A$580,Raport2!$B$8:$T$280,4)</f>
        <v>85</v>
      </c>
      <c r="E581" s="84">
        <f>VLOOKUP($A$580,Raport2!$B$8:$T$280,5)</f>
        <v>80</v>
      </c>
      <c r="F581" s="84">
        <f>VLOOKUP($A$580,Raport2!$B$8:$T$280,6)</f>
        <v>73.5</v>
      </c>
      <c r="G581" s="84">
        <f>VLOOKUP($A$580,Raport2!$B$8:$T$280,7)</f>
        <v>90</v>
      </c>
      <c r="H581" s="84">
        <f>VLOOKUP($A$580,Raport2!$B$8:$T$280,8)</f>
        <v>89</v>
      </c>
      <c r="I581" s="84">
        <f>VLOOKUP($A$580,Raport2!$B$8:$T$280,9)</f>
        <v>91</v>
      </c>
      <c r="J581" s="84">
        <f>VLOOKUP($A$580,Raport2!$B$8:$T$280,10)</f>
        <v>85.5</v>
      </c>
      <c r="K581" s="84">
        <f>VLOOKUP($A$580,Raport2!$B$8:$T$280,11)</f>
        <v>85</v>
      </c>
      <c r="L581" s="84">
        <f>VLOOKUP($A$580,Raport2!$B$8:$T$280,12)</f>
        <v>85</v>
      </c>
      <c r="M581" s="84">
        <f>VLOOKUP($A$580,Raport2!$B$8:$T$280,13)</f>
        <v>86</v>
      </c>
      <c r="N581" s="84">
        <f>VLOOKUP($A$580,Raport2!$B$8:$T$280,14)</f>
        <v>87</v>
      </c>
      <c r="O581" s="84">
        <f>VLOOKUP($A$580,Raport2!$B$8:$T$280,15)</f>
        <v>83.5</v>
      </c>
      <c r="P581" s="84">
        <f>VLOOKUP($A$580,Raport2!$B$8:$T$280,16)</f>
        <v>92</v>
      </c>
      <c r="Q581" s="84">
        <f>VLOOKUP($A$580,Raport2!$B$8:$T$280,17)</f>
        <v>85.5</v>
      </c>
      <c r="R581" s="84">
        <f>VLOOKUP($A$580,Raport2!$B$8:$T$280,18)</f>
        <v>88</v>
      </c>
      <c r="S581" s="38">
        <f t="shared" si="314"/>
        <v>1286</v>
      </c>
      <c r="T581" s="38">
        <f t="shared" si="316"/>
        <v>85.73</v>
      </c>
      <c r="U581" s="375"/>
      <c r="V581" s="340"/>
    </row>
    <row r="582" spans="1:22" ht="15" customHeight="1">
      <c r="A582" s="361"/>
      <c r="B582" s="342" t="str">
        <f>VLOOKUP($A$580,PresensiMIPA!$A$7:$W$360,7)</f>
        <v>RIFQI KHAIRAN FAATHIR</v>
      </c>
      <c r="C582" s="35" t="s">
        <v>22</v>
      </c>
      <c r="D582" s="84">
        <f>VLOOKUP($A$580,Raport3!$B$8:$T$280,4)</f>
        <v>82.5</v>
      </c>
      <c r="E582" s="84">
        <f>VLOOKUP($A$580,Raport3!$B$8:$T$280,5)</f>
        <v>85</v>
      </c>
      <c r="F582" s="84">
        <f>VLOOKUP($A$580,Raport3!$B$8:$T$280,6)</f>
        <v>87.5</v>
      </c>
      <c r="G582" s="84">
        <f>VLOOKUP($A$580,Raport3!$B$8:$T$280,7)</f>
        <v>92.5</v>
      </c>
      <c r="H582" s="84">
        <f>VLOOKUP($A$580,Raport3!$B$8:$T$280,8)</f>
        <v>85</v>
      </c>
      <c r="I582" s="84">
        <f>VLOOKUP($A$580,Raport3!$B$8:$T$280,9)</f>
        <v>90.5</v>
      </c>
      <c r="J582" s="84">
        <f>VLOOKUP($A$580,Raport3!$B$8:$T$280,10)</f>
        <v>92.5</v>
      </c>
      <c r="K582" s="84">
        <f>VLOOKUP($A$580,Raport3!$B$8:$T$280,11)</f>
        <v>87</v>
      </c>
      <c r="L582" s="84">
        <f>VLOOKUP($A$580,Raport3!$B$8:$T$280,12)</f>
        <v>85.5</v>
      </c>
      <c r="M582" s="84">
        <f>VLOOKUP($A$580,Raport3!$B$8:$T$280,13)</f>
        <v>87</v>
      </c>
      <c r="N582" s="84">
        <f>VLOOKUP($A$580,Raport3!$B$8:$T$280,14)</f>
        <v>85.5</v>
      </c>
      <c r="O582" s="84">
        <f>VLOOKUP($A$580,Raport3!$B$8:$T$280,15)</f>
        <v>84.5</v>
      </c>
      <c r="P582" s="84">
        <f>VLOOKUP($A$580,Raport3!$B$8:$T$280,16)</f>
        <v>93</v>
      </c>
      <c r="Q582" s="84">
        <f>VLOOKUP($A$580,Raport3!$B$8:$T$280,17)</f>
        <v>85</v>
      </c>
      <c r="R582" s="84">
        <f>VLOOKUP($A$580,Raport3!$B$8:$T$280,18)</f>
        <v>89</v>
      </c>
      <c r="S582" s="38">
        <f t="shared" si="314"/>
        <v>1312</v>
      </c>
      <c r="T582" s="38">
        <f t="shared" si="316"/>
        <v>87.47</v>
      </c>
      <c r="U582" s="375"/>
      <c r="V582" s="340"/>
    </row>
    <row r="583" spans="1:22" ht="15" customHeight="1">
      <c r="A583" s="361"/>
      <c r="B583" s="342"/>
      <c r="C583" s="35" t="s">
        <v>23</v>
      </c>
      <c r="D583" s="84">
        <f>VLOOKUP($A$580,Raport4!$B$8:$T$255,4)</f>
        <v>87.5</v>
      </c>
      <c r="E583" s="84">
        <f>VLOOKUP($A$580,Raport4!$B$8:$T$255,5)</f>
        <v>85.5</v>
      </c>
      <c r="F583" s="84">
        <f>VLOOKUP($A$580,Raport4!$B$8:$T$255,6)</f>
        <v>92</v>
      </c>
      <c r="G583" s="84">
        <f>VLOOKUP($A$580,Raport4!$B$8:$T$255,7)</f>
        <v>93.5</v>
      </c>
      <c r="H583" s="84">
        <f>VLOOKUP($A$580,Raport4!$B$8:$T$255,8)</f>
        <v>91</v>
      </c>
      <c r="I583" s="84">
        <f>VLOOKUP($A$580,Raport4!$B$8:$T$255,9)</f>
        <v>93.5</v>
      </c>
      <c r="J583" s="84">
        <f>VLOOKUP($A$580,Raport4!$B$8:$T$255,10)</f>
        <v>93.5</v>
      </c>
      <c r="K583" s="84">
        <f>VLOOKUP($A$580,Raport4!$B$8:$T$255,11)</f>
        <v>87</v>
      </c>
      <c r="L583" s="84">
        <f>VLOOKUP($A$580,Raport4!$B$8:$T$255,12)</f>
        <v>86.5</v>
      </c>
      <c r="M583" s="84">
        <f>VLOOKUP($A$580,Raport4!$B$8:$T$255,12)</f>
        <v>86.5</v>
      </c>
      <c r="N583" s="84">
        <f>VLOOKUP($A$580,Raport4!$B$8:$T$255,14)</f>
        <v>91.5</v>
      </c>
      <c r="O583" s="84">
        <f>VLOOKUP($A$580,Raport4!$B$8:$T$255,15)</f>
        <v>81.5</v>
      </c>
      <c r="P583" s="84">
        <f>VLOOKUP($A$580,Raport4!$B$8:$T$255,16)</f>
        <v>94.5</v>
      </c>
      <c r="Q583" s="84">
        <f>VLOOKUP($A$580,Raport4!$B$8:$T$255,17)</f>
        <v>88</v>
      </c>
      <c r="R583" s="84">
        <f>VLOOKUP($A$580,Raport4!$B$8:$T$255,18)</f>
        <v>90</v>
      </c>
      <c r="S583" s="38">
        <f t="shared" si="314"/>
        <v>1342</v>
      </c>
      <c r="T583" s="38">
        <f t="shared" si="316"/>
        <v>89.47</v>
      </c>
      <c r="U583" s="375"/>
      <c r="V583" s="340"/>
    </row>
    <row r="584" spans="1:22" ht="15" customHeight="1">
      <c r="A584" s="361"/>
      <c r="B584" s="77" t="str">
        <f>VLOOKUP($A$580,PresensiMIPA!$A$7:$W$360,4)</f>
        <v>3527031505040004</v>
      </c>
      <c r="C584" s="35" t="s">
        <v>24</v>
      </c>
      <c r="D584" s="84">
        <f>VLOOKUP($A$580,Raport5!$B$8:$T$280,4)</f>
        <v>88.5</v>
      </c>
      <c r="E584" s="84">
        <f>VLOOKUP($A$580,Raport5!$B$8:$T$280,5)</f>
        <v>89</v>
      </c>
      <c r="F584" s="84">
        <f>VLOOKUP($A$580,Raport5!$B$8:$T$280,6)</f>
        <v>88.5</v>
      </c>
      <c r="G584" s="84">
        <f>VLOOKUP($A$580,Raport5!$B$8:$T$280,7)</f>
        <v>95</v>
      </c>
      <c r="H584" s="84">
        <f>VLOOKUP($A$580,Raport5!$B$8:$T$280,8)</f>
        <v>90.5</v>
      </c>
      <c r="I584" s="84">
        <f>VLOOKUP($A$580,Raport5!$B$8:$T$280,9)</f>
        <v>94</v>
      </c>
      <c r="J584" s="84">
        <f>VLOOKUP($A$580,Raport5!$B$8:$T$280,10)</f>
        <v>95</v>
      </c>
      <c r="K584" s="84">
        <f>VLOOKUP($A$580,Raport5!$B$8:$T$280,11)</f>
        <v>88</v>
      </c>
      <c r="L584" s="84">
        <f>VLOOKUP($A$580,Raport5!$B$8:$T$280,12)</f>
        <v>90.5</v>
      </c>
      <c r="M584" s="84">
        <f>VLOOKUP($A$580,Raport5!$B$8:$T$280,13)</f>
        <v>94</v>
      </c>
      <c r="N584" s="84">
        <f>VLOOKUP($A$580,Raport5!$B$8:$T$280,14)</f>
        <v>93.5</v>
      </c>
      <c r="O584" s="84">
        <f>VLOOKUP($A$580,Raport5!$B$8:$T$280,15)</f>
        <v>84.5</v>
      </c>
      <c r="P584" s="84">
        <f>VLOOKUP($A$580,Raport5!$B$8:$T$280,16)</f>
        <v>95</v>
      </c>
      <c r="Q584" s="84">
        <f>VLOOKUP($A$580,Raport5!$B$8:$T$280,17)</f>
        <v>89</v>
      </c>
      <c r="R584" s="84">
        <f>VLOOKUP($A$580,Raport5!$B$8:$T$280,18)</f>
        <v>93.5</v>
      </c>
      <c r="S584" s="38">
        <f t="shared" si="314"/>
        <v>1368.5</v>
      </c>
      <c r="T584" s="38">
        <f t="shared" si="316"/>
        <v>91.23</v>
      </c>
      <c r="U584" s="375"/>
      <c r="V584" s="340"/>
    </row>
    <row r="585" spans="1:22" ht="15" customHeight="1">
      <c r="A585" s="361"/>
      <c r="B585" s="78">
        <f>VLOOKUP($A$580,PresensiMIPA!$A$7:$W$360,2)</f>
        <v>12467</v>
      </c>
      <c r="C585" s="35" t="s">
        <v>67</v>
      </c>
      <c r="D585" s="84">
        <f>VLOOKUP($A$580,Raport6!$B$8:$T$280,4)</f>
        <v>89.5</v>
      </c>
      <c r="E585" s="84">
        <f>VLOOKUP($A$580,Raport6!$B$8:$T$280,5)</f>
        <v>89</v>
      </c>
      <c r="F585" s="84">
        <f>VLOOKUP($A$580,Raport6!$B$8:$T$280,6)</f>
        <v>92.5</v>
      </c>
      <c r="G585" s="84">
        <f>VLOOKUP($A$580,Raport6!$B$8:$T$280,7)</f>
        <v>95</v>
      </c>
      <c r="H585" s="84">
        <f>VLOOKUP($A$580,Raport6!$B$8:$T$280,8)</f>
        <v>90.5</v>
      </c>
      <c r="I585" s="84">
        <f>VLOOKUP($A$580,Raport6!$B$8:$T$280,9)</f>
        <v>95</v>
      </c>
      <c r="J585" s="84">
        <f>VLOOKUP($A$580,Raport6!$B$8:$T$280,10)</f>
        <v>97</v>
      </c>
      <c r="K585" s="84">
        <f>VLOOKUP($A$580,Raport6!$B$8:$T$280,11)</f>
        <v>91</v>
      </c>
      <c r="L585" s="84">
        <f>VLOOKUP($A$580,Raport6!$B$8:$T$280,12)</f>
        <v>96.5</v>
      </c>
      <c r="M585" s="84">
        <f>VLOOKUP($A$580,Raport6!$B$8:$T$280,13)</f>
        <v>96</v>
      </c>
      <c r="N585" s="84">
        <f>VLOOKUP($A$580,Raport6!$B$8:$T$280,14)</f>
        <v>91.5</v>
      </c>
      <c r="O585" s="84">
        <f>VLOOKUP($A$580,Raport6!$B$8:$T$280,15)</f>
        <v>84.5</v>
      </c>
      <c r="P585" s="84">
        <f>VLOOKUP($A$580,Raport6!$B$8:$T$280,16)</f>
        <v>95</v>
      </c>
      <c r="Q585" s="84">
        <f>VLOOKUP($A$580,Raport6!$B$8:$T$280,17)</f>
        <v>95</v>
      </c>
      <c r="R585" s="84">
        <f>VLOOKUP($A$580,Raport6!$B$8:$T$280,18)</f>
        <v>93</v>
      </c>
      <c r="S585" s="38">
        <f t="shared" si="314"/>
        <v>1391</v>
      </c>
      <c r="T585" s="38">
        <f t="shared" si="316"/>
        <v>92.73</v>
      </c>
      <c r="U585" s="375"/>
      <c r="V585" s="340"/>
    </row>
    <row r="586" spans="1:22" ht="15" customHeight="1">
      <c r="A586" s="361"/>
      <c r="B586" s="78" t="str">
        <f>VLOOKUP($A$580,PresensiMIPA!$A$7:$W$360,3)</f>
        <v>0043513191</v>
      </c>
      <c r="C586" s="28" t="s">
        <v>21</v>
      </c>
      <c r="D586" s="40">
        <f t="shared" ref="D586:S586" si="317">ROUND(((D580+D581+D582+D583+D584+D585)/6),2)</f>
        <v>86</v>
      </c>
      <c r="E586" s="40">
        <f t="shared" si="317"/>
        <v>84.17</v>
      </c>
      <c r="F586" s="40">
        <f t="shared" si="317"/>
        <v>85.25</v>
      </c>
      <c r="G586" s="40">
        <f t="shared" si="317"/>
        <v>91.42</v>
      </c>
      <c r="H586" s="40">
        <f t="shared" si="317"/>
        <v>89.17</v>
      </c>
      <c r="I586" s="40">
        <f t="shared" si="317"/>
        <v>91.67</v>
      </c>
      <c r="J586" s="40">
        <f t="shared" si="317"/>
        <v>91.5</v>
      </c>
      <c r="K586" s="40">
        <f t="shared" si="317"/>
        <v>86.75</v>
      </c>
      <c r="L586" s="40">
        <f t="shared" si="317"/>
        <v>88.25</v>
      </c>
      <c r="M586" s="40">
        <f t="shared" ref="M586" si="318">ROUND(((M580+M581+M582+M583+M584+M585)/6),2)</f>
        <v>88.58</v>
      </c>
      <c r="N586" s="40">
        <f t="shared" si="317"/>
        <v>88.92</v>
      </c>
      <c r="O586" s="40">
        <f t="shared" si="317"/>
        <v>83.25</v>
      </c>
      <c r="P586" s="40">
        <f t="shared" si="317"/>
        <v>92.92</v>
      </c>
      <c r="Q586" s="40">
        <f t="shared" si="317"/>
        <v>87.5</v>
      </c>
      <c r="R586" s="40">
        <f t="shared" si="317"/>
        <v>89.5</v>
      </c>
      <c r="S586" s="39">
        <f t="shared" si="317"/>
        <v>1324.83</v>
      </c>
      <c r="T586" s="40">
        <f t="shared" si="316"/>
        <v>88.32</v>
      </c>
      <c r="U586" s="375"/>
      <c r="V586" s="340"/>
    </row>
    <row r="587" spans="1:22" ht="15" customHeight="1">
      <c r="A587" s="361"/>
      <c r="B587" s="78"/>
      <c r="C587" s="28" t="s">
        <v>206</v>
      </c>
      <c r="D587" s="79">
        <f>VLOOKUP($A$580,'Nilai USP'!$B$8:$T$280,4)</f>
        <v>95</v>
      </c>
      <c r="E587" s="79">
        <f>VLOOKUP($A$580,'Nilai USP'!$B$8:$T$280,5)</f>
        <v>83.84615384615384</v>
      </c>
      <c r="F587" s="79">
        <f>VLOOKUP($A$580,'Nilai USP'!$B$8:$T$280,6)</f>
        <v>92</v>
      </c>
      <c r="G587" s="79">
        <f>VLOOKUP($A$580,'Nilai USP'!$B$8:$T$280,7)</f>
        <v>95</v>
      </c>
      <c r="H587" s="79">
        <f>VLOOKUP($A$580,'Nilai USP'!$B$8:$T$280,8)</f>
        <v>86</v>
      </c>
      <c r="I587" s="79">
        <f>VLOOKUP($A$580,'Nilai USP'!$B$8:$T$280,9)</f>
        <v>93</v>
      </c>
      <c r="J587" s="79">
        <f>VLOOKUP($A$580,'Nilai USP'!$B$8:$T$280,10)</f>
        <v>95</v>
      </c>
      <c r="K587" s="79">
        <f>VLOOKUP($A$580,'Nilai USP'!$B$8:$T$280,11)</f>
        <v>96</v>
      </c>
      <c r="L587" s="79">
        <f>VLOOKUP($A$580,'Nilai USP'!$B$8:$T$280,12)</f>
        <v>98</v>
      </c>
      <c r="M587" s="79">
        <f>VLOOKUP($A$580,'Nilai USP'!$B$8:$T$280,13)</f>
        <v>92.058823529411768</v>
      </c>
      <c r="N587" s="79">
        <f>VLOOKUP($A$580,'Nilai USP'!$B$8:$T$280,14)</f>
        <v>90</v>
      </c>
      <c r="O587" s="79">
        <f>VLOOKUP($A$580,'Nilai USP'!$B$8:$T$280,15)</f>
        <v>88</v>
      </c>
      <c r="P587" s="79">
        <f>VLOOKUP($A$580,'Nilai USP'!$B$8:$T$280,16)</f>
        <v>84</v>
      </c>
      <c r="Q587" s="79">
        <f>VLOOKUP($A$580,'Nilai USP'!$B$8:$T$280,17)</f>
        <v>95</v>
      </c>
      <c r="R587" s="79">
        <f>VLOOKUP($A$580,'Nilai USP'!$B$8:$T$280,18)</f>
        <v>85</v>
      </c>
      <c r="S587" s="38">
        <f t="shared" ref="S587:S594" si="319">SUM(D587:R587)</f>
        <v>1367.9049773755655</v>
      </c>
      <c r="T587" s="38">
        <f t="shared" si="316"/>
        <v>91.19</v>
      </c>
      <c r="U587" s="375"/>
      <c r="V587" s="340"/>
    </row>
    <row r="588" spans="1:22" ht="15" customHeight="1" thickBot="1">
      <c r="A588" s="362"/>
      <c r="B588" s="29"/>
      <c r="C588" s="37" t="s">
        <v>205</v>
      </c>
      <c r="D588" s="41">
        <f t="shared" ref="D588:R588" si="320">ROUND((D586*$V$6+D587*$V$7),0)</f>
        <v>91</v>
      </c>
      <c r="E588" s="41">
        <f t="shared" si="320"/>
        <v>84</v>
      </c>
      <c r="F588" s="41">
        <f t="shared" si="320"/>
        <v>89</v>
      </c>
      <c r="G588" s="41">
        <f t="shared" si="320"/>
        <v>93</v>
      </c>
      <c r="H588" s="41">
        <f t="shared" si="320"/>
        <v>88</v>
      </c>
      <c r="I588" s="41">
        <f t="shared" si="320"/>
        <v>92</v>
      </c>
      <c r="J588" s="41">
        <f t="shared" si="320"/>
        <v>93</v>
      </c>
      <c r="K588" s="41">
        <f t="shared" si="320"/>
        <v>91</v>
      </c>
      <c r="L588" s="41">
        <f t="shared" si="320"/>
        <v>93</v>
      </c>
      <c r="M588" s="41">
        <f t="shared" si="320"/>
        <v>90</v>
      </c>
      <c r="N588" s="41">
        <f t="shared" si="320"/>
        <v>89</v>
      </c>
      <c r="O588" s="41">
        <f t="shared" si="320"/>
        <v>86</v>
      </c>
      <c r="P588" s="41">
        <f t="shared" si="320"/>
        <v>88</v>
      </c>
      <c r="Q588" s="41">
        <f t="shared" si="320"/>
        <v>91</v>
      </c>
      <c r="R588" s="41">
        <f t="shared" si="320"/>
        <v>87</v>
      </c>
      <c r="S588" s="41">
        <f t="shared" si="319"/>
        <v>1345</v>
      </c>
      <c r="T588" s="41">
        <f t="shared" si="316"/>
        <v>89.67</v>
      </c>
      <c r="U588" s="376"/>
      <c r="V588" s="341"/>
    </row>
    <row r="589" spans="1:22" ht="15" customHeight="1" thickTop="1">
      <c r="A589" s="377">
        <v>65</v>
      </c>
      <c r="B589" s="26"/>
      <c r="C589" s="34" t="s">
        <v>34</v>
      </c>
      <c r="D589" s="83">
        <f>VLOOKUP($A$589,Raport1!$B$8:$T$280,4)</f>
        <v>81</v>
      </c>
      <c r="E589" s="83">
        <f>VLOOKUP($A$589,Raport1!$B$8:$T$280,5)</f>
        <v>77</v>
      </c>
      <c r="F589" s="83">
        <f>VLOOKUP($A$589,Raport1!$B$8:$T$280,6)</f>
        <v>79</v>
      </c>
      <c r="G589" s="83">
        <f>VLOOKUP($A$589,Raport1!$B$8:$T$280,7)</f>
        <v>76</v>
      </c>
      <c r="H589" s="83">
        <f>VLOOKUP($A$589,Raport1!$B$8:$T$280,8)</f>
        <v>86.5</v>
      </c>
      <c r="I589" s="83">
        <f>VLOOKUP($A$589,Raport1!$B$8:$T$280,9)</f>
        <v>79</v>
      </c>
      <c r="J589" s="83">
        <f>VLOOKUP($A$589,Raport1!$B$8:$T$280,10)</f>
        <v>82.5</v>
      </c>
      <c r="K589" s="83">
        <f>VLOOKUP($A$589,Raport1!$B$8:$T$280,11)</f>
        <v>80</v>
      </c>
      <c r="L589" s="83">
        <f>VLOOKUP($A$589,Raport1!$B$8:$T$280,12)</f>
        <v>84</v>
      </c>
      <c r="M589" s="83">
        <f>VLOOKUP($A$589,Raport1!$B$8:$T$280,13)</f>
        <v>74.5</v>
      </c>
      <c r="N589" s="83">
        <f>VLOOKUP($A$589,Raport1!$B$8:$T$280,14)</f>
        <v>72</v>
      </c>
      <c r="O589" s="83">
        <f>VLOOKUP($A$589,Raport1!$B$8:$T$280,15)</f>
        <v>79.5</v>
      </c>
      <c r="P589" s="83">
        <f>VLOOKUP($A$589,Raport1!$B$8:$T$280,16)</f>
        <v>72</v>
      </c>
      <c r="Q589" s="83">
        <f>VLOOKUP($A$589,Raport1!$B$8:$T$280,17)</f>
        <v>77.5</v>
      </c>
      <c r="R589" s="83">
        <f>VLOOKUP($A$589,Raport1!$B$8:$T$280,18)</f>
        <v>76.5</v>
      </c>
      <c r="S589" s="80">
        <f t="shared" si="319"/>
        <v>1177</v>
      </c>
      <c r="T589" s="80">
        <f t="shared" ref="T589:T597" si="321">ROUND(S589/COUNT(D589:R589),2)</f>
        <v>78.47</v>
      </c>
      <c r="U589" s="337" t="s">
        <v>203</v>
      </c>
      <c r="V589" s="340" t="s">
        <v>33</v>
      </c>
    </row>
    <row r="590" spans="1:22" ht="15" customHeight="1">
      <c r="A590" s="361"/>
      <c r="B590" s="26"/>
      <c r="C590" s="35" t="s">
        <v>35</v>
      </c>
      <c r="D590" s="84">
        <f>VLOOKUP($A$589,Raport2!$B$8:$T$280,4)</f>
        <v>83.5</v>
      </c>
      <c r="E590" s="84">
        <f>VLOOKUP($A$589,Raport2!$B$8:$T$280,5)</f>
        <v>78.5</v>
      </c>
      <c r="F590" s="84">
        <f>VLOOKUP($A$589,Raport2!$B$8:$T$280,6)</f>
        <v>76</v>
      </c>
      <c r="G590" s="84">
        <f>VLOOKUP($A$589,Raport2!$B$8:$T$280,7)</f>
        <v>85.5</v>
      </c>
      <c r="H590" s="84">
        <f>VLOOKUP($A$589,Raport2!$B$8:$T$280,8)</f>
        <v>86.5</v>
      </c>
      <c r="I590" s="84">
        <f>VLOOKUP($A$589,Raport2!$B$8:$T$280,9)</f>
        <v>79.5</v>
      </c>
      <c r="J590" s="84">
        <f>VLOOKUP($A$589,Raport2!$B$8:$T$280,10)</f>
        <v>85</v>
      </c>
      <c r="K590" s="84">
        <f>VLOOKUP($A$589,Raport2!$B$8:$T$280,11)</f>
        <v>81</v>
      </c>
      <c r="L590" s="84">
        <f>VLOOKUP($A$589,Raport2!$B$8:$T$280,12)</f>
        <v>83.5</v>
      </c>
      <c r="M590" s="84">
        <f>VLOOKUP($A$589,Raport2!$B$8:$T$280,13)</f>
        <v>77.5</v>
      </c>
      <c r="N590" s="84">
        <f>VLOOKUP($A$589,Raport2!$B$8:$T$280,14)</f>
        <v>76.5</v>
      </c>
      <c r="O590" s="84">
        <f>VLOOKUP($A$589,Raport2!$B$8:$T$280,15)</f>
        <v>77.5</v>
      </c>
      <c r="P590" s="84">
        <f>VLOOKUP($A$589,Raport2!$B$8:$T$280,16)</f>
        <v>76</v>
      </c>
      <c r="Q590" s="84">
        <f>VLOOKUP($A$589,Raport2!$B$8:$T$280,17)</f>
        <v>80.5</v>
      </c>
      <c r="R590" s="84">
        <f>VLOOKUP($A$589,Raport2!$B$8:$T$280,18)</f>
        <v>80.5</v>
      </c>
      <c r="S590" s="38">
        <f t="shared" si="319"/>
        <v>1207.5</v>
      </c>
      <c r="T590" s="38">
        <f t="shared" si="321"/>
        <v>80.5</v>
      </c>
      <c r="U590" s="375"/>
      <c r="V590" s="340"/>
    </row>
    <row r="591" spans="1:22" ht="15" customHeight="1">
      <c r="A591" s="361"/>
      <c r="B591" s="342" t="str">
        <f>VLOOKUP($A$589,PresensiMIPA!$A$7:$W$360,7)</f>
        <v>SARAH ADIBA</v>
      </c>
      <c r="C591" s="35" t="s">
        <v>22</v>
      </c>
      <c r="D591" s="84">
        <f>VLOOKUP($A$589,Raport3!$B$8:$T$280,4)</f>
        <v>84</v>
      </c>
      <c r="E591" s="84">
        <f>VLOOKUP($A$589,Raport3!$B$8:$T$280,5)</f>
        <v>78</v>
      </c>
      <c r="F591" s="84">
        <f>VLOOKUP($A$589,Raport3!$B$8:$T$280,6)</f>
        <v>88</v>
      </c>
      <c r="G591" s="84">
        <f>VLOOKUP($A$589,Raport3!$B$8:$T$280,7)</f>
        <v>85</v>
      </c>
      <c r="H591" s="84">
        <f>VLOOKUP($A$589,Raport3!$B$8:$T$280,8)</f>
        <v>85</v>
      </c>
      <c r="I591" s="84">
        <f>VLOOKUP($A$589,Raport3!$B$8:$T$280,9)</f>
        <v>79.5</v>
      </c>
      <c r="J591" s="84">
        <f>VLOOKUP($A$589,Raport3!$B$8:$T$280,10)</f>
        <v>87.5</v>
      </c>
      <c r="K591" s="84">
        <f>VLOOKUP($A$589,Raport3!$B$8:$T$280,11)</f>
        <v>88</v>
      </c>
      <c r="L591" s="84">
        <f>VLOOKUP($A$589,Raport3!$B$8:$T$280,12)</f>
        <v>84.5</v>
      </c>
      <c r="M591" s="84">
        <f>VLOOKUP($A$589,Raport3!$B$8:$T$280,13)</f>
        <v>85</v>
      </c>
      <c r="N591" s="84">
        <f>VLOOKUP($A$589,Raport3!$B$8:$T$280,14)</f>
        <v>81</v>
      </c>
      <c r="O591" s="84">
        <f>VLOOKUP($A$589,Raport3!$B$8:$T$280,15)</f>
        <v>78</v>
      </c>
      <c r="P591" s="84">
        <f>VLOOKUP($A$589,Raport3!$B$8:$T$280,16)</f>
        <v>79</v>
      </c>
      <c r="Q591" s="84">
        <f>VLOOKUP($A$589,Raport3!$B$8:$T$280,17)</f>
        <v>82.5</v>
      </c>
      <c r="R591" s="84">
        <f>VLOOKUP($A$589,Raport3!$B$8:$T$280,18)</f>
        <v>79</v>
      </c>
      <c r="S591" s="38">
        <f t="shared" si="319"/>
        <v>1244</v>
      </c>
      <c r="T591" s="38">
        <f t="shared" si="321"/>
        <v>82.93</v>
      </c>
      <c r="U591" s="375"/>
      <c r="V591" s="340"/>
    </row>
    <row r="592" spans="1:22" ht="15" customHeight="1">
      <c r="A592" s="361"/>
      <c r="B592" s="342"/>
      <c r="C592" s="35" t="s">
        <v>23</v>
      </c>
      <c r="D592" s="84">
        <f>VLOOKUP($A$589,Raport4!$B$8:$T$255,4)</f>
        <v>87.5</v>
      </c>
      <c r="E592" s="84">
        <f>VLOOKUP($A$589,Raport4!$B$8:$T$255,5)</f>
        <v>80</v>
      </c>
      <c r="F592" s="84">
        <f>VLOOKUP($A$589,Raport4!$B$8:$T$255,6)</f>
        <v>90.5</v>
      </c>
      <c r="G592" s="84">
        <f>VLOOKUP($A$589,Raport4!$B$8:$T$255,7)</f>
        <v>88</v>
      </c>
      <c r="H592" s="84">
        <f>VLOOKUP($A$589,Raport4!$B$8:$T$255,8)</f>
        <v>87</v>
      </c>
      <c r="I592" s="84">
        <f>VLOOKUP($A$589,Raport4!$B$8:$T$255,9)</f>
        <v>82.5</v>
      </c>
      <c r="J592" s="84">
        <f>VLOOKUP($A$589,Raport4!$B$8:$T$255,10)</f>
        <v>89</v>
      </c>
      <c r="K592" s="84">
        <f>VLOOKUP($A$589,Raport4!$B$8:$T$255,11)</f>
        <v>88</v>
      </c>
      <c r="L592" s="84">
        <f>VLOOKUP($A$589,Raport4!$B$8:$T$255,12)</f>
        <v>85</v>
      </c>
      <c r="M592" s="84">
        <f>VLOOKUP($A$589,Raport4!$B$8:$T$255,12)</f>
        <v>85</v>
      </c>
      <c r="N592" s="84">
        <f>VLOOKUP($A$589,Raport4!$B$8:$T$255,14)</f>
        <v>84</v>
      </c>
      <c r="O592" s="84">
        <f>VLOOKUP($A$589,Raport4!$B$8:$T$255,15)</f>
        <v>81.5</v>
      </c>
      <c r="P592" s="84">
        <f>VLOOKUP($A$589,Raport4!$B$8:$T$255,16)</f>
        <v>80.5</v>
      </c>
      <c r="Q592" s="84">
        <f>VLOOKUP($A$589,Raport4!$B$8:$T$255,17)</f>
        <v>85</v>
      </c>
      <c r="R592" s="84">
        <f>VLOOKUP($A$589,Raport4!$B$8:$T$255,18)</f>
        <v>81</v>
      </c>
      <c r="S592" s="38">
        <f t="shared" si="319"/>
        <v>1274.5</v>
      </c>
      <c r="T592" s="38">
        <f t="shared" si="321"/>
        <v>84.97</v>
      </c>
      <c r="U592" s="375"/>
      <c r="V592" s="340"/>
    </row>
    <row r="593" spans="1:22" ht="15" customHeight="1">
      <c r="A593" s="361"/>
      <c r="B593" s="77" t="str">
        <f>VLOOKUP($A$589,PresensiMIPA!$A$7:$W$360,4)</f>
        <v>3526014802040004</v>
      </c>
      <c r="C593" s="35" t="s">
        <v>24</v>
      </c>
      <c r="D593" s="84">
        <f>VLOOKUP($A$589,Raport5!$B$8:$T$280,4)</f>
        <v>93</v>
      </c>
      <c r="E593" s="84">
        <f>VLOOKUP($A$589,Raport5!$B$8:$T$280,5)</f>
        <v>85.5</v>
      </c>
      <c r="F593" s="84">
        <f>VLOOKUP($A$589,Raport5!$B$8:$T$280,6)</f>
        <v>86</v>
      </c>
      <c r="G593" s="84">
        <f>VLOOKUP($A$589,Raport5!$B$8:$T$280,7)</f>
        <v>92</v>
      </c>
      <c r="H593" s="84">
        <f>VLOOKUP($A$589,Raport5!$B$8:$T$280,8)</f>
        <v>86.5</v>
      </c>
      <c r="I593" s="84">
        <f>VLOOKUP($A$589,Raport5!$B$8:$T$280,9)</f>
        <v>84</v>
      </c>
      <c r="J593" s="84">
        <f>VLOOKUP($A$589,Raport5!$B$8:$T$280,10)</f>
        <v>92</v>
      </c>
      <c r="K593" s="84">
        <f>VLOOKUP($A$589,Raport5!$B$8:$T$280,11)</f>
        <v>90</v>
      </c>
      <c r="L593" s="84">
        <f>VLOOKUP($A$589,Raport5!$B$8:$T$280,12)</f>
        <v>89</v>
      </c>
      <c r="M593" s="84">
        <f>VLOOKUP($A$589,Raport5!$B$8:$T$280,13)</f>
        <v>93</v>
      </c>
      <c r="N593" s="84">
        <f>VLOOKUP($A$589,Raport5!$B$8:$T$280,14)</f>
        <v>86.5</v>
      </c>
      <c r="O593" s="84">
        <f>VLOOKUP($A$589,Raport5!$B$8:$T$280,15)</f>
        <v>84.5</v>
      </c>
      <c r="P593" s="84">
        <f>VLOOKUP($A$589,Raport5!$B$8:$T$280,16)</f>
        <v>80</v>
      </c>
      <c r="Q593" s="84">
        <f>VLOOKUP($A$589,Raport5!$B$8:$T$280,17)</f>
        <v>82.5</v>
      </c>
      <c r="R593" s="84">
        <f>VLOOKUP($A$589,Raport5!$B$8:$T$280,18)</f>
        <v>84.5</v>
      </c>
      <c r="S593" s="38">
        <f t="shared" si="319"/>
        <v>1309</v>
      </c>
      <c r="T593" s="38">
        <f t="shared" si="321"/>
        <v>87.27</v>
      </c>
      <c r="U593" s="375"/>
      <c r="V593" s="340"/>
    </row>
    <row r="594" spans="1:22" ht="15" customHeight="1">
      <c r="A594" s="361"/>
      <c r="B594" s="78">
        <f>VLOOKUP($A$589,PresensiMIPA!$A$7:$W$360,2)</f>
        <v>12484</v>
      </c>
      <c r="C594" s="35" t="s">
        <v>67</v>
      </c>
      <c r="D594" s="84">
        <f>VLOOKUP($A$589,Raport6!$B$8:$T$280,4)</f>
        <v>93</v>
      </c>
      <c r="E594" s="84">
        <f>VLOOKUP($A$589,Raport6!$B$8:$T$280,5)</f>
        <v>86.5</v>
      </c>
      <c r="F594" s="84">
        <f>VLOOKUP($A$589,Raport6!$B$8:$T$280,6)</f>
        <v>91</v>
      </c>
      <c r="G594" s="84">
        <f>VLOOKUP($A$589,Raport6!$B$8:$T$280,7)</f>
        <v>92</v>
      </c>
      <c r="H594" s="84">
        <f>VLOOKUP($A$589,Raport6!$B$8:$T$280,8)</f>
        <v>86.5</v>
      </c>
      <c r="I594" s="84">
        <f>VLOOKUP($A$589,Raport6!$B$8:$T$280,9)</f>
        <v>85.5</v>
      </c>
      <c r="J594" s="84">
        <f>VLOOKUP($A$589,Raport6!$B$8:$T$280,10)</f>
        <v>94</v>
      </c>
      <c r="K594" s="84">
        <f>VLOOKUP($A$589,Raport6!$B$8:$T$280,11)</f>
        <v>93</v>
      </c>
      <c r="L594" s="84">
        <f>VLOOKUP($A$589,Raport6!$B$8:$T$280,12)</f>
        <v>94</v>
      </c>
      <c r="M594" s="84">
        <f>VLOOKUP($A$589,Raport6!$B$8:$T$280,13)</f>
        <v>95</v>
      </c>
      <c r="N594" s="84">
        <f>VLOOKUP($A$589,Raport6!$B$8:$T$280,14)</f>
        <v>85.5</v>
      </c>
      <c r="O594" s="84">
        <f>VLOOKUP($A$589,Raport6!$B$8:$T$280,15)</f>
        <v>85.5</v>
      </c>
      <c r="P594" s="84">
        <f>VLOOKUP($A$589,Raport6!$B$8:$T$280,16)</f>
        <v>80</v>
      </c>
      <c r="Q594" s="84">
        <f>VLOOKUP($A$589,Raport6!$B$8:$T$280,17)</f>
        <v>88</v>
      </c>
      <c r="R594" s="84">
        <f>VLOOKUP($A$589,Raport6!$B$8:$T$280,18)</f>
        <v>86</v>
      </c>
      <c r="S594" s="38">
        <f t="shared" si="319"/>
        <v>1335.5</v>
      </c>
      <c r="T594" s="38">
        <f t="shared" si="321"/>
        <v>89.03</v>
      </c>
      <c r="U594" s="375"/>
      <c r="V594" s="340"/>
    </row>
    <row r="595" spans="1:22" ht="15" customHeight="1">
      <c r="A595" s="361"/>
      <c r="B595" s="78" t="str">
        <f>VLOOKUP($A$589,PresensiMIPA!$A$7:$W$360,3)</f>
        <v>0048654833</v>
      </c>
      <c r="C595" s="28" t="s">
        <v>21</v>
      </c>
      <c r="D595" s="40">
        <f t="shared" ref="D595:S595" si="322">ROUND(((D589+D590+D591+D592+D593+D594)/6),2)</f>
        <v>87</v>
      </c>
      <c r="E595" s="40">
        <f t="shared" si="322"/>
        <v>80.92</v>
      </c>
      <c r="F595" s="40">
        <f t="shared" si="322"/>
        <v>85.08</v>
      </c>
      <c r="G595" s="40">
        <f t="shared" si="322"/>
        <v>86.42</v>
      </c>
      <c r="H595" s="40">
        <f t="shared" si="322"/>
        <v>86.33</v>
      </c>
      <c r="I595" s="40">
        <f t="shared" si="322"/>
        <v>81.67</v>
      </c>
      <c r="J595" s="40">
        <f t="shared" si="322"/>
        <v>88.33</v>
      </c>
      <c r="K595" s="40">
        <f t="shared" si="322"/>
        <v>86.67</v>
      </c>
      <c r="L595" s="40">
        <f t="shared" si="322"/>
        <v>86.67</v>
      </c>
      <c r="M595" s="40">
        <f t="shared" ref="M595" si="323">ROUND(((M589+M590+M591+M592+M593+M594)/6),2)</f>
        <v>85</v>
      </c>
      <c r="N595" s="40">
        <f t="shared" si="322"/>
        <v>80.92</v>
      </c>
      <c r="O595" s="40">
        <f t="shared" si="322"/>
        <v>81.08</v>
      </c>
      <c r="P595" s="40">
        <f t="shared" si="322"/>
        <v>77.92</v>
      </c>
      <c r="Q595" s="40">
        <f t="shared" si="322"/>
        <v>82.67</v>
      </c>
      <c r="R595" s="40">
        <f t="shared" si="322"/>
        <v>81.25</v>
      </c>
      <c r="S595" s="39">
        <f t="shared" si="322"/>
        <v>1257.92</v>
      </c>
      <c r="T595" s="40">
        <f t="shared" si="321"/>
        <v>83.86</v>
      </c>
      <c r="U595" s="375"/>
      <c r="V595" s="340"/>
    </row>
    <row r="596" spans="1:22" ht="15" customHeight="1">
      <c r="A596" s="361"/>
      <c r="B596" s="78"/>
      <c r="C596" s="28" t="s">
        <v>206</v>
      </c>
      <c r="D596" s="79">
        <f>VLOOKUP($A$589,'Nilai USP'!$B$8:$T$280,4)</f>
        <v>96</v>
      </c>
      <c r="E596" s="79">
        <f>VLOOKUP($A$589,'Nilai USP'!$B$8:$T$280,5)</f>
        <v>86.92307692307692</v>
      </c>
      <c r="F596" s="79">
        <f>VLOOKUP($A$589,'Nilai USP'!$B$8:$T$280,6)</f>
        <v>87</v>
      </c>
      <c r="G596" s="79">
        <f>VLOOKUP($A$589,'Nilai USP'!$B$8:$T$280,7)</f>
        <v>84</v>
      </c>
      <c r="H596" s="79">
        <f>VLOOKUP($A$589,'Nilai USP'!$B$8:$T$280,8)</f>
        <v>87</v>
      </c>
      <c r="I596" s="79">
        <f>VLOOKUP($A$589,'Nilai USP'!$B$8:$T$280,9)</f>
        <v>90</v>
      </c>
      <c r="J596" s="79">
        <f>VLOOKUP($A$589,'Nilai USP'!$B$8:$T$280,10)</f>
        <v>90</v>
      </c>
      <c r="K596" s="79">
        <f>VLOOKUP($A$589,'Nilai USP'!$B$8:$T$280,11)</f>
        <v>95</v>
      </c>
      <c r="L596" s="79">
        <f>VLOOKUP($A$589,'Nilai USP'!$B$8:$T$280,12)</f>
        <v>93</v>
      </c>
      <c r="M596" s="79">
        <f>VLOOKUP($A$589,'Nilai USP'!$B$8:$T$280,13)</f>
        <v>90.294117647058826</v>
      </c>
      <c r="N596" s="79">
        <f>VLOOKUP($A$589,'Nilai USP'!$B$8:$T$280,14)</f>
        <v>75</v>
      </c>
      <c r="O596" s="79">
        <f>VLOOKUP($A$589,'Nilai USP'!$B$8:$T$280,15)</f>
        <v>82</v>
      </c>
      <c r="P596" s="79">
        <f>VLOOKUP($A$589,'Nilai USP'!$B$8:$T$280,16)</f>
        <v>87</v>
      </c>
      <c r="Q596" s="79">
        <f>VLOOKUP($A$589,'Nilai USP'!$B$8:$T$280,17)</f>
        <v>88</v>
      </c>
      <c r="R596" s="79">
        <f>VLOOKUP($A$589,'Nilai USP'!$B$8:$T$280,18)</f>
        <v>83</v>
      </c>
      <c r="S596" s="38">
        <f t="shared" ref="S596:S603" si="324">SUM(D596:R596)</f>
        <v>1314.2171945701357</v>
      </c>
      <c r="T596" s="38">
        <f t="shared" si="321"/>
        <v>87.61</v>
      </c>
      <c r="U596" s="375"/>
      <c r="V596" s="340"/>
    </row>
    <row r="597" spans="1:22" ht="15" customHeight="1" thickBot="1">
      <c r="A597" s="362"/>
      <c r="B597" s="29"/>
      <c r="C597" s="37" t="s">
        <v>205</v>
      </c>
      <c r="D597" s="41">
        <f t="shared" ref="D597:R597" si="325">ROUND((D595*$V$6+D596*$V$7),0)</f>
        <v>92</v>
      </c>
      <c r="E597" s="41">
        <f t="shared" si="325"/>
        <v>84</v>
      </c>
      <c r="F597" s="41">
        <f t="shared" si="325"/>
        <v>86</v>
      </c>
      <c r="G597" s="41">
        <f t="shared" si="325"/>
        <v>85</v>
      </c>
      <c r="H597" s="41">
        <f t="shared" si="325"/>
        <v>87</v>
      </c>
      <c r="I597" s="41">
        <f t="shared" si="325"/>
        <v>86</v>
      </c>
      <c r="J597" s="41">
        <f t="shared" si="325"/>
        <v>89</v>
      </c>
      <c r="K597" s="41">
        <f t="shared" si="325"/>
        <v>91</v>
      </c>
      <c r="L597" s="41">
        <f t="shared" si="325"/>
        <v>90</v>
      </c>
      <c r="M597" s="41">
        <f t="shared" si="325"/>
        <v>88</v>
      </c>
      <c r="N597" s="41">
        <f t="shared" si="325"/>
        <v>78</v>
      </c>
      <c r="O597" s="41">
        <f t="shared" si="325"/>
        <v>82</v>
      </c>
      <c r="P597" s="41">
        <f t="shared" si="325"/>
        <v>82</v>
      </c>
      <c r="Q597" s="41">
        <f t="shared" si="325"/>
        <v>85</v>
      </c>
      <c r="R597" s="41">
        <f t="shared" si="325"/>
        <v>82</v>
      </c>
      <c r="S597" s="41">
        <f t="shared" si="324"/>
        <v>1287</v>
      </c>
      <c r="T597" s="41">
        <f t="shared" si="321"/>
        <v>85.8</v>
      </c>
      <c r="U597" s="376"/>
      <c r="V597" s="341"/>
    </row>
    <row r="598" spans="1:22" ht="15" customHeight="1" thickTop="1">
      <c r="A598" s="377">
        <v>66</v>
      </c>
      <c r="B598" s="26"/>
      <c r="C598" s="34" t="s">
        <v>34</v>
      </c>
      <c r="D598" s="83">
        <f>VLOOKUP($A$598,Raport1!$B$8:$T$280,4)</f>
        <v>73</v>
      </c>
      <c r="E598" s="83">
        <f>VLOOKUP($A$598,Raport1!$B$8:$T$280,5)</f>
        <v>71</v>
      </c>
      <c r="F598" s="83">
        <f>VLOOKUP($A$598,Raport1!$B$8:$T$280,6)</f>
        <v>74</v>
      </c>
      <c r="G598" s="83">
        <f>VLOOKUP($A$598,Raport1!$B$8:$T$280,7)</f>
        <v>75.5</v>
      </c>
      <c r="H598" s="83">
        <f>VLOOKUP($A$598,Raport1!$B$8:$T$280,8)</f>
        <v>77</v>
      </c>
      <c r="I598" s="83">
        <f>VLOOKUP($A$598,Raport1!$B$8:$T$280,9)</f>
        <v>75</v>
      </c>
      <c r="J598" s="83">
        <f>VLOOKUP($A$598,Raport1!$B$8:$T$280,10)</f>
        <v>85</v>
      </c>
      <c r="K598" s="83">
        <f>VLOOKUP($A$598,Raport1!$B$8:$T$280,11)</f>
        <v>83</v>
      </c>
      <c r="L598" s="83">
        <f>VLOOKUP($A$598,Raport1!$B$8:$T$280,12)</f>
        <v>81</v>
      </c>
      <c r="M598" s="83">
        <f>VLOOKUP($A$598,Raport1!$B$8:$T$280,13)</f>
        <v>74</v>
      </c>
      <c r="N598" s="83">
        <f>VLOOKUP($A$598,Raport1!$B$8:$T$280,14)</f>
        <v>70</v>
      </c>
      <c r="O598" s="83">
        <f>VLOOKUP($A$598,Raport1!$B$8:$T$280,15)</f>
        <v>68.5</v>
      </c>
      <c r="P598" s="83">
        <f>VLOOKUP($A$598,Raport1!$B$8:$T$280,16)</f>
        <v>70</v>
      </c>
      <c r="Q598" s="83">
        <f>VLOOKUP($A$598,Raport1!$B$8:$T$280,17)</f>
        <v>73</v>
      </c>
      <c r="R598" s="83">
        <f>VLOOKUP($A$598,Raport1!$B$8:$T$280,18)</f>
        <v>70</v>
      </c>
      <c r="S598" s="80">
        <f t="shared" si="324"/>
        <v>1120</v>
      </c>
      <c r="T598" s="80">
        <f t="shared" ref="T598:T606" si="326">ROUND(S598/COUNT(D598:R598),2)</f>
        <v>74.67</v>
      </c>
      <c r="U598" s="337" t="s">
        <v>203</v>
      </c>
      <c r="V598" s="340" t="s">
        <v>33</v>
      </c>
    </row>
    <row r="599" spans="1:22" ht="15" customHeight="1">
      <c r="A599" s="361"/>
      <c r="B599" s="26"/>
      <c r="C599" s="35" t="s">
        <v>35</v>
      </c>
      <c r="D599" s="84">
        <f>VLOOKUP($A$598,Raport2!$B$8:$T$280,4)</f>
        <v>75</v>
      </c>
      <c r="E599" s="84">
        <f>VLOOKUP($A$598,Raport2!$B$8:$T$280,5)</f>
        <v>71.5</v>
      </c>
      <c r="F599" s="84">
        <f>VLOOKUP($A$598,Raport2!$B$8:$T$280,6)</f>
        <v>73</v>
      </c>
      <c r="G599" s="84">
        <f>VLOOKUP($A$598,Raport2!$B$8:$T$280,7)</f>
        <v>82</v>
      </c>
      <c r="H599" s="84">
        <f>VLOOKUP($A$598,Raport2!$B$8:$T$280,8)</f>
        <v>77</v>
      </c>
      <c r="I599" s="84">
        <f>VLOOKUP($A$598,Raport2!$B$8:$T$280,9)</f>
        <v>78</v>
      </c>
      <c r="J599" s="84">
        <f>VLOOKUP($A$598,Raport2!$B$8:$T$280,10)</f>
        <v>86.5</v>
      </c>
      <c r="K599" s="84">
        <f>VLOOKUP($A$598,Raport2!$B$8:$T$280,11)</f>
        <v>85.5</v>
      </c>
      <c r="L599" s="84">
        <f>VLOOKUP($A$598,Raport2!$B$8:$T$280,12)</f>
        <v>83</v>
      </c>
      <c r="M599" s="84">
        <f>VLOOKUP($A$598,Raport2!$B$8:$T$280,13)</f>
        <v>75.5</v>
      </c>
      <c r="N599" s="84">
        <f>VLOOKUP($A$598,Raport2!$B$8:$T$280,14)</f>
        <v>74</v>
      </c>
      <c r="O599" s="84">
        <f>VLOOKUP($A$598,Raport2!$B$8:$T$280,15)</f>
        <v>73.5</v>
      </c>
      <c r="P599" s="84">
        <f>VLOOKUP($A$598,Raport2!$B$8:$T$280,16)</f>
        <v>74</v>
      </c>
      <c r="Q599" s="84">
        <f>VLOOKUP($A$598,Raport2!$B$8:$T$280,17)</f>
        <v>75.5</v>
      </c>
      <c r="R599" s="84">
        <f>VLOOKUP($A$598,Raport2!$B$8:$T$280,18)</f>
        <v>78.5</v>
      </c>
      <c r="S599" s="38">
        <f t="shared" si="324"/>
        <v>1162.5</v>
      </c>
      <c r="T599" s="38">
        <f t="shared" si="326"/>
        <v>77.5</v>
      </c>
      <c r="U599" s="375"/>
      <c r="V599" s="340"/>
    </row>
    <row r="600" spans="1:22" ht="15" customHeight="1">
      <c r="A600" s="361"/>
      <c r="B600" s="342" t="str">
        <f>VLOOKUP($A$598,PresensiMIPA!$A$7:$W$360,7)</f>
        <v>SEPTIO DIKA PRATAMA</v>
      </c>
      <c r="C600" s="35" t="s">
        <v>22</v>
      </c>
      <c r="D600" s="84">
        <f>VLOOKUP($A$598,Raport3!$B$8:$T$280,4)</f>
        <v>74.5</v>
      </c>
      <c r="E600" s="84">
        <f>VLOOKUP($A$598,Raport3!$B$8:$T$280,5)</f>
        <v>74</v>
      </c>
      <c r="F600" s="84">
        <f>VLOOKUP($A$598,Raport3!$B$8:$T$280,6)</f>
        <v>87.5</v>
      </c>
      <c r="G600" s="84">
        <f>VLOOKUP($A$598,Raport3!$B$8:$T$280,7)</f>
        <v>79</v>
      </c>
      <c r="H600" s="84">
        <f>VLOOKUP($A$598,Raport3!$B$8:$T$280,8)</f>
        <v>85.5</v>
      </c>
      <c r="I600" s="84">
        <f>VLOOKUP($A$598,Raport3!$B$8:$T$280,9)</f>
        <v>79.5</v>
      </c>
      <c r="J600" s="84">
        <f>VLOOKUP($A$598,Raport3!$B$8:$T$280,10)</f>
        <v>87</v>
      </c>
      <c r="K600" s="84">
        <f>VLOOKUP($A$598,Raport3!$B$8:$T$280,11)</f>
        <v>86</v>
      </c>
      <c r="L600" s="84">
        <f>VLOOKUP($A$598,Raport3!$B$8:$T$280,12)</f>
        <v>84.5</v>
      </c>
      <c r="M600" s="84">
        <f>VLOOKUP($A$598,Raport3!$B$8:$T$280,13)</f>
        <v>79.5</v>
      </c>
      <c r="N600" s="84">
        <f>VLOOKUP($A$598,Raport3!$B$8:$T$280,14)</f>
        <v>81.5</v>
      </c>
      <c r="O600" s="84">
        <f>VLOOKUP($A$598,Raport3!$B$8:$T$280,15)</f>
        <v>69</v>
      </c>
      <c r="P600" s="84">
        <f>VLOOKUP($A$598,Raport3!$B$8:$T$280,16)</f>
        <v>77</v>
      </c>
      <c r="Q600" s="84">
        <f>VLOOKUP($A$598,Raport3!$B$8:$T$280,17)</f>
        <v>75</v>
      </c>
      <c r="R600" s="84">
        <f>VLOOKUP($A$598,Raport3!$B$8:$T$280,18)</f>
        <v>77</v>
      </c>
      <c r="S600" s="38">
        <f t="shared" si="324"/>
        <v>1196.5</v>
      </c>
      <c r="T600" s="38">
        <f t="shared" si="326"/>
        <v>79.77</v>
      </c>
      <c r="U600" s="375"/>
      <c r="V600" s="340"/>
    </row>
    <row r="601" spans="1:22" ht="15" customHeight="1">
      <c r="A601" s="361"/>
      <c r="B601" s="342"/>
      <c r="C601" s="35" t="s">
        <v>23</v>
      </c>
      <c r="D601" s="84">
        <f>VLOOKUP($A$598,Raport4!$B$8:$T$255,4)</f>
        <v>77.5</v>
      </c>
      <c r="E601" s="84">
        <f>VLOOKUP($A$598,Raport4!$B$8:$T$255,5)</f>
        <v>75</v>
      </c>
      <c r="F601" s="84">
        <f>VLOOKUP($A$598,Raport4!$B$8:$T$255,6)</f>
        <v>90</v>
      </c>
      <c r="G601" s="84">
        <f>VLOOKUP($A$598,Raport4!$B$8:$T$255,7)</f>
        <v>80.5</v>
      </c>
      <c r="H601" s="84">
        <f>VLOOKUP($A$598,Raport4!$B$8:$T$255,8)</f>
        <v>87</v>
      </c>
      <c r="I601" s="84">
        <f>VLOOKUP($A$598,Raport4!$B$8:$T$255,9)</f>
        <v>81</v>
      </c>
      <c r="J601" s="84">
        <f>VLOOKUP($A$598,Raport4!$B$8:$T$255,10)</f>
        <v>89</v>
      </c>
      <c r="K601" s="84">
        <f>VLOOKUP($A$598,Raport4!$B$8:$T$255,11)</f>
        <v>86</v>
      </c>
      <c r="L601" s="84">
        <f>VLOOKUP($A$598,Raport4!$B$8:$T$255,12)</f>
        <v>85</v>
      </c>
      <c r="M601" s="84">
        <f>VLOOKUP($A$598,Raport4!$B$8:$T$255,12)</f>
        <v>85</v>
      </c>
      <c r="N601" s="84">
        <f>VLOOKUP($A$598,Raport4!$B$8:$T$255,14)</f>
        <v>82.5</v>
      </c>
      <c r="O601" s="84">
        <f>VLOOKUP($A$598,Raport4!$B$8:$T$255,15)</f>
        <v>71</v>
      </c>
      <c r="P601" s="84">
        <f>VLOOKUP($A$598,Raport4!$B$8:$T$255,16)</f>
        <v>78.5</v>
      </c>
      <c r="Q601" s="84">
        <f>VLOOKUP($A$598,Raport4!$B$8:$T$255,17)</f>
        <v>70</v>
      </c>
      <c r="R601" s="84">
        <f>VLOOKUP($A$598,Raport4!$B$8:$T$255,18)</f>
        <v>79</v>
      </c>
      <c r="S601" s="38">
        <f t="shared" si="324"/>
        <v>1217</v>
      </c>
      <c r="T601" s="38">
        <f t="shared" si="326"/>
        <v>81.13</v>
      </c>
      <c r="U601" s="375"/>
      <c r="V601" s="340"/>
    </row>
    <row r="602" spans="1:22" ht="15" customHeight="1">
      <c r="A602" s="361"/>
      <c r="B602" s="77" t="str">
        <f>VLOOKUP($A$598,PresensiMIPA!$A$7:$W$360,4)</f>
        <v>3526011309030001</v>
      </c>
      <c r="C602" s="35" t="s">
        <v>24</v>
      </c>
      <c r="D602" s="84">
        <f>VLOOKUP($A$598,Raport5!$B$8:$T$280,4)</f>
        <v>82.5</v>
      </c>
      <c r="E602" s="84">
        <f>VLOOKUP($A$598,Raport5!$B$8:$T$280,5)</f>
        <v>85.5</v>
      </c>
      <c r="F602" s="84">
        <f>VLOOKUP($A$598,Raport5!$B$8:$T$280,6)</f>
        <v>86</v>
      </c>
      <c r="G602" s="84">
        <f>VLOOKUP($A$598,Raport5!$B$8:$T$280,7)</f>
        <v>85.5</v>
      </c>
      <c r="H602" s="84">
        <f>VLOOKUP($A$598,Raport5!$B$8:$T$280,8)</f>
        <v>84.5</v>
      </c>
      <c r="I602" s="84">
        <f>VLOOKUP($A$598,Raport5!$B$8:$T$280,9)</f>
        <v>81.5</v>
      </c>
      <c r="J602" s="84">
        <f>VLOOKUP($A$598,Raport5!$B$8:$T$280,10)</f>
        <v>90.5</v>
      </c>
      <c r="K602" s="84">
        <f>VLOOKUP($A$598,Raport5!$B$8:$T$280,11)</f>
        <v>90</v>
      </c>
      <c r="L602" s="84">
        <f>VLOOKUP($A$598,Raport5!$B$8:$T$280,12)</f>
        <v>89</v>
      </c>
      <c r="M602" s="84">
        <f>VLOOKUP($A$598,Raport5!$B$8:$T$280,13)</f>
        <v>80</v>
      </c>
      <c r="N602" s="84">
        <f>VLOOKUP($A$598,Raport5!$B$8:$T$280,14)</f>
        <v>84</v>
      </c>
      <c r="O602" s="84">
        <f>VLOOKUP($A$598,Raport5!$B$8:$T$280,15)</f>
        <v>80.5</v>
      </c>
      <c r="P602" s="84">
        <f>VLOOKUP($A$598,Raport5!$B$8:$T$280,16)</f>
        <v>80</v>
      </c>
      <c r="Q602" s="84">
        <f>VLOOKUP($A$598,Raport5!$B$8:$T$280,17)</f>
        <v>76.5</v>
      </c>
      <c r="R602" s="84">
        <f>VLOOKUP($A$598,Raport5!$B$8:$T$280,18)</f>
        <v>82</v>
      </c>
      <c r="S602" s="38">
        <f t="shared" si="324"/>
        <v>1258</v>
      </c>
      <c r="T602" s="38">
        <f t="shared" si="326"/>
        <v>83.87</v>
      </c>
      <c r="U602" s="375"/>
      <c r="V602" s="340"/>
    </row>
    <row r="603" spans="1:22" ht="15" customHeight="1">
      <c r="A603" s="361"/>
      <c r="B603" s="78">
        <f>VLOOKUP($A$598,PresensiMIPA!$A$7:$W$360,2)</f>
        <v>12488</v>
      </c>
      <c r="C603" s="35" t="s">
        <v>67</v>
      </c>
      <c r="D603" s="84">
        <f>VLOOKUP($A$598,Raport6!$B$8:$T$280,4)</f>
        <v>86.5</v>
      </c>
      <c r="E603" s="84">
        <f>VLOOKUP($A$598,Raport6!$B$8:$T$280,5)</f>
        <v>85.5</v>
      </c>
      <c r="F603" s="84">
        <f>VLOOKUP($A$598,Raport6!$B$8:$T$280,6)</f>
        <v>89</v>
      </c>
      <c r="G603" s="84">
        <f>VLOOKUP($A$598,Raport6!$B$8:$T$280,7)</f>
        <v>85.5</v>
      </c>
      <c r="H603" s="84">
        <f>VLOOKUP($A$598,Raport6!$B$8:$T$280,8)</f>
        <v>84.5</v>
      </c>
      <c r="I603" s="84">
        <f>VLOOKUP($A$598,Raport6!$B$8:$T$280,9)</f>
        <v>82.5</v>
      </c>
      <c r="J603" s="84">
        <f>VLOOKUP($A$598,Raport6!$B$8:$T$280,10)</f>
        <v>93</v>
      </c>
      <c r="K603" s="84">
        <f>VLOOKUP($A$598,Raport6!$B$8:$T$280,11)</f>
        <v>93</v>
      </c>
      <c r="L603" s="84">
        <f>VLOOKUP($A$598,Raport6!$B$8:$T$280,12)</f>
        <v>88</v>
      </c>
      <c r="M603" s="84">
        <f>VLOOKUP($A$598,Raport6!$B$8:$T$280,13)</f>
        <v>84.5</v>
      </c>
      <c r="N603" s="84">
        <f>VLOOKUP($A$598,Raport6!$B$8:$T$280,14)</f>
        <v>83.5</v>
      </c>
      <c r="O603" s="84">
        <f>VLOOKUP($A$598,Raport6!$B$8:$T$280,15)</f>
        <v>76</v>
      </c>
      <c r="P603" s="84">
        <f>VLOOKUP($A$598,Raport6!$B$8:$T$280,16)</f>
        <v>79</v>
      </c>
      <c r="Q603" s="84">
        <f>VLOOKUP($A$598,Raport6!$B$8:$T$280,17)</f>
        <v>82.5</v>
      </c>
      <c r="R603" s="84">
        <f>VLOOKUP($A$598,Raport6!$B$8:$T$280,18)</f>
        <v>83.5</v>
      </c>
      <c r="S603" s="38">
        <f t="shared" si="324"/>
        <v>1276.5</v>
      </c>
      <c r="T603" s="38">
        <f t="shared" si="326"/>
        <v>85.1</v>
      </c>
      <c r="U603" s="375"/>
      <c r="V603" s="340"/>
    </row>
    <row r="604" spans="1:22" ht="15" customHeight="1">
      <c r="A604" s="361"/>
      <c r="B604" s="78" t="str">
        <f>VLOOKUP($A$598,PresensiMIPA!$A$7:$W$360,3)</f>
        <v>0031080380</v>
      </c>
      <c r="C604" s="28" t="s">
        <v>21</v>
      </c>
      <c r="D604" s="40">
        <f t="shared" ref="D604:S604" si="327">ROUND(((D598+D599+D600+D601+D602+D603)/6),2)</f>
        <v>78.17</v>
      </c>
      <c r="E604" s="40">
        <f t="shared" si="327"/>
        <v>77.08</v>
      </c>
      <c r="F604" s="40">
        <f t="shared" si="327"/>
        <v>83.25</v>
      </c>
      <c r="G604" s="40">
        <f t="shared" si="327"/>
        <v>81.33</v>
      </c>
      <c r="H604" s="40">
        <f t="shared" si="327"/>
        <v>82.58</v>
      </c>
      <c r="I604" s="40">
        <f t="shared" si="327"/>
        <v>79.58</v>
      </c>
      <c r="J604" s="40">
        <f t="shared" si="327"/>
        <v>88.5</v>
      </c>
      <c r="K604" s="40">
        <f t="shared" si="327"/>
        <v>87.25</v>
      </c>
      <c r="L604" s="40">
        <f t="shared" si="327"/>
        <v>85.08</v>
      </c>
      <c r="M604" s="40">
        <f t="shared" ref="M604" si="328">ROUND(((M598+M599+M600+M601+M602+M603)/6),2)</f>
        <v>79.75</v>
      </c>
      <c r="N604" s="40">
        <f t="shared" si="327"/>
        <v>79.25</v>
      </c>
      <c r="O604" s="40">
        <f t="shared" si="327"/>
        <v>73.08</v>
      </c>
      <c r="P604" s="40">
        <f t="shared" si="327"/>
        <v>76.42</v>
      </c>
      <c r="Q604" s="40">
        <f t="shared" si="327"/>
        <v>75.42</v>
      </c>
      <c r="R604" s="40">
        <f t="shared" si="327"/>
        <v>78.33</v>
      </c>
      <c r="S604" s="39">
        <f t="shared" si="327"/>
        <v>1205.08</v>
      </c>
      <c r="T604" s="40">
        <f t="shared" si="326"/>
        <v>80.34</v>
      </c>
      <c r="U604" s="375"/>
      <c r="V604" s="340"/>
    </row>
    <row r="605" spans="1:22" ht="15" customHeight="1">
      <c r="A605" s="361"/>
      <c r="B605" s="78"/>
      <c r="C605" s="28" t="s">
        <v>206</v>
      </c>
      <c r="D605" s="79">
        <f>VLOOKUP($A$598,'Nilai USP'!$B$8:$T$280,4)</f>
        <v>78</v>
      </c>
      <c r="E605" s="79">
        <f>VLOOKUP($A$598,'Nilai USP'!$B$8:$T$280,5)</f>
        <v>84.615384615384613</v>
      </c>
      <c r="F605" s="79">
        <f>VLOOKUP($A$598,'Nilai USP'!$B$8:$T$280,6)</f>
        <v>90</v>
      </c>
      <c r="G605" s="79">
        <f>VLOOKUP($A$598,'Nilai USP'!$B$8:$T$280,7)</f>
        <v>84</v>
      </c>
      <c r="H605" s="79">
        <f>VLOOKUP($A$598,'Nilai USP'!$B$8:$T$280,8)</f>
        <v>84</v>
      </c>
      <c r="I605" s="79">
        <f>VLOOKUP($A$598,'Nilai USP'!$B$8:$T$280,9)</f>
        <v>95</v>
      </c>
      <c r="J605" s="79">
        <f>VLOOKUP($A$598,'Nilai USP'!$B$8:$T$280,10)</f>
        <v>88</v>
      </c>
      <c r="K605" s="79">
        <f>VLOOKUP($A$598,'Nilai USP'!$B$8:$T$280,11)</f>
        <v>89</v>
      </c>
      <c r="L605" s="79">
        <f>VLOOKUP($A$598,'Nilai USP'!$B$8:$T$280,12)</f>
        <v>86</v>
      </c>
      <c r="M605" s="79">
        <f>VLOOKUP($A$598,'Nilai USP'!$B$8:$T$280,13)</f>
        <v>90.294117647058826</v>
      </c>
      <c r="N605" s="79">
        <f>VLOOKUP($A$598,'Nilai USP'!$B$8:$T$280,14)</f>
        <v>84</v>
      </c>
      <c r="O605" s="79">
        <f>VLOOKUP($A$598,'Nilai USP'!$B$8:$T$280,15)</f>
        <v>74</v>
      </c>
      <c r="P605" s="79">
        <f>VLOOKUP($A$598,'Nilai USP'!$B$8:$T$280,16)</f>
        <v>83</v>
      </c>
      <c r="Q605" s="79">
        <f>VLOOKUP($A$598,'Nilai USP'!$B$8:$T$280,17)</f>
        <v>80</v>
      </c>
      <c r="R605" s="79">
        <f>VLOOKUP($A$598,'Nilai USP'!$B$8:$T$280,18)</f>
        <v>85</v>
      </c>
      <c r="S605" s="38">
        <f t="shared" ref="S605:S612" si="329">SUM(D605:R605)</f>
        <v>1274.9095022624433</v>
      </c>
      <c r="T605" s="38">
        <f t="shared" si="326"/>
        <v>84.99</v>
      </c>
      <c r="U605" s="375"/>
      <c r="V605" s="340"/>
    </row>
    <row r="606" spans="1:22" ht="15" customHeight="1" thickBot="1">
      <c r="A606" s="362"/>
      <c r="B606" s="29"/>
      <c r="C606" s="37" t="s">
        <v>205</v>
      </c>
      <c r="D606" s="41">
        <f t="shared" ref="D606:R606" si="330">ROUND((D604*$V$6+D605*$V$7),0)</f>
        <v>78</v>
      </c>
      <c r="E606" s="41">
        <f t="shared" si="330"/>
        <v>81</v>
      </c>
      <c r="F606" s="41">
        <f t="shared" si="330"/>
        <v>87</v>
      </c>
      <c r="G606" s="41">
        <f t="shared" si="330"/>
        <v>83</v>
      </c>
      <c r="H606" s="41">
        <f t="shared" si="330"/>
        <v>83</v>
      </c>
      <c r="I606" s="41">
        <f t="shared" si="330"/>
        <v>87</v>
      </c>
      <c r="J606" s="41">
        <f t="shared" si="330"/>
        <v>88</v>
      </c>
      <c r="K606" s="41">
        <f t="shared" si="330"/>
        <v>88</v>
      </c>
      <c r="L606" s="41">
        <f t="shared" si="330"/>
        <v>86</v>
      </c>
      <c r="M606" s="41">
        <f t="shared" si="330"/>
        <v>85</v>
      </c>
      <c r="N606" s="41">
        <f t="shared" si="330"/>
        <v>82</v>
      </c>
      <c r="O606" s="41">
        <f t="shared" si="330"/>
        <v>74</v>
      </c>
      <c r="P606" s="41">
        <f t="shared" si="330"/>
        <v>80</v>
      </c>
      <c r="Q606" s="41">
        <f t="shared" si="330"/>
        <v>78</v>
      </c>
      <c r="R606" s="41">
        <f t="shared" si="330"/>
        <v>82</v>
      </c>
      <c r="S606" s="41">
        <f t="shared" si="329"/>
        <v>1242</v>
      </c>
      <c r="T606" s="41">
        <f t="shared" si="326"/>
        <v>82.8</v>
      </c>
      <c r="U606" s="376"/>
      <c r="V606" s="341"/>
    </row>
    <row r="607" spans="1:22" ht="15" customHeight="1" thickTop="1">
      <c r="A607" s="377">
        <v>67</v>
      </c>
      <c r="B607" s="26"/>
      <c r="C607" s="34" t="s">
        <v>34</v>
      </c>
      <c r="D607" s="83">
        <f>VLOOKUP($A$607,Raport1!$B$8:$T$280,4)</f>
        <v>84</v>
      </c>
      <c r="E607" s="83">
        <f>VLOOKUP($A$607,Raport1!$B$8:$T$280,5)</f>
        <v>78</v>
      </c>
      <c r="F607" s="83">
        <f>VLOOKUP($A$607,Raport1!$B$8:$T$280,6)</f>
        <v>76</v>
      </c>
      <c r="G607" s="83">
        <f>VLOOKUP($A$607,Raport1!$B$8:$T$280,7)</f>
        <v>75.5</v>
      </c>
      <c r="H607" s="83">
        <f>VLOOKUP($A$607,Raport1!$B$8:$T$280,8)</f>
        <v>81</v>
      </c>
      <c r="I607" s="83">
        <f>VLOOKUP($A$607,Raport1!$B$8:$T$280,9)</f>
        <v>77.5</v>
      </c>
      <c r="J607" s="83">
        <f>VLOOKUP($A$607,Raport1!$B$8:$T$280,10)</f>
        <v>81</v>
      </c>
      <c r="K607" s="83">
        <f>VLOOKUP($A$607,Raport1!$B$8:$T$280,11)</f>
        <v>80</v>
      </c>
      <c r="L607" s="83">
        <f>VLOOKUP($A$607,Raport1!$B$8:$T$280,12)</f>
        <v>85</v>
      </c>
      <c r="M607" s="83">
        <f>VLOOKUP($A$607,Raport1!$B$8:$T$280,13)</f>
        <v>76.5</v>
      </c>
      <c r="N607" s="83">
        <f>VLOOKUP($A$607,Raport1!$B$8:$T$280,14)</f>
        <v>72</v>
      </c>
      <c r="O607" s="83">
        <f>VLOOKUP($A$607,Raport1!$B$8:$T$280,15)</f>
        <v>72.5</v>
      </c>
      <c r="P607" s="83">
        <f>VLOOKUP($A$607,Raport1!$B$8:$T$280,16)</f>
        <v>72</v>
      </c>
      <c r="Q607" s="83">
        <f>VLOOKUP($A$607,Raport1!$B$8:$T$280,17)</f>
        <v>74</v>
      </c>
      <c r="R607" s="83">
        <f>VLOOKUP($A$607,Raport1!$B$8:$T$280,18)</f>
        <v>74.5</v>
      </c>
      <c r="S607" s="80">
        <f t="shared" si="329"/>
        <v>1159.5</v>
      </c>
      <c r="T607" s="80">
        <f t="shared" ref="T607:T615" si="331">ROUND(S607/COUNT(D607:R607),2)</f>
        <v>77.3</v>
      </c>
      <c r="U607" s="337" t="s">
        <v>203</v>
      </c>
      <c r="V607" s="340" t="s">
        <v>33</v>
      </c>
    </row>
    <row r="608" spans="1:22" ht="15" customHeight="1">
      <c r="A608" s="361"/>
      <c r="B608" s="26"/>
      <c r="C608" s="35" t="s">
        <v>35</v>
      </c>
      <c r="D608" s="84">
        <f>VLOOKUP($A$607,Raport2!$B$8:$T$280,4)</f>
        <v>86</v>
      </c>
      <c r="E608" s="84">
        <f>VLOOKUP($A$607,Raport2!$B$8:$T$280,5)</f>
        <v>79.5</v>
      </c>
      <c r="F608" s="84">
        <f>VLOOKUP($A$607,Raport2!$B$8:$T$280,6)</f>
        <v>80</v>
      </c>
      <c r="G608" s="84">
        <f>VLOOKUP($A$607,Raport2!$B$8:$T$280,7)</f>
        <v>83</v>
      </c>
      <c r="H608" s="84">
        <f>VLOOKUP($A$607,Raport2!$B$8:$T$280,8)</f>
        <v>81</v>
      </c>
      <c r="I608" s="84">
        <f>VLOOKUP($A$607,Raport2!$B$8:$T$280,9)</f>
        <v>79</v>
      </c>
      <c r="J608" s="84">
        <f>VLOOKUP($A$607,Raport2!$B$8:$T$280,10)</f>
        <v>85.5</v>
      </c>
      <c r="K608" s="84">
        <f>VLOOKUP($A$607,Raport2!$B$8:$T$280,11)</f>
        <v>81</v>
      </c>
      <c r="L608" s="84">
        <f>VLOOKUP($A$607,Raport2!$B$8:$T$280,12)</f>
        <v>84.5</v>
      </c>
      <c r="M608" s="84">
        <f>VLOOKUP($A$607,Raport2!$B$8:$T$280,13)</f>
        <v>80.5</v>
      </c>
      <c r="N608" s="84">
        <f>VLOOKUP($A$607,Raport2!$B$8:$T$280,14)</f>
        <v>76</v>
      </c>
      <c r="O608" s="84">
        <f>VLOOKUP($A$607,Raport2!$B$8:$T$280,15)</f>
        <v>76.5</v>
      </c>
      <c r="P608" s="84">
        <f>VLOOKUP($A$607,Raport2!$B$8:$T$280,16)</f>
        <v>76</v>
      </c>
      <c r="Q608" s="84">
        <f>VLOOKUP($A$607,Raport2!$B$8:$T$280,17)</f>
        <v>80</v>
      </c>
      <c r="R608" s="84">
        <f>VLOOKUP($A$607,Raport2!$B$8:$T$280,18)</f>
        <v>79.5</v>
      </c>
      <c r="S608" s="38">
        <f t="shared" si="329"/>
        <v>1208</v>
      </c>
      <c r="T608" s="38">
        <f t="shared" si="331"/>
        <v>80.53</v>
      </c>
      <c r="U608" s="375"/>
      <c r="V608" s="340"/>
    </row>
    <row r="609" spans="1:22" ht="15" customHeight="1">
      <c r="A609" s="361"/>
      <c r="B609" s="342" t="str">
        <f>VLOOKUP($A$607,PresensiMIPA!$A$7:$W$360,7)</f>
        <v>SITI NUR KOMARIYA</v>
      </c>
      <c r="C609" s="35" t="s">
        <v>22</v>
      </c>
      <c r="D609" s="84">
        <f>VLOOKUP($A$607,Raport3!$B$8:$T$280,4)</f>
        <v>81</v>
      </c>
      <c r="E609" s="84">
        <f>VLOOKUP($A$607,Raport3!$B$8:$T$280,5)</f>
        <v>80</v>
      </c>
      <c r="F609" s="84">
        <f>VLOOKUP($A$607,Raport3!$B$8:$T$280,6)</f>
        <v>87</v>
      </c>
      <c r="G609" s="84">
        <f>VLOOKUP($A$607,Raport3!$B$8:$T$280,7)</f>
        <v>89</v>
      </c>
      <c r="H609" s="84">
        <f>VLOOKUP($A$607,Raport3!$B$8:$T$280,8)</f>
        <v>85.5</v>
      </c>
      <c r="I609" s="84">
        <f>VLOOKUP($A$607,Raport3!$B$8:$T$280,9)</f>
        <v>82</v>
      </c>
      <c r="J609" s="84">
        <f>VLOOKUP($A$607,Raport3!$B$8:$T$280,10)</f>
        <v>89</v>
      </c>
      <c r="K609" s="84">
        <f>VLOOKUP($A$607,Raport3!$B$8:$T$280,11)</f>
        <v>87</v>
      </c>
      <c r="L609" s="84">
        <f>VLOOKUP($A$607,Raport3!$B$8:$T$280,12)</f>
        <v>84</v>
      </c>
      <c r="M609" s="84">
        <f>VLOOKUP($A$607,Raport3!$B$8:$T$280,13)</f>
        <v>83</v>
      </c>
      <c r="N609" s="84">
        <f>VLOOKUP($A$607,Raport3!$B$8:$T$280,14)</f>
        <v>82.5</v>
      </c>
      <c r="O609" s="84">
        <f>VLOOKUP($A$607,Raport3!$B$8:$T$280,15)</f>
        <v>78</v>
      </c>
      <c r="P609" s="84">
        <f>VLOOKUP($A$607,Raport3!$B$8:$T$280,16)</f>
        <v>81</v>
      </c>
      <c r="Q609" s="84">
        <f>VLOOKUP($A$607,Raport3!$B$8:$T$280,17)</f>
        <v>82.5</v>
      </c>
      <c r="R609" s="84">
        <f>VLOOKUP($A$607,Raport3!$B$8:$T$280,18)</f>
        <v>79.5</v>
      </c>
      <c r="S609" s="38">
        <f t="shared" si="329"/>
        <v>1251</v>
      </c>
      <c r="T609" s="38">
        <f t="shared" si="331"/>
        <v>83.4</v>
      </c>
      <c r="U609" s="375"/>
      <c r="V609" s="340"/>
    </row>
    <row r="610" spans="1:22" ht="15" customHeight="1">
      <c r="A610" s="361"/>
      <c r="B610" s="342"/>
      <c r="C610" s="35" t="s">
        <v>23</v>
      </c>
      <c r="D610" s="84">
        <f>VLOOKUP($A$607,Raport4!$B$8:$T$255,4)</f>
        <v>88.5</v>
      </c>
      <c r="E610" s="84">
        <f>VLOOKUP($A$607,Raport4!$B$8:$T$255,5)</f>
        <v>83.5</v>
      </c>
      <c r="F610" s="84">
        <f>VLOOKUP($A$607,Raport4!$B$8:$T$255,6)</f>
        <v>91</v>
      </c>
      <c r="G610" s="84">
        <f>VLOOKUP($A$607,Raport4!$B$8:$T$255,7)</f>
        <v>87.5</v>
      </c>
      <c r="H610" s="84">
        <f>VLOOKUP($A$607,Raport4!$B$8:$T$255,8)</f>
        <v>87</v>
      </c>
      <c r="I610" s="84">
        <f>VLOOKUP($A$607,Raport4!$B$8:$T$255,9)</f>
        <v>83.5</v>
      </c>
      <c r="J610" s="84">
        <f>VLOOKUP($A$607,Raport4!$B$8:$T$255,10)</f>
        <v>89.5</v>
      </c>
      <c r="K610" s="84">
        <f>VLOOKUP($A$607,Raport4!$B$8:$T$255,11)</f>
        <v>87</v>
      </c>
      <c r="L610" s="84">
        <f>VLOOKUP($A$607,Raport4!$B$8:$T$255,12)</f>
        <v>85.5</v>
      </c>
      <c r="M610" s="84">
        <f>VLOOKUP($A$607,Raport4!$B$8:$T$255,12)</f>
        <v>85.5</v>
      </c>
      <c r="N610" s="84">
        <f>VLOOKUP($A$607,Raport4!$B$8:$T$255,14)</f>
        <v>84</v>
      </c>
      <c r="O610" s="84">
        <f>VLOOKUP($A$607,Raport4!$B$8:$T$255,15)</f>
        <v>80</v>
      </c>
      <c r="P610" s="84">
        <f>VLOOKUP($A$607,Raport4!$B$8:$T$255,16)</f>
        <v>82.5</v>
      </c>
      <c r="Q610" s="84">
        <f>VLOOKUP($A$607,Raport4!$B$8:$T$255,17)</f>
        <v>80</v>
      </c>
      <c r="R610" s="84">
        <f>VLOOKUP($A$607,Raport4!$B$8:$T$255,18)</f>
        <v>80</v>
      </c>
      <c r="S610" s="38">
        <f t="shared" si="329"/>
        <v>1275</v>
      </c>
      <c r="T610" s="38">
        <f t="shared" si="331"/>
        <v>85</v>
      </c>
      <c r="U610" s="375"/>
      <c r="V610" s="340"/>
    </row>
    <row r="611" spans="1:22" ht="15" customHeight="1">
      <c r="A611" s="361"/>
      <c r="B611" s="77" t="str">
        <f>VLOOKUP($A$607,PresensiMIPA!$A$7:$W$360,4)</f>
        <v>3526026310030002</v>
      </c>
      <c r="C611" s="35" t="s">
        <v>24</v>
      </c>
      <c r="D611" s="84">
        <f>VLOOKUP($A$607,Raport5!$B$8:$T$280,4)</f>
        <v>87</v>
      </c>
      <c r="E611" s="84">
        <f>VLOOKUP($A$607,Raport5!$B$8:$T$280,5)</f>
        <v>88</v>
      </c>
      <c r="F611" s="84">
        <f>VLOOKUP($A$607,Raport5!$B$8:$T$280,6)</f>
        <v>89</v>
      </c>
      <c r="G611" s="84">
        <f>VLOOKUP($A$607,Raport5!$B$8:$T$280,7)</f>
        <v>88.5</v>
      </c>
      <c r="H611" s="84">
        <f>VLOOKUP($A$607,Raport5!$B$8:$T$280,8)</f>
        <v>90.5</v>
      </c>
      <c r="I611" s="84">
        <f>VLOOKUP($A$607,Raport5!$B$8:$T$280,9)</f>
        <v>88</v>
      </c>
      <c r="J611" s="84">
        <f>VLOOKUP($A$607,Raport5!$B$8:$T$280,10)</f>
        <v>92</v>
      </c>
      <c r="K611" s="84">
        <f>VLOOKUP($A$607,Raport5!$B$8:$T$280,11)</f>
        <v>90</v>
      </c>
      <c r="L611" s="84">
        <f>VLOOKUP($A$607,Raport5!$B$8:$T$280,12)</f>
        <v>92</v>
      </c>
      <c r="M611" s="84">
        <f>VLOOKUP($A$607,Raport5!$B$8:$T$280,13)</f>
        <v>84</v>
      </c>
      <c r="N611" s="84">
        <f>VLOOKUP($A$607,Raport5!$B$8:$T$280,14)</f>
        <v>86.5</v>
      </c>
      <c r="O611" s="84">
        <f>VLOOKUP($A$607,Raport5!$B$8:$T$280,15)</f>
        <v>84</v>
      </c>
      <c r="P611" s="84">
        <f>VLOOKUP($A$607,Raport5!$B$8:$T$280,16)</f>
        <v>82.5</v>
      </c>
      <c r="Q611" s="84">
        <f>VLOOKUP($A$607,Raport5!$B$8:$T$280,17)</f>
        <v>82.5</v>
      </c>
      <c r="R611" s="84">
        <f>VLOOKUP($A$607,Raport5!$B$8:$T$280,18)</f>
        <v>85.5</v>
      </c>
      <c r="S611" s="38">
        <f t="shared" si="329"/>
        <v>1310</v>
      </c>
      <c r="T611" s="38">
        <f t="shared" si="331"/>
        <v>87.33</v>
      </c>
      <c r="U611" s="375"/>
      <c r="V611" s="340"/>
    </row>
    <row r="612" spans="1:22" ht="15" customHeight="1">
      <c r="A612" s="361"/>
      <c r="B612" s="78">
        <f>VLOOKUP($A$607,PresensiMIPA!$A$7:$W$360,2)</f>
        <v>12498</v>
      </c>
      <c r="C612" s="35" t="s">
        <v>67</v>
      </c>
      <c r="D612" s="84">
        <f>VLOOKUP($A$607,Raport6!$B$8:$T$280,4)</f>
        <v>89.5</v>
      </c>
      <c r="E612" s="84">
        <f>VLOOKUP($A$607,Raport6!$B$8:$T$280,5)</f>
        <v>90</v>
      </c>
      <c r="F612" s="84">
        <f>VLOOKUP($A$607,Raport6!$B$8:$T$280,6)</f>
        <v>93</v>
      </c>
      <c r="G612" s="84">
        <f>VLOOKUP($A$607,Raport6!$B$8:$T$280,7)</f>
        <v>88.5</v>
      </c>
      <c r="H612" s="84">
        <f>VLOOKUP($A$607,Raport6!$B$8:$T$280,8)</f>
        <v>90.5</v>
      </c>
      <c r="I612" s="84">
        <f>VLOOKUP($A$607,Raport6!$B$8:$T$280,9)</f>
        <v>89</v>
      </c>
      <c r="J612" s="84">
        <f>VLOOKUP($A$607,Raport6!$B$8:$T$280,10)</f>
        <v>94.5</v>
      </c>
      <c r="K612" s="84">
        <f>VLOOKUP($A$607,Raport6!$B$8:$T$280,11)</f>
        <v>93</v>
      </c>
      <c r="L612" s="84">
        <f>VLOOKUP($A$607,Raport6!$B$8:$T$280,12)</f>
        <v>92.5</v>
      </c>
      <c r="M612" s="84">
        <f>VLOOKUP($A$607,Raport6!$B$8:$T$280,13)</f>
        <v>87.5</v>
      </c>
      <c r="N612" s="84">
        <f>VLOOKUP($A$607,Raport6!$B$8:$T$280,14)</f>
        <v>86.5</v>
      </c>
      <c r="O612" s="84">
        <f>VLOOKUP($A$607,Raport6!$B$8:$T$280,15)</f>
        <v>85</v>
      </c>
      <c r="P612" s="84">
        <f>VLOOKUP($A$607,Raport6!$B$8:$T$280,16)</f>
        <v>84</v>
      </c>
      <c r="Q612" s="84">
        <f>VLOOKUP($A$607,Raport6!$B$8:$T$280,17)</f>
        <v>86.5</v>
      </c>
      <c r="R612" s="84">
        <f>VLOOKUP($A$607,Raport6!$B$8:$T$280,18)</f>
        <v>86.5</v>
      </c>
      <c r="S612" s="38">
        <f t="shared" si="329"/>
        <v>1336.5</v>
      </c>
      <c r="T612" s="38">
        <f t="shared" si="331"/>
        <v>89.1</v>
      </c>
      <c r="U612" s="375"/>
      <c r="V612" s="340"/>
    </row>
    <row r="613" spans="1:22" ht="15" customHeight="1">
      <c r="A613" s="361"/>
      <c r="B613" s="78" t="str">
        <f>VLOOKUP($A$607,PresensiMIPA!$A$7:$W$360,3)</f>
        <v>0035403968</v>
      </c>
      <c r="C613" s="28" t="s">
        <v>21</v>
      </c>
      <c r="D613" s="40">
        <f t="shared" ref="D613:S613" si="332">ROUND(((D607+D608+D609+D610+D611+D612)/6),2)</f>
        <v>86</v>
      </c>
      <c r="E613" s="40">
        <f t="shared" si="332"/>
        <v>83.17</v>
      </c>
      <c r="F613" s="40">
        <f t="shared" si="332"/>
        <v>86</v>
      </c>
      <c r="G613" s="40">
        <f t="shared" si="332"/>
        <v>85.33</v>
      </c>
      <c r="H613" s="40">
        <f t="shared" si="332"/>
        <v>85.92</v>
      </c>
      <c r="I613" s="40">
        <f t="shared" si="332"/>
        <v>83.17</v>
      </c>
      <c r="J613" s="40">
        <f t="shared" si="332"/>
        <v>88.58</v>
      </c>
      <c r="K613" s="40">
        <f t="shared" si="332"/>
        <v>86.33</v>
      </c>
      <c r="L613" s="40">
        <f t="shared" si="332"/>
        <v>87.25</v>
      </c>
      <c r="M613" s="40">
        <f t="shared" ref="M613" si="333">ROUND(((M607+M608+M609+M610+M611+M612)/6),2)</f>
        <v>82.83</v>
      </c>
      <c r="N613" s="40">
        <f t="shared" si="332"/>
        <v>81.25</v>
      </c>
      <c r="O613" s="40">
        <f t="shared" si="332"/>
        <v>79.33</v>
      </c>
      <c r="P613" s="40">
        <f t="shared" si="332"/>
        <v>79.67</v>
      </c>
      <c r="Q613" s="40">
        <f t="shared" si="332"/>
        <v>80.92</v>
      </c>
      <c r="R613" s="40">
        <f t="shared" si="332"/>
        <v>80.92</v>
      </c>
      <c r="S613" s="39">
        <f t="shared" si="332"/>
        <v>1256.67</v>
      </c>
      <c r="T613" s="40">
        <f t="shared" si="331"/>
        <v>83.78</v>
      </c>
      <c r="U613" s="375"/>
      <c r="V613" s="340"/>
    </row>
    <row r="614" spans="1:22" ht="15" customHeight="1">
      <c r="A614" s="361"/>
      <c r="B614" s="78"/>
      <c r="C614" s="28" t="s">
        <v>206</v>
      </c>
      <c r="D614" s="79">
        <f>VLOOKUP($A$607,'Nilai USP'!$B$8:$T$280,4)</f>
        <v>95</v>
      </c>
      <c r="E614" s="79">
        <f>VLOOKUP($A$607,'Nilai USP'!$B$8:$T$280,5)</f>
        <v>84.615384615384613</v>
      </c>
      <c r="F614" s="79">
        <f>VLOOKUP($A$607,'Nilai USP'!$B$8:$T$280,6)</f>
        <v>87</v>
      </c>
      <c r="G614" s="79">
        <f>VLOOKUP($A$607,'Nilai USP'!$B$8:$T$280,7)</f>
        <v>91</v>
      </c>
      <c r="H614" s="79">
        <f>VLOOKUP($A$607,'Nilai USP'!$B$8:$T$280,8)</f>
        <v>86</v>
      </c>
      <c r="I614" s="79">
        <f>VLOOKUP($A$607,'Nilai USP'!$B$8:$T$280,9)</f>
        <v>95</v>
      </c>
      <c r="J614" s="79">
        <f>VLOOKUP($A$607,'Nilai USP'!$B$8:$T$280,10)</f>
        <v>90</v>
      </c>
      <c r="K614" s="79">
        <f>VLOOKUP($A$607,'Nilai USP'!$B$8:$T$280,11)</f>
        <v>96</v>
      </c>
      <c r="L614" s="79">
        <f>VLOOKUP($A$607,'Nilai USP'!$B$8:$T$280,12)</f>
        <v>92</v>
      </c>
      <c r="M614" s="79">
        <f>VLOOKUP($A$607,'Nilai USP'!$B$8:$T$280,13)</f>
        <v>90.294117647058826</v>
      </c>
      <c r="N614" s="79">
        <f>VLOOKUP($A$607,'Nilai USP'!$B$8:$T$280,14)</f>
        <v>81</v>
      </c>
      <c r="O614" s="79">
        <f>VLOOKUP($A$607,'Nilai USP'!$B$8:$T$280,15)</f>
        <v>88</v>
      </c>
      <c r="P614" s="79">
        <f>VLOOKUP($A$607,'Nilai USP'!$B$8:$T$280,16)</f>
        <v>89</v>
      </c>
      <c r="Q614" s="79">
        <f>VLOOKUP($A$607,'Nilai USP'!$B$8:$T$280,17)</f>
        <v>85</v>
      </c>
      <c r="R614" s="79">
        <f>VLOOKUP($A$607,'Nilai USP'!$B$8:$T$280,18)</f>
        <v>86</v>
      </c>
      <c r="S614" s="38">
        <f t="shared" ref="S614:S621" si="334">SUM(D614:R614)</f>
        <v>1335.9095022624433</v>
      </c>
      <c r="T614" s="38">
        <f t="shared" si="331"/>
        <v>89.06</v>
      </c>
      <c r="U614" s="375"/>
      <c r="V614" s="340"/>
    </row>
    <row r="615" spans="1:22" ht="15" customHeight="1" thickBot="1">
      <c r="A615" s="362"/>
      <c r="B615" s="29"/>
      <c r="C615" s="37" t="s">
        <v>205</v>
      </c>
      <c r="D615" s="41">
        <f t="shared" ref="D615:R615" si="335">ROUND((D613*$V$6+D614*$V$7),0)</f>
        <v>91</v>
      </c>
      <c r="E615" s="41">
        <f t="shared" si="335"/>
        <v>84</v>
      </c>
      <c r="F615" s="41">
        <f t="shared" si="335"/>
        <v>87</v>
      </c>
      <c r="G615" s="41">
        <f t="shared" si="335"/>
        <v>88</v>
      </c>
      <c r="H615" s="41">
        <f t="shared" si="335"/>
        <v>86</v>
      </c>
      <c r="I615" s="41">
        <f t="shared" si="335"/>
        <v>89</v>
      </c>
      <c r="J615" s="41">
        <f t="shared" si="335"/>
        <v>89</v>
      </c>
      <c r="K615" s="41">
        <f t="shared" si="335"/>
        <v>91</v>
      </c>
      <c r="L615" s="41">
        <f t="shared" si="335"/>
        <v>90</v>
      </c>
      <c r="M615" s="41">
        <f t="shared" si="335"/>
        <v>87</v>
      </c>
      <c r="N615" s="41">
        <f t="shared" si="335"/>
        <v>81</v>
      </c>
      <c r="O615" s="41">
        <f t="shared" si="335"/>
        <v>84</v>
      </c>
      <c r="P615" s="41">
        <f t="shared" si="335"/>
        <v>84</v>
      </c>
      <c r="Q615" s="41">
        <f t="shared" si="335"/>
        <v>83</v>
      </c>
      <c r="R615" s="41">
        <f t="shared" si="335"/>
        <v>83</v>
      </c>
      <c r="S615" s="41">
        <f t="shared" si="334"/>
        <v>1297</v>
      </c>
      <c r="T615" s="41">
        <f t="shared" si="331"/>
        <v>86.47</v>
      </c>
      <c r="U615" s="376"/>
      <c r="V615" s="341"/>
    </row>
    <row r="616" spans="1:22" ht="15" customHeight="1" thickTop="1">
      <c r="A616" s="377">
        <v>68</v>
      </c>
      <c r="B616" s="26"/>
      <c r="C616" s="34" t="s">
        <v>34</v>
      </c>
      <c r="D616" s="83">
        <f>VLOOKUP($A$616,Raport1!$B$8:$T$280,4)</f>
        <v>76.5</v>
      </c>
      <c r="E616" s="83">
        <f>VLOOKUP($A$616,Raport1!$B$8:$T$280,5)</f>
        <v>78</v>
      </c>
      <c r="F616" s="83">
        <f>VLOOKUP($A$616,Raport1!$B$8:$T$280,6)</f>
        <v>75.5</v>
      </c>
      <c r="G616" s="83">
        <f>VLOOKUP($A$616,Raport1!$B$8:$T$280,7)</f>
        <v>81</v>
      </c>
      <c r="H616" s="83">
        <f>VLOOKUP($A$616,Raport1!$B$8:$T$280,8)</f>
        <v>78</v>
      </c>
      <c r="I616" s="83">
        <f>VLOOKUP($A$616,Raport1!$B$8:$T$280,9)</f>
        <v>76</v>
      </c>
      <c r="J616" s="83">
        <f>VLOOKUP($A$616,Raport1!$B$8:$T$280,10)</f>
        <v>84</v>
      </c>
      <c r="K616" s="83">
        <f>VLOOKUP($A$616,Raport1!$B$8:$T$280,11)</f>
        <v>80.5</v>
      </c>
      <c r="L616" s="83">
        <f>VLOOKUP($A$616,Raport1!$B$8:$T$280,12)</f>
        <v>83.5</v>
      </c>
      <c r="M616" s="83">
        <f>VLOOKUP($A$616,Raport1!$B$8:$T$280,13)</f>
        <v>76.5</v>
      </c>
      <c r="N616" s="83">
        <f>VLOOKUP($A$616,Raport1!$B$8:$T$280,14)</f>
        <v>71.5</v>
      </c>
      <c r="O616" s="83">
        <f>VLOOKUP($A$616,Raport1!$B$8:$T$280,15)</f>
        <v>70.5</v>
      </c>
      <c r="P616" s="83">
        <f>VLOOKUP($A$616,Raport1!$B$8:$T$280,16)</f>
        <v>72</v>
      </c>
      <c r="Q616" s="83">
        <f>VLOOKUP($A$616,Raport1!$B$8:$T$280,17)</f>
        <v>78</v>
      </c>
      <c r="R616" s="83">
        <f>VLOOKUP($A$616,Raport1!$B$8:$T$280,18)</f>
        <v>73.5</v>
      </c>
      <c r="S616" s="80">
        <f t="shared" si="334"/>
        <v>1155</v>
      </c>
      <c r="T616" s="80">
        <f t="shared" ref="T616:T624" si="336">ROUND(S616/COUNT(D616:R616),2)</f>
        <v>77</v>
      </c>
      <c r="U616" s="337" t="s">
        <v>203</v>
      </c>
      <c r="V616" s="340" t="s">
        <v>33</v>
      </c>
    </row>
    <row r="617" spans="1:22" ht="15" customHeight="1">
      <c r="A617" s="361"/>
      <c r="B617" s="26"/>
      <c r="C617" s="35" t="s">
        <v>35</v>
      </c>
      <c r="D617" s="84">
        <f>VLOOKUP($A$616,Raport2!$B$8:$T$280,4)</f>
        <v>79</v>
      </c>
      <c r="E617" s="84">
        <f>VLOOKUP($A$616,Raport2!$B$8:$T$280,5)</f>
        <v>79.5</v>
      </c>
      <c r="F617" s="84">
        <f>VLOOKUP($A$616,Raport2!$B$8:$T$280,6)</f>
        <v>72.5</v>
      </c>
      <c r="G617" s="84">
        <f>VLOOKUP($A$616,Raport2!$B$8:$T$280,7)</f>
        <v>88</v>
      </c>
      <c r="H617" s="84">
        <f>VLOOKUP($A$616,Raport2!$B$8:$T$280,8)</f>
        <v>78</v>
      </c>
      <c r="I617" s="84">
        <f>VLOOKUP($A$616,Raport2!$B$8:$T$280,9)</f>
        <v>78.5</v>
      </c>
      <c r="J617" s="84">
        <f>VLOOKUP($A$616,Raport2!$B$8:$T$280,10)</f>
        <v>84</v>
      </c>
      <c r="K617" s="84">
        <f>VLOOKUP($A$616,Raport2!$B$8:$T$280,11)</f>
        <v>82</v>
      </c>
      <c r="L617" s="84">
        <f>VLOOKUP($A$616,Raport2!$B$8:$T$280,12)</f>
        <v>83.5</v>
      </c>
      <c r="M617" s="84">
        <f>VLOOKUP($A$616,Raport2!$B$8:$T$280,13)</f>
        <v>80.5</v>
      </c>
      <c r="N617" s="84">
        <f>VLOOKUP($A$616,Raport2!$B$8:$T$280,14)</f>
        <v>76.5</v>
      </c>
      <c r="O617" s="84">
        <f>VLOOKUP($A$616,Raport2!$B$8:$T$280,15)</f>
        <v>76</v>
      </c>
      <c r="P617" s="84">
        <f>VLOOKUP($A$616,Raport2!$B$8:$T$280,16)</f>
        <v>76</v>
      </c>
      <c r="Q617" s="84">
        <f>VLOOKUP($A$616,Raport2!$B$8:$T$280,17)</f>
        <v>81.5</v>
      </c>
      <c r="R617" s="84">
        <f>VLOOKUP($A$616,Raport2!$B$8:$T$280,18)</f>
        <v>80</v>
      </c>
      <c r="S617" s="38">
        <f t="shared" si="334"/>
        <v>1195.5</v>
      </c>
      <c r="T617" s="38">
        <f t="shared" si="336"/>
        <v>79.7</v>
      </c>
      <c r="U617" s="375"/>
      <c r="V617" s="340"/>
    </row>
    <row r="618" spans="1:22" ht="15" customHeight="1">
      <c r="A618" s="361"/>
      <c r="B618" s="342" t="str">
        <f>VLOOKUP($A$616,PresensiMIPA!$A$7:$W$360,7)</f>
        <v>TUTIMMUL FAIDAH</v>
      </c>
      <c r="C618" s="35" t="s">
        <v>22</v>
      </c>
      <c r="D618" s="84">
        <f>VLOOKUP($A$616,Raport3!$B$8:$T$280,4)</f>
        <v>81</v>
      </c>
      <c r="E618" s="84">
        <f>VLOOKUP($A$616,Raport3!$B$8:$T$280,5)</f>
        <v>85</v>
      </c>
      <c r="F618" s="84">
        <f>VLOOKUP($A$616,Raport3!$B$8:$T$280,6)</f>
        <v>88.5</v>
      </c>
      <c r="G618" s="84">
        <f>VLOOKUP($A$616,Raport3!$B$8:$T$280,7)</f>
        <v>87.5</v>
      </c>
      <c r="H618" s="84">
        <f>VLOOKUP($A$616,Raport3!$B$8:$T$280,8)</f>
        <v>85</v>
      </c>
      <c r="I618" s="84">
        <f>VLOOKUP($A$616,Raport3!$B$8:$T$280,9)</f>
        <v>79.5</v>
      </c>
      <c r="J618" s="84">
        <f>VLOOKUP($A$616,Raport3!$B$8:$T$280,10)</f>
        <v>88</v>
      </c>
      <c r="K618" s="84">
        <f>VLOOKUP($A$616,Raport3!$B$8:$T$280,11)</f>
        <v>87</v>
      </c>
      <c r="L618" s="84">
        <f>VLOOKUP($A$616,Raport3!$B$8:$T$280,12)</f>
        <v>83.5</v>
      </c>
      <c r="M618" s="84">
        <f>VLOOKUP($A$616,Raport3!$B$8:$T$280,13)</f>
        <v>83.5</v>
      </c>
      <c r="N618" s="84">
        <f>VLOOKUP($A$616,Raport3!$B$8:$T$280,14)</f>
        <v>82.5</v>
      </c>
      <c r="O618" s="84">
        <f>VLOOKUP($A$616,Raport3!$B$8:$T$280,15)</f>
        <v>81</v>
      </c>
      <c r="P618" s="84">
        <f>VLOOKUP($A$616,Raport3!$B$8:$T$280,16)</f>
        <v>81</v>
      </c>
      <c r="Q618" s="84">
        <f>VLOOKUP($A$616,Raport3!$B$8:$T$280,17)</f>
        <v>82.5</v>
      </c>
      <c r="R618" s="84">
        <f>VLOOKUP($A$616,Raport3!$B$8:$T$280,18)</f>
        <v>80</v>
      </c>
      <c r="S618" s="38">
        <f t="shared" si="334"/>
        <v>1255.5</v>
      </c>
      <c r="T618" s="38">
        <f t="shared" si="336"/>
        <v>83.7</v>
      </c>
      <c r="U618" s="375"/>
      <c r="V618" s="340"/>
    </row>
    <row r="619" spans="1:22" ht="15" customHeight="1">
      <c r="A619" s="361"/>
      <c r="B619" s="342"/>
      <c r="C619" s="35" t="s">
        <v>23</v>
      </c>
      <c r="D619" s="84">
        <f>VLOOKUP($A$616,Raport4!$B$8:$T$255,4)</f>
        <v>85</v>
      </c>
      <c r="E619" s="84">
        <f>VLOOKUP($A$616,Raport4!$B$8:$T$255,5)</f>
        <v>82.5</v>
      </c>
      <c r="F619" s="84">
        <f>VLOOKUP($A$616,Raport4!$B$8:$T$255,6)</f>
        <v>90.5</v>
      </c>
      <c r="G619" s="84">
        <f>VLOOKUP($A$616,Raport4!$B$8:$T$255,7)</f>
        <v>89</v>
      </c>
      <c r="H619" s="84">
        <f>VLOOKUP($A$616,Raport4!$B$8:$T$255,8)</f>
        <v>87</v>
      </c>
      <c r="I619" s="84">
        <f>VLOOKUP($A$616,Raport4!$B$8:$T$255,9)</f>
        <v>82</v>
      </c>
      <c r="J619" s="84">
        <f>VLOOKUP($A$616,Raport4!$B$8:$T$255,10)</f>
        <v>89.5</v>
      </c>
      <c r="K619" s="84">
        <f>VLOOKUP($A$616,Raport4!$B$8:$T$255,11)</f>
        <v>87</v>
      </c>
      <c r="L619" s="84">
        <f>VLOOKUP($A$616,Raport4!$B$8:$T$255,12)</f>
        <v>84.5</v>
      </c>
      <c r="M619" s="84">
        <f>VLOOKUP($A$616,Raport4!$B$8:$T$255,12)</f>
        <v>84.5</v>
      </c>
      <c r="N619" s="84">
        <f>VLOOKUP($A$616,Raport4!$B$8:$T$255,14)</f>
        <v>82.5</v>
      </c>
      <c r="O619" s="84">
        <f>VLOOKUP($A$616,Raport4!$B$8:$T$255,15)</f>
        <v>82.5</v>
      </c>
      <c r="P619" s="84">
        <f>VLOOKUP($A$616,Raport4!$B$8:$T$255,16)</f>
        <v>82.5</v>
      </c>
      <c r="Q619" s="84">
        <f>VLOOKUP($A$616,Raport4!$B$8:$T$255,17)</f>
        <v>80</v>
      </c>
      <c r="R619" s="84">
        <f>VLOOKUP($A$616,Raport4!$B$8:$T$255,18)</f>
        <v>80.5</v>
      </c>
      <c r="S619" s="38">
        <f t="shared" si="334"/>
        <v>1269.5</v>
      </c>
      <c r="T619" s="38">
        <f t="shared" si="336"/>
        <v>84.63</v>
      </c>
      <c r="U619" s="375"/>
      <c r="V619" s="340"/>
    </row>
    <row r="620" spans="1:22" ht="15" customHeight="1">
      <c r="A620" s="361"/>
      <c r="B620" s="77" t="str">
        <f>VLOOKUP($A$616,PresensiMIPA!$A$7:$W$360,4)</f>
        <v>3526014606020001</v>
      </c>
      <c r="C620" s="35" t="s">
        <v>24</v>
      </c>
      <c r="D620" s="84">
        <f>VLOOKUP($A$616,Raport5!$B$8:$T$280,4)</f>
        <v>85</v>
      </c>
      <c r="E620" s="84">
        <f>VLOOKUP($A$616,Raport5!$B$8:$T$280,5)</f>
        <v>88.5</v>
      </c>
      <c r="F620" s="84">
        <f>VLOOKUP($A$616,Raport5!$B$8:$T$280,6)</f>
        <v>86</v>
      </c>
      <c r="G620" s="84">
        <f>VLOOKUP($A$616,Raport5!$B$8:$T$280,7)</f>
        <v>91</v>
      </c>
      <c r="H620" s="84">
        <f>VLOOKUP($A$616,Raport5!$B$8:$T$280,8)</f>
        <v>90.5</v>
      </c>
      <c r="I620" s="84">
        <f>VLOOKUP($A$616,Raport5!$B$8:$T$280,9)</f>
        <v>83.5</v>
      </c>
      <c r="J620" s="84">
        <f>VLOOKUP($A$616,Raport5!$B$8:$T$280,10)</f>
        <v>92.5</v>
      </c>
      <c r="K620" s="84">
        <f>VLOOKUP($A$616,Raport5!$B$8:$T$280,11)</f>
        <v>87</v>
      </c>
      <c r="L620" s="84">
        <f>VLOOKUP($A$616,Raport5!$B$8:$T$280,12)</f>
        <v>89</v>
      </c>
      <c r="M620" s="84">
        <f>VLOOKUP($A$616,Raport5!$B$8:$T$280,13)</f>
        <v>88.5</v>
      </c>
      <c r="N620" s="84">
        <f>VLOOKUP($A$616,Raport5!$B$8:$T$280,14)</f>
        <v>84.5</v>
      </c>
      <c r="O620" s="84">
        <f>VLOOKUP($A$616,Raport5!$B$8:$T$280,15)</f>
        <v>85.5</v>
      </c>
      <c r="P620" s="84">
        <f>VLOOKUP($A$616,Raport5!$B$8:$T$280,16)</f>
        <v>83</v>
      </c>
      <c r="Q620" s="84">
        <f>VLOOKUP($A$616,Raport5!$B$8:$T$280,17)</f>
        <v>84</v>
      </c>
      <c r="R620" s="84">
        <f>VLOOKUP($A$616,Raport5!$B$8:$T$280,18)</f>
        <v>86.5</v>
      </c>
      <c r="S620" s="38">
        <f t="shared" si="334"/>
        <v>1305</v>
      </c>
      <c r="T620" s="38">
        <f t="shared" si="336"/>
        <v>87</v>
      </c>
      <c r="U620" s="375"/>
      <c r="V620" s="340"/>
    </row>
    <row r="621" spans="1:22" ht="15" customHeight="1">
      <c r="A621" s="361"/>
      <c r="B621" s="78">
        <f>VLOOKUP($A$616,PresensiMIPA!$A$7:$W$360,2)</f>
        <v>12518</v>
      </c>
      <c r="C621" s="35" t="s">
        <v>67</v>
      </c>
      <c r="D621" s="84">
        <f>VLOOKUP($A$616,Raport6!$B$8:$T$280,4)</f>
        <v>88</v>
      </c>
      <c r="E621" s="84">
        <f>VLOOKUP($A$616,Raport6!$B$8:$T$280,5)</f>
        <v>88</v>
      </c>
      <c r="F621" s="84">
        <f>VLOOKUP($A$616,Raport6!$B$8:$T$280,6)</f>
        <v>91</v>
      </c>
      <c r="G621" s="84">
        <f>VLOOKUP($A$616,Raport6!$B$8:$T$280,7)</f>
        <v>91</v>
      </c>
      <c r="H621" s="84">
        <f>VLOOKUP($A$616,Raport6!$B$8:$T$280,8)</f>
        <v>90.5</v>
      </c>
      <c r="I621" s="84">
        <f>VLOOKUP($A$616,Raport6!$B$8:$T$280,9)</f>
        <v>85</v>
      </c>
      <c r="J621" s="84">
        <f>VLOOKUP($A$616,Raport6!$B$8:$T$280,10)</f>
        <v>94</v>
      </c>
      <c r="K621" s="84">
        <f>VLOOKUP($A$616,Raport6!$B$8:$T$280,11)</f>
        <v>90</v>
      </c>
      <c r="L621" s="84">
        <f>VLOOKUP($A$616,Raport6!$B$8:$T$280,12)</f>
        <v>91.5</v>
      </c>
      <c r="M621" s="84">
        <f>VLOOKUP($A$616,Raport6!$B$8:$T$280,13)</f>
        <v>90.5</v>
      </c>
      <c r="N621" s="84">
        <f>VLOOKUP($A$616,Raport6!$B$8:$T$280,14)</f>
        <v>83</v>
      </c>
      <c r="O621" s="84">
        <f>VLOOKUP($A$616,Raport6!$B$8:$T$280,15)</f>
        <v>85.5</v>
      </c>
      <c r="P621" s="84">
        <f>VLOOKUP($A$616,Raport6!$B$8:$T$280,16)</f>
        <v>83.5</v>
      </c>
      <c r="Q621" s="84">
        <f>VLOOKUP($A$616,Raport6!$B$8:$T$280,17)</f>
        <v>86.5</v>
      </c>
      <c r="R621" s="84">
        <f>VLOOKUP($A$616,Raport6!$B$8:$T$280,18)</f>
        <v>87.5</v>
      </c>
      <c r="S621" s="38">
        <f t="shared" si="334"/>
        <v>1325.5</v>
      </c>
      <c r="T621" s="38">
        <f t="shared" si="336"/>
        <v>88.37</v>
      </c>
      <c r="U621" s="375"/>
      <c r="V621" s="340"/>
    </row>
    <row r="622" spans="1:22" ht="15" customHeight="1">
      <c r="A622" s="361"/>
      <c r="B622" s="78" t="str">
        <f>VLOOKUP($A$616,PresensiMIPA!$A$7:$W$360,3)</f>
        <v>0024824493</v>
      </c>
      <c r="C622" s="28" t="s">
        <v>21</v>
      </c>
      <c r="D622" s="40">
        <f t="shared" ref="D622:S622" si="337">ROUND(((D616+D617+D618+D619+D620+D621)/6),2)</f>
        <v>82.42</v>
      </c>
      <c r="E622" s="40">
        <f t="shared" si="337"/>
        <v>83.58</v>
      </c>
      <c r="F622" s="40">
        <f t="shared" si="337"/>
        <v>84</v>
      </c>
      <c r="G622" s="40">
        <f t="shared" si="337"/>
        <v>87.92</v>
      </c>
      <c r="H622" s="40">
        <f t="shared" si="337"/>
        <v>84.83</v>
      </c>
      <c r="I622" s="40">
        <f t="shared" si="337"/>
        <v>80.75</v>
      </c>
      <c r="J622" s="40">
        <f t="shared" si="337"/>
        <v>88.67</v>
      </c>
      <c r="K622" s="40">
        <f t="shared" si="337"/>
        <v>85.58</v>
      </c>
      <c r="L622" s="40">
        <f t="shared" si="337"/>
        <v>85.92</v>
      </c>
      <c r="M622" s="40">
        <f t="shared" ref="M622" si="338">ROUND(((M616+M617+M618+M619+M620+M621)/6),2)</f>
        <v>84</v>
      </c>
      <c r="N622" s="40">
        <f t="shared" si="337"/>
        <v>80.08</v>
      </c>
      <c r="O622" s="40">
        <f t="shared" si="337"/>
        <v>80.17</v>
      </c>
      <c r="P622" s="40">
        <f t="shared" si="337"/>
        <v>79.67</v>
      </c>
      <c r="Q622" s="40">
        <f t="shared" si="337"/>
        <v>82.08</v>
      </c>
      <c r="R622" s="40">
        <f t="shared" si="337"/>
        <v>81.33</v>
      </c>
      <c r="S622" s="39">
        <f t="shared" si="337"/>
        <v>1251</v>
      </c>
      <c r="T622" s="40">
        <f t="shared" si="336"/>
        <v>83.4</v>
      </c>
      <c r="U622" s="375"/>
      <c r="V622" s="340"/>
    </row>
    <row r="623" spans="1:22" ht="15" customHeight="1">
      <c r="A623" s="361"/>
      <c r="B623" s="78"/>
      <c r="C623" s="28" t="s">
        <v>206</v>
      </c>
      <c r="D623" s="79">
        <f>VLOOKUP($A$616,'Nilai USP'!$B$8:$T$280,4)</f>
        <v>93</v>
      </c>
      <c r="E623" s="79">
        <f>VLOOKUP($A$616,'Nilai USP'!$B$8:$T$280,5)</f>
        <v>82.307692307692307</v>
      </c>
      <c r="F623" s="79">
        <f>VLOOKUP($A$616,'Nilai USP'!$B$8:$T$280,6)</f>
        <v>87</v>
      </c>
      <c r="G623" s="79">
        <f>VLOOKUP($A$616,'Nilai USP'!$B$8:$T$280,7)</f>
        <v>84</v>
      </c>
      <c r="H623" s="79">
        <f>VLOOKUP($A$616,'Nilai USP'!$B$8:$T$280,8)</f>
        <v>86</v>
      </c>
      <c r="I623" s="79">
        <f>VLOOKUP($A$616,'Nilai USP'!$B$8:$T$280,9)</f>
        <v>93</v>
      </c>
      <c r="J623" s="79">
        <f>VLOOKUP($A$616,'Nilai USP'!$B$8:$T$280,10)</f>
        <v>88</v>
      </c>
      <c r="K623" s="79">
        <f>VLOOKUP($A$616,'Nilai USP'!$B$8:$T$280,11)</f>
        <v>93</v>
      </c>
      <c r="L623" s="79">
        <f>VLOOKUP($A$616,'Nilai USP'!$B$8:$T$280,12)</f>
        <v>92</v>
      </c>
      <c r="M623" s="79">
        <f>VLOOKUP($A$616,'Nilai USP'!$B$8:$T$280,13)</f>
        <v>87.64705882352942</v>
      </c>
      <c r="N623" s="79">
        <f>VLOOKUP($A$616,'Nilai USP'!$B$8:$T$280,14)</f>
        <v>84</v>
      </c>
      <c r="O623" s="79">
        <f>VLOOKUP($A$616,'Nilai USP'!$B$8:$T$280,15)</f>
        <v>90</v>
      </c>
      <c r="P623" s="79">
        <f>VLOOKUP($A$616,'Nilai USP'!$B$8:$T$280,16)</f>
        <v>87</v>
      </c>
      <c r="Q623" s="79">
        <f>VLOOKUP($A$616,'Nilai USP'!$B$8:$T$280,17)</f>
        <v>85</v>
      </c>
      <c r="R623" s="79">
        <f>VLOOKUP($A$616,'Nilai USP'!$B$8:$T$280,18)</f>
        <v>83</v>
      </c>
      <c r="S623" s="38">
        <f t="shared" ref="S623:S630" si="339">SUM(D623:R623)</f>
        <v>1314.9547511312217</v>
      </c>
      <c r="T623" s="38">
        <f t="shared" si="336"/>
        <v>87.66</v>
      </c>
      <c r="U623" s="375"/>
      <c r="V623" s="340"/>
    </row>
    <row r="624" spans="1:22" ht="15" customHeight="1" thickBot="1">
      <c r="A624" s="362"/>
      <c r="B624" s="29"/>
      <c r="C624" s="37" t="s">
        <v>205</v>
      </c>
      <c r="D624" s="41">
        <f t="shared" ref="D624:R624" si="340">ROUND((D622*$V$6+D623*$V$7),0)</f>
        <v>88</v>
      </c>
      <c r="E624" s="41">
        <f t="shared" si="340"/>
        <v>83</v>
      </c>
      <c r="F624" s="41">
        <f t="shared" si="340"/>
        <v>86</v>
      </c>
      <c r="G624" s="41">
        <f t="shared" si="340"/>
        <v>86</v>
      </c>
      <c r="H624" s="41">
        <f t="shared" si="340"/>
        <v>85</v>
      </c>
      <c r="I624" s="41">
        <f t="shared" si="340"/>
        <v>87</v>
      </c>
      <c r="J624" s="41">
        <f t="shared" si="340"/>
        <v>88</v>
      </c>
      <c r="K624" s="41">
        <f t="shared" si="340"/>
        <v>89</v>
      </c>
      <c r="L624" s="41">
        <f t="shared" si="340"/>
        <v>89</v>
      </c>
      <c r="M624" s="41">
        <f t="shared" si="340"/>
        <v>86</v>
      </c>
      <c r="N624" s="41">
        <f t="shared" si="340"/>
        <v>82</v>
      </c>
      <c r="O624" s="41">
        <f t="shared" si="340"/>
        <v>85</v>
      </c>
      <c r="P624" s="41">
        <f t="shared" si="340"/>
        <v>83</v>
      </c>
      <c r="Q624" s="41">
        <f t="shared" si="340"/>
        <v>84</v>
      </c>
      <c r="R624" s="41">
        <f t="shared" si="340"/>
        <v>82</v>
      </c>
      <c r="S624" s="41">
        <f t="shared" si="339"/>
        <v>1283</v>
      </c>
      <c r="T624" s="41">
        <f t="shared" si="336"/>
        <v>85.53</v>
      </c>
      <c r="U624" s="376"/>
      <c r="V624" s="341"/>
    </row>
    <row r="625" spans="1:22" ht="15" customHeight="1" thickTop="1">
      <c r="A625" s="377">
        <v>69</v>
      </c>
      <c r="B625" s="26"/>
      <c r="C625" s="34" t="s">
        <v>34</v>
      </c>
      <c r="D625" s="83">
        <f>VLOOKUP($A$625,Raport1!$B$8:$T$280,4)</f>
        <v>75</v>
      </c>
      <c r="E625" s="83">
        <f>VLOOKUP($A$625,Raport1!$B$8:$T$280,5)</f>
        <v>74</v>
      </c>
      <c r="F625" s="83">
        <f>VLOOKUP($A$625,Raport1!$B$8:$T$280,6)</f>
        <v>73</v>
      </c>
      <c r="G625" s="83">
        <f>VLOOKUP($A$625,Raport1!$B$8:$T$280,7)</f>
        <v>75.5</v>
      </c>
      <c r="H625" s="83">
        <f>VLOOKUP($A$625,Raport1!$B$8:$T$280,8)</f>
        <v>72</v>
      </c>
      <c r="I625" s="83">
        <f>VLOOKUP($A$625,Raport1!$B$8:$T$280,9)</f>
        <v>79</v>
      </c>
      <c r="J625" s="83">
        <f>VLOOKUP($A$625,Raport1!$B$8:$T$280,10)</f>
        <v>81.5</v>
      </c>
      <c r="K625" s="83">
        <f>VLOOKUP($A$625,Raport1!$B$8:$T$280,11)</f>
        <v>82.5</v>
      </c>
      <c r="L625" s="83">
        <f>VLOOKUP($A$625,Raport1!$B$8:$T$280,12)</f>
        <v>82</v>
      </c>
      <c r="M625" s="83">
        <f>VLOOKUP($A$625,Raport1!$B$8:$T$280,13)</f>
        <v>73</v>
      </c>
      <c r="N625" s="83">
        <f>VLOOKUP($A$625,Raport1!$B$8:$T$280,14)</f>
        <v>74</v>
      </c>
      <c r="O625" s="83">
        <f>VLOOKUP($A$625,Raport1!$B$8:$T$280,15)</f>
        <v>72</v>
      </c>
      <c r="P625" s="83">
        <f>VLOOKUP($A$625,Raport1!$B$8:$T$280,16)</f>
        <v>69</v>
      </c>
      <c r="Q625" s="83">
        <f>VLOOKUP($A$625,Raport1!$B$8:$T$280,17)</f>
        <v>76</v>
      </c>
      <c r="R625" s="83">
        <f>VLOOKUP($A$625,Raport1!$B$8:$T$280,18)</f>
        <v>79</v>
      </c>
      <c r="S625" s="80">
        <f t="shared" si="339"/>
        <v>1137.5</v>
      </c>
      <c r="T625" s="80">
        <f t="shared" ref="T625:T633" si="341">ROUND(S625/COUNT(D625:R625),2)</f>
        <v>75.83</v>
      </c>
      <c r="U625" s="337" t="s">
        <v>203</v>
      </c>
      <c r="V625" s="340" t="s">
        <v>33</v>
      </c>
    </row>
    <row r="626" spans="1:22" ht="15" customHeight="1">
      <c r="A626" s="361"/>
      <c r="B626" s="26"/>
      <c r="C626" s="35" t="s">
        <v>35</v>
      </c>
      <c r="D626" s="84">
        <f>VLOOKUP($A$625,Raport2!$B$8:$T$280,4)</f>
        <v>76.5</v>
      </c>
      <c r="E626" s="84">
        <f>VLOOKUP($A$625,Raport2!$B$8:$T$280,5)</f>
        <v>75.5</v>
      </c>
      <c r="F626" s="84">
        <f>VLOOKUP($A$625,Raport2!$B$8:$T$280,6)</f>
        <v>74</v>
      </c>
      <c r="G626" s="84">
        <f>VLOOKUP($A$625,Raport2!$B$8:$T$280,7)</f>
        <v>78</v>
      </c>
      <c r="H626" s="84">
        <f>VLOOKUP($A$625,Raport2!$B$8:$T$280,8)</f>
        <v>72</v>
      </c>
      <c r="I626" s="84">
        <f>VLOOKUP($A$625,Raport2!$B$8:$T$280,9)</f>
        <v>79</v>
      </c>
      <c r="J626" s="84">
        <f>VLOOKUP($A$625,Raport2!$B$8:$T$280,10)</f>
        <v>85</v>
      </c>
      <c r="K626" s="84">
        <f>VLOOKUP($A$625,Raport2!$B$8:$T$280,11)</f>
        <v>84.5</v>
      </c>
      <c r="L626" s="84">
        <f>VLOOKUP($A$625,Raport2!$B$8:$T$280,12)</f>
        <v>82.5</v>
      </c>
      <c r="M626" s="84">
        <f>VLOOKUP($A$625,Raport2!$B$8:$T$280,13)</f>
        <v>75.5</v>
      </c>
      <c r="N626" s="84">
        <f>VLOOKUP($A$625,Raport2!$B$8:$T$280,14)</f>
        <v>80.5</v>
      </c>
      <c r="O626" s="84">
        <f>VLOOKUP($A$625,Raport2!$B$8:$T$280,15)</f>
        <v>75</v>
      </c>
      <c r="P626" s="84">
        <f>VLOOKUP($A$625,Raport2!$B$8:$T$280,16)</f>
        <v>85</v>
      </c>
      <c r="Q626" s="84">
        <f>VLOOKUP($A$625,Raport2!$B$8:$T$280,17)</f>
        <v>78.5</v>
      </c>
      <c r="R626" s="84">
        <f>VLOOKUP($A$625,Raport2!$B$8:$T$280,18)</f>
        <v>85.5</v>
      </c>
      <c r="S626" s="38">
        <f t="shared" si="339"/>
        <v>1187</v>
      </c>
      <c r="T626" s="38">
        <f t="shared" si="341"/>
        <v>79.13</v>
      </c>
      <c r="U626" s="375"/>
      <c r="V626" s="340"/>
    </row>
    <row r="627" spans="1:22" ht="15" customHeight="1">
      <c r="A627" s="361"/>
      <c r="B627" s="342" t="str">
        <f>VLOOKUP($A$625,PresensiMIPA!$A$7:$W$360,7)</f>
        <v>ABDULLAH HAMMAM FANDI</v>
      </c>
      <c r="C627" s="35" t="s">
        <v>22</v>
      </c>
      <c r="D627" s="84">
        <f>VLOOKUP($A$625,Raport3!$B$8:$T$280,4)</f>
        <v>78.5</v>
      </c>
      <c r="E627" s="84">
        <f>VLOOKUP($A$625,Raport3!$B$8:$T$280,5)</f>
        <v>76.5</v>
      </c>
      <c r="F627" s="84">
        <f>VLOOKUP($A$625,Raport3!$B$8:$T$280,6)</f>
        <v>79.5</v>
      </c>
      <c r="G627" s="84">
        <f>VLOOKUP($A$625,Raport3!$B$8:$T$280,7)</f>
        <v>80.5</v>
      </c>
      <c r="H627" s="84">
        <f>VLOOKUP($A$625,Raport3!$B$8:$T$280,8)</f>
        <v>83</v>
      </c>
      <c r="I627" s="84">
        <f>VLOOKUP($A$625,Raport3!$B$8:$T$280,9)</f>
        <v>80.5</v>
      </c>
      <c r="J627" s="84">
        <f>VLOOKUP($A$625,Raport3!$B$8:$T$280,10)</f>
        <v>86.5</v>
      </c>
      <c r="K627" s="84">
        <f>VLOOKUP($A$625,Raport3!$B$8:$T$280,11)</f>
        <v>88</v>
      </c>
      <c r="L627" s="84">
        <f>VLOOKUP($A$625,Raport3!$B$8:$T$280,12)</f>
        <v>83.5</v>
      </c>
      <c r="M627" s="84">
        <f>VLOOKUP($A$625,Raport3!$B$8:$T$280,13)</f>
        <v>79</v>
      </c>
      <c r="N627" s="84">
        <f>VLOOKUP($A$625,Raport3!$B$8:$T$280,14)</f>
        <v>83</v>
      </c>
      <c r="O627" s="84">
        <f>VLOOKUP($A$625,Raport3!$B$8:$T$280,15)</f>
        <v>74.5</v>
      </c>
      <c r="P627" s="84">
        <f>VLOOKUP($A$625,Raport3!$B$8:$T$280,16)</f>
        <v>79</v>
      </c>
      <c r="Q627" s="84">
        <f>VLOOKUP($A$625,Raport3!$B$8:$T$280,17)</f>
        <v>79</v>
      </c>
      <c r="R627" s="84">
        <f>VLOOKUP($A$625,Raport3!$B$8:$T$280,18)</f>
        <v>87</v>
      </c>
      <c r="S627" s="38">
        <f t="shared" si="339"/>
        <v>1218</v>
      </c>
      <c r="T627" s="38">
        <f t="shared" si="341"/>
        <v>81.2</v>
      </c>
      <c r="U627" s="375"/>
      <c r="V627" s="340"/>
    </row>
    <row r="628" spans="1:22" ht="15" customHeight="1">
      <c r="A628" s="361"/>
      <c r="B628" s="342"/>
      <c r="C628" s="35" t="s">
        <v>23</v>
      </c>
      <c r="D628" s="84">
        <f>VLOOKUP($A$625,Raport4!$B$8:$T$255,4)</f>
        <v>81.5</v>
      </c>
      <c r="E628" s="84">
        <f>VLOOKUP($A$625,Raport4!$B$8:$T$255,5)</f>
        <v>78</v>
      </c>
      <c r="F628" s="84">
        <f>VLOOKUP($A$625,Raport4!$B$8:$T$255,6)</f>
        <v>81</v>
      </c>
      <c r="G628" s="84">
        <f>VLOOKUP($A$625,Raport4!$B$8:$T$255,7)</f>
        <v>83</v>
      </c>
      <c r="H628" s="84">
        <f>VLOOKUP($A$625,Raport4!$B$8:$T$255,8)</f>
        <v>87</v>
      </c>
      <c r="I628" s="84">
        <f>VLOOKUP($A$625,Raport4!$B$8:$T$255,9)</f>
        <v>82</v>
      </c>
      <c r="J628" s="84">
        <f>VLOOKUP($A$625,Raport4!$B$8:$T$255,10)</f>
        <v>91</v>
      </c>
      <c r="K628" s="84">
        <f>VLOOKUP($A$625,Raport4!$B$8:$T$255,11)</f>
        <v>88</v>
      </c>
      <c r="L628" s="84">
        <f>VLOOKUP($A$625,Raport4!$B$8:$T$255,12)</f>
        <v>84</v>
      </c>
      <c r="M628" s="84">
        <f>VLOOKUP($A$625,Raport4!$B$8:$T$255,12)</f>
        <v>84</v>
      </c>
      <c r="N628" s="84">
        <f>VLOOKUP($A$625,Raport4!$B$8:$T$255,14)</f>
        <v>84</v>
      </c>
      <c r="O628" s="84">
        <f>VLOOKUP($A$625,Raport4!$B$8:$T$255,15)</f>
        <v>80</v>
      </c>
      <c r="P628" s="84">
        <f>VLOOKUP($A$625,Raport4!$B$8:$T$255,16)</f>
        <v>79.5</v>
      </c>
      <c r="Q628" s="84">
        <f>VLOOKUP($A$625,Raport4!$B$8:$T$255,17)</f>
        <v>79</v>
      </c>
      <c r="R628" s="84">
        <f>VLOOKUP($A$625,Raport4!$B$8:$T$255,18)</f>
        <v>87</v>
      </c>
      <c r="S628" s="38">
        <f t="shared" si="339"/>
        <v>1249</v>
      </c>
      <c r="T628" s="38">
        <f t="shared" si="341"/>
        <v>83.27</v>
      </c>
      <c r="U628" s="375"/>
      <c r="V628" s="340"/>
    </row>
    <row r="629" spans="1:22" ht="15" customHeight="1">
      <c r="A629" s="361"/>
      <c r="B629" s="77" t="str">
        <f>VLOOKUP($A$625,PresensiMIPA!$A$7:$W$360,4)</f>
        <v>3526010605040001</v>
      </c>
      <c r="C629" s="35" t="s">
        <v>24</v>
      </c>
      <c r="D629" s="84">
        <f>VLOOKUP($A$625,Raport5!$B$8:$T$280,4)</f>
        <v>84.5</v>
      </c>
      <c r="E629" s="84">
        <f>VLOOKUP($A$625,Raport5!$B$8:$T$280,5)</f>
        <v>84</v>
      </c>
      <c r="F629" s="84">
        <f>VLOOKUP($A$625,Raport5!$B$8:$T$280,6)</f>
        <v>85</v>
      </c>
      <c r="G629" s="84">
        <f>VLOOKUP($A$625,Raport5!$B$8:$T$280,7)</f>
        <v>82.5</v>
      </c>
      <c r="H629" s="84">
        <f>VLOOKUP($A$625,Raport5!$B$8:$T$280,8)</f>
        <v>86.5</v>
      </c>
      <c r="I629" s="84">
        <f>VLOOKUP($A$625,Raport5!$B$8:$T$280,9)</f>
        <v>82.5</v>
      </c>
      <c r="J629" s="84">
        <f>VLOOKUP($A$625,Raport5!$B$8:$T$280,10)</f>
        <v>93</v>
      </c>
      <c r="K629" s="84">
        <f>VLOOKUP($A$625,Raport5!$B$8:$T$280,11)</f>
        <v>90</v>
      </c>
      <c r="L629" s="84">
        <f>VLOOKUP($A$625,Raport5!$B$8:$T$280,12)</f>
        <v>88</v>
      </c>
      <c r="M629" s="84">
        <f>VLOOKUP($A$625,Raport5!$B$8:$T$280,13)</f>
        <v>77.5</v>
      </c>
      <c r="N629" s="84">
        <f>VLOOKUP($A$625,Raport5!$B$8:$T$280,14)</f>
        <v>85.5</v>
      </c>
      <c r="O629" s="84">
        <f>VLOOKUP($A$625,Raport5!$B$8:$T$280,15)</f>
        <v>83</v>
      </c>
      <c r="P629" s="84">
        <f>VLOOKUP($A$625,Raport5!$B$8:$T$280,16)</f>
        <v>80</v>
      </c>
      <c r="Q629" s="84">
        <f>VLOOKUP($A$625,Raport5!$B$8:$T$280,17)</f>
        <v>86</v>
      </c>
      <c r="R629" s="84">
        <f>VLOOKUP($A$625,Raport5!$B$8:$T$280,18)</f>
        <v>91</v>
      </c>
      <c r="S629" s="38">
        <f t="shared" si="339"/>
        <v>1279</v>
      </c>
      <c r="T629" s="38">
        <f t="shared" si="341"/>
        <v>85.27</v>
      </c>
      <c r="U629" s="375"/>
      <c r="V629" s="340"/>
    </row>
    <row r="630" spans="1:22" ht="15" customHeight="1">
      <c r="A630" s="361"/>
      <c r="B630" s="78">
        <f>VLOOKUP($A$625,PresensiMIPA!$A$7:$W$360,2)</f>
        <v>12126</v>
      </c>
      <c r="C630" s="35" t="s">
        <v>67</v>
      </c>
      <c r="D630" s="84">
        <f>VLOOKUP($A$625,Raport6!$B$8:$T$280,4)</f>
        <v>85</v>
      </c>
      <c r="E630" s="84">
        <f>VLOOKUP($A$625,Raport6!$B$8:$T$280,5)</f>
        <v>88.5</v>
      </c>
      <c r="F630" s="84">
        <f>VLOOKUP($A$625,Raport6!$B$8:$T$280,6)</f>
        <v>89</v>
      </c>
      <c r="G630" s="84">
        <f>VLOOKUP($A$625,Raport6!$B$8:$T$280,7)</f>
        <v>82.5</v>
      </c>
      <c r="H630" s="84">
        <f>VLOOKUP($A$625,Raport6!$B$8:$T$280,8)</f>
        <v>86.5</v>
      </c>
      <c r="I630" s="84">
        <f>VLOOKUP($A$625,Raport6!$B$8:$T$280,9)</f>
        <v>87.5</v>
      </c>
      <c r="J630" s="84">
        <f>VLOOKUP($A$625,Raport6!$B$8:$T$280,10)</f>
        <v>95</v>
      </c>
      <c r="K630" s="84">
        <f>VLOOKUP($A$625,Raport6!$B$8:$T$280,11)</f>
        <v>93</v>
      </c>
      <c r="L630" s="84">
        <f>VLOOKUP($A$625,Raport6!$B$8:$T$280,12)</f>
        <v>86.5</v>
      </c>
      <c r="M630" s="84">
        <f>VLOOKUP($A$625,Raport6!$B$8:$T$280,13)</f>
        <v>80.5</v>
      </c>
      <c r="N630" s="84">
        <f>VLOOKUP($A$625,Raport6!$B$8:$T$280,14)</f>
        <v>81</v>
      </c>
      <c r="O630" s="84">
        <f>VLOOKUP($A$625,Raport6!$B$8:$T$280,15)</f>
        <v>82.5</v>
      </c>
      <c r="P630" s="84">
        <f>VLOOKUP($A$625,Raport6!$B$8:$T$280,16)</f>
        <v>80.5</v>
      </c>
      <c r="Q630" s="84">
        <f>VLOOKUP($A$625,Raport6!$B$8:$T$280,17)</f>
        <v>85</v>
      </c>
      <c r="R630" s="84">
        <f>VLOOKUP($A$625,Raport6!$B$8:$T$280,18)</f>
        <v>92.5</v>
      </c>
      <c r="S630" s="38">
        <f t="shared" si="339"/>
        <v>1295.5</v>
      </c>
      <c r="T630" s="38">
        <f t="shared" si="341"/>
        <v>86.37</v>
      </c>
      <c r="U630" s="375"/>
      <c r="V630" s="340"/>
    </row>
    <row r="631" spans="1:22" ht="15" customHeight="1">
      <c r="A631" s="361"/>
      <c r="B631" s="78" t="str">
        <f>VLOOKUP($A$625,PresensiMIPA!$A$7:$W$360,3)</f>
        <v>0049449279</v>
      </c>
      <c r="C631" s="28" t="s">
        <v>21</v>
      </c>
      <c r="D631" s="40">
        <f t="shared" ref="D631:S631" si="342">ROUND(((D625+D626+D627+D628+D629+D630)/6),2)</f>
        <v>80.17</v>
      </c>
      <c r="E631" s="40">
        <f t="shared" si="342"/>
        <v>79.42</v>
      </c>
      <c r="F631" s="40">
        <f t="shared" si="342"/>
        <v>80.25</v>
      </c>
      <c r="G631" s="40">
        <f t="shared" si="342"/>
        <v>80.33</v>
      </c>
      <c r="H631" s="40">
        <f t="shared" si="342"/>
        <v>81.17</v>
      </c>
      <c r="I631" s="40">
        <f t="shared" si="342"/>
        <v>81.75</v>
      </c>
      <c r="J631" s="40">
        <f t="shared" si="342"/>
        <v>88.67</v>
      </c>
      <c r="K631" s="40">
        <f t="shared" si="342"/>
        <v>87.67</v>
      </c>
      <c r="L631" s="40">
        <f t="shared" si="342"/>
        <v>84.42</v>
      </c>
      <c r="M631" s="40">
        <f t="shared" ref="M631" si="343">ROUND(((M625+M626+M627+M628+M629+M630)/6),2)</f>
        <v>78.25</v>
      </c>
      <c r="N631" s="40">
        <f t="shared" si="342"/>
        <v>81.33</v>
      </c>
      <c r="O631" s="40">
        <f t="shared" si="342"/>
        <v>77.83</v>
      </c>
      <c r="P631" s="40">
        <f t="shared" si="342"/>
        <v>78.83</v>
      </c>
      <c r="Q631" s="40">
        <f t="shared" si="342"/>
        <v>80.58</v>
      </c>
      <c r="R631" s="40">
        <f t="shared" si="342"/>
        <v>87</v>
      </c>
      <c r="S631" s="39">
        <f t="shared" si="342"/>
        <v>1227.67</v>
      </c>
      <c r="T631" s="40">
        <f t="shared" si="341"/>
        <v>81.84</v>
      </c>
      <c r="U631" s="375"/>
      <c r="V631" s="340"/>
    </row>
    <row r="632" spans="1:22" ht="15" customHeight="1">
      <c r="A632" s="361"/>
      <c r="B632" s="78"/>
      <c r="C632" s="28" t="s">
        <v>206</v>
      </c>
      <c r="D632" s="79">
        <f>VLOOKUP($A$625,'Nilai USP'!$B$8:$T$280,4)</f>
        <v>93</v>
      </c>
      <c r="E632" s="79">
        <f>VLOOKUP($A$625,'Nilai USP'!$B$8:$T$280,5)</f>
        <v>85.384615384615387</v>
      </c>
      <c r="F632" s="79">
        <f>VLOOKUP($A$625,'Nilai USP'!$B$8:$T$280,6)</f>
        <v>89</v>
      </c>
      <c r="G632" s="79">
        <f>VLOOKUP($A$625,'Nilai USP'!$B$8:$T$280,7)</f>
        <v>88</v>
      </c>
      <c r="H632" s="79">
        <f>VLOOKUP($A$625,'Nilai USP'!$B$8:$T$280,8)</f>
        <v>92</v>
      </c>
      <c r="I632" s="79">
        <f>VLOOKUP($A$625,'Nilai USP'!$B$8:$T$280,9)</f>
        <v>91</v>
      </c>
      <c r="J632" s="79">
        <f>VLOOKUP($A$625,'Nilai USP'!$B$8:$T$280,10)</f>
        <v>93</v>
      </c>
      <c r="K632" s="79">
        <f>VLOOKUP($A$625,'Nilai USP'!$B$8:$T$280,11)</f>
        <v>91</v>
      </c>
      <c r="L632" s="79">
        <f>VLOOKUP($A$625,'Nilai USP'!$B$8:$T$280,12)</f>
        <v>89</v>
      </c>
      <c r="M632" s="79">
        <f>VLOOKUP($A$625,'Nilai USP'!$B$8:$T$280,13)</f>
        <v>89.411764705882348</v>
      </c>
      <c r="N632" s="79">
        <f>VLOOKUP($A$625,'Nilai USP'!$B$8:$T$280,14)</f>
        <v>91</v>
      </c>
      <c r="O632" s="79">
        <f>VLOOKUP($A$625,'Nilai USP'!$B$8:$T$280,15)</f>
        <v>84</v>
      </c>
      <c r="P632" s="79">
        <f>VLOOKUP($A$625,'Nilai USP'!$B$8:$T$280,16)</f>
        <v>86</v>
      </c>
      <c r="Q632" s="79">
        <f>VLOOKUP($A$625,'Nilai USP'!$B$8:$T$280,17)</f>
        <v>77</v>
      </c>
      <c r="R632" s="79">
        <f>VLOOKUP($A$625,'Nilai USP'!$B$8:$T$280,18)</f>
        <v>85</v>
      </c>
      <c r="S632" s="38">
        <f t="shared" ref="S632:S639" si="344">SUM(D632:R632)</f>
        <v>1323.7963800904977</v>
      </c>
      <c r="T632" s="38">
        <f t="shared" si="341"/>
        <v>88.25</v>
      </c>
      <c r="U632" s="375"/>
      <c r="V632" s="340"/>
    </row>
    <row r="633" spans="1:22" ht="15" customHeight="1" thickBot="1">
      <c r="A633" s="362"/>
      <c r="B633" s="29"/>
      <c r="C633" s="37" t="s">
        <v>205</v>
      </c>
      <c r="D633" s="41">
        <f t="shared" ref="D633:R633" si="345">ROUND((D631*$V$6+D632*$V$7),0)</f>
        <v>87</v>
      </c>
      <c r="E633" s="41">
        <f t="shared" si="345"/>
        <v>82</v>
      </c>
      <c r="F633" s="41">
        <f t="shared" si="345"/>
        <v>85</v>
      </c>
      <c r="G633" s="41">
        <f t="shared" si="345"/>
        <v>84</v>
      </c>
      <c r="H633" s="41">
        <f t="shared" si="345"/>
        <v>87</v>
      </c>
      <c r="I633" s="41">
        <f t="shared" si="345"/>
        <v>86</v>
      </c>
      <c r="J633" s="41">
        <f t="shared" si="345"/>
        <v>91</v>
      </c>
      <c r="K633" s="41">
        <f t="shared" si="345"/>
        <v>89</v>
      </c>
      <c r="L633" s="41">
        <f t="shared" si="345"/>
        <v>87</v>
      </c>
      <c r="M633" s="41">
        <f t="shared" si="345"/>
        <v>84</v>
      </c>
      <c r="N633" s="41">
        <f t="shared" si="345"/>
        <v>86</v>
      </c>
      <c r="O633" s="41">
        <f t="shared" si="345"/>
        <v>81</v>
      </c>
      <c r="P633" s="41">
        <f t="shared" si="345"/>
        <v>82</v>
      </c>
      <c r="Q633" s="41">
        <f t="shared" si="345"/>
        <v>79</v>
      </c>
      <c r="R633" s="41">
        <f t="shared" si="345"/>
        <v>86</v>
      </c>
      <c r="S633" s="41">
        <f t="shared" si="344"/>
        <v>1276</v>
      </c>
      <c r="T633" s="41">
        <f t="shared" si="341"/>
        <v>85.07</v>
      </c>
      <c r="U633" s="376"/>
      <c r="V633" s="341"/>
    </row>
    <row r="634" spans="1:22" ht="15" customHeight="1" thickTop="1">
      <c r="A634" s="377">
        <v>70</v>
      </c>
      <c r="B634" s="26"/>
      <c r="C634" s="34" t="s">
        <v>34</v>
      </c>
      <c r="D634" s="83">
        <f>VLOOKUP($A$634,Raport1!$B$8:$T$280,4)</f>
        <v>79</v>
      </c>
      <c r="E634" s="83">
        <f>VLOOKUP($A$634,Raport1!$B$8:$T$280,5)</f>
        <v>78</v>
      </c>
      <c r="F634" s="83">
        <f>VLOOKUP($A$634,Raport1!$B$8:$T$280,6)</f>
        <v>72.5</v>
      </c>
      <c r="G634" s="83">
        <f>VLOOKUP($A$634,Raport1!$B$8:$T$280,7)</f>
        <v>80.5</v>
      </c>
      <c r="H634" s="83">
        <f>VLOOKUP($A$634,Raport1!$B$8:$T$280,8)</f>
        <v>76</v>
      </c>
      <c r="I634" s="83">
        <f>VLOOKUP($A$634,Raport1!$B$8:$T$280,9)</f>
        <v>78.5</v>
      </c>
      <c r="J634" s="83">
        <f>VLOOKUP($A$634,Raport1!$B$8:$T$280,10)</f>
        <v>84</v>
      </c>
      <c r="K634" s="83">
        <f>VLOOKUP($A$634,Raport1!$B$8:$T$280,11)</f>
        <v>81</v>
      </c>
      <c r="L634" s="83">
        <f>VLOOKUP($A$634,Raport1!$B$8:$T$280,12)</f>
        <v>82</v>
      </c>
      <c r="M634" s="83">
        <f>VLOOKUP($A$634,Raport1!$B$8:$T$280,13)</f>
        <v>74.5</v>
      </c>
      <c r="N634" s="83">
        <f>VLOOKUP($A$634,Raport1!$B$8:$T$280,14)</f>
        <v>73</v>
      </c>
      <c r="O634" s="83">
        <f>VLOOKUP($A$634,Raport1!$B$8:$T$280,15)</f>
        <v>78.5</v>
      </c>
      <c r="P634" s="83">
        <f>VLOOKUP($A$634,Raport1!$B$8:$T$280,16)</f>
        <v>72</v>
      </c>
      <c r="Q634" s="83">
        <f>VLOOKUP($A$634,Raport1!$B$8:$T$280,17)</f>
        <v>77.5</v>
      </c>
      <c r="R634" s="83">
        <f>VLOOKUP($A$634,Raport1!$B$8:$T$280,18)</f>
        <v>78</v>
      </c>
      <c r="S634" s="80">
        <f t="shared" si="344"/>
        <v>1165</v>
      </c>
      <c r="T634" s="80">
        <f t="shared" ref="T634:T642" si="346">ROUND(S634/COUNT(D634:R634),2)</f>
        <v>77.67</v>
      </c>
      <c r="U634" s="337" t="s">
        <v>203</v>
      </c>
      <c r="V634" s="340" t="s">
        <v>33</v>
      </c>
    </row>
    <row r="635" spans="1:22" ht="15" customHeight="1">
      <c r="A635" s="361"/>
      <c r="B635" s="26"/>
      <c r="C635" s="35" t="s">
        <v>35</v>
      </c>
      <c r="D635" s="84">
        <f>VLOOKUP($A$634,Raport2!$B$8:$T$280,4)</f>
        <v>81</v>
      </c>
      <c r="E635" s="84">
        <f>VLOOKUP($A$634,Raport2!$B$8:$T$280,5)</f>
        <v>78.5</v>
      </c>
      <c r="F635" s="84">
        <f>VLOOKUP($A$634,Raport2!$B$8:$T$280,6)</f>
        <v>74.5</v>
      </c>
      <c r="G635" s="84">
        <f>VLOOKUP($A$634,Raport2!$B$8:$T$280,7)</f>
        <v>80.5</v>
      </c>
      <c r="H635" s="84">
        <f>VLOOKUP($A$634,Raport2!$B$8:$T$280,8)</f>
        <v>76</v>
      </c>
      <c r="I635" s="84">
        <f>VLOOKUP($A$634,Raport2!$B$8:$T$280,9)</f>
        <v>80.5</v>
      </c>
      <c r="J635" s="84">
        <f>VLOOKUP($A$634,Raport2!$B$8:$T$280,10)</f>
        <v>86.5</v>
      </c>
      <c r="K635" s="84">
        <f>VLOOKUP($A$634,Raport2!$B$8:$T$280,11)</f>
        <v>82.5</v>
      </c>
      <c r="L635" s="84">
        <f>VLOOKUP($A$634,Raport2!$B$8:$T$280,12)</f>
        <v>83.5</v>
      </c>
      <c r="M635" s="84">
        <f>VLOOKUP($A$634,Raport2!$B$8:$T$280,13)</f>
        <v>76</v>
      </c>
      <c r="N635" s="84">
        <f>VLOOKUP($A$634,Raport2!$B$8:$T$280,14)</f>
        <v>76</v>
      </c>
      <c r="O635" s="84">
        <f>VLOOKUP($A$634,Raport2!$B$8:$T$280,15)</f>
        <v>80.5</v>
      </c>
      <c r="P635" s="84">
        <f>VLOOKUP($A$634,Raport2!$B$8:$T$280,16)</f>
        <v>82</v>
      </c>
      <c r="Q635" s="84">
        <f>VLOOKUP($A$634,Raport2!$B$8:$T$280,17)</f>
        <v>80</v>
      </c>
      <c r="R635" s="84">
        <f>VLOOKUP($A$634,Raport2!$B$8:$T$280,18)</f>
        <v>83.5</v>
      </c>
      <c r="S635" s="38">
        <f t="shared" si="344"/>
        <v>1201.5</v>
      </c>
      <c r="T635" s="38">
        <f t="shared" si="346"/>
        <v>80.099999999999994</v>
      </c>
      <c r="U635" s="375"/>
      <c r="V635" s="340"/>
    </row>
    <row r="636" spans="1:22" ht="15" customHeight="1">
      <c r="A636" s="361"/>
      <c r="B636" s="342" t="str">
        <f>VLOOKUP($A$634,PresensiMIPA!$A$7:$W$360,7)</f>
        <v>AFAF FITRIATI</v>
      </c>
      <c r="C636" s="35" t="s">
        <v>22</v>
      </c>
      <c r="D636" s="84">
        <f>VLOOKUP($A$634,Raport3!$B$8:$T$280,4)</f>
        <v>86.5</v>
      </c>
      <c r="E636" s="84">
        <f>VLOOKUP($A$634,Raport3!$B$8:$T$280,5)</f>
        <v>80</v>
      </c>
      <c r="F636" s="84">
        <f>VLOOKUP($A$634,Raport3!$B$8:$T$280,6)</f>
        <v>81</v>
      </c>
      <c r="G636" s="84">
        <f>VLOOKUP($A$634,Raport3!$B$8:$T$280,7)</f>
        <v>83.5</v>
      </c>
      <c r="H636" s="84">
        <f>VLOOKUP($A$634,Raport3!$B$8:$T$280,8)</f>
        <v>83</v>
      </c>
      <c r="I636" s="84">
        <f>VLOOKUP($A$634,Raport3!$B$8:$T$280,9)</f>
        <v>82</v>
      </c>
      <c r="J636" s="84">
        <f>VLOOKUP($A$634,Raport3!$B$8:$T$280,10)</f>
        <v>87</v>
      </c>
      <c r="K636" s="84">
        <f>VLOOKUP($A$634,Raport3!$B$8:$T$280,11)</f>
        <v>87</v>
      </c>
      <c r="L636" s="84">
        <f>VLOOKUP($A$634,Raport3!$B$8:$T$280,12)</f>
        <v>84.5</v>
      </c>
      <c r="M636" s="84">
        <f>VLOOKUP($A$634,Raport3!$B$8:$T$280,13)</f>
        <v>81.5</v>
      </c>
      <c r="N636" s="84">
        <f>VLOOKUP($A$634,Raport3!$B$8:$T$280,14)</f>
        <v>81</v>
      </c>
      <c r="O636" s="84">
        <f>VLOOKUP($A$634,Raport3!$B$8:$T$280,15)</f>
        <v>82.5</v>
      </c>
      <c r="P636" s="84">
        <f>VLOOKUP($A$634,Raport3!$B$8:$T$280,16)</f>
        <v>81</v>
      </c>
      <c r="Q636" s="84">
        <f>VLOOKUP($A$634,Raport3!$B$8:$T$280,17)</f>
        <v>80.5</v>
      </c>
      <c r="R636" s="84">
        <f>VLOOKUP($A$634,Raport3!$B$8:$T$280,18)</f>
        <v>85.5</v>
      </c>
      <c r="S636" s="38">
        <f t="shared" si="344"/>
        <v>1246.5</v>
      </c>
      <c r="T636" s="38">
        <f t="shared" si="346"/>
        <v>83.1</v>
      </c>
      <c r="U636" s="375"/>
      <c r="V636" s="340"/>
    </row>
    <row r="637" spans="1:22" ht="15" customHeight="1">
      <c r="A637" s="361"/>
      <c r="B637" s="342"/>
      <c r="C637" s="35" t="s">
        <v>23</v>
      </c>
      <c r="D637" s="84">
        <f>VLOOKUP($A$634,Raport4!$B$8:$T$255,4)</f>
        <v>88</v>
      </c>
      <c r="E637" s="84">
        <f>VLOOKUP($A$634,Raport4!$B$8:$T$255,5)</f>
        <v>83.5</v>
      </c>
      <c r="F637" s="84">
        <f>VLOOKUP($A$634,Raport4!$B$8:$T$255,6)</f>
        <v>81.5</v>
      </c>
      <c r="G637" s="84">
        <f>VLOOKUP($A$634,Raport4!$B$8:$T$255,7)</f>
        <v>84</v>
      </c>
      <c r="H637" s="84">
        <f>VLOOKUP($A$634,Raport4!$B$8:$T$255,8)</f>
        <v>87</v>
      </c>
      <c r="I637" s="84">
        <f>VLOOKUP($A$634,Raport4!$B$8:$T$255,9)</f>
        <v>84.5</v>
      </c>
      <c r="J637" s="84">
        <f>VLOOKUP($A$634,Raport4!$B$8:$T$255,10)</f>
        <v>86.5</v>
      </c>
      <c r="K637" s="84">
        <f>VLOOKUP($A$634,Raport4!$B$8:$T$255,11)</f>
        <v>87</v>
      </c>
      <c r="L637" s="84">
        <f>VLOOKUP($A$634,Raport4!$B$8:$T$255,12)</f>
        <v>85.5</v>
      </c>
      <c r="M637" s="84">
        <f>VLOOKUP($A$634,Raport4!$B$8:$T$255,12)</f>
        <v>85.5</v>
      </c>
      <c r="N637" s="84">
        <f>VLOOKUP($A$634,Raport4!$B$8:$T$255,14)</f>
        <v>83</v>
      </c>
      <c r="O637" s="84">
        <f>VLOOKUP($A$634,Raport4!$B$8:$T$255,15)</f>
        <v>80</v>
      </c>
      <c r="P637" s="84">
        <f>VLOOKUP($A$634,Raport4!$B$8:$T$255,16)</f>
        <v>81.5</v>
      </c>
      <c r="Q637" s="84">
        <f>VLOOKUP($A$634,Raport4!$B$8:$T$255,17)</f>
        <v>80</v>
      </c>
      <c r="R637" s="84">
        <f>VLOOKUP($A$634,Raport4!$B$8:$T$255,18)</f>
        <v>86.5</v>
      </c>
      <c r="S637" s="38">
        <f t="shared" si="344"/>
        <v>1264</v>
      </c>
      <c r="T637" s="38">
        <f t="shared" si="346"/>
        <v>84.27</v>
      </c>
      <c r="U637" s="375"/>
      <c r="V637" s="340"/>
    </row>
    <row r="638" spans="1:22" ht="15" customHeight="1">
      <c r="A638" s="361"/>
      <c r="B638" s="77" t="str">
        <f>VLOOKUP($A$634,PresensiMIPA!$A$7:$W$360,4)</f>
        <v>3526026812040003</v>
      </c>
      <c r="C638" s="35" t="s">
        <v>24</v>
      </c>
      <c r="D638" s="84">
        <f>VLOOKUP($A$634,Raport5!$B$8:$T$280,4)</f>
        <v>93</v>
      </c>
      <c r="E638" s="84">
        <f>VLOOKUP($A$634,Raport5!$B$8:$T$280,5)</f>
        <v>92</v>
      </c>
      <c r="F638" s="84">
        <f>VLOOKUP($A$634,Raport5!$B$8:$T$280,6)</f>
        <v>85</v>
      </c>
      <c r="G638" s="84">
        <f>VLOOKUP($A$634,Raport5!$B$8:$T$280,7)</f>
        <v>83.5</v>
      </c>
      <c r="H638" s="84">
        <f>VLOOKUP($A$634,Raport5!$B$8:$T$280,8)</f>
        <v>91.5</v>
      </c>
      <c r="I638" s="84">
        <f>VLOOKUP($A$634,Raport5!$B$8:$T$280,9)</f>
        <v>86</v>
      </c>
      <c r="J638" s="84">
        <f>VLOOKUP($A$634,Raport5!$B$8:$T$280,10)</f>
        <v>92</v>
      </c>
      <c r="K638" s="84">
        <f>VLOOKUP($A$634,Raport5!$B$8:$T$280,11)</f>
        <v>86</v>
      </c>
      <c r="L638" s="84">
        <f>VLOOKUP($A$634,Raport5!$B$8:$T$280,12)</f>
        <v>90</v>
      </c>
      <c r="M638" s="84">
        <f>VLOOKUP($A$634,Raport5!$B$8:$T$280,13)</f>
        <v>88</v>
      </c>
      <c r="N638" s="84">
        <f>VLOOKUP($A$634,Raport5!$B$8:$T$280,14)</f>
        <v>89</v>
      </c>
      <c r="O638" s="84">
        <f>VLOOKUP($A$634,Raport5!$B$8:$T$280,15)</f>
        <v>84</v>
      </c>
      <c r="P638" s="84">
        <f>VLOOKUP($A$634,Raport5!$B$8:$T$280,16)</f>
        <v>83</v>
      </c>
      <c r="Q638" s="84">
        <f>VLOOKUP($A$634,Raport5!$B$8:$T$280,17)</f>
        <v>88</v>
      </c>
      <c r="R638" s="84">
        <f>VLOOKUP($A$634,Raport5!$B$8:$T$280,18)</f>
        <v>87.5</v>
      </c>
      <c r="S638" s="38">
        <f t="shared" si="344"/>
        <v>1318.5</v>
      </c>
      <c r="T638" s="38">
        <f t="shared" si="346"/>
        <v>87.9</v>
      </c>
      <c r="U638" s="375"/>
      <c r="V638" s="340"/>
    </row>
    <row r="639" spans="1:22" ht="15" customHeight="1">
      <c r="A639" s="361"/>
      <c r="B639" s="78">
        <f>VLOOKUP($A$634,PresensiMIPA!$A$7:$W$360,2)</f>
        <v>12136</v>
      </c>
      <c r="C639" s="35" t="s">
        <v>67</v>
      </c>
      <c r="D639" s="84">
        <f>VLOOKUP($A$634,Raport6!$B$8:$T$280,4)</f>
        <v>94</v>
      </c>
      <c r="E639" s="84">
        <f>VLOOKUP($A$634,Raport6!$B$8:$T$280,5)</f>
        <v>95</v>
      </c>
      <c r="F639" s="84">
        <f>VLOOKUP($A$634,Raport6!$B$8:$T$280,6)</f>
        <v>89.5</v>
      </c>
      <c r="G639" s="84">
        <f>VLOOKUP($A$634,Raport6!$B$8:$T$280,7)</f>
        <v>83.5</v>
      </c>
      <c r="H639" s="84">
        <f>VLOOKUP($A$634,Raport6!$B$8:$T$280,8)</f>
        <v>91.5</v>
      </c>
      <c r="I639" s="84">
        <f>VLOOKUP($A$634,Raport6!$B$8:$T$280,9)</f>
        <v>88</v>
      </c>
      <c r="J639" s="84">
        <f>VLOOKUP($A$634,Raport6!$B$8:$T$280,10)</f>
        <v>93.5</v>
      </c>
      <c r="K639" s="84">
        <f>VLOOKUP($A$634,Raport6!$B$8:$T$280,11)</f>
        <v>89</v>
      </c>
      <c r="L639" s="84">
        <f>VLOOKUP($A$634,Raport6!$B$8:$T$280,12)</f>
        <v>92.5</v>
      </c>
      <c r="M639" s="84">
        <f>VLOOKUP($A$634,Raport6!$B$8:$T$280,13)</f>
        <v>91.5</v>
      </c>
      <c r="N639" s="84">
        <f>VLOOKUP($A$634,Raport6!$B$8:$T$280,14)</f>
        <v>88</v>
      </c>
      <c r="O639" s="84">
        <f>VLOOKUP($A$634,Raport6!$B$8:$T$280,15)</f>
        <v>84</v>
      </c>
      <c r="P639" s="84">
        <f>VLOOKUP($A$634,Raport6!$B$8:$T$280,16)</f>
        <v>84</v>
      </c>
      <c r="Q639" s="84">
        <f>VLOOKUP($A$634,Raport6!$B$8:$T$280,17)</f>
        <v>91.5</v>
      </c>
      <c r="R639" s="84">
        <f>VLOOKUP($A$634,Raport6!$B$8:$T$280,18)</f>
        <v>88</v>
      </c>
      <c r="S639" s="38">
        <f t="shared" si="344"/>
        <v>1343.5</v>
      </c>
      <c r="T639" s="38">
        <f t="shared" si="346"/>
        <v>89.57</v>
      </c>
      <c r="U639" s="375"/>
      <c r="V639" s="340"/>
    </row>
    <row r="640" spans="1:22" ht="15" customHeight="1">
      <c r="A640" s="361"/>
      <c r="B640" s="78" t="str">
        <f>VLOOKUP($A$634,PresensiMIPA!$A$7:$W$360,3)</f>
        <v>0046577205</v>
      </c>
      <c r="C640" s="28" t="s">
        <v>21</v>
      </c>
      <c r="D640" s="40">
        <f t="shared" ref="D640:S640" si="347">ROUND(((D634+D635+D636+D637+D638+D639)/6),2)</f>
        <v>86.92</v>
      </c>
      <c r="E640" s="40">
        <f t="shared" si="347"/>
        <v>84.5</v>
      </c>
      <c r="F640" s="40">
        <f t="shared" si="347"/>
        <v>80.67</v>
      </c>
      <c r="G640" s="40">
        <f t="shared" si="347"/>
        <v>82.58</v>
      </c>
      <c r="H640" s="40">
        <f t="shared" si="347"/>
        <v>84.17</v>
      </c>
      <c r="I640" s="40">
        <f t="shared" si="347"/>
        <v>83.25</v>
      </c>
      <c r="J640" s="40">
        <f t="shared" si="347"/>
        <v>88.25</v>
      </c>
      <c r="K640" s="40">
        <f t="shared" si="347"/>
        <v>85.42</v>
      </c>
      <c r="L640" s="40">
        <f t="shared" si="347"/>
        <v>86.33</v>
      </c>
      <c r="M640" s="40">
        <f t="shared" ref="M640" si="348">ROUND(((M634+M635+M636+M637+M638+M639)/6),2)</f>
        <v>82.83</v>
      </c>
      <c r="N640" s="40">
        <f t="shared" si="347"/>
        <v>81.67</v>
      </c>
      <c r="O640" s="40">
        <f t="shared" si="347"/>
        <v>81.58</v>
      </c>
      <c r="P640" s="40">
        <f t="shared" si="347"/>
        <v>80.58</v>
      </c>
      <c r="Q640" s="40">
        <f t="shared" si="347"/>
        <v>82.92</v>
      </c>
      <c r="R640" s="40">
        <f t="shared" si="347"/>
        <v>84.83</v>
      </c>
      <c r="S640" s="39">
        <f t="shared" si="347"/>
        <v>1256.5</v>
      </c>
      <c r="T640" s="40">
        <f t="shared" si="346"/>
        <v>83.77</v>
      </c>
      <c r="U640" s="375"/>
      <c r="V640" s="340"/>
    </row>
    <row r="641" spans="1:22" ht="15" customHeight="1">
      <c r="A641" s="361"/>
      <c r="B641" s="78"/>
      <c r="C641" s="28" t="s">
        <v>206</v>
      </c>
      <c r="D641" s="79">
        <f>VLOOKUP($A$634,'Nilai USP'!$B$8:$T$280,4)</f>
        <v>91</v>
      </c>
      <c r="E641" s="79">
        <f>VLOOKUP($A$634,'Nilai USP'!$B$8:$T$280,5)</f>
        <v>87.692307692307693</v>
      </c>
      <c r="F641" s="79">
        <f>VLOOKUP($A$634,'Nilai USP'!$B$8:$T$280,6)</f>
        <v>95</v>
      </c>
      <c r="G641" s="79">
        <f>VLOOKUP($A$634,'Nilai USP'!$B$8:$T$280,7)</f>
        <v>84</v>
      </c>
      <c r="H641" s="79">
        <f>VLOOKUP($A$634,'Nilai USP'!$B$8:$T$280,8)</f>
        <v>83</v>
      </c>
      <c r="I641" s="79">
        <f>VLOOKUP($A$634,'Nilai USP'!$B$8:$T$280,9)</f>
        <v>93</v>
      </c>
      <c r="J641" s="79">
        <f>VLOOKUP($A$634,'Nilai USP'!$B$8:$T$280,10)</f>
        <v>99</v>
      </c>
      <c r="K641" s="79">
        <f>VLOOKUP($A$634,'Nilai USP'!$B$8:$T$280,11)</f>
        <v>98</v>
      </c>
      <c r="L641" s="79">
        <f>VLOOKUP($A$634,'Nilai USP'!$B$8:$T$280,12)</f>
        <v>92</v>
      </c>
      <c r="M641" s="79">
        <f>VLOOKUP($A$634,'Nilai USP'!$B$8:$T$280,13)</f>
        <v>96.470588235294116</v>
      </c>
      <c r="N641" s="79">
        <f>VLOOKUP($A$634,'Nilai USP'!$B$8:$T$280,14)</f>
        <v>81</v>
      </c>
      <c r="O641" s="79">
        <f>VLOOKUP($A$634,'Nilai USP'!$B$8:$T$280,15)</f>
        <v>81</v>
      </c>
      <c r="P641" s="79">
        <f>VLOOKUP($A$634,'Nilai USP'!$B$8:$T$280,16)</f>
        <v>89</v>
      </c>
      <c r="Q641" s="79">
        <f>VLOOKUP($A$634,'Nilai USP'!$B$8:$T$280,17)</f>
        <v>80</v>
      </c>
      <c r="R641" s="79">
        <f>VLOOKUP($A$634,'Nilai USP'!$B$8:$T$280,18)</f>
        <v>88</v>
      </c>
      <c r="S641" s="38">
        <f t="shared" ref="S641:S648" si="349">SUM(D641:R641)</f>
        <v>1338.1628959276018</v>
      </c>
      <c r="T641" s="38">
        <f t="shared" si="346"/>
        <v>89.21</v>
      </c>
      <c r="U641" s="375"/>
      <c r="V641" s="340"/>
    </row>
    <row r="642" spans="1:22" ht="15" customHeight="1" thickBot="1">
      <c r="A642" s="362"/>
      <c r="B642" s="29"/>
      <c r="C642" s="37" t="s">
        <v>205</v>
      </c>
      <c r="D642" s="41">
        <f t="shared" ref="D642:R642" si="350">ROUND((D640*$V$6+D641*$V$7),0)</f>
        <v>89</v>
      </c>
      <c r="E642" s="41">
        <f t="shared" si="350"/>
        <v>86</v>
      </c>
      <c r="F642" s="41">
        <f t="shared" si="350"/>
        <v>88</v>
      </c>
      <c r="G642" s="41">
        <f t="shared" si="350"/>
        <v>83</v>
      </c>
      <c r="H642" s="41">
        <f t="shared" si="350"/>
        <v>84</v>
      </c>
      <c r="I642" s="41">
        <f t="shared" si="350"/>
        <v>88</v>
      </c>
      <c r="J642" s="41">
        <f t="shared" si="350"/>
        <v>94</v>
      </c>
      <c r="K642" s="41">
        <f t="shared" si="350"/>
        <v>92</v>
      </c>
      <c r="L642" s="41">
        <f t="shared" si="350"/>
        <v>89</v>
      </c>
      <c r="M642" s="41">
        <f t="shared" si="350"/>
        <v>90</v>
      </c>
      <c r="N642" s="41">
        <f t="shared" si="350"/>
        <v>81</v>
      </c>
      <c r="O642" s="41">
        <f t="shared" si="350"/>
        <v>81</v>
      </c>
      <c r="P642" s="41">
        <f t="shared" si="350"/>
        <v>85</v>
      </c>
      <c r="Q642" s="41">
        <f t="shared" si="350"/>
        <v>81</v>
      </c>
      <c r="R642" s="41">
        <f t="shared" si="350"/>
        <v>86</v>
      </c>
      <c r="S642" s="41">
        <f t="shared" si="349"/>
        <v>1297</v>
      </c>
      <c r="T642" s="41">
        <f t="shared" si="346"/>
        <v>86.47</v>
      </c>
      <c r="U642" s="376"/>
      <c r="V642" s="341"/>
    </row>
    <row r="643" spans="1:22" ht="15" customHeight="1" thickTop="1">
      <c r="A643" s="377">
        <v>71</v>
      </c>
      <c r="B643" s="26"/>
      <c r="C643" s="34" t="s">
        <v>34</v>
      </c>
      <c r="D643" s="83">
        <f>VLOOKUP($A$643,Raport1!$B$8:$T$280,4)</f>
        <v>73.5</v>
      </c>
      <c r="E643" s="83">
        <f>VLOOKUP($A$643,Raport1!$B$8:$T$280,5)</f>
        <v>73</v>
      </c>
      <c r="F643" s="83">
        <f>VLOOKUP($A$643,Raport1!$B$8:$T$280,6)</f>
        <v>71</v>
      </c>
      <c r="G643" s="83">
        <f>VLOOKUP($A$643,Raport1!$B$8:$T$280,7)</f>
        <v>76.5</v>
      </c>
      <c r="H643" s="83">
        <f>VLOOKUP($A$643,Raport1!$B$8:$T$280,8)</f>
        <v>73</v>
      </c>
      <c r="I643" s="83">
        <f>VLOOKUP($A$643,Raport1!$B$8:$T$280,9)</f>
        <v>75</v>
      </c>
      <c r="J643" s="83">
        <f>VLOOKUP($A$643,Raport1!$B$8:$T$280,10)</f>
        <v>81.5</v>
      </c>
      <c r="K643" s="83">
        <f>VLOOKUP($A$643,Raport1!$B$8:$T$280,11)</f>
        <v>82.5</v>
      </c>
      <c r="L643" s="83">
        <f>VLOOKUP($A$643,Raport1!$B$8:$T$280,12)</f>
        <v>81.5</v>
      </c>
      <c r="M643" s="83">
        <f>VLOOKUP($A$643,Raport1!$B$8:$T$280,13)</f>
        <v>73.5</v>
      </c>
      <c r="N643" s="83">
        <f>VLOOKUP($A$643,Raport1!$B$8:$T$280,14)</f>
        <v>71.5</v>
      </c>
      <c r="O643" s="83">
        <f>VLOOKUP($A$643,Raport1!$B$8:$T$280,15)</f>
        <v>76</v>
      </c>
      <c r="P643" s="83">
        <f>VLOOKUP($A$643,Raport1!$B$8:$T$280,16)</f>
        <v>69</v>
      </c>
      <c r="Q643" s="83">
        <f>VLOOKUP($A$643,Raport1!$B$8:$T$280,17)</f>
        <v>73</v>
      </c>
      <c r="R643" s="83">
        <f>VLOOKUP($A$643,Raport1!$B$8:$T$280,18)</f>
        <v>74.5</v>
      </c>
      <c r="S643" s="80">
        <f t="shared" si="349"/>
        <v>1125</v>
      </c>
      <c r="T643" s="80">
        <f t="shared" ref="T643:T651" si="351">ROUND(S643/COUNT(D643:R643),2)</f>
        <v>75</v>
      </c>
      <c r="U643" s="337" t="s">
        <v>203</v>
      </c>
      <c r="V643" s="340" t="s">
        <v>33</v>
      </c>
    </row>
    <row r="644" spans="1:22" ht="15" customHeight="1">
      <c r="A644" s="361"/>
      <c r="B644" s="26"/>
      <c r="C644" s="35" t="s">
        <v>35</v>
      </c>
      <c r="D644" s="84">
        <f>VLOOKUP($A$643,Raport2!$B$8:$T$280,4)</f>
        <v>75.5</v>
      </c>
      <c r="E644" s="84">
        <f>VLOOKUP($A$643,Raport2!$B$8:$T$280,5)</f>
        <v>74</v>
      </c>
      <c r="F644" s="84">
        <f>VLOOKUP($A$643,Raport2!$B$8:$T$280,6)</f>
        <v>73.5</v>
      </c>
      <c r="G644" s="84">
        <f>VLOOKUP($A$643,Raport2!$B$8:$T$280,7)</f>
        <v>80.5</v>
      </c>
      <c r="H644" s="84">
        <f>VLOOKUP($A$643,Raport2!$B$8:$T$280,8)</f>
        <v>73</v>
      </c>
      <c r="I644" s="84">
        <f>VLOOKUP($A$643,Raport2!$B$8:$T$280,9)</f>
        <v>77</v>
      </c>
      <c r="J644" s="84">
        <f>VLOOKUP($A$643,Raport2!$B$8:$T$280,10)</f>
        <v>84</v>
      </c>
      <c r="K644" s="84">
        <f>VLOOKUP($A$643,Raport2!$B$8:$T$280,11)</f>
        <v>83.5</v>
      </c>
      <c r="L644" s="84">
        <f>VLOOKUP($A$643,Raport2!$B$8:$T$280,12)</f>
        <v>81.5</v>
      </c>
      <c r="M644" s="84">
        <f>VLOOKUP($A$643,Raport2!$B$8:$T$280,13)</f>
        <v>74.5</v>
      </c>
      <c r="N644" s="84">
        <f>VLOOKUP($A$643,Raport2!$B$8:$T$280,14)</f>
        <v>74</v>
      </c>
      <c r="O644" s="84">
        <f>VLOOKUP($A$643,Raport2!$B$8:$T$280,15)</f>
        <v>77</v>
      </c>
      <c r="P644" s="84">
        <f>VLOOKUP($A$643,Raport2!$B$8:$T$280,16)</f>
        <v>78</v>
      </c>
      <c r="Q644" s="84">
        <f>VLOOKUP($A$643,Raport2!$B$8:$T$280,17)</f>
        <v>77</v>
      </c>
      <c r="R644" s="84">
        <f>VLOOKUP($A$643,Raport2!$B$8:$T$280,18)</f>
        <v>77.5</v>
      </c>
      <c r="S644" s="38">
        <f t="shared" si="349"/>
        <v>1160.5</v>
      </c>
      <c r="T644" s="38">
        <f t="shared" si="351"/>
        <v>77.37</v>
      </c>
      <c r="U644" s="375"/>
      <c r="V644" s="340"/>
    </row>
    <row r="645" spans="1:22" ht="15" customHeight="1">
      <c r="A645" s="361"/>
      <c r="B645" s="342" t="str">
        <f>VLOOKUP($A$643,PresensiMIPA!$A$7:$W$360,7)</f>
        <v>Ahmad Fauzi Andrian</v>
      </c>
      <c r="C645" s="35" t="s">
        <v>22</v>
      </c>
      <c r="D645" s="84">
        <f>VLOOKUP($A$643,Raport3!$B$8:$T$280,4)</f>
        <v>77.5</v>
      </c>
      <c r="E645" s="84">
        <f>VLOOKUP($A$643,Raport3!$B$8:$T$280,5)</f>
        <v>75.5</v>
      </c>
      <c r="F645" s="84">
        <f>VLOOKUP($A$643,Raport3!$B$8:$T$280,6)</f>
        <v>71.5</v>
      </c>
      <c r="G645" s="84">
        <f>VLOOKUP($A$643,Raport3!$B$8:$T$280,7)</f>
        <v>86.5</v>
      </c>
      <c r="H645" s="84">
        <f>VLOOKUP($A$643,Raport3!$B$8:$T$280,8)</f>
        <v>83</v>
      </c>
      <c r="I645" s="84">
        <f>VLOOKUP($A$643,Raport3!$B$8:$T$280,9)</f>
        <v>78</v>
      </c>
      <c r="J645" s="84">
        <f>VLOOKUP($A$643,Raport3!$B$8:$T$280,10)</f>
        <v>86</v>
      </c>
      <c r="K645" s="84">
        <f>VLOOKUP($A$643,Raport3!$B$8:$T$280,11)</f>
        <v>87</v>
      </c>
      <c r="L645" s="84">
        <f>VLOOKUP($A$643,Raport3!$B$8:$T$280,12)</f>
        <v>83.5</v>
      </c>
      <c r="M645" s="84">
        <f>VLOOKUP($A$643,Raport3!$B$8:$T$280,13)</f>
        <v>79.5</v>
      </c>
      <c r="N645" s="84">
        <f>VLOOKUP($A$643,Raport3!$B$8:$T$280,14)</f>
        <v>77.5</v>
      </c>
      <c r="O645" s="84">
        <f>VLOOKUP($A$643,Raport3!$B$8:$T$280,15)</f>
        <v>75.5</v>
      </c>
      <c r="P645" s="84">
        <f>VLOOKUP($A$643,Raport3!$B$8:$T$280,16)</f>
        <v>76</v>
      </c>
      <c r="Q645" s="84">
        <f>VLOOKUP($A$643,Raport3!$B$8:$T$280,17)</f>
        <v>78.5</v>
      </c>
      <c r="R645" s="84">
        <f>VLOOKUP($A$643,Raport3!$B$8:$T$280,18)</f>
        <v>67.5</v>
      </c>
      <c r="S645" s="38">
        <f t="shared" si="349"/>
        <v>1183</v>
      </c>
      <c r="T645" s="38">
        <f t="shared" si="351"/>
        <v>78.87</v>
      </c>
      <c r="U645" s="375"/>
      <c r="V645" s="340"/>
    </row>
    <row r="646" spans="1:22" ht="15" customHeight="1">
      <c r="A646" s="361"/>
      <c r="B646" s="342"/>
      <c r="C646" s="35" t="s">
        <v>23</v>
      </c>
      <c r="D646" s="84">
        <f>VLOOKUP($A$643,Raport4!$B$8:$T$255,4)</f>
        <v>80.5</v>
      </c>
      <c r="E646" s="84">
        <f>VLOOKUP($A$643,Raport4!$B$8:$T$255,5)</f>
        <v>78</v>
      </c>
      <c r="F646" s="84">
        <f>VLOOKUP($A$643,Raport4!$B$8:$T$255,6)</f>
        <v>73</v>
      </c>
      <c r="G646" s="84">
        <f>VLOOKUP($A$643,Raport4!$B$8:$T$255,7)</f>
        <v>84.5</v>
      </c>
      <c r="H646" s="84">
        <f>VLOOKUP($A$643,Raport4!$B$8:$T$255,8)</f>
        <v>87</v>
      </c>
      <c r="I646" s="84">
        <f>VLOOKUP($A$643,Raport4!$B$8:$T$255,9)</f>
        <v>80</v>
      </c>
      <c r="J646" s="84">
        <f>VLOOKUP($A$643,Raport4!$B$8:$T$255,10)</f>
        <v>86</v>
      </c>
      <c r="K646" s="84">
        <f>VLOOKUP($A$643,Raport4!$B$8:$T$255,11)</f>
        <v>87</v>
      </c>
      <c r="L646" s="84">
        <f>VLOOKUP($A$643,Raport4!$B$8:$T$255,12)</f>
        <v>84.5</v>
      </c>
      <c r="M646" s="84">
        <f>VLOOKUP($A$643,Raport4!$B$8:$T$255,12)</f>
        <v>84.5</v>
      </c>
      <c r="N646" s="84">
        <f>VLOOKUP($A$643,Raport4!$B$8:$T$255,14)</f>
        <v>84</v>
      </c>
      <c r="O646" s="84">
        <f>VLOOKUP($A$643,Raport4!$B$8:$T$255,15)</f>
        <v>77.5</v>
      </c>
      <c r="P646" s="84">
        <f>VLOOKUP($A$643,Raport4!$B$8:$T$255,16)</f>
        <v>77.5</v>
      </c>
      <c r="Q646" s="84">
        <f>VLOOKUP($A$643,Raport4!$B$8:$T$255,17)</f>
        <v>79</v>
      </c>
      <c r="R646" s="84">
        <f>VLOOKUP($A$643,Raport4!$B$8:$T$255,18)</f>
        <v>78</v>
      </c>
      <c r="S646" s="38">
        <f t="shared" si="349"/>
        <v>1221</v>
      </c>
      <c r="T646" s="38">
        <f t="shared" si="351"/>
        <v>81.400000000000006</v>
      </c>
      <c r="U646" s="375"/>
      <c r="V646" s="340"/>
    </row>
    <row r="647" spans="1:22" ht="15" customHeight="1">
      <c r="A647" s="361"/>
      <c r="B647" s="77" t="str">
        <f>VLOOKUP($A$643,PresensiMIPA!$A$7:$W$360,4)</f>
        <v>3526010103020008</v>
      </c>
      <c r="C647" s="35" t="s">
        <v>24</v>
      </c>
      <c r="D647" s="84">
        <f>VLOOKUP($A$643,Raport5!$B$8:$T$280,4)</f>
        <v>82</v>
      </c>
      <c r="E647" s="84">
        <f>VLOOKUP($A$643,Raport5!$B$8:$T$280,5)</f>
        <v>86</v>
      </c>
      <c r="F647" s="84">
        <f>VLOOKUP($A$643,Raport5!$B$8:$T$280,6)</f>
        <v>86</v>
      </c>
      <c r="G647" s="84">
        <f>VLOOKUP($A$643,Raport5!$B$8:$T$280,7)</f>
        <v>84.5</v>
      </c>
      <c r="H647" s="84">
        <f>VLOOKUP($A$643,Raport5!$B$8:$T$280,8)</f>
        <v>86.5</v>
      </c>
      <c r="I647" s="84">
        <f>VLOOKUP($A$643,Raport5!$B$8:$T$280,9)</f>
        <v>84.5</v>
      </c>
      <c r="J647" s="84">
        <f>VLOOKUP($A$643,Raport5!$B$8:$T$280,10)</f>
        <v>89</v>
      </c>
      <c r="K647" s="84">
        <f>VLOOKUP($A$643,Raport5!$B$8:$T$280,11)</f>
        <v>92</v>
      </c>
      <c r="L647" s="84">
        <f>VLOOKUP($A$643,Raport5!$B$8:$T$280,12)</f>
        <v>89.5</v>
      </c>
      <c r="M647" s="84">
        <f>VLOOKUP($A$643,Raport5!$B$8:$T$280,13)</f>
        <v>80</v>
      </c>
      <c r="N647" s="84">
        <f>VLOOKUP($A$643,Raport5!$B$8:$T$280,14)</f>
        <v>87</v>
      </c>
      <c r="O647" s="84">
        <f>VLOOKUP($A$643,Raport5!$B$8:$T$280,15)</f>
        <v>81.5</v>
      </c>
      <c r="P647" s="84">
        <f>VLOOKUP($A$643,Raport5!$B$8:$T$280,16)</f>
        <v>80.5</v>
      </c>
      <c r="Q647" s="84">
        <f>VLOOKUP($A$643,Raport5!$B$8:$T$280,17)</f>
        <v>89.5</v>
      </c>
      <c r="R647" s="84">
        <f>VLOOKUP($A$643,Raport5!$B$8:$T$280,18)</f>
        <v>80.5</v>
      </c>
      <c r="S647" s="38">
        <f t="shared" si="349"/>
        <v>1279</v>
      </c>
      <c r="T647" s="38">
        <f t="shared" si="351"/>
        <v>85.27</v>
      </c>
      <c r="U647" s="375"/>
      <c r="V647" s="340"/>
    </row>
    <row r="648" spans="1:22" ht="15" customHeight="1">
      <c r="A648" s="361"/>
      <c r="B648" s="78">
        <f>VLOOKUP($A$643,PresensiMIPA!$A$7:$W$360,2)</f>
        <v>12140</v>
      </c>
      <c r="C648" s="35" t="s">
        <v>67</v>
      </c>
      <c r="D648" s="84">
        <f>VLOOKUP($A$643,Raport6!$B$8:$T$280,4)</f>
        <v>83</v>
      </c>
      <c r="E648" s="84">
        <f>VLOOKUP($A$643,Raport6!$B$8:$T$280,5)</f>
        <v>91</v>
      </c>
      <c r="F648" s="84">
        <f>VLOOKUP($A$643,Raport6!$B$8:$T$280,6)</f>
        <v>88</v>
      </c>
      <c r="G648" s="84">
        <f>VLOOKUP($A$643,Raport6!$B$8:$T$280,7)</f>
        <v>84.5</v>
      </c>
      <c r="H648" s="84">
        <f>VLOOKUP($A$643,Raport6!$B$8:$T$280,8)</f>
        <v>86.5</v>
      </c>
      <c r="I648" s="84">
        <f>VLOOKUP($A$643,Raport6!$B$8:$T$280,9)</f>
        <v>86</v>
      </c>
      <c r="J648" s="84">
        <f>VLOOKUP($A$643,Raport6!$B$8:$T$280,10)</f>
        <v>92.5</v>
      </c>
      <c r="K648" s="84">
        <f>VLOOKUP($A$643,Raport6!$B$8:$T$280,11)</f>
        <v>95</v>
      </c>
      <c r="L648" s="84">
        <f>VLOOKUP($A$643,Raport6!$B$8:$T$280,12)</f>
        <v>91</v>
      </c>
      <c r="M648" s="84">
        <f>VLOOKUP($A$643,Raport6!$B$8:$T$280,13)</f>
        <v>85</v>
      </c>
      <c r="N648" s="84">
        <f>VLOOKUP($A$643,Raport6!$B$8:$T$280,14)</f>
        <v>88</v>
      </c>
      <c r="O648" s="84">
        <f>VLOOKUP($A$643,Raport6!$B$8:$T$280,15)</f>
        <v>81.5</v>
      </c>
      <c r="P648" s="84">
        <f>VLOOKUP($A$643,Raport6!$B$8:$T$280,16)</f>
        <v>82</v>
      </c>
      <c r="Q648" s="84">
        <f>VLOOKUP($A$643,Raport6!$B$8:$T$280,17)</f>
        <v>91</v>
      </c>
      <c r="R648" s="84">
        <f>VLOOKUP($A$643,Raport6!$B$8:$T$280,18)</f>
        <v>84.5</v>
      </c>
      <c r="S648" s="38">
        <f t="shared" si="349"/>
        <v>1309.5</v>
      </c>
      <c r="T648" s="38">
        <f t="shared" si="351"/>
        <v>87.3</v>
      </c>
      <c r="U648" s="375"/>
      <c r="V648" s="340"/>
    </row>
    <row r="649" spans="1:22" ht="15" customHeight="1">
      <c r="A649" s="361"/>
      <c r="B649" s="78" t="str">
        <f>VLOOKUP($A$643,PresensiMIPA!$A$7:$W$360,3)</f>
        <v>0021845650</v>
      </c>
      <c r="C649" s="28" t="s">
        <v>21</v>
      </c>
      <c r="D649" s="40">
        <f t="shared" ref="D649:S649" si="352">ROUND(((D643+D644+D645+D646+D647+D648)/6),2)</f>
        <v>78.67</v>
      </c>
      <c r="E649" s="40">
        <f t="shared" si="352"/>
        <v>79.58</v>
      </c>
      <c r="F649" s="40">
        <f t="shared" si="352"/>
        <v>77.17</v>
      </c>
      <c r="G649" s="40">
        <f t="shared" si="352"/>
        <v>82.83</v>
      </c>
      <c r="H649" s="40">
        <f t="shared" si="352"/>
        <v>81.5</v>
      </c>
      <c r="I649" s="40">
        <f t="shared" si="352"/>
        <v>80.08</v>
      </c>
      <c r="J649" s="40">
        <f t="shared" si="352"/>
        <v>86.5</v>
      </c>
      <c r="K649" s="40">
        <f t="shared" si="352"/>
        <v>87.83</v>
      </c>
      <c r="L649" s="40">
        <f t="shared" si="352"/>
        <v>85.25</v>
      </c>
      <c r="M649" s="40">
        <f t="shared" ref="M649" si="353">ROUND(((M643+M644+M645+M646+M647+M648)/6),2)</f>
        <v>79.5</v>
      </c>
      <c r="N649" s="40">
        <f t="shared" si="352"/>
        <v>80.33</v>
      </c>
      <c r="O649" s="40">
        <f t="shared" si="352"/>
        <v>78.17</v>
      </c>
      <c r="P649" s="40">
        <f t="shared" si="352"/>
        <v>77.17</v>
      </c>
      <c r="Q649" s="40">
        <f t="shared" si="352"/>
        <v>81.33</v>
      </c>
      <c r="R649" s="40">
        <f t="shared" si="352"/>
        <v>77.08</v>
      </c>
      <c r="S649" s="39">
        <f t="shared" si="352"/>
        <v>1213</v>
      </c>
      <c r="T649" s="40">
        <f t="shared" si="351"/>
        <v>80.87</v>
      </c>
      <c r="U649" s="375"/>
      <c r="V649" s="340"/>
    </row>
    <row r="650" spans="1:22" ht="15" customHeight="1">
      <c r="A650" s="361"/>
      <c r="B650" s="78"/>
      <c r="C650" s="28" t="s">
        <v>206</v>
      </c>
      <c r="D650" s="79">
        <f>VLOOKUP($A$643,'Nilai USP'!$B$8:$T$280,4)</f>
        <v>95</v>
      </c>
      <c r="E650" s="79">
        <f>VLOOKUP($A$643,'Nilai USP'!$B$8:$T$280,5)</f>
        <v>88.461538461538467</v>
      </c>
      <c r="F650" s="79">
        <f>VLOOKUP($A$643,'Nilai USP'!$B$8:$T$280,6)</f>
        <v>91</v>
      </c>
      <c r="G650" s="79">
        <f>VLOOKUP($A$643,'Nilai USP'!$B$8:$T$280,7)</f>
        <v>89</v>
      </c>
      <c r="H650" s="79">
        <f>VLOOKUP($A$643,'Nilai USP'!$B$8:$T$280,8)</f>
        <v>83</v>
      </c>
      <c r="I650" s="79">
        <f>VLOOKUP($A$643,'Nilai USP'!$B$8:$T$280,9)</f>
        <v>93</v>
      </c>
      <c r="J650" s="79">
        <f>VLOOKUP($A$643,'Nilai USP'!$B$8:$T$280,10)</f>
        <v>84</v>
      </c>
      <c r="K650" s="79">
        <f>VLOOKUP($A$643,'Nilai USP'!$B$8:$T$280,11)</f>
        <v>97</v>
      </c>
      <c r="L650" s="79">
        <f>VLOOKUP($A$643,'Nilai USP'!$B$8:$T$280,12)</f>
        <v>90</v>
      </c>
      <c r="M650" s="79">
        <f>VLOOKUP($A$643,'Nilai USP'!$B$8:$T$280,13)</f>
        <v>90.294117647058826</v>
      </c>
      <c r="N650" s="79">
        <f>VLOOKUP($A$643,'Nilai USP'!$B$8:$T$280,14)</f>
        <v>78</v>
      </c>
      <c r="O650" s="79">
        <f>VLOOKUP($A$643,'Nilai USP'!$B$8:$T$280,15)</f>
        <v>73</v>
      </c>
      <c r="P650" s="79">
        <f>VLOOKUP($A$643,'Nilai USP'!$B$8:$T$280,16)</f>
        <v>90</v>
      </c>
      <c r="Q650" s="79">
        <f>VLOOKUP($A$643,'Nilai USP'!$B$8:$T$280,17)</f>
        <v>78</v>
      </c>
      <c r="R650" s="79">
        <f>VLOOKUP($A$643,'Nilai USP'!$B$8:$T$280,18)</f>
        <v>85</v>
      </c>
      <c r="S650" s="38">
        <f t="shared" ref="S650:S657" si="354">SUM(D650:R650)</f>
        <v>1304.7556561085971</v>
      </c>
      <c r="T650" s="38">
        <f t="shared" si="351"/>
        <v>86.98</v>
      </c>
      <c r="U650" s="375"/>
      <c r="V650" s="340"/>
    </row>
    <row r="651" spans="1:22" ht="15" customHeight="1" thickBot="1">
      <c r="A651" s="362"/>
      <c r="B651" s="29"/>
      <c r="C651" s="37" t="s">
        <v>205</v>
      </c>
      <c r="D651" s="41">
        <f t="shared" ref="D651:R651" si="355">ROUND((D649*$V$6+D650*$V$7),0)</f>
        <v>87</v>
      </c>
      <c r="E651" s="41">
        <f t="shared" si="355"/>
        <v>84</v>
      </c>
      <c r="F651" s="41">
        <f t="shared" si="355"/>
        <v>84</v>
      </c>
      <c r="G651" s="41">
        <f t="shared" si="355"/>
        <v>86</v>
      </c>
      <c r="H651" s="41">
        <f t="shared" si="355"/>
        <v>82</v>
      </c>
      <c r="I651" s="41">
        <f t="shared" si="355"/>
        <v>87</v>
      </c>
      <c r="J651" s="41">
        <f t="shared" si="355"/>
        <v>85</v>
      </c>
      <c r="K651" s="41">
        <f t="shared" si="355"/>
        <v>92</v>
      </c>
      <c r="L651" s="41">
        <f t="shared" si="355"/>
        <v>88</v>
      </c>
      <c r="M651" s="41">
        <f t="shared" si="355"/>
        <v>85</v>
      </c>
      <c r="N651" s="41">
        <f t="shared" si="355"/>
        <v>79</v>
      </c>
      <c r="O651" s="41">
        <f t="shared" si="355"/>
        <v>76</v>
      </c>
      <c r="P651" s="41">
        <f t="shared" si="355"/>
        <v>84</v>
      </c>
      <c r="Q651" s="41">
        <f t="shared" si="355"/>
        <v>80</v>
      </c>
      <c r="R651" s="41">
        <f t="shared" si="355"/>
        <v>81</v>
      </c>
      <c r="S651" s="41">
        <f t="shared" si="354"/>
        <v>1260</v>
      </c>
      <c r="T651" s="41">
        <f t="shared" si="351"/>
        <v>84</v>
      </c>
      <c r="U651" s="376"/>
      <c r="V651" s="341"/>
    </row>
    <row r="652" spans="1:22" ht="15" customHeight="1" thickTop="1">
      <c r="A652" s="377">
        <v>72</v>
      </c>
      <c r="B652" s="26"/>
      <c r="C652" s="34" t="s">
        <v>34</v>
      </c>
      <c r="D652" s="83">
        <f>VLOOKUP($A$652,Raport1!$B$8:$T$280,4)</f>
        <v>78</v>
      </c>
      <c r="E652" s="83">
        <f>VLOOKUP($A$652,Raport1!$B$8:$T$280,5)</f>
        <v>76.5</v>
      </c>
      <c r="F652" s="83">
        <f>VLOOKUP($A$652,Raport1!$B$8:$T$280,6)</f>
        <v>73</v>
      </c>
      <c r="G652" s="83">
        <f>VLOOKUP($A$652,Raport1!$B$8:$T$280,7)</f>
        <v>80.5</v>
      </c>
      <c r="H652" s="83">
        <f>VLOOKUP($A$652,Raport1!$B$8:$T$280,8)</f>
        <v>79.5</v>
      </c>
      <c r="I652" s="83">
        <f>VLOOKUP($A$652,Raport1!$B$8:$T$280,9)</f>
        <v>77</v>
      </c>
      <c r="J652" s="83">
        <f>VLOOKUP($A$652,Raport1!$B$8:$T$280,10)</f>
        <v>87</v>
      </c>
      <c r="K652" s="83">
        <f>VLOOKUP($A$652,Raport1!$B$8:$T$280,11)</f>
        <v>81.5</v>
      </c>
      <c r="L652" s="83">
        <f>VLOOKUP($A$652,Raport1!$B$8:$T$280,12)</f>
        <v>82</v>
      </c>
      <c r="M652" s="83">
        <f>VLOOKUP($A$652,Raport1!$B$8:$T$280,13)</f>
        <v>75.5</v>
      </c>
      <c r="N652" s="83">
        <f>VLOOKUP($A$652,Raport1!$B$8:$T$280,14)</f>
        <v>73.5</v>
      </c>
      <c r="O652" s="83">
        <f>VLOOKUP($A$652,Raport1!$B$8:$T$280,15)</f>
        <v>81</v>
      </c>
      <c r="P652" s="83">
        <f>VLOOKUP($A$652,Raport1!$B$8:$T$280,16)</f>
        <v>71</v>
      </c>
      <c r="Q652" s="83">
        <f>VLOOKUP($A$652,Raport1!$B$8:$T$280,17)</f>
        <v>79</v>
      </c>
      <c r="R652" s="83">
        <f>VLOOKUP($A$652,Raport1!$B$8:$T$280,18)</f>
        <v>78.5</v>
      </c>
      <c r="S652" s="80">
        <f t="shared" si="354"/>
        <v>1173.5</v>
      </c>
      <c r="T652" s="80">
        <f t="shared" ref="T652:T660" si="356">ROUND(S652/COUNT(D652:R652),2)</f>
        <v>78.23</v>
      </c>
      <c r="U652" s="337" t="s">
        <v>203</v>
      </c>
      <c r="V652" s="340" t="s">
        <v>33</v>
      </c>
    </row>
    <row r="653" spans="1:22" ht="15" customHeight="1">
      <c r="A653" s="361"/>
      <c r="B653" s="26"/>
      <c r="C653" s="35" t="s">
        <v>35</v>
      </c>
      <c r="D653" s="84">
        <f>VLOOKUP($A$652,Raport2!$B$8:$T$280,4)</f>
        <v>79.5</v>
      </c>
      <c r="E653" s="84">
        <f>VLOOKUP($A$652,Raport2!$B$8:$T$280,5)</f>
        <v>78</v>
      </c>
      <c r="F653" s="84">
        <f>VLOOKUP($A$652,Raport2!$B$8:$T$280,6)</f>
        <v>75.5</v>
      </c>
      <c r="G653" s="84">
        <f>VLOOKUP($A$652,Raport2!$B$8:$T$280,7)</f>
        <v>86.5</v>
      </c>
      <c r="H653" s="84">
        <f>VLOOKUP($A$652,Raport2!$B$8:$T$280,8)</f>
        <v>79.5</v>
      </c>
      <c r="I653" s="84">
        <f>VLOOKUP($A$652,Raport2!$B$8:$T$280,9)</f>
        <v>80</v>
      </c>
      <c r="J653" s="84">
        <f>VLOOKUP($A$652,Raport2!$B$8:$T$280,10)</f>
        <v>89</v>
      </c>
      <c r="K653" s="84">
        <f>VLOOKUP($A$652,Raport2!$B$8:$T$280,11)</f>
        <v>83</v>
      </c>
      <c r="L653" s="84">
        <f>VLOOKUP($A$652,Raport2!$B$8:$T$280,12)</f>
        <v>85</v>
      </c>
      <c r="M653" s="84">
        <f>VLOOKUP($A$652,Raport2!$B$8:$T$280,13)</f>
        <v>78.5</v>
      </c>
      <c r="N653" s="84">
        <f>VLOOKUP($A$652,Raport2!$B$8:$T$280,14)</f>
        <v>77</v>
      </c>
      <c r="O653" s="84">
        <f>VLOOKUP($A$652,Raport2!$B$8:$T$280,15)</f>
        <v>81.5</v>
      </c>
      <c r="P653" s="84">
        <f>VLOOKUP($A$652,Raport2!$B$8:$T$280,16)</f>
        <v>82</v>
      </c>
      <c r="Q653" s="84">
        <f>VLOOKUP($A$652,Raport2!$B$8:$T$280,17)</f>
        <v>79</v>
      </c>
      <c r="R653" s="84">
        <f>VLOOKUP($A$652,Raport2!$B$8:$T$280,18)</f>
        <v>85.5</v>
      </c>
      <c r="S653" s="38">
        <f t="shared" si="354"/>
        <v>1219.5</v>
      </c>
      <c r="T653" s="38">
        <f t="shared" si="356"/>
        <v>81.3</v>
      </c>
      <c r="U653" s="375"/>
      <c r="V653" s="340"/>
    </row>
    <row r="654" spans="1:22" ht="15" customHeight="1">
      <c r="A654" s="361"/>
      <c r="B654" s="342" t="str">
        <f>VLOOKUP($A$652,PresensiMIPA!$A$7:$W$360,7)</f>
        <v>AL HANAFIATUS SAMHA</v>
      </c>
      <c r="C654" s="35" t="s">
        <v>22</v>
      </c>
      <c r="D654" s="84">
        <f>VLOOKUP($A$652,Raport3!$B$8:$T$280,4)</f>
        <v>83</v>
      </c>
      <c r="E654" s="84">
        <f>VLOOKUP($A$652,Raport3!$B$8:$T$280,5)</f>
        <v>80</v>
      </c>
      <c r="F654" s="84">
        <f>VLOOKUP($A$652,Raport3!$B$8:$T$280,6)</f>
        <v>84</v>
      </c>
      <c r="G654" s="84">
        <f>VLOOKUP($A$652,Raport3!$B$8:$T$280,7)</f>
        <v>87.5</v>
      </c>
      <c r="H654" s="84">
        <f>VLOOKUP($A$652,Raport3!$B$8:$T$280,8)</f>
        <v>86.5</v>
      </c>
      <c r="I654" s="84">
        <f>VLOOKUP($A$652,Raport3!$B$8:$T$280,9)</f>
        <v>85</v>
      </c>
      <c r="J654" s="84">
        <f>VLOOKUP($A$652,Raport3!$B$8:$T$280,10)</f>
        <v>90.5</v>
      </c>
      <c r="K654" s="84">
        <f>VLOOKUP($A$652,Raport3!$B$8:$T$280,11)</f>
        <v>87</v>
      </c>
      <c r="L654" s="84">
        <f>VLOOKUP($A$652,Raport3!$B$8:$T$280,12)</f>
        <v>84.5</v>
      </c>
      <c r="M654" s="84">
        <f>VLOOKUP($A$652,Raport3!$B$8:$T$280,13)</f>
        <v>82.5</v>
      </c>
      <c r="N654" s="84">
        <f>VLOOKUP($A$652,Raport3!$B$8:$T$280,14)</f>
        <v>80.5</v>
      </c>
      <c r="O654" s="84">
        <f>VLOOKUP($A$652,Raport3!$B$8:$T$280,15)</f>
        <v>82.5</v>
      </c>
      <c r="P654" s="84">
        <f>VLOOKUP($A$652,Raport3!$B$8:$T$280,16)</f>
        <v>81</v>
      </c>
      <c r="Q654" s="84">
        <f>VLOOKUP($A$652,Raport3!$B$8:$T$280,17)</f>
        <v>79</v>
      </c>
      <c r="R654" s="84">
        <f>VLOOKUP($A$652,Raport3!$B$8:$T$280,18)</f>
        <v>84</v>
      </c>
      <c r="S654" s="38">
        <f t="shared" si="354"/>
        <v>1257.5</v>
      </c>
      <c r="T654" s="38">
        <f t="shared" si="356"/>
        <v>83.83</v>
      </c>
      <c r="U654" s="375"/>
      <c r="V654" s="340"/>
    </row>
    <row r="655" spans="1:22" ht="15" customHeight="1">
      <c r="A655" s="361"/>
      <c r="B655" s="342"/>
      <c r="C655" s="35" t="s">
        <v>23</v>
      </c>
      <c r="D655" s="84">
        <f>VLOOKUP($A$652,Raport4!$B$8:$T$255,4)</f>
        <v>87.5</v>
      </c>
      <c r="E655" s="84">
        <f>VLOOKUP($A$652,Raport4!$B$8:$T$255,5)</f>
        <v>83.5</v>
      </c>
      <c r="F655" s="84">
        <f>VLOOKUP($A$652,Raport4!$B$8:$T$255,6)</f>
        <v>85</v>
      </c>
      <c r="G655" s="84">
        <f>VLOOKUP($A$652,Raport4!$B$8:$T$255,7)</f>
        <v>89</v>
      </c>
      <c r="H655" s="84">
        <f>VLOOKUP($A$652,Raport4!$B$8:$T$255,8)</f>
        <v>87</v>
      </c>
      <c r="I655" s="84">
        <f>VLOOKUP($A$652,Raport4!$B$8:$T$255,9)</f>
        <v>86</v>
      </c>
      <c r="J655" s="84">
        <f>VLOOKUP($A$652,Raport4!$B$8:$T$255,10)</f>
        <v>92.5</v>
      </c>
      <c r="K655" s="84">
        <f>VLOOKUP($A$652,Raport4!$B$8:$T$255,11)</f>
        <v>87</v>
      </c>
      <c r="L655" s="84">
        <f>VLOOKUP($A$652,Raport4!$B$8:$T$255,12)</f>
        <v>85.5</v>
      </c>
      <c r="M655" s="84">
        <f>VLOOKUP($A$652,Raport4!$B$8:$T$255,12)</f>
        <v>85.5</v>
      </c>
      <c r="N655" s="84">
        <f>VLOOKUP($A$652,Raport4!$B$8:$T$255,14)</f>
        <v>83</v>
      </c>
      <c r="O655" s="84">
        <f>VLOOKUP($A$652,Raport4!$B$8:$T$255,15)</f>
        <v>79</v>
      </c>
      <c r="P655" s="84">
        <f>VLOOKUP($A$652,Raport4!$B$8:$T$255,16)</f>
        <v>81.5</v>
      </c>
      <c r="Q655" s="84">
        <f>VLOOKUP($A$652,Raport4!$B$8:$T$255,17)</f>
        <v>79</v>
      </c>
      <c r="R655" s="84">
        <f>VLOOKUP($A$652,Raport4!$B$8:$T$255,18)</f>
        <v>85.5</v>
      </c>
      <c r="S655" s="38">
        <f t="shared" si="354"/>
        <v>1276.5</v>
      </c>
      <c r="T655" s="38">
        <f t="shared" si="356"/>
        <v>85.1</v>
      </c>
      <c r="U655" s="375"/>
      <c r="V655" s="340"/>
    </row>
    <row r="656" spans="1:22" ht="15" customHeight="1">
      <c r="A656" s="361"/>
      <c r="B656" s="77" t="str">
        <f>VLOOKUP($A$652,PresensiMIPA!$A$7:$W$360,4)</f>
        <v>3526016904040006</v>
      </c>
      <c r="C656" s="35" t="s">
        <v>24</v>
      </c>
      <c r="D656" s="84">
        <f>VLOOKUP($A$652,Raport5!$B$8:$T$280,4)</f>
        <v>91</v>
      </c>
      <c r="E656" s="84">
        <f>VLOOKUP($A$652,Raport5!$B$8:$T$280,5)</f>
        <v>91.5</v>
      </c>
      <c r="F656" s="84">
        <f>VLOOKUP($A$652,Raport5!$B$8:$T$280,6)</f>
        <v>88</v>
      </c>
      <c r="G656" s="84">
        <f>VLOOKUP($A$652,Raport5!$B$8:$T$280,7)</f>
        <v>89.5</v>
      </c>
      <c r="H656" s="84">
        <f>VLOOKUP($A$652,Raport5!$B$8:$T$280,8)</f>
        <v>92.5</v>
      </c>
      <c r="I656" s="84">
        <f>VLOOKUP($A$652,Raport5!$B$8:$T$280,9)</f>
        <v>88</v>
      </c>
      <c r="J656" s="84">
        <f>VLOOKUP($A$652,Raport5!$B$8:$T$280,10)</f>
        <v>94</v>
      </c>
      <c r="K656" s="84">
        <f>VLOOKUP($A$652,Raport5!$B$8:$T$280,11)</f>
        <v>88</v>
      </c>
      <c r="L656" s="84">
        <f>VLOOKUP($A$652,Raport5!$B$8:$T$280,12)</f>
        <v>91</v>
      </c>
      <c r="M656" s="84">
        <f>VLOOKUP($A$652,Raport5!$B$8:$T$280,13)</f>
        <v>91</v>
      </c>
      <c r="N656" s="84">
        <f>VLOOKUP($A$652,Raport5!$B$8:$T$280,14)</f>
        <v>89</v>
      </c>
      <c r="O656" s="84">
        <f>VLOOKUP($A$652,Raport5!$B$8:$T$280,15)</f>
        <v>84</v>
      </c>
      <c r="P656" s="84">
        <f>VLOOKUP($A$652,Raport5!$B$8:$T$280,16)</f>
        <v>85</v>
      </c>
      <c r="Q656" s="84">
        <f>VLOOKUP($A$652,Raport5!$B$8:$T$280,17)</f>
        <v>86.5</v>
      </c>
      <c r="R656" s="84">
        <f>VLOOKUP($A$652,Raport5!$B$8:$T$280,18)</f>
        <v>87.5</v>
      </c>
      <c r="S656" s="38">
        <f t="shared" si="354"/>
        <v>1336.5</v>
      </c>
      <c r="T656" s="38">
        <f t="shared" si="356"/>
        <v>89.1</v>
      </c>
      <c r="U656" s="375"/>
      <c r="V656" s="340"/>
    </row>
    <row r="657" spans="1:22" ht="15" customHeight="1">
      <c r="A657" s="361"/>
      <c r="B657" s="78">
        <f>VLOOKUP($A$652,PresensiMIPA!$A$7:$W$360,2)</f>
        <v>12149</v>
      </c>
      <c r="C657" s="35" t="s">
        <v>67</v>
      </c>
      <c r="D657" s="84">
        <f>VLOOKUP($A$652,Raport6!$B$8:$T$280,4)</f>
        <v>93.5</v>
      </c>
      <c r="E657" s="84">
        <f>VLOOKUP($A$652,Raport6!$B$8:$T$280,5)</f>
        <v>93</v>
      </c>
      <c r="F657" s="84">
        <f>VLOOKUP($A$652,Raport6!$B$8:$T$280,6)</f>
        <v>92</v>
      </c>
      <c r="G657" s="84">
        <f>VLOOKUP($A$652,Raport6!$B$8:$T$280,7)</f>
        <v>89.5</v>
      </c>
      <c r="H657" s="84">
        <f>VLOOKUP($A$652,Raport6!$B$8:$T$280,8)</f>
        <v>92.5</v>
      </c>
      <c r="I657" s="84">
        <f>VLOOKUP($A$652,Raport6!$B$8:$T$280,9)</f>
        <v>89</v>
      </c>
      <c r="J657" s="84">
        <f>VLOOKUP($A$652,Raport6!$B$8:$T$280,10)</f>
        <v>96</v>
      </c>
      <c r="K657" s="84">
        <f>VLOOKUP($A$652,Raport6!$B$8:$T$280,11)</f>
        <v>91</v>
      </c>
      <c r="L657" s="84">
        <f>VLOOKUP($A$652,Raport6!$B$8:$T$280,12)</f>
        <v>94</v>
      </c>
      <c r="M657" s="84">
        <f>VLOOKUP($A$652,Raport6!$B$8:$T$280,13)</f>
        <v>93.5</v>
      </c>
      <c r="N657" s="84">
        <f>VLOOKUP($A$652,Raport6!$B$8:$T$280,14)</f>
        <v>86</v>
      </c>
      <c r="O657" s="84">
        <f>VLOOKUP($A$652,Raport6!$B$8:$T$280,15)</f>
        <v>84</v>
      </c>
      <c r="P657" s="84">
        <f>VLOOKUP($A$652,Raport6!$B$8:$T$280,16)</f>
        <v>85.5</v>
      </c>
      <c r="Q657" s="84">
        <f>VLOOKUP($A$652,Raport6!$B$8:$T$280,17)</f>
        <v>90</v>
      </c>
      <c r="R657" s="84">
        <f>VLOOKUP($A$652,Raport6!$B$8:$T$280,18)</f>
        <v>90</v>
      </c>
      <c r="S657" s="38">
        <f t="shared" si="354"/>
        <v>1359.5</v>
      </c>
      <c r="T657" s="38">
        <f t="shared" si="356"/>
        <v>90.63</v>
      </c>
      <c r="U657" s="375"/>
      <c r="V657" s="340"/>
    </row>
    <row r="658" spans="1:22" ht="15" customHeight="1">
      <c r="A658" s="361"/>
      <c r="B658" s="78" t="str">
        <f>VLOOKUP($A$652,PresensiMIPA!$A$7:$W$360,3)</f>
        <v>0045521400</v>
      </c>
      <c r="C658" s="28" t="s">
        <v>21</v>
      </c>
      <c r="D658" s="40">
        <f t="shared" ref="D658:S658" si="357">ROUND(((D652+D653+D654+D655+D656+D657)/6),2)</f>
        <v>85.42</v>
      </c>
      <c r="E658" s="40">
        <f t="shared" si="357"/>
        <v>83.75</v>
      </c>
      <c r="F658" s="40">
        <f t="shared" si="357"/>
        <v>82.92</v>
      </c>
      <c r="G658" s="40">
        <f t="shared" si="357"/>
        <v>87.08</v>
      </c>
      <c r="H658" s="40">
        <f t="shared" si="357"/>
        <v>86.25</v>
      </c>
      <c r="I658" s="40">
        <f t="shared" si="357"/>
        <v>84.17</v>
      </c>
      <c r="J658" s="40">
        <f t="shared" si="357"/>
        <v>91.5</v>
      </c>
      <c r="K658" s="40">
        <f t="shared" si="357"/>
        <v>86.25</v>
      </c>
      <c r="L658" s="40">
        <f t="shared" si="357"/>
        <v>87</v>
      </c>
      <c r="M658" s="40">
        <f t="shared" ref="M658" si="358">ROUND(((M652+M653+M654+M655+M656+M657)/6),2)</f>
        <v>84.42</v>
      </c>
      <c r="N658" s="40">
        <f t="shared" si="357"/>
        <v>81.5</v>
      </c>
      <c r="O658" s="40">
        <f t="shared" si="357"/>
        <v>82</v>
      </c>
      <c r="P658" s="40">
        <f t="shared" si="357"/>
        <v>81</v>
      </c>
      <c r="Q658" s="40">
        <f t="shared" si="357"/>
        <v>82.08</v>
      </c>
      <c r="R658" s="40">
        <f t="shared" si="357"/>
        <v>85.17</v>
      </c>
      <c r="S658" s="39">
        <f t="shared" si="357"/>
        <v>1270.5</v>
      </c>
      <c r="T658" s="40">
        <f t="shared" si="356"/>
        <v>84.7</v>
      </c>
      <c r="U658" s="375"/>
      <c r="V658" s="340"/>
    </row>
    <row r="659" spans="1:22" ht="15" customHeight="1">
      <c r="A659" s="361"/>
      <c r="B659" s="78"/>
      <c r="C659" s="28" t="s">
        <v>206</v>
      </c>
      <c r="D659" s="79">
        <f>VLOOKUP($A$652,'Nilai USP'!$B$8:$T$280,4)</f>
        <v>94</v>
      </c>
      <c r="E659" s="79">
        <f>VLOOKUP($A$652,'Nilai USP'!$B$8:$T$280,5)</f>
        <v>86.15384615384616</v>
      </c>
      <c r="F659" s="79">
        <f>VLOOKUP($A$652,'Nilai USP'!$B$8:$T$280,6)</f>
        <v>95</v>
      </c>
      <c r="G659" s="79">
        <f>VLOOKUP($A$652,'Nilai USP'!$B$8:$T$280,7)</f>
        <v>84</v>
      </c>
      <c r="H659" s="79">
        <f>VLOOKUP($A$652,'Nilai USP'!$B$8:$T$280,8)</f>
        <v>86</v>
      </c>
      <c r="I659" s="79">
        <f>VLOOKUP($A$652,'Nilai USP'!$B$8:$T$280,9)</f>
        <v>98</v>
      </c>
      <c r="J659" s="79">
        <f>VLOOKUP($A$652,'Nilai USP'!$B$8:$T$280,10)</f>
        <v>93</v>
      </c>
      <c r="K659" s="79">
        <f>VLOOKUP($A$652,'Nilai USP'!$B$8:$T$280,11)</f>
        <v>96</v>
      </c>
      <c r="L659" s="79">
        <f>VLOOKUP($A$652,'Nilai USP'!$B$8:$T$280,12)</f>
        <v>94</v>
      </c>
      <c r="M659" s="79">
        <f>VLOOKUP($A$652,'Nilai USP'!$B$8:$T$280,13)</f>
        <v>95.588235294117652</v>
      </c>
      <c r="N659" s="79">
        <f>VLOOKUP($A$652,'Nilai USP'!$B$8:$T$280,14)</f>
        <v>75</v>
      </c>
      <c r="O659" s="79">
        <f>VLOOKUP($A$652,'Nilai USP'!$B$8:$T$280,15)</f>
        <v>75</v>
      </c>
      <c r="P659" s="79">
        <f>VLOOKUP($A$652,'Nilai USP'!$B$8:$T$280,16)</f>
        <v>90</v>
      </c>
      <c r="Q659" s="79">
        <f>VLOOKUP($A$652,'Nilai USP'!$B$8:$T$280,17)</f>
        <v>85</v>
      </c>
      <c r="R659" s="79">
        <f>VLOOKUP($A$652,'Nilai USP'!$B$8:$T$280,18)</f>
        <v>90</v>
      </c>
      <c r="S659" s="38">
        <f t="shared" ref="S659:S666" si="359">SUM(D659:R659)</f>
        <v>1336.7420814479638</v>
      </c>
      <c r="T659" s="38">
        <f t="shared" si="356"/>
        <v>89.12</v>
      </c>
      <c r="U659" s="375"/>
      <c r="V659" s="340"/>
    </row>
    <row r="660" spans="1:22" ht="15" customHeight="1" thickBot="1">
      <c r="A660" s="362"/>
      <c r="B660" s="29"/>
      <c r="C660" s="37" t="s">
        <v>205</v>
      </c>
      <c r="D660" s="41">
        <f t="shared" ref="D660:R660" si="360">ROUND((D658*$V$6+D659*$V$7),0)</f>
        <v>90</v>
      </c>
      <c r="E660" s="41">
        <f t="shared" si="360"/>
        <v>85</v>
      </c>
      <c r="F660" s="41">
        <f t="shared" si="360"/>
        <v>89</v>
      </c>
      <c r="G660" s="41">
        <f t="shared" si="360"/>
        <v>86</v>
      </c>
      <c r="H660" s="41">
        <f t="shared" si="360"/>
        <v>86</v>
      </c>
      <c r="I660" s="41">
        <f t="shared" si="360"/>
        <v>91</v>
      </c>
      <c r="J660" s="41">
        <f t="shared" si="360"/>
        <v>92</v>
      </c>
      <c r="K660" s="41">
        <f t="shared" si="360"/>
        <v>91</v>
      </c>
      <c r="L660" s="41">
        <f t="shared" si="360"/>
        <v>91</v>
      </c>
      <c r="M660" s="41">
        <f t="shared" si="360"/>
        <v>90</v>
      </c>
      <c r="N660" s="41">
        <f t="shared" si="360"/>
        <v>78</v>
      </c>
      <c r="O660" s="41">
        <f t="shared" si="360"/>
        <v>79</v>
      </c>
      <c r="P660" s="41">
        <f t="shared" si="360"/>
        <v>86</v>
      </c>
      <c r="Q660" s="41">
        <f t="shared" si="360"/>
        <v>84</v>
      </c>
      <c r="R660" s="41">
        <f t="shared" si="360"/>
        <v>88</v>
      </c>
      <c r="S660" s="41">
        <f t="shared" si="359"/>
        <v>1306</v>
      </c>
      <c r="T660" s="41">
        <f t="shared" si="356"/>
        <v>87.07</v>
      </c>
      <c r="U660" s="376"/>
      <c r="V660" s="341"/>
    </row>
    <row r="661" spans="1:22" ht="15" customHeight="1" thickTop="1">
      <c r="A661" s="377">
        <v>73</v>
      </c>
      <c r="B661" s="26"/>
      <c r="C661" s="34" t="s">
        <v>34</v>
      </c>
      <c r="D661" s="83">
        <f>VLOOKUP($A$661,Raport1!$B$8:$T$280,4)</f>
        <v>82</v>
      </c>
      <c r="E661" s="83">
        <f>VLOOKUP($A$661,Raport1!$B$8:$T$280,5)</f>
        <v>85</v>
      </c>
      <c r="F661" s="83">
        <f>VLOOKUP($A$661,Raport1!$B$8:$T$280,6)</f>
        <v>76</v>
      </c>
      <c r="G661" s="83">
        <f>VLOOKUP($A$661,Raport1!$B$8:$T$280,7)</f>
        <v>77.5</v>
      </c>
      <c r="H661" s="83">
        <f>VLOOKUP($A$661,Raport1!$B$8:$T$280,8)</f>
        <v>75</v>
      </c>
      <c r="I661" s="83">
        <f>VLOOKUP($A$661,Raport1!$B$8:$T$280,9)</f>
        <v>82.5</v>
      </c>
      <c r="J661" s="83">
        <f>VLOOKUP($A$661,Raport1!$B$8:$T$280,10)</f>
        <v>89</v>
      </c>
      <c r="K661" s="83">
        <f>VLOOKUP($A$661,Raport1!$B$8:$T$280,11)</f>
        <v>80.5</v>
      </c>
      <c r="L661" s="83">
        <f>VLOOKUP($A$661,Raport1!$B$8:$T$280,12)</f>
        <v>85</v>
      </c>
      <c r="M661" s="83">
        <f>VLOOKUP($A$661,Raport1!$B$8:$T$280,13)</f>
        <v>82</v>
      </c>
      <c r="N661" s="83">
        <f>VLOOKUP($A$661,Raport1!$B$8:$T$280,14)</f>
        <v>75</v>
      </c>
      <c r="O661" s="83">
        <f>VLOOKUP($A$661,Raport1!$B$8:$T$280,15)</f>
        <v>83</v>
      </c>
      <c r="P661" s="83">
        <f>VLOOKUP($A$661,Raport1!$B$8:$T$280,16)</f>
        <v>72</v>
      </c>
      <c r="Q661" s="83">
        <f>VLOOKUP($A$661,Raport1!$B$8:$T$280,17)</f>
        <v>81.5</v>
      </c>
      <c r="R661" s="83">
        <f>VLOOKUP($A$661,Raport1!$B$8:$T$280,18)</f>
        <v>84</v>
      </c>
      <c r="S661" s="80">
        <f t="shared" si="359"/>
        <v>1210</v>
      </c>
      <c r="T661" s="80">
        <f t="shared" ref="T661:T669" si="361">ROUND(S661/COUNT(D661:R661),2)</f>
        <v>80.67</v>
      </c>
      <c r="U661" s="337" t="s">
        <v>203</v>
      </c>
      <c r="V661" s="340" t="s">
        <v>33</v>
      </c>
    </row>
    <row r="662" spans="1:22" ht="15" customHeight="1">
      <c r="A662" s="361"/>
      <c r="B662" s="26"/>
      <c r="C662" s="35" t="s">
        <v>35</v>
      </c>
      <c r="D662" s="84">
        <f>VLOOKUP($A$661,Raport2!$B$8:$T$280,4)</f>
        <v>84</v>
      </c>
      <c r="E662" s="84">
        <f>VLOOKUP($A$661,Raport2!$B$8:$T$280,5)</f>
        <v>86</v>
      </c>
      <c r="F662" s="84">
        <f>VLOOKUP($A$661,Raport2!$B$8:$T$280,6)</f>
        <v>81.5</v>
      </c>
      <c r="G662" s="84">
        <f>VLOOKUP($A$661,Raport2!$B$8:$T$280,7)</f>
        <v>80</v>
      </c>
      <c r="H662" s="84">
        <f>VLOOKUP($A$661,Raport2!$B$8:$T$280,8)</f>
        <v>75</v>
      </c>
      <c r="I662" s="84">
        <f>VLOOKUP($A$661,Raport2!$B$8:$T$280,9)</f>
        <v>86</v>
      </c>
      <c r="J662" s="84">
        <f>VLOOKUP($A$661,Raport2!$B$8:$T$280,10)</f>
        <v>90</v>
      </c>
      <c r="K662" s="84">
        <f>VLOOKUP($A$661,Raport2!$B$8:$T$280,11)</f>
        <v>82.5</v>
      </c>
      <c r="L662" s="84">
        <f>VLOOKUP($A$661,Raport2!$B$8:$T$280,12)</f>
        <v>84</v>
      </c>
      <c r="M662" s="84">
        <f>VLOOKUP($A$661,Raport2!$B$8:$T$280,13)</f>
        <v>86</v>
      </c>
      <c r="N662" s="84">
        <f>VLOOKUP($A$661,Raport2!$B$8:$T$280,14)</f>
        <v>83</v>
      </c>
      <c r="O662" s="84">
        <f>VLOOKUP($A$661,Raport2!$B$8:$T$280,15)</f>
        <v>84</v>
      </c>
      <c r="P662" s="84">
        <f>VLOOKUP($A$661,Raport2!$B$8:$T$280,16)</f>
        <v>82</v>
      </c>
      <c r="Q662" s="84">
        <f>VLOOKUP($A$661,Raport2!$B$8:$T$280,17)</f>
        <v>83.5</v>
      </c>
      <c r="R662" s="84">
        <f>VLOOKUP($A$661,Raport2!$B$8:$T$280,18)</f>
        <v>88.5</v>
      </c>
      <c r="S662" s="38">
        <f t="shared" si="359"/>
        <v>1256</v>
      </c>
      <c r="T662" s="38">
        <f t="shared" si="361"/>
        <v>83.73</v>
      </c>
      <c r="U662" s="375"/>
      <c r="V662" s="340"/>
    </row>
    <row r="663" spans="1:22" ht="15" customHeight="1">
      <c r="A663" s="361"/>
      <c r="B663" s="342" t="str">
        <f>VLOOKUP($A$661,PresensiMIPA!$A$7:$W$360,7)</f>
        <v>ALVIANTI OKTAVIA SETIYONO</v>
      </c>
      <c r="C663" s="35" t="s">
        <v>22</v>
      </c>
      <c r="D663" s="84">
        <f>VLOOKUP($A$661,Raport3!$B$8:$T$280,4)</f>
        <v>90</v>
      </c>
      <c r="E663" s="84">
        <f>VLOOKUP($A$661,Raport3!$B$8:$T$280,5)</f>
        <v>88</v>
      </c>
      <c r="F663" s="84">
        <f>VLOOKUP($A$661,Raport3!$B$8:$T$280,6)</f>
        <v>86</v>
      </c>
      <c r="G663" s="84">
        <f>VLOOKUP($A$661,Raport3!$B$8:$T$280,7)</f>
        <v>87</v>
      </c>
      <c r="H663" s="84">
        <f>VLOOKUP($A$661,Raport3!$B$8:$T$280,8)</f>
        <v>86.5</v>
      </c>
      <c r="I663" s="84">
        <f>VLOOKUP($A$661,Raport3!$B$8:$T$280,9)</f>
        <v>88.5</v>
      </c>
      <c r="J663" s="84">
        <f>VLOOKUP($A$661,Raport3!$B$8:$T$280,10)</f>
        <v>91</v>
      </c>
      <c r="K663" s="84">
        <f>VLOOKUP($A$661,Raport3!$B$8:$T$280,11)</f>
        <v>88</v>
      </c>
      <c r="L663" s="84">
        <f>VLOOKUP($A$661,Raport3!$B$8:$T$280,12)</f>
        <v>85.5</v>
      </c>
      <c r="M663" s="84">
        <f>VLOOKUP($A$661,Raport3!$B$8:$T$280,13)</f>
        <v>85.5</v>
      </c>
      <c r="N663" s="84">
        <f>VLOOKUP($A$661,Raport3!$B$8:$T$280,14)</f>
        <v>85.5</v>
      </c>
      <c r="O663" s="84">
        <f>VLOOKUP($A$661,Raport3!$B$8:$T$280,15)</f>
        <v>85.5</v>
      </c>
      <c r="P663" s="84">
        <f>VLOOKUP($A$661,Raport3!$B$8:$T$280,16)</f>
        <v>81</v>
      </c>
      <c r="Q663" s="84">
        <f>VLOOKUP($A$661,Raport3!$B$8:$T$280,17)</f>
        <v>79.5</v>
      </c>
      <c r="R663" s="84">
        <f>VLOOKUP($A$661,Raport3!$B$8:$T$280,18)</f>
        <v>89.5</v>
      </c>
      <c r="S663" s="38">
        <f t="shared" si="359"/>
        <v>1297</v>
      </c>
      <c r="T663" s="38">
        <f t="shared" si="361"/>
        <v>86.47</v>
      </c>
      <c r="U663" s="375"/>
      <c r="V663" s="340"/>
    </row>
    <row r="664" spans="1:22" ht="15" customHeight="1">
      <c r="A664" s="361"/>
      <c r="B664" s="342"/>
      <c r="C664" s="35" t="s">
        <v>23</v>
      </c>
      <c r="D664" s="84">
        <f>VLOOKUP($A$661,Raport4!$B$8:$T$255,4)</f>
        <v>91</v>
      </c>
      <c r="E664" s="84">
        <f>VLOOKUP($A$661,Raport4!$B$8:$T$255,5)</f>
        <v>92</v>
      </c>
      <c r="F664" s="84">
        <f>VLOOKUP($A$661,Raport4!$B$8:$T$255,6)</f>
        <v>87</v>
      </c>
      <c r="G664" s="84">
        <f>VLOOKUP($A$661,Raport4!$B$8:$T$255,7)</f>
        <v>88</v>
      </c>
      <c r="H664" s="84">
        <f>VLOOKUP($A$661,Raport4!$B$8:$T$255,8)</f>
        <v>89</v>
      </c>
      <c r="I664" s="84">
        <f>VLOOKUP($A$661,Raport4!$B$8:$T$255,9)</f>
        <v>89.5</v>
      </c>
      <c r="J664" s="84">
        <f>VLOOKUP($A$661,Raport4!$B$8:$T$255,10)</f>
        <v>93</v>
      </c>
      <c r="K664" s="84">
        <f>VLOOKUP($A$661,Raport4!$B$8:$T$255,11)</f>
        <v>88</v>
      </c>
      <c r="L664" s="84">
        <f>VLOOKUP($A$661,Raport4!$B$8:$T$255,12)</f>
        <v>88</v>
      </c>
      <c r="M664" s="84">
        <f>VLOOKUP($A$661,Raport4!$B$8:$T$255,12)</f>
        <v>88</v>
      </c>
      <c r="N664" s="84">
        <f>VLOOKUP($A$661,Raport4!$B$8:$T$255,14)</f>
        <v>87</v>
      </c>
      <c r="O664" s="84">
        <f>VLOOKUP($A$661,Raport4!$B$8:$T$255,15)</f>
        <v>85</v>
      </c>
      <c r="P664" s="84">
        <f>VLOOKUP($A$661,Raport4!$B$8:$T$255,16)</f>
        <v>81.5</v>
      </c>
      <c r="Q664" s="84">
        <f>VLOOKUP($A$661,Raport4!$B$8:$T$255,17)</f>
        <v>83</v>
      </c>
      <c r="R664" s="84">
        <f>VLOOKUP($A$661,Raport4!$B$8:$T$255,18)</f>
        <v>90.5</v>
      </c>
      <c r="S664" s="38">
        <f t="shared" si="359"/>
        <v>1320.5</v>
      </c>
      <c r="T664" s="38">
        <f t="shared" si="361"/>
        <v>88.03</v>
      </c>
      <c r="U664" s="375"/>
      <c r="V664" s="340"/>
    </row>
    <row r="665" spans="1:22" ht="15" customHeight="1">
      <c r="A665" s="361"/>
      <c r="B665" s="77" t="str">
        <f>VLOOKUP($A$661,PresensiMIPA!$A$7:$W$360,4)</f>
        <v>3526015110030002</v>
      </c>
      <c r="C665" s="35" t="s">
        <v>24</v>
      </c>
      <c r="D665" s="84">
        <f>VLOOKUP($A$661,Raport5!$B$8:$T$280,4)</f>
        <v>91.5</v>
      </c>
      <c r="E665" s="84">
        <f>VLOOKUP($A$661,Raport5!$B$8:$T$280,5)</f>
        <v>95.5</v>
      </c>
      <c r="F665" s="84">
        <f>VLOOKUP($A$661,Raport5!$B$8:$T$280,6)</f>
        <v>93</v>
      </c>
      <c r="G665" s="84">
        <f>VLOOKUP($A$661,Raport5!$B$8:$T$280,7)</f>
        <v>91</v>
      </c>
      <c r="H665" s="84">
        <f>VLOOKUP($A$661,Raport5!$B$8:$T$280,8)</f>
        <v>93.5</v>
      </c>
      <c r="I665" s="84">
        <f>VLOOKUP($A$661,Raport5!$B$8:$T$280,9)</f>
        <v>90.5</v>
      </c>
      <c r="J665" s="84">
        <f>VLOOKUP($A$661,Raport5!$B$8:$T$280,10)</f>
        <v>95</v>
      </c>
      <c r="K665" s="84">
        <f>VLOOKUP($A$661,Raport5!$B$8:$T$280,11)</f>
        <v>90</v>
      </c>
      <c r="L665" s="84">
        <f>VLOOKUP($A$661,Raport5!$B$8:$T$280,12)</f>
        <v>91.5</v>
      </c>
      <c r="M665" s="84">
        <f>VLOOKUP($A$661,Raport5!$B$8:$T$280,13)</f>
        <v>90</v>
      </c>
      <c r="N665" s="84">
        <f>VLOOKUP($A$661,Raport5!$B$8:$T$280,14)</f>
        <v>89.5</v>
      </c>
      <c r="O665" s="84">
        <f>VLOOKUP($A$661,Raport5!$B$8:$T$280,15)</f>
        <v>89</v>
      </c>
      <c r="P665" s="84">
        <f>VLOOKUP($A$661,Raport5!$B$8:$T$280,16)</f>
        <v>86.5</v>
      </c>
      <c r="Q665" s="84">
        <f>VLOOKUP($A$661,Raport5!$B$8:$T$280,17)</f>
        <v>89</v>
      </c>
      <c r="R665" s="84">
        <f>VLOOKUP($A$661,Raport5!$B$8:$T$280,18)</f>
        <v>92.5</v>
      </c>
      <c r="S665" s="38">
        <f t="shared" si="359"/>
        <v>1368</v>
      </c>
      <c r="T665" s="38">
        <f t="shared" si="361"/>
        <v>91.2</v>
      </c>
      <c r="U665" s="375"/>
      <c r="V665" s="340"/>
    </row>
    <row r="666" spans="1:22" ht="15" customHeight="1">
      <c r="A666" s="361"/>
      <c r="B666" s="78">
        <f>VLOOKUP($A$661,PresensiMIPA!$A$7:$W$360,2)</f>
        <v>12163</v>
      </c>
      <c r="C666" s="35" t="s">
        <v>67</v>
      </c>
      <c r="D666" s="84">
        <f>VLOOKUP($A$661,Raport6!$B$8:$T$280,4)</f>
        <v>94.5</v>
      </c>
      <c r="E666" s="84">
        <f>VLOOKUP($A$661,Raport6!$B$8:$T$280,5)</f>
        <v>96</v>
      </c>
      <c r="F666" s="84">
        <f>VLOOKUP($A$661,Raport6!$B$8:$T$280,6)</f>
        <v>97</v>
      </c>
      <c r="G666" s="84">
        <f>VLOOKUP($A$661,Raport6!$B$8:$T$280,7)</f>
        <v>91</v>
      </c>
      <c r="H666" s="84">
        <f>VLOOKUP($A$661,Raport6!$B$8:$T$280,8)</f>
        <v>93.5</v>
      </c>
      <c r="I666" s="84">
        <f>VLOOKUP($A$661,Raport6!$B$8:$T$280,9)</f>
        <v>92.5</v>
      </c>
      <c r="J666" s="84">
        <f>VLOOKUP($A$661,Raport6!$B$8:$T$280,10)</f>
        <v>96.5</v>
      </c>
      <c r="K666" s="84">
        <f>VLOOKUP($A$661,Raport6!$B$8:$T$280,11)</f>
        <v>93</v>
      </c>
      <c r="L666" s="84">
        <f>VLOOKUP($A$661,Raport6!$B$8:$T$280,12)</f>
        <v>94</v>
      </c>
      <c r="M666" s="84">
        <f>VLOOKUP($A$661,Raport6!$B$8:$T$280,13)</f>
        <v>93</v>
      </c>
      <c r="N666" s="84">
        <f>VLOOKUP($A$661,Raport6!$B$8:$T$280,14)</f>
        <v>89</v>
      </c>
      <c r="O666" s="84">
        <f>VLOOKUP($A$661,Raport6!$B$8:$T$280,15)</f>
        <v>89</v>
      </c>
      <c r="P666" s="84">
        <f>VLOOKUP($A$661,Raport6!$B$8:$T$280,16)</f>
        <v>88</v>
      </c>
      <c r="Q666" s="84">
        <f>VLOOKUP($A$661,Raport6!$B$8:$T$280,17)</f>
        <v>91</v>
      </c>
      <c r="R666" s="84">
        <f>VLOOKUP($A$661,Raport6!$B$8:$T$280,18)</f>
        <v>93.5</v>
      </c>
      <c r="S666" s="38">
        <f t="shared" si="359"/>
        <v>1391.5</v>
      </c>
      <c r="T666" s="38">
        <f t="shared" si="361"/>
        <v>92.77</v>
      </c>
      <c r="U666" s="375"/>
      <c r="V666" s="340"/>
    </row>
    <row r="667" spans="1:22" ht="15" customHeight="1">
      <c r="A667" s="361"/>
      <c r="B667" s="78" t="str">
        <f>VLOOKUP($A$661,PresensiMIPA!$A$7:$W$360,3)</f>
        <v>0032786638</v>
      </c>
      <c r="C667" s="28" t="s">
        <v>21</v>
      </c>
      <c r="D667" s="40">
        <f t="shared" ref="D667:S667" si="362">ROUND(((D661+D662+D663+D664+D665+D666)/6),2)</f>
        <v>88.83</v>
      </c>
      <c r="E667" s="40">
        <f t="shared" si="362"/>
        <v>90.42</v>
      </c>
      <c r="F667" s="40">
        <f t="shared" si="362"/>
        <v>86.75</v>
      </c>
      <c r="G667" s="40">
        <f t="shared" si="362"/>
        <v>85.75</v>
      </c>
      <c r="H667" s="40">
        <f t="shared" si="362"/>
        <v>85.42</v>
      </c>
      <c r="I667" s="40">
        <f t="shared" si="362"/>
        <v>88.25</v>
      </c>
      <c r="J667" s="40">
        <f t="shared" si="362"/>
        <v>92.42</v>
      </c>
      <c r="K667" s="40">
        <f t="shared" si="362"/>
        <v>87</v>
      </c>
      <c r="L667" s="40">
        <f t="shared" si="362"/>
        <v>88</v>
      </c>
      <c r="M667" s="40">
        <f t="shared" ref="M667" si="363">ROUND(((M661+M662+M663+M664+M665+M666)/6),2)</f>
        <v>87.42</v>
      </c>
      <c r="N667" s="40">
        <f t="shared" si="362"/>
        <v>84.83</v>
      </c>
      <c r="O667" s="40">
        <f t="shared" si="362"/>
        <v>85.92</v>
      </c>
      <c r="P667" s="40">
        <f t="shared" si="362"/>
        <v>81.83</v>
      </c>
      <c r="Q667" s="40">
        <f t="shared" si="362"/>
        <v>84.58</v>
      </c>
      <c r="R667" s="40">
        <f t="shared" si="362"/>
        <v>89.75</v>
      </c>
      <c r="S667" s="39">
        <f t="shared" si="362"/>
        <v>1307.17</v>
      </c>
      <c r="T667" s="40">
        <f t="shared" si="361"/>
        <v>87.14</v>
      </c>
      <c r="U667" s="375"/>
      <c r="V667" s="340"/>
    </row>
    <row r="668" spans="1:22" ht="15" customHeight="1">
      <c r="A668" s="361"/>
      <c r="B668" s="78"/>
      <c r="C668" s="28" t="s">
        <v>206</v>
      </c>
      <c r="D668" s="79">
        <f>VLOOKUP($A$661,'Nilai USP'!$B$8:$T$280,4)</f>
        <v>96</v>
      </c>
      <c r="E668" s="79">
        <f>VLOOKUP($A$661,'Nilai USP'!$B$8:$T$280,5)</f>
        <v>87.692307692307693</v>
      </c>
      <c r="F668" s="79">
        <f>VLOOKUP($A$661,'Nilai USP'!$B$8:$T$280,6)</f>
        <v>95</v>
      </c>
      <c r="G668" s="79">
        <f>VLOOKUP($A$661,'Nilai USP'!$B$8:$T$280,7)</f>
        <v>91</v>
      </c>
      <c r="H668" s="79">
        <f>VLOOKUP($A$661,'Nilai USP'!$B$8:$T$280,8)</f>
        <v>83</v>
      </c>
      <c r="I668" s="79">
        <f>VLOOKUP($A$661,'Nilai USP'!$B$8:$T$280,9)</f>
        <v>92</v>
      </c>
      <c r="J668" s="79">
        <f>VLOOKUP($A$661,'Nilai USP'!$B$8:$T$280,10)</f>
        <v>89</v>
      </c>
      <c r="K668" s="79">
        <f>VLOOKUP($A$661,'Nilai USP'!$B$8:$T$280,11)</f>
        <v>97</v>
      </c>
      <c r="L668" s="79">
        <f>VLOOKUP($A$661,'Nilai USP'!$B$8:$T$280,12)</f>
        <v>94</v>
      </c>
      <c r="M668" s="79">
        <f>VLOOKUP($A$661,'Nilai USP'!$B$8:$T$280,13)</f>
        <v>98.235294117647058</v>
      </c>
      <c r="N668" s="79">
        <f>VLOOKUP($A$661,'Nilai USP'!$B$8:$T$280,14)</f>
        <v>91</v>
      </c>
      <c r="O668" s="79">
        <f>VLOOKUP($A$661,'Nilai USP'!$B$8:$T$280,15)</f>
        <v>85</v>
      </c>
      <c r="P668" s="79">
        <f>VLOOKUP($A$661,'Nilai USP'!$B$8:$T$280,16)</f>
        <v>92</v>
      </c>
      <c r="Q668" s="79">
        <f>VLOOKUP($A$661,'Nilai USP'!$B$8:$T$280,17)</f>
        <v>86</v>
      </c>
      <c r="R668" s="79">
        <f>VLOOKUP($A$661,'Nilai USP'!$B$8:$T$280,18)</f>
        <v>89</v>
      </c>
      <c r="S668" s="38">
        <f t="shared" ref="S668:S675" si="364">SUM(D668:R668)</f>
        <v>1365.9276018099547</v>
      </c>
      <c r="T668" s="38">
        <f t="shared" si="361"/>
        <v>91.06</v>
      </c>
      <c r="U668" s="375"/>
      <c r="V668" s="340"/>
    </row>
    <row r="669" spans="1:22" ht="15" customHeight="1" thickBot="1">
      <c r="A669" s="362"/>
      <c r="B669" s="29"/>
      <c r="C669" s="37" t="s">
        <v>205</v>
      </c>
      <c r="D669" s="41">
        <f t="shared" ref="D669:R669" si="365">ROUND((D667*$V$6+D668*$V$7),0)</f>
        <v>92</v>
      </c>
      <c r="E669" s="41">
        <f t="shared" si="365"/>
        <v>89</v>
      </c>
      <c r="F669" s="41">
        <f t="shared" si="365"/>
        <v>91</v>
      </c>
      <c r="G669" s="41">
        <f t="shared" si="365"/>
        <v>88</v>
      </c>
      <c r="H669" s="41">
        <f t="shared" si="365"/>
        <v>84</v>
      </c>
      <c r="I669" s="41">
        <f t="shared" si="365"/>
        <v>90</v>
      </c>
      <c r="J669" s="41">
        <f t="shared" si="365"/>
        <v>91</v>
      </c>
      <c r="K669" s="41">
        <f t="shared" si="365"/>
        <v>92</v>
      </c>
      <c r="L669" s="41">
        <f t="shared" si="365"/>
        <v>91</v>
      </c>
      <c r="M669" s="41">
        <f t="shared" si="365"/>
        <v>93</v>
      </c>
      <c r="N669" s="41">
        <f t="shared" si="365"/>
        <v>88</v>
      </c>
      <c r="O669" s="41">
        <f t="shared" si="365"/>
        <v>85</v>
      </c>
      <c r="P669" s="41">
        <f t="shared" si="365"/>
        <v>87</v>
      </c>
      <c r="Q669" s="41">
        <f t="shared" si="365"/>
        <v>85</v>
      </c>
      <c r="R669" s="41">
        <f t="shared" si="365"/>
        <v>89</v>
      </c>
      <c r="S669" s="41">
        <f t="shared" si="364"/>
        <v>1335</v>
      </c>
      <c r="T669" s="41">
        <f t="shared" si="361"/>
        <v>89</v>
      </c>
      <c r="U669" s="376"/>
      <c r="V669" s="341"/>
    </row>
    <row r="670" spans="1:22" ht="15" customHeight="1" thickTop="1">
      <c r="A670" s="377">
        <v>74</v>
      </c>
      <c r="B670" s="26"/>
      <c r="C670" s="34" t="s">
        <v>34</v>
      </c>
      <c r="D670" s="83">
        <f>VLOOKUP($A$670,Raport1!$B$8:$T$280,4)</f>
        <v>81</v>
      </c>
      <c r="E670" s="83">
        <f>VLOOKUP($A$670,Raport1!$B$8:$T$280,5)</f>
        <v>80</v>
      </c>
      <c r="F670" s="83">
        <f>VLOOKUP($A$670,Raport1!$B$8:$T$280,6)</f>
        <v>75.5</v>
      </c>
      <c r="G670" s="83">
        <f>VLOOKUP($A$670,Raport1!$B$8:$T$280,7)</f>
        <v>82.5</v>
      </c>
      <c r="H670" s="83">
        <f>VLOOKUP($A$670,Raport1!$B$8:$T$280,8)</f>
        <v>76</v>
      </c>
      <c r="I670" s="83">
        <f>VLOOKUP($A$670,Raport1!$B$8:$T$280,9)</f>
        <v>78.5</v>
      </c>
      <c r="J670" s="83">
        <f>VLOOKUP($A$670,Raport1!$B$8:$T$280,10)</f>
        <v>88</v>
      </c>
      <c r="K670" s="83">
        <f>VLOOKUP($A$670,Raport1!$B$8:$T$280,11)</f>
        <v>82</v>
      </c>
      <c r="L670" s="83">
        <f>VLOOKUP($A$670,Raport1!$B$8:$T$280,12)</f>
        <v>82</v>
      </c>
      <c r="M670" s="83">
        <f>VLOOKUP($A$670,Raport1!$B$8:$T$280,13)</f>
        <v>79</v>
      </c>
      <c r="N670" s="83">
        <f>VLOOKUP($A$670,Raport1!$B$8:$T$280,14)</f>
        <v>73.5</v>
      </c>
      <c r="O670" s="83">
        <f>VLOOKUP($A$670,Raport1!$B$8:$T$280,15)</f>
        <v>79</v>
      </c>
      <c r="P670" s="83">
        <f>VLOOKUP($A$670,Raport1!$B$8:$T$280,16)</f>
        <v>68</v>
      </c>
      <c r="Q670" s="83">
        <f>VLOOKUP($A$670,Raport1!$B$8:$T$280,17)</f>
        <v>77</v>
      </c>
      <c r="R670" s="83">
        <f>VLOOKUP($A$670,Raport1!$B$8:$T$280,18)</f>
        <v>77.5</v>
      </c>
      <c r="S670" s="80">
        <f t="shared" si="364"/>
        <v>1179.5</v>
      </c>
      <c r="T670" s="80">
        <f t="shared" ref="T670:T678" si="366">ROUND(S670/COUNT(D670:R670),2)</f>
        <v>78.63</v>
      </c>
      <c r="U670" s="337" t="s">
        <v>203</v>
      </c>
      <c r="V670" s="340" t="s">
        <v>33</v>
      </c>
    </row>
    <row r="671" spans="1:22" ht="15" customHeight="1">
      <c r="A671" s="361"/>
      <c r="B671" s="26"/>
      <c r="C671" s="35" t="s">
        <v>35</v>
      </c>
      <c r="D671" s="84">
        <f>VLOOKUP($A$670,Raport2!$B$8:$T$280,4)</f>
        <v>83.5</v>
      </c>
      <c r="E671" s="84">
        <f>VLOOKUP($A$670,Raport2!$B$8:$T$280,5)</f>
        <v>80</v>
      </c>
      <c r="F671" s="84">
        <f>VLOOKUP($A$670,Raport2!$B$8:$T$280,6)</f>
        <v>77</v>
      </c>
      <c r="G671" s="84">
        <f>VLOOKUP($A$670,Raport2!$B$8:$T$280,7)</f>
        <v>83</v>
      </c>
      <c r="H671" s="84">
        <f>VLOOKUP($A$670,Raport2!$B$8:$T$280,8)</f>
        <v>76</v>
      </c>
      <c r="I671" s="84">
        <f>VLOOKUP($A$670,Raport2!$B$8:$T$280,9)</f>
        <v>79</v>
      </c>
      <c r="J671" s="84">
        <f>VLOOKUP($A$670,Raport2!$B$8:$T$280,10)</f>
        <v>89</v>
      </c>
      <c r="K671" s="84">
        <f>VLOOKUP($A$670,Raport2!$B$8:$T$280,11)</f>
        <v>85</v>
      </c>
      <c r="L671" s="84">
        <f>VLOOKUP($A$670,Raport2!$B$8:$T$280,12)</f>
        <v>84</v>
      </c>
      <c r="M671" s="84">
        <f>VLOOKUP($A$670,Raport2!$B$8:$T$280,13)</f>
        <v>82.5</v>
      </c>
      <c r="N671" s="84">
        <f>VLOOKUP($A$670,Raport2!$B$8:$T$280,14)</f>
        <v>80.5</v>
      </c>
      <c r="O671" s="84">
        <f>VLOOKUP($A$670,Raport2!$B$8:$T$280,15)</f>
        <v>79.5</v>
      </c>
      <c r="P671" s="84">
        <f>VLOOKUP($A$670,Raport2!$B$8:$T$280,16)</f>
        <v>79</v>
      </c>
      <c r="Q671" s="84">
        <f>VLOOKUP($A$670,Raport2!$B$8:$T$280,17)</f>
        <v>81</v>
      </c>
      <c r="R671" s="84">
        <f>VLOOKUP($A$670,Raport2!$B$8:$T$280,18)</f>
        <v>82</v>
      </c>
      <c r="S671" s="38">
        <f t="shared" si="364"/>
        <v>1221</v>
      </c>
      <c r="T671" s="38">
        <f t="shared" si="366"/>
        <v>81.400000000000006</v>
      </c>
      <c r="U671" s="375"/>
      <c r="V671" s="340"/>
    </row>
    <row r="672" spans="1:22" ht="15" customHeight="1">
      <c r="A672" s="361"/>
      <c r="B672" s="342" t="str">
        <f>VLOOKUP($A$670,PresensiMIPA!$A$7:$W$360,7)</f>
        <v>ANDRE PRANATA ARYA PUTRA</v>
      </c>
      <c r="C672" s="35" t="s">
        <v>22</v>
      </c>
      <c r="D672" s="84">
        <f>VLOOKUP($A$670,Raport3!$B$8:$T$280,4)</f>
        <v>85</v>
      </c>
      <c r="E672" s="84">
        <f>VLOOKUP($A$670,Raport3!$B$8:$T$280,5)</f>
        <v>81</v>
      </c>
      <c r="F672" s="84">
        <f>VLOOKUP($A$670,Raport3!$B$8:$T$280,6)</f>
        <v>81.5</v>
      </c>
      <c r="G672" s="84">
        <f>VLOOKUP($A$670,Raport3!$B$8:$T$280,7)</f>
        <v>82.5</v>
      </c>
      <c r="H672" s="84">
        <f>VLOOKUP($A$670,Raport3!$B$8:$T$280,8)</f>
        <v>83</v>
      </c>
      <c r="I672" s="84">
        <f>VLOOKUP($A$670,Raport3!$B$8:$T$280,9)</f>
        <v>80</v>
      </c>
      <c r="J672" s="84">
        <f>VLOOKUP($A$670,Raport3!$B$8:$T$280,10)</f>
        <v>90</v>
      </c>
      <c r="K672" s="84">
        <f>VLOOKUP($A$670,Raport3!$B$8:$T$280,11)</f>
        <v>87</v>
      </c>
      <c r="L672" s="84">
        <f>VLOOKUP($A$670,Raport3!$B$8:$T$280,12)</f>
        <v>84.5</v>
      </c>
      <c r="M672" s="84">
        <f>VLOOKUP($A$670,Raport3!$B$8:$T$280,13)</f>
        <v>87.5</v>
      </c>
      <c r="N672" s="84">
        <f>VLOOKUP($A$670,Raport3!$B$8:$T$280,14)</f>
        <v>82</v>
      </c>
      <c r="O672" s="84">
        <f>VLOOKUP($A$670,Raport3!$B$8:$T$280,15)</f>
        <v>82.5</v>
      </c>
      <c r="P672" s="84">
        <f>VLOOKUP($A$670,Raport3!$B$8:$T$280,16)</f>
        <v>81</v>
      </c>
      <c r="Q672" s="84">
        <f>VLOOKUP($A$670,Raport3!$B$8:$T$280,17)</f>
        <v>82.5</v>
      </c>
      <c r="R672" s="84">
        <f>VLOOKUP($A$670,Raport3!$B$8:$T$280,18)</f>
        <v>84.5</v>
      </c>
      <c r="S672" s="38">
        <f t="shared" si="364"/>
        <v>1254.5</v>
      </c>
      <c r="T672" s="38">
        <f t="shared" si="366"/>
        <v>83.63</v>
      </c>
      <c r="U672" s="375"/>
      <c r="V672" s="340"/>
    </row>
    <row r="673" spans="1:22" ht="15" customHeight="1">
      <c r="A673" s="361"/>
      <c r="B673" s="342"/>
      <c r="C673" s="35" t="s">
        <v>23</v>
      </c>
      <c r="D673" s="84">
        <f>VLOOKUP($A$670,Raport4!$B$8:$T$255,4)</f>
        <v>86.5</v>
      </c>
      <c r="E673" s="84">
        <f>VLOOKUP($A$670,Raport4!$B$8:$T$255,5)</f>
        <v>83</v>
      </c>
      <c r="F673" s="84">
        <f>VLOOKUP($A$670,Raport4!$B$8:$T$255,6)</f>
        <v>82.5</v>
      </c>
      <c r="G673" s="84">
        <f>VLOOKUP($A$670,Raport4!$B$8:$T$255,7)</f>
        <v>85.5</v>
      </c>
      <c r="H673" s="84">
        <f>VLOOKUP($A$670,Raport4!$B$8:$T$255,8)</f>
        <v>87</v>
      </c>
      <c r="I673" s="84">
        <f>VLOOKUP($A$670,Raport4!$B$8:$T$255,9)</f>
        <v>81.5</v>
      </c>
      <c r="J673" s="84">
        <f>VLOOKUP($A$670,Raport4!$B$8:$T$255,10)</f>
        <v>93</v>
      </c>
      <c r="K673" s="84">
        <f>VLOOKUP($A$670,Raport4!$B$8:$T$255,11)</f>
        <v>87</v>
      </c>
      <c r="L673" s="84">
        <f>VLOOKUP($A$670,Raport4!$B$8:$T$255,12)</f>
        <v>86</v>
      </c>
      <c r="M673" s="84">
        <f>VLOOKUP($A$670,Raport4!$B$8:$T$255,12)</f>
        <v>86</v>
      </c>
      <c r="N673" s="84">
        <f>VLOOKUP($A$670,Raport4!$B$8:$T$255,14)</f>
        <v>85</v>
      </c>
      <c r="O673" s="84">
        <f>VLOOKUP($A$670,Raport4!$B$8:$T$255,15)</f>
        <v>81.5</v>
      </c>
      <c r="P673" s="84">
        <f>VLOOKUP($A$670,Raport4!$B$8:$T$255,16)</f>
        <v>81.5</v>
      </c>
      <c r="Q673" s="84">
        <f>VLOOKUP($A$670,Raport4!$B$8:$T$255,17)</f>
        <v>85</v>
      </c>
      <c r="R673" s="84">
        <f>VLOOKUP($A$670,Raport4!$B$8:$T$255,18)</f>
        <v>86</v>
      </c>
      <c r="S673" s="38">
        <f t="shared" si="364"/>
        <v>1277</v>
      </c>
      <c r="T673" s="38">
        <f t="shared" si="366"/>
        <v>85.13</v>
      </c>
      <c r="U673" s="375"/>
      <c r="V673" s="340"/>
    </row>
    <row r="674" spans="1:22" ht="15" customHeight="1">
      <c r="A674" s="361"/>
      <c r="B674" s="77" t="str">
        <f>VLOOKUP($A$670,PresensiMIPA!$A$7:$W$360,4)</f>
        <v>3526011304040001</v>
      </c>
      <c r="C674" s="35" t="s">
        <v>24</v>
      </c>
      <c r="D674" s="84">
        <f>VLOOKUP($A$670,Raport5!$B$8:$T$280,4)</f>
        <v>91</v>
      </c>
      <c r="E674" s="84">
        <f>VLOOKUP($A$670,Raport5!$B$8:$T$280,5)</f>
        <v>90</v>
      </c>
      <c r="F674" s="84">
        <f>VLOOKUP($A$670,Raport5!$B$8:$T$280,6)</f>
        <v>88</v>
      </c>
      <c r="G674" s="84">
        <f>VLOOKUP($A$670,Raport5!$B$8:$T$280,7)</f>
        <v>86</v>
      </c>
      <c r="H674" s="84">
        <f>VLOOKUP($A$670,Raport5!$B$8:$T$280,8)</f>
        <v>93.5</v>
      </c>
      <c r="I674" s="84">
        <f>VLOOKUP($A$670,Raport5!$B$8:$T$280,9)</f>
        <v>85</v>
      </c>
      <c r="J674" s="84">
        <f>VLOOKUP($A$670,Raport5!$B$8:$T$280,10)</f>
        <v>94.5</v>
      </c>
      <c r="K674" s="84">
        <f>VLOOKUP($A$670,Raport5!$B$8:$T$280,11)</f>
        <v>90</v>
      </c>
      <c r="L674" s="84">
        <f>VLOOKUP($A$670,Raport5!$B$8:$T$280,12)</f>
        <v>90</v>
      </c>
      <c r="M674" s="84">
        <f>VLOOKUP($A$670,Raport5!$B$8:$T$280,13)</f>
        <v>89</v>
      </c>
      <c r="N674" s="84">
        <f>VLOOKUP($A$670,Raport5!$B$8:$T$280,14)</f>
        <v>89</v>
      </c>
      <c r="O674" s="84">
        <f>VLOOKUP($A$670,Raport5!$B$8:$T$280,15)</f>
        <v>83</v>
      </c>
      <c r="P674" s="84">
        <f>VLOOKUP($A$670,Raport5!$B$8:$T$280,16)</f>
        <v>84</v>
      </c>
      <c r="Q674" s="84">
        <f>VLOOKUP($A$670,Raport5!$B$8:$T$280,17)</f>
        <v>88</v>
      </c>
      <c r="R674" s="84">
        <f>VLOOKUP($A$670,Raport5!$B$8:$T$280,18)</f>
        <v>87</v>
      </c>
      <c r="S674" s="38">
        <f t="shared" si="364"/>
        <v>1328</v>
      </c>
      <c r="T674" s="38">
        <f t="shared" si="366"/>
        <v>88.53</v>
      </c>
      <c r="U674" s="375"/>
      <c r="V674" s="340"/>
    </row>
    <row r="675" spans="1:22" ht="15" customHeight="1">
      <c r="A675" s="361"/>
      <c r="B675" s="78">
        <f>VLOOKUP($A$670,PresensiMIPA!$A$7:$W$360,2)</f>
        <v>12172</v>
      </c>
      <c r="C675" s="35" t="s">
        <v>67</v>
      </c>
      <c r="D675" s="84">
        <f>VLOOKUP($A$670,Raport6!$B$8:$T$280,4)</f>
        <v>91.5</v>
      </c>
      <c r="E675" s="84">
        <f>VLOOKUP($A$670,Raport6!$B$8:$T$280,5)</f>
        <v>92.5</v>
      </c>
      <c r="F675" s="84">
        <f>VLOOKUP($A$670,Raport6!$B$8:$T$280,6)</f>
        <v>91</v>
      </c>
      <c r="G675" s="84">
        <f>VLOOKUP($A$670,Raport6!$B$8:$T$280,7)</f>
        <v>86</v>
      </c>
      <c r="H675" s="84">
        <f>VLOOKUP($A$670,Raport6!$B$8:$T$280,8)</f>
        <v>93.5</v>
      </c>
      <c r="I675" s="84">
        <f>VLOOKUP($A$670,Raport6!$B$8:$T$280,9)</f>
        <v>88</v>
      </c>
      <c r="J675" s="84">
        <f>VLOOKUP($A$670,Raport6!$B$8:$T$280,10)</f>
        <v>96.5</v>
      </c>
      <c r="K675" s="84">
        <f>VLOOKUP($A$670,Raport6!$B$8:$T$280,11)</f>
        <v>93</v>
      </c>
      <c r="L675" s="84">
        <f>VLOOKUP($A$670,Raport6!$B$8:$T$280,12)</f>
        <v>91</v>
      </c>
      <c r="M675" s="84">
        <f>VLOOKUP($A$670,Raport6!$B$8:$T$280,13)</f>
        <v>93</v>
      </c>
      <c r="N675" s="84">
        <f>VLOOKUP($A$670,Raport6!$B$8:$T$280,14)</f>
        <v>89</v>
      </c>
      <c r="O675" s="84">
        <f>VLOOKUP($A$670,Raport6!$B$8:$T$280,15)</f>
        <v>82.5</v>
      </c>
      <c r="P675" s="84">
        <f>VLOOKUP($A$670,Raport6!$B$8:$T$280,16)</f>
        <v>85</v>
      </c>
      <c r="Q675" s="84">
        <f>VLOOKUP($A$670,Raport6!$B$8:$T$280,17)</f>
        <v>90.5</v>
      </c>
      <c r="R675" s="84">
        <f>VLOOKUP($A$670,Raport6!$B$8:$T$280,18)</f>
        <v>89</v>
      </c>
      <c r="S675" s="38">
        <f t="shared" si="364"/>
        <v>1352</v>
      </c>
      <c r="T675" s="38">
        <f t="shared" si="366"/>
        <v>90.13</v>
      </c>
      <c r="U675" s="375"/>
      <c r="V675" s="340"/>
    </row>
    <row r="676" spans="1:22" ht="15" customHeight="1">
      <c r="A676" s="361"/>
      <c r="B676" s="78" t="str">
        <f>VLOOKUP($A$670,PresensiMIPA!$A$7:$W$360,3)</f>
        <v>0048167439</v>
      </c>
      <c r="C676" s="28" t="s">
        <v>21</v>
      </c>
      <c r="D676" s="40">
        <f t="shared" ref="D676:S676" si="367">ROUND(((D670+D671+D672+D673+D674+D675)/6),2)</f>
        <v>86.42</v>
      </c>
      <c r="E676" s="40">
        <f t="shared" si="367"/>
        <v>84.42</v>
      </c>
      <c r="F676" s="40">
        <f t="shared" si="367"/>
        <v>82.58</v>
      </c>
      <c r="G676" s="40">
        <f t="shared" si="367"/>
        <v>84.25</v>
      </c>
      <c r="H676" s="40">
        <f t="shared" si="367"/>
        <v>84.83</v>
      </c>
      <c r="I676" s="40">
        <f t="shared" si="367"/>
        <v>82</v>
      </c>
      <c r="J676" s="40">
        <f t="shared" si="367"/>
        <v>91.83</v>
      </c>
      <c r="K676" s="40">
        <f t="shared" si="367"/>
        <v>87.33</v>
      </c>
      <c r="L676" s="40">
        <f t="shared" si="367"/>
        <v>86.25</v>
      </c>
      <c r="M676" s="40">
        <f t="shared" ref="M676" si="368">ROUND(((M670+M671+M672+M673+M674+M675)/6),2)</f>
        <v>86.17</v>
      </c>
      <c r="N676" s="40">
        <f t="shared" si="367"/>
        <v>83.17</v>
      </c>
      <c r="O676" s="40">
        <f t="shared" si="367"/>
        <v>81.33</v>
      </c>
      <c r="P676" s="40">
        <f t="shared" si="367"/>
        <v>79.75</v>
      </c>
      <c r="Q676" s="40">
        <f t="shared" si="367"/>
        <v>84</v>
      </c>
      <c r="R676" s="40">
        <f t="shared" si="367"/>
        <v>84.33</v>
      </c>
      <c r="S676" s="39">
        <f t="shared" si="367"/>
        <v>1268.67</v>
      </c>
      <c r="T676" s="40">
        <f t="shared" si="366"/>
        <v>84.58</v>
      </c>
      <c r="U676" s="375"/>
      <c r="V676" s="340"/>
    </row>
    <row r="677" spans="1:22" ht="15" customHeight="1">
      <c r="A677" s="361"/>
      <c r="B677" s="78"/>
      <c r="C677" s="28" t="s">
        <v>206</v>
      </c>
      <c r="D677" s="79">
        <f>VLOOKUP($A$670,'Nilai USP'!$B$8:$T$280,4)</f>
        <v>99</v>
      </c>
      <c r="E677" s="79">
        <f>VLOOKUP($A$670,'Nilai USP'!$B$8:$T$280,5)</f>
        <v>87.692307692307693</v>
      </c>
      <c r="F677" s="79">
        <f>VLOOKUP($A$670,'Nilai USP'!$B$8:$T$280,6)</f>
        <v>92</v>
      </c>
      <c r="G677" s="79">
        <f>VLOOKUP($A$670,'Nilai USP'!$B$8:$T$280,7)</f>
        <v>89</v>
      </c>
      <c r="H677" s="79">
        <f>VLOOKUP($A$670,'Nilai USP'!$B$8:$T$280,8)</f>
        <v>86</v>
      </c>
      <c r="I677" s="79">
        <f>VLOOKUP($A$670,'Nilai USP'!$B$8:$T$280,9)</f>
        <v>93</v>
      </c>
      <c r="J677" s="79">
        <f>VLOOKUP($A$670,'Nilai USP'!$B$8:$T$280,10)</f>
        <v>96</v>
      </c>
      <c r="K677" s="79">
        <f>VLOOKUP($A$670,'Nilai USP'!$B$8:$T$280,11)</f>
        <v>98</v>
      </c>
      <c r="L677" s="79">
        <f>VLOOKUP($A$670,'Nilai USP'!$B$8:$T$280,12)</f>
        <v>91</v>
      </c>
      <c r="M677" s="79">
        <f>VLOOKUP($A$670,'Nilai USP'!$B$8:$T$280,13)</f>
        <v>94.705882352941174</v>
      </c>
      <c r="N677" s="79">
        <f>VLOOKUP($A$670,'Nilai USP'!$B$8:$T$280,14)</f>
        <v>81</v>
      </c>
      <c r="O677" s="79">
        <f>VLOOKUP($A$670,'Nilai USP'!$B$8:$T$280,15)</f>
        <v>81</v>
      </c>
      <c r="P677" s="79">
        <f>VLOOKUP($A$670,'Nilai USP'!$B$8:$T$280,16)</f>
        <v>89</v>
      </c>
      <c r="Q677" s="79">
        <f>VLOOKUP($A$670,'Nilai USP'!$B$8:$T$280,17)</f>
        <v>80</v>
      </c>
      <c r="R677" s="79">
        <f>VLOOKUP($A$670,'Nilai USP'!$B$8:$T$280,18)</f>
        <v>89</v>
      </c>
      <c r="S677" s="38">
        <f t="shared" ref="S677:S684" si="369">SUM(D677:R677)</f>
        <v>1346.3981900452488</v>
      </c>
      <c r="T677" s="38">
        <f t="shared" si="366"/>
        <v>89.76</v>
      </c>
      <c r="U677" s="375"/>
      <c r="V677" s="340"/>
    </row>
    <row r="678" spans="1:22" ht="15" customHeight="1" thickBot="1">
      <c r="A678" s="362"/>
      <c r="B678" s="29"/>
      <c r="C678" s="37" t="s">
        <v>205</v>
      </c>
      <c r="D678" s="41">
        <f t="shared" ref="D678:R678" si="370">ROUND((D676*$V$6+D677*$V$7),0)</f>
        <v>93</v>
      </c>
      <c r="E678" s="41">
        <f t="shared" si="370"/>
        <v>86</v>
      </c>
      <c r="F678" s="41">
        <f t="shared" si="370"/>
        <v>87</v>
      </c>
      <c r="G678" s="41">
        <f t="shared" si="370"/>
        <v>87</v>
      </c>
      <c r="H678" s="41">
        <f t="shared" si="370"/>
        <v>85</v>
      </c>
      <c r="I678" s="41">
        <f t="shared" si="370"/>
        <v>88</v>
      </c>
      <c r="J678" s="41">
        <f t="shared" si="370"/>
        <v>94</v>
      </c>
      <c r="K678" s="41">
        <f t="shared" si="370"/>
        <v>93</v>
      </c>
      <c r="L678" s="41">
        <f t="shared" si="370"/>
        <v>89</v>
      </c>
      <c r="M678" s="41">
        <f t="shared" si="370"/>
        <v>90</v>
      </c>
      <c r="N678" s="41">
        <f t="shared" si="370"/>
        <v>82</v>
      </c>
      <c r="O678" s="41">
        <f t="shared" si="370"/>
        <v>81</v>
      </c>
      <c r="P678" s="41">
        <f t="shared" si="370"/>
        <v>84</v>
      </c>
      <c r="Q678" s="41">
        <f t="shared" si="370"/>
        <v>82</v>
      </c>
      <c r="R678" s="41">
        <f t="shared" si="370"/>
        <v>87</v>
      </c>
      <c r="S678" s="41">
        <f t="shared" si="369"/>
        <v>1308</v>
      </c>
      <c r="T678" s="41">
        <f t="shared" si="366"/>
        <v>87.2</v>
      </c>
      <c r="U678" s="376"/>
      <c r="V678" s="341"/>
    </row>
    <row r="679" spans="1:22" ht="15" customHeight="1" thickTop="1">
      <c r="A679" s="377">
        <v>75</v>
      </c>
      <c r="B679" s="26"/>
      <c r="C679" s="34" t="s">
        <v>34</v>
      </c>
      <c r="D679" s="83">
        <f>VLOOKUP($A$679,Raport1!$B$8:$T$280,4)</f>
        <v>83</v>
      </c>
      <c r="E679" s="83">
        <f>VLOOKUP($A$679,Raport1!$B$8:$T$280,5)</f>
        <v>79.5</v>
      </c>
      <c r="F679" s="83">
        <f>VLOOKUP($A$679,Raport1!$B$8:$T$280,6)</f>
        <v>80</v>
      </c>
      <c r="G679" s="83">
        <f>VLOOKUP($A$679,Raport1!$B$8:$T$280,7)</f>
        <v>77</v>
      </c>
      <c r="H679" s="83">
        <f>VLOOKUP($A$679,Raport1!$B$8:$T$280,8)</f>
        <v>83</v>
      </c>
      <c r="I679" s="83">
        <f>VLOOKUP($A$679,Raport1!$B$8:$T$280,9)</f>
        <v>82</v>
      </c>
      <c r="J679" s="83">
        <f>VLOOKUP($A$679,Raport1!$B$8:$T$280,10)</f>
        <v>88</v>
      </c>
      <c r="K679" s="83">
        <f>VLOOKUP($A$679,Raport1!$B$8:$T$280,11)</f>
        <v>81.5</v>
      </c>
      <c r="L679" s="83">
        <f>VLOOKUP($A$679,Raport1!$B$8:$T$280,12)</f>
        <v>84.5</v>
      </c>
      <c r="M679" s="83">
        <f>VLOOKUP($A$679,Raport1!$B$8:$T$280,13)</f>
        <v>76</v>
      </c>
      <c r="N679" s="83">
        <f>VLOOKUP($A$679,Raport1!$B$8:$T$280,14)</f>
        <v>74</v>
      </c>
      <c r="O679" s="83">
        <f>VLOOKUP($A$679,Raport1!$B$8:$T$280,15)</f>
        <v>79.5</v>
      </c>
      <c r="P679" s="83">
        <f>VLOOKUP($A$679,Raport1!$B$8:$T$280,16)</f>
        <v>72</v>
      </c>
      <c r="Q679" s="83">
        <f>VLOOKUP($A$679,Raport1!$B$8:$T$280,17)</f>
        <v>80.5</v>
      </c>
      <c r="R679" s="83">
        <f>VLOOKUP($A$679,Raport1!$B$8:$T$280,18)</f>
        <v>79</v>
      </c>
      <c r="S679" s="80">
        <f t="shared" si="369"/>
        <v>1199.5</v>
      </c>
      <c r="T679" s="80">
        <f t="shared" ref="T679:T687" si="371">ROUND(S679/COUNT(D679:R679),2)</f>
        <v>79.97</v>
      </c>
      <c r="U679" s="337" t="s">
        <v>203</v>
      </c>
      <c r="V679" s="340" t="s">
        <v>33</v>
      </c>
    </row>
    <row r="680" spans="1:22" ht="15" customHeight="1">
      <c r="A680" s="361"/>
      <c r="B680" s="26"/>
      <c r="C680" s="35" t="s">
        <v>35</v>
      </c>
      <c r="D680" s="84">
        <f>VLOOKUP($A$679,Raport2!$B$8:$T$280,4)</f>
        <v>84.5</v>
      </c>
      <c r="E680" s="84">
        <f>VLOOKUP($A$679,Raport2!$B$8:$T$280,5)</f>
        <v>82.5</v>
      </c>
      <c r="F680" s="84">
        <f>VLOOKUP($A$679,Raport2!$B$8:$T$280,6)</f>
        <v>82.5</v>
      </c>
      <c r="G680" s="84">
        <f>VLOOKUP($A$679,Raport2!$B$8:$T$280,7)</f>
        <v>83.5</v>
      </c>
      <c r="H680" s="84">
        <f>VLOOKUP($A$679,Raport2!$B$8:$T$280,8)</f>
        <v>83</v>
      </c>
      <c r="I680" s="84">
        <f>VLOOKUP($A$679,Raport2!$B$8:$T$280,9)</f>
        <v>83.5</v>
      </c>
      <c r="J680" s="84">
        <f>VLOOKUP($A$679,Raport2!$B$8:$T$280,10)</f>
        <v>90</v>
      </c>
      <c r="K680" s="84">
        <f>VLOOKUP($A$679,Raport2!$B$8:$T$280,11)</f>
        <v>83</v>
      </c>
      <c r="L680" s="84">
        <f>VLOOKUP($A$679,Raport2!$B$8:$T$280,12)</f>
        <v>85.5</v>
      </c>
      <c r="M680" s="84">
        <f>VLOOKUP($A$679,Raport2!$B$8:$T$280,13)</f>
        <v>84</v>
      </c>
      <c r="N680" s="84">
        <f>VLOOKUP($A$679,Raport2!$B$8:$T$280,14)</f>
        <v>84.5</v>
      </c>
      <c r="O680" s="84">
        <f>VLOOKUP($A$679,Raport2!$B$8:$T$280,15)</f>
        <v>80.5</v>
      </c>
      <c r="P680" s="84">
        <f>VLOOKUP($A$679,Raport2!$B$8:$T$280,16)</f>
        <v>82</v>
      </c>
      <c r="Q680" s="84">
        <f>VLOOKUP($A$679,Raport2!$B$8:$T$280,17)</f>
        <v>83.5</v>
      </c>
      <c r="R680" s="84">
        <f>VLOOKUP($A$679,Raport2!$B$8:$T$280,18)</f>
        <v>87</v>
      </c>
      <c r="S680" s="38">
        <f t="shared" si="369"/>
        <v>1259.5</v>
      </c>
      <c r="T680" s="38">
        <f t="shared" si="371"/>
        <v>83.97</v>
      </c>
      <c r="U680" s="375"/>
      <c r="V680" s="340"/>
    </row>
    <row r="681" spans="1:22" ht="15" customHeight="1">
      <c r="A681" s="361"/>
      <c r="B681" s="342" t="str">
        <f>VLOOKUP($A$679,PresensiMIPA!$A$7:$W$360,7)</f>
        <v>Anisyafaah</v>
      </c>
      <c r="C681" s="35" t="s">
        <v>22</v>
      </c>
      <c r="D681" s="84">
        <f>VLOOKUP($A$679,Raport3!$B$8:$T$280,4)</f>
        <v>85.5</v>
      </c>
      <c r="E681" s="84">
        <f>VLOOKUP($A$679,Raport3!$B$8:$T$280,5)</f>
        <v>85.5</v>
      </c>
      <c r="F681" s="84">
        <f>VLOOKUP($A$679,Raport3!$B$8:$T$280,6)</f>
        <v>86</v>
      </c>
      <c r="G681" s="84">
        <f>VLOOKUP($A$679,Raport3!$B$8:$T$280,7)</f>
        <v>90</v>
      </c>
      <c r="H681" s="84">
        <f>VLOOKUP($A$679,Raport3!$B$8:$T$280,8)</f>
        <v>83</v>
      </c>
      <c r="I681" s="84">
        <f>VLOOKUP($A$679,Raport3!$B$8:$T$280,9)</f>
        <v>85</v>
      </c>
      <c r="J681" s="84">
        <f>VLOOKUP($A$679,Raport3!$B$8:$T$280,10)</f>
        <v>91.5</v>
      </c>
      <c r="K681" s="84">
        <f>VLOOKUP($A$679,Raport3!$B$8:$T$280,11)</f>
        <v>87</v>
      </c>
      <c r="L681" s="84">
        <f>VLOOKUP($A$679,Raport3!$B$8:$T$280,12)</f>
        <v>86</v>
      </c>
      <c r="M681" s="84">
        <f>VLOOKUP($A$679,Raport3!$B$8:$T$280,13)</f>
        <v>88.5</v>
      </c>
      <c r="N681" s="84">
        <f>VLOOKUP($A$679,Raport3!$B$8:$T$280,14)</f>
        <v>87</v>
      </c>
      <c r="O681" s="84">
        <f>VLOOKUP($A$679,Raport3!$B$8:$T$280,15)</f>
        <v>85</v>
      </c>
      <c r="P681" s="84">
        <f>VLOOKUP($A$679,Raport3!$B$8:$T$280,16)</f>
        <v>81</v>
      </c>
      <c r="Q681" s="84">
        <f>VLOOKUP($A$679,Raport3!$B$8:$T$280,17)</f>
        <v>85</v>
      </c>
      <c r="R681" s="84">
        <f>VLOOKUP($A$679,Raport3!$B$8:$T$280,18)</f>
        <v>87</v>
      </c>
      <c r="S681" s="38">
        <f t="shared" si="369"/>
        <v>1293</v>
      </c>
      <c r="T681" s="38">
        <f t="shared" si="371"/>
        <v>86.2</v>
      </c>
      <c r="U681" s="375"/>
      <c r="V681" s="340"/>
    </row>
    <row r="682" spans="1:22" ht="15" customHeight="1">
      <c r="A682" s="361"/>
      <c r="B682" s="342"/>
      <c r="C682" s="35" t="s">
        <v>23</v>
      </c>
      <c r="D682" s="84">
        <f>VLOOKUP($A$679,Raport4!$B$8:$T$255,4)</f>
        <v>89</v>
      </c>
      <c r="E682" s="84">
        <f>VLOOKUP($A$679,Raport4!$B$8:$T$255,5)</f>
        <v>88</v>
      </c>
      <c r="F682" s="84">
        <f>VLOOKUP($A$679,Raport4!$B$8:$T$255,6)</f>
        <v>88.5</v>
      </c>
      <c r="G682" s="84">
        <f>VLOOKUP($A$679,Raport4!$B$8:$T$255,7)</f>
        <v>91</v>
      </c>
      <c r="H682" s="84">
        <f>VLOOKUP($A$679,Raport4!$B$8:$T$255,8)</f>
        <v>89</v>
      </c>
      <c r="I682" s="84">
        <f>VLOOKUP($A$679,Raport4!$B$8:$T$255,9)</f>
        <v>86</v>
      </c>
      <c r="J682" s="84">
        <f>VLOOKUP($A$679,Raport4!$B$8:$T$255,10)</f>
        <v>93.5</v>
      </c>
      <c r="K682" s="84">
        <f>VLOOKUP($A$679,Raport4!$B$8:$T$255,11)</f>
        <v>87</v>
      </c>
      <c r="L682" s="84">
        <f>VLOOKUP($A$679,Raport4!$B$8:$T$255,12)</f>
        <v>86.5</v>
      </c>
      <c r="M682" s="84">
        <f>VLOOKUP($A$679,Raport4!$B$8:$T$255,12)</f>
        <v>86.5</v>
      </c>
      <c r="N682" s="84">
        <f>VLOOKUP($A$679,Raport4!$B$8:$T$255,14)</f>
        <v>86.5</v>
      </c>
      <c r="O682" s="84">
        <f>VLOOKUP($A$679,Raport4!$B$8:$T$255,15)</f>
        <v>79</v>
      </c>
      <c r="P682" s="84">
        <f>VLOOKUP($A$679,Raport4!$B$8:$T$255,16)</f>
        <v>81.5</v>
      </c>
      <c r="Q682" s="84">
        <f>VLOOKUP($A$679,Raport4!$B$8:$T$255,17)</f>
        <v>85</v>
      </c>
      <c r="R682" s="84">
        <f>VLOOKUP($A$679,Raport4!$B$8:$T$255,18)</f>
        <v>87.5</v>
      </c>
      <c r="S682" s="38">
        <f t="shared" si="369"/>
        <v>1304.5</v>
      </c>
      <c r="T682" s="38">
        <f t="shared" si="371"/>
        <v>86.97</v>
      </c>
      <c r="U682" s="375"/>
      <c r="V682" s="340"/>
    </row>
    <row r="683" spans="1:22" ht="15" customHeight="1">
      <c r="A683" s="361"/>
      <c r="B683" s="77" t="str">
        <f>VLOOKUP($A$679,PresensiMIPA!$A$7:$W$360,4)</f>
        <v>3526074804040004</v>
      </c>
      <c r="C683" s="35" t="s">
        <v>24</v>
      </c>
      <c r="D683" s="84">
        <f>VLOOKUP($A$679,Raport5!$B$8:$T$280,4)</f>
        <v>92</v>
      </c>
      <c r="E683" s="84">
        <f>VLOOKUP($A$679,Raport5!$B$8:$T$280,5)</f>
        <v>91</v>
      </c>
      <c r="F683" s="84">
        <f>VLOOKUP($A$679,Raport5!$B$8:$T$280,6)</f>
        <v>91</v>
      </c>
      <c r="G683" s="84">
        <f>VLOOKUP($A$679,Raport5!$B$8:$T$280,7)</f>
        <v>92</v>
      </c>
      <c r="H683" s="84">
        <f>VLOOKUP($A$679,Raport5!$B$8:$T$280,8)</f>
        <v>92.5</v>
      </c>
      <c r="I683" s="84">
        <f>VLOOKUP($A$679,Raport5!$B$8:$T$280,9)</f>
        <v>88</v>
      </c>
      <c r="J683" s="84">
        <f>VLOOKUP($A$679,Raport5!$B$8:$T$280,10)</f>
        <v>95.5</v>
      </c>
      <c r="K683" s="84">
        <f>VLOOKUP($A$679,Raport5!$B$8:$T$280,11)</f>
        <v>88</v>
      </c>
      <c r="L683" s="84">
        <f>VLOOKUP($A$679,Raport5!$B$8:$T$280,12)</f>
        <v>91</v>
      </c>
      <c r="M683" s="84">
        <f>VLOOKUP($A$679,Raport5!$B$8:$T$280,13)</f>
        <v>92</v>
      </c>
      <c r="N683" s="84">
        <f>VLOOKUP($A$679,Raport5!$B$8:$T$280,14)</f>
        <v>89</v>
      </c>
      <c r="O683" s="84">
        <f>VLOOKUP($A$679,Raport5!$B$8:$T$280,15)</f>
        <v>86.5</v>
      </c>
      <c r="P683" s="84">
        <f>VLOOKUP($A$679,Raport5!$B$8:$T$280,16)</f>
        <v>88</v>
      </c>
      <c r="Q683" s="84">
        <f>VLOOKUP($A$679,Raport5!$B$8:$T$280,17)</f>
        <v>91</v>
      </c>
      <c r="R683" s="84">
        <f>VLOOKUP($A$679,Raport5!$B$8:$T$280,18)</f>
        <v>91</v>
      </c>
      <c r="S683" s="38">
        <f t="shared" si="369"/>
        <v>1358.5</v>
      </c>
      <c r="T683" s="38">
        <f t="shared" si="371"/>
        <v>90.57</v>
      </c>
      <c r="U683" s="375"/>
      <c r="V683" s="340"/>
    </row>
    <row r="684" spans="1:22" ht="15" customHeight="1">
      <c r="A684" s="361"/>
      <c r="B684" s="78">
        <f>VLOOKUP($A$679,PresensiMIPA!$A$7:$W$360,2)</f>
        <v>12177</v>
      </c>
      <c r="C684" s="35" t="s">
        <v>67</v>
      </c>
      <c r="D684" s="84">
        <f>VLOOKUP($A$679,Raport6!$B$8:$T$280,4)</f>
        <v>94</v>
      </c>
      <c r="E684" s="84">
        <f>VLOOKUP($A$679,Raport6!$B$8:$T$280,5)</f>
        <v>92</v>
      </c>
      <c r="F684" s="84">
        <f>VLOOKUP($A$679,Raport6!$B$8:$T$280,6)</f>
        <v>95</v>
      </c>
      <c r="G684" s="84">
        <f>VLOOKUP($A$679,Raport6!$B$8:$T$280,7)</f>
        <v>92</v>
      </c>
      <c r="H684" s="84">
        <f>VLOOKUP($A$679,Raport6!$B$8:$T$280,8)</f>
        <v>92.5</v>
      </c>
      <c r="I684" s="84">
        <f>VLOOKUP($A$679,Raport6!$B$8:$T$280,9)</f>
        <v>90</v>
      </c>
      <c r="J684" s="84">
        <f>VLOOKUP($A$679,Raport6!$B$8:$T$280,10)</f>
        <v>97.5</v>
      </c>
      <c r="K684" s="84">
        <f>VLOOKUP($A$679,Raport6!$B$8:$T$280,11)</f>
        <v>91</v>
      </c>
      <c r="L684" s="84">
        <f>VLOOKUP($A$679,Raport6!$B$8:$T$280,12)</f>
        <v>94</v>
      </c>
      <c r="M684" s="84">
        <f>VLOOKUP($A$679,Raport6!$B$8:$T$280,13)</f>
        <v>94</v>
      </c>
      <c r="N684" s="84">
        <f>VLOOKUP($A$679,Raport6!$B$8:$T$280,14)</f>
        <v>92</v>
      </c>
      <c r="O684" s="84">
        <f>VLOOKUP($A$679,Raport6!$B$8:$T$280,15)</f>
        <v>87</v>
      </c>
      <c r="P684" s="84">
        <f>VLOOKUP($A$679,Raport6!$B$8:$T$280,16)</f>
        <v>89</v>
      </c>
      <c r="Q684" s="84">
        <f>VLOOKUP($A$679,Raport6!$B$8:$T$280,17)</f>
        <v>94</v>
      </c>
      <c r="R684" s="84">
        <f>VLOOKUP($A$679,Raport6!$B$8:$T$280,18)</f>
        <v>92</v>
      </c>
      <c r="S684" s="38">
        <f t="shared" si="369"/>
        <v>1386</v>
      </c>
      <c r="T684" s="38">
        <f t="shared" si="371"/>
        <v>92.4</v>
      </c>
      <c r="U684" s="375"/>
      <c r="V684" s="340"/>
    </row>
    <row r="685" spans="1:22" ht="15" customHeight="1">
      <c r="A685" s="361"/>
      <c r="B685" s="78" t="str">
        <f>VLOOKUP($A$679,PresensiMIPA!$A$7:$W$360,3)</f>
        <v>0046202929</v>
      </c>
      <c r="C685" s="28" t="s">
        <v>21</v>
      </c>
      <c r="D685" s="40">
        <f t="shared" ref="D685:S685" si="372">ROUND(((D679+D680+D681+D682+D683+D684)/6),2)</f>
        <v>88</v>
      </c>
      <c r="E685" s="40">
        <f t="shared" si="372"/>
        <v>86.42</v>
      </c>
      <c r="F685" s="40">
        <f t="shared" si="372"/>
        <v>87.17</v>
      </c>
      <c r="G685" s="40">
        <f t="shared" si="372"/>
        <v>87.58</v>
      </c>
      <c r="H685" s="40">
        <f t="shared" si="372"/>
        <v>87.17</v>
      </c>
      <c r="I685" s="40">
        <f t="shared" si="372"/>
        <v>85.75</v>
      </c>
      <c r="J685" s="40">
        <f t="shared" si="372"/>
        <v>92.67</v>
      </c>
      <c r="K685" s="40">
        <f t="shared" si="372"/>
        <v>86.25</v>
      </c>
      <c r="L685" s="40">
        <f t="shared" si="372"/>
        <v>87.92</v>
      </c>
      <c r="M685" s="40">
        <f t="shared" ref="M685" si="373">ROUND(((M679+M680+M681+M682+M683+M684)/6),2)</f>
        <v>86.83</v>
      </c>
      <c r="N685" s="40">
        <f t="shared" si="372"/>
        <v>85.5</v>
      </c>
      <c r="O685" s="40">
        <f t="shared" si="372"/>
        <v>82.92</v>
      </c>
      <c r="P685" s="40">
        <f t="shared" si="372"/>
        <v>82.25</v>
      </c>
      <c r="Q685" s="40">
        <f t="shared" si="372"/>
        <v>86.5</v>
      </c>
      <c r="R685" s="40">
        <f t="shared" si="372"/>
        <v>87.25</v>
      </c>
      <c r="S685" s="39">
        <f t="shared" si="372"/>
        <v>1300.17</v>
      </c>
      <c r="T685" s="40">
        <f t="shared" si="371"/>
        <v>86.68</v>
      </c>
      <c r="U685" s="375"/>
      <c r="V685" s="340"/>
    </row>
    <row r="686" spans="1:22" ht="15" customHeight="1">
      <c r="A686" s="361"/>
      <c r="B686" s="78"/>
      <c r="C686" s="28" t="s">
        <v>206</v>
      </c>
      <c r="D686" s="79">
        <f>VLOOKUP($A$679,'Nilai USP'!$B$8:$T$280,4)</f>
        <v>96</v>
      </c>
      <c r="E686" s="79">
        <f>VLOOKUP($A$679,'Nilai USP'!$B$8:$T$280,5)</f>
        <v>86.92307692307692</v>
      </c>
      <c r="F686" s="79">
        <f>VLOOKUP($A$679,'Nilai USP'!$B$8:$T$280,6)</f>
        <v>90</v>
      </c>
      <c r="G686" s="79">
        <f>VLOOKUP($A$679,'Nilai USP'!$B$8:$T$280,7)</f>
        <v>93</v>
      </c>
      <c r="H686" s="79">
        <f>VLOOKUP($A$679,'Nilai USP'!$B$8:$T$280,8)</f>
        <v>88</v>
      </c>
      <c r="I686" s="79">
        <f>VLOOKUP($A$679,'Nilai USP'!$B$8:$T$280,9)</f>
        <v>92</v>
      </c>
      <c r="J686" s="79">
        <f>VLOOKUP($A$679,'Nilai USP'!$B$8:$T$280,10)</f>
        <v>96</v>
      </c>
      <c r="K686" s="79">
        <f>VLOOKUP($A$679,'Nilai USP'!$B$8:$T$280,11)</f>
        <v>95</v>
      </c>
      <c r="L686" s="79">
        <f>VLOOKUP($A$679,'Nilai USP'!$B$8:$T$280,12)</f>
        <v>94</v>
      </c>
      <c r="M686" s="79">
        <f>VLOOKUP($A$679,'Nilai USP'!$B$8:$T$280,13)</f>
        <v>97.35294117647058</v>
      </c>
      <c r="N686" s="79">
        <f>VLOOKUP($A$679,'Nilai USP'!$B$8:$T$280,14)</f>
        <v>91</v>
      </c>
      <c r="O686" s="79">
        <f>VLOOKUP($A$679,'Nilai USP'!$B$8:$T$280,15)</f>
        <v>88</v>
      </c>
      <c r="P686" s="79">
        <f>VLOOKUP($A$679,'Nilai USP'!$B$8:$T$280,16)</f>
        <v>87</v>
      </c>
      <c r="Q686" s="79">
        <f>VLOOKUP($A$679,'Nilai USP'!$B$8:$T$280,17)</f>
        <v>86</v>
      </c>
      <c r="R686" s="79">
        <f>VLOOKUP($A$679,'Nilai USP'!$B$8:$T$280,18)</f>
        <v>87</v>
      </c>
      <c r="S686" s="38">
        <f t="shared" ref="S686:S693" si="374">SUM(D686:R686)</f>
        <v>1367.2760180995474</v>
      </c>
      <c r="T686" s="38">
        <f t="shared" si="371"/>
        <v>91.15</v>
      </c>
      <c r="U686" s="375"/>
      <c r="V686" s="340"/>
    </row>
    <row r="687" spans="1:22" ht="15" customHeight="1" thickBot="1">
      <c r="A687" s="362"/>
      <c r="B687" s="29"/>
      <c r="C687" s="37" t="s">
        <v>205</v>
      </c>
      <c r="D687" s="41">
        <f t="shared" ref="D687:R687" si="375">ROUND((D685*$V$6+D686*$V$7),0)</f>
        <v>92</v>
      </c>
      <c r="E687" s="41">
        <f t="shared" si="375"/>
        <v>87</v>
      </c>
      <c r="F687" s="41">
        <f t="shared" si="375"/>
        <v>89</v>
      </c>
      <c r="G687" s="41">
        <f t="shared" si="375"/>
        <v>90</v>
      </c>
      <c r="H687" s="41">
        <f t="shared" si="375"/>
        <v>88</v>
      </c>
      <c r="I687" s="41">
        <f t="shared" si="375"/>
        <v>89</v>
      </c>
      <c r="J687" s="41">
        <f t="shared" si="375"/>
        <v>94</v>
      </c>
      <c r="K687" s="41">
        <f t="shared" si="375"/>
        <v>91</v>
      </c>
      <c r="L687" s="41">
        <f t="shared" si="375"/>
        <v>91</v>
      </c>
      <c r="M687" s="41">
        <f t="shared" si="375"/>
        <v>92</v>
      </c>
      <c r="N687" s="41">
        <f t="shared" si="375"/>
        <v>88</v>
      </c>
      <c r="O687" s="41">
        <f t="shared" si="375"/>
        <v>85</v>
      </c>
      <c r="P687" s="41">
        <f t="shared" si="375"/>
        <v>85</v>
      </c>
      <c r="Q687" s="41">
        <f t="shared" si="375"/>
        <v>86</v>
      </c>
      <c r="R687" s="41">
        <f t="shared" si="375"/>
        <v>87</v>
      </c>
      <c r="S687" s="41">
        <f t="shared" si="374"/>
        <v>1334</v>
      </c>
      <c r="T687" s="41">
        <f t="shared" si="371"/>
        <v>88.93</v>
      </c>
      <c r="U687" s="376"/>
      <c r="V687" s="341"/>
    </row>
    <row r="688" spans="1:22" ht="15" customHeight="1" thickTop="1">
      <c r="A688" s="377">
        <v>76</v>
      </c>
      <c r="B688" s="26"/>
      <c r="C688" s="34" t="s">
        <v>34</v>
      </c>
      <c r="D688" s="83">
        <f>VLOOKUP($A$688,Raport1!$B$8:$T$280,4)</f>
        <v>85</v>
      </c>
      <c r="E688" s="83">
        <f>VLOOKUP($A$688,Raport1!$B$8:$T$280,5)</f>
        <v>80.5</v>
      </c>
      <c r="F688" s="83">
        <f>VLOOKUP($A$688,Raport1!$B$8:$T$280,6)</f>
        <v>81.5</v>
      </c>
      <c r="G688" s="83">
        <f>VLOOKUP($A$688,Raport1!$B$8:$T$280,7)</f>
        <v>83.5</v>
      </c>
      <c r="H688" s="83">
        <f>VLOOKUP($A$688,Raport1!$B$8:$T$280,8)</f>
        <v>87.5</v>
      </c>
      <c r="I688" s="83">
        <f>VLOOKUP($A$688,Raport1!$B$8:$T$280,9)</f>
        <v>80</v>
      </c>
      <c r="J688" s="83">
        <f>VLOOKUP($A$688,Raport1!$B$8:$T$280,10)</f>
        <v>84</v>
      </c>
      <c r="K688" s="83">
        <f>VLOOKUP($A$688,Raport1!$B$8:$T$280,11)</f>
        <v>81.5</v>
      </c>
      <c r="L688" s="83">
        <f>VLOOKUP($A$688,Raport1!$B$8:$T$280,12)</f>
        <v>85</v>
      </c>
      <c r="M688" s="83">
        <f>VLOOKUP($A$688,Raport1!$B$8:$T$280,13)</f>
        <v>77.5</v>
      </c>
      <c r="N688" s="83">
        <f>VLOOKUP($A$688,Raport1!$B$8:$T$280,14)</f>
        <v>79.5</v>
      </c>
      <c r="O688" s="83">
        <f>VLOOKUP($A$688,Raport1!$B$8:$T$280,15)</f>
        <v>83</v>
      </c>
      <c r="P688" s="83">
        <f>VLOOKUP($A$688,Raport1!$B$8:$T$280,16)</f>
        <v>80</v>
      </c>
      <c r="Q688" s="83">
        <f>VLOOKUP($A$688,Raport1!$B$8:$T$280,17)</f>
        <v>84.5</v>
      </c>
      <c r="R688" s="83">
        <f>VLOOKUP($A$688,Raport1!$B$8:$T$280,18)</f>
        <v>79.5</v>
      </c>
      <c r="S688" s="80">
        <f t="shared" si="374"/>
        <v>1232.5</v>
      </c>
      <c r="T688" s="80">
        <f t="shared" ref="T688:T696" si="376">ROUND(S688/COUNT(D688:R688),2)</f>
        <v>82.17</v>
      </c>
      <c r="U688" s="337" t="s">
        <v>203</v>
      </c>
      <c r="V688" s="340" t="s">
        <v>33</v>
      </c>
    </row>
    <row r="689" spans="1:22" ht="15" customHeight="1">
      <c r="A689" s="361"/>
      <c r="B689" s="26"/>
      <c r="C689" s="35" t="s">
        <v>35</v>
      </c>
      <c r="D689" s="84">
        <f>VLOOKUP($A$688,Raport2!$B$8:$T$280,4)</f>
        <v>85.5</v>
      </c>
      <c r="E689" s="84">
        <f>VLOOKUP($A$688,Raport2!$B$8:$T$280,5)</f>
        <v>88</v>
      </c>
      <c r="F689" s="84">
        <f>VLOOKUP($A$688,Raport2!$B$8:$T$280,6)</f>
        <v>85.5</v>
      </c>
      <c r="G689" s="84">
        <f>VLOOKUP($A$688,Raport2!$B$8:$T$280,7)</f>
        <v>92</v>
      </c>
      <c r="H689" s="84">
        <f>VLOOKUP($A$688,Raport2!$B$8:$T$280,8)</f>
        <v>87.5</v>
      </c>
      <c r="I689" s="84">
        <f>VLOOKUP($A$688,Raport2!$B$8:$T$280,9)</f>
        <v>81.5</v>
      </c>
      <c r="J689" s="84">
        <f>VLOOKUP($A$688,Raport2!$B$8:$T$280,10)</f>
        <v>88</v>
      </c>
      <c r="K689" s="84">
        <f>VLOOKUP($A$688,Raport2!$B$8:$T$280,11)</f>
        <v>83</v>
      </c>
      <c r="L689" s="84">
        <f>VLOOKUP($A$688,Raport2!$B$8:$T$280,12)</f>
        <v>86</v>
      </c>
      <c r="M689" s="84">
        <f>VLOOKUP($A$688,Raport2!$B$8:$T$280,13)</f>
        <v>85</v>
      </c>
      <c r="N689" s="84">
        <f>VLOOKUP($A$688,Raport2!$B$8:$T$280,14)</f>
        <v>85</v>
      </c>
      <c r="O689" s="84">
        <f>VLOOKUP($A$688,Raport2!$B$8:$T$280,15)</f>
        <v>88</v>
      </c>
      <c r="P689" s="84">
        <f>VLOOKUP($A$688,Raport2!$B$8:$T$280,16)</f>
        <v>90</v>
      </c>
      <c r="Q689" s="84">
        <f>VLOOKUP($A$688,Raport2!$B$8:$T$280,17)</f>
        <v>86</v>
      </c>
      <c r="R689" s="84">
        <f>VLOOKUP($A$688,Raport2!$B$8:$T$280,18)</f>
        <v>85.5</v>
      </c>
      <c r="S689" s="38">
        <f t="shared" si="374"/>
        <v>1296.5</v>
      </c>
      <c r="T689" s="38">
        <f t="shared" si="376"/>
        <v>86.43</v>
      </c>
      <c r="U689" s="375"/>
      <c r="V689" s="340"/>
    </row>
    <row r="690" spans="1:22" ht="15" customHeight="1">
      <c r="A690" s="361"/>
      <c r="B690" s="342" t="str">
        <f>VLOOKUP($A$688,PresensiMIPA!$A$7:$W$360,7)</f>
        <v>CATERINA HIDAYATI</v>
      </c>
      <c r="C690" s="35" t="s">
        <v>22</v>
      </c>
      <c r="D690" s="84">
        <f>VLOOKUP($A$688,Raport3!$B$8:$T$280,4)</f>
        <v>90</v>
      </c>
      <c r="E690" s="84">
        <f>VLOOKUP($A$688,Raport3!$B$8:$T$280,5)</f>
        <v>90</v>
      </c>
      <c r="F690" s="84">
        <f>VLOOKUP($A$688,Raport3!$B$8:$T$280,6)</f>
        <v>86.5</v>
      </c>
      <c r="G690" s="84">
        <f>VLOOKUP($A$688,Raport3!$B$8:$T$280,7)</f>
        <v>87.5</v>
      </c>
      <c r="H690" s="84">
        <f>VLOOKUP($A$688,Raport3!$B$8:$T$280,8)</f>
        <v>83</v>
      </c>
      <c r="I690" s="84">
        <f>VLOOKUP($A$688,Raport3!$B$8:$T$280,9)</f>
        <v>83.5</v>
      </c>
      <c r="J690" s="84">
        <f>VLOOKUP($A$688,Raport3!$B$8:$T$280,10)</f>
        <v>93</v>
      </c>
      <c r="K690" s="84">
        <f>VLOOKUP($A$688,Raport3!$B$8:$T$280,11)</f>
        <v>87</v>
      </c>
      <c r="L690" s="84">
        <f>VLOOKUP($A$688,Raport3!$B$8:$T$280,12)</f>
        <v>86</v>
      </c>
      <c r="M690" s="84">
        <f>VLOOKUP($A$688,Raport3!$B$8:$T$280,13)</f>
        <v>88.5</v>
      </c>
      <c r="N690" s="84">
        <f>VLOOKUP($A$688,Raport3!$B$8:$T$280,14)</f>
        <v>86</v>
      </c>
      <c r="O690" s="84">
        <f>VLOOKUP($A$688,Raport3!$B$8:$T$280,15)</f>
        <v>89</v>
      </c>
      <c r="P690" s="84">
        <f>VLOOKUP($A$688,Raport3!$B$8:$T$280,16)</f>
        <v>86</v>
      </c>
      <c r="Q690" s="84">
        <f>VLOOKUP($A$688,Raport3!$B$8:$T$280,17)</f>
        <v>85.5</v>
      </c>
      <c r="R690" s="84">
        <f>VLOOKUP($A$688,Raport3!$B$8:$T$280,18)</f>
        <v>90</v>
      </c>
      <c r="S690" s="38">
        <f t="shared" si="374"/>
        <v>1311.5</v>
      </c>
      <c r="T690" s="38">
        <f t="shared" si="376"/>
        <v>87.43</v>
      </c>
      <c r="U690" s="375"/>
      <c r="V690" s="340"/>
    </row>
    <row r="691" spans="1:22" ht="15" customHeight="1">
      <c r="A691" s="361"/>
      <c r="B691" s="342"/>
      <c r="C691" s="35" t="s">
        <v>23</v>
      </c>
      <c r="D691" s="84">
        <f>VLOOKUP($A$688,Raport4!$B$8:$T$255,4)</f>
        <v>91</v>
      </c>
      <c r="E691" s="84">
        <f>VLOOKUP($A$688,Raport4!$B$8:$T$255,5)</f>
        <v>96</v>
      </c>
      <c r="F691" s="84">
        <f>VLOOKUP($A$688,Raport4!$B$8:$T$255,6)</f>
        <v>89</v>
      </c>
      <c r="G691" s="84">
        <f>VLOOKUP($A$688,Raport4!$B$8:$T$255,7)</f>
        <v>95</v>
      </c>
      <c r="H691" s="84">
        <f>VLOOKUP($A$688,Raport4!$B$8:$T$255,8)</f>
        <v>91</v>
      </c>
      <c r="I691" s="84">
        <f>VLOOKUP($A$688,Raport4!$B$8:$T$255,9)</f>
        <v>92</v>
      </c>
      <c r="J691" s="84">
        <f>VLOOKUP($A$688,Raport4!$B$8:$T$255,10)</f>
        <v>94.5</v>
      </c>
      <c r="K691" s="84">
        <f>VLOOKUP($A$688,Raport4!$B$8:$T$255,11)</f>
        <v>87</v>
      </c>
      <c r="L691" s="84">
        <f>VLOOKUP($A$688,Raport4!$B$8:$T$255,12)</f>
        <v>87</v>
      </c>
      <c r="M691" s="84">
        <f>VLOOKUP($A$688,Raport4!$B$8:$T$255,12)</f>
        <v>87</v>
      </c>
      <c r="N691" s="84">
        <f>VLOOKUP($A$688,Raport4!$B$8:$T$255,14)</f>
        <v>89</v>
      </c>
      <c r="O691" s="84">
        <f>VLOOKUP($A$688,Raport4!$B$8:$T$255,15)</f>
        <v>91.5</v>
      </c>
      <c r="P691" s="84">
        <f>VLOOKUP($A$688,Raport4!$B$8:$T$255,16)</f>
        <v>92.5</v>
      </c>
      <c r="Q691" s="84">
        <f>VLOOKUP($A$688,Raport4!$B$8:$T$255,17)</f>
        <v>89.5</v>
      </c>
      <c r="R691" s="84">
        <f>VLOOKUP($A$688,Raport4!$B$8:$T$255,18)</f>
        <v>92.5</v>
      </c>
      <c r="S691" s="38">
        <f t="shared" si="374"/>
        <v>1364.5</v>
      </c>
      <c r="T691" s="38">
        <f t="shared" si="376"/>
        <v>90.97</v>
      </c>
      <c r="U691" s="375"/>
      <c r="V691" s="340"/>
    </row>
    <row r="692" spans="1:22" ht="15" customHeight="1">
      <c r="A692" s="361"/>
      <c r="B692" s="77" t="str">
        <f>VLOOKUP($A$688,PresensiMIPA!$A$7:$W$360,4)</f>
        <v>3526025203040001</v>
      </c>
      <c r="C692" s="35" t="s">
        <v>24</v>
      </c>
      <c r="D692" s="84">
        <f>VLOOKUP($A$688,Raport5!$B$8:$T$280,4)</f>
        <v>97</v>
      </c>
      <c r="E692" s="84">
        <f>VLOOKUP($A$688,Raport5!$B$8:$T$280,5)</f>
        <v>97.5</v>
      </c>
      <c r="F692" s="84">
        <f>VLOOKUP($A$688,Raport5!$B$8:$T$280,6)</f>
        <v>91</v>
      </c>
      <c r="G692" s="84">
        <f>VLOOKUP($A$688,Raport5!$B$8:$T$280,7)</f>
        <v>95</v>
      </c>
      <c r="H692" s="84">
        <f>VLOOKUP($A$688,Raport5!$B$8:$T$280,8)</f>
        <v>93.5</v>
      </c>
      <c r="I692" s="84">
        <f>VLOOKUP($A$688,Raport5!$B$8:$T$280,9)</f>
        <v>94</v>
      </c>
      <c r="J692" s="84">
        <f>VLOOKUP($A$688,Raport5!$B$8:$T$280,10)</f>
        <v>96</v>
      </c>
      <c r="K692" s="84">
        <f>VLOOKUP($A$688,Raport5!$B$8:$T$280,11)</f>
        <v>90</v>
      </c>
      <c r="L692" s="84">
        <f>VLOOKUP($A$688,Raport5!$B$8:$T$280,12)</f>
        <v>91</v>
      </c>
      <c r="M692" s="84">
        <f>VLOOKUP($A$688,Raport5!$B$8:$T$280,13)</f>
        <v>94.5</v>
      </c>
      <c r="N692" s="84">
        <f>VLOOKUP($A$688,Raport5!$B$8:$T$280,14)</f>
        <v>91</v>
      </c>
      <c r="O692" s="84">
        <f>VLOOKUP($A$688,Raport5!$B$8:$T$280,15)</f>
        <v>95.5</v>
      </c>
      <c r="P692" s="84">
        <f>VLOOKUP($A$688,Raport5!$B$8:$T$280,16)</f>
        <v>94.5</v>
      </c>
      <c r="Q692" s="84">
        <f>VLOOKUP($A$688,Raport5!$B$8:$T$280,17)</f>
        <v>88.5</v>
      </c>
      <c r="R692" s="84">
        <f>VLOOKUP($A$688,Raport5!$B$8:$T$280,18)</f>
        <v>93.5</v>
      </c>
      <c r="S692" s="38">
        <f t="shared" si="374"/>
        <v>1402.5</v>
      </c>
      <c r="T692" s="38">
        <f t="shared" si="376"/>
        <v>93.5</v>
      </c>
      <c r="U692" s="375"/>
      <c r="V692" s="340"/>
    </row>
    <row r="693" spans="1:22" ht="15" customHeight="1">
      <c r="A693" s="361"/>
      <c r="B693" s="78">
        <f>VLOOKUP($A$688,PresensiMIPA!$A$7:$W$360,2)</f>
        <v>12196</v>
      </c>
      <c r="C693" s="35" t="s">
        <v>67</v>
      </c>
      <c r="D693" s="84">
        <f>VLOOKUP($A$688,Raport6!$B$8:$T$280,4)</f>
        <v>97</v>
      </c>
      <c r="E693" s="84">
        <f>VLOOKUP($A$688,Raport6!$B$8:$T$280,5)</f>
        <v>97.5</v>
      </c>
      <c r="F693" s="84">
        <f>VLOOKUP($A$688,Raport6!$B$8:$T$280,6)</f>
        <v>94</v>
      </c>
      <c r="G693" s="84">
        <f>VLOOKUP($A$688,Raport6!$B$8:$T$280,7)</f>
        <v>95</v>
      </c>
      <c r="H693" s="84">
        <f>VLOOKUP($A$688,Raport6!$B$8:$T$280,8)</f>
        <v>93.5</v>
      </c>
      <c r="I693" s="84">
        <f>VLOOKUP($A$688,Raport6!$B$8:$T$280,9)</f>
        <v>94.5</v>
      </c>
      <c r="J693" s="84">
        <f>VLOOKUP($A$688,Raport6!$B$8:$T$280,10)</f>
        <v>98</v>
      </c>
      <c r="K693" s="84">
        <f>VLOOKUP($A$688,Raport6!$B$8:$T$280,11)</f>
        <v>93</v>
      </c>
      <c r="L693" s="84">
        <f>VLOOKUP($A$688,Raport6!$B$8:$T$280,12)</f>
        <v>94</v>
      </c>
      <c r="M693" s="84">
        <f>VLOOKUP($A$688,Raport6!$B$8:$T$280,13)</f>
        <v>97.5</v>
      </c>
      <c r="N693" s="84">
        <f>VLOOKUP($A$688,Raport6!$B$8:$T$280,14)</f>
        <v>93</v>
      </c>
      <c r="O693" s="84">
        <f>VLOOKUP($A$688,Raport6!$B$8:$T$280,15)</f>
        <v>95.5</v>
      </c>
      <c r="P693" s="84">
        <f>VLOOKUP($A$688,Raport6!$B$8:$T$280,16)</f>
        <v>96.5</v>
      </c>
      <c r="Q693" s="84">
        <f>VLOOKUP($A$688,Raport6!$B$8:$T$280,17)</f>
        <v>94.5</v>
      </c>
      <c r="R693" s="84">
        <f>VLOOKUP($A$688,Raport6!$B$8:$T$280,18)</f>
        <v>94.5</v>
      </c>
      <c r="S693" s="38">
        <f t="shared" si="374"/>
        <v>1428</v>
      </c>
      <c r="T693" s="38">
        <f t="shared" si="376"/>
        <v>95.2</v>
      </c>
      <c r="U693" s="375"/>
      <c r="V693" s="340"/>
    </row>
    <row r="694" spans="1:22" ht="15" customHeight="1">
      <c r="A694" s="361"/>
      <c r="B694" s="78" t="str">
        <f>VLOOKUP($A$688,PresensiMIPA!$A$7:$W$360,3)</f>
        <v>0049041416</v>
      </c>
      <c r="C694" s="28" t="s">
        <v>21</v>
      </c>
      <c r="D694" s="40">
        <f t="shared" ref="D694:S694" si="377">ROUND(((D688+D689+D690+D691+D692+D693)/6),2)</f>
        <v>90.92</v>
      </c>
      <c r="E694" s="40">
        <f t="shared" si="377"/>
        <v>91.58</v>
      </c>
      <c r="F694" s="40">
        <f t="shared" si="377"/>
        <v>87.92</v>
      </c>
      <c r="G694" s="40">
        <f t="shared" si="377"/>
        <v>91.33</v>
      </c>
      <c r="H694" s="40">
        <f t="shared" si="377"/>
        <v>89.33</v>
      </c>
      <c r="I694" s="40">
        <f t="shared" si="377"/>
        <v>87.58</v>
      </c>
      <c r="J694" s="40">
        <f t="shared" si="377"/>
        <v>92.25</v>
      </c>
      <c r="K694" s="40">
        <f t="shared" si="377"/>
        <v>86.92</v>
      </c>
      <c r="L694" s="40">
        <f t="shared" si="377"/>
        <v>88.17</v>
      </c>
      <c r="M694" s="40">
        <f t="shared" ref="M694" si="378">ROUND(((M688+M689+M690+M691+M692+M693)/6),2)</f>
        <v>88.33</v>
      </c>
      <c r="N694" s="40">
        <f t="shared" si="377"/>
        <v>87.25</v>
      </c>
      <c r="O694" s="40">
        <f t="shared" si="377"/>
        <v>90.42</v>
      </c>
      <c r="P694" s="40">
        <f t="shared" si="377"/>
        <v>89.92</v>
      </c>
      <c r="Q694" s="40">
        <f t="shared" si="377"/>
        <v>88.08</v>
      </c>
      <c r="R694" s="40">
        <f t="shared" si="377"/>
        <v>89.25</v>
      </c>
      <c r="S694" s="39">
        <f t="shared" si="377"/>
        <v>1339.25</v>
      </c>
      <c r="T694" s="40">
        <f t="shared" si="376"/>
        <v>89.28</v>
      </c>
      <c r="U694" s="375"/>
      <c r="V694" s="340"/>
    </row>
    <row r="695" spans="1:22" ht="15" customHeight="1">
      <c r="A695" s="361"/>
      <c r="B695" s="78"/>
      <c r="C695" s="28" t="s">
        <v>206</v>
      </c>
      <c r="D695" s="79">
        <f>VLOOKUP($A$688,'Nilai USP'!$B$8:$T$280,4)</f>
        <v>99</v>
      </c>
      <c r="E695" s="79">
        <f>VLOOKUP($A$688,'Nilai USP'!$B$8:$T$280,5)</f>
        <v>87.692307692307693</v>
      </c>
      <c r="F695" s="79">
        <f>VLOOKUP($A$688,'Nilai USP'!$B$8:$T$280,6)</f>
        <v>91</v>
      </c>
      <c r="G695" s="79">
        <f>VLOOKUP($A$688,'Nilai USP'!$B$8:$T$280,7)</f>
        <v>91</v>
      </c>
      <c r="H695" s="79">
        <f>VLOOKUP($A$688,'Nilai USP'!$B$8:$T$280,8)</f>
        <v>91</v>
      </c>
      <c r="I695" s="79">
        <f>VLOOKUP($A$688,'Nilai USP'!$B$8:$T$280,9)</f>
        <v>88</v>
      </c>
      <c r="J695" s="79">
        <f>VLOOKUP($A$688,'Nilai USP'!$B$8:$T$280,10)</f>
        <v>96</v>
      </c>
      <c r="K695" s="79">
        <f>VLOOKUP($A$688,'Nilai USP'!$B$8:$T$280,11)</f>
        <v>98</v>
      </c>
      <c r="L695" s="79">
        <f>VLOOKUP($A$688,'Nilai USP'!$B$8:$T$280,12)</f>
        <v>94</v>
      </c>
      <c r="M695" s="79">
        <f>VLOOKUP($A$688,'Nilai USP'!$B$8:$T$280,13)</f>
        <v>99.117647058823536</v>
      </c>
      <c r="N695" s="79">
        <f>VLOOKUP($A$688,'Nilai USP'!$B$8:$T$280,14)</f>
        <v>95</v>
      </c>
      <c r="O695" s="79">
        <f>VLOOKUP($A$688,'Nilai USP'!$B$8:$T$280,15)</f>
        <v>81</v>
      </c>
      <c r="P695" s="79">
        <f>VLOOKUP($A$688,'Nilai USP'!$B$8:$T$280,16)</f>
        <v>87</v>
      </c>
      <c r="Q695" s="79">
        <f>VLOOKUP($A$688,'Nilai USP'!$B$8:$T$280,17)</f>
        <v>86</v>
      </c>
      <c r="R695" s="79">
        <f>VLOOKUP($A$688,'Nilai USP'!$B$8:$T$280,18)</f>
        <v>86</v>
      </c>
      <c r="S695" s="38">
        <f t="shared" ref="S695:S702" si="379">SUM(D695:R695)</f>
        <v>1369.809954751131</v>
      </c>
      <c r="T695" s="38">
        <f t="shared" si="376"/>
        <v>91.32</v>
      </c>
      <c r="U695" s="375"/>
      <c r="V695" s="340"/>
    </row>
    <row r="696" spans="1:22" ht="15" customHeight="1" thickBot="1">
      <c r="A696" s="362"/>
      <c r="B696" s="29"/>
      <c r="C696" s="37" t="s">
        <v>205</v>
      </c>
      <c r="D696" s="41">
        <f t="shared" ref="D696:R696" si="380">ROUND((D694*$V$6+D695*$V$7),0)</f>
        <v>95</v>
      </c>
      <c r="E696" s="41">
        <f t="shared" si="380"/>
        <v>90</v>
      </c>
      <c r="F696" s="41">
        <f t="shared" si="380"/>
        <v>89</v>
      </c>
      <c r="G696" s="41">
        <f t="shared" si="380"/>
        <v>91</v>
      </c>
      <c r="H696" s="41">
        <f t="shared" si="380"/>
        <v>90</v>
      </c>
      <c r="I696" s="41">
        <f t="shared" si="380"/>
        <v>88</v>
      </c>
      <c r="J696" s="41">
        <f t="shared" si="380"/>
        <v>94</v>
      </c>
      <c r="K696" s="41">
        <f t="shared" si="380"/>
        <v>92</v>
      </c>
      <c r="L696" s="41">
        <f t="shared" si="380"/>
        <v>91</v>
      </c>
      <c r="M696" s="41">
        <f t="shared" si="380"/>
        <v>94</v>
      </c>
      <c r="N696" s="41">
        <f t="shared" si="380"/>
        <v>91</v>
      </c>
      <c r="O696" s="41">
        <f t="shared" si="380"/>
        <v>86</v>
      </c>
      <c r="P696" s="41">
        <f t="shared" si="380"/>
        <v>88</v>
      </c>
      <c r="Q696" s="41">
        <f t="shared" si="380"/>
        <v>87</v>
      </c>
      <c r="R696" s="41">
        <f t="shared" si="380"/>
        <v>88</v>
      </c>
      <c r="S696" s="41">
        <f t="shared" si="379"/>
        <v>1354</v>
      </c>
      <c r="T696" s="41">
        <f t="shared" si="376"/>
        <v>90.27</v>
      </c>
      <c r="U696" s="376"/>
      <c r="V696" s="341"/>
    </row>
    <row r="697" spans="1:22" ht="15" customHeight="1" thickTop="1">
      <c r="A697" s="377">
        <v>77</v>
      </c>
      <c r="B697" s="26"/>
      <c r="C697" s="34" t="s">
        <v>34</v>
      </c>
      <c r="D697" s="83">
        <f>VLOOKUP($A$697,Raport1!$B$8:$T$280,4)</f>
        <v>78</v>
      </c>
      <c r="E697" s="83">
        <f>VLOOKUP($A$697,Raport1!$B$8:$T$280,5)</f>
        <v>79</v>
      </c>
      <c r="F697" s="83">
        <f>VLOOKUP($A$697,Raport1!$B$8:$T$280,6)</f>
        <v>71.5</v>
      </c>
      <c r="G697" s="83">
        <f>VLOOKUP($A$697,Raport1!$B$8:$T$280,7)</f>
        <v>78.5</v>
      </c>
      <c r="H697" s="83">
        <f>VLOOKUP($A$697,Raport1!$B$8:$T$280,8)</f>
        <v>84</v>
      </c>
      <c r="I697" s="83">
        <f>VLOOKUP($A$697,Raport1!$B$8:$T$280,9)</f>
        <v>77.5</v>
      </c>
      <c r="J697" s="83">
        <f>VLOOKUP($A$697,Raport1!$B$8:$T$280,10)</f>
        <v>85</v>
      </c>
      <c r="K697" s="83">
        <f>VLOOKUP($A$697,Raport1!$B$8:$T$280,11)</f>
        <v>81.5</v>
      </c>
      <c r="L697" s="83">
        <f>VLOOKUP($A$697,Raport1!$B$8:$T$280,12)</f>
        <v>82.5</v>
      </c>
      <c r="M697" s="83">
        <f>VLOOKUP($A$697,Raport1!$B$8:$T$280,13)</f>
        <v>76</v>
      </c>
      <c r="N697" s="83">
        <f>VLOOKUP($A$697,Raport1!$B$8:$T$280,14)</f>
        <v>71.5</v>
      </c>
      <c r="O697" s="83">
        <f>VLOOKUP($A$697,Raport1!$B$8:$T$280,15)</f>
        <v>78</v>
      </c>
      <c r="P697" s="83">
        <f>VLOOKUP($A$697,Raport1!$B$8:$T$280,16)</f>
        <v>69</v>
      </c>
      <c r="Q697" s="83">
        <f>VLOOKUP($A$697,Raport1!$B$8:$T$280,17)</f>
        <v>78</v>
      </c>
      <c r="R697" s="83">
        <f>VLOOKUP($A$697,Raport1!$B$8:$T$280,18)</f>
        <v>76</v>
      </c>
      <c r="S697" s="80">
        <f t="shared" si="379"/>
        <v>1166</v>
      </c>
      <c r="T697" s="80">
        <f t="shared" ref="T697:T705" si="381">ROUND(S697/COUNT(D697:R697),2)</f>
        <v>77.73</v>
      </c>
      <c r="U697" s="337" t="s">
        <v>203</v>
      </c>
      <c r="V697" s="340" t="s">
        <v>33</v>
      </c>
    </row>
    <row r="698" spans="1:22" ht="15" customHeight="1">
      <c r="A698" s="361"/>
      <c r="B698" s="26"/>
      <c r="C698" s="35" t="s">
        <v>35</v>
      </c>
      <c r="D698" s="84">
        <f>VLOOKUP($A$697,Raport2!$B$8:$T$280,4)</f>
        <v>80</v>
      </c>
      <c r="E698" s="84">
        <f>VLOOKUP($A$697,Raport2!$B$8:$T$280,5)</f>
        <v>79.5</v>
      </c>
      <c r="F698" s="84">
        <f>VLOOKUP($A$697,Raport2!$B$8:$T$280,6)</f>
        <v>74</v>
      </c>
      <c r="G698" s="84">
        <f>VLOOKUP($A$697,Raport2!$B$8:$T$280,7)</f>
        <v>81.5</v>
      </c>
      <c r="H698" s="84">
        <f>VLOOKUP($A$697,Raport2!$B$8:$T$280,8)</f>
        <v>84</v>
      </c>
      <c r="I698" s="84">
        <f>VLOOKUP($A$697,Raport2!$B$8:$T$280,9)</f>
        <v>79</v>
      </c>
      <c r="J698" s="84">
        <f>VLOOKUP($A$697,Raport2!$B$8:$T$280,10)</f>
        <v>88</v>
      </c>
      <c r="K698" s="84">
        <f>VLOOKUP($A$697,Raport2!$B$8:$T$280,11)</f>
        <v>83</v>
      </c>
      <c r="L698" s="84">
        <f>VLOOKUP($A$697,Raport2!$B$8:$T$280,12)</f>
        <v>83</v>
      </c>
      <c r="M698" s="84">
        <f>VLOOKUP($A$697,Raport2!$B$8:$T$280,13)</f>
        <v>77.5</v>
      </c>
      <c r="N698" s="84">
        <f>VLOOKUP($A$697,Raport2!$B$8:$T$280,14)</f>
        <v>73</v>
      </c>
      <c r="O698" s="84">
        <f>VLOOKUP($A$697,Raport2!$B$8:$T$280,15)</f>
        <v>78.5</v>
      </c>
      <c r="P698" s="84">
        <f>VLOOKUP($A$697,Raport2!$B$8:$T$280,16)</f>
        <v>78</v>
      </c>
      <c r="Q698" s="84">
        <f>VLOOKUP($A$697,Raport2!$B$8:$T$280,17)</f>
        <v>79.5</v>
      </c>
      <c r="R698" s="84">
        <f>VLOOKUP($A$697,Raport2!$B$8:$T$280,18)</f>
        <v>79</v>
      </c>
      <c r="S698" s="38">
        <f t="shared" si="379"/>
        <v>1197.5</v>
      </c>
      <c r="T698" s="38">
        <f t="shared" si="381"/>
        <v>79.83</v>
      </c>
      <c r="U698" s="375"/>
      <c r="V698" s="340"/>
    </row>
    <row r="699" spans="1:22" ht="15" customHeight="1">
      <c r="A699" s="361"/>
      <c r="B699" s="342" t="str">
        <f>VLOOKUP($A$697,PresensiMIPA!$A$7:$W$360,7)</f>
        <v>DIMAS SENA PUTRA</v>
      </c>
      <c r="C699" s="35" t="s">
        <v>22</v>
      </c>
      <c r="D699" s="84">
        <f>VLOOKUP($A$697,Raport3!$B$8:$T$280,4)</f>
        <v>79.5</v>
      </c>
      <c r="E699" s="84">
        <f>VLOOKUP($A$697,Raport3!$B$8:$T$280,5)</f>
        <v>81</v>
      </c>
      <c r="F699" s="84">
        <f>VLOOKUP($A$697,Raport3!$B$8:$T$280,6)</f>
        <v>79.5</v>
      </c>
      <c r="G699" s="84">
        <f>VLOOKUP($A$697,Raport3!$B$8:$T$280,7)</f>
        <v>83.5</v>
      </c>
      <c r="H699" s="84">
        <f>VLOOKUP($A$697,Raport3!$B$8:$T$280,8)</f>
        <v>83</v>
      </c>
      <c r="I699" s="84">
        <f>VLOOKUP($A$697,Raport3!$B$8:$T$280,9)</f>
        <v>80</v>
      </c>
      <c r="J699" s="84">
        <f>VLOOKUP($A$697,Raport3!$B$8:$T$280,10)</f>
        <v>89</v>
      </c>
      <c r="K699" s="84">
        <f>VLOOKUP($A$697,Raport3!$B$8:$T$280,11)</f>
        <v>87</v>
      </c>
      <c r="L699" s="84">
        <f>VLOOKUP($A$697,Raport3!$B$8:$T$280,12)</f>
        <v>84.5</v>
      </c>
      <c r="M699" s="84">
        <f>VLOOKUP($A$697,Raport3!$B$8:$T$280,13)</f>
        <v>82.5</v>
      </c>
      <c r="N699" s="84">
        <f>VLOOKUP($A$697,Raport3!$B$8:$T$280,14)</f>
        <v>85.5</v>
      </c>
      <c r="O699" s="84">
        <f>VLOOKUP($A$697,Raport3!$B$8:$T$280,15)</f>
        <v>80.5</v>
      </c>
      <c r="P699" s="84">
        <f>VLOOKUP($A$697,Raport3!$B$8:$T$280,16)</f>
        <v>79</v>
      </c>
      <c r="Q699" s="84">
        <f>VLOOKUP($A$697,Raport3!$B$8:$T$280,17)</f>
        <v>80</v>
      </c>
      <c r="R699" s="84">
        <f>VLOOKUP($A$697,Raport3!$B$8:$T$280,18)</f>
        <v>79.5</v>
      </c>
      <c r="S699" s="38">
        <f t="shared" si="379"/>
        <v>1234</v>
      </c>
      <c r="T699" s="38">
        <f t="shared" si="381"/>
        <v>82.27</v>
      </c>
      <c r="U699" s="375"/>
      <c r="V699" s="340"/>
    </row>
    <row r="700" spans="1:22" ht="15" customHeight="1">
      <c r="A700" s="361"/>
      <c r="B700" s="342"/>
      <c r="C700" s="35" t="s">
        <v>23</v>
      </c>
      <c r="D700" s="84">
        <f>VLOOKUP($A$697,Raport4!$B$8:$T$255,4)</f>
        <v>82</v>
      </c>
      <c r="E700" s="84">
        <f>VLOOKUP($A$697,Raport4!$B$8:$T$255,5)</f>
        <v>84.5</v>
      </c>
      <c r="F700" s="84">
        <f>VLOOKUP($A$697,Raport4!$B$8:$T$255,6)</f>
        <v>80.5</v>
      </c>
      <c r="G700" s="84">
        <f>VLOOKUP($A$697,Raport4!$B$8:$T$255,7)</f>
        <v>88</v>
      </c>
      <c r="H700" s="84">
        <f>VLOOKUP($A$697,Raport4!$B$8:$T$255,8)</f>
        <v>87</v>
      </c>
      <c r="I700" s="84">
        <f>VLOOKUP($A$697,Raport4!$B$8:$T$255,9)</f>
        <v>81.5</v>
      </c>
      <c r="J700" s="84">
        <f>VLOOKUP($A$697,Raport4!$B$8:$T$255,10)</f>
        <v>91.5</v>
      </c>
      <c r="K700" s="84">
        <f>VLOOKUP($A$697,Raport4!$B$8:$T$255,11)</f>
        <v>87</v>
      </c>
      <c r="L700" s="84">
        <f>VLOOKUP($A$697,Raport4!$B$8:$T$255,12)</f>
        <v>85.5</v>
      </c>
      <c r="M700" s="84">
        <f>VLOOKUP($A$697,Raport4!$B$8:$T$255,12)</f>
        <v>85.5</v>
      </c>
      <c r="N700" s="84">
        <f>VLOOKUP($A$697,Raport4!$B$8:$T$255,14)</f>
        <v>86</v>
      </c>
      <c r="O700" s="84">
        <f>VLOOKUP($A$697,Raport4!$B$8:$T$255,15)</f>
        <v>76.5</v>
      </c>
      <c r="P700" s="84">
        <f>VLOOKUP($A$697,Raport4!$B$8:$T$255,16)</f>
        <v>82.5</v>
      </c>
      <c r="Q700" s="84">
        <f>VLOOKUP($A$697,Raport4!$B$8:$T$255,17)</f>
        <v>80</v>
      </c>
      <c r="R700" s="84">
        <f>VLOOKUP($A$697,Raport4!$B$8:$T$255,18)</f>
        <v>83.5</v>
      </c>
      <c r="S700" s="38">
        <f t="shared" si="379"/>
        <v>1261.5</v>
      </c>
      <c r="T700" s="38">
        <f t="shared" si="381"/>
        <v>84.1</v>
      </c>
      <c r="U700" s="375"/>
      <c r="V700" s="340"/>
    </row>
    <row r="701" spans="1:22" ht="15" customHeight="1">
      <c r="A701" s="361"/>
      <c r="B701" s="77" t="str">
        <f>VLOOKUP($A$697,PresensiMIPA!$A$7:$W$360,4)</f>
        <v>3526022106030002</v>
      </c>
      <c r="C701" s="35" t="s">
        <v>24</v>
      </c>
      <c r="D701" s="84">
        <f>VLOOKUP($A$697,Raport5!$B$8:$T$280,4)</f>
        <v>83</v>
      </c>
      <c r="E701" s="84">
        <f>VLOOKUP($A$697,Raport5!$B$8:$T$280,5)</f>
        <v>88.5</v>
      </c>
      <c r="F701" s="84">
        <f>VLOOKUP($A$697,Raport5!$B$8:$T$280,6)</f>
        <v>87</v>
      </c>
      <c r="G701" s="84">
        <f>VLOOKUP($A$697,Raport5!$B$8:$T$280,7)</f>
        <v>87.5</v>
      </c>
      <c r="H701" s="84">
        <f>VLOOKUP($A$697,Raport5!$B$8:$T$280,8)</f>
        <v>87.5</v>
      </c>
      <c r="I701" s="84">
        <f>VLOOKUP($A$697,Raport5!$B$8:$T$280,9)</f>
        <v>84.5</v>
      </c>
      <c r="J701" s="84">
        <f>VLOOKUP($A$697,Raport5!$B$8:$T$280,10)</f>
        <v>93</v>
      </c>
      <c r="K701" s="84">
        <f>VLOOKUP($A$697,Raport5!$B$8:$T$280,11)</f>
        <v>85</v>
      </c>
      <c r="L701" s="84">
        <f>VLOOKUP($A$697,Raport5!$B$8:$T$280,12)</f>
        <v>88.5</v>
      </c>
      <c r="M701" s="84">
        <f>VLOOKUP($A$697,Raport5!$B$8:$T$280,13)</f>
        <v>82</v>
      </c>
      <c r="N701" s="84">
        <f>VLOOKUP($A$697,Raport5!$B$8:$T$280,14)</f>
        <v>87</v>
      </c>
      <c r="O701" s="84">
        <f>VLOOKUP($A$697,Raport5!$B$8:$T$280,15)</f>
        <v>80.5</v>
      </c>
      <c r="P701" s="84">
        <f>VLOOKUP($A$697,Raport5!$B$8:$T$280,16)</f>
        <v>83</v>
      </c>
      <c r="Q701" s="84">
        <f>VLOOKUP($A$697,Raport5!$B$8:$T$280,17)</f>
        <v>86.5</v>
      </c>
      <c r="R701" s="84">
        <f>VLOOKUP($A$697,Raport5!$B$8:$T$280,18)</f>
        <v>82</v>
      </c>
      <c r="S701" s="38">
        <f t="shared" si="379"/>
        <v>1285.5</v>
      </c>
      <c r="T701" s="38">
        <f t="shared" si="381"/>
        <v>85.7</v>
      </c>
      <c r="U701" s="375"/>
      <c r="V701" s="340"/>
    </row>
    <row r="702" spans="1:22" ht="15" customHeight="1">
      <c r="A702" s="361"/>
      <c r="B702" s="78">
        <f>VLOOKUP($A$697,PresensiMIPA!$A$7:$W$360,2)</f>
        <v>12213</v>
      </c>
      <c r="C702" s="35" t="s">
        <v>67</v>
      </c>
      <c r="D702" s="84">
        <f>VLOOKUP($A$697,Raport6!$B$8:$T$280,4)</f>
        <v>84</v>
      </c>
      <c r="E702" s="84">
        <f>VLOOKUP($A$697,Raport6!$B$8:$T$280,5)</f>
        <v>89.5</v>
      </c>
      <c r="F702" s="84">
        <f>VLOOKUP($A$697,Raport6!$B$8:$T$280,6)</f>
        <v>90</v>
      </c>
      <c r="G702" s="84">
        <f>VLOOKUP($A$697,Raport6!$B$8:$T$280,7)</f>
        <v>87.5</v>
      </c>
      <c r="H702" s="84">
        <f>VLOOKUP($A$697,Raport6!$B$8:$T$280,8)</f>
        <v>85.5</v>
      </c>
      <c r="I702" s="84">
        <f>VLOOKUP($A$697,Raport6!$B$8:$T$280,9)</f>
        <v>85.5</v>
      </c>
      <c r="J702" s="84">
        <f>VLOOKUP($A$697,Raport6!$B$8:$T$280,10)</f>
        <v>96</v>
      </c>
      <c r="K702" s="84">
        <f>VLOOKUP($A$697,Raport6!$B$8:$T$280,11)</f>
        <v>88</v>
      </c>
      <c r="L702" s="84">
        <f>VLOOKUP($A$697,Raport6!$B$8:$T$280,12)</f>
        <v>87.5</v>
      </c>
      <c r="M702" s="84">
        <f>VLOOKUP($A$697,Raport6!$B$8:$T$280,13)</f>
        <v>88</v>
      </c>
      <c r="N702" s="84">
        <f>VLOOKUP($A$697,Raport6!$B$8:$T$280,14)</f>
        <v>87.5</v>
      </c>
      <c r="O702" s="84">
        <f>VLOOKUP($A$697,Raport6!$B$8:$T$280,15)</f>
        <v>81.5</v>
      </c>
      <c r="P702" s="84">
        <f>VLOOKUP($A$697,Raport6!$B$8:$T$280,16)</f>
        <v>83.5</v>
      </c>
      <c r="Q702" s="84">
        <f>VLOOKUP($A$697,Raport6!$B$8:$T$280,17)</f>
        <v>84</v>
      </c>
      <c r="R702" s="84">
        <f>VLOOKUP($A$697,Raport6!$B$8:$T$280,18)</f>
        <v>84.5</v>
      </c>
      <c r="S702" s="38">
        <f t="shared" si="379"/>
        <v>1302.5</v>
      </c>
      <c r="T702" s="38">
        <f t="shared" si="381"/>
        <v>86.83</v>
      </c>
      <c r="U702" s="375"/>
      <c r="V702" s="340"/>
    </row>
    <row r="703" spans="1:22" ht="15" customHeight="1">
      <c r="A703" s="361"/>
      <c r="B703" s="78" t="str">
        <f>VLOOKUP($A$697,PresensiMIPA!$A$7:$W$360,3)</f>
        <v>0035945191</v>
      </c>
      <c r="C703" s="28" t="s">
        <v>21</v>
      </c>
      <c r="D703" s="40">
        <f t="shared" ref="D703:S703" si="382">ROUND(((D697+D698+D699+D700+D701+D702)/6),2)</f>
        <v>81.08</v>
      </c>
      <c r="E703" s="40">
        <f t="shared" si="382"/>
        <v>83.67</v>
      </c>
      <c r="F703" s="40">
        <f t="shared" si="382"/>
        <v>80.42</v>
      </c>
      <c r="G703" s="40">
        <f t="shared" si="382"/>
        <v>84.42</v>
      </c>
      <c r="H703" s="40">
        <f t="shared" si="382"/>
        <v>85.17</v>
      </c>
      <c r="I703" s="40">
        <f t="shared" si="382"/>
        <v>81.33</v>
      </c>
      <c r="J703" s="40">
        <f t="shared" si="382"/>
        <v>90.42</v>
      </c>
      <c r="K703" s="40">
        <f t="shared" si="382"/>
        <v>85.25</v>
      </c>
      <c r="L703" s="40">
        <f t="shared" si="382"/>
        <v>85.25</v>
      </c>
      <c r="M703" s="40">
        <f t="shared" ref="M703" si="383">ROUND(((M697+M698+M699+M700+M701+M702)/6),2)</f>
        <v>81.92</v>
      </c>
      <c r="N703" s="40">
        <f t="shared" si="382"/>
        <v>81.75</v>
      </c>
      <c r="O703" s="40">
        <f t="shared" si="382"/>
        <v>79.25</v>
      </c>
      <c r="P703" s="40">
        <f t="shared" si="382"/>
        <v>79.17</v>
      </c>
      <c r="Q703" s="40">
        <f t="shared" si="382"/>
        <v>81.33</v>
      </c>
      <c r="R703" s="40">
        <f t="shared" si="382"/>
        <v>80.75</v>
      </c>
      <c r="S703" s="39">
        <f t="shared" si="382"/>
        <v>1241.17</v>
      </c>
      <c r="T703" s="40">
        <f t="shared" si="381"/>
        <v>82.74</v>
      </c>
      <c r="U703" s="375"/>
      <c r="V703" s="340"/>
    </row>
    <row r="704" spans="1:22" ht="15" customHeight="1">
      <c r="A704" s="361"/>
      <c r="B704" s="78"/>
      <c r="C704" s="28" t="s">
        <v>206</v>
      </c>
      <c r="D704" s="79">
        <f>VLOOKUP($A$697,'Nilai USP'!$B$8:$T$280,4)</f>
        <v>96</v>
      </c>
      <c r="E704" s="79">
        <f>VLOOKUP($A$697,'Nilai USP'!$B$8:$T$280,5)</f>
        <v>88.461538461538467</v>
      </c>
      <c r="F704" s="79">
        <f>VLOOKUP($A$697,'Nilai USP'!$B$8:$T$280,6)</f>
        <v>92</v>
      </c>
      <c r="G704" s="79">
        <f>VLOOKUP($A$697,'Nilai USP'!$B$8:$T$280,7)</f>
        <v>86</v>
      </c>
      <c r="H704" s="79">
        <f>VLOOKUP($A$697,'Nilai USP'!$B$8:$T$280,8)</f>
        <v>82</v>
      </c>
      <c r="I704" s="79">
        <f>VLOOKUP($A$697,'Nilai USP'!$B$8:$T$280,9)</f>
        <v>95</v>
      </c>
      <c r="J704" s="79">
        <f>VLOOKUP($A$697,'Nilai USP'!$B$8:$T$280,10)</f>
        <v>97</v>
      </c>
      <c r="K704" s="79">
        <f>VLOOKUP($A$697,'Nilai USP'!$B$8:$T$280,11)</f>
        <v>94</v>
      </c>
      <c r="L704" s="79">
        <f>VLOOKUP($A$697,'Nilai USP'!$B$8:$T$280,12)</f>
        <v>86</v>
      </c>
      <c r="M704" s="79">
        <f>VLOOKUP($A$697,'Nilai USP'!$B$8:$T$280,13)</f>
        <v>92.941176470588232</v>
      </c>
      <c r="N704" s="79">
        <f>VLOOKUP($A$697,'Nilai USP'!$B$8:$T$280,14)</f>
        <v>85</v>
      </c>
      <c r="O704" s="79">
        <f>VLOOKUP($A$697,'Nilai USP'!$B$8:$T$280,15)</f>
        <v>82</v>
      </c>
      <c r="P704" s="79">
        <f>VLOOKUP($A$697,'Nilai USP'!$B$8:$T$280,16)</f>
        <v>87</v>
      </c>
      <c r="Q704" s="79">
        <f>VLOOKUP($A$697,'Nilai USP'!$B$8:$T$280,17)</f>
        <v>79</v>
      </c>
      <c r="R704" s="79">
        <f>VLOOKUP($A$697,'Nilai USP'!$B$8:$T$280,18)</f>
        <v>89</v>
      </c>
      <c r="S704" s="38">
        <f t="shared" ref="S704:S711" si="384">SUM(D704:R704)</f>
        <v>1331.4027149321266</v>
      </c>
      <c r="T704" s="38">
        <f t="shared" si="381"/>
        <v>88.76</v>
      </c>
      <c r="U704" s="375"/>
      <c r="V704" s="340"/>
    </row>
    <row r="705" spans="1:22" ht="15" customHeight="1" thickBot="1">
      <c r="A705" s="362"/>
      <c r="B705" s="29"/>
      <c r="C705" s="37" t="s">
        <v>205</v>
      </c>
      <c r="D705" s="41">
        <f t="shared" ref="D705:R705" si="385">ROUND((D703*$V$6+D704*$V$7),0)</f>
        <v>89</v>
      </c>
      <c r="E705" s="41">
        <f t="shared" si="385"/>
        <v>86</v>
      </c>
      <c r="F705" s="41">
        <f t="shared" si="385"/>
        <v>86</v>
      </c>
      <c r="G705" s="41">
        <f t="shared" si="385"/>
        <v>85</v>
      </c>
      <c r="H705" s="41">
        <f t="shared" si="385"/>
        <v>84</v>
      </c>
      <c r="I705" s="41">
        <f t="shared" si="385"/>
        <v>88</v>
      </c>
      <c r="J705" s="41">
        <f t="shared" si="385"/>
        <v>94</v>
      </c>
      <c r="K705" s="41">
        <f t="shared" si="385"/>
        <v>90</v>
      </c>
      <c r="L705" s="41">
        <f t="shared" si="385"/>
        <v>86</v>
      </c>
      <c r="M705" s="41">
        <f t="shared" si="385"/>
        <v>87</v>
      </c>
      <c r="N705" s="41">
        <f t="shared" si="385"/>
        <v>83</v>
      </c>
      <c r="O705" s="41">
        <f t="shared" si="385"/>
        <v>81</v>
      </c>
      <c r="P705" s="41">
        <f t="shared" si="385"/>
        <v>83</v>
      </c>
      <c r="Q705" s="41">
        <f t="shared" si="385"/>
        <v>80</v>
      </c>
      <c r="R705" s="41">
        <f t="shared" si="385"/>
        <v>85</v>
      </c>
      <c r="S705" s="41">
        <f t="shared" si="384"/>
        <v>1287</v>
      </c>
      <c r="T705" s="41">
        <f t="shared" si="381"/>
        <v>85.8</v>
      </c>
      <c r="U705" s="376"/>
      <c r="V705" s="341"/>
    </row>
    <row r="706" spans="1:22" ht="15" customHeight="1" thickTop="1">
      <c r="A706" s="377">
        <v>78</v>
      </c>
      <c r="B706" s="26"/>
      <c r="C706" s="34" t="s">
        <v>34</v>
      </c>
      <c r="D706" s="83">
        <f>VLOOKUP($A$706,Raport1!$B$8:$T$280,4)</f>
        <v>80</v>
      </c>
      <c r="E706" s="83">
        <f>VLOOKUP($A$706,Raport1!$B$8:$T$280,5)</f>
        <v>78.5</v>
      </c>
      <c r="F706" s="83">
        <f>VLOOKUP($A$706,Raport1!$B$8:$T$280,6)</f>
        <v>74</v>
      </c>
      <c r="G706" s="83">
        <f>VLOOKUP($A$706,Raport1!$B$8:$T$280,7)</f>
        <v>77.5</v>
      </c>
      <c r="H706" s="83">
        <f>VLOOKUP($A$706,Raport1!$B$8:$T$280,8)</f>
        <v>70</v>
      </c>
      <c r="I706" s="83">
        <f>VLOOKUP($A$706,Raport1!$B$8:$T$280,9)</f>
        <v>77.5</v>
      </c>
      <c r="J706" s="83">
        <f>VLOOKUP($A$706,Raport1!$B$8:$T$280,10)</f>
        <v>87</v>
      </c>
      <c r="K706" s="83">
        <f>VLOOKUP($A$706,Raport1!$B$8:$T$280,11)</f>
        <v>82.5</v>
      </c>
      <c r="L706" s="83">
        <f>VLOOKUP($A$706,Raport1!$B$8:$T$280,12)</f>
        <v>83</v>
      </c>
      <c r="M706" s="83">
        <f>VLOOKUP($A$706,Raport1!$B$8:$T$280,13)</f>
        <v>80</v>
      </c>
      <c r="N706" s="83">
        <f>VLOOKUP($A$706,Raport1!$B$8:$T$280,14)</f>
        <v>73.5</v>
      </c>
      <c r="O706" s="83">
        <f>VLOOKUP($A$706,Raport1!$B$8:$T$280,15)</f>
        <v>81</v>
      </c>
      <c r="P706" s="83">
        <f>VLOOKUP($A$706,Raport1!$B$8:$T$280,16)</f>
        <v>71</v>
      </c>
      <c r="Q706" s="83">
        <f>VLOOKUP($A$706,Raport1!$B$8:$T$280,17)</f>
        <v>79.5</v>
      </c>
      <c r="R706" s="83">
        <f>VLOOKUP($A$706,Raport1!$B$8:$T$280,18)</f>
        <v>76</v>
      </c>
      <c r="S706" s="80">
        <f t="shared" si="384"/>
        <v>1171</v>
      </c>
      <c r="T706" s="80">
        <f t="shared" ref="T706:T714" si="386">ROUND(S706/COUNT(D706:R706),2)</f>
        <v>78.069999999999993</v>
      </c>
      <c r="U706" s="337" t="s">
        <v>203</v>
      </c>
      <c r="V706" s="340" t="s">
        <v>33</v>
      </c>
    </row>
    <row r="707" spans="1:22" ht="15" customHeight="1">
      <c r="A707" s="361"/>
      <c r="B707" s="26"/>
      <c r="C707" s="35" t="s">
        <v>35</v>
      </c>
      <c r="D707" s="84">
        <f>VLOOKUP($A$706,Raport2!$B$8:$T$280,4)</f>
        <v>82</v>
      </c>
      <c r="E707" s="84">
        <f>VLOOKUP($A$706,Raport2!$B$8:$T$280,5)</f>
        <v>79</v>
      </c>
      <c r="F707" s="84">
        <f>VLOOKUP($A$706,Raport2!$B$8:$T$280,6)</f>
        <v>74</v>
      </c>
      <c r="G707" s="84">
        <f>VLOOKUP($A$706,Raport2!$B$8:$T$280,7)</f>
        <v>85</v>
      </c>
      <c r="H707" s="84">
        <f>VLOOKUP($A$706,Raport2!$B$8:$T$280,8)</f>
        <v>70</v>
      </c>
      <c r="I707" s="84">
        <f>VLOOKUP($A$706,Raport2!$B$8:$T$280,9)</f>
        <v>80.5</v>
      </c>
      <c r="J707" s="84">
        <f>VLOOKUP($A$706,Raport2!$B$8:$T$280,10)</f>
        <v>88</v>
      </c>
      <c r="K707" s="84">
        <f>VLOOKUP($A$706,Raport2!$B$8:$T$280,11)</f>
        <v>85</v>
      </c>
      <c r="L707" s="84">
        <f>VLOOKUP($A$706,Raport2!$B$8:$T$280,12)</f>
        <v>84</v>
      </c>
      <c r="M707" s="84">
        <f>VLOOKUP($A$706,Raport2!$B$8:$T$280,13)</f>
        <v>83</v>
      </c>
      <c r="N707" s="84">
        <f>VLOOKUP($A$706,Raport2!$B$8:$T$280,14)</f>
        <v>79</v>
      </c>
      <c r="O707" s="84">
        <f>VLOOKUP($A$706,Raport2!$B$8:$T$280,15)</f>
        <v>81.5</v>
      </c>
      <c r="P707" s="84">
        <f>VLOOKUP($A$706,Raport2!$B$8:$T$280,16)</f>
        <v>81</v>
      </c>
      <c r="Q707" s="84">
        <f>VLOOKUP($A$706,Raport2!$B$8:$T$280,17)</f>
        <v>82</v>
      </c>
      <c r="R707" s="84">
        <f>VLOOKUP($A$706,Raport2!$B$8:$T$280,18)</f>
        <v>82.5</v>
      </c>
      <c r="S707" s="38">
        <f t="shared" si="384"/>
        <v>1216.5</v>
      </c>
      <c r="T707" s="38">
        <f t="shared" si="386"/>
        <v>81.099999999999994</v>
      </c>
      <c r="U707" s="375"/>
      <c r="V707" s="340"/>
    </row>
    <row r="708" spans="1:22" ht="15" customHeight="1">
      <c r="A708" s="361"/>
      <c r="B708" s="342" t="str">
        <f>VLOOKUP($A$706,PresensiMIPA!$A$7:$W$360,7)</f>
        <v>ERNA KURNIAWATI BASYIROH</v>
      </c>
      <c r="C708" s="35" t="s">
        <v>22</v>
      </c>
      <c r="D708" s="84">
        <f>VLOOKUP($A$706,Raport3!$B$8:$T$280,4)</f>
        <v>83.5</v>
      </c>
      <c r="E708" s="84">
        <f>VLOOKUP($A$706,Raport3!$B$8:$T$280,5)</f>
        <v>81.5</v>
      </c>
      <c r="F708" s="84">
        <f>VLOOKUP($A$706,Raport3!$B$8:$T$280,6)</f>
        <v>82.5</v>
      </c>
      <c r="G708" s="84">
        <f>VLOOKUP($A$706,Raport3!$B$8:$T$280,7)</f>
        <v>85.5</v>
      </c>
      <c r="H708" s="84">
        <f>VLOOKUP($A$706,Raport3!$B$8:$T$280,8)</f>
        <v>83</v>
      </c>
      <c r="I708" s="84">
        <f>VLOOKUP($A$706,Raport3!$B$8:$T$280,9)</f>
        <v>81.5</v>
      </c>
      <c r="J708" s="84">
        <f>VLOOKUP($A$706,Raport3!$B$8:$T$280,10)</f>
        <v>90</v>
      </c>
      <c r="K708" s="84">
        <f>VLOOKUP($A$706,Raport3!$B$8:$T$280,11)</f>
        <v>87</v>
      </c>
      <c r="L708" s="84">
        <f>VLOOKUP($A$706,Raport3!$B$8:$T$280,12)</f>
        <v>85.5</v>
      </c>
      <c r="M708" s="84">
        <f>VLOOKUP($A$706,Raport3!$B$8:$T$280,13)</f>
        <v>87.5</v>
      </c>
      <c r="N708" s="84">
        <f>VLOOKUP($A$706,Raport3!$B$8:$T$280,14)</f>
        <v>80</v>
      </c>
      <c r="O708" s="84">
        <f>VLOOKUP($A$706,Raport3!$B$8:$T$280,15)</f>
        <v>84.5</v>
      </c>
      <c r="P708" s="84">
        <f>VLOOKUP($A$706,Raport3!$B$8:$T$280,16)</f>
        <v>81</v>
      </c>
      <c r="Q708" s="84">
        <f>VLOOKUP($A$706,Raport3!$B$8:$T$280,17)</f>
        <v>82.5</v>
      </c>
      <c r="R708" s="84">
        <f>VLOOKUP($A$706,Raport3!$B$8:$T$280,18)</f>
        <v>84</v>
      </c>
      <c r="S708" s="38">
        <f t="shared" si="384"/>
        <v>1259.5</v>
      </c>
      <c r="T708" s="38">
        <f t="shared" si="386"/>
        <v>83.97</v>
      </c>
      <c r="U708" s="375"/>
      <c r="V708" s="340"/>
    </row>
    <row r="709" spans="1:22" ht="15" customHeight="1">
      <c r="A709" s="361"/>
      <c r="B709" s="342"/>
      <c r="C709" s="35" t="s">
        <v>23</v>
      </c>
      <c r="D709" s="84">
        <f>VLOOKUP($A$706,Raport4!$B$8:$T$255,4)</f>
        <v>85.5</v>
      </c>
      <c r="E709" s="84">
        <f>VLOOKUP($A$706,Raport4!$B$8:$T$255,5)</f>
        <v>84</v>
      </c>
      <c r="F709" s="84">
        <f>VLOOKUP($A$706,Raport4!$B$8:$T$255,6)</f>
        <v>83.5</v>
      </c>
      <c r="G709" s="84">
        <f>VLOOKUP($A$706,Raport4!$B$8:$T$255,7)</f>
        <v>89</v>
      </c>
      <c r="H709" s="84">
        <f>VLOOKUP($A$706,Raport4!$B$8:$T$255,8)</f>
        <v>87</v>
      </c>
      <c r="I709" s="84">
        <f>VLOOKUP($A$706,Raport4!$B$8:$T$255,9)</f>
        <v>85</v>
      </c>
      <c r="J709" s="84">
        <f>VLOOKUP($A$706,Raport4!$B$8:$T$255,10)</f>
        <v>91</v>
      </c>
      <c r="K709" s="84">
        <f>VLOOKUP($A$706,Raport4!$B$8:$T$255,11)</f>
        <v>87</v>
      </c>
      <c r="L709" s="84">
        <f>VLOOKUP($A$706,Raport4!$B$8:$T$255,12)</f>
        <v>86.5</v>
      </c>
      <c r="M709" s="84">
        <f>VLOOKUP($A$706,Raport4!$B$8:$T$255,12)</f>
        <v>86.5</v>
      </c>
      <c r="N709" s="84">
        <f>VLOOKUP($A$706,Raport4!$B$8:$T$255,14)</f>
        <v>83</v>
      </c>
      <c r="O709" s="84">
        <f>VLOOKUP($A$706,Raport4!$B$8:$T$255,15)</f>
        <v>77.5</v>
      </c>
      <c r="P709" s="84">
        <f>VLOOKUP($A$706,Raport4!$B$8:$T$255,16)</f>
        <v>81.5</v>
      </c>
      <c r="Q709" s="84">
        <f>VLOOKUP($A$706,Raport4!$B$8:$T$255,17)</f>
        <v>83</v>
      </c>
      <c r="R709" s="84">
        <f>VLOOKUP($A$706,Raport4!$B$8:$T$255,18)</f>
        <v>84.5</v>
      </c>
      <c r="S709" s="38">
        <f t="shared" si="384"/>
        <v>1274.5</v>
      </c>
      <c r="T709" s="38">
        <f t="shared" si="386"/>
        <v>84.97</v>
      </c>
      <c r="U709" s="375"/>
      <c r="V709" s="340"/>
    </row>
    <row r="710" spans="1:22" ht="15" customHeight="1">
      <c r="A710" s="361"/>
      <c r="B710" s="77" t="str">
        <f>VLOOKUP($A$706,PresensiMIPA!$A$7:$W$360,4)</f>
        <v>3526015604030006</v>
      </c>
      <c r="C710" s="35" t="s">
        <v>24</v>
      </c>
      <c r="D710" s="84">
        <f>VLOOKUP($A$706,Raport5!$B$8:$T$280,4)</f>
        <v>90</v>
      </c>
      <c r="E710" s="84">
        <f>VLOOKUP($A$706,Raport5!$B$8:$T$280,5)</f>
        <v>90.5</v>
      </c>
      <c r="F710" s="84">
        <f>VLOOKUP($A$706,Raport5!$B$8:$T$280,6)</f>
        <v>89</v>
      </c>
      <c r="G710" s="84">
        <f>VLOOKUP($A$706,Raport5!$B$8:$T$280,7)</f>
        <v>88</v>
      </c>
      <c r="H710" s="84">
        <f>VLOOKUP($A$706,Raport5!$B$8:$T$280,8)</f>
        <v>92</v>
      </c>
      <c r="I710" s="84">
        <f>VLOOKUP($A$706,Raport5!$B$8:$T$280,9)</f>
        <v>86.5</v>
      </c>
      <c r="J710" s="84">
        <f>VLOOKUP($A$706,Raport5!$B$8:$T$280,10)</f>
        <v>93.5</v>
      </c>
      <c r="K710" s="84">
        <f>VLOOKUP($A$706,Raport5!$B$8:$T$280,11)</f>
        <v>85</v>
      </c>
      <c r="L710" s="84">
        <f>VLOOKUP($A$706,Raport5!$B$8:$T$280,12)</f>
        <v>90.5</v>
      </c>
      <c r="M710" s="84">
        <f>VLOOKUP($A$706,Raport5!$B$8:$T$280,13)</f>
        <v>89.5</v>
      </c>
      <c r="N710" s="84">
        <f>VLOOKUP($A$706,Raport5!$B$8:$T$280,14)</f>
        <v>86.5</v>
      </c>
      <c r="O710" s="84">
        <f>VLOOKUP($A$706,Raport5!$B$8:$T$280,15)</f>
        <v>82.5</v>
      </c>
      <c r="P710" s="84">
        <f>VLOOKUP($A$706,Raport5!$B$8:$T$280,16)</f>
        <v>83</v>
      </c>
      <c r="Q710" s="84">
        <f>VLOOKUP($A$706,Raport5!$B$8:$T$280,17)</f>
        <v>85.5</v>
      </c>
      <c r="R710" s="84">
        <f>VLOOKUP($A$706,Raport5!$B$8:$T$280,18)</f>
        <v>86.5</v>
      </c>
      <c r="S710" s="38">
        <f t="shared" si="384"/>
        <v>1318.5</v>
      </c>
      <c r="T710" s="38">
        <f t="shared" si="386"/>
        <v>87.9</v>
      </c>
      <c r="U710" s="375"/>
      <c r="V710" s="340"/>
    </row>
    <row r="711" spans="1:22" ht="15" customHeight="1">
      <c r="A711" s="361"/>
      <c r="B711" s="78">
        <f>VLOOKUP($A$706,PresensiMIPA!$A$7:$W$360,2)</f>
        <v>12223</v>
      </c>
      <c r="C711" s="35" t="s">
        <v>67</v>
      </c>
      <c r="D711" s="84">
        <f>VLOOKUP($A$706,Raport6!$B$8:$T$280,4)</f>
        <v>91</v>
      </c>
      <c r="E711" s="84">
        <f>VLOOKUP($A$706,Raport6!$B$8:$T$280,5)</f>
        <v>92.5</v>
      </c>
      <c r="F711" s="84">
        <f>VLOOKUP($A$706,Raport6!$B$8:$T$280,6)</f>
        <v>93</v>
      </c>
      <c r="G711" s="84">
        <f>VLOOKUP($A$706,Raport6!$B$8:$T$280,7)</f>
        <v>88</v>
      </c>
      <c r="H711" s="84">
        <f>VLOOKUP($A$706,Raport6!$B$8:$T$280,8)</f>
        <v>92</v>
      </c>
      <c r="I711" s="84">
        <f>VLOOKUP($A$706,Raport6!$B$8:$T$280,9)</f>
        <v>88</v>
      </c>
      <c r="J711" s="84">
        <f>VLOOKUP($A$706,Raport6!$B$8:$T$280,10)</f>
        <v>95.5</v>
      </c>
      <c r="K711" s="84">
        <f>VLOOKUP($A$706,Raport6!$B$8:$T$280,11)</f>
        <v>88</v>
      </c>
      <c r="L711" s="84">
        <f>VLOOKUP($A$706,Raport6!$B$8:$T$280,12)</f>
        <v>93.5</v>
      </c>
      <c r="M711" s="84">
        <f>VLOOKUP($A$706,Raport6!$B$8:$T$280,13)</f>
        <v>91.5</v>
      </c>
      <c r="N711" s="84">
        <f>VLOOKUP($A$706,Raport6!$B$8:$T$280,14)</f>
        <v>88.5</v>
      </c>
      <c r="O711" s="84">
        <f>VLOOKUP($A$706,Raport6!$B$8:$T$280,15)</f>
        <v>82.5</v>
      </c>
      <c r="P711" s="84">
        <f>VLOOKUP($A$706,Raport6!$B$8:$T$280,16)</f>
        <v>83.5</v>
      </c>
      <c r="Q711" s="84">
        <f>VLOOKUP($A$706,Raport6!$B$8:$T$280,17)</f>
        <v>86.5</v>
      </c>
      <c r="R711" s="84">
        <f>VLOOKUP($A$706,Raport6!$B$8:$T$280,18)</f>
        <v>87.5</v>
      </c>
      <c r="S711" s="38">
        <f t="shared" si="384"/>
        <v>1341.5</v>
      </c>
      <c r="T711" s="38">
        <f t="shared" si="386"/>
        <v>89.43</v>
      </c>
      <c r="U711" s="375"/>
      <c r="V711" s="340"/>
    </row>
    <row r="712" spans="1:22" ht="15" customHeight="1">
      <c r="A712" s="361"/>
      <c r="B712" s="78" t="str">
        <f>VLOOKUP($A$706,PresensiMIPA!$A$7:$W$360,3)</f>
        <v>0036601848</v>
      </c>
      <c r="C712" s="28" t="s">
        <v>21</v>
      </c>
      <c r="D712" s="40">
        <f t="shared" ref="D712:S712" si="387">ROUND(((D706+D707+D708+D709+D710+D711)/6),2)</f>
        <v>85.33</v>
      </c>
      <c r="E712" s="40">
        <f t="shared" si="387"/>
        <v>84.33</v>
      </c>
      <c r="F712" s="40">
        <f t="shared" si="387"/>
        <v>82.67</v>
      </c>
      <c r="G712" s="40">
        <f t="shared" si="387"/>
        <v>85.5</v>
      </c>
      <c r="H712" s="40">
        <f t="shared" si="387"/>
        <v>82.33</v>
      </c>
      <c r="I712" s="40">
        <f t="shared" si="387"/>
        <v>83.17</v>
      </c>
      <c r="J712" s="40">
        <f t="shared" si="387"/>
        <v>90.83</v>
      </c>
      <c r="K712" s="40">
        <f t="shared" si="387"/>
        <v>85.75</v>
      </c>
      <c r="L712" s="40">
        <f t="shared" si="387"/>
        <v>87.17</v>
      </c>
      <c r="M712" s="40">
        <f t="shared" ref="M712" si="388">ROUND(((M706+M707+M708+M709+M710+M711)/6),2)</f>
        <v>86.33</v>
      </c>
      <c r="N712" s="40">
        <f t="shared" si="387"/>
        <v>81.75</v>
      </c>
      <c r="O712" s="40">
        <f t="shared" si="387"/>
        <v>81.58</v>
      </c>
      <c r="P712" s="40">
        <f t="shared" si="387"/>
        <v>80.17</v>
      </c>
      <c r="Q712" s="40">
        <f t="shared" si="387"/>
        <v>83.17</v>
      </c>
      <c r="R712" s="40">
        <f t="shared" si="387"/>
        <v>83.5</v>
      </c>
      <c r="S712" s="39">
        <f t="shared" si="387"/>
        <v>1263.58</v>
      </c>
      <c r="T712" s="40">
        <f t="shared" si="386"/>
        <v>84.24</v>
      </c>
      <c r="U712" s="375"/>
      <c r="V712" s="340"/>
    </row>
    <row r="713" spans="1:22" ht="15" customHeight="1">
      <c r="A713" s="361"/>
      <c r="B713" s="78"/>
      <c r="C713" s="28" t="s">
        <v>206</v>
      </c>
      <c r="D713" s="79">
        <f>VLOOKUP($A$706,'Nilai USP'!$B$8:$T$280,4)</f>
        <v>94</v>
      </c>
      <c r="E713" s="79">
        <f>VLOOKUP($A$706,'Nilai USP'!$B$8:$T$280,5)</f>
        <v>86.92307692307692</v>
      </c>
      <c r="F713" s="79">
        <f>VLOOKUP($A$706,'Nilai USP'!$B$8:$T$280,6)</f>
        <v>93</v>
      </c>
      <c r="G713" s="79">
        <f>VLOOKUP($A$706,'Nilai USP'!$B$8:$T$280,7)</f>
        <v>84</v>
      </c>
      <c r="H713" s="79">
        <f>VLOOKUP($A$706,'Nilai USP'!$B$8:$T$280,8)</f>
        <v>84</v>
      </c>
      <c r="I713" s="79">
        <f>VLOOKUP($A$706,'Nilai USP'!$B$8:$T$280,9)</f>
        <v>93</v>
      </c>
      <c r="J713" s="79">
        <f>VLOOKUP($A$706,'Nilai USP'!$B$8:$T$280,10)</f>
        <v>90</v>
      </c>
      <c r="K713" s="79">
        <f>VLOOKUP($A$706,'Nilai USP'!$B$8:$T$280,11)</f>
        <v>97</v>
      </c>
      <c r="L713" s="79">
        <f>VLOOKUP($A$706,'Nilai USP'!$B$8:$T$280,12)</f>
        <v>93</v>
      </c>
      <c r="M713" s="79">
        <f>VLOOKUP($A$706,'Nilai USP'!$B$8:$T$280,13)</f>
        <v>94.705882352941174</v>
      </c>
      <c r="N713" s="79">
        <f>VLOOKUP($A$706,'Nilai USP'!$B$8:$T$280,14)</f>
        <v>88</v>
      </c>
      <c r="O713" s="79">
        <f>VLOOKUP($A$706,'Nilai USP'!$B$8:$T$280,15)</f>
        <v>72</v>
      </c>
      <c r="P713" s="79">
        <f>VLOOKUP($A$706,'Nilai USP'!$B$8:$T$280,16)</f>
        <v>90</v>
      </c>
      <c r="Q713" s="79">
        <f>VLOOKUP($A$706,'Nilai USP'!$B$8:$T$280,17)</f>
        <v>83</v>
      </c>
      <c r="R713" s="79">
        <f>VLOOKUP($A$706,'Nilai USP'!$B$8:$T$280,18)</f>
        <v>88</v>
      </c>
      <c r="S713" s="38">
        <f t="shared" ref="S713:S720" si="389">SUM(D713:R713)</f>
        <v>1330.6289592760181</v>
      </c>
      <c r="T713" s="38">
        <f t="shared" si="386"/>
        <v>88.71</v>
      </c>
      <c r="U713" s="375"/>
      <c r="V713" s="340"/>
    </row>
    <row r="714" spans="1:22" ht="15" customHeight="1" thickBot="1">
      <c r="A714" s="362"/>
      <c r="B714" s="29"/>
      <c r="C714" s="37" t="s">
        <v>205</v>
      </c>
      <c r="D714" s="41">
        <f t="shared" ref="D714:R714" si="390">ROUND((D712*$V$6+D713*$V$7),0)</f>
        <v>90</v>
      </c>
      <c r="E714" s="41">
        <f t="shared" si="390"/>
        <v>86</v>
      </c>
      <c r="F714" s="41">
        <f t="shared" si="390"/>
        <v>88</v>
      </c>
      <c r="G714" s="41">
        <f t="shared" si="390"/>
        <v>85</v>
      </c>
      <c r="H714" s="41">
        <f t="shared" si="390"/>
        <v>83</v>
      </c>
      <c r="I714" s="41">
        <f t="shared" si="390"/>
        <v>88</v>
      </c>
      <c r="J714" s="41">
        <f t="shared" si="390"/>
        <v>90</v>
      </c>
      <c r="K714" s="41">
        <f t="shared" si="390"/>
        <v>91</v>
      </c>
      <c r="L714" s="41">
        <f t="shared" si="390"/>
        <v>90</v>
      </c>
      <c r="M714" s="41">
        <f t="shared" si="390"/>
        <v>91</v>
      </c>
      <c r="N714" s="41">
        <f t="shared" si="390"/>
        <v>85</v>
      </c>
      <c r="O714" s="41">
        <f t="shared" si="390"/>
        <v>77</v>
      </c>
      <c r="P714" s="41">
        <f t="shared" si="390"/>
        <v>85</v>
      </c>
      <c r="Q714" s="41">
        <f t="shared" si="390"/>
        <v>83</v>
      </c>
      <c r="R714" s="41">
        <f t="shared" si="390"/>
        <v>86</v>
      </c>
      <c r="S714" s="41">
        <f t="shared" si="389"/>
        <v>1298</v>
      </c>
      <c r="T714" s="41">
        <f t="shared" si="386"/>
        <v>86.53</v>
      </c>
      <c r="U714" s="376"/>
      <c r="V714" s="341"/>
    </row>
    <row r="715" spans="1:22" ht="15" customHeight="1" thickTop="1">
      <c r="A715" s="377">
        <v>79</v>
      </c>
      <c r="B715" s="26"/>
      <c r="C715" s="34" t="s">
        <v>34</v>
      </c>
      <c r="D715" s="83">
        <f>VLOOKUP($A$715,Raport1!$B$8:$T$280,4)</f>
        <v>73.5</v>
      </c>
      <c r="E715" s="83">
        <f>VLOOKUP($A$715,Raport1!$B$8:$T$280,5)</f>
        <v>73.5</v>
      </c>
      <c r="F715" s="83">
        <f>VLOOKUP($A$715,Raport1!$B$8:$T$280,6)</f>
        <v>65.5</v>
      </c>
      <c r="G715" s="83">
        <f>VLOOKUP($A$715,Raport1!$B$8:$T$280,7)</f>
        <v>75.5</v>
      </c>
      <c r="H715" s="83">
        <f>VLOOKUP($A$715,Raport1!$B$8:$T$280,8)</f>
        <v>72</v>
      </c>
      <c r="I715" s="83">
        <f>VLOOKUP($A$715,Raport1!$B$8:$T$280,9)</f>
        <v>73</v>
      </c>
      <c r="J715" s="83">
        <f>VLOOKUP($A$715,Raport1!$B$8:$T$280,10)</f>
        <v>73</v>
      </c>
      <c r="K715" s="83">
        <f>VLOOKUP($A$715,Raport1!$B$8:$T$280,11)</f>
        <v>81.5</v>
      </c>
      <c r="L715" s="83">
        <f>VLOOKUP($A$715,Raport1!$B$8:$T$280,12)</f>
        <v>81.5</v>
      </c>
      <c r="M715" s="83">
        <f>VLOOKUP($A$715,Raport1!$B$8:$T$280,13)</f>
        <v>72</v>
      </c>
      <c r="N715" s="83">
        <f>VLOOKUP($A$715,Raport1!$B$8:$T$280,14)</f>
        <v>68</v>
      </c>
      <c r="O715" s="83">
        <f>VLOOKUP($A$715,Raport1!$B$8:$T$280,15)</f>
        <v>73</v>
      </c>
      <c r="P715" s="83">
        <f>VLOOKUP($A$715,Raport1!$B$8:$T$280,16)</f>
        <v>69</v>
      </c>
      <c r="Q715" s="83">
        <f>VLOOKUP($A$715,Raport1!$B$8:$T$280,17)</f>
        <v>75</v>
      </c>
      <c r="R715" s="83">
        <f>VLOOKUP($A$715,Raport1!$B$8:$T$280,18)</f>
        <v>70.5</v>
      </c>
      <c r="S715" s="80">
        <f t="shared" si="389"/>
        <v>1096.5</v>
      </c>
      <c r="T715" s="80">
        <f t="shared" ref="T715:T723" si="391">ROUND(S715/COUNT(D715:R715),2)</f>
        <v>73.099999999999994</v>
      </c>
      <c r="U715" s="337" t="s">
        <v>203</v>
      </c>
      <c r="V715" s="340" t="s">
        <v>33</v>
      </c>
    </row>
    <row r="716" spans="1:22" ht="15" customHeight="1">
      <c r="A716" s="361"/>
      <c r="B716" s="26"/>
      <c r="C716" s="35" t="s">
        <v>35</v>
      </c>
      <c r="D716" s="84">
        <f>VLOOKUP($A$715,Raport2!$B$8:$T$280,4)</f>
        <v>75.5</v>
      </c>
      <c r="E716" s="84">
        <f>VLOOKUP($A$715,Raport2!$B$8:$T$280,5)</f>
        <v>73</v>
      </c>
      <c r="F716" s="84">
        <f>VLOOKUP($A$715,Raport2!$B$8:$T$280,6)</f>
        <v>73.5</v>
      </c>
      <c r="G716" s="84">
        <f>VLOOKUP($A$715,Raport2!$B$8:$T$280,7)</f>
        <v>84</v>
      </c>
      <c r="H716" s="84">
        <f>VLOOKUP($A$715,Raport2!$B$8:$T$280,8)</f>
        <v>72</v>
      </c>
      <c r="I716" s="84">
        <f>VLOOKUP($A$715,Raport2!$B$8:$T$280,9)</f>
        <v>76</v>
      </c>
      <c r="J716" s="84">
        <f>VLOOKUP($A$715,Raport2!$B$8:$T$280,10)</f>
        <v>79</v>
      </c>
      <c r="K716" s="84">
        <f>VLOOKUP($A$715,Raport2!$B$8:$T$280,11)</f>
        <v>83</v>
      </c>
      <c r="L716" s="84">
        <f>VLOOKUP($A$715,Raport2!$B$8:$T$280,12)</f>
        <v>82.5</v>
      </c>
      <c r="M716" s="84">
        <f>VLOOKUP($A$715,Raport2!$B$8:$T$280,13)</f>
        <v>73.5</v>
      </c>
      <c r="N716" s="84">
        <f>VLOOKUP($A$715,Raport2!$B$8:$T$280,14)</f>
        <v>71.5</v>
      </c>
      <c r="O716" s="84">
        <f>VLOOKUP($A$715,Raport2!$B$8:$T$280,15)</f>
        <v>75</v>
      </c>
      <c r="P716" s="84">
        <f>VLOOKUP($A$715,Raport2!$B$8:$T$280,16)</f>
        <v>79</v>
      </c>
      <c r="Q716" s="84">
        <f>VLOOKUP($A$715,Raport2!$B$8:$T$280,17)</f>
        <v>76</v>
      </c>
      <c r="R716" s="84">
        <f>VLOOKUP($A$715,Raport2!$B$8:$T$280,18)</f>
        <v>75.5</v>
      </c>
      <c r="S716" s="38">
        <f t="shared" si="389"/>
        <v>1149</v>
      </c>
      <c r="T716" s="38">
        <f t="shared" si="391"/>
        <v>76.599999999999994</v>
      </c>
      <c r="U716" s="375"/>
      <c r="V716" s="340"/>
    </row>
    <row r="717" spans="1:22" ht="15" customHeight="1">
      <c r="A717" s="361"/>
      <c r="B717" s="342" t="str">
        <f>VLOOKUP($A$715,PresensiMIPA!$A$7:$W$360,7)</f>
        <v>Ferdi Firmansyah</v>
      </c>
      <c r="C717" s="35" t="s">
        <v>22</v>
      </c>
      <c r="D717" s="84">
        <f>VLOOKUP($A$715,Raport3!$B$8:$T$280,4)</f>
        <v>66</v>
      </c>
      <c r="E717" s="84">
        <f>VLOOKUP($A$715,Raport3!$B$8:$T$280,5)</f>
        <v>75</v>
      </c>
      <c r="F717" s="84">
        <f>VLOOKUP($A$715,Raport3!$B$8:$T$280,6)</f>
        <v>70.5</v>
      </c>
      <c r="G717" s="84">
        <f>VLOOKUP($A$715,Raport3!$B$8:$T$280,7)</f>
        <v>84.5</v>
      </c>
      <c r="H717" s="84">
        <f>VLOOKUP($A$715,Raport3!$B$8:$T$280,8)</f>
        <v>83</v>
      </c>
      <c r="I717" s="84">
        <f>VLOOKUP($A$715,Raport3!$B$8:$T$280,9)</f>
        <v>77</v>
      </c>
      <c r="J717" s="84">
        <f>VLOOKUP($A$715,Raport3!$B$8:$T$280,10)</f>
        <v>79.5</v>
      </c>
      <c r="K717" s="84">
        <f>VLOOKUP($A$715,Raport3!$B$8:$T$280,11)</f>
        <v>86</v>
      </c>
      <c r="L717" s="84">
        <f>VLOOKUP($A$715,Raport3!$B$8:$T$280,12)</f>
        <v>83.5</v>
      </c>
      <c r="M717" s="84">
        <f>VLOOKUP($A$715,Raport3!$B$8:$T$280,13)</f>
        <v>73.5</v>
      </c>
      <c r="N717" s="84">
        <f>VLOOKUP($A$715,Raport3!$B$8:$T$280,14)</f>
        <v>80</v>
      </c>
      <c r="O717" s="84">
        <f>VLOOKUP($A$715,Raport3!$B$8:$T$280,15)</f>
        <v>71.5</v>
      </c>
      <c r="P717" s="84">
        <f>VLOOKUP($A$715,Raport3!$B$8:$T$280,16)</f>
        <v>78</v>
      </c>
      <c r="Q717" s="84">
        <f>VLOOKUP($A$715,Raport3!$B$8:$T$280,17)</f>
        <v>73.5</v>
      </c>
      <c r="R717" s="84">
        <f>VLOOKUP($A$715,Raport3!$B$8:$T$280,18)</f>
        <v>66.5</v>
      </c>
      <c r="S717" s="38">
        <f t="shared" si="389"/>
        <v>1148</v>
      </c>
      <c r="T717" s="38">
        <f t="shared" si="391"/>
        <v>76.53</v>
      </c>
      <c r="U717" s="375"/>
      <c r="V717" s="340"/>
    </row>
    <row r="718" spans="1:22" ht="15" customHeight="1">
      <c r="A718" s="361"/>
      <c r="B718" s="342"/>
      <c r="C718" s="35" t="s">
        <v>23</v>
      </c>
      <c r="D718" s="84">
        <f>VLOOKUP($A$715,Raport4!$B$8:$T$255,4)</f>
        <v>71.5</v>
      </c>
      <c r="E718" s="84">
        <f>VLOOKUP($A$715,Raport4!$B$8:$T$255,5)</f>
        <v>75</v>
      </c>
      <c r="F718" s="84">
        <f>VLOOKUP($A$715,Raport4!$B$8:$T$255,6)</f>
        <v>72</v>
      </c>
      <c r="G718" s="84">
        <f>VLOOKUP($A$715,Raport4!$B$8:$T$255,7)</f>
        <v>85</v>
      </c>
      <c r="H718" s="84">
        <f>VLOOKUP($A$715,Raport4!$B$8:$T$255,8)</f>
        <v>87</v>
      </c>
      <c r="I718" s="84">
        <f>VLOOKUP($A$715,Raport4!$B$8:$T$255,9)</f>
        <v>78.5</v>
      </c>
      <c r="J718" s="84">
        <f>VLOOKUP($A$715,Raport4!$B$8:$T$255,10)</f>
        <v>87</v>
      </c>
      <c r="K718" s="84">
        <f>VLOOKUP($A$715,Raport4!$B$8:$T$255,11)</f>
        <v>86</v>
      </c>
      <c r="L718" s="84">
        <f>VLOOKUP($A$715,Raport4!$B$8:$T$255,12)</f>
        <v>83</v>
      </c>
      <c r="M718" s="84">
        <f>VLOOKUP($A$715,Raport4!$B$8:$T$255,12)</f>
        <v>83</v>
      </c>
      <c r="N718" s="84">
        <f>VLOOKUP($A$715,Raport4!$B$8:$T$255,14)</f>
        <v>80.5</v>
      </c>
      <c r="O718" s="84">
        <f>VLOOKUP($A$715,Raport4!$B$8:$T$255,15)</f>
        <v>70</v>
      </c>
      <c r="P718" s="84">
        <f>VLOOKUP($A$715,Raport4!$B$8:$T$255,16)</f>
        <v>78.5</v>
      </c>
      <c r="Q718" s="84">
        <f>VLOOKUP($A$715,Raport4!$B$8:$T$255,17)</f>
        <v>74</v>
      </c>
      <c r="R718" s="84">
        <f>VLOOKUP($A$715,Raport4!$B$8:$T$255,18)</f>
        <v>77</v>
      </c>
      <c r="S718" s="38">
        <f t="shared" si="389"/>
        <v>1188</v>
      </c>
      <c r="T718" s="38">
        <f t="shared" si="391"/>
        <v>79.2</v>
      </c>
      <c r="U718" s="375"/>
      <c r="V718" s="340"/>
    </row>
    <row r="719" spans="1:22" ht="15" customHeight="1">
      <c r="A719" s="361"/>
      <c r="B719" s="77" t="str">
        <f>VLOOKUP($A$715,PresensiMIPA!$A$7:$W$360,4)</f>
        <v>3526012304020001</v>
      </c>
      <c r="C719" s="35" t="s">
        <v>24</v>
      </c>
      <c r="D719" s="84">
        <f>VLOOKUP($A$715,Raport5!$B$8:$T$280,4)</f>
        <v>82</v>
      </c>
      <c r="E719" s="84">
        <f>VLOOKUP($A$715,Raport5!$B$8:$T$280,5)</f>
        <v>80.5</v>
      </c>
      <c r="F719" s="84">
        <f>VLOOKUP($A$715,Raport5!$B$8:$T$280,6)</f>
        <v>85</v>
      </c>
      <c r="G719" s="84">
        <f>VLOOKUP($A$715,Raport5!$B$8:$T$280,7)</f>
        <v>86.5</v>
      </c>
      <c r="H719" s="84">
        <f>VLOOKUP($A$715,Raport5!$B$8:$T$280,8)</f>
        <v>84.5</v>
      </c>
      <c r="I719" s="84">
        <f>VLOOKUP($A$715,Raport5!$B$8:$T$280,9)</f>
        <v>79</v>
      </c>
      <c r="J719" s="84">
        <f>VLOOKUP($A$715,Raport5!$B$8:$T$280,10)</f>
        <v>91</v>
      </c>
      <c r="K719" s="84">
        <f>VLOOKUP($A$715,Raport5!$B$8:$T$280,11)</f>
        <v>92</v>
      </c>
      <c r="L719" s="84">
        <f>VLOOKUP($A$715,Raport5!$B$8:$T$280,12)</f>
        <v>83</v>
      </c>
      <c r="M719" s="84">
        <f>VLOOKUP($A$715,Raport5!$B$8:$T$280,13)</f>
        <v>75.5</v>
      </c>
      <c r="N719" s="84">
        <f>VLOOKUP($A$715,Raport5!$B$8:$T$280,14)</f>
        <v>82.5</v>
      </c>
      <c r="O719" s="84">
        <f>VLOOKUP($A$715,Raport5!$B$8:$T$280,15)</f>
        <v>78</v>
      </c>
      <c r="P719" s="84">
        <f>VLOOKUP($A$715,Raport5!$B$8:$T$280,16)</f>
        <v>80.5</v>
      </c>
      <c r="Q719" s="84">
        <f>VLOOKUP($A$715,Raport5!$B$8:$T$280,17)</f>
        <v>83.5</v>
      </c>
      <c r="R719" s="84">
        <f>VLOOKUP($A$715,Raport5!$B$8:$T$280,18)</f>
        <v>78</v>
      </c>
      <c r="S719" s="38">
        <f t="shared" si="389"/>
        <v>1241.5</v>
      </c>
      <c r="T719" s="38">
        <f t="shared" si="391"/>
        <v>82.77</v>
      </c>
      <c r="U719" s="375"/>
      <c r="V719" s="340"/>
    </row>
    <row r="720" spans="1:22" ht="15" customHeight="1">
      <c r="A720" s="361"/>
      <c r="B720" s="78">
        <f>VLOOKUP($A$715,PresensiMIPA!$A$7:$W$360,2)</f>
        <v>12242</v>
      </c>
      <c r="C720" s="35" t="s">
        <v>67</v>
      </c>
      <c r="D720" s="84">
        <f>VLOOKUP($A$715,Raport6!$B$8:$T$280,4)</f>
        <v>83.5</v>
      </c>
      <c r="E720" s="84">
        <f>VLOOKUP($A$715,Raport6!$B$8:$T$280,5)</f>
        <v>85</v>
      </c>
      <c r="F720" s="84">
        <f>VLOOKUP($A$715,Raport6!$B$8:$T$280,6)</f>
        <v>88</v>
      </c>
      <c r="G720" s="84">
        <f>VLOOKUP($A$715,Raport6!$B$8:$T$280,7)</f>
        <v>86.5</v>
      </c>
      <c r="H720" s="84">
        <f>VLOOKUP($A$715,Raport6!$B$8:$T$280,8)</f>
        <v>80</v>
      </c>
      <c r="I720" s="84">
        <f>VLOOKUP($A$715,Raport6!$B$8:$T$280,9)</f>
        <v>80</v>
      </c>
      <c r="J720" s="84">
        <f>VLOOKUP($A$715,Raport6!$B$8:$T$280,10)</f>
        <v>93.5</v>
      </c>
      <c r="K720" s="84">
        <f>VLOOKUP($A$715,Raport6!$B$8:$T$280,11)</f>
        <v>95</v>
      </c>
      <c r="L720" s="84">
        <f>VLOOKUP($A$715,Raport6!$B$8:$T$280,12)</f>
        <v>85.5</v>
      </c>
      <c r="M720" s="84">
        <f>VLOOKUP($A$715,Raport6!$B$8:$T$280,13)</f>
        <v>79</v>
      </c>
      <c r="N720" s="84">
        <f>VLOOKUP($A$715,Raport6!$B$8:$T$280,14)</f>
        <v>80.5</v>
      </c>
      <c r="O720" s="84">
        <f>VLOOKUP($A$715,Raport6!$B$8:$T$280,15)</f>
        <v>78</v>
      </c>
      <c r="P720" s="84">
        <f>VLOOKUP($A$715,Raport6!$B$8:$T$280,16)</f>
        <v>82</v>
      </c>
      <c r="Q720" s="84">
        <f>VLOOKUP($A$715,Raport6!$B$8:$T$280,17)</f>
        <v>79.5</v>
      </c>
      <c r="R720" s="84">
        <f>VLOOKUP($A$715,Raport6!$B$8:$T$280,18)</f>
        <v>80</v>
      </c>
      <c r="S720" s="38">
        <f t="shared" si="389"/>
        <v>1256</v>
      </c>
      <c r="T720" s="38">
        <f t="shared" si="391"/>
        <v>83.73</v>
      </c>
      <c r="U720" s="375"/>
      <c r="V720" s="340"/>
    </row>
    <row r="721" spans="1:22" ht="15" customHeight="1">
      <c r="A721" s="361"/>
      <c r="B721" s="78" t="str">
        <f>VLOOKUP($A$715,PresensiMIPA!$A$7:$W$360,3)</f>
        <v>0027885821</v>
      </c>
      <c r="C721" s="28" t="s">
        <v>21</v>
      </c>
      <c r="D721" s="40">
        <f t="shared" ref="D721:S721" si="392">ROUND(((D715+D716+D717+D718+D719+D720)/6),2)</f>
        <v>75.33</v>
      </c>
      <c r="E721" s="40">
        <f t="shared" si="392"/>
        <v>77</v>
      </c>
      <c r="F721" s="40">
        <f t="shared" si="392"/>
        <v>75.75</v>
      </c>
      <c r="G721" s="40">
        <f t="shared" si="392"/>
        <v>83.67</v>
      </c>
      <c r="H721" s="40">
        <f t="shared" si="392"/>
        <v>79.75</v>
      </c>
      <c r="I721" s="40">
        <f t="shared" si="392"/>
        <v>77.25</v>
      </c>
      <c r="J721" s="40">
        <f t="shared" si="392"/>
        <v>83.83</v>
      </c>
      <c r="K721" s="40">
        <f t="shared" si="392"/>
        <v>87.25</v>
      </c>
      <c r="L721" s="40">
        <f t="shared" si="392"/>
        <v>83.17</v>
      </c>
      <c r="M721" s="40">
        <f t="shared" ref="M721" si="393">ROUND(((M715+M716+M717+M718+M719+M720)/6),2)</f>
        <v>76.08</v>
      </c>
      <c r="N721" s="40">
        <f t="shared" si="392"/>
        <v>77.17</v>
      </c>
      <c r="O721" s="40">
        <f t="shared" si="392"/>
        <v>74.25</v>
      </c>
      <c r="P721" s="40">
        <f t="shared" si="392"/>
        <v>77.83</v>
      </c>
      <c r="Q721" s="40">
        <f t="shared" si="392"/>
        <v>76.92</v>
      </c>
      <c r="R721" s="40">
        <f t="shared" si="392"/>
        <v>74.58</v>
      </c>
      <c r="S721" s="39">
        <f t="shared" si="392"/>
        <v>1179.83</v>
      </c>
      <c r="T721" s="40">
        <f t="shared" si="391"/>
        <v>78.66</v>
      </c>
      <c r="U721" s="375"/>
      <c r="V721" s="340"/>
    </row>
    <row r="722" spans="1:22" ht="15" customHeight="1">
      <c r="A722" s="361"/>
      <c r="B722" s="78"/>
      <c r="C722" s="28" t="s">
        <v>206</v>
      </c>
      <c r="D722" s="79">
        <f>VLOOKUP($A$715,'Nilai USP'!$B$8:$T$280,4)</f>
        <v>90</v>
      </c>
      <c r="E722" s="79">
        <f>VLOOKUP($A$715,'Nilai USP'!$B$8:$T$280,5)</f>
        <v>82.307692307692307</v>
      </c>
      <c r="F722" s="79">
        <f>VLOOKUP($A$715,'Nilai USP'!$B$8:$T$280,6)</f>
        <v>93</v>
      </c>
      <c r="G722" s="79">
        <f>VLOOKUP($A$715,'Nilai USP'!$B$8:$T$280,7)</f>
        <v>88</v>
      </c>
      <c r="H722" s="79">
        <f>VLOOKUP($A$715,'Nilai USP'!$B$8:$T$280,8)</f>
        <v>84</v>
      </c>
      <c r="I722" s="79">
        <f>VLOOKUP($A$715,'Nilai USP'!$B$8:$T$280,9)</f>
        <v>90</v>
      </c>
      <c r="J722" s="79">
        <f>VLOOKUP($A$715,'Nilai USP'!$B$8:$T$280,10)</f>
        <v>85</v>
      </c>
      <c r="K722" s="79">
        <f>VLOOKUP($A$715,'Nilai USP'!$B$8:$T$280,11)</f>
        <v>85</v>
      </c>
      <c r="L722" s="79">
        <f>VLOOKUP($A$715,'Nilai USP'!$B$8:$T$280,12)</f>
        <v>87</v>
      </c>
      <c r="M722" s="79">
        <f>VLOOKUP($A$715,'Nilai USP'!$B$8:$T$280,13)</f>
        <v>85.882352941176464</v>
      </c>
      <c r="N722" s="79">
        <f>VLOOKUP($A$715,'Nilai USP'!$B$8:$T$280,14)</f>
        <v>81</v>
      </c>
      <c r="O722" s="79">
        <f>VLOOKUP($A$715,'Nilai USP'!$B$8:$T$280,15)</f>
        <v>81</v>
      </c>
      <c r="P722" s="79">
        <f>VLOOKUP($A$715,'Nilai USP'!$B$8:$T$280,16)</f>
        <v>87</v>
      </c>
      <c r="Q722" s="79">
        <f>VLOOKUP($A$715,'Nilai USP'!$B$8:$T$280,17)</f>
        <v>82</v>
      </c>
      <c r="R722" s="79">
        <f>VLOOKUP($A$715,'Nilai USP'!$B$8:$T$280,18)</f>
        <v>80</v>
      </c>
      <c r="S722" s="38">
        <f t="shared" ref="S722:S729" si="394">SUM(D722:R722)</f>
        <v>1281.190045248869</v>
      </c>
      <c r="T722" s="38">
        <f t="shared" si="391"/>
        <v>85.41</v>
      </c>
      <c r="U722" s="375"/>
      <c r="V722" s="340"/>
    </row>
    <row r="723" spans="1:22" ht="15" customHeight="1" thickBot="1">
      <c r="A723" s="362"/>
      <c r="B723" s="29"/>
      <c r="C723" s="37" t="s">
        <v>205</v>
      </c>
      <c r="D723" s="41">
        <f t="shared" ref="D723:R723" si="395">ROUND((D721*$V$6+D722*$V$7),0)</f>
        <v>83</v>
      </c>
      <c r="E723" s="41">
        <f t="shared" si="395"/>
        <v>80</v>
      </c>
      <c r="F723" s="41">
        <f t="shared" si="395"/>
        <v>84</v>
      </c>
      <c r="G723" s="41">
        <f t="shared" si="395"/>
        <v>86</v>
      </c>
      <c r="H723" s="41">
        <f t="shared" si="395"/>
        <v>82</v>
      </c>
      <c r="I723" s="41">
        <f t="shared" si="395"/>
        <v>84</v>
      </c>
      <c r="J723" s="41">
        <f t="shared" si="395"/>
        <v>84</v>
      </c>
      <c r="K723" s="41">
        <f t="shared" si="395"/>
        <v>86</v>
      </c>
      <c r="L723" s="41">
        <f t="shared" si="395"/>
        <v>85</v>
      </c>
      <c r="M723" s="41">
        <f t="shared" si="395"/>
        <v>81</v>
      </c>
      <c r="N723" s="41">
        <f t="shared" si="395"/>
        <v>79</v>
      </c>
      <c r="O723" s="41">
        <f t="shared" si="395"/>
        <v>78</v>
      </c>
      <c r="P723" s="41">
        <f t="shared" si="395"/>
        <v>82</v>
      </c>
      <c r="Q723" s="41">
        <f t="shared" si="395"/>
        <v>79</v>
      </c>
      <c r="R723" s="41">
        <f t="shared" si="395"/>
        <v>77</v>
      </c>
      <c r="S723" s="41">
        <f t="shared" si="394"/>
        <v>1230</v>
      </c>
      <c r="T723" s="41">
        <f t="shared" si="391"/>
        <v>82</v>
      </c>
      <c r="U723" s="376"/>
      <c r="V723" s="341"/>
    </row>
    <row r="724" spans="1:22" ht="15" customHeight="1" thickTop="1">
      <c r="A724" s="377">
        <v>80</v>
      </c>
      <c r="B724" s="26"/>
      <c r="C724" s="34" t="s">
        <v>34</v>
      </c>
      <c r="D724" s="83">
        <f>VLOOKUP($A$724,Raport1!$B$8:$T$280,4)</f>
        <v>81.5</v>
      </c>
      <c r="E724" s="83">
        <f>VLOOKUP($A$724,Raport1!$B$8:$T$280,5)</f>
        <v>76.5</v>
      </c>
      <c r="F724" s="83">
        <f>VLOOKUP($A$724,Raport1!$B$8:$T$280,6)</f>
        <v>75.5</v>
      </c>
      <c r="G724" s="83">
        <f>VLOOKUP($A$724,Raport1!$B$8:$T$280,7)</f>
        <v>74.5</v>
      </c>
      <c r="H724" s="83">
        <f>VLOOKUP($A$724,Raport1!$B$8:$T$280,8)</f>
        <v>79</v>
      </c>
      <c r="I724" s="83">
        <f>VLOOKUP($A$724,Raport1!$B$8:$T$280,9)</f>
        <v>77.5</v>
      </c>
      <c r="J724" s="83">
        <f>VLOOKUP($A$724,Raport1!$B$8:$T$280,10)</f>
        <v>84</v>
      </c>
      <c r="K724" s="83">
        <f>VLOOKUP($A$724,Raport1!$B$8:$T$280,11)</f>
        <v>81</v>
      </c>
      <c r="L724" s="83">
        <f>VLOOKUP($A$724,Raport1!$B$8:$T$280,12)</f>
        <v>83</v>
      </c>
      <c r="M724" s="83">
        <f>VLOOKUP($A$724,Raport1!$B$8:$T$280,13)</f>
        <v>75.5</v>
      </c>
      <c r="N724" s="83">
        <f>VLOOKUP($A$724,Raport1!$B$8:$T$280,14)</f>
        <v>72.5</v>
      </c>
      <c r="O724" s="83">
        <f>VLOOKUP($A$724,Raport1!$B$8:$T$280,15)</f>
        <v>79.5</v>
      </c>
      <c r="P724" s="83">
        <f>VLOOKUP($A$724,Raport1!$B$8:$T$280,16)</f>
        <v>71</v>
      </c>
      <c r="Q724" s="83">
        <f>VLOOKUP($A$724,Raport1!$B$8:$T$280,17)</f>
        <v>79</v>
      </c>
      <c r="R724" s="83">
        <f>VLOOKUP($A$724,Raport1!$B$8:$T$280,18)</f>
        <v>79</v>
      </c>
      <c r="S724" s="80">
        <f t="shared" si="394"/>
        <v>1169</v>
      </c>
      <c r="T724" s="80">
        <f t="shared" ref="T724:T732" si="396">ROUND(S724/COUNT(D724:R724),2)</f>
        <v>77.930000000000007</v>
      </c>
      <c r="U724" s="337" t="s">
        <v>203</v>
      </c>
      <c r="V724" s="340" t="s">
        <v>33</v>
      </c>
    </row>
    <row r="725" spans="1:22" ht="15" customHeight="1">
      <c r="A725" s="361"/>
      <c r="B725" s="26"/>
      <c r="C725" s="35" t="s">
        <v>35</v>
      </c>
      <c r="D725" s="84">
        <f>VLOOKUP($A$724,Raport2!$B$8:$T$280,4)</f>
        <v>84.5</v>
      </c>
      <c r="E725" s="84">
        <f>VLOOKUP($A$724,Raport2!$B$8:$T$280,5)</f>
        <v>79</v>
      </c>
      <c r="F725" s="84">
        <f>VLOOKUP($A$724,Raport2!$B$8:$T$280,6)</f>
        <v>76.5</v>
      </c>
      <c r="G725" s="84">
        <f>VLOOKUP($A$724,Raport2!$B$8:$T$280,7)</f>
        <v>80.5</v>
      </c>
      <c r="H725" s="84">
        <f>VLOOKUP($A$724,Raport2!$B$8:$T$280,8)</f>
        <v>79</v>
      </c>
      <c r="I725" s="84">
        <f>VLOOKUP($A$724,Raport2!$B$8:$T$280,9)</f>
        <v>82.5</v>
      </c>
      <c r="J725" s="84">
        <f>VLOOKUP($A$724,Raport2!$B$8:$T$280,10)</f>
        <v>88</v>
      </c>
      <c r="K725" s="84">
        <f>VLOOKUP($A$724,Raport2!$B$8:$T$280,11)</f>
        <v>82.5</v>
      </c>
      <c r="L725" s="84">
        <f>VLOOKUP($A$724,Raport2!$B$8:$T$280,12)</f>
        <v>84</v>
      </c>
      <c r="M725" s="84">
        <f>VLOOKUP($A$724,Raport2!$B$8:$T$280,13)</f>
        <v>81.5</v>
      </c>
      <c r="N725" s="84">
        <f>VLOOKUP($A$724,Raport2!$B$8:$T$280,14)</f>
        <v>77.5</v>
      </c>
      <c r="O725" s="84">
        <f>VLOOKUP($A$724,Raport2!$B$8:$T$280,15)</f>
        <v>80</v>
      </c>
      <c r="P725" s="84">
        <f>VLOOKUP($A$724,Raport2!$B$8:$T$280,16)</f>
        <v>80</v>
      </c>
      <c r="Q725" s="84">
        <f>VLOOKUP($A$724,Raport2!$B$8:$T$280,17)</f>
        <v>82.5</v>
      </c>
      <c r="R725" s="84">
        <f>VLOOKUP($A$724,Raport2!$B$8:$T$280,18)</f>
        <v>87.5</v>
      </c>
      <c r="S725" s="38">
        <f t="shared" si="394"/>
        <v>1225.5</v>
      </c>
      <c r="T725" s="38">
        <f t="shared" si="396"/>
        <v>81.7</v>
      </c>
      <c r="U725" s="375"/>
      <c r="V725" s="340"/>
    </row>
    <row r="726" spans="1:22" ht="15" customHeight="1">
      <c r="A726" s="361"/>
      <c r="B726" s="342" t="str">
        <f>VLOOKUP($A$724,PresensiMIPA!$A$7:$W$360,7)</f>
        <v>Fitria Yuliana</v>
      </c>
      <c r="C726" s="35" t="s">
        <v>22</v>
      </c>
      <c r="D726" s="84">
        <f>VLOOKUP($A$724,Raport3!$B$8:$T$280,4)</f>
        <v>86.5</v>
      </c>
      <c r="E726" s="84">
        <f>VLOOKUP($A$724,Raport3!$B$8:$T$280,5)</f>
        <v>79</v>
      </c>
      <c r="F726" s="84">
        <f>VLOOKUP($A$724,Raport3!$B$8:$T$280,6)</f>
        <v>85.5</v>
      </c>
      <c r="G726" s="84">
        <f>VLOOKUP($A$724,Raport3!$B$8:$T$280,7)</f>
        <v>82</v>
      </c>
      <c r="H726" s="84">
        <f>VLOOKUP($A$724,Raport3!$B$8:$T$280,8)</f>
        <v>87.5</v>
      </c>
      <c r="I726" s="84">
        <f>VLOOKUP($A$724,Raport3!$B$8:$T$280,9)</f>
        <v>85</v>
      </c>
      <c r="J726" s="84">
        <f>VLOOKUP($A$724,Raport3!$B$8:$T$280,10)</f>
        <v>88.5</v>
      </c>
      <c r="K726" s="84">
        <f>VLOOKUP($A$724,Raport3!$B$8:$T$280,11)</f>
        <v>86</v>
      </c>
      <c r="L726" s="84">
        <f>VLOOKUP($A$724,Raport3!$B$8:$T$280,12)</f>
        <v>85.5</v>
      </c>
      <c r="M726" s="84">
        <f>VLOOKUP($A$724,Raport3!$B$8:$T$280,13)</f>
        <v>81.5</v>
      </c>
      <c r="N726" s="84">
        <f>VLOOKUP($A$724,Raport3!$B$8:$T$280,14)</f>
        <v>80</v>
      </c>
      <c r="O726" s="84">
        <f>VLOOKUP($A$724,Raport3!$B$8:$T$280,15)</f>
        <v>82.5</v>
      </c>
      <c r="P726" s="84">
        <f>VLOOKUP($A$724,Raport3!$B$8:$T$280,16)</f>
        <v>81</v>
      </c>
      <c r="Q726" s="84">
        <f>VLOOKUP($A$724,Raport3!$B$8:$T$280,17)</f>
        <v>82.5</v>
      </c>
      <c r="R726" s="84">
        <f>VLOOKUP($A$724,Raport3!$B$8:$T$280,18)</f>
        <v>85</v>
      </c>
      <c r="S726" s="38">
        <f t="shared" si="394"/>
        <v>1258</v>
      </c>
      <c r="T726" s="38">
        <f t="shared" si="396"/>
        <v>83.87</v>
      </c>
      <c r="U726" s="375"/>
      <c r="V726" s="340"/>
    </row>
    <row r="727" spans="1:22" ht="15" customHeight="1">
      <c r="A727" s="361"/>
      <c r="B727" s="342"/>
      <c r="C727" s="35" t="s">
        <v>23</v>
      </c>
      <c r="D727" s="84">
        <f>VLOOKUP($A$724,Raport4!$B$8:$T$255,4)</f>
        <v>88</v>
      </c>
      <c r="E727" s="84">
        <f>VLOOKUP($A$724,Raport4!$B$8:$T$255,5)</f>
        <v>81.5</v>
      </c>
      <c r="F727" s="84">
        <f>VLOOKUP($A$724,Raport4!$B$8:$T$255,6)</f>
        <v>86</v>
      </c>
      <c r="G727" s="84">
        <f>VLOOKUP($A$724,Raport4!$B$8:$T$255,7)</f>
        <v>84</v>
      </c>
      <c r="H727" s="84">
        <f>VLOOKUP($A$724,Raport4!$B$8:$T$255,8)</f>
        <v>87</v>
      </c>
      <c r="I727" s="84">
        <f>VLOOKUP($A$724,Raport4!$B$8:$T$255,9)</f>
        <v>86</v>
      </c>
      <c r="J727" s="84">
        <f>VLOOKUP($A$724,Raport4!$B$8:$T$255,10)</f>
        <v>90</v>
      </c>
      <c r="K727" s="84">
        <f>VLOOKUP($A$724,Raport4!$B$8:$T$255,11)</f>
        <v>86</v>
      </c>
      <c r="L727" s="84">
        <f>VLOOKUP($A$724,Raport4!$B$8:$T$255,12)</f>
        <v>86</v>
      </c>
      <c r="M727" s="84">
        <f>VLOOKUP($A$724,Raport4!$B$8:$T$255,12)</f>
        <v>86</v>
      </c>
      <c r="N727" s="84">
        <f>VLOOKUP($A$724,Raport4!$B$8:$T$255,14)</f>
        <v>82</v>
      </c>
      <c r="O727" s="84">
        <f>VLOOKUP($A$724,Raport4!$B$8:$T$255,15)</f>
        <v>82.5</v>
      </c>
      <c r="P727" s="84">
        <f>VLOOKUP($A$724,Raport4!$B$8:$T$255,16)</f>
        <v>81.5</v>
      </c>
      <c r="Q727" s="84">
        <f>VLOOKUP($A$724,Raport4!$B$8:$T$255,17)</f>
        <v>82.5</v>
      </c>
      <c r="R727" s="84">
        <f>VLOOKUP($A$724,Raport4!$B$8:$T$255,18)</f>
        <v>87</v>
      </c>
      <c r="S727" s="38">
        <f t="shared" si="394"/>
        <v>1276</v>
      </c>
      <c r="T727" s="38">
        <f t="shared" si="396"/>
        <v>85.07</v>
      </c>
      <c r="U727" s="375"/>
      <c r="V727" s="340"/>
    </row>
    <row r="728" spans="1:22" ht="15" customHeight="1">
      <c r="A728" s="361"/>
      <c r="B728" s="77" t="str">
        <f>VLOOKUP($A$724,PresensiMIPA!$A$7:$W$360,4)</f>
        <v>3526026507040001</v>
      </c>
      <c r="C728" s="35" t="s">
        <v>24</v>
      </c>
      <c r="D728" s="84">
        <f>VLOOKUP($A$724,Raport5!$B$8:$T$280,4)</f>
        <v>87.5</v>
      </c>
      <c r="E728" s="84">
        <f>VLOOKUP($A$724,Raport5!$B$8:$T$280,5)</f>
        <v>89.5</v>
      </c>
      <c r="F728" s="84">
        <f>VLOOKUP($A$724,Raport5!$B$8:$T$280,6)</f>
        <v>90</v>
      </c>
      <c r="G728" s="84">
        <f>VLOOKUP($A$724,Raport5!$B$8:$T$280,7)</f>
        <v>85.5</v>
      </c>
      <c r="H728" s="84">
        <f>VLOOKUP($A$724,Raport5!$B$8:$T$280,8)</f>
        <v>91</v>
      </c>
      <c r="I728" s="84">
        <f>VLOOKUP($A$724,Raport5!$B$8:$T$280,9)</f>
        <v>86.5</v>
      </c>
      <c r="J728" s="84">
        <f>VLOOKUP($A$724,Raport5!$B$8:$T$280,10)</f>
        <v>92</v>
      </c>
      <c r="K728" s="84">
        <f>VLOOKUP($A$724,Raport5!$B$8:$T$280,11)</f>
        <v>90</v>
      </c>
      <c r="L728" s="84">
        <f>VLOOKUP($A$724,Raport5!$B$8:$T$280,12)</f>
        <v>89</v>
      </c>
      <c r="M728" s="84">
        <f>VLOOKUP($A$724,Raport5!$B$8:$T$280,13)</f>
        <v>88</v>
      </c>
      <c r="N728" s="84">
        <f>VLOOKUP($A$724,Raport5!$B$8:$T$280,14)</f>
        <v>86</v>
      </c>
      <c r="O728" s="84">
        <f>VLOOKUP($A$724,Raport5!$B$8:$T$280,15)</f>
        <v>86.5</v>
      </c>
      <c r="P728" s="84">
        <f>VLOOKUP($A$724,Raport5!$B$8:$T$280,16)</f>
        <v>83.5</v>
      </c>
      <c r="Q728" s="84">
        <f>VLOOKUP($A$724,Raport5!$B$8:$T$280,17)</f>
        <v>85.5</v>
      </c>
      <c r="R728" s="84">
        <f>VLOOKUP($A$724,Raport5!$B$8:$T$280,18)</f>
        <v>89</v>
      </c>
      <c r="S728" s="38">
        <f t="shared" si="394"/>
        <v>1319.5</v>
      </c>
      <c r="T728" s="38">
        <f t="shared" si="396"/>
        <v>87.97</v>
      </c>
      <c r="U728" s="375"/>
      <c r="V728" s="340"/>
    </row>
    <row r="729" spans="1:22" ht="15" customHeight="1">
      <c r="A729" s="361"/>
      <c r="B729" s="78">
        <f>VLOOKUP($A$724,PresensiMIPA!$A$7:$W$360,2)</f>
        <v>12252</v>
      </c>
      <c r="C729" s="35" t="s">
        <v>67</v>
      </c>
      <c r="D729" s="84">
        <f>VLOOKUP($A$724,Raport6!$B$8:$T$280,4)</f>
        <v>91</v>
      </c>
      <c r="E729" s="84">
        <f>VLOOKUP($A$724,Raport6!$B$8:$T$280,5)</f>
        <v>90.5</v>
      </c>
      <c r="F729" s="84">
        <f>VLOOKUP($A$724,Raport6!$B$8:$T$280,6)</f>
        <v>94</v>
      </c>
      <c r="G729" s="84">
        <f>VLOOKUP($A$724,Raport6!$B$8:$T$280,7)</f>
        <v>85.5</v>
      </c>
      <c r="H729" s="84">
        <f>VLOOKUP($A$724,Raport6!$B$8:$T$280,8)</f>
        <v>91</v>
      </c>
      <c r="I729" s="84">
        <f>VLOOKUP($A$724,Raport6!$B$8:$T$280,9)</f>
        <v>88</v>
      </c>
      <c r="J729" s="84">
        <f>VLOOKUP($A$724,Raport6!$B$8:$T$280,10)</f>
        <v>94</v>
      </c>
      <c r="K729" s="84">
        <f>VLOOKUP($A$724,Raport6!$B$8:$T$280,11)</f>
        <v>93</v>
      </c>
      <c r="L729" s="84">
        <f>VLOOKUP($A$724,Raport6!$B$8:$T$280,12)</f>
        <v>92.5</v>
      </c>
      <c r="M729" s="84">
        <f>VLOOKUP($A$724,Raport6!$B$8:$T$280,13)</f>
        <v>92</v>
      </c>
      <c r="N729" s="84">
        <f>VLOOKUP($A$724,Raport6!$B$8:$T$280,14)</f>
        <v>87</v>
      </c>
      <c r="O729" s="84">
        <f>VLOOKUP($A$724,Raport6!$B$8:$T$280,15)</f>
        <v>86.5</v>
      </c>
      <c r="P729" s="84">
        <f>VLOOKUP($A$724,Raport6!$B$8:$T$280,16)</f>
        <v>84</v>
      </c>
      <c r="Q729" s="84">
        <f>VLOOKUP($A$724,Raport6!$B$8:$T$280,17)</f>
        <v>87.5</v>
      </c>
      <c r="R729" s="84">
        <f>VLOOKUP($A$724,Raport6!$B$8:$T$280,18)</f>
        <v>89.5</v>
      </c>
      <c r="S729" s="38">
        <f t="shared" si="394"/>
        <v>1346</v>
      </c>
      <c r="T729" s="38">
        <f t="shared" si="396"/>
        <v>89.73</v>
      </c>
      <c r="U729" s="375"/>
      <c r="V729" s="340"/>
    </row>
    <row r="730" spans="1:22" ht="15" customHeight="1">
      <c r="A730" s="361"/>
      <c r="B730" s="78" t="str">
        <f>VLOOKUP($A$724,PresensiMIPA!$A$7:$W$360,3)</f>
        <v>0049877857</v>
      </c>
      <c r="C730" s="28" t="s">
        <v>21</v>
      </c>
      <c r="D730" s="40">
        <f t="shared" ref="D730:S730" si="397">ROUND(((D724+D725+D726+D727+D728+D729)/6),2)</f>
        <v>86.5</v>
      </c>
      <c r="E730" s="40">
        <f t="shared" si="397"/>
        <v>82.67</v>
      </c>
      <c r="F730" s="40">
        <f t="shared" si="397"/>
        <v>84.58</v>
      </c>
      <c r="G730" s="40">
        <f t="shared" si="397"/>
        <v>82</v>
      </c>
      <c r="H730" s="40">
        <f t="shared" si="397"/>
        <v>85.75</v>
      </c>
      <c r="I730" s="40">
        <f t="shared" si="397"/>
        <v>84.25</v>
      </c>
      <c r="J730" s="40">
        <f t="shared" si="397"/>
        <v>89.42</v>
      </c>
      <c r="K730" s="40">
        <f t="shared" si="397"/>
        <v>86.42</v>
      </c>
      <c r="L730" s="40">
        <f t="shared" si="397"/>
        <v>86.67</v>
      </c>
      <c r="M730" s="40">
        <f t="shared" ref="M730" si="398">ROUND(((M724+M725+M726+M727+M728+M729)/6),2)</f>
        <v>84.08</v>
      </c>
      <c r="N730" s="40">
        <f t="shared" si="397"/>
        <v>80.83</v>
      </c>
      <c r="O730" s="40">
        <f t="shared" si="397"/>
        <v>82.92</v>
      </c>
      <c r="P730" s="40">
        <f t="shared" si="397"/>
        <v>80.17</v>
      </c>
      <c r="Q730" s="40">
        <f t="shared" si="397"/>
        <v>83.25</v>
      </c>
      <c r="R730" s="40">
        <f t="shared" si="397"/>
        <v>86.17</v>
      </c>
      <c r="S730" s="39">
        <f t="shared" si="397"/>
        <v>1265.67</v>
      </c>
      <c r="T730" s="40">
        <f t="shared" si="396"/>
        <v>84.38</v>
      </c>
      <c r="U730" s="375"/>
      <c r="V730" s="340"/>
    </row>
    <row r="731" spans="1:22" ht="15" customHeight="1">
      <c r="A731" s="361"/>
      <c r="B731" s="78"/>
      <c r="C731" s="28" t="s">
        <v>206</v>
      </c>
      <c r="D731" s="79">
        <f>VLOOKUP($A$724,'Nilai USP'!$B$8:$T$280,4)</f>
        <v>99</v>
      </c>
      <c r="E731" s="79">
        <f>VLOOKUP($A$724,'Nilai USP'!$B$8:$T$280,5)</f>
        <v>85.384615384615387</v>
      </c>
      <c r="F731" s="79">
        <f>VLOOKUP($A$724,'Nilai USP'!$B$8:$T$280,6)</f>
        <v>92</v>
      </c>
      <c r="G731" s="79">
        <f>VLOOKUP($A$724,'Nilai USP'!$B$8:$T$280,7)</f>
        <v>88</v>
      </c>
      <c r="H731" s="79">
        <f>VLOOKUP($A$724,'Nilai USP'!$B$8:$T$280,8)</f>
        <v>84</v>
      </c>
      <c r="I731" s="79">
        <f>VLOOKUP($A$724,'Nilai USP'!$B$8:$T$280,9)</f>
        <v>94</v>
      </c>
      <c r="J731" s="79">
        <f>VLOOKUP($A$724,'Nilai USP'!$B$8:$T$280,10)</f>
        <v>90</v>
      </c>
      <c r="K731" s="79">
        <f>VLOOKUP($A$724,'Nilai USP'!$B$8:$T$280,11)</f>
        <v>92</v>
      </c>
      <c r="L731" s="79">
        <f>VLOOKUP($A$724,'Nilai USP'!$B$8:$T$280,12)</f>
        <v>93</v>
      </c>
      <c r="M731" s="79">
        <f>VLOOKUP($A$724,'Nilai USP'!$B$8:$T$280,13)</f>
        <v>97.35294117647058</v>
      </c>
      <c r="N731" s="79">
        <f>VLOOKUP($A$724,'Nilai USP'!$B$8:$T$280,14)</f>
        <v>85</v>
      </c>
      <c r="O731" s="79">
        <f>VLOOKUP($A$724,'Nilai USP'!$B$8:$T$280,15)</f>
        <v>85</v>
      </c>
      <c r="P731" s="79">
        <f>VLOOKUP($A$724,'Nilai USP'!$B$8:$T$280,16)</f>
        <v>84</v>
      </c>
      <c r="Q731" s="79">
        <f>VLOOKUP($A$724,'Nilai USP'!$B$8:$T$280,17)</f>
        <v>81</v>
      </c>
      <c r="R731" s="79">
        <f>VLOOKUP($A$724,'Nilai USP'!$B$8:$T$280,18)</f>
        <v>89</v>
      </c>
      <c r="S731" s="38">
        <f t="shared" ref="S731:S738" si="399">SUM(D731:R731)</f>
        <v>1338.737556561086</v>
      </c>
      <c r="T731" s="38">
        <f t="shared" si="396"/>
        <v>89.25</v>
      </c>
      <c r="U731" s="375"/>
      <c r="V731" s="340"/>
    </row>
    <row r="732" spans="1:22" ht="15" customHeight="1" thickBot="1">
      <c r="A732" s="362"/>
      <c r="B732" s="29"/>
      <c r="C732" s="37" t="s">
        <v>205</v>
      </c>
      <c r="D732" s="41">
        <f t="shared" ref="D732:R732" si="400">ROUND((D730*$V$6+D731*$V$7),0)</f>
        <v>93</v>
      </c>
      <c r="E732" s="41">
        <f t="shared" si="400"/>
        <v>84</v>
      </c>
      <c r="F732" s="41">
        <f t="shared" si="400"/>
        <v>88</v>
      </c>
      <c r="G732" s="41">
        <f t="shared" si="400"/>
        <v>85</v>
      </c>
      <c r="H732" s="41">
        <f t="shared" si="400"/>
        <v>85</v>
      </c>
      <c r="I732" s="41">
        <f t="shared" si="400"/>
        <v>89</v>
      </c>
      <c r="J732" s="41">
        <f t="shared" si="400"/>
        <v>90</v>
      </c>
      <c r="K732" s="41">
        <f t="shared" si="400"/>
        <v>89</v>
      </c>
      <c r="L732" s="41">
        <f t="shared" si="400"/>
        <v>90</v>
      </c>
      <c r="M732" s="41">
        <f t="shared" si="400"/>
        <v>91</v>
      </c>
      <c r="N732" s="41">
        <f t="shared" si="400"/>
        <v>83</v>
      </c>
      <c r="O732" s="41">
        <f t="shared" si="400"/>
        <v>84</v>
      </c>
      <c r="P732" s="41">
        <f t="shared" si="400"/>
        <v>82</v>
      </c>
      <c r="Q732" s="41">
        <f t="shared" si="400"/>
        <v>82</v>
      </c>
      <c r="R732" s="41">
        <f t="shared" si="400"/>
        <v>88</v>
      </c>
      <c r="S732" s="41">
        <f t="shared" si="399"/>
        <v>1303</v>
      </c>
      <c r="T732" s="41">
        <f t="shared" si="396"/>
        <v>86.87</v>
      </c>
      <c r="U732" s="376"/>
      <c r="V732" s="341"/>
    </row>
    <row r="733" spans="1:22" ht="15" customHeight="1" thickTop="1">
      <c r="A733" s="377">
        <v>81</v>
      </c>
      <c r="B733" s="26"/>
      <c r="C733" s="34" t="s">
        <v>34</v>
      </c>
      <c r="D733" s="83">
        <f>VLOOKUP($A$733,Raport1!$B$8:$T$280,4)</f>
        <v>81</v>
      </c>
      <c r="E733" s="83">
        <f>VLOOKUP($A$733,Raport1!$B$8:$T$280,5)</f>
        <v>80</v>
      </c>
      <c r="F733" s="83">
        <f>VLOOKUP($A$733,Raport1!$B$8:$T$280,6)</f>
        <v>76.5</v>
      </c>
      <c r="G733" s="83">
        <f>VLOOKUP($A$733,Raport1!$B$8:$T$280,7)</f>
        <v>83</v>
      </c>
      <c r="H733" s="83">
        <f>VLOOKUP($A$733,Raport1!$B$8:$T$280,8)</f>
        <v>82.5</v>
      </c>
      <c r="I733" s="83">
        <f>VLOOKUP($A$733,Raport1!$B$8:$T$280,9)</f>
        <v>81.5</v>
      </c>
      <c r="J733" s="83">
        <f>VLOOKUP($A$733,Raport1!$B$8:$T$280,10)</f>
        <v>85</v>
      </c>
      <c r="K733" s="83">
        <f>VLOOKUP($A$733,Raport1!$B$8:$T$280,11)</f>
        <v>82</v>
      </c>
      <c r="L733" s="83">
        <f>VLOOKUP($A$733,Raport1!$B$8:$T$280,12)</f>
        <v>84</v>
      </c>
      <c r="M733" s="83">
        <f>VLOOKUP($A$733,Raport1!$B$8:$T$280,13)</f>
        <v>73</v>
      </c>
      <c r="N733" s="83">
        <f>VLOOKUP($A$733,Raport1!$B$8:$T$280,14)</f>
        <v>80.5</v>
      </c>
      <c r="O733" s="83">
        <f>VLOOKUP($A$733,Raport1!$B$8:$T$280,15)</f>
        <v>80</v>
      </c>
      <c r="P733" s="83">
        <f>VLOOKUP($A$733,Raport1!$B$8:$T$280,16)</f>
        <v>69</v>
      </c>
      <c r="Q733" s="83">
        <f>VLOOKUP($A$733,Raport1!$B$8:$T$280,17)</f>
        <v>78.5</v>
      </c>
      <c r="R733" s="83">
        <f>VLOOKUP($A$733,Raport1!$B$8:$T$280,18)</f>
        <v>80.5</v>
      </c>
      <c r="S733" s="80">
        <f t="shared" si="399"/>
        <v>1197</v>
      </c>
      <c r="T733" s="80">
        <f t="shared" ref="T733:T741" si="401">ROUND(S733/COUNT(D733:R733),2)</f>
        <v>79.8</v>
      </c>
      <c r="U733" s="337" t="s">
        <v>203</v>
      </c>
      <c r="V733" s="340" t="s">
        <v>33</v>
      </c>
    </row>
    <row r="734" spans="1:22" ht="15" customHeight="1">
      <c r="A734" s="361"/>
      <c r="B734" s="26"/>
      <c r="C734" s="35" t="s">
        <v>35</v>
      </c>
      <c r="D734" s="84">
        <f>VLOOKUP($A$733,Raport2!$B$8:$T$280,4)</f>
        <v>83</v>
      </c>
      <c r="E734" s="84">
        <f>VLOOKUP($A$733,Raport2!$B$8:$T$280,5)</f>
        <v>81.5</v>
      </c>
      <c r="F734" s="84">
        <f>VLOOKUP($A$733,Raport2!$B$8:$T$280,6)</f>
        <v>80</v>
      </c>
      <c r="G734" s="84">
        <f>VLOOKUP($A$733,Raport2!$B$8:$T$280,7)</f>
        <v>86.5</v>
      </c>
      <c r="H734" s="84">
        <f>VLOOKUP($A$733,Raport2!$B$8:$T$280,8)</f>
        <v>82.5</v>
      </c>
      <c r="I734" s="84">
        <f>VLOOKUP($A$733,Raport2!$B$8:$T$280,9)</f>
        <v>83.5</v>
      </c>
      <c r="J734" s="84">
        <f>VLOOKUP($A$733,Raport2!$B$8:$T$280,10)</f>
        <v>89</v>
      </c>
      <c r="K734" s="84">
        <f>VLOOKUP($A$733,Raport2!$B$8:$T$280,11)</f>
        <v>84</v>
      </c>
      <c r="L734" s="84">
        <f>VLOOKUP($A$733,Raport2!$B$8:$T$280,12)</f>
        <v>85.5</v>
      </c>
      <c r="M734" s="84">
        <f>VLOOKUP($A$733,Raport2!$B$8:$T$280,13)</f>
        <v>75.5</v>
      </c>
      <c r="N734" s="84">
        <f>VLOOKUP($A$733,Raport2!$B$8:$T$280,14)</f>
        <v>83.5</v>
      </c>
      <c r="O734" s="84">
        <f>VLOOKUP($A$733,Raport2!$B$8:$T$280,15)</f>
        <v>80</v>
      </c>
      <c r="P734" s="84">
        <f>VLOOKUP($A$733,Raport2!$B$8:$T$280,16)</f>
        <v>82</v>
      </c>
      <c r="Q734" s="84">
        <f>VLOOKUP($A$733,Raport2!$B$8:$T$280,17)</f>
        <v>82</v>
      </c>
      <c r="R734" s="84">
        <f>VLOOKUP($A$733,Raport2!$B$8:$T$280,18)</f>
        <v>87.5</v>
      </c>
      <c r="S734" s="38">
        <f t="shared" si="399"/>
        <v>1246</v>
      </c>
      <c r="T734" s="38">
        <f t="shared" si="401"/>
        <v>83.07</v>
      </c>
      <c r="U734" s="375"/>
      <c r="V734" s="340"/>
    </row>
    <row r="735" spans="1:22" ht="15" customHeight="1">
      <c r="A735" s="361"/>
      <c r="B735" s="342" t="str">
        <f>VLOOKUP($A$733,PresensiMIPA!$A$7:$W$360,7)</f>
        <v>HAYKAL BESTANUN ARIFIN</v>
      </c>
      <c r="C735" s="35" t="s">
        <v>22</v>
      </c>
      <c r="D735" s="84">
        <f>VLOOKUP($A$733,Raport3!$B$8:$T$280,4)</f>
        <v>83.5</v>
      </c>
      <c r="E735" s="84">
        <f>VLOOKUP($A$733,Raport3!$B$8:$T$280,5)</f>
        <v>82</v>
      </c>
      <c r="F735" s="84">
        <f>VLOOKUP($A$733,Raport3!$B$8:$T$280,6)</f>
        <v>81.5</v>
      </c>
      <c r="G735" s="84">
        <f>VLOOKUP($A$733,Raport3!$B$8:$T$280,7)</f>
        <v>90</v>
      </c>
      <c r="H735" s="84">
        <f>VLOOKUP($A$733,Raport3!$B$8:$T$280,8)</f>
        <v>83</v>
      </c>
      <c r="I735" s="84">
        <f>VLOOKUP($A$733,Raport3!$B$8:$T$280,9)</f>
        <v>85.5</v>
      </c>
      <c r="J735" s="84">
        <f>VLOOKUP($A$733,Raport3!$B$8:$T$280,10)</f>
        <v>88</v>
      </c>
      <c r="K735" s="84">
        <f>VLOOKUP($A$733,Raport3!$B$8:$T$280,11)</f>
        <v>87</v>
      </c>
      <c r="L735" s="84">
        <f>VLOOKUP($A$733,Raport3!$B$8:$T$280,12)</f>
        <v>85.5</v>
      </c>
      <c r="M735" s="84">
        <f>VLOOKUP($A$733,Raport3!$B$8:$T$280,13)</f>
        <v>79.5</v>
      </c>
      <c r="N735" s="84">
        <f>VLOOKUP($A$733,Raport3!$B$8:$T$280,14)</f>
        <v>86</v>
      </c>
      <c r="O735" s="84">
        <f>VLOOKUP($A$733,Raport3!$B$8:$T$280,15)</f>
        <v>82</v>
      </c>
      <c r="P735" s="84">
        <f>VLOOKUP($A$733,Raport3!$B$8:$T$280,16)</f>
        <v>83</v>
      </c>
      <c r="Q735" s="84">
        <f>VLOOKUP($A$733,Raport3!$B$8:$T$280,17)</f>
        <v>82.5</v>
      </c>
      <c r="R735" s="84">
        <f>VLOOKUP($A$733,Raport3!$B$8:$T$280,18)</f>
        <v>87.5</v>
      </c>
      <c r="S735" s="38">
        <f t="shared" si="399"/>
        <v>1266.5</v>
      </c>
      <c r="T735" s="38">
        <f t="shared" si="401"/>
        <v>84.43</v>
      </c>
      <c r="U735" s="375"/>
      <c r="V735" s="340"/>
    </row>
    <row r="736" spans="1:22" ht="15" customHeight="1">
      <c r="A736" s="361"/>
      <c r="B736" s="342"/>
      <c r="C736" s="35" t="s">
        <v>23</v>
      </c>
      <c r="D736" s="84">
        <f>VLOOKUP($A$733,Raport4!$B$8:$T$255,4)</f>
        <v>84.5</v>
      </c>
      <c r="E736" s="84">
        <f>VLOOKUP($A$733,Raport4!$B$8:$T$255,5)</f>
        <v>84</v>
      </c>
      <c r="F736" s="84">
        <f>VLOOKUP($A$733,Raport4!$B$8:$T$255,6)</f>
        <v>83</v>
      </c>
      <c r="G736" s="84">
        <f>VLOOKUP($A$733,Raport4!$B$8:$T$255,7)</f>
        <v>90.5</v>
      </c>
      <c r="H736" s="84">
        <f>VLOOKUP($A$733,Raport4!$B$8:$T$255,8)</f>
        <v>87</v>
      </c>
      <c r="I736" s="84">
        <f>VLOOKUP($A$733,Raport4!$B$8:$T$255,9)</f>
        <v>86</v>
      </c>
      <c r="J736" s="84">
        <f>VLOOKUP($A$733,Raport4!$B$8:$T$255,10)</f>
        <v>90.5</v>
      </c>
      <c r="K736" s="84">
        <f>VLOOKUP($A$733,Raport4!$B$8:$T$255,11)</f>
        <v>87</v>
      </c>
      <c r="L736" s="84">
        <f>VLOOKUP($A$733,Raport4!$B$8:$T$255,12)</f>
        <v>85.5</v>
      </c>
      <c r="M736" s="84">
        <f>VLOOKUP($A$733,Raport4!$B$8:$T$255,12)</f>
        <v>85.5</v>
      </c>
      <c r="N736" s="84">
        <f>VLOOKUP($A$733,Raport4!$B$8:$T$255,14)</f>
        <v>87</v>
      </c>
      <c r="O736" s="84">
        <f>VLOOKUP($A$733,Raport4!$B$8:$T$255,15)</f>
        <v>75</v>
      </c>
      <c r="P736" s="84">
        <f>VLOOKUP($A$733,Raport4!$B$8:$T$255,16)</f>
        <v>87.5</v>
      </c>
      <c r="Q736" s="84">
        <f>VLOOKUP($A$733,Raport4!$B$8:$T$255,17)</f>
        <v>82.5</v>
      </c>
      <c r="R736" s="84">
        <f>VLOOKUP($A$733,Raport4!$B$8:$T$255,18)</f>
        <v>88.5</v>
      </c>
      <c r="S736" s="38">
        <f t="shared" si="399"/>
        <v>1284</v>
      </c>
      <c r="T736" s="38">
        <f t="shared" si="401"/>
        <v>85.6</v>
      </c>
      <c r="U736" s="375"/>
      <c r="V736" s="340"/>
    </row>
    <row r="737" spans="1:22" ht="15" customHeight="1">
      <c r="A737" s="361"/>
      <c r="B737" s="77" t="str">
        <f>VLOOKUP($A$733,PresensiMIPA!$A$7:$W$360,4)</f>
        <v>6473032212030007</v>
      </c>
      <c r="C737" s="35" t="s">
        <v>24</v>
      </c>
      <c r="D737" s="84">
        <f>VLOOKUP($A$733,Raport5!$B$8:$T$280,4)</f>
        <v>83</v>
      </c>
      <c r="E737" s="84">
        <f>VLOOKUP($A$733,Raport5!$B$8:$T$280,5)</f>
        <v>86.5</v>
      </c>
      <c r="F737" s="84">
        <f>VLOOKUP($A$733,Raport5!$B$8:$T$280,6)</f>
        <v>89</v>
      </c>
      <c r="G737" s="84">
        <f>VLOOKUP($A$733,Raport5!$B$8:$T$280,7)</f>
        <v>91.5</v>
      </c>
      <c r="H737" s="84">
        <f>VLOOKUP($A$733,Raport5!$B$8:$T$280,8)</f>
        <v>85</v>
      </c>
      <c r="I737" s="84">
        <f>VLOOKUP($A$733,Raport5!$B$8:$T$280,9)</f>
        <v>88</v>
      </c>
      <c r="J737" s="84">
        <f>VLOOKUP($A$733,Raport5!$B$8:$T$280,10)</f>
        <v>92.5</v>
      </c>
      <c r="K737" s="84">
        <f>VLOOKUP($A$733,Raport5!$B$8:$T$280,11)</f>
        <v>92</v>
      </c>
      <c r="L737" s="84">
        <f>VLOOKUP($A$733,Raport5!$B$8:$T$280,12)</f>
        <v>87.5</v>
      </c>
      <c r="M737" s="84">
        <f>VLOOKUP($A$733,Raport5!$B$8:$T$280,13)</f>
        <v>78</v>
      </c>
      <c r="N737" s="84">
        <f>VLOOKUP($A$733,Raport5!$B$8:$T$280,14)</f>
        <v>88.5</v>
      </c>
      <c r="O737" s="84">
        <f>VLOOKUP($A$733,Raport5!$B$8:$T$280,15)</f>
        <v>80</v>
      </c>
      <c r="P737" s="84">
        <f>VLOOKUP($A$733,Raport5!$B$8:$T$280,16)</f>
        <v>88</v>
      </c>
      <c r="Q737" s="84">
        <f>VLOOKUP($A$733,Raport5!$B$8:$T$280,17)</f>
        <v>87.5</v>
      </c>
      <c r="R737" s="84">
        <f>VLOOKUP($A$733,Raport5!$B$8:$T$280,18)</f>
        <v>92</v>
      </c>
      <c r="S737" s="38">
        <f t="shared" si="399"/>
        <v>1309</v>
      </c>
      <c r="T737" s="38">
        <f t="shared" si="401"/>
        <v>87.27</v>
      </c>
      <c r="U737" s="375"/>
      <c r="V737" s="340"/>
    </row>
    <row r="738" spans="1:22" ht="15" customHeight="1">
      <c r="A738" s="361"/>
      <c r="B738" s="78">
        <f>VLOOKUP($A$733,PresensiMIPA!$A$7:$W$360,2)</f>
        <v>12266</v>
      </c>
      <c r="C738" s="35" t="s">
        <v>67</v>
      </c>
      <c r="D738" s="84">
        <f>VLOOKUP($A$733,Raport6!$B$8:$T$280,4)</f>
        <v>85</v>
      </c>
      <c r="E738" s="84">
        <f>VLOOKUP($A$733,Raport6!$B$8:$T$280,5)</f>
        <v>87.5</v>
      </c>
      <c r="F738" s="84">
        <f>VLOOKUP($A$733,Raport6!$B$8:$T$280,6)</f>
        <v>92</v>
      </c>
      <c r="G738" s="84">
        <f>VLOOKUP($A$733,Raport6!$B$8:$T$280,7)</f>
        <v>91.5</v>
      </c>
      <c r="H738" s="84">
        <f>VLOOKUP($A$733,Raport6!$B$8:$T$280,8)</f>
        <v>93</v>
      </c>
      <c r="I738" s="84">
        <f>VLOOKUP($A$733,Raport6!$B$8:$T$280,9)</f>
        <v>89.5</v>
      </c>
      <c r="J738" s="84">
        <f>VLOOKUP($A$733,Raport6!$B$8:$T$280,10)</f>
        <v>95</v>
      </c>
      <c r="K738" s="84">
        <f>VLOOKUP($A$733,Raport6!$B$8:$T$280,11)</f>
        <v>95</v>
      </c>
      <c r="L738" s="84">
        <f>VLOOKUP($A$733,Raport6!$B$8:$T$280,12)</f>
        <v>89</v>
      </c>
      <c r="M738" s="84">
        <f>VLOOKUP($A$733,Raport6!$B$8:$T$280,13)</f>
        <v>82</v>
      </c>
      <c r="N738" s="84">
        <f>VLOOKUP($A$733,Raport6!$B$8:$T$280,14)</f>
        <v>89</v>
      </c>
      <c r="O738" s="84">
        <f>VLOOKUP($A$733,Raport6!$B$8:$T$280,15)</f>
        <v>80.5</v>
      </c>
      <c r="P738" s="84">
        <f>VLOOKUP($A$733,Raport6!$B$8:$T$280,16)</f>
        <v>87</v>
      </c>
      <c r="Q738" s="84">
        <f>VLOOKUP($A$733,Raport6!$B$8:$T$280,17)</f>
        <v>89</v>
      </c>
      <c r="R738" s="84">
        <f>VLOOKUP($A$733,Raport6!$B$8:$T$280,18)</f>
        <v>93.5</v>
      </c>
      <c r="S738" s="38">
        <f t="shared" si="399"/>
        <v>1338.5</v>
      </c>
      <c r="T738" s="38">
        <f t="shared" si="401"/>
        <v>89.23</v>
      </c>
      <c r="U738" s="375"/>
      <c r="V738" s="340"/>
    </row>
    <row r="739" spans="1:22" ht="15" customHeight="1">
      <c r="A739" s="361"/>
      <c r="B739" s="78" t="str">
        <f>VLOOKUP($A$733,PresensiMIPA!$A$7:$W$360,3)</f>
        <v>0037492990</v>
      </c>
      <c r="C739" s="28" t="s">
        <v>21</v>
      </c>
      <c r="D739" s="40">
        <f t="shared" ref="D739:S739" si="402">ROUND(((D733+D734+D735+D736+D737+D738)/6),2)</f>
        <v>83.33</v>
      </c>
      <c r="E739" s="40">
        <f t="shared" si="402"/>
        <v>83.58</v>
      </c>
      <c r="F739" s="40">
        <f t="shared" si="402"/>
        <v>83.67</v>
      </c>
      <c r="G739" s="40">
        <f t="shared" si="402"/>
        <v>88.83</v>
      </c>
      <c r="H739" s="40">
        <f t="shared" si="402"/>
        <v>85.5</v>
      </c>
      <c r="I739" s="40">
        <f t="shared" si="402"/>
        <v>85.67</v>
      </c>
      <c r="J739" s="40">
        <f t="shared" si="402"/>
        <v>90</v>
      </c>
      <c r="K739" s="40">
        <f t="shared" si="402"/>
        <v>87.83</v>
      </c>
      <c r="L739" s="40">
        <f t="shared" si="402"/>
        <v>86.17</v>
      </c>
      <c r="M739" s="40">
        <f t="shared" ref="M739" si="403">ROUND(((M733+M734+M735+M736+M737+M738)/6),2)</f>
        <v>78.92</v>
      </c>
      <c r="N739" s="40">
        <f t="shared" si="402"/>
        <v>85.75</v>
      </c>
      <c r="O739" s="40">
        <f t="shared" si="402"/>
        <v>79.58</v>
      </c>
      <c r="P739" s="40">
        <f t="shared" si="402"/>
        <v>82.75</v>
      </c>
      <c r="Q739" s="40">
        <f t="shared" si="402"/>
        <v>83.67</v>
      </c>
      <c r="R739" s="40">
        <f t="shared" si="402"/>
        <v>88.25</v>
      </c>
      <c r="S739" s="39">
        <f t="shared" si="402"/>
        <v>1273.5</v>
      </c>
      <c r="T739" s="40">
        <f t="shared" si="401"/>
        <v>84.9</v>
      </c>
      <c r="U739" s="375"/>
      <c r="V739" s="340"/>
    </row>
    <row r="740" spans="1:22" ht="15" customHeight="1">
      <c r="A740" s="361"/>
      <c r="B740" s="78"/>
      <c r="C740" s="28" t="s">
        <v>206</v>
      </c>
      <c r="D740" s="79">
        <f>VLOOKUP($A$733,'Nilai USP'!$B$8:$T$280,4)</f>
        <v>98</v>
      </c>
      <c r="E740" s="79">
        <f>VLOOKUP($A$733,'Nilai USP'!$B$8:$T$280,5)</f>
        <v>87.692307692307693</v>
      </c>
      <c r="F740" s="79">
        <f>VLOOKUP($A$733,'Nilai USP'!$B$8:$T$280,6)</f>
        <v>93</v>
      </c>
      <c r="G740" s="79">
        <f>VLOOKUP($A$733,'Nilai USP'!$B$8:$T$280,7)</f>
        <v>88</v>
      </c>
      <c r="H740" s="79">
        <f>VLOOKUP($A$733,'Nilai USP'!$B$8:$T$280,8)</f>
        <v>83</v>
      </c>
      <c r="I740" s="79">
        <f>VLOOKUP($A$733,'Nilai USP'!$B$8:$T$280,9)</f>
        <v>96</v>
      </c>
      <c r="J740" s="79">
        <f>VLOOKUP($A$733,'Nilai USP'!$B$8:$T$280,10)</f>
        <v>99</v>
      </c>
      <c r="K740" s="79">
        <f>VLOOKUP($A$733,'Nilai USP'!$B$8:$T$280,11)</f>
        <v>93</v>
      </c>
      <c r="L740" s="79">
        <f>VLOOKUP($A$733,'Nilai USP'!$B$8:$T$280,12)</f>
        <v>93</v>
      </c>
      <c r="M740" s="79">
        <f>VLOOKUP($A$733,'Nilai USP'!$B$8:$T$280,13)</f>
        <v>94.705882352941174</v>
      </c>
      <c r="N740" s="79">
        <f>VLOOKUP($A$733,'Nilai USP'!$B$8:$T$280,14)</f>
        <v>88</v>
      </c>
      <c r="O740" s="79">
        <f>VLOOKUP($A$733,'Nilai USP'!$B$8:$T$280,15)</f>
        <v>81</v>
      </c>
      <c r="P740" s="79">
        <f>VLOOKUP($A$733,'Nilai USP'!$B$8:$T$280,16)</f>
        <v>89</v>
      </c>
      <c r="Q740" s="79">
        <f>VLOOKUP($A$733,'Nilai USP'!$B$8:$T$280,17)</f>
        <v>82</v>
      </c>
      <c r="R740" s="79">
        <f>VLOOKUP($A$733,'Nilai USP'!$B$8:$T$280,18)</f>
        <v>89</v>
      </c>
      <c r="S740" s="38">
        <f t="shared" ref="S740:S747" si="404">SUM(D740:R740)</f>
        <v>1354.3981900452488</v>
      </c>
      <c r="T740" s="38">
        <f t="shared" si="401"/>
        <v>90.29</v>
      </c>
      <c r="U740" s="375"/>
      <c r="V740" s="340"/>
    </row>
    <row r="741" spans="1:22" ht="15" customHeight="1" thickBot="1">
      <c r="A741" s="362"/>
      <c r="B741" s="29"/>
      <c r="C741" s="37" t="s">
        <v>205</v>
      </c>
      <c r="D741" s="41">
        <f t="shared" ref="D741:R741" si="405">ROUND((D739*$V$6+D740*$V$7),0)</f>
        <v>91</v>
      </c>
      <c r="E741" s="41">
        <f t="shared" si="405"/>
        <v>86</v>
      </c>
      <c r="F741" s="41">
        <f t="shared" si="405"/>
        <v>88</v>
      </c>
      <c r="G741" s="41">
        <f t="shared" si="405"/>
        <v>88</v>
      </c>
      <c r="H741" s="41">
        <f t="shared" si="405"/>
        <v>84</v>
      </c>
      <c r="I741" s="41">
        <f t="shared" si="405"/>
        <v>91</v>
      </c>
      <c r="J741" s="41">
        <f t="shared" si="405"/>
        <v>95</v>
      </c>
      <c r="K741" s="41">
        <f t="shared" si="405"/>
        <v>90</v>
      </c>
      <c r="L741" s="41">
        <f t="shared" si="405"/>
        <v>90</v>
      </c>
      <c r="M741" s="41">
        <f t="shared" si="405"/>
        <v>87</v>
      </c>
      <c r="N741" s="41">
        <f t="shared" si="405"/>
        <v>87</v>
      </c>
      <c r="O741" s="41">
        <f t="shared" si="405"/>
        <v>80</v>
      </c>
      <c r="P741" s="41">
        <f t="shared" si="405"/>
        <v>86</v>
      </c>
      <c r="Q741" s="41">
        <f t="shared" si="405"/>
        <v>83</v>
      </c>
      <c r="R741" s="41">
        <f t="shared" si="405"/>
        <v>89</v>
      </c>
      <c r="S741" s="41">
        <f t="shared" si="404"/>
        <v>1315</v>
      </c>
      <c r="T741" s="41">
        <f t="shared" si="401"/>
        <v>87.67</v>
      </c>
      <c r="U741" s="376"/>
      <c r="V741" s="341"/>
    </row>
    <row r="742" spans="1:22" ht="15" customHeight="1" thickTop="1">
      <c r="A742" s="377">
        <v>82</v>
      </c>
      <c r="B742" s="26"/>
      <c r="C742" s="34" t="s">
        <v>34</v>
      </c>
      <c r="D742" s="83">
        <f>VLOOKUP($A$742,Raport1!$B$8:$T$280,4)</f>
        <v>74.5</v>
      </c>
      <c r="E742" s="83">
        <f>VLOOKUP($A$742,Raport1!$B$8:$T$280,5)</f>
        <v>79</v>
      </c>
      <c r="F742" s="83">
        <f>VLOOKUP($A$742,Raport1!$B$8:$T$280,6)</f>
        <v>71.5</v>
      </c>
      <c r="G742" s="83">
        <f>VLOOKUP($A$742,Raport1!$B$8:$T$280,7)</f>
        <v>79</v>
      </c>
      <c r="H742" s="83">
        <f>VLOOKUP($A$742,Raport1!$B$8:$T$280,8)</f>
        <v>75</v>
      </c>
      <c r="I742" s="83">
        <f>VLOOKUP($A$742,Raport1!$B$8:$T$280,9)</f>
        <v>79.5</v>
      </c>
      <c r="J742" s="83">
        <f>VLOOKUP($A$742,Raport1!$B$8:$T$280,10)</f>
        <v>85</v>
      </c>
      <c r="K742" s="83">
        <f>VLOOKUP($A$742,Raport1!$B$8:$T$280,11)</f>
        <v>81.5</v>
      </c>
      <c r="L742" s="83">
        <f>VLOOKUP($A$742,Raport1!$B$8:$T$280,12)</f>
        <v>82.5</v>
      </c>
      <c r="M742" s="83">
        <f>VLOOKUP($A$742,Raport1!$B$8:$T$280,13)</f>
        <v>74</v>
      </c>
      <c r="N742" s="83">
        <f>VLOOKUP($A$742,Raport1!$B$8:$T$280,14)</f>
        <v>73</v>
      </c>
      <c r="O742" s="83">
        <f>VLOOKUP($A$742,Raport1!$B$8:$T$280,15)</f>
        <v>77.5</v>
      </c>
      <c r="P742" s="83">
        <f>VLOOKUP($A$742,Raport1!$B$8:$T$280,16)</f>
        <v>69</v>
      </c>
      <c r="Q742" s="83">
        <f>VLOOKUP($A$742,Raport1!$B$8:$T$280,17)</f>
        <v>83</v>
      </c>
      <c r="R742" s="83">
        <f>VLOOKUP($A$742,Raport1!$B$8:$T$280,18)</f>
        <v>77.5</v>
      </c>
      <c r="S742" s="80">
        <f t="shared" si="404"/>
        <v>1161.5</v>
      </c>
      <c r="T742" s="80">
        <f t="shared" ref="T742:T750" si="406">ROUND(S742/COUNT(D742:R742),2)</f>
        <v>77.430000000000007</v>
      </c>
      <c r="U742" s="337" t="s">
        <v>203</v>
      </c>
      <c r="V742" s="340" t="s">
        <v>33</v>
      </c>
    </row>
    <row r="743" spans="1:22" ht="15" customHeight="1">
      <c r="A743" s="361"/>
      <c r="B743" s="26"/>
      <c r="C743" s="35" t="s">
        <v>35</v>
      </c>
      <c r="D743" s="84">
        <f>VLOOKUP($A$742,Raport2!$B$8:$T$280,4)</f>
        <v>76</v>
      </c>
      <c r="E743" s="84">
        <f>VLOOKUP($A$742,Raport2!$B$8:$T$280,5)</f>
        <v>80.5</v>
      </c>
      <c r="F743" s="84">
        <f>VLOOKUP($A$742,Raport2!$B$8:$T$280,6)</f>
        <v>75.5</v>
      </c>
      <c r="G743" s="84">
        <f>VLOOKUP($A$742,Raport2!$B$8:$T$280,7)</f>
        <v>88</v>
      </c>
      <c r="H743" s="84">
        <f>VLOOKUP($A$742,Raport2!$B$8:$T$280,8)</f>
        <v>75</v>
      </c>
      <c r="I743" s="84">
        <f>VLOOKUP($A$742,Raport2!$B$8:$T$280,9)</f>
        <v>82.5</v>
      </c>
      <c r="J743" s="84">
        <f>VLOOKUP($A$742,Raport2!$B$8:$T$280,10)</f>
        <v>88</v>
      </c>
      <c r="K743" s="84">
        <f>VLOOKUP($A$742,Raport2!$B$8:$T$280,11)</f>
        <v>83</v>
      </c>
      <c r="L743" s="84">
        <f>VLOOKUP($A$742,Raport2!$B$8:$T$280,12)</f>
        <v>85</v>
      </c>
      <c r="M743" s="84">
        <f>VLOOKUP($A$742,Raport2!$B$8:$T$280,13)</f>
        <v>75.5</v>
      </c>
      <c r="N743" s="84">
        <f>VLOOKUP($A$742,Raport2!$B$8:$T$280,14)</f>
        <v>78</v>
      </c>
      <c r="O743" s="84">
        <f>VLOOKUP($A$742,Raport2!$B$8:$T$280,15)</f>
        <v>82</v>
      </c>
      <c r="P743" s="84">
        <f>VLOOKUP($A$742,Raport2!$B$8:$T$280,16)</f>
        <v>81</v>
      </c>
      <c r="Q743" s="84">
        <f>VLOOKUP($A$742,Raport2!$B$8:$T$280,17)</f>
        <v>85</v>
      </c>
      <c r="R743" s="84">
        <f>VLOOKUP($A$742,Raport2!$B$8:$T$280,18)</f>
        <v>84</v>
      </c>
      <c r="S743" s="38">
        <f t="shared" si="404"/>
        <v>1219</v>
      </c>
      <c r="T743" s="38">
        <f t="shared" si="406"/>
        <v>81.27</v>
      </c>
      <c r="U743" s="375"/>
      <c r="V743" s="340"/>
    </row>
    <row r="744" spans="1:22" ht="15" customHeight="1">
      <c r="A744" s="361"/>
      <c r="B744" s="342" t="str">
        <f>VLOOKUP($A$742,PresensiMIPA!$A$7:$W$360,7)</f>
        <v>HERLINA PUTRI KURNIAWAN</v>
      </c>
      <c r="C744" s="35" t="s">
        <v>22</v>
      </c>
      <c r="D744" s="84">
        <f>VLOOKUP($A$742,Raport3!$B$8:$T$280,4)</f>
        <v>84.5</v>
      </c>
      <c r="E744" s="84">
        <f>VLOOKUP($A$742,Raport3!$B$8:$T$280,5)</f>
        <v>82</v>
      </c>
      <c r="F744" s="84">
        <f>VLOOKUP($A$742,Raport3!$B$8:$T$280,6)</f>
        <v>84.5</v>
      </c>
      <c r="G744" s="84">
        <f>VLOOKUP($A$742,Raport3!$B$8:$T$280,7)</f>
        <v>86</v>
      </c>
      <c r="H744" s="84">
        <f>VLOOKUP($A$742,Raport3!$B$8:$T$280,8)</f>
        <v>87.5</v>
      </c>
      <c r="I744" s="84">
        <f>VLOOKUP($A$742,Raport3!$B$8:$T$280,9)</f>
        <v>85</v>
      </c>
      <c r="J744" s="84">
        <f>VLOOKUP($A$742,Raport3!$B$8:$T$280,10)</f>
        <v>90</v>
      </c>
      <c r="K744" s="84">
        <f>VLOOKUP($A$742,Raport3!$B$8:$T$280,11)</f>
        <v>87</v>
      </c>
      <c r="L744" s="84">
        <f>VLOOKUP($A$742,Raport3!$B$8:$T$280,12)</f>
        <v>85.5</v>
      </c>
      <c r="M744" s="84">
        <f>VLOOKUP($A$742,Raport3!$B$8:$T$280,13)</f>
        <v>80.5</v>
      </c>
      <c r="N744" s="84">
        <f>VLOOKUP($A$742,Raport3!$B$8:$T$280,14)</f>
        <v>81.5</v>
      </c>
      <c r="O744" s="84">
        <f>VLOOKUP($A$742,Raport3!$B$8:$T$280,15)</f>
        <v>85</v>
      </c>
      <c r="P744" s="84">
        <f>VLOOKUP($A$742,Raport3!$B$8:$T$280,16)</f>
        <v>81</v>
      </c>
      <c r="Q744" s="84">
        <f>VLOOKUP($A$742,Raport3!$B$8:$T$280,17)</f>
        <v>85</v>
      </c>
      <c r="R744" s="84">
        <f>VLOOKUP($A$742,Raport3!$B$8:$T$280,18)</f>
        <v>83</v>
      </c>
      <c r="S744" s="38">
        <f t="shared" si="404"/>
        <v>1268</v>
      </c>
      <c r="T744" s="38">
        <f t="shared" si="406"/>
        <v>84.53</v>
      </c>
      <c r="U744" s="375"/>
      <c r="V744" s="340"/>
    </row>
    <row r="745" spans="1:22" ht="15" customHeight="1">
      <c r="A745" s="361"/>
      <c r="B745" s="342"/>
      <c r="C745" s="35" t="s">
        <v>23</v>
      </c>
      <c r="D745" s="84">
        <f>VLOOKUP($A$742,Raport4!$B$8:$T$255,4)</f>
        <v>88</v>
      </c>
      <c r="E745" s="84">
        <f>VLOOKUP($A$742,Raport4!$B$8:$T$255,5)</f>
        <v>85</v>
      </c>
      <c r="F745" s="84">
        <f>VLOOKUP($A$742,Raport4!$B$8:$T$255,6)</f>
        <v>86</v>
      </c>
      <c r="G745" s="84">
        <f>VLOOKUP($A$742,Raport4!$B$8:$T$255,7)</f>
        <v>91.5</v>
      </c>
      <c r="H745" s="84">
        <f>VLOOKUP($A$742,Raport4!$B$8:$T$255,8)</f>
        <v>87</v>
      </c>
      <c r="I745" s="84">
        <f>VLOOKUP($A$742,Raport4!$B$8:$T$255,9)</f>
        <v>86.5</v>
      </c>
      <c r="J745" s="84">
        <f>VLOOKUP($A$742,Raport4!$B$8:$T$255,10)</f>
        <v>92</v>
      </c>
      <c r="K745" s="84">
        <f>VLOOKUP($A$742,Raport4!$B$8:$T$255,11)</f>
        <v>87</v>
      </c>
      <c r="L745" s="84">
        <f>VLOOKUP($A$742,Raport4!$B$8:$T$255,12)</f>
        <v>86</v>
      </c>
      <c r="M745" s="84">
        <f>VLOOKUP($A$742,Raport4!$B$8:$T$255,12)</f>
        <v>86</v>
      </c>
      <c r="N745" s="84">
        <f>VLOOKUP($A$742,Raport4!$B$8:$T$255,14)</f>
        <v>83.5</v>
      </c>
      <c r="O745" s="84">
        <f>VLOOKUP($A$742,Raport4!$B$8:$T$255,15)</f>
        <v>85</v>
      </c>
      <c r="P745" s="84">
        <f>VLOOKUP($A$742,Raport4!$B$8:$T$255,16)</f>
        <v>81.5</v>
      </c>
      <c r="Q745" s="84">
        <f>VLOOKUP($A$742,Raport4!$B$8:$T$255,17)</f>
        <v>85</v>
      </c>
      <c r="R745" s="84">
        <f>VLOOKUP($A$742,Raport4!$B$8:$T$255,18)</f>
        <v>85</v>
      </c>
      <c r="S745" s="38">
        <f t="shared" si="404"/>
        <v>1295</v>
      </c>
      <c r="T745" s="38">
        <f t="shared" si="406"/>
        <v>86.33</v>
      </c>
      <c r="U745" s="375"/>
      <c r="V745" s="340"/>
    </row>
    <row r="746" spans="1:22" ht="15" customHeight="1">
      <c r="A746" s="361"/>
      <c r="B746" s="77" t="str">
        <f>VLOOKUP($A$742,PresensiMIPA!$A$7:$W$360,4)</f>
        <v>3526014101040001</v>
      </c>
      <c r="C746" s="35" t="s">
        <v>24</v>
      </c>
      <c r="D746" s="84">
        <f>VLOOKUP($A$742,Raport5!$B$8:$T$280,4)</f>
        <v>86.5</v>
      </c>
      <c r="E746" s="84">
        <f>VLOOKUP($A$742,Raport5!$B$8:$T$280,5)</f>
        <v>91.5</v>
      </c>
      <c r="F746" s="84">
        <f>VLOOKUP($A$742,Raport5!$B$8:$T$280,6)</f>
        <v>90</v>
      </c>
      <c r="G746" s="84">
        <f>VLOOKUP($A$742,Raport5!$B$8:$T$280,7)</f>
        <v>91.5</v>
      </c>
      <c r="H746" s="84">
        <f>VLOOKUP($A$742,Raport5!$B$8:$T$280,8)</f>
        <v>92.5</v>
      </c>
      <c r="I746" s="84">
        <f>VLOOKUP($A$742,Raport5!$B$8:$T$280,9)</f>
        <v>88.5</v>
      </c>
      <c r="J746" s="84">
        <f>VLOOKUP($A$742,Raport5!$B$8:$T$280,10)</f>
        <v>93.5</v>
      </c>
      <c r="K746" s="84">
        <f>VLOOKUP($A$742,Raport5!$B$8:$T$280,11)</f>
        <v>90</v>
      </c>
      <c r="L746" s="84">
        <f>VLOOKUP($A$742,Raport5!$B$8:$T$280,12)</f>
        <v>89.5</v>
      </c>
      <c r="M746" s="84">
        <f>VLOOKUP($A$742,Raport5!$B$8:$T$280,13)</f>
        <v>88</v>
      </c>
      <c r="N746" s="84">
        <f>VLOOKUP($A$742,Raport5!$B$8:$T$280,14)</f>
        <v>87.5</v>
      </c>
      <c r="O746" s="84">
        <f>VLOOKUP($A$742,Raport5!$B$8:$T$280,15)</f>
        <v>88</v>
      </c>
      <c r="P746" s="84">
        <f>VLOOKUP($A$742,Raport5!$B$8:$T$280,16)</f>
        <v>85.5</v>
      </c>
      <c r="Q746" s="84">
        <f>VLOOKUP($A$742,Raport5!$B$8:$T$280,17)</f>
        <v>89.5</v>
      </c>
      <c r="R746" s="84">
        <f>VLOOKUP($A$742,Raport5!$B$8:$T$280,18)</f>
        <v>86.5</v>
      </c>
      <c r="S746" s="38">
        <f t="shared" si="404"/>
        <v>1338.5</v>
      </c>
      <c r="T746" s="38">
        <f t="shared" si="406"/>
        <v>89.23</v>
      </c>
      <c r="U746" s="375"/>
      <c r="V746" s="340"/>
    </row>
    <row r="747" spans="1:22" ht="15" customHeight="1">
      <c r="A747" s="361"/>
      <c r="B747" s="78">
        <f>VLOOKUP($A$742,PresensiMIPA!$A$7:$W$360,2)</f>
        <v>12269</v>
      </c>
      <c r="C747" s="35" t="s">
        <v>67</v>
      </c>
      <c r="D747" s="84">
        <f>VLOOKUP($A$742,Raport6!$B$8:$T$280,4)</f>
        <v>89.5</v>
      </c>
      <c r="E747" s="84">
        <f>VLOOKUP($A$742,Raport6!$B$8:$T$280,5)</f>
        <v>95</v>
      </c>
      <c r="F747" s="84">
        <f>VLOOKUP($A$742,Raport6!$B$8:$T$280,6)</f>
        <v>94</v>
      </c>
      <c r="G747" s="84">
        <f>VLOOKUP($A$742,Raport6!$B$8:$T$280,7)</f>
        <v>91.5</v>
      </c>
      <c r="H747" s="84">
        <f>VLOOKUP($A$742,Raport6!$B$8:$T$280,8)</f>
        <v>92.5</v>
      </c>
      <c r="I747" s="84">
        <f>VLOOKUP($A$742,Raport6!$B$8:$T$280,9)</f>
        <v>89</v>
      </c>
      <c r="J747" s="84">
        <f>VLOOKUP($A$742,Raport6!$B$8:$T$280,10)</f>
        <v>96.5</v>
      </c>
      <c r="K747" s="84">
        <f>VLOOKUP($A$742,Raport6!$B$8:$T$280,11)</f>
        <v>93</v>
      </c>
      <c r="L747" s="84">
        <f>VLOOKUP($A$742,Raport6!$B$8:$T$280,12)</f>
        <v>89</v>
      </c>
      <c r="M747" s="84">
        <f>VLOOKUP($A$742,Raport6!$B$8:$T$280,13)</f>
        <v>90</v>
      </c>
      <c r="N747" s="84">
        <f>VLOOKUP($A$742,Raport6!$B$8:$T$280,14)</f>
        <v>88</v>
      </c>
      <c r="O747" s="84">
        <f>VLOOKUP($A$742,Raport6!$B$8:$T$280,15)</f>
        <v>88</v>
      </c>
      <c r="P747" s="84">
        <f>VLOOKUP($A$742,Raport6!$B$8:$T$280,16)</f>
        <v>86</v>
      </c>
      <c r="Q747" s="84">
        <f>VLOOKUP($A$742,Raport6!$B$8:$T$280,17)</f>
        <v>88.5</v>
      </c>
      <c r="R747" s="84">
        <f>VLOOKUP($A$742,Raport6!$B$8:$T$280,18)</f>
        <v>87.5</v>
      </c>
      <c r="S747" s="38">
        <f t="shared" si="404"/>
        <v>1358</v>
      </c>
      <c r="T747" s="38">
        <f t="shared" si="406"/>
        <v>90.53</v>
      </c>
      <c r="U747" s="375"/>
      <c r="V747" s="340"/>
    </row>
    <row r="748" spans="1:22" ht="15" customHeight="1">
      <c r="A748" s="361"/>
      <c r="B748" s="78" t="str">
        <f>VLOOKUP($A$742,PresensiMIPA!$A$7:$W$360,3)</f>
        <v>0042550073</v>
      </c>
      <c r="C748" s="28" t="s">
        <v>21</v>
      </c>
      <c r="D748" s="40">
        <f t="shared" ref="D748:S748" si="407">ROUND(((D742+D743+D744+D745+D746+D747)/6),2)</f>
        <v>83.17</v>
      </c>
      <c r="E748" s="40">
        <f t="shared" si="407"/>
        <v>85.5</v>
      </c>
      <c r="F748" s="40">
        <f t="shared" si="407"/>
        <v>83.58</v>
      </c>
      <c r="G748" s="40">
        <f t="shared" si="407"/>
        <v>87.92</v>
      </c>
      <c r="H748" s="40">
        <f t="shared" si="407"/>
        <v>84.92</v>
      </c>
      <c r="I748" s="40">
        <f t="shared" si="407"/>
        <v>85.17</v>
      </c>
      <c r="J748" s="40">
        <f t="shared" si="407"/>
        <v>90.83</v>
      </c>
      <c r="K748" s="40">
        <f t="shared" si="407"/>
        <v>86.92</v>
      </c>
      <c r="L748" s="40">
        <f t="shared" si="407"/>
        <v>86.25</v>
      </c>
      <c r="M748" s="40">
        <f t="shared" ref="M748" si="408">ROUND(((M742+M743+M744+M745+M746+M747)/6),2)</f>
        <v>82.33</v>
      </c>
      <c r="N748" s="40">
        <f t="shared" si="407"/>
        <v>81.92</v>
      </c>
      <c r="O748" s="40">
        <f t="shared" si="407"/>
        <v>84.25</v>
      </c>
      <c r="P748" s="40">
        <f t="shared" si="407"/>
        <v>80.67</v>
      </c>
      <c r="Q748" s="40">
        <f t="shared" si="407"/>
        <v>86</v>
      </c>
      <c r="R748" s="40">
        <f t="shared" si="407"/>
        <v>83.92</v>
      </c>
      <c r="S748" s="39">
        <f t="shared" si="407"/>
        <v>1273.33</v>
      </c>
      <c r="T748" s="40">
        <f t="shared" si="406"/>
        <v>84.89</v>
      </c>
      <c r="U748" s="375"/>
      <c r="V748" s="340"/>
    </row>
    <row r="749" spans="1:22" ht="15" customHeight="1">
      <c r="A749" s="361"/>
      <c r="B749" s="78"/>
      <c r="C749" s="28" t="s">
        <v>206</v>
      </c>
      <c r="D749" s="79">
        <f>VLOOKUP($A$742,'Nilai USP'!$B$8:$T$280,4)</f>
        <v>99</v>
      </c>
      <c r="E749" s="79">
        <f>VLOOKUP($A$742,'Nilai USP'!$B$8:$T$280,5)</f>
        <v>88.461538461538467</v>
      </c>
      <c r="F749" s="79">
        <f>VLOOKUP($A$742,'Nilai USP'!$B$8:$T$280,6)</f>
        <v>92</v>
      </c>
      <c r="G749" s="79">
        <f>VLOOKUP($A$742,'Nilai USP'!$B$8:$T$280,7)</f>
        <v>91</v>
      </c>
      <c r="H749" s="79">
        <f>VLOOKUP($A$742,'Nilai USP'!$B$8:$T$280,8)</f>
        <v>84</v>
      </c>
      <c r="I749" s="79">
        <f>VLOOKUP($A$742,'Nilai USP'!$B$8:$T$280,9)</f>
        <v>98</v>
      </c>
      <c r="J749" s="79">
        <f>VLOOKUP($A$742,'Nilai USP'!$B$8:$T$280,10)</f>
        <v>97</v>
      </c>
      <c r="K749" s="79">
        <f>VLOOKUP($A$742,'Nilai USP'!$B$8:$T$280,11)</f>
        <v>91</v>
      </c>
      <c r="L749" s="79">
        <f>VLOOKUP($A$742,'Nilai USP'!$B$8:$T$280,12)</f>
        <v>89</v>
      </c>
      <c r="M749" s="79">
        <f>VLOOKUP($A$742,'Nilai USP'!$B$8:$T$280,13)</f>
        <v>95.588235294117652</v>
      </c>
      <c r="N749" s="79">
        <f>VLOOKUP($A$742,'Nilai USP'!$B$8:$T$280,14)</f>
        <v>81</v>
      </c>
      <c r="O749" s="79">
        <f>VLOOKUP($A$742,'Nilai USP'!$B$8:$T$280,15)</f>
        <v>84</v>
      </c>
      <c r="P749" s="79">
        <f>VLOOKUP($A$742,'Nilai USP'!$B$8:$T$280,16)</f>
        <v>92</v>
      </c>
      <c r="Q749" s="79">
        <f>VLOOKUP($A$742,'Nilai USP'!$B$8:$T$280,17)</f>
        <v>83</v>
      </c>
      <c r="R749" s="79">
        <f>VLOOKUP($A$742,'Nilai USP'!$B$8:$T$280,18)</f>
        <v>89</v>
      </c>
      <c r="S749" s="38">
        <f t="shared" ref="S749:S756" si="409">SUM(D749:R749)</f>
        <v>1354.0497737556561</v>
      </c>
      <c r="T749" s="38">
        <f t="shared" si="406"/>
        <v>90.27</v>
      </c>
      <c r="U749" s="375"/>
      <c r="V749" s="340"/>
    </row>
    <row r="750" spans="1:22" ht="15" customHeight="1" thickBot="1">
      <c r="A750" s="362"/>
      <c r="B750" s="29"/>
      <c r="C750" s="37" t="s">
        <v>205</v>
      </c>
      <c r="D750" s="41">
        <f t="shared" ref="D750:R750" si="410">ROUND((D748*$V$6+D749*$V$7),0)</f>
        <v>91</v>
      </c>
      <c r="E750" s="41">
        <f t="shared" si="410"/>
        <v>87</v>
      </c>
      <c r="F750" s="41">
        <f t="shared" si="410"/>
        <v>88</v>
      </c>
      <c r="G750" s="41">
        <f t="shared" si="410"/>
        <v>89</v>
      </c>
      <c r="H750" s="41">
        <f t="shared" si="410"/>
        <v>84</v>
      </c>
      <c r="I750" s="41">
        <f t="shared" si="410"/>
        <v>92</v>
      </c>
      <c r="J750" s="41">
        <f t="shared" si="410"/>
        <v>94</v>
      </c>
      <c r="K750" s="41">
        <f t="shared" si="410"/>
        <v>89</v>
      </c>
      <c r="L750" s="41">
        <f t="shared" si="410"/>
        <v>88</v>
      </c>
      <c r="M750" s="41">
        <f t="shared" si="410"/>
        <v>89</v>
      </c>
      <c r="N750" s="41">
        <f t="shared" si="410"/>
        <v>81</v>
      </c>
      <c r="O750" s="41">
        <f t="shared" si="410"/>
        <v>84</v>
      </c>
      <c r="P750" s="41">
        <f t="shared" si="410"/>
        <v>86</v>
      </c>
      <c r="Q750" s="41">
        <f t="shared" si="410"/>
        <v>85</v>
      </c>
      <c r="R750" s="41">
        <f t="shared" si="410"/>
        <v>86</v>
      </c>
      <c r="S750" s="41">
        <f t="shared" si="409"/>
        <v>1313</v>
      </c>
      <c r="T750" s="41">
        <f t="shared" si="406"/>
        <v>87.53</v>
      </c>
      <c r="U750" s="376"/>
      <c r="V750" s="341"/>
    </row>
    <row r="751" spans="1:22" ht="15" customHeight="1" thickTop="1">
      <c r="A751" s="377">
        <v>83</v>
      </c>
      <c r="B751" s="26"/>
      <c r="C751" s="34" t="s">
        <v>34</v>
      </c>
      <c r="D751" s="83">
        <f>VLOOKUP($A$751,Raport1!$B$8:$T$280,4)</f>
        <v>84</v>
      </c>
      <c r="E751" s="83">
        <f>VLOOKUP($A$751,Raport1!$B$8:$T$280,5)</f>
        <v>80</v>
      </c>
      <c r="F751" s="83">
        <f>VLOOKUP($A$751,Raport1!$B$8:$T$280,6)</f>
        <v>77</v>
      </c>
      <c r="G751" s="83">
        <f>VLOOKUP($A$751,Raport1!$B$8:$T$280,7)</f>
        <v>80.5</v>
      </c>
      <c r="H751" s="83">
        <f>VLOOKUP($A$751,Raport1!$B$8:$T$280,8)</f>
        <v>76</v>
      </c>
      <c r="I751" s="83">
        <f>VLOOKUP($A$751,Raport1!$B$8:$T$280,9)</f>
        <v>78.5</v>
      </c>
      <c r="J751" s="83">
        <f>VLOOKUP($A$751,Raport1!$B$8:$T$280,10)</f>
        <v>84</v>
      </c>
      <c r="K751" s="83">
        <f>VLOOKUP($A$751,Raport1!$B$8:$T$280,11)</f>
        <v>82</v>
      </c>
      <c r="L751" s="83">
        <f>VLOOKUP($A$751,Raport1!$B$8:$T$280,12)</f>
        <v>85</v>
      </c>
      <c r="M751" s="83">
        <f>VLOOKUP($A$751,Raport1!$B$8:$T$280,13)</f>
        <v>83.5</v>
      </c>
      <c r="N751" s="83">
        <f>VLOOKUP($A$751,Raport1!$B$8:$T$280,14)</f>
        <v>78</v>
      </c>
      <c r="O751" s="83">
        <f>VLOOKUP($A$751,Raport1!$B$8:$T$280,15)</f>
        <v>79</v>
      </c>
      <c r="P751" s="83">
        <f>VLOOKUP($A$751,Raport1!$B$8:$T$280,16)</f>
        <v>72</v>
      </c>
      <c r="Q751" s="83">
        <f>VLOOKUP($A$751,Raport1!$B$8:$T$280,17)</f>
        <v>80.5</v>
      </c>
      <c r="R751" s="83">
        <f>VLOOKUP($A$751,Raport1!$B$8:$T$280,18)</f>
        <v>79</v>
      </c>
      <c r="S751" s="80">
        <f t="shared" si="409"/>
        <v>1199</v>
      </c>
      <c r="T751" s="80">
        <f t="shared" ref="T751:T759" si="411">ROUND(S751/COUNT(D751:R751),2)</f>
        <v>79.930000000000007</v>
      </c>
      <c r="U751" s="337" t="s">
        <v>203</v>
      </c>
      <c r="V751" s="340" t="s">
        <v>33</v>
      </c>
    </row>
    <row r="752" spans="1:22" ht="15" customHeight="1">
      <c r="A752" s="361"/>
      <c r="B752" s="26"/>
      <c r="C752" s="35" t="s">
        <v>35</v>
      </c>
      <c r="D752" s="84">
        <f>VLOOKUP($A$751,Raport2!$B$8:$T$280,4)</f>
        <v>82</v>
      </c>
      <c r="E752" s="84">
        <f>VLOOKUP($A$751,Raport2!$B$8:$T$280,5)</f>
        <v>81</v>
      </c>
      <c r="F752" s="84">
        <f>VLOOKUP($A$751,Raport2!$B$8:$T$280,6)</f>
        <v>81.5</v>
      </c>
      <c r="G752" s="84">
        <f>VLOOKUP($A$751,Raport2!$B$8:$T$280,7)</f>
        <v>88</v>
      </c>
      <c r="H752" s="84">
        <f>VLOOKUP($A$751,Raport2!$B$8:$T$280,8)</f>
        <v>76</v>
      </c>
      <c r="I752" s="84">
        <f>VLOOKUP($A$751,Raport2!$B$8:$T$280,9)</f>
        <v>85.5</v>
      </c>
      <c r="J752" s="84">
        <f>VLOOKUP($A$751,Raport2!$B$8:$T$280,10)</f>
        <v>89</v>
      </c>
      <c r="K752" s="84">
        <f>VLOOKUP($A$751,Raport2!$B$8:$T$280,11)</f>
        <v>84</v>
      </c>
      <c r="L752" s="84">
        <f>VLOOKUP($A$751,Raport2!$B$8:$T$280,12)</f>
        <v>84.5</v>
      </c>
      <c r="M752" s="84">
        <f>VLOOKUP($A$751,Raport2!$B$8:$T$280,13)</f>
        <v>86</v>
      </c>
      <c r="N752" s="84">
        <f>VLOOKUP($A$751,Raport2!$B$8:$T$280,14)</f>
        <v>84</v>
      </c>
      <c r="O752" s="84">
        <f>VLOOKUP($A$751,Raport2!$B$8:$T$280,15)</f>
        <v>79.5</v>
      </c>
      <c r="P752" s="84">
        <f>VLOOKUP($A$751,Raport2!$B$8:$T$280,16)</f>
        <v>80</v>
      </c>
      <c r="Q752" s="84">
        <f>VLOOKUP($A$751,Raport2!$B$8:$T$280,17)</f>
        <v>83.5</v>
      </c>
      <c r="R752" s="84">
        <f>VLOOKUP($A$751,Raport2!$B$8:$T$280,18)</f>
        <v>85.5</v>
      </c>
      <c r="S752" s="38">
        <f t="shared" si="409"/>
        <v>1250</v>
      </c>
      <c r="T752" s="38">
        <f t="shared" si="411"/>
        <v>83.33</v>
      </c>
      <c r="U752" s="375"/>
      <c r="V752" s="340"/>
    </row>
    <row r="753" spans="1:22" ht="15" customHeight="1">
      <c r="A753" s="361"/>
      <c r="B753" s="342" t="str">
        <f>VLOOKUP($A$751,PresensiMIPA!$A$7:$W$360,7)</f>
        <v>ISLHA KOMARIYAH MAULIDINA</v>
      </c>
      <c r="C753" s="35" t="s">
        <v>22</v>
      </c>
      <c r="D753" s="84">
        <f>VLOOKUP($A$751,Raport3!$B$8:$T$280,4)</f>
        <v>85</v>
      </c>
      <c r="E753" s="84">
        <f>VLOOKUP($A$751,Raport3!$B$8:$T$280,5)</f>
        <v>85</v>
      </c>
      <c r="F753" s="84">
        <f>VLOOKUP($A$751,Raport3!$B$8:$T$280,6)</f>
        <v>86</v>
      </c>
      <c r="G753" s="84">
        <f>VLOOKUP($A$751,Raport3!$B$8:$T$280,7)</f>
        <v>87.5</v>
      </c>
      <c r="H753" s="84">
        <f>VLOOKUP($A$751,Raport3!$B$8:$T$280,8)</f>
        <v>86.5</v>
      </c>
      <c r="I753" s="84">
        <f>VLOOKUP($A$751,Raport3!$B$8:$T$280,9)</f>
        <v>86</v>
      </c>
      <c r="J753" s="84">
        <f>VLOOKUP($A$751,Raport3!$B$8:$T$280,10)</f>
        <v>87.5</v>
      </c>
      <c r="K753" s="84">
        <f>VLOOKUP($A$751,Raport3!$B$8:$T$280,11)</f>
        <v>86</v>
      </c>
      <c r="L753" s="84">
        <f>VLOOKUP($A$751,Raport3!$B$8:$T$280,12)</f>
        <v>82.5</v>
      </c>
      <c r="M753" s="84">
        <f>VLOOKUP($A$751,Raport3!$B$8:$T$280,13)</f>
        <v>90</v>
      </c>
      <c r="N753" s="84">
        <f>VLOOKUP($A$751,Raport3!$B$8:$T$280,14)</f>
        <v>86.5</v>
      </c>
      <c r="O753" s="84">
        <f>VLOOKUP($A$751,Raport3!$B$8:$T$280,15)</f>
        <v>81</v>
      </c>
      <c r="P753" s="84">
        <f>VLOOKUP($A$751,Raport3!$B$8:$T$280,16)</f>
        <v>91</v>
      </c>
      <c r="Q753" s="84">
        <f>VLOOKUP($A$751,Raport3!$B$8:$T$280,17)</f>
        <v>84</v>
      </c>
      <c r="R753" s="84">
        <f>VLOOKUP($A$751,Raport3!$B$8:$T$280,18)</f>
        <v>88</v>
      </c>
      <c r="S753" s="38">
        <f t="shared" si="409"/>
        <v>1292.5</v>
      </c>
      <c r="T753" s="38">
        <f t="shared" si="411"/>
        <v>86.17</v>
      </c>
      <c r="U753" s="375"/>
      <c r="V753" s="340"/>
    </row>
    <row r="754" spans="1:22" ht="15" customHeight="1">
      <c r="A754" s="361"/>
      <c r="B754" s="342"/>
      <c r="C754" s="35" t="s">
        <v>23</v>
      </c>
      <c r="D754" s="84">
        <f>VLOOKUP($A$751,Raport4!$B$8:$T$255,4)</f>
        <v>88.5</v>
      </c>
      <c r="E754" s="84">
        <f>VLOOKUP($A$751,Raport4!$B$8:$T$255,5)</f>
        <v>90</v>
      </c>
      <c r="F754" s="84">
        <f>VLOOKUP($A$751,Raport4!$B$8:$T$255,6)</f>
        <v>88.5</v>
      </c>
      <c r="G754" s="84">
        <f>VLOOKUP($A$751,Raport4!$B$8:$T$255,7)</f>
        <v>93</v>
      </c>
      <c r="H754" s="84">
        <f>VLOOKUP($A$751,Raport4!$B$8:$T$255,8)</f>
        <v>89</v>
      </c>
      <c r="I754" s="84">
        <f>VLOOKUP($A$751,Raport4!$B$8:$T$255,9)</f>
        <v>87.5</v>
      </c>
      <c r="J754" s="84">
        <f>VLOOKUP($A$751,Raport4!$B$8:$T$255,10)</f>
        <v>93</v>
      </c>
      <c r="K754" s="84">
        <f>VLOOKUP($A$751,Raport4!$B$8:$T$255,11)</f>
        <v>86</v>
      </c>
      <c r="L754" s="84">
        <f>VLOOKUP($A$751,Raport4!$B$8:$T$255,12)</f>
        <v>86</v>
      </c>
      <c r="M754" s="84">
        <f>VLOOKUP($A$751,Raport4!$B$8:$T$255,12)</f>
        <v>86</v>
      </c>
      <c r="N754" s="84">
        <f>VLOOKUP($A$751,Raport4!$B$8:$T$255,14)</f>
        <v>87</v>
      </c>
      <c r="O754" s="84">
        <f>VLOOKUP($A$751,Raport4!$B$8:$T$255,15)</f>
        <v>85</v>
      </c>
      <c r="P754" s="84">
        <f>VLOOKUP($A$751,Raport4!$B$8:$T$255,16)</f>
        <v>91.5</v>
      </c>
      <c r="Q754" s="84">
        <f>VLOOKUP($A$751,Raport4!$B$8:$T$255,17)</f>
        <v>84</v>
      </c>
      <c r="R754" s="84">
        <f>VLOOKUP($A$751,Raport4!$B$8:$T$255,18)</f>
        <v>88.5</v>
      </c>
      <c r="S754" s="38">
        <f t="shared" si="409"/>
        <v>1323.5</v>
      </c>
      <c r="T754" s="38">
        <f t="shared" si="411"/>
        <v>88.23</v>
      </c>
      <c r="U754" s="375"/>
      <c r="V754" s="340"/>
    </row>
    <row r="755" spans="1:22" ht="15" customHeight="1">
      <c r="A755" s="361"/>
      <c r="B755" s="77" t="str">
        <f>VLOOKUP($A$751,PresensiMIPA!$A$7:$W$360,4)</f>
        <v>3526016204040001</v>
      </c>
      <c r="C755" s="35" t="s">
        <v>24</v>
      </c>
      <c r="D755" s="84">
        <f>VLOOKUP($A$751,Raport5!$B$8:$T$280,4)</f>
        <v>88.5</v>
      </c>
      <c r="E755" s="84">
        <f>VLOOKUP($A$751,Raport5!$B$8:$T$280,5)</f>
        <v>93.5</v>
      </c>
      <c r="F755" s="84">
        <f>VLOOKUP($A$751,Raport5!$B$8:$T$280,6)</f>
        <v>91</v>
      </c>
      <c r="G755" s="84">
        <f>VLOOKUP($A$751,Raport5!$B$8:$T$280,7)</f>
        <v>93.5</v>
      </c>
      <c r="H755" s="84">
        <f>VLOOKUP($A$751,Raport5!$B$8:$T$280,8)</f>
        <v>94.5</v>
      </c>
      <c r="I755" s="84">
        <f>VLOOKUP($A$751,Raport5!$B$8:$T$280,9)</f>
        <v>88.5</v>
      </c>
      <c r="J755" s="84">
        <f>VLOOKUP($A$751,Raport5!$B$8:$T$280,10)</f>
        <v>95</v>
      </c>
      <c r="K755" s="84">
        <f>VLOOKUP($A$751,Raport5!$B$8:$T$280,11)</f>
        <v>90</v>
      </c>
      <c r="L755" s="84">
        <f>VLOOKUP($A$751,Raport5!$B$8:$T$280,12)</f>
        <v>90</v>
      </c>
      <c r="M755" s="84">
        <f>VLOOKUP($A$751,Raport5!$B$8:$T$280,13)</f>
        <v>95</v>
      </c>
      <c r="N755" s="84">
        <f>VLOOKUP($A$751,Raport5!$B$8:$T$280,14)</f>
        <v>89</v>
      </c>
      <c r="O755" s="84">
        <f>VLOOKUP($A$751,Raport5!$B$8:$T$280,15)</f>
        <v>89.5</v>
      </c>
      <c r="P755" s="84">
        <f>VLOOKUP($A$751,Raport5!$B$8:$T$280,16)</f>
        <v>92</v>
      </c>
      <c r="Q755" s="84">
        <f>VLOOKUP($A$751,Raport5!$B$8:$T$280,17)</f>
        <v>90.5</v>
      </c>
      <c r="R755" s="84">
        <f>VLOOKUP($A$751,Raport5!$B$8:$T$280,18)</f>
        <v>91.5</v>
      </c>
      <c r="S755" s="38">
        <f t="shared" si="409"/>
        <v>1372</v>
      </c>
      <c r="T755" s="38">
        <f t="shared" si="411"/>
        <v>91.47</v>
      </c>
      <c r="U755" s="375"/>
      <c r="V755" s="340"/>
    </row>
    <row r="756" spans="1:22" ht="15" customHeight="1">
      <c r="A756" s="361"/>
      <c r="B756" s="78">
        <f>VLOOKUP($A$751,PresensiMIPA!$A$7:$W$360,2)</f>
        <v>12289</v>
      </c>
      <c r="C756" s="35" t="s">
        <v>67</v>
      </c>
      <c r="D756" s="84">
        <f>VLOOKUP($A$751,Raport6!$B$8:$T$280,4)</f>
        <v>91</v>
      </c>
      <c r="E756" s="84">
        <f>VLOOKUP($A$751,Raport6!$B$8:$T$280,5)</f>
        <v>96</v>
      </c>
      <c r="F756" s="84">
        <f>VLOOKUP($A$751,Raport6!$B$8:$T$280,6)</f>
        <v>95</v>
      </c>
      <c r="G756" s="84">
        <f>VLOOKUP($A$751,Raport6!$B$8:$T$280,7)</f>
        <v>93.5</v>
      </c>
      <c r="H756" s="84">
        <f>VLOOKUP($A$751,Raport6!$B$8:$T$280,8)</f>
        <v>94.5</v>
      </c>
      <c r="I756" s="84">
        <f>VLOOKUP($A$751,Raport6!$B$8:$T$280,9)</f>
        <v>90.5</v>
      </c>
      <c r="J756" s="84">
        <f>VLOOKUP($A$751,Raport6!$B$8:$T$280,10)</f>
        <v>97.5</v>
      </c>
      <c r="K756" s="84">
        <f>VLOOKUP($A$751,Raport6!$B$8:$T$280,11)</f>
        <v>93</v>
      </c>
      <c r="L756" s="84">
        <f>VLOOKUP($A$751,Raport6!$B$8:$T$280,12)</f>
        <v>94.5</v>
      </c>
      <c r="M756" s="84">
        <f>VLOOKUP($A$751,Raport6!$B$8:$T$280,13)</f>
        <v>97.5</v>
      </c>
      <c r="N756" s="84">
        <f>VLOOKUP($A$751,Raport6!$B$8:$T$280,14)</f>
        <v>88.5</v>
      </c>
      <c r="O756" s="84">
        <f>VLOOKUP($A$751,Raport6!$B$8:$T$280,15)</f>
        <v>89.5</v>
      </c>
      <c r="P756" s="84">
        <f>VLOOKUP($A$751,Raport6!$B$8:$T$280,16)</f>
        <v>92</v>
      </c>
      <c r="Q756" s="84">
        <f>VLOOKUP($A$751,Raport6!$B$8:$T$280,17)</f>
        <v>91.5</v>
      </c>
      <c r="R756" s="84">
        <f>VLOOKUP($A$751,Raport6!$B$8:$T$280,18)</f>
        <v>92.5</v>
      </c>
      <c r="S756" s="38">
        <f t="shared" si="409"/>
        <v>1397</v>
      </c>
      <c r="T756" s="38">
        <f t="shared" si="411"/>
        <v>93.13</v>
      </c>
      <c r="U756" s="375"/>
      <c r="V756" s="340"/>
    </row>
    <row r="757" spans="1:22" ht="15" customHeight="1">
      <c r="A757" s="361"/>
      <c r="B757" s="78" t="str">
        <f>VLOOKUP($A$751,PresensiMIPA!$A$7:$W$360,3)</f>
        <v>0044453675</v>
      </c>
      <c r="C757" s="28" t="s">
        <v>21</v>
      </c>
      <c r="D757" s="40">
        <f t="shared" ref="D757:S757" si="412">ROUND(((D751+D752+D753+D754+D755+D756)/6),2)</f>
        <v>86.5</v>
      </c>
      <c r="E757" s="40">
        <f t="shared" si="412"/>
        <v>87.58</v>
      </c>
      <c r="F757" s="40">
        <f t="shared" si="412"/>
        <v>86.5</v>
      </c>
      <c r="G757" s="40">
        <f t="shared" si="412"/>
        <v>89.33</v>
      </c>
      <c r="H757" s="40">
        <f t="shared" si="412"/>
        <v>86.08</v>
      </c>
      <c r="I757" s="40">
        <f t="shared" si="412"/>
        <v>86.08</v>
      </c>
      <c r="J757" s="40">
        <f t="shared" si="412"/>
        <v>91</v>
      </c>
      <c r="K757" s="40">
        <f t="shared" si="412"/>
        <v>86.83</v>
      </c>
      <c r="L757" s="40">
        <f t="shared" si="412"/>
        <v>87.08</v>
      </c>
      <c r="M757" s="40">
        <f t="shared" ref="M757" si="413">ROUND(((M751+M752+M753+M754+M755+M756)/6),2)</f>
        <v>89.67</v>
      </c>
      <c r="N757" s="40">
        <f t="shared" si="412"/>
        <v>85.5</v>
      </c>
      <c r="O757" s="40">
        <f t="shared" si="412"/>
        <v>83.92</v>
      </c>
      <c r="P757" s="40">
        <f t="shared" si="412"/>
        <v>86.42</v>
      </c>
      <c r="Q757" s="40">
        <f t="shared" si="412"/>
        <v>85.67</v>
      </c>
      <c r="R757" s="40">
        <f t="shared" si="412"/>
        <v>87.5</v>
      </c>
      <c r="S757" s="39">
        <f t="shared" si="412"/>
        <v>1305.67</v>
      </c>
      <c r="T757" s="40">
        <f t="shared" si="411"/>
        <v>87.04</v>
      </c>
      <c r="U757" s="375"/>
      <c r="V757" s="340"/>
    </row>
    <row r="758" spans="1:22" ht="15" customHeight="1">
      <c r="A758" s="361"/>
      <c r="B758" s="78"/>
      <c r="C758" s="28" t="s">
        <v>206</v>
      </c>
      <c r="D758" s="79">
        <f>VLOOKUP($A$751,'Nilai USP'!$B$8:$T$280,4)</f>
        <v>100</v>
      </c>
      <c r="E758" s="79">
        <f>VLOOKUP($A$751,'Nilai USP'!$B$8:$T$280,5)</f>
        <v>88.461538461538467</v>
      </c>
      <c r="F758" s="79">
        <f>VLOOKUP($A$751,'Nilai USP'!$B$8:$T$280,6)</f>
        <v>91</v>
      </c>
      <c r="G758" s="79">
        <f>VLOOKUP($A$751,'Nilai USP'!$B$8:$T$280,7)</f>
        <v>91</v>
      </c>
      <c r="H758" s="79">
        <f>VLOOKUP($A$751,'Nilai USP'!$B$8:$T$280,8)</f>
        <v>82</v>
      </c>
      <c r="I758" s="79">
        <f>VLOOKUP($A$751,'Nilai USP'!$B$8:$T$280,9)</f>
        <v>96</v>
      </c>
      <c r="J758" s="79">
        <f>VLOOKUP($A$751,'Nilai USP'!$B$8:$T$280,10)</f>
        <v>99</v>
      </c>
      <c r="K758" s="79">
        <f>VLOOKUP($A$751,'Nilai USP'!$B$8:$T$280,11)</f>
        <v>96</v>
      </c>
      <c r="L758" s="79">
        <f>VLOOKUP($A$751,'Nilai USP'!$B$8:$T$280,12)</f>
        <v>94</v>
      </c>
      <c r="M758" s="79">
        <f>VLOOKUP($A$751,'Nilai USP'!$B$8:$T$280,13)</f>
        <v>96.470588235294116</v>
      </c>
      <c r="N758" s="79">
        <f>VLOOKUP($A$751,'Nilai USP'!$B$8:$T$280,14)</f>
        <v>85</v>
      </c>
      <c r="O758" s="79">
        <f>VLOOKUP($A$751,'Nilai USP'!$B$8:$T$280,15)</f>
        <v>84</v>
      </c>
      <c r="P758" s="79">
        <f>VLOOKUP($A$751,'Nilai USP'!$B$8:$T$280,16)</f>
        <v>95</v>
      </c>
      <c r="Q758" s="79">
        <f>VLOOKUP($A$751,'Nilai USP'!$B$8:$T$280,17)</f>
        <v>86</v>
      </c>
      <c r="R758" s="79">
        <f>VLOOKUP($A$751,'Nilai USP'!$B$8:$T$280,18)</f>
        <v>89</v>
      </c>
      <c r="S758" s="38">
        <f t="shared" ref="S758:S765" si="414">SUM(D758:R758)</f>
        <v>1372.9321266968327</v>
      </c>
      <c r="T758" s="38">
        <f t="shared" si="411"/>
        <v>91.53</v>
      </c>
      <c r="U758" s="375"/>
      <c r="V758" s="340"/>
    </row>
    <row r="759" spans="1:22" ht="15" customHeight="1" thickBot="1">
      <c r="A759" s="362"/>
      <c r="B759" s="29"/>
      <c r="C759" s="37" t="s">
        <v>205</v>
      </c>
      <c r="D759" s="41">
        <f t="shared" ref="D759:R759" si="415">ROUND((D757*$V$6+D758*$V$7),0)</f>
        <v>93</v>
      </c>
      <c r="E759" s="41">
        <f t="shared" si="415"/>
        <v>88</v>
      </c>
      <c r="F759" s="41">
        <f t="shared" si="415"/>
        <v>89</v>
      </c>
      <c r="G759" s="41">
        <f t="shared" si="415"/>
        <v>90</v>
      </c>
      <c r="H759" s="41">
        <f t="shared" si="415"/>
        <v>84</v>
      </c>
      <c r="I759" s="41">
        <f t="shared" si="415"/>
        <v>91</v>
      </c>
      <c r="J759" s="41">
        <f t="shared" si="415"/>
        <v>95</v>
      </c>
      <c r="K759" s="41">
        <f t="shared" si="415"/>
        <v>91</v>
      </c>
      <c r="L759" s="41">
        <f t="shared" si="415"/>
        <v>91</v>
      </c>
      <c r="M759" s="41">
        <f t="shared" si="415"/>
        <v>93</v>
      </c>
      <c r="N759" s="41">
        <f t="shared" si="415"/>
        <v>85</v>
      </c>
      <c r="O759" s="41">
        <f t="shared" si="415"/>
        <v>84</v>
      </c>
      <c r="P759" s="41">
        <f t="shared" si="415"/>
        <v>91</v>
      </c>
      <c r="Q759" s="41">
        <f t="shared" si="415"/>
        <v>86</v>
      </c>
      <c r="R759" s="41">
        <f t="shared" si="415"/>
        <v>88</v>
      </c>
      <c r="S759" s="41">
        <f t="shared" si="414"/>
        <v>1339</v>
      </c>
      <c r="T759" s="41">
        <f t="shared" si="411"/>
        <v>89.27</v>
      </c>
      <c r="U759" s="376"/>
      <c r="V759" s="341"/>
    </row>
    <row r="760" spans="1:22" ht="15" customHeight="1" thickTop="1">
      <c r="A760" s="377">
        <v>84</v>
      </c>
      <c r="B760" s="26"/>
      <c r="C760" s="34" t="s">
        <v>34</v>
      </c>
      <c r="D760" s="83">
        <f>VLOOKUP($A$760,Raport1!$B$8:$T$280,4)</f>
        <v>76</v>
      </c>
      <c r="E760" s="83">
        <f>VLOOKUP($A$760,Raport1!$B$8:$T$280,5)</f>
        <v>73</v>
      </c>
      <c r="F760" s="83">
        <f>VLOOKUP($A$760,Raport1!$B$8:$T$280,6)</f>
        <v>71</v>
      </c>
      <c r="G760" s="83">
        <f>VLOOKUP($A$760,Raport1!$B$8:$T$280,7)</f>
        <v>75</v>
      </c>
      <c r="H760" s="83">
        <f>VLOOKUP($A$760,Raport1!$B$8:$T$280,8)</f>
        <v>70</v>
      </c>
      <c r="I760" s="83">
        <f>VLOOKUP($A$760,Raport1!$B$8:$T$280,9)</f>
        <v>75</v>
      </c>
      <c r="J760" s="83">
        <f>VLOOKUP($A$760,Raport1!$B$8:$T$280,10)</f>
        <v>85</v>
      </c>
      <c r="K760" s="83">
        <f>VLOOKUP($A$760,Raport1!$B$8:$T$280,11)</f>
        <v>81.5</v>
      </c>
      <c r="L760" s="83">
        <f>VLOOKUP($A$760,Raport1!$B$8:$T$280,12)</f>
        <v>82.5</v>
      </c>
      <c r="M760" s="83">
        <f>VLOOKUP($A$760,Raport1!$B$8:$T$280,13)</f>
        <v>72.5</v>
      </c>
      <c r="N760" s="83">
        <f>VLOOKUP($A$760,Raport1!$B$8:$T$280,14)</f>
        <v>70</v>
      </c>
      <c r="O760" s="83">
        <f>VLOOKUP($A$760,Raport1!$B$8:$T$280,15)</f>
        <v>72</v>
      </c>
      <c r="P760" s="83">
        <f>VLOOKUP($A$760,Raport1!$B$8:$T$280,16)</f>
        <v>69</v>
      </c>
      <c r="Q760" s="83">
        <f>VLOOKUP($A$760,Raport1!$B$8:$T$280,17)</f>
        <v>76.5</v>
      </c>
      <c r="R760" s="83">
        <f>VLOOKUP($A$760,Raport1!$B$8:$T$280,18)</f>
        <v>71</v>
      </c>
      <c r="S760" s="80">
        <f t="shared" si="414"/>
        <v>1120</v>
      </c>
      <c r="T760" s="80">
        <f t="shared" ref="T760:T768" si="416">ROUND(S760/COUNT(D760:R760),2)</f>
        <v>74.67</v>
      </c>
      <c r="U760" s="337" t="s">
        <v>203</v>
      </c>
      <c r="V760" s="340" t="s">
        <v>33</v>
      </c>
    </row>
    <row r="761" spans="1:22" ht="15" customHeight="1">
      <c r="A761" s="361"/>
      <c r="B761" s="26"/>
      <c r="C761" s="35" t="s">
        <v>35</v>
      </c>
      <c r="D761" s="84">
        <f>VLOOKUP($A$760,Raport2!$B$8:$T$280,4)</f>
        <v>77.5</v>
      </c>
      <c r="E761" s="84">
        <f>VLOOKUP($A$760,Raport2!$B$8:$T$280,5)</f>
        <v>76.5</v>
      </c>
      <c r="F761" s="84">
        <f>VLOOKUP($A$760,Raport2!$B$8:$T$280,6)</f>
        <v>73.5</v>
      </c>
      <c r="G761" s="84">
        <f>VLOOKUP($A$760,Raport2!$B$8:$T$280,7)</f>
        <v>86.5</v>
      </c>
      <c r="H761" s="84">
        <f>VLOOKUP($A$760,Raport2!$B$8:$T$280,8)</f>
        <v>70</v>
      </c>
      <c r="I761" s="84">
        <f>VLOOKUP($A$760,Raport2!$B$8:$T$280,9)</f>
        <v>78.5</v>
      </c>
      <c r="J761" s="84">
        <f>VLOOKUP($A$760,Raport2!$B$8:$T$280,10)</f>
        <v>88</v>
      </c>
      <c r="K761" s="84">
        <f>VLOOKUP($A$760,Raport2!$B$8:$T$280,11)</f>
        <v>83</v>
      </c>
      <c r="L761" s="84">
        <f>VLOOKUP($A$760,Raport2!$B$8:$T$280,12)</f>
        <v>81.5</v>
      </c>
      <c r="M761" s="84">
        <f>VLOOKUP($A$760,Raport2!$B$8:$T$280,13)</f>
        <v>74.5</v>
      </c>
      <c r="N761" s="84">
        <f>VLOOKUP($A$760,Raport2!$B$8:$T$280,14)</f>
        <v>74.5</v>
      </c>
      <c r="O761" s="84">
        <f>VLOOKUP($A$760,Raport2!$B$8:$T$280,15)</f>
        <v>75</v>
      </c>
      <c r="P761" s="84">
        <f>VLOOKUP($A$760,Raport2!$B$8:$T$280,16)</f>
        <v>77</v>
      </c>
      <c r="Q761" s="84">
        <f>VLOOKUP($A$760,Raport2!$B$8:$T$280,17)</f>
        <v>79</v>
      </c>
      <c r="R761" s="84">
        <f>VLOOKUP($A$760,Raport2!$B$8:$T$280,18)</f>
        <v>78</v>
      </c>
      <c r="S761" s="38">
        <f t="shared" si="414"/>
        <v>1173</v>
      </c>
      <c r="T761" s="38">
        <f t="shared" si="416"/>
        <v>78.2</v>
      </c>
      <c r="U761" s="375"/>
      <c r="V761" s="340"/>
    </row>
    <row r="762" spans="1:22" ht="15" customHeight="1">
      <c r="A762" s="361"/>
      <c r="B762" s="342" t="str">
        <f>VLOOKUP($A$760,PresensiMIPA!$A$7:$W$360,7)</f>
        <v>JUNIO FATHIR RESSY</v>
      </c>
      <c r="C762" s="35" t="s">
        <v>22</v>
      </c>
      <c r="D762" s="84">
        <f>VLOOKUP($A$760,Raport3!$B$8:$T$280,4)</f>
        <v>78</v>
      </c>
      <c r="E762" s="84">
        <f>VLOOKUP($A$760,Raport3!$B$8:$T$280,5)</f>
        <v>78</v>
      </c>
      <c r="F762" s="84">
        <f>VLOOKUP($A$760,Raport3!$B$8:$T$280,6)</f>
        <v>82.5</v>
      </c>
      <c r="G762" s="84">
        <f>VLOOKUP($A$760,Raport3!$B$8:$T$280,7)</f>
        <v>89.5</v>
      </c>
      <c r="H762" s="84">
        <f>VLOOKUP($A$760,Raport3!$B$8:$T$280,8)</f>
        <v>83</v>
      </c>
      <c r="I762" s="84">
        <f>VLOOKUP($A$760,Raport3!$B$8:$T$280,9)</f>
        <v>80.5</v>
      </c>
      <c r="J762" s="84">
        <f>VLOOKUP($A$760,Raport3!$B$8:$T$280,10)</f>
        <v>90</v>
      </c>
      <c r="K762" s="84">
        <f>VLOOKUP($A$760,Raport3!$B$8:$T$280,11)</f>
        <v>86</v>
      </c>
      <c r="L762" s="84">
        <f>VLOOKUP($A$760,Raport3!$B$8:$T$280,12)</f>
        <v>83.5</v>
      </c>
      <c r="M762" s="84">
        <f>VLOOKUP($A$760,Raport3!$B$8:$T$280,13)</f>
        <v>78.5</v>
      </c>
      <c r="N762" s="84">
        <f>VLOOKUP($A$760,Raport3!$B$8:$T$280,14)</f>
        <v>82</v>
      </c>
      <c r="O762" s="84">
        <f>VLOOKUP($A$760,Raport3!$B$8:$T$280,15)</f>
        <v>80.5</v>
      </c>
      <c r="P762" s="84">
        <f>VLOOKUP($A$760,Raport3!$B$8:$T$280,16)</f>
        <v>81</v>
      </c>
      <c r="Q762" s="84">
        <f>VLOOKUP($A$760,Raport3!$B$8:$T$280,17)</f>
        <v>79</v>
      </c>
      <c r="R762" s="84">
        <f>VLOOKUP($A$760,Raport3!$B$8:$T$280,18)</f>
        <v>79</v>
      </c>
      <c r="S762" s="38">
        <f t="shared" si="414"/>
        <v>1231</v>
      </c>
      <c r="T762" s="38">
        <f t="shared" si="416"/>
        <v>82.07</v>
      </c>
      <c r="U762" s="375"/>
      <c r="V762" s="340"/>
    </row>
    <row r="763" spans="1:22" ht="15" customHeight="1">
      <c r="A763" s="361"/>
      <c r="B763" s="342"/>
      <c r="C763" s="35" t="s">
        <v>23</v>
      </c>
      <c r="D763" s="84">
        <f>VLOOKUP($A$760,Raport4!$B$8:$T$255,4)</f>
        <v>80</v>
      </c>
      <c r="E763" s="84">
        <f>VLOOKUP($A$760,Raport4!$B$8:$T$255,5)</f>
        <v>79</v>
      </c>
      <c r="F763" s="84">
        <f>VLOOKUP($A$760,Raport4!$B$8:$T$255,6)</f>
        <v>83.5</v>
      </c>
      <c r="G763" s="84">
        <f>VLOOKUP($A$760,Raport4!$B$8:$T$255,7)</f>
        <v>89</v>
      </c>
      <c r="H763" s="84">
        <f>VLOOKUP($A$760,Raport4!$B$8:$T$255,8)</f>
        <v>87</v>
      </c>
      <c r="I763" s="84">
        <f>VLOOKUP($A$760,Raport4!$B$8:$T$255,9)</f>
        <v>81.5</v>
      </c>
      <c r="J763" s="84">
        <f>VLOOKUP($A$760,Raport4!$B$8:$T$255,10)</f>
        <v>90.5</v>
      </c>
      <c r="K763" s="84">
        <f>VLOOKUP($A$760,Raport4!$B$8:$T$255,11)</f>
        <v>86</v>
      </c>
      <c r="L763" s="84">
        <f>VLOOKUP($A$760,Raport4!$B$8:$T$255,12)</f>
        <v>84.5</v>
      </c>
      <c r="M763" s="84">
        <f>VLOOKUP($A$760,Raport4!$B$8:$T$255,12)</f>
        <v>84.5</v>
      </c>
      <c r="N763" s="84">
        <f>VLOOKUP($A$760,Raport4!$B$8:$T$255,14)</f>
        <v>84</v>
      </c>
      <c r="O763" s="84">
        <f>VLOOKUP($A$760,Raport4!$B$8:$T$255,15)</f>
        <v>79</v>
      </c>
      <c r="P763" s="84">
        <f>VLOOKUP($A$760,Raport4!$B$8:$T$255,16)</f>
        <v>81.5</v>
      </c>
      <c r="Q763" s="84">
        <f>VLOOKUP($A$760,Raport4!$B$8:$T$255,17)</f>
        <v>79</v>
      </c>
      <c r="R763" s="84">
        <f>VLOOKUP($A$760,Raport4!$B$8:$T$255,18)</f>
        <v>82.5</v>
      </c>
      <c r="S763" s="38">
        <f t="shared" si="414"/>
        <v>1251.5</v>
      </c>
      <c r="T763" s="38">
        <f t="shared" si="416"/>
        <v>83.43</v>
      </c>
      <c r="U763" s="375"/>
      <c r="V763" s="340"/>
    </row>
    <row r="764" spans="1:22" ht="15" customHeight="1">
      <c r="A764" s="361"/>
      <c r="B764" s="77" t="str">
        <f>VLOOKUP($A$760,PresensiMIPA!$A$7:$W$360,4)</f>
        <v>3526020306040002</v>
      </c>
      <c r="C764" s="35" t="s">
        <v>24</v>
      </c>
      <c r="D764" s="84">
        <f>VLOOKUP($A$760,Raport5!$B$8:$T$280,4)</f>
        <v>84</v>
      </c>
      <c r="E764" s="84">
        <f>VLOOKUP($A$760,Raport5!$B$8:$T$280,5)</f>
        <v>82</v>
      </c>
      <c r="F764" s="84">
        <f>VLOOKUP($A$760,Raport5!$B$8:$T$280,6)</f>
        <v>88</v>
      </c>
      <c r="G764" s="84">
        <f>VLOOKUP($A$760,Raport5!$B$8:$T$280,7)</f>
        <v>89.5</v>
      </c>
      <c r="H764" s="84">
        <f>VLOOKUP($A$760,Raport5!$B$8:$T$280,8)</f>
        <v>89</v>
      </c>
      <c r="I764" s="84">
        <f>VLOOKUP($A$760,Raport5!$B$8:$T$280,9)</f>
        <v>83</v>
      </c>
      <c r="J764" s="84">
        <f>VLOOKUP($A$760,Raport5!$B$8:$T$280,10)</f>
        <v>92.5</v>
      </c>
      <c r="K764" s="84">
        <f>VLOOKUP($A$760,Raport5!$B$8:$T$280,11)</f>
        <v>88</v>
      </c>
      <c r="L764" s="84">
        <f>VLOOKUP($A$760,Raport5!$B$8:$T$280,12)</f>
        <v>86.5</v>
      </c>
      <c r="M764" s="84">
        <f>VLOOKUP($A$760,Raport5!$B$8:$T$280,13)</f>
        <v>79</v>
      </c>
      <c r="N764" s="84">
        <f>VLOOKUP($A$760,Raport5!$B$8:$T$280,14)</f>
        <v>87.5</v>
      </c>
      <c r="O764" s="84">
        <f>VLOOKUP($A$760,Raport5!$B$8:$T$280,15)</f>
        <v>84.5</v>
      </c>
      <c r="P764" s="84">
        <f>VLOOKUP($A$760,Raport5!$B$8:$T$280,16)</f>
        <v>83.5</v>
      </c>
      <c r="Q764" s="84">
        <f>VLOOKUP($A$760,Raport5!$B$8:$T$280,17)</f>
        <v>88.5</v>
      </c>
      <c r="R764" s="84">
        <f>VLOOKUP($A$760,Raport5!$B$8:$T$280,18)</f>
        <v>83</v>
      </c>
      <c r="S764" s="38">
        <f t="shared" si="414"/>
        <v>1288.5</v>
      </c>
      <c r="T764" s="38">
        <f t="shared" si="416"/>
        <v>85.9</v>
      </c>
      <c r="U764" s="375"/>
      <c r="V764" s="340"/>
    </row>
    <row r="765" spans="1:22" ht="15" customHeight="1">
      <c r="A765" s="361"/>
      <c r="B765" s="78">
        <f>VLOOKUP($A$760,PresensiMIPA!$A$7:$W$360,2)</f>
        <v>12298</v>
      </c>
      <c r="C765" s="35" t="s">
        <v>67</v>
      </c>
      <c r="D765" s="84">
        <f>VLOOKUP($A$760,Raport6!$B$8:$T$280,4)</f>
        <v>86</v>
      </c>
      <c r="E765" s="84">
        <f>VLOOKUP($A$760,Raport6!$B$8:$T$280,5)</f>
        <v>87.5</v>
      </c>
      <c r="F765" s="84">
        <f>VLOOKUP($A$760,Raport6!$B$8:$T$280,6)</f>
        <v>92</v>
      </c>
      <c r="G765" s="84">
        <f>VLOOKUP($A$760,Raport6!$B$8:$T$280,7)</f>
        <v>89.5</v>
      </c>
      <c r="H765" s="84">
        <f>VLOOKUP($A$760,Raport6!$B$8:$T$280,8)</f>
        <v>89</v>
      </c>
      <c r="I765" s="84">
        <f>VLOOKUP($A$760,Raport6!$B$8:$T$280,9)</f>
        <v>85</v>
      </c>
      <c r="J765" s="84">
        <f>VLOOKUP($A$760,Raport6!$B$8:$T$280,10)</f>
        <v>94.5</v>
      </c>
      <c r="K765" s="84">
        <f>VLOOKUP($A$760,Raport6!$B$8:$T$280,11)</f>
        <v>91</v>
      </c>
      <c r="L765" s="84">
        <f>VLOOKUP($A$760,Raport6!$B$8:$T$280,12)</f>
        <v>89.5</v>
      </c>
      <c r="M765" s="84">
        <f>VLOOKUP($A$760,Raport6!$B$8:$T$280,13)</f>
        <v>83</v>
      </c>
      <c r="N765" s="84">
        <f>VLOOKUP($A$760,Raport6!$B$8:$T$280,14)</f>
        <v>88.5</v>
      </c>
      <c r="O765" s="84">
        <f>VLOOKUP($A$760,Raport6!$B$8:$T$280,15)</f>
        <v>84.5</v>
      </c>
      <c r="P765" s="84">
        <f>VLOOKUP($A$760,Raport6!$B$8:$T$280,16)</f>
        <v>83.5</v>
      </c>
      <c r="Q765" s="84">
        <f>VLOOKUP($A$760,Raport6!$B$8:$T$280,17)</f>
        <v>89.5</v>
      </c>
      <c r="R765" s="84">
        <f>VLOOKUP($A$760,Raport6!$B$8:$T$280,18)</f>
        <v>85.5</v>
      </c>
      <c r="S765" s="38">
        <f t="shared" si="414"/>
        <v>1318.5</v>
      </c>
      <c r="T765" s="38">
        <f t="shared" si="416"/>
        <v>87.9</v>
      </c>
      <c r="U765" s="375"/>
      <c r="V765" s="340"/>
    </row>
    <row r="766" spans="1:22" ht="15" customHeight="1">
      <c r="A766" s="361"/>
      <c r="B766" s="78" t="str">
        <f>VLOOKUP($A$760,PresensiMIPA!$A$7:$W$360,3)</f>
        <v>0047886156</v>
      </c>
      <c r="C766" s="28" t="s">
        <v>21</v>
      </c>
      <c r="D766" s="40">
        <f t="shared" ref="D766:S766" si="417">ROUND(((D760+D761+D762+D763+D764+D765)/6),2)</f>
        <v>80.25</v>
      </c>
      <c r="E766" s="40">
        <f t="shared" si="417"/>
        <v>79.33</v>
      </c>
      <c r="F766" s="40">
        <f t="shared" si="417"/>
        <v>81.75</v>
      </c>
      <c r="G766" s="40">
        <f t="shared" si="417"/>
        <v>86.5</v>
      </c>
      <c r="H766" s="40">
        <f t="shared" si="417"/>
        <v>81.33</v>
      </c>
      <c r="I766" s="40">
        <f t="shared" si="417"/>
        <v>80.58</v>
      </c>
      <c r="J766" s="40">
        <f t="shared" si="417"/>
        <v>90.08</v>
      </c>
      <c r="K766" s="40">
        <f t="shared" si="417"/>
        <v>85.92</v>
      </c>
      <c r="L766" s="40">
        <f t="shared" si="417"/>
        <v>84.67</v>
      </c>
      <c r="M766" s="40">
        <f t="shared" ref="M766" si="418">ROUND(((M760+M761+M762+M763+M764+M765)/6),2)</f>
        <v>78.67</v>
      </c>
      <c r="N766" s="40">
        <f t="shared" si="417"/>
        <v>81.08</v>
      </c>
      <c r="O766" s="40">
        <f t="shared" si="417"/>
        <v>79.25</v>
      </c>
      <c r="P766" s="40">
        <f t="shared" si="417"/>
        <v>79.25</v>
      </c>
      <c r="Q766" s="40">
        <f t="shared" si="417"/>
        <v>81.92</v>
      </c>
      <c r="R766" s="40">
        <f t="shared" si="417"/>
        <v>79.83</v>
      </c>
      <c r="S766" s="39">
        <f t="shared" si="417"/>
        <v>1230.42</v>
      </c>
      <c r="T766" s="40">
        <f t="shared" si="416"/>
        <v>82.03</v>
      </c>
      <c r="U766" s="375"/>
      <c r="V766" s="340"/>
    </row>
    <row r="767" spans="1:22" ht="15" customHeight="1">
      <c r="A767" s="361"/>
      <c r="B767" s="78"/>
      <c r="C767" s="28" t="s">
        <v>206</v>
      </c>
      <c r="D767" s="79">
        <f>VLOOKUP($A$760,'Nilai USP'!$B$8:$T$280,4)</f>
        <v>95</v>
      </c>
      <c r="E767" s="79">
        <f>VLOOKUP($A$760,'Nilai USP'!$B$8:$T$280,5)</f>
        <v>89.230769230769226</v>
      </c>
      <c r="F767" s="79">
        <f>VLOOKUP($A$760,'Nilai USP'!$B$8:$T$280,6)</f>
        <v>91</v>
      </c>
      <c r="G767" s="79">
        <f>VLOOKUP($A$760,'Nilai USP'!$B$8:$T$280,7)</f>
        <v>86</v>
      </c>
      <c r="H767" s="79">
        <f>VLOOKUP($A$760,'Nilai USP'!$B$8:$T$280,8)</f>
        <v>83</v>
      </c>
      <c r="I767" s="79">
        <f>VLOOKUP($A$760,'Nilai USP'!$B$8:$T$280,9)</f>
        <v>94</v>
      </c>
      <c r="J767" s="79">
        <f>VLOOKUP($A$760,'Nilai USP'!$B$8:$T$280,10)</f>
        <v>93</v>
      </c>
      <c r="K767" s="79">
        <f>VLOOKUP($A$760,'Nilai USP'!$B$8:$T$280,11)</f>
        <v>95</v>
      </c>
      <c r="L767" s="79">
        <f>VLOOKUP($A$760,'Nilai USP'!$B$8:$T$280,12)</f>
        <v>86</v>
      </c>
      <c r="M767" s="79">
        <f>VLOOKUP($A$760,'Nilai USP'!$B$8:$T$280,13)</f>
        <v>92.941176470588232</v>
      </c>
      <c r="N767" s="79">
        <f>VLOOKUP($A$760,'Nilai USP'!$B$8:$T$280,14)</f>
        <v>88</v>
      </c>
      <c r="O767" s="79">
        <f>VLOOKUP($A$760,'Nilai USP'!$B$8:$T$280,15)</f>
        <v>88</v>
      </c>
      <c r="P767" s="79">
        <f>VLOOKUP($A$760,'Nilai USP'!$B$8:$T$280,16)</f>
        <v>92</v>
      </c>
      <c r="Q767" s="79">
        <f>VLOOKUP($A$760,'Nilai USP'!$B$8:$T$280,17)</f>
        <v>84</v>
      </c>
      <c r="R767" s="79">
        <f>VLOOKUP($A$760,'Nilai USP'!$B$8:$T$280,18)</f>
        <v>88</v>
      </c>
      <c r="S767" s="38">
        <f t="shared" ref="S767:S774" si="419">SUM(D767:R767)</f>
        <v>1345.1719457013576</v>
      </c>
      <c r="T767" s="38">
        <f t="shared" si="416"/>
        <v>89.68</v>
      </c>
      <c r="U767" s="375"/>
      <c r="V767" s="340"/>
    </row>
    <row r="768" spans="1:22" ht="15" customHeight="1" thickBot="1">
      <c r="A768" s="362"/>
      <c r="B768" s="29"/>
      <c r="C768" s="37" t="s">
        <v>205</v>
      </c>
      <c r="D768" s="41">
        <f t="shared" ref="D768:R768" si="420">ROUND((D766*$V$6+D767*$V$7),0)</f>
        <v>88</v>
      </c>
      <c r="E768" s="41">
        <f t="shared" si="420"/>
        <v>84</v>
      </c>
      <c r="F768" s="41">
        <f t="shared" si="420"/>
        <v>86</v>
      </c>
      <c r="G768" s="41">
        <f t="shared" si="420"/>
        <v>86</v>
      </c>
      <c r="H768" s="41">
        <f t="shared" si="420"/>
        <v>82</v>
      </c>
      <c r="I768" s="41">
        <f t="shared" si="420"/>
        <v>87</v>
      </c>
      <c r="J768" s="41">
        <f t="shared" si="420"/>
        <v>92</v>
      </c>
      <c r="K768" s="41">
        <f t="shared" si="420"/>
        <v>90</v>
      </c>
      <c r="L768" s="41">
        <f t="shared" si="420"/>
        <v>85</v>
      </c>
      <c r="M768" s="41">
        <f t="shared" si="420"/>
        <v>86</v>
      </c>
      <c r="N768" s="41">
        <f t="shared" si="420"/>
        <v>85</v>
      </c>
      <c r="O768" s="41">
        <f t="shared" si="420"/>
        <v>84</v>
      </c>
      <c r="P768" s="41">
        <f t="shared" si="420"/>
        <v>86</v>
      </c>
      <c r="Q768" s="41">
        <f t="shared" si="420"/>
        <v>83</v>
      </c>
      <c r="R768" s="41">
        <f t="shared" si="420"/>
        <v>84</v>
      </c>
      <c r="S768" s="41">
        <f t="shared" si="419"/>
        <v>1288</v>
      </c>
      <c r="T768" s="41">
        <f t="shared" si="416"/>
        <v>85.87</v>
      </c>
      <c r="U768" s="376"/>
      <c r="V768" s="341"/>
    </row>
    <row r="769" spans="1:22" ht="15" customHeight="1" thickTop="1">
      <c r="A769" s="377">
        <v>85</v>
      </c>
      <c r="B769" s="26"/>
      <c r="C769" s="34" t="s">
        <v>34</v>
      </c>
      <c r="D769" s="83">
        <f>VLOOKUP($A$769,Raport1!$B$8:$T$280,4)</f>
        <v>80.5</v>
      </c>
      <c r="E769" s="83">
        <f>VLOOKUP($A$769,Raport1!$B$8:$T$280,5)</f>
        <v>76</v>
      </c>
      <c r="F769" s="83">
        <f>VLOOKUP($A$769,Raport1!$B$8:$T$280,6)</f>
        <v>75.5</v>
      </c>
      <c r="G769" s="83">
        <f>VLOOKUP($A$769,Raport1!$B$8:$T$280,7)</f>
        <v>76.5</v>
      </c>
      <c r="H769" s="83">
        <f>VLOOKUP($A$769,Raport1!$B$8:$T$280,8)</f>
        <v>82</v>
      </c>
      <c r="I769" s="83">
        <f>VLOOKUP($A$769,Raport1!$B$8:$T$280,9)</f>
        <v>78.5</v>
      </c>
      <c r="J769" s="83">
        <f>VLOOKUP($A$769,Raport1!$B$8:$T$280,10)</f>
        <v>85</v>
      </c>
      <c r="K769" s="83">
        <f>VLOOKUP($A$769,Raport1!$B$8:$T$280,11)</f>
        <v>82</v>
      </c>
      <c r="L769" s="83">
        <f>VLOOKUP($A$769,Raport1!$B$8:$T$280,12)</f>
        <v>82.5</v>
      </c>
      <c r="M769" s="83">
        <f>VLOOKUP($A$769,Raport1!$B$8:$T$280,13)</f>
        <v>75</v>
      </c>
      <c r="N769" s="83">
        <f>VLOOKUP($A$769,Raport1!$B$8:$T$280,14)</f>
        <v>71.5</v>
      </c>
      <c r="O769" s="83">
        <f>VLOOKUP($A$769,Raport1!$B$8:$T$280,15)</f>
        <v>79.5</v>
      </c>
      <c r="P769" s="83">
        <f>VLOOKUP($A$769,Raport1!$B$8:$T$280,16)</f>
        <v>70</v>
      </c>
      <c r="Q769" s="83">
        <f>VLOOKUP($A$769,Raport1!$B$8:$T$280,17)</f>
        <v>78.5</v>
      </c>
      <c r="R769" s="83">
        <f>VLOOKUP($A$769,Raport1!$B$8:$T$280,18)</f>
        <v>80</v>
      </c>
      <c r="S769" s="80">
        <f t="shared" si="419"/>
        <v>1173</v>
      </c>
      <c r="T769" s="80">
        <f t="shared" ref="T769:T777" si="421">ROUND(S769/COUNT(D769:R769),2)</f>
        <v>78.2</v>
      </c>
      <c r="U769" s="337" t="s">
        <v>203</v>
      </c>
      <c r="V769" s="340" t="s">
        <v>33</v>
      </c>
    </row>
    <row r="770" spans="1:22" ht="15" customHeight="1">
      <c r="A770" s="361"/>
      <c r="B770" s="26"/>
      <c r="C770" s="35" t="s">
        <v>35</v>
      </c>
      <c r="D770" s="84">
        <f>VLOOKUP($A$769,Raport2!$B$8:$T$280,4)</f>
        <v>82.5</v>
      </c>
      <c r="E770" s="84">
        <f>VLOOKUP($A$769,Raport2!$B$8:$T$280,5)</f>
        <v>77.5</v>
      </c>
      <c r="F770" s="84">
        <f>VLOOKUP($A$769,Raport2!$B$8:$T$280,6)</f>
        <v>75.5</v>
      </c>
      <c r="G770" s="84">
        <f>VLOOKUP($A$769,Raport2!$B$8:$T$280,7)</f>
        <v>79.5</v>
      </c>
      <c r="H770" s="84">
        <f>VLOOKUP($A$769,Raport2!$B$8:$T$280,8)</f>
        <v>82</v>
      </c>
      <c r="I770" s="84">
        <f>VLOOKUP($A$769,Raport2!$B$8:$T$280,9)</f>
        <v>83</v>
      </c>
      <c r="J770" s="84">
        <f>VLOOKUP($A$769,Raport2!$B$8:$T$280,10)</f>
        <v>88</v>
      </c>
      <c r="K770" s="84">
        <f>VLOOKUP($A$769,Raport2!$B$8:$T$280,11)</f>
        <v>84</v>
      </c>
      <c r="L770" s="84">
        <f>VLOOKUP($A$769,Raport2!$B$8:$T$280,12)</f>
        <v>83.5</v>
      </c>
      <c r="M770" s="84">
        <f>VLOOKUP($A$769,Raport2!$B$8:$T$280,13)</f>
        <v>81.5</v>
      </c>
      <c r="N770" s="84">
        <f>VLOOKUP($A$769,Raport2!$B$8:$T$280,14)</f>
        <v>81.5</v>
      </c>
      <c r="O770" s="84">
        <f>VLOOKUP($A$769,Raport2!$B$8:$T$280,15)</f>
        <v>80</v>
      </c>
      <c r="P770" s="84">
        <f>VLOOKUP($A$769,Raport2!$B$8:$T$280,16)</f>
        <v>82</v>
      </c>
      <c r="Q770" s="84">
        <f>VLOOKUP($A$769,Raport2!$B$8:$T$280,17)</f>
        <v>83</v>
      </c>
      <c r="R770" s="84">
        <f>VLOOKUP($A$769,Raport2!$B$8:$T$280,18)</f>
        <v>86</v>
      </c>
      <c r="S770" s="38">
        <f t="shared" si="419"/>
        <v>1229.5</v>
      </c>
      <c r="T770" s="38">
        <f t="shared" si="421"/>
        <v>81.97</v>
      </c>
      <c r="U770" s="375"/>
      <c r="V770" s="340"/>
    </row>
    <row r="771" spans="1:22" ht="15" customHeight="1">
      <c r="A771" s="361"/>
      <c r="B771" s="342" t="str">
        <f>VLOOKUP($A$769,PresensiMIPA!$A$7:$W$360,7)</f>
        <v>KANIA LAURA NUR AIDA</v>
      </c>
      <c r="C771" s="35" t="s">
        <v>22</v>
      </c>
      <c r="D771" s="84">
        <f>VLOOKUP($A$769,Raport3!$B$8:$T$280,4)</f>
        <v>83.5</v>
      </c>
      <c r="E771" s="84">
        <f>VLOOKUP($A$769,Raport3!$B$8:$T$280,5)</f>
        <v>80</v>
      </c>
      <c r="F771" s="84">
        <f>VLOOKUP($A$769,Raport3!$B$8:$T$280,6)</f>
        <v>85.5</v>
      </c>
      <c r="G771" s="84">
        <f>VLOOKUP($A$769,Raport3!$B$8:$T$280,7)</f>
        <v>81.5</v>
      </c>
      <c r="H771" s="84">
        <f>VLOOKUP($A$769,Raport3!$B$8:$T$280,8)</f>
        <v>83</v>
      </c>
      <c r="I771" s="84">
        <f>VLOOKUP($A$769,Raport3!$B$8:$T$280,9)</f>
        <v>84</v>
      </c>
      <c r="J771" s="84">
        <f>VLOOKUP($A$769,Raport3!$B$8:$T$280,10)</f>
        <v>89.5</v>
      </c>
      <c r="K771" s="84">
        <f>VLOOKUP($A$769,Raport3!$B$8:$T$280,11)</f>
        <v>86</v>
      </c>
      <c r="L771" s="84">
        <f>VLOOKUP($A$769,Raport3!$B$8:$T$280,12)</f>
        <v>85</v>
      </c>
      <c r="M771" s="84">
        <f>VLOOKUP($A$769,Raport3!$B$8:$T$280,13)</f>
        <v>85.5</v>
      </c>
      <c r="N771" s="84">
        <f>VLOOKUP($A$769,Raport3!$B$8:$T$280,14)</f>
        <v>84</v>
      </c>
      <c r="O771" s="84">
        <f>VLOOKUP($A$769,Raport3!$B$8:$T$280,15)</f>
        <v>80.5</v>
      </c>
      <c r="P771" s="84">
        <f>VLOOKUP($A$769,Raport3!$B$8:$T$280,16)</f>
        <v>86</v>
      </c>
      <c r="Q771" s="84">
        <f>VLOOKUP($A$769,Raport3!$B$8:$T$280,17)</f>
        <v>83.5</v>
      </c>
      <c r="R771" s="84">
        <f>VLOOKUP($A$769,Raport3!$B$8:$T$280,18)</f>
        <v>86</v>
      </c>
      <c r="S771" s="38">
        <f t="shared" si="419"/>
        <v>1263.5</v>
      </c>
      <c r="T771" s="38">
        <f t="shared" si="421"/>
        <v>84.23</v>
      </c>
      <c r="U771" s="375"/>
      <c r="V771" s="340"/>
    </row>
    <row r="772" spans="1:22" ht="15" customHeight="1">
      <c r="A772" s="361"/>
      <c r="B772" s="342"/>
      <c r="C772" s="35" t="s">
        <v>23</v>
      </c>
      <c r="D772" s="84">
        <f>VLOOKUP($A$769,Raport4!$B$8:$T$255,4)</f>
        <v>88</v>
      </c>
      <c r="E772" s="84">
        <f>VLOOKUP($A$769,Raport4!$B$8:$T$255,5)</f>
        <v>83.5</v>
      </c>
      <c r="F772" s="84">
        <f>VLOOKUP($A$769,Raport4!$B$8:$T$255,6)</f>
        <v>86</v>
      </c>
      <c r="G772" s="84">
        <f>VLOOKUP($A$769,Raport4!$B$8:$T$255,7)</f>
        <v>84</v>
      </c>
      <c r="H772" s="84">
        <f>VLOOKUP($A$769,Raport4!$B$8:$T$255,8)</f>
        <v>87</v>
      </c>
      <c r="I772" s="84">
        <f>VLOOKUP($A$769,Raport4!$B$8:$T$255,9)</f>
        <v>85</v>
      </c>
      <c r="J772" s="84">
        <f>VLOOKUP($A$769,Raport4!$B$8:$T$255,10)</f>
        <v>90</v>
      </c>
      <c r="K772" s="84">
        <f>VLOOKUP($A$769,Raport4!$B$8:$T$255,11)</f>
        <v>86</v>
      </c>
      <c r="L772" s="84">
        <f>VLOOKUP($A$769,Raport4!$B$8:$T$255,12)</f>
        <v>85.5</v>
      </c>
      <c r="M772" s="84">
        <f>VLOOKUP($A$769,Raport4!$B$8:$T$255,12)</f>
        <v>85.5</v>
      </c>
      <c r="N772" s="84">
        <f>VLOOKUP($A$769,Raport4!$B$8:$T$255,14)</f>
        <v>85.5</v>
      </c>
      <c r="O772" s="84">
        <f>VLOOKUP($A$769,Raport4!$B$8:$T$255,15)</f>
        <v>81.5</v>
      </c>
      <c r="P772" s="84">
        <f>VLOOKUP($A$769,Raport4!$B$8:$T$255,16)</f>
        <v>86.5</v>
      </c>
      <c r="Q772" s="84">
        <f>VLOOKUP($A$769,Raport4!$B$8:$T$255,17)</f>
        <v>83.5</v>
      </c>
      <c r="R772" s="84">
        <f>VLOOKUP($A$769,Raport4!$B$8:$T$255,18)</f>
        <v>86.5</v>
      </c>
      <c r="S772" s="38">
        <f t="shared" si="419"/>
        <v>1284</v>
      </c>
      <c r="T772" s="38">
        <f t="shared" si="421"/>
        <v>85.6</v>
      </c>
      <c r="U772" s="375"/>
      <c r="V772" s="340"/>
    </row>
    <row r="773" spans="1:22" ht="15" customHeight="1">
      <c r="A773" s="361"/>
      <c r="B773" s="77" t="str">
        <f>VLOOKUP($A$769,PresensiMIPA!$A$7:$W$360,4)</f>
        <v>3526036607030001</v>
      </c>
      <c r="C773" s="35" t="s">
        <v>24</v>
      </c>
      <c r="D773" s="84">
        <f>VLOOKUP($A$769,Raport5!$B$8:$T$280,4)</f>
        <v>90</v>
      </c>
      <c r="E773" s="84">
        <f>VLOOKUP($A$769,Raport5!$B$8:$T$280,5)</f>
        <v>94.5</v>
      </c>
      <c r="F773" s="84">
        <f>VLOOKUP($A$769,Raport5!$B$8:$T$280,6)</f>
        <v>88</v>
      </c>
      <c r="G773" s="84">
        <f>VLOOKUP($A$769,Raport5!$B$8:$T$280,7)</f>
        <v>84</v>
      </c>
      <c r="H773" s="84">
        <f>VLOOKUP($A$769,Raport5!$B$8:$T$280,8)</f>
        <v>93.5</v>
      </c>
      <c r="I773" s="84">
        <f>VLOOKUP($A$769,Raport5!$B$8:$T$280,9)</f>
        <v>86</v>
      </c>
      <c r="J773" s="84">
        <f>VLOOKUP($A$769,Raport5!$B$8:$T$280,10)</f>
        <v>92</v>
      </c>
      <c r="K773" s="84">
        <f>VLOOKUP($A$769,Raport5!$B$8:$T$280,11)</f>
        <v>90</v>
      </c>
      <c r="L773" s="84">
        <f>VLOOKUP($A$769,Raport5!$B$8:$T$280,12)</f>
        <v>90</v>
      </c>
      <c r="M773" s="84">
        <f>VLOOKUP($A$769,Raport5!$B$8:$T$280,13)</f>
        <v>89.5</v>
      </c>
      <c r="N773" s="84">
        <f>VLOOKUP($A$769,Raport5!$B$8:$T$280,14)</f>
        <v>88</v>
      </c>
      <c r="O773" s="84">
        <f>VLOOKUP($A$769,Raport5!$B$8:$T$280,15)</f>
        <v>86.5</v>
      </c>
      <c r="P773" s="84">
        <f>VLOOKUP($A$769,Raport5!$B$8:$T$280,16)</f>
        <v>87</v>
      </c>
      <c r="Q773" s="84">
        <f>VLOOKUP($A$769,Raport5!$B$8:$T$280,17)</f>
        <v>87.5</v>
      </c>
      <c r="R773" s="84">
        <f>VLOOKUP($A$769,Raport5!$B$8:$T$280,18)</f>
        <v>88</v>
      </c>
      <c r="S773" s="38">
        <f t="shared" si="419"/>
        <v>1334.5</v>
      </c>
      <c r="T773" s="38">
        <f t="shared" si="421"/>
        <v>88.97</v>
      </c>
      <c r="U773" s="375"/>
      <c r="V773" s="340"/>
    </row>
    <row r="774" spans="1:22" ht="15" customHeight="1">
      <c r="A774" s="361"/>
      <c r="B774" s="78">
        <f>VLOOKUP($A$769,PresensiMIPA!$A$7:$W$360,2)</f>
        <v>12302</v>
      </c>
      <c r="C774" s="35" t="s">
        <v>67</v>
      </c>
      <c r="D774" s="84">
        <f>VLOOKUP($A$769,Raport6!$B$8:$T$280,4)</f>
        <v>91.5</v>
      </c>
      <c r="E774" s="84">
        <f>VLOOKUP($A$769,Raport6!$B$8:$T$280,5)</f>
        <v>95</v>
      </c>
      <c r="F774" s="84">
        <f>VLOOKUP($A$769,Raport6!$B$8:$T$280,6)</f>
        <v>92</v>
      </c>
      <c r="G774" s="84">
        <f>VLOOKUP($A$769,Raport6!$B$8:$T$280,7)</f>
        <v>84</v>
      </c>
      <c r="H774" s="84">
        <f>VLOOKUP($A$769,Raport6!$B$8:$T$280,8)</f>
        <v>93.5</v>
      </c>
      <c r="I774" s="84">
        <f>VLOOKUP($A$769,Raport6!$B$8:$T$280,9)</f>
        <v>87.5</v>
      </c>
      <c r="J774" s="84">
        <f>VLOOKUP($A$769,Raport6!$B$8:$T$280,10)</f>
        <v>95.5</v>
      </c>
      <c r="K774" s="84">
        <f>VLOOKUP($A$769,Raport6!$B$8:$T$280,11)</f>
        <v>93</v>
      </c>
      <c r="L774" s="84">
        <f>VLOOKUP($A$769,Raport6!$B$8:$T$280,12)</f>
        <v>94</v>
      </c>
      <c r="M774" s="84">
        <f>VLOOKUP($A$769,Raport6!$B$8:$T$280,13)</f>
        <v>91.5</v>
      </c>
      <c r="N774" s="84">
        <f>VLOOKUP($A$769,Raport6!$B$8:$T$280,14)</f>
        <v>87.5</v>
      </c>
      <c r="O774" s="84">
        <f>VLOOKUP($A$769,Raport6!$B$8:$T$280,15)</f>
        <v>86.5</v>
      </c>
      <c r="P774" s="84">
        <f>VLOOKUP($A$769,Raport6!$B$8:$T$280,16)</f>
        <v>87.5</v>
      </c>
      <c r="Q774" s="84">
        <f>VLOOKUP($A$769,Raport6!$B$8:$T$280,17)</f>
        <v>90</v>
      </c>
      <c r="R774" s="84">
        <f>VLOOKUP($A$769,Raport6!$B$8:$T$280,18)</f>
        <v>89</v>
      </c>
      <c r="S774" s="38">
        <f t="shared" si="419"/>
        <v>1358</v>
      </c>
      <c r="T774" s="38">
        <f t="shared" si="421"/>
        <v>90.53</v>
      </c>
      <c r="U774" s="375"/>
      <c r="V774" s="340"/>
    </row>
    <row r="775" spans="1:22" ht="15" customHeight="1">
      <c r="A775" s="361"/>
      <c r="B775" s="78" t="str">
        <f>VLOOKUP($A$769,PresensiMIPA!$A$7:$W$360,3)</f>
        <v>0038539323</v>
      </c>
      <c r="C775" s="28" t="s">
        <v>21</v>
      </c>
      <c r="D775" s="40">
        <f t="shared" ref="D775:S775" si="422">ROUND(((D769+D770+D771+D772+D773+D774)/6),2)</f>
        <v>86</v>
      </c>
      <c r="E775" s="40">
        <f t="shared" si="422"/>
        <v>84.42</v>
      </c>
      <c r="F775" s="40">
        <f t="shared" si="422"/>
        <v>83.75</v>
      </c>
      <c r="G775" s="40">
        <f t="shared" si="422"/>
        <v>81.58</v>
      </c>
      <c r="H775" s="40">
        <f t="shared" si="422"/>
        <v>86.83</v>
      </c>
      <c r="I775" s="40">
        <f t="shared" si="422"/>
        <v>84</v>
      </c>
      <c r="J775" s="40">
        <f t="shared" si="422"/>
        <v>90</v>
      </c>
      <c r="K775" s="40">
        <f t="shared" si="422"/>
        <v>86.83</v>
      </c>
      <c r="L775" s="40">
        <f t="shared" si="422"/>
        <v>86.75</v>
      </c>
      <c r="M775" s="40">
        <f t="shared" ref="M775" si="423">ROUND(((M769+M770+M771+M772+M773+M774)/6),2)</f>
        <v>84.75</v>
      </c>
      <c r="N775" s="40">
        <f t="shared" si="422"/>
        <v>83</v>
      </c>
      <c r="O775" s="40">
        <f t="shared" si="422"/>
        <v>82.42</v>
      </c>
      <c r="P775" s="40">
        <f t="shared" si="422"/>
        <v>83.17</v>
      </c>
      <c r="Q775" s="40">
        <f t="shared" si="422"/>
        <v>84.33</v>
      </c>
      <c r="R775" s="40">
        <f t="shared" si="422"/>
        <v>85.92</v>
      </c>
      <c r="S775" s="39">
        <f t="shared" si="422"/>
        <v>1273.75</v>
      </c>
      <c r="T775" s="40">
        <f t="shared" si="421"/>
        <v>84.92</v>
      </c>
      <c r="U775" s="375"/>
      <c r="V775" s="340"/>
    </row>
    <row r="776" spans="1:22" ht="15" customHeight="1">
      <c r="A776" s="361"/>
      <c r="B776" s="78"/>
      <c r="C776" s="28" t="s">
        <v>206</v>
      </c>
      <c r="D776" s="79">
        <f>VLOOKUP($A$769,'Nilai USP'!$B$8:$T$280,4)</f>
        <v>89</v>
      </c>
      <c r="E776" s="79">
        <f>VLOOKUP($A$769,'Nilai USP'!$B$8:$T$280,5)</f>
        <v>83.84615384615384</v>
      </c>
      <c r="F776" s="79">
        <f>VLOOKUP($A$769,'Nilai USP'!$B$8:$T$280,6)</f>
        <v>92</v>
      </c>
      <c r="G776" s="79">
        <f>VLOOKUP($A$769,'Nilai USP'!$B$8:$T$280,7)</f>
        <v>86</v>
      </c>
      <c r="H776" s="79">
        <f>VLOOKUP($A$769,'Nilai USP'!$B$8:$T$280,8)</f>
        <v>87</v>
      </c>
      <c r="I776" s="79">
        <f>VLOOKUP($A$769,'Nilai USP'!$B$8:$T$280,9)</f>
        <v>85</v>
      </c>
      <c r="J776" s="79">
        <f>VLOOKUP($A$769,'Nilai USP'!$B$8:$T$280,10)</f>
        <v>95</v>
      </c>
      <c r="K776" s="79">
        <f>VLOOKUP($A$769,'Nilai USP'!$B$8:$T$280,11)</f>
        <v>98</v>
      </c>
      <c r="L776" s="79">
        <f>VLOOKUP($A$769,'Nilai USP'!$B$8:$T$280,12)</f>
        <v>94</v>
      </c>
      <c r="M776" s="79">
        <f>VLOOKUP($A$769,'Nilai USP'!$B$8:$T$280,13)</f>
        <v>94.705882352941174</v>
      </c>
      <c r="N776" s="79">
        <f>VLOOKUP($A$769,'Nilai USP'!$B$8:$T$280,14)</f>
        <v>88</v>
      </c>
      <c r="O776" s="79">
        <f>VLOOKUP($A$769,'Nilai USP'!$B$8:$T$280,15)</f>
        <v>85</v>
      </c>
      <c r="P776" s="79">
        <f>VLOOKUP($A$769,'Nilai USP'!$B$8:$T$280,16)</f>
        <v>87</v>
      </c>
      <c r="Q776" s="79">
        <f>VLOOKUP($A$769,'Nilai USP'!$B$8:$T$280,17)</f>
        <v>84</v>
      </c>
      <c r="R776" s="79">
        <f>VLOOKUP($A$769,'Nilai USP'!$B$8:$T$280,18)</f>
        <v>88</v>
      </c>
      <c r="S776" s="38">
        <f t="shared" ref="S776:S783" si="424">SUM(D776:R776)</f>
        <v>1336.552036199095</v>
      </c>
      <c r="T776" s="38">
        <f t="shared" si="421"/>
        <v>89.1</v>
      </c>
      <c r="U776" s="375"/>
      <c r="V776" s="340"/>
    </row>
    <row r="777" spans="1:22" ht="15" customHeight="1" thickBot="1">
      <c r="A777" s="362"/>
      <c r="B777" s="29"/>
      <c r="C777" s="37" t="s">
        <v>205</v>
      </c>
      <c r="D777" s="41">
        <f t="shared" ref="D777:R777" si="425">ROUND((D775*$V$6+D776*$V$7),0)</f>
        <v>88</v>
      </c>
      <c r="E777" s="41">
        <f t="shared" si="425"/>
        <v>84</v>
      </c>
      <c r="F777" s="41">
        <f t="shared" si="425"/>
        <v>88</v>
      </c>
      <c r="G777" s="41">
        <f t="shared" si="425"/>
        <v>84</v>
      </c>
      <c r="H777" s="41">
        <f t="shared" si="425"/>
        <v>87</v>
      </c>
      <c r="I777" s="41">
        <f t="shared" si="425"/>
        <v>85</v>
      </c>
      <c r="J777" s="41">
        <f t="shared" si="425"/>
        <v>93</v>
      </c>
      <c r="K777" s="41">
        <f t="shared" si="425"/>
        <v>92</v>
      </c>
      <c r="L777" s="41">
        <f t="shared" si="425"/>
        <v>90</v>
      </c>
      <c r="M777" s="41">
        <f t="shared" si="425"/>
        <v>90</v>
      </c>
      <c r="N777" s="41">
        <f t="shared" si="425"/>
        <v>86</v>
      </c>
      <c r="O777" s="41">
        <f t="shared" si="425"/>
        <v>84</v>
      </c>
      <c r="P777" s="41">
        <f t="shared" si="425"/>
        <v>85</v>
      </c>
      <c r="Q777" s="41">
        <f t="shared" si="425"/>
        <v>84</v>
      </c>
      <c r="R777" s="41">
        <f t="shared" si="425"/>
        <v>87</v>
      </c>
      <c r="S777" s="41">
        <f t="shared" si="424"/>
        <v>1307</v>
      </c>
      <c r="T777" s="41">
        <f t="shared" si="421"/>
        <v>87.13</v>
      </c>
      <c r="U777" s="376"/>
      <c r="V777" s="341"/>
    </row>
    <row r="778" spans="1:22" ht="15" customHeight="1" thickTop="1">
      <c r="A778" s="377">
        <v>86</v>
      </c>
      <c r="B778" s="26"/>
      <c r="C778" s="34" t="s">
        <v>34</v>
      </c>
      <c r="D778" s="83">
        <f>VLOOKUP($A$778,Raport1!$B$8:$T$280,4)</f>
        <v>81.5</v>
      </c>
      <c r="E778" s="83">
        <f>VLOOKUP($A$778,Raport1!$B$8:$T$280,5)</f>
        <v>76</v>
      </c>
      <c r="F778" s="83">
        <f>VLOOKUP($A$778,Raport1!$B$8:$T$280,6)</f>
        <v>76.5</v>
      </c>
      <c r="G778" s="83">
        <f>VLOOKUP($A$778,Raport1!$B$8:$T$280,7)</f>
        <v>75.5</v>
      </c>
      <c r="H778" s="83">
        <f>VLOOKUP($A$778,Raport1!$B$8:$T$280,8)</f>
        <v>80</v>
      </c>
      <c r="I778" s="83">
        <f>VLOOKUP($A$778,Raport1!$B$8:$T$280,9)</f>
        <v>80.5</v>
      </c>
      <c r="J778" s="83">
        <f>VLOOKUP($A$778,Raport1!$B$8:$T$280,10)</f>
        <v>87</v>
      </c>
      <c r="K778" s="83">
        <f>VLOOKUP($A$778,Raport1!$B$8:$T$280,11)</f>
        <v>82</v>
      </c>
      <c r="L778" s="83">
        <f>VLOOKUP($A$778,Raport1!$B$8:$T$280,12)</f>
        <v>85</v>
      </c>
      <c r="M778" s="83">
        <f>VLOOKUP($A$778,Raport1!$B$8:$T$280,13)</f>
        <v>75.5</v>
      </c>
      <c r="N778" s="83">
        <f>VLOOKUP($A$778,Raport1!$B$8:$T$280,14)</f>
        <v>75</v>
      </c>
      <c r="O778" s="83">
        <f>VLOOKUP($A$778,Raport1!$B$8:$T$280,15)</f>
        <v>80</v>
      </c>
      <c r="P778" s="83">
        <f>VLOOKUP($A$778,Raport1!$B$8:$T$280,16)</f>
        <v>71</v>
      </c>
      <c r="Q778" s="83">
        <f>VLOOKUP($A$778,Raport1!$B$8:$T$280,17)</f>
        <v>78</v>
      </c>
      <c r="R778" s="83">
        <f>VLOOKUP($A$778,Raport1!$B$8:$T$280,18)</f>
        <v>76.5</v>
      </c>
      <c r="S778" s="80">
        <f t="shared" si="424"/>
        <v>1180</v>
      </c>
      <c r="T778" s="80">
        <f t="shared" ref="T778:T786" si="426">ROUND(S778/COUNT(D778:R778),2)</f>
        <v>78.67</v>
      </c>
      <c r="U778" s="337" t="s">
        <v>203</v>
      </c>
      <c r="V778" s="340" t="s">
        <v>33</v>
      </c>
    </row>
    <row r="779" spans="1:22" ht="15" customHeight="1">
      <c r="A779" s="361"/>
      <c r="B779" s="26"/>
      <c r="C779" s="35" t="s">
        <v>35</v>
      </c>
      <c r="D779" s="84">
        <f>VLOOKUP($A$778,Raport2!$B$8:$T$280,4)</f>
        <v>83</v>
      </c>
      <c r="E779" s="84">
        <f>VLOOKUP($A$778,Raport2!$B$8:$T$280,5)</f>
        <v>77</v>
      </c>
      <c r="F779" s="84">
        <f>VLOOKUP($A$778,Raport2!$B$8:$T$280,6)</f>
        <v>76.5</v>
      </c>
      <c r="G779" s="84">
        <f>VLOOKUP($A$778,Raport2!$B$8:$T$280,7)</f>
        <v>79.5</v>
      </c>
      <c r="H779" s="84">
        <f>VLOOKUP($A$778,Raport2!$B$8:$T$280,8)</f>
        <v>80</v>
      </c>
      <c r="I779" s="84">
        <f>VLOOKUP($A$778,Raport2!$B$8:$T$280,9)</f>
        <v>83</v>
      </c>
      <c r="J779" s="84">
        <f>VLOOKUP($A$778,Raport2!$B$8:$T$280,10)</f>
        <v>89</v>
      </c>
      <c r="K779" s="84">
        <f>VLOOKUP($A$778,Raport2!$B$8:$T$280,11)</f>
        <v>84</v>
      </c>
      <c r="L779" s="84">
        <f>VLOOKUP($A$778,Raport2!$B$8:$T$280,12)</f>
        <v>85</v>
      </c>
      <c r="M779" s="84">
        <f>VLOOKUP($A$778,Raport2!$B$8:$T$280,13)</f>
        <v>84</v>
      </c>
      <c r="N779" s="84">
        <f>VLOOKUP($A$778,Raport2!$B$8:$T$280,14)</f>
        <v>82</v>
      </c>
      <c r="O779" s="84">
        <f>VLOOKUP($A$778,Raport2!$B$8:$T$280,15)</f>
        <v>81.5</v>
      </c>
      <c r="P779" s="84">
        <f>VLOOKUP($A$778,Raport2!$B$8:$T$280,16)</f>
        <v>81</v>
      </c>
      <c r="Q779" s="84">
        <f>VLOOKUP($A$778,Raport2!$B$8:$T$280,17)</f>
        <v>80</v>
      </c>
      <c r="R779" s="84">
        <f>VLOOKUP($A$778,Raport2!$B$8:$T$280,18)</f>
        <v>83.5</v>
      </c>
      <c r="S779" s="38">
        <f t="shared" si="424"/>
        <v>1229</v>
      </c>
      <c r="T779" s="38">
        <f t="shared" si="426"/>
        <v>81.93</v>
      </c>
      <c r="U779" s="375"/>
      <c r="V779" s="340"/>
    </row>
    <row r="780" spans="1:22" ht="15" customHeight="1">
      <c r="A780" s="361"/>
      <c r="B780" s="342" t="str">
        <f>VLOOKUP($A$778,PresensiMIPA!$A$7:$W$360,7)</f>
        <v>LIA HADINI</v>
      </c>
      <c r="C780" s="35" t="s">
        <v>22</v>
      </c>
      <c r="D780" s="84">
        <f>VLOOKUP($A$778,Raport3!$B$8:$T$280,4)</f>
        <v>83</v>
      </c>
      <c r="E780" s="84">
        <f>VLOOKUP($A$778,Raport3!$B$8:$T$280,5)</f>
        <v>79</v>
      </c>
      <c r="F780" s="84">
        <f>VLOOKUP($A$778,Raport3!$B$8:$T$280,6)</f>
        <v>84</v>
      </c>
      <c r="G780" s="84">
        <f>VLOOKUP($A$778,Raport3!$B$8:$T$280,7)</f>
        <v>82</v>
      </c>
      <c r="H780" s="84">
        <f>VLOOKUP($A$778,Raport3!$B$8:$T$280,8)</f>
        <v>86</v>
      </c>
      <c r="I780" s="84">
        <f>VLOOKUP($A$778,Raport3!$B$8:$T$280,9)</f>
        <v>85.5</v>
      </c>
      <c r="J780" s="84">
        <f>VLOOKUP($A$778,Raport3!$B$8:$T$280,10)</f>
        <v>89</v>
      </c>
      <c r="K780" s="84">
        <f>VLOOKUP($A$778,Raport3!$B$8:$T$280,11)</f>
        <v>88</v>
      </c>
      <c r="L780" s="84">
        <f>VLOOKUP($A$778,Raport3!$B$8:$T$280,12)</f>
        <v>87</v>
      </c>
      <c r="M780" s="84">
        <f>VLOOKUP($A$778,Raport3!$B$8:$T$280,13)</f>
        <v>88</v>
      </c>
      <c r="N780" s="84">
        <f>VLOOKUP($A$778,Raport3!$B$8:$T$280,14)</f>
        <v>84</v>
      </c>
      <c r="O780" s="84">
        <f>VLOOKUP($A$778,Raport3!$B$8:$T$280,15)</f>
        <v>85</v>
      </c>
      <c r="P780" s="84">
        <f>VLOOKUP($A$778,Raport3!$B$8:$T$280,16)</f>
        <v>81</v>
      </c>
      <c r="Q780" s="84">
        <f>VLOOKUP($A$778,Raport3!$B$8:$T$280,17)</f>
        <v>78.5</v>
      </c>
      <c r="R780" s="84">
        <f>VLOOKUP($A$778,Raport3!$B$8:$T$280,18)</f>
        <v>88</v>
      </c>
      <c r="S780" s="38">
        <f t="shared" si="424"/>
        <v>1268</v>
      </c>
      <c r="T780" s="38">
        <f t="shared" si="426"/>
        <v>84.53</v>
      </c>
      <c r="U780" s="375"/>
      <c r="V780" s="340"/>
    </row>
    <row r="781" spans="1:22" ht="15" customHeight="1">
      <c r="A781" s="361"/>
      <c r="B781" s="342"/>
      <c r="C781" s="35" t="s">
        <v>23</v>
      </c>
      <c r="D781" s="84">
        <f>VLOOKUP($A$778,Raport4!$B$8:$T$255,4)</f>
        <v>87.5</v>
      </c>
      <c r="E781" s="84">
        <f>VLOOKUP($A$778,Raport4!$B$8:$T$255,5)</f>
        <v>84.5</v>
      </c>
      <c r="F781" s="84">
        <f>VLOOKUP($A$778,Raport4!$B$8:$T$255,6)</f>
        <v>85</v>
      </c>
      <c r="G781" s="84">
        <f>VLOOKUP($A$778,Raport4!$B$8:$T$255,7)</f>
        <v>83.5</v>
      </c>
      <c r="H781" s="84">
        <f>VLOOKUP($A$778,Raport4!$B$8:$T$255,8)</f>
        <v>87</v>
      </c>
      <c r="I781" s="84">
        <f>VLOOKUP($A$778,Raport4!$B$8:$T$255,9)</f>
        <v>86</v>
      </c>
      <c r="J781" s="84">
        <f>VLOOKUP($A$778,Raport4!$B$8:$T$255,10)</f>
        <v>88</v>
      </c>
      <c r="K781" s="84">
        <f>VLOOKUP($A$778,Raport4!$B$8:$T$255,11)</f>
        <v>88</v>
      </c>
      <c r="L781" s="84">
        <f>VLOOKUP($A$778,Raport4!$B$8:$T$255,12)</f>
        <v>87.5</v>
      </c>
      <c r="M781" s="84">
        <f>VLOOKUP($A$778,Raport4!$B$8:$T$255,12)</f>
        <v>87.5</v>
      </c>
      <c r="N781" s="84">
        <f>VLOOKUP($A$778,Raport4!$B$8:$T$255,14)</f>
        <v>83.5</v>
      </c>
      <c r="O781" s="84">
        <f>VLOOKUP($A$778,Raport4!$B$8:$T$255,15)</f>
        <v>80</v>
      </c>
      <c r="P781" s="84">
        <f>VLOOKUP($A$778,Raport4!$B$8:$T$255,16)</f>
        <v>81.5</v>
      </c>
      <c r="Q781" s="84">
        <f>VLOOKUP($A$778,Raport4!$B$8:$T$255,17)</f>
        <v>79</v>
      </c>
      <c r="R781" s="84">
        <f>VLOOKUP($A$778,Raport4!$B$8:$T$255,18)</f>
        <v>88</v>
      </c>
      <c r="S781" s="38">
        <f t="shared" si="424"/>
        <v>1276.5</v>
      </c>
      <c r="T781" s="38">
        <f t="shared" si="426"/>
        <v>85.1</v>
      </c>
      <c r="U781" s="375"/>
      <c r="V781" s="340"/>
    </row>
    <row r="782" spans="1:22" ht="15" customHeight="1">
      <c r="A782" s="361"/>
      <c r="B782" s="77" t="str">
        <f>VLOOKUP($A$778,PresensiMIPA!$A$7:$W$360,4)</f>
        <v>3526036506040003</v>
      </c>
      <c r="C782" s="35" t="s">
        <v>24</v>
      </c>
      <c r="D782" s="84">
        <f>VLOOKUP($A$778,Raport5!$B$8:$T$280,4)</f>
        <v>91</v>
      </c>
      <c r="E782" s="84">
        <f>VLOOKUP($A$778,Raport5!$B$8:$T$280,5)</f>
        <v>89</v>
      </c>
      <c r="F782" s="84">
        <f>VLOOKUP($A$778,Raport5!$B$8:$T$280,6)</f>
        <v>86</v>
      </c>
      <c r="G782" s="84">
        <f>VLOOKUP($A$778,Raport5!$B$8:$T$280,7)</f>
        <v>84</v>
      </c>
      <c r="H782" s="84">
        <f>VLOOKUP($A$778,Raport5!$B$8:$T$280,8)</f>
        <v>93</v>
      </c>
      <c r="I782" s="84">
        <f>VLOOKUP($A$778,Raport5!$B$8:$T$280,9)</f>
        <v>88.5</v>
      </c>
      <c r="J782" s="84">
        <f>VLOOKUP($A$778,Raport5!$B$8:$T$280,10)</f>
        <v>92</v>
      </c>
      <c r="K782" s="84">
        <f>VLOOKUP($A$778,Raport5!$B$8:$T$280,11)</f>
        <v>86</v>
      </c>
      <c r="L782" s="84">
        <f>VLOOKUP($A$778,Raport5!$B$8:$T$280,12)</f>
        <v>90</v>
      </c>
      <c r="M782" s="84">
        <f>VLOOKUP($A$778,Raport5!$B$8:$T$280,13)</f>
        <v>93.5</v>
      </c>
      <c r="N782" s="84">
        <f>VLOOKUP($A$778,Raport5!$B$8:$T$280,14)</f>
        <v>85.5</v>
      </c>
      <c r="O782" s="84">
        <f>VLOOKUP($A$778,Raport5!$B$8:$T$280,15)</f>
        <v>89</v>
      </c>
      <c r="P782" s="84">
        <f>VLOOKUP($A$778,Raport5!$B$8:$T$280,16)</f>
        <v>82.5</v>
      </c>
      <c r="Q782" s="84">
        <f>VLOOKUP($A$778,Raport5!$B$8:$T$280,17)</f>
        <v>86.5</v>
      </c>
      <c r="R782" s="84">
        <f>VLOOKUP($A$778,Raport5!$B$8:$T$280,18)</f>
        <v>89.5</v>
      </c>
      <c r="S782" s="38">
        <f t="shared" si="424"/>
        <v>1326</v>
      </c>
      <c r="T782" s="38">
        <f t="shared" si="426"/>
        <v>88.4</v>
      </c>
      <c r="U782" s="375"/>
      <c r="V782" s="340"/>
    </row>
    <row r="783" spans="1:22" ht="15" customHeight="1">
      <c r="A783" s="361"/>
      <c r="B783" s="78">
        <f>VLOOKUP($A$778,PresensiMIPA!$A$7:$W$360,2)</f>
        <v>12312</v>
      </c>
      <c r="C783" s="35" t="s">
        <v>67</v>
      </c>
      <c r="D783" s="84">
        <f>VLOOKUP($A$778,Raport6!$B$8:$T$280,4)</f>
        <v>94.5</v>
      </c>
      <c r="E783" s="84">
        <f>VLOOKUP($A$778,Raport6!$B$8:$T$280,5)</f>
        <v>90</v>
      </c>
      <c r="F783" s="84">
        <f>VLOOKUP($A$778,Raport6!$B$8:$T$280,6)</f>
        <v>90</v>
      </c>
      <c r="G783" s="84">
        <f>VLOOKUP($A$778,Raport6!$B$8:$T$280,7)</f>
        <v>84</v>
      </c>
      <c r="H783" s="84">
        <f>VLOOKUP($A$778,Raport6!$B$8:$T$280,8)</f>
        <v>93</v>
      </c>
      <c r="I783" s="84">
        <f>VLOOKUP($A$778,Raport6!$B$8:$T$280,9)</f>
        <v>89.5</v>
      </c>
      <c r="J783" s="84">
        <f>VLOOKUP($A$778,Raport6!$B$8:$T$280,10)</f>
        <v>95</v>
      </c>
      <c r="K783" s="84">
        <f>VLOOKUP($A$778,Raport6!$B$8:$T$280,11)</f>
        <v>89</v>
      </c>
      <c r="L783" s="84">
        <f>VLOOKUP($A$778,Raport6!$B$8:$T$280,12)</f>
        <v>94</v>
      </c>
      <c r="M783" s="84">
        <f>VLOOKUP($A$778,Raport6!$B$8:$T$280,13)</f>
        <v>95.5</v>
      </c>
      <c r="N783" s="84">
        <f>VLOOKUP($A$778,Raport6!$B$8:$T$280,14)</f>
        <v>87.5</v>
      </c>
      <c r="O783" s="84">
        <f>VLOOKUP($A$778,Raport6!$B$8:$T$280,15)</f>
        <v>89</v>
      </c>
      <c r="P783" s="84">
        <f>VLOOKUP($A$778,Raport6!$B$8:$T$280,16)</f>
        <v>86</v>
      </c>
      <c r="Q783" s="84">
        <f>VLOOKUP($A$778,Raport6!$B$8:$T$280,17)</f>
        <v>89</v>
      </c>
      <c r="R783" s="84">
        <f>VLOOKUP($A$778,Raport6!$B$8:$T$280,18)</f>
        <v>90</v>
      </c>
      <c r="S783" s="38">
        <f t="shared" si="424"/>
        <v>1356</v>
      </c>
      <c r="T783" s="38">
        <f t="shared" si="426"/>
        <v>90.4</v>
      </c>
      <c r="U783" s="375"/>
      <c r="V783" s="340"/>
    </row>
    <row r="784" spans="1:22" ht="15" customHeight="1">
      <c r="A784" s="361"/>
      <c r="B784" s="78" t="str">
        <f>VLOOKUP($A$778,PresensiMIPA!$A$7:$W$360,3)</f>
        <v>0031908161</v>
      </c>
      <c r="C784" s="28" t="s">
        <v>21</v>
      </c>
      <c r="D784" s="40">
        <f t="shared" ref="D784:S784" si="427">ROUND(((D778+D779+D780+D781+D782+D783)/6),2)</f>
        <v>86.75</v>
      </c>
      <c r="E784" s="40">
        <f t="shared" si="427"/>
        <v>82.58</v>
      </c>
      <c r="F784" s="40">
        <f t="shared" si="427"/>
        <v>83</v>
      </c>
      <c r="G784" s="40">
        <f t="shared" si="427"/>
        <v>81.42</v>
      </c>
      <c r="H784" s="40">
        <f t="shared" si="427"/>
        <v>86.5</v>
      </c>
      <c r="I784" s="40">
        <f t="shared" si="427"/>
        <v>85.5</v>
      </c>
      <c r="J784" s="40">
        <f t="shared" si="427"/>
        <v>90</v>
      </c>
      <c r="K784" s="40">
        <f t="shared" si="427"/>
        <v>86.17</v>
      </c>
      <c r="L784" s="40">
        <f t="shared" si="427"/>
        <v>88.08</v>
      </c>
      <c r="M784" s="40">
        <f t="shared" ref="M784" si="428">ROUND(((M778+M779+M780+M781+M782+M783)/6),2)</f>
        <v>87.33</v>
      </c>
      <c r="N784" s="40">
        <f t="shared" si="427"/>
        <v>82.92</v>
      </c>
      <c r="O784" s="40">
        <f t="shared" si="427"/>
        <v>84.08</v>
      </c>
      <c r="P784" s="40">
        <f t="shared" si="427"/>
        <v>80.5</v>
      </c>
      <c r="Q784" s="40">
        <f t="shared" si="427"/>
        <v>81.83</v>
      </c>
      <c r="R784" s="40">
        <f t="shared" si="427"/>
        <v>85.92</v>
      </c>
      <c r="S784" s="39">
        <f t="shared" si="427"/>
        <v>1272.58</v>
      </c>
      <c r="T784" s="40">
        <f t="shared" si="426"/>
        <v>84.84</v>
      </c>
      <c r="U784" s="375"/>
      <c r="V784" s="340"/>
    </row>
    <row r="785" spans="1:22" ht="15" customHeight="1">
      <c r="A785" s="361"/>
      <c r="B785" s="78"/>
      <c r="C785" s="28" t="s">
        <v>206</v>
      </c>
      <c r="D785" s="79">
        <f>VLOOKUP($A$778,'Nilai USP'!$B$8:$T$280,4)</f>
        <v>96</v>
      </c>
      <c r="E785" s="79">
        <f>VLOOKUP($A$778,'Nilai USP'!$B$8:$T$280,5)</f>
        <v>86.15384615384616</v>
      </c>
      <c r="F785" s="79">
        <f>VLOOKUP($A$778,'Nilai USP'!$B$8:$T$280,6)</f>
        <v>93</v>
      </c>
      <c r="G785" s="79">
        <f>VLOOKUP($A$778,'Nilai USP'!$B$8:$T$280,7)</f>
        <v>91</v>
      </c>
      <c r="H785" s="79">
        <f>VLOOKUP($A$778,'Nilai USP'!$B$8:$T$280,8)</f>
        <v>84</v>
      </c>
      <c r="I785" s="79">
        <f>VLOOKUP($A$778,'Nilai USP'!$B$8:$T$280,9)</f>
        <v>91</v>
      </c>
      <c r="J785" s="79">
        <f>VLOOKUP($A$778,'Nilai USP'!$B$8:$T$280,10)</f>
        <v>95</v>
      </c>
      <c r="K785" s="79">
        <f>VLOOKUP($A$778,'Nilai USP'!$B$8:$T$280,11)</f>
        <v>94</v>
      </c>
      <c r="L785" s="79">
        <f>VLOOKUP($A$778,'Nilai USP'!$B$8:$T$280,12)</f>
        <v>93</v>
      </c>
      <c r="M785" s="79">
        <f>VLOOKUP($A$778,'Nilai USP'!$B$8:$T$280,13)</f>
        <v>94.705882352941174</v>
      </c>
      <c r="N785" s="79">
        <f>VLOOKUP($A$778,'Nilai USP'!$B$8:$T$280,14)</f>
        <v>81</v>
      </c>
      <c r="O785" s="79">
        <f>VLOOKUP($A$778,'Nilai USP'!$B$8:$T$280,15)</f>
        <v>84</v>
      </c>
      <c r="P785" s="79">
        <f>VLOOKUP($A$778,'Nilai USP'!$B$8:$T$280,16)</f>
        <v>90</v>
      </c>
      <c r="Q785" s="79">
        <f>VLOOKUP($A$778,'Nilai USP'!$B$8:$T$280,17)</f>
        <v>81</v>
      </c>
      <c r="R785" s="79">
        <f>VLOOKUP($A$778,'Nilai USP'!$B$8:$T$280,18)</f>
        <v>89</v>
      </c>
      <c r="S785" s="38">
        <f t="shared" ref="S785:S792" si="429">SUM(D785:R785)</f>
        <v>1342.8597285067874</v>
      </c>
      <c r="T785" s="38">
        <f t="shared" si="426"/>
        <v>89.52</v>
      </c>
      <c r="U785" s="375"/>
      <c r="V785" s="340"/>
    </row>
    <row r="786" spans="1:22" ht="15" customHeight="1" thickBot="1">
      <c r="A786" s="362"/>
      <c r="B786" s="29"/>
      <c r="C786" s="37" t="s">
        <v>205</v>
      </c>
      <c r="D786" s="41">
        <f t="shared" ref="D786:R786" si="430">ROUND((D784*$V$6+D785*$V$7),0)</f>
        <v>91</v>
      </c>
      <c r="E786" s="41">
        <f t="shared" si="430"/>
        <v>84</v>
      </c>
      <c r="F786" s="41">
        <f t="shared" si="430"/>
        <v>88</v>
      </c>
      <c r="G786" s="41">
        <f t="shared" si="430"/>
        <v>86</v>
      </c>
      <c r="H786" s="41">
        <f t="shared" si="430"/>
        <v>85</v>
      </c>
      <c r="I786" s="41">
        <f t="shared" si="430"/>
        <v>88</v>
      </c>
      <c r="J786" s="41">
        <f t="shared" si="430"/>
        <v>93</v>
      </c>
      <c r="K786" s="41">
        <f t="shared" si="430"/>
        <v>90</v>
      </c>
      <c r="L786" s="41">
        <f t="shared" si="430"/>
        <v>91</v>
      </c>
      <c r="M786" s="41">
        <f t="shared" si="430"/>
        <v>91</v>
      </c>
      <c r="N786" s="41">
        <f t="shared" si="430"/>
        <v>82</v>
      </c>
      <c r="O786" s="41">
        <f t="shared" si="430"/>
        <v>84</v>
      </c>
      <c r="P786" s="41">
        <f t="shared" si="430"/>
        <v>85</v>
      </c>
      <c r="Q786" s="41">
        <f t="shared" si="430"/>
        <v>81</v>
      </c>
      <c r="R786" s="41">
        <f t="shared" si="430"/>
        <v>87</v>
      </c>
      <c r="S786" s="41">
        <f t="shared" si="429"/>
        <v>1306</v>
      </c>
      <c r="T786" s="41">
        <f t="shared" si="426"/>
        <v>87.07</v>
      </c>
      <c r="U786" s="376"/>
      <c r="V786" s="341"/>
    </row>
    <row r="787" spans="1:22" ht="15" customHeight="1" thickTop="1">
      <c r="A787" s="377">
        <v>87</v>
      </c>
      <c r="B787" s="26"/>
      <c r="C787" s="34" t="s">
        <v>34</v>
      </c>
      <c r="D787" s="83">
        <f>VLOOKUP($A$787,Raport1!$B$8:$T$280,4)</f>
        <v>80</v>
      </c>
      <c r="E787" s="83">
        <f>VLOOKUP($A$787,Raport1!$B$8:$T$280,5)</f>
        <v>81</v>
      </c>
      <c r="F787" s="83">
        <f>VLOOKUP($A$787,Raport1!$B$8:$T$280,6)</f>
        <v>74</v>
      </c>
      <c r="G787" s="83">
        <f>VLOOKUP($A$787,Raport1!$B$8:$T$280,7)</f>
        <v>82.5</v>
      </c>
      <c r="H787" s="83">
        <f>VLOOKUP($A$787,Raport1!$B$8:$T$280,8)</f>
        <v>80</v>
      </c>
      <c r="I787" s="83">
        <f>VLOOKUP($A$787,Raport1!$B$8:$T$280,9)</f>
        <v>78.5</v>
      </c>
      <c r="J787" s="83">
        <f>VLOOKUP($A$787,Raport1!$B$8:$T$280,10)</f>
        <v>85.5</v>
      </c>
      <c r="K787" s="83">
        <f>VLOOKUP($A$787,Raport1!$B$8:$T$280,11)</f>
        <v>82.5</v>
      </c>
      <c r="L787" s="83">
        <f>VLOOKUP($A$787,Raport1!$B$8:$T$280,12)</f>
        <v>82</v>
      </c>
      <c r="M787" s="83">
        <f>VLOOKUP($A$787,Raport1!$B$8:$T$280,13)</f>
        <v>81</v>
      </c>
      <c r="N787" s="83">
        <f>VLOOKUP($A$787,Raport1!$B$8:$T$280,14)</f>
        <v>80</v>
      </c>
      <c r="O787" s="83">
        <f>VLOOKUP($A$787,Raport1!$B$8:$T$280,15)</f>
        <v>79</v>
      </c>
      <c r="P787" s="83">
        <f>VLOOKUP($A$787,Raport1!$B$8:$T$280,16)</f>
        <v>69</v>
      </c>
      <c r="Q787" s="83">
        <f>VLOOKUP($A$787,Raport1!$B$8:$T$280,17)</f>
        <v>82</v>
      </c>
      <c r="R787" s="83">
        <f>VLOOKUP($A$787,Raport1!$B$8:$T$280,18)</f>
        <v>76</v>
      </c>
      <c r="S787" s="80">
        <f t="shared" si="429"/>
        <v>1193</v>
      </c>
      <c r="T787" s="80">
        <f t="shared" ref="T787:T795" si="431">ROUND(S787/COUNT(D787:R787),2)</f>
        <v>79.53</v>
      </c>
      <c r="U787" s="337" t="s">
        <v>203</v>
      </c>
      <c r="V787" s="340" t="s">
        <v>33</v>
      </c>
    </row>
    <row r="788" spans="1:22" ht="15" customHeight="1">
      <c r="A788" s="361"/>
      <c r="B788" s="26"/>
      <c r="C788" s="35" t="s">
        <v>35</v>
      </c>
      <c r="D788" s="84">
        <f>VLOOKUP($A$787,Raport2!$B$8:$T$280,4)</f>
        <v>82</v>
      </c>
      <c r="E788" s="84">
        <f>VLOOKUP($A$787,Raport2!$B$8:$T$280,5)</f>
        <v>82.5</v>
      </c>
      <c r="F788" s="84">
        <f>VLOOKUP($A$787,Raport2!$B$8:$T$280,6)</f>
        <v>80</v>
      </c>
      <c r="G788" s="84">
        <f>VLOOKUP($A$787,Raport2!$B$8:$T$280,7)</f>
        <v>80.5</v>
      </c>
      <c r="H788" s="84">
        <f>VLOOKUP($A$787,Raport2!$B$8:$T$280,8)</f>
        <v>80</v>
      </c>
      <c r="I788" s="84">
        <f>VLOOKUP($A$787,Raport2!$B$8:$T$280,9)</f>
        <v>79.5</v>
      </c>
      <c r="J788" s="84">
        <f>VLOOKUP($A$787,Raport2!$B$8:$T$280,10)</f>
        <v>89</v>
      </c>
      <c r="K788" s="84">
        <f>VLOOKUP($A$787,Raport2!$B$8:$T$280,11)</f>
        <v>84</v>
      </c>
      <c r="L788" s="84">
        <f>VLOOKUP($A$787,Raport2!$B$8:$T$280,12)</f>
        <v>84.5</v>
      </c>
      <c r="M788" s="84">
        <f>VLOOKUP($A$787,Raport2!$B$8:$T$280,13)</f>
        <v>85</v>
      </c>
      <c r="N788" s="84">
        <f>VLOOKUP($A$787,Raport2!$B$8:$T$280,14)</f>
        <v>81.5</v>
      </c>
      <c r="O788" s="84">
        <f>VLOOKUP($A$787,Raport2!$B$8:$T$280,15)</f>
        <v>79.5</v>
      </c>
      <c r="P788" s="84">
        <f>VLOOKUP($A$787,Raport2!$B$8:$T$280,16)</f>
        <v>83</v>
      </c>
      <c r="Q788" s="84">
        <f>VLOOKUP($A$787,Raport2!$B$8:$T$280,17)</f>
        <v>84</v>
      </c>
      <c r="R788" s="84">
        <f>VLOOKUP($A$787,Raport2!$B$8:$T$280,18)</f>
        <v>86</v>
      </c>
      <c r="S788" s="38">
        <f t="shared" si="429"/>
        <v>1241</v>
      </c>
      <c r="T788" s="38">
        <f t="shared" si="431"/>
        <v>82.73</v>
      </c>
      <c r="U788" s="375"/>
      <c r="V788" s="340"/>
    </row>
    <row r="789" spans="1:22" ht="15" customHeight="1">
      <c r="A789" s="361"/>
      <c r="B789" s="342" t="str">
        <f>VLOOKUP($A$787,PresensiMIPA!$A$7:$W$360,7)</f>
        <v>MARTHA ANUGRAH PANCA PUTRA</v>
      </c>
      <c r="C789" s="35" t="s">
        <v>22</v>
      </c>
      <c r="D789" s="84">
        <f>VLOOKUP($A$787,Raport3!$B$8:$T$280,4)</f>
        <v>80</v>
      </c>
      <c r="E789" s="84">
        <f>VLOOKUP($A$787,Raport3!$B$8:$T$280,5)</f>
        <v>85</v>
      </c>
      <c r="F789" s="84">
        <f>VLOOKUP($A$787,Raport3!$B$8:$T$280,6)</f>
        <v>80.5</v>
      </c>
      <c r="G789" s="84">
        <f>VLOOKUP($A$787,Raport3!$B$8:$T$280,7)</f>
        <v>85.5</v>
      </c>
      <c r="H789" s="84">
        <f>VLOOKUP($A$787,Raport3!$B$8:$T$280,8)</f>
        <v>83</v>
      </c>
      <c r="I789" s="84">
        <f>VLOOKUP($A$787,Raport3!$B$8:$T$280,9)</f>
        <v>80</v>
      </c>
      <c r="J789" s="84">
        <f>VLOOKUP($A$787,Raport3!$B$8:$T$280,10)</f>
        <v>89.5</v>
      </c>
      <c r="K789" s="84">
        <f>VLOOKUP($A$787,Raport3!$B$8:$T$280,11)</f>
        <v>87</v>
      </c>
      <c r="L789" s="84">
        <f>VLOOKUP($A$787,Raport3!$B$8:$T$280,12)</f>
        <v>85.5</v>
      </c>
      <c r="M789" s="84">
        <f>VLOOKUP($A$787,Raport3!$B$8:$T$280,13)</f>
        <v>87.5</v>
      </c>
      <c r="N789" s="84">
        <f>VLOOKUP($A$787,Raport3!$B$8:$T$280,14)</f>
        <v>83</v>
      </c>
      <c r="O789" s="84">
        <f>VLOOKUP($A$787,Raport3!$B$8:$T$280,15)</f>
        <v>78</v>
      </c>
      <c r="P789" s="84">
        <f>VLOOKUP($A$787,Raport3!$B$8:$T$280,16)</f>
        <v>81</v>
      </c>
      <c r="Q789" s="84">
        <f>VLOOKUP($A$787,Raport3!$B$8:$T$280,17)</f>
        <v>85</v>
      </c>
      <c r="R789" s="84">
        <f>VLOOKUP($A$787,Raport3!$B$8:$T$280,18)</f>
        <v>84.5</v>
      </c>
      <c r="S789" s="38">
        <f t="shared" si="429"/>
        <v>1255</v>
      </c>
      <c r="T789" s="38">
        <f t="shared" si="431"/>
        <v>83.67</v>
      </c>
      <c r="U789" s="375"/>
      <c r="V789" s="340"/>
    </row>
    <row r="790" spans="1:22" ht="15" customHeight="1">
      <c r="A790" s="361"/>
      <c r="B790" s="342"/>
      <c r="C790" s="35" t="s">
        <v>23</v>
      </c>
      <c r="D790" s="84">
        <f>VLOOKUP($A$787,Raport4!$B$8:$T$255,4)</f>
        <v>82</v>
      </c>
      <c r="E790" s="84">
        <f>VLOOKUP($A$787,Raport4!$B$8:$T$255,5)</f>
        <v>86</v>
      </c>
      <c r="F790" s="84">
        <f>VLOOKUP($A$787,Raport4!$B$8:$T$255,6)</f>
        <v>81.5</v>
      </c>
      <c r="G790" s="84">
        <f>VLOOKUP($A$787,Raport4!$B$8:$T$255,7)</f>
        <v>91.5</v>
      </c>
      <c r="H790" s="84">
        <f>VLOOKUP($A$787,Raport4!$B$8:$T$255,8)</f>
        <v>87</v>
      </c>
      <c r="I790" s="84">
        <f>VLOOKUP($A$787,Raport4!$B$8:$T$255,9)</f>
        <v>80.5</v>
      </c>
      <c r="J790" s="84">
        <f>VLOOKUP($A$787,Raport4!$B$8:$T$255,10)</f>
        <v>92</v>
      </c>
      <c r="K790" s="84">
        <f>VLOOKUP($A$787,Raport4!$B$8:$T$255,11)</f>
        <v>87</v>
      </c>
      <c r="L790" s="84">
        <f>VLOOKUP($A$787,Raport4!$B$8:$T$255,12)</f>
        <v>86.5</v>
      </c>
      <c r="M790" s="84">
        <f>VLOOKUP($A$787,Raport4!$B$8:$T$255,12)</f>
        <v>86.5</v>
      </c>
      <c r="N790" s="84">
        <f>VLOOKUP($A$787,Raport4!$B$8:$T$255,14)</f>
        <v>84</v>
      </c>
      <c r="O790" s="84">
        <f>VLOOKUP($A$787,Raport4!$B$8:$T$255,15)</f>
        <v>72</v>
      </c>
      <c r="P790" s="84">
        <f>VLOOKUP($A$787,Raport4!$B$8:$T$255,16)</f>
        <v>81.5</v>
      </c>
      <c r="Q790" s="84">
        <f>VLOOKUP($A$787,Raport4!$B$8:$T$255,17)</f>
        <v>85.5</v>
      </c>
      <c r="R790" s="84">
        <f>VLOOKUP($A$787,Raport4!$B$8:$T$255,18)</f>
        <v>85</v>
      </c>
      <c r="S790" s="38">
        <f t="shared" si="429"/>
        <v>1268.5</v>
      </c>
      <c r="T790" s="38">
        <f t="shared" si="431"/>
        <v>84.57</v>
      </c>
      <c r="U790" s="375"/>
      <c r="V790" s="340"/>
    </row>
    <row r="791" spans="1:22" ht="15" customHeight="1">
      <c r="A791" s="361"/>
      <c r="B791" s="77" t="str">
        <f>VLOOKUP($A$787,PresensiMIPA!$A$7:$W$360,4)</f>
        <v>3526012103030002</v>
      </c>
      <c r="C791" s="35" t="s">
        <v>24</v>
      </c>
      <c r="D791" s="84">
        <f>VLOOKUP($A$787,Raport5!$B$8:$T$280,4)</f>
        <v>84.5</v>
      </c>
      <c r="E791" s="84">
        <f>VLOOKUP($A$787,Raport5!$B$8:$T$280,5)</f>
        <v>88.5</v>
      </c>
      <c r="F791" s="84">
        <f>VLOOKUP($A$787,Raport5!$B$8:$T$280,6)</f>
        <v>89</v>
      </c>
      <c r="G791" s="84">
        <f>VLOOKUP($A$787,Raport5!$B$8:$T$280,7)</f>
        <v>90.5</v>
      </c>
      <c r="H791" s="84">
        <f>VLOOKUP($A$787,Raport5!$B$8:$T$280,8)</f>
        <v>90</v>
      </c>
      <c r="I791" s="84">
        <f>VLOOKUP($A$787,Raport5!$B$8:$T$280,9)</f>
        <v>84.5</v>
      </c>
      <c r="J791" s="84">
        <f>VLOOKUP($A$787,Raport5!$B$8:$T$280,10)</f>
        <v>93.5</v>
      </c>
      <c r="K791" s="84">
        <f>VLOOKUP($A$787,Raport5!$B$8:$T$280,11)</f>
        <v>92</v>
      </c>
      <c r="L791" s="84">
        <f>VLOOKUP($A$787,Raport5!$B$8:$T$280,12)</f>
        <v>90</v>
      </c>
      <c r="M791" s="84">
        <f>VLOOKUP($A$787,Raport5!$B$8:$T$280,13)</f>
        <v>86</v>
      </c>
      <c r="N791" s="84">
        <f>VLOOKUP($A$787,Raport5!$B$8:$T$280,14)</f>
        <v>86</v>
      </c>
      <c r="O791" s="84">
        <f>VLOOKUP($A$787,Raport5!$B$8:$T$280,15)</f>
        <v>81</v>
      </c>
      <c r="P791" s="84">
        <f>VLOOKUP($A$787,Raport5!$B$8:$T$280,16)</f>
        <v>83</v>
      </c>
      <c r="Q791" s="84">
        <f>VLOOKUP($A$787,Raport5!$B$8:$T$280,17)</f>
        <v>87.5</v>
      </c>
      <c r="R791" s="84">
        <f>VLOOKUP($A$787,Raport5!$B$8:$T$280,18)</f>
        <v>88</v>
      </c>
      <c r="S791" s="38">
        <f t="shared" si="429"/>
        <v>1314</v>
      </c>
      <c r="T791" s="38">
        <f t="shared" si="431"/>
        <v>87.6</v>
      </c>
      <c r="U791" s="375"/>
      <c r="V791" s="340"/>
    </row>
    <row r="792" spans="1:22" ht="15" customHeight="1">
      <c r="A792" s="361"/>
      <c r="B792" s="78">
        <f>VLOOKUP($A$787,PresensiMIPA!$A$7:$W$360,2)</f>
        <v>12329</v>
      </c>
      <c r="C792" s="35" t="s">
        <v>67</v>
      </c>
      <c r="D792" s="84">
        <f>VLOOKUP($A$787,Raport6!$B$8:$T$280,4)</f>
        <v>87</v>
      </c>
      <c r="E792" s="84">
        <f>VLOOKUP($A$787,Raport6!$B$8:$T$280,5)</f>
        <v>90.5</v>
      </c>
      <c r="F792" s="84">
        <f>VLOOKUP($A$787,Raport6!$B$8:$T$280,6)</f>
        <v>93</v>
      </c>
      <c r="G792" s="84">
        <f>VLOOKUP($A$787,Raport6!$B$8:$T$280,7)</f>
        <v>90.5</v>
      </c>
      <c r="H792" s="84">
        <f>VLOOKUP($A$787,Raport6!$B$8:$T$280,8)</f>
        <v>89</v>
      </c>
      <c r="I792" s="84">
        <f>VLOOKUP($A$787,Raport6!$B$8:$T$280,9)</f>
        <v>85.5</v>
      </c>
      <c r="J792" s="84">
        <f>VLOOKUP($A$787,Raport6!$B$8:$T$280,10)</f>
        <v>96</v>
      </c>
      <c r="K792" s="84">
        <f>VLOOKUP($A$787,Raport6!$B$8:$T$280,11)</f>
        <v>95</v>
      </c>
      <c r="L792" s="84">
        <f>VLOOKUP($A$787,Raport6!$B$8:$T$280,12)</f>
        <v>86.5</v>
      </c>
      <c r="M792" s="84">
        <f>VLOOKUP($A$787,Raport6!$B$8:$T$280,13)</f>
        <v>89.5</v>
      </c>
      <c r="N792" s="84">
        <f>VLOOKUP($A$787,Raport6!$B$8:$T$280,14)</f>
        <v>88</v>
      </c>
      <c r="O792" s="84">
        <f>VLOOKUP($A$787,Raport6!$B$8:$T$280,15)</f>
        <v>81</v>
      </c>
      <c r="P792" s="84">
        <f>VLOOKUP($A$787,Raport6!$B$8:$T$280,16)</f>
        <v>82.5</v>
      </c>
      <c r="Q792" s="84">
        <f>VLOOKUP($A$787,Raport6!$B$8:$T$280,17)</f>
        <v>85</v>
      </c>
      <c r="R792" s="84">
        <f>VLOOKUP($A$787,Raport6!$B$8:$T$280,18)</f>
        <v>89</v>
      </c>
      <c r="S792" s="38">
        <f t="shared" si="429"/>
        <v>1328</v>
      </c>
      <c r="T792" s="38">
        <f t="shared" si="431"/>
        <v>88.53</v>
      </c>
      <c r="U792" s="375"/>
      <c r="V792" s="340"/>
    </row>
    <row r="793" spans="1:22" ht="15" customHeight="1">
      <c r="A793" s="361"/>
      <c r="B793" s="78" t="str">
        <f>VLOOKUP($A$787,PresensiMIPA!$A$7:$W$360,3)</f>
        <v>0033149938</v>
      </c>
      <c r="C793" s="28" t="s">
        <v>21</v>
      </c>
      <c r="D793" s="40">
        <f t="shared" ref="D793:S793" si="432">ROUND(((D787+D788+D789+D790+D791+D792)/6),2)</f>
        <v>82.58</v>
      </c>
      <c r="E793" s="40">
        <f t="shared" si="432"/>
        <v>85.58</v>
      </c>
      <c r="F793" s="40">
        <f t="shared" si="432"/>
        <v>83</v>
      </c>
      <c r="G793" s="40">
        <f t="shared" si="432"/>
        <v>86.83</v>
      </c>
      <c r="H793" s="40">
        <f t="shared" si="432"/>
        <v>84.83</v>
      </c>
      <c r="I793" s="40">
        <f t="shared" si="432"/>
        <v>81.42</v>
      </c>
      <c r="J793" s="40">
        <f t="shared" si="432"/>
        <v>90.92</v>
      </c>
      <c r="K793" s="40">
        <f t="shared" si="432"/>
        <v>87.92</v>
      </c>
      <c r="L793" s="40">
        <f t="shared" si="432"/>
        <v>85.83</v>
      </c>
      <c r="M793" s="40">
        <f>ROUND(((M790+M791+M792)/3),2)</f>
        <v>87.33</v>
      </c>
      <c r="N793" s="40">
        <f t="shared" si="432"/>
        <v>83.75</v>
      </c>
      <c r="O793" s="40">
        <f t="shared" si="432"/>
        <v>78.42</v>
      </c>
      <c r="P793" s="40">
        <f t="shared" si="432"/>
        <v>80</v>
      </c>
      <c r="Q793" s="40">
        <f t="shared" si="432"/>
        <v>84.83</v>
      </c>
      <c r="R793" s="40">
        <f t="shared" si="432"/>
        <v>84.75</v>
      </c>
      <c r="S793" s="39">
        <f t="shared" si="432"/>
        <v>1266.58</v>
      </c>
      <c r="T793" s="40">
        <f t="shared" si="431"/>
        <v>84.44</v>
      </c>
      <c r="U793" s="375"/>
      <c r="V793" s="340"/>
    </row>
    <row r="794" spans="1:22" ht="15" customHeight="1">
      <c r="A794" s="361"/>
      <c r="B794" s="78"/>
      <c r="C794" s="28" t="s">
        <v>206</v>
      </c>
      <c r="D794" s="79">
        <f>VLOOKUP($A$787,'Nilai USP'!$B$8:$T$280,4)</f>
        <v>93</v>
      </c>
      <c r="E794" s="79">
        <f>VLOOKUP($A$787,'Nilai USP'!$B$8:$T$280,5)</f>
        <v>87.692307692307693</v>
      </c>
      <c r="F794" s="79">
        <f>VLOOKUP($A$787,'Nilai USP'!$B$8:$T$280,6)</f>
        <v>87</v>
      </c>
      <c r="G794" s="79">
        <f>VLOOKUP($A$787,'Nilai USP'!$B$8:$T$280,7)</f>
        <v>88</v>
      </c>
      <c r="H794" s="79">
        <f>VLOOKUP($A$787,'Nilai USP'!$B$8:$T$280,8)</f>
        <v>86</v>
      </c>
      <c r="I794" s="79">
        <f>VLOOKUP($A$787,'Nilai USP'!$B$8:$T$280,9)</f>
        <v>95</v>
      </c>
      <c r="J794" s="79">
        <f>VLOOKUP($A$787,'Nilai USP'!$B$8:$T$280,10)</f>
        <v>99</v>
      </c>
      <c r="K794" s="79">
        <f>VLOOKUP($A$787,'Nilai USP'!$B$8:$T$280,11)</f>
        <v>91</v>
      </c>
      <c r="L794" s="79">
        <f>VLOOKUP($A$787,'Nilai USP'!$B$8:$T$280,12)</f>
        <v>85</v>
      </c>
      <c r="M794" s="79">
        <f>VLOOKUP($A$787,'Nilai USP'!$B$8:$T$280,13)</f>
        <v>92.941176470588232</v>
      </c>
      <c r="N794" s="79">
        <f>VLOOKUP($A$787,'Nilai USP'!$B$8:$T$280,14)</f>
        <v>88</v>
      </c>
      <c r="O794" s="79">
        <f>VLOOKUP($A$787,'Nilai USP'!$B$8:$T$280,15)</f>
        <v>87</v>
      </c>
      <c r="P794" s="79">
        <f>VLOOKUP($A$787,'Nilai USP'!$B$8:$T$280,16)</f>
        <v>84</v>
      </c>
      <c r="Q794" s="79">
        <f>VLOOKUP($A$787,'Nilai USP'!$B$8:$T$280,17)</f>
        <v>82</v>
      </c>
      <c r="R794" s="79">
        <f>VLOOKUP($A$787,'Nilai USP'!$B$8:$T$280,18)</f>
        <v>89</v>
      </c>
      <c r="S794" s="38">
        <f t="shared" ref="S794:S801" si="433">SUM(D794:R794)</f>
        <v>1334.6334841628959</v>
      </c>
      <c r="T794" s="38">
        <f t="shared" si="431"/>
        <v>88.98</v>
      </c>
      <c r="U794" s="375"/>
      <c r="V794" s="340"/>
    </row>
    <row r="795" spans="1:22" ht="15" customHeight="1" thickBot="1">
      <c r="A795" s="362"/>
      <c r="B795" s="29"/>
      <c r="C795" s="37" t="s">
        <v>205</v>
      </c>
      <c r="D795" s="41">
        <f t="shared" ref="D795:R795" si="434">ROUND((D793*$V$6+D794*$V$7),0)</f>
        <v>88</v>
      </c>
      <c r="E795" s="41">
        <f t="shared" si="434"/>
        <v>87</v>
      </c>
      <c r="F795" s="41">
        <f t="shared" si="434"/>
        <v>85</v>
      </c>
      <c r="G795" s="41">
        <f t="shared" si="434"/>
        <v>87</v>
      </c>
      <c r="H795" s="41">
        <f t="shared" si="434"/>
        <v>85</v>
      </c>
      <c r="I795" s="41">
        <f t="shared" si="434"/>
        <v>88</v>
      </c>
      <c r="J795" s="41">
        <f t="shared" si="434"/>
        <v>95</v>
      </c>
      <c r="K795" s="41">
        <f t="shared" si="434"/>
        <v>89</v>
      </c>
      <c r="L795" s="41">
        <f t="shared" si="434"/>
        <v>85</v>
      </c>
      <c r="M795" s="41">
        <f t="shared" si="434"/>
        <v>90</v>
      </c>
      <c r="N795" s="41">
        <f t="shared" si="434"/>
        <v>86</v>
      </c>
      <c r="O795" s="41">
        <f t="shared" si="434"/>
        <v>83</v>
      </c>
      <c r="P795" s="41">
        <f t="shared" si="434"/>
        <v>82</v>
      </c>
      <c r="Q795" s="41">
        <f t="shared" si="434"/>
        <v>83</v>
      </c>
      <c r="R795" s="41">
        <f t="shared" si="434"/>
        <v>87</v>
      </c>
      <c r="S795" s="41">
        <f t="shared" si="433"/>
        <v>1300</v>
      </c>
      <c r="T795" s="41">
        <f t="shared" si="431"/>
        <v>86.67</v>
      </c>
      <c r="U795" s="376"/>
      <c r="V795" s="341"/>
    </row>
    <row r="796" spans="1:22" ht="15" customHeight="1" thickTop="1">
      <c r="A796" s="377">
        <v>88</v>
      </c>
      <c r="B796" s="26"/>
      <c r="C796" s="34" t="s">
        <v>34</v>
      </c>
      <c r="D796" s="83">
        <f>VLOOKUP($A$796,Raport1!$B$8:$T$280,4)</f>
        <v>80.5</v>
      </c>
      <c r="E796" s="83">
        <f>VLOOKUP($A$796,Raport1!$B$8:$T$280,5)</f>
        <v>78.5</v>
      </c>
      <c r="F796" s="83">
        <f>VLOOKUP($A$796,Raport1!$B$8:$T$280,6)</f>
        <v>75</v>
      </c>
      <c r="G796" s="83">
        <f>VLOOKUP($A$796,Raport1!$B$8:$T$280,7)</f>
        <v>77.5</v>
      </c>
      <c r="H796" s="83">
        <f>VLOOKUP($A$796,Raport1!$B$8:$T$280,8)</f>
        <v>87</v>
      </c>
      <c r="I796" s="83">
        <f>VLOOKUP($A$796,Raport1!$B$8:$T$280,9)</f>
        <v>82</v>
      </c>
      <c r="J796" s="83">
        <f>VLOOKUP($A$796,Raport1!$B$8:$T$280,10)</f>
        <v>90</v>
      </c>
      <c r="K796" s="83">
        <f>VLOOKUP($A$796,Raport1!$B$8:$T$280,11)</f>
        <v>80.5</v>
      </c>
      <c r="L796" s="83">
        <f>VLOOKUP($A$796,Raport1!$B$8:$T$280,12)</f>
        <v>84.5</v>
      </c>
      <c r="M796" s="83">
        <f>VLOOKUP($A$796,Raport1!$B$8:$T$280,13)</f>
        <v>80.5</v>
      </c>
      <c r="N796" s="83">
        <f>VLOOKUP($A$796,Raport1!$B$8:$T$280,14)</f>
        <v>82</v>
      </c>
      <c r="O796" s="83">
        <f>VLOOKUP($A$796,Raport1!$B$8:$T$280,15)</f>
        <v>81.5</v>
      </c>
      <c r="P796" s="83">
        <f>VLOOKUP($A$796,Raport1!$B$8:$T$280,16)</f>
        <v>79</v>
      </c>
      <c r="Q796" s="83">
        <f>VLOOKUP($A$796,Raport1!$B$8:$T$280,17)</f>
        <v>80</v>
      </c>
      <c r="R796" s="83">
        <f>VLOOKUP($A$796,Raport1!$B$8:$T$280,18)</f>
        <v>80.5</v>
      </c>
      <c r="S796" s="80">
        <f t="shared" si="433"/>
        <v>1219</v>
      </c>
      <c r="T796" s="80">
        <f t="shared" ref="T796:T804" si="435">ROUND(S796/COUNT(D796:R796),2)</f>
        <v>81.27</v>
      </c>
      <c r="U796" s="337" t="s">
        <v>203</v>
      </c>
      <c r="V796" s="340" t="s">
        <v>33</v>
      </c>
    </row>
    <row r="797" spans="1:22" ht="15" customHeight="1">
      <c r="A797" s="361"/>
      <c r="B797" s="26"/>
      <c r="C797" s="35" t="s">
        <v>35</v>
      </c>
      <c r="D797" s="84">
        <f>VLOOKUP($A$796,Raport2!$B$8:$T$280,4)</f>
        <v>82</v>
      </c>
      <c r="E797" s="84">
        <f>VLOOKUP($A$796,Raport2!$B$8:$T$280,5)</f>
        <v>80</v>
      </c>
      <c r="F797" s="84">
        <f>VLOOKUP($A$796,Raport2!$B$8:$T$280,6)</f>
        <v>81</v>
      </c>
      <c r="G797" s="84">
        <f>VLOOKUP($A$796,Raport2!$B$8:$T$280,7)</f>
        <v>80</v>
      </c>
      <c r="H797" s="84">
        <f>VLOOKUP($A$796,Raport2!$B$8:$T$280,8)</f>
        <v>87</v>
      </c>
      <c r="I797" s="84">
        <f>VLOOKUP($A$796,Raport2!$B$8:$T$280,9)</f>
        <v>87</v>
      </c>
      <c r="J797" s="84">
        <f>VLOOKUP($A$796,Raport2!$B$8:$T$280,10)</f>
        <v>90</v>
      </c>
      <c r="K797" s="84">
        <f>VLOOKUP($A$796,Raport2!$B$8:$T$280,11)</f>
        <v>82</v>
      </c>
      <c r="L797" s="84">
        <f>VLOOKUP($A$796,Raport2!$B$8:$T$280,12)</f>
        <v>85</v>
      </c>
      <c r="M797" s="84">
        <f>VLOOKUP($A$796,Raport2!$B$8:$T$280,13)</f>
        <v>84</v>
      </c>
      <c r="N797" s="84">
        <f>VLOOKUP($A$796,Raport2!$B$8:$T$280,14)</f>
        <v>85</v>
      </c>
      <c r="O797" s="84">
        <f>VLOOKUP($A$796,Raport2!$B$8:$T$280,15)</f>
        <v>84</v>
      </c>
      <c r="P797" s="84">
        <f>VLOOKUP($A$796,Raport2!$B$8:$T$280,16)</f>
        <v>87</v>
      </c>
      <c r="Q797" s="84">
        <f>VLOOKUP($A$796,Raport2!$B$8:$T$280,17)</f>
        <v>83</v>
      </c>
      <c r="R797" s="84">
        <f>VLOOKUP($A$796,Raport2!$B$8:$T$280,18)</f>
        <v>85.5</v>
      </c>
      <c r="S797" s="38">
        <f t="shared" si="433"/>
        <v>1262.5</v>
      </c>
      <c r="T797" s="38">
        <f t="shared" si="435"/>
        <v>84.17</v>
      </c>
      <c r="U797" s="375"/>
      <c r="V797" s="340"/>
    </row>
    <row r="798" spans="1:22" ht="15" customHeight="1">
      <c r="A798" s="361"/>
      <c r="B798" s="342" t="str">
        <f>VLOOKUP($A$796,PresensiMIPA!$A$7:$W$360,7)</f>
        <v>Maulinda Eka Rahmawati</v>
      </c>
      <c r="C798" s="35" t="s">
        <v>22</v>
      </c>
      <c r="D798" s="84">
        <f>VLOOKUP($A$796,Raport3!$B$8:$T$280,4)</f>
        <v>84</v>
      </c>
      <c r="E798" s="84">
        <f>VLOOKUP($A$796,Raport3!$B$8:$T$280,5)</f>
        <v>82.5</v>
      </c>
      <c r="F798" s="84">
        <f>VLOOKUP($A$796,Raport3!$B$8:$T$280,6)</f>
        <v>86</v>
      </c>
      <c r="G798" s="84">
        <f>VLOOKUP($A$796,Raport3!$B$8:$T$280,7)</f>
        <v>85.5</v>
      </c>
      <c r="H798" s="84">
        <f>VLOOKUP($A$796,Raport3!$B$8:$T$280,8)</f>
        <v>87.5</v>
      </c>
      <c r="I798" s="84">
        <f>VLOOKUP($A$796,Raport3!$B$8:$T$280,9)</f>
        <v>88.5</v>
      </c>
      <c r="J798" s="84">
        <f>VLOOKUP($A$796,Raport3!$B$8:$T$280,10)</f>
        <v>92.5</v>
      </c>
      <c r="K798" s="84">
        <f>VLOOKUP($A$796,Raport3!$B$8:$T$280,11)</f>
        <v>87</v>
      </c>
      <c r="L798" s="84">
        <f>VLOOKUP($A$796,Raport3!$B$8:$T$280,12)</f>
        <v>84.5</v>
      </c>
      <c r="M798" s="84">
        <f>VLOOKUP($A$796,Raport3!$B$8:$T$280,13)</f>
        <v>88</v>
      </c>
      <c r="N798" s="84">
        <f>VLOOKUP($A$796,Raport3!$B$8:$T$280,14)</f>
        <v>86.5</v>
      </c>
      <c r="O798" s="84">
        <f>VLOOKUP($A$796,Raport3!$B$8:$T$280,15)</f>
        <v>80</v>
      </c>
      <c r="P798" s="84">
        <f>VLOOKUP($A$796,Raport3!$B$8:$T$280,16)</f>
        <v>91</v>
      </c>
      <c r="Q798" s="84">
        <f>VLOOKUP($A$796,Raport3!$B$8:$T$280,17)</f>
        <v>83.5</v>
      </c>
      <c r="R798" s="84">
        <f>VLOOKUP($A$796,Raport3!$B$8:$T$280,18)</f>
        <v>90</v>
      </c>
      <c r="S798" s="38">
        <f t="shared" si="433"/>
        <v>1297</v>
      </c>
      <c r="T798" s="38">
        <f t="shared" si="435"/>
        <v>86.47</v>
      </c>
      <c r="U798" s="375"/>
      <c r="V798" s="340"/>
    </row>
    <row r="799" spans="1:22" ht="15" customHeight="1">
      <c r="A799" s="361"/>
      <c r="B799" s="342"/>
      <c r="C799" s="35" t="s">
        <v>23</v>
      </c>
      <c r="D799" s="84">
        <f>VLOOKUP($A$796,Raport4!$B$8:$T$255,4)</f>
        <v>85.5</v>
      </c>
      <c r="E799" s="84">
        <f>VLOOKUP($A$796,Raport4!$B$8:$T$255,5)</f>
        <v>87.5</v>
      </c>
      <c r="F799" s="84">
        <f>VLOOKUP($A$796,Raport4!$B$8:$T$255,6)</f>
        <v>87</v>
      </c>
      <c r="G799" s="84">
        <f>VLOOKUP($A$796,Raport4!$B$8:$T$255,7)</f>
        <v>91.5</v>
      </c>
      <c r="H799" s="84">
        <f>VLOOKUP($A$796,Raport4!$B$8:$T$255,8)</f>
        <v>89</v>
      </c>
      <c r="I799" s="84">
        <f>VLOOKUP($A$796,Raport4!$B$8:$T$255,9)</f>
        <v>90</v>
      </c>
      <c r="J799" s="84">
        <f>VLOOKUP($A$796,Raport4!$B$8:$T$255,10)</f>
        <v>93.5</v>
      </c>
      <c r="K799" s="84">
        <f>VLOOKUP($A$796,Raport4!$B$8:$T$255,11)</f>
        <v>87</v>
      </c>
      <c r="L799" s="84">
        <f>VLOOKUP($A$796,Raport4!$B$8:$T$255,12)</f>
        <v>86.5</v>
      </c>
      <c r="M799" s="84">
        <f>VLOOKUP($A$796,Raport4!$B$8:$T$255,12)</f>
        <v>86.5</v>
      </c>
      <c r="N799" s="84">
        <f>VLOOKUP($A$796,Raport4!$B$8:$T$255,14)</f>
        <v>88.5</v>
      </c>
      <c r="O799" s="84">
        <f>VLOOKUP($A$796,Raport4!$B$8:$T$255,15)</f>
        <v>77.5</v>
      </c>
      <c r="P799" s="84">
        <f>VLOOKUP($A$796,Raport4!$B$8:$T$255,16)</f>
        <v>91.5</v>
      </c>
      <c r="Q799" s="84">
        <f>VLOOKUP($A$796,Raport4!$B$8:$T$255,17)</f>
        <v>85.5</v>
      </c>
      <c r="R799" s="84">
        <f>VLOOKUP($A$796,Raport4!$B$8:$T$255,18)</f>
        <v>91</v>
      </c>
      <c r="S799" s="38">
        <f t="shared" si="433"/>
        <v>1318</v>
      </c>
      <c r="T799" s="38">
        <f t="shared" si="435"/>
        <v>87.87</v>
      </c>
      <c r="U799" s="375"/>
      <c r="V799" s="340"/>
    </row>
    <row r="800" spans="1:22" ht="15" customHeight="1">
      <c r="A800" s="361"/>
      <c r="B800" s="77" t="str">
        <f>VLOOKUP($A$796,PresensiMIPA!$A$7:$W$360,4)</f>
        <v>3526045705040002</v>
      </c>
      <c r="C800" s="35" t="s">
        <v>24</v>
      </c>
      <c r="D800" s="84">
        <f>VLOOKUP($A$796,Raport5!$B$8:$T$280,4)</f>
        <v>91.5</v>
      </c>
      <c r="E800" s="84">
        <f>VLOOKUP($A$796,Raport5!$B$8:$T$280,5)</f>
        <v>93.5</v>
      </c>
      <c r="F800" s="84">
        <f>VLOOKUP($A$796,Raport5!$B$8:$T$280,6)</f>
        <v>92</v>
      </c>
      <c r="G800" s="84">
        <f>VLOOKUP($A$796,Raport5!$B$8:$T$280,7)</f>
        <v>90.5</v>
      </c>
      <c r="H800" s="84">
        <f>VLOOKUP($A$796,Raport5!$B$8:$T$280,8)</f>
        <v>92.5</v>
      </c>
      <c r="I800" s="84">
        <f>VLOOKUP($A$796,Raport5!$B$8:$T$280,9)</f>
        <v>90.5</v>
      </c>
      <c r="J800" s="84">
        <f>VLOOKUP($A$796,Raport5!$B$8:$T$280,10)</f>
        <v>95.5</v>
      </c>
      <c r="K800" s="84">
        <f>VLOOKUP($A$796,Raport5!$B$8:$T$280,11)</f>
        <v>90</v>
      </c>
      <c r="L800" s="84">
        <f>VLOOKUP($A$796,Raport5!$B$8:$T$280,12)</f>
        <v>90</v>
      </c>
      <c r="M800" s="84">
        <f>VLOOKUP($A$796,Raport5!$B$8:$T$280,13)</f>
        <v>88.5</v>
      </c>
      <c r="N800" s="84">
        <f>VLOOKUP($A$796,Raport5!$B$8:$T$280,14)</f>
        <v>89.5</v>
      </c>
      <c r="O800" s="84">
        <f>VLOOKUP($A$796,Raport5!$B$8:$T$280,15)</f>
        <v>84</v>
      </c>
      <c r="P800" s="84">
        <f>VLOOKUP($A$796,Raport5!$B$8:$T$280,16)</f>
        <v>92</v>
      </c>
      <c r="Q800" s="84">
        <f>VLOOKUP($A$796,Raport5!$B$8:$T$280,17)</f>
        <v>89.5</v>
      </c>
      <c r="R800" s="84">
        <f>VLOOKUP($A$796,Raport5!$B$8:$T$280,18)</f>
        <v>93.5</v>
      </c>
      <c r="S800" s="38">
        <f t="shared" si="433"/>
        <v>1363</v>
      </c>
      <c r="T800" s="38">
        <f t="shared" si="435"/>
        <v>90.87</v>
      </c>
      <c r="U800" s="375"/>
      <c r="V800" s="340"/>
    </row>
    <row r="801" spans="1:22" ht="15" customHeight="1">
      <c r="A801" s="361"/>
      <c r="B801" s="78">
        <f>VLOOKUP($A$796,PresensiMIPA!$A$7:$W$360,2)</f>
        <v>12337</v>
      </c>
      <c r="C801" s="35" t="s">
        <v>67</v>
      </c>
      <c r="D801" s="84">
        <f>VLOOKUP($A$796,Raport6!$B$8:$T$280,4)</f>
        <v>93</v>
      </c>
      <c r="E801" s="84">
        <f>VLOOKUP($A$796,Raport6!$B$8:$T$280,5)</f>
        <v>95</v>
      </c>
      <c r="F801" s="84">
        <f>VLOOKUP($A$796,Raport6!$B$8:$T$280,6)</f>
        <v>96</v>
      </c>
      <c r="G801" s="84">
        <f>VLOOKUP($A$796,Raport6!$B$8:$T$280,7)</f>
        <v>90.5</v>
      </c>
      <c r="H801" s="84">
        <f>VLOOKUP($A$796,Raport6!$B$8:$T$280,8)</f>
        <v>93</v>
      </c>
      <c r="I801" s="84">
        <f>VLOOKUP($A$796,Raport6!$B$8:$T$280,9)</f>
        <v>91.5</v>
      </c>
      <c r="J801" s="84">
        <f>VLOOKUP($A$796,Raport6!$B$8:$T$280,10)</f>
        <v>98</v>
      </c>
      <c r="K801" s="84">
        <f>VLOOKUP($A$796,Raport6!$B$8:$T$280,11)</f>
        <v>93</v>
      </c>
      <c r="L801" s="84">
        <f>VLOOKUP($A$796,Raport6!$B$8:$T$280,12)</f>
        <v>94.5</v>
      </c>
      <c r="M801" s="84">
        <f>VLOOKUP($A$796,Raport6!$B$8:$T$280,13)</f>
        <v>92</v>
      </c>
      <c r="N801" s="84">
        <f>VLOOKUP($A$796,Raport6!$B$8:$T$280,14)</f>
        <v>92</v>
      </c>
      <c r="O801" s="84">
        <f>VLOOKUP($A$796,Raport6!$B$8:$T$280,15)</f>
        <v>84</v>
      </c>
      <c r="P801" s="84">
        <f>VLOOKUP($A$796,Raport6!$B$8:$T$280,16)</f>
        <v>92.5</v>
      </c>
      <c r="Q801" s="84">
        <f>VLOOKUP($A$796,Raport6!$B$8:$T$280,17)</f>
        <v>90</v>
      </c>
      <c r="R801" s="84">
        <f>VLOOKUP($A$796,Raport6!$B$8:$T$280,18)</f>
        <v>94</v>
      </c>
      <c r="S801" s="38">
        <f t="shared" si="433"/>
        <v>1389</v>
      </c>
      <c r="T801" s="38">
        <f t="shared" si="435"/>
        <v>92.6</v>
      </c>
      <c r="U801" s="375"/>
      <c r="V801" s="340"/>
    </row>
    <row r="802" spans="1:22" ht="15" customHeight="1">
      <c r="A802" s="361"/>
      <c r="B802" s="78" t="str">
        <f>VLOOKUP($A$796,PresensiMIPA!$A$7:$W$360,3)</f>
        <v>0043454814</v>
      </c>
      <c r="C802" s="28" t="s">
        <v>21</v>
      </c>
      <c r="D802" s="40">
        <f t="shared" ref="D802:S802" si="436">ROUND(((D796+D797+D798+D799+D800+D801)/6),2)</f>
        <v>86.08</v>
      </c>
      <c r="E802" s="40">
        <f t="shared" si="436"/>
        <v>86.17</v>
      </c>
      <c r="F802" s="40">
        <f t="shared" si="436"/>
        <v>86.17</v>
      </c>
      <c r="G802" s="40">
        <f t="shared" si="436"/>
        <v>85.92</v>
      </c>
      <c r="H802" s="40">
        <f t="shared" si="436"/>
        <v>89.33</v>
      </c>
      <c r="I802" s="40">
        <f t="shared" si="436"/>
        <v>88.25</v>
      </c>
      <c r="J802" s="40">
        <f t="shared" si="436"/>
        <v>93.25</v>
      </c>
      <c r="K802" s="40">
        <f t="shared" si="436"/>
        <v>86.58</v>
      </c>
      <c r="L802" s="40">
        <f t="shared" si="436"/>
        <v>87.5</v>
      </c>
      <c r="M802" s="40">
        <f t="shared" ref="M802" si="437">ROUND(((M796+M797+M798+M799+M800+M801)/6),2)</f>
        <v>86.58</v>
      </c>
      <c r="N802" s="40">
        <f t="shared" si="436"/>
        <v>87.25</v>
      </c>
      <c r="O802" s="40">
        <f t="shared" si="436"/>
        <v>81.83</v>
      </c>
      <c r="P802" s="40">
        <f t="shared" si="436"/>
        <v>88.83</v>
      </c>
      <c r="Q802" s="40">
        <f t="shared" si="436"/>
        <v>85.25</v>
      </c>
      <c r="R802" s="40">
        <f t="shared" si="436"/>
        <v>89.08</v>
      </c>
      <c r="S802" s="39">
        <f t="shared" si="436"/>
        <v>1308.08</v>
      </c>
      <c r="T802" s="40">
        <f t="shared" si="435"/>
        <v>87.21</v>
      </c>
      <c r="U802" s="375"/>
      <c r="V802" s="340"/>
    </row>
    <row r="803" spans="1:22" ht="15" customHeight="1">
      <c r="A803" s="361"/>
      <c r="B803" s="78"/>
      <c r="C803" s="28" t="s">
        <v>206</v>
      </c>
      <c r="D803" s="79">
        <f>VLOOKUP($A$796,'Nilai USP'!$B$8:$T$280,4)</f>
        <v>96</v>
      </c>
      <c r="E803" s="79">
        <f>VLOOKUP($A$796,'Nilai USP'!$B$8:$T$280,5)</f>
        <v>89.230769230769226</v>
      </c>
      <c r="F803" s="79">
        <f>VLOOKUP($A$796,'Nilai USP'!$B$8:$T$280,6)</f>
        <v>94</v>
      </c>
      <c r="G803" s="79">
        <f>VLOOKUP($A$796,'Nilai USP'!$B$8:$T$280,7)</f>
        <v>89</v>
      </c>
      <c r="H803" s="79">
        <f>VLOOKUP($A$796,'Nilai USP'!$B$8:$T$280,8)</f>
        <v>87</v>
      </c>
      <c r="I803" s="79">
        <f>VLOOKUP($A$796,'Nilai USP'!$B$8:$T$280,9)</f>
        <v>91</v>
      </c>
      <c r="J803" s="79">
        <f>VLOOKUP($A$796,'Nilai USP'!$B$8:$T$280,10)</f>
        <v>96</v>
      </c>
      <c r="K803" s="79">
        <f>VLOOKUP($A$796,'Nilai USP'!$B$8:$T$280,11)</f>
        <v>98</v>
      </c>
      <c r="L803" s="79">
        <f>VLOOKUP($A$796,'Nilai USP'!$B$8:$T$280,12)</f>
        <v>95</v>
      </c>
      <c r="M803" s="79">
        <f>VLOOKUP($A$796,'Nilai USP'!$B$8:$T$280,13)</f>
        <v>97.35294117647058</v>
      </c>
      <c r="N803" s="79">
        <f>VLOOKUP($A$796,'Nilai USP'!$B$8:$T$280,14)</f>
        <v>91</v>
      </c>
      <c r="O803" s="79">
        <f>VLOOKUP($A$796,'Nilai USP'!$B$8:$T$280,15)</f>
        <v>84</v>
      </c>
      <c r="P803" s="79">
        <f>VLOOKUP($A$796,'Nilai USP'!$B$8:$T$280,16)</f>
        <v>90</v>
      </c>
      <c r="Q803" s="79">
        <f>VLOOKUP($A$796,'Nilai USP'!$B$8:$T$280,17)</f>
        <v>85</v>
      </c>
      <c r="R803" s="79">
        <f>VLOOKUP($A$796,'Nilai USP'!$B$8:$T$280,18)</f>
        <v>86</v>
      </c>
      <c r="S803" s="38">
        <f t="shared" ref="S803:S810" si="438">SUM(D803:R803)</f>
        <v>1368.5837104072398</v>
      </c>
      <c r="T803" s="38">
        <f t="shared" si="435"/>
        <v>91.24</v>
      </c>
      <c r="U803" s="375"/>
      <c r="V803" s="340"/>
    </row>
    <row r="804" spans="1:22" ht="15" customHeight="1" thickBot="1">
      <c r="A804" s="362"/>
      <c r="B804" s="29"/>
      <c r="C804" s="37" t="s">
        <v>205</v>
      </c>
      <c r="D804" s="41">
        <f t="shared" ref="D804:R804" si="439">ROUND((D802*$V$6+D803*$V$7),0)</f>
        <v>91</v>
      </c>
      <c r="E804" s="41">
        <f t="shared" si="439"/>
        <v>88</v>
      </c>
      <c r="F804" s="41">
        <f t="shared" si="439"/>
        <v>90</v>
      </c>
      <c r="G804" s="41">
        <f t="shared" si="439"/>
        <v>87</v>
      </c>
      <c r="H804" s="41">
        <f t="shared" si="439"/>
        <v>88</v>
      </c>
      <c r="I804" s="41">
        <f t="shared" si="439"/>
        <v>90</v>
      </c>
      <c r="J804" s="41">
        <f t="shared" si="439"/>
        <v>95</v>
      </c>
      <c r="K804" s="41">
        <f t="shared" si="439"/>
        <v>92</v>
      </c>
      <c r="L804" s="41">
        <f t="shared" si="439"/>
        <v>91</v>
      </c>
      <c r="M804" s="41">
        <f t="shared" si="439"/>
        <v>92</v>
      </c>
      <c r="N804" s="41">
        <f t="shared" si="439"/>
        <v>89</v>
      </c>
      <c r="O804" s="41">
        <f t="shared" si="439"/>
        <v>83</v>
      </c>
      <c r="P804" s="41">
        <f t="shared" si="439"/>
        <v>89</v>
      </c>
      <c r="Q804" s="41">
        <f t="shared" si="439"/>
        <v>85</v>
      </c>
      <c r="R804" s="41">
        <f t="shared" si="439"/>
        <v>88</v>
      </c>
      <c r="S804" s="41">
        <f t="shared" si="438"/>
        <v>1338</v>
      </c>
      <c r="T804" s="41">
        <f t="shared" si="435"/>
        <v>89.2</v>
      </c>
      <c r="U804" s="376"/>
      <c r="V804" s="341"/>
    </row>
    <row r="805" spans="1:22" ht="15" customHeight="1" thickTop="1">
      <c r="A805" s="377">
        <v>89</v>
      </c>
      <c r="B805" s="26"/>
      <c r="C805" s="34" t="s">
        <v>34</v>
      </c>
      <c r="D805" s="83">
        <f>VLOOKUP($A$805,Raport1!$B$8:$T$280,4)</f>
        <v>79</v>
      </c>
      <c r="E805" s="83">
        <f>VLOOKUP($A$805,Raport1!$B$8:$T$280,5)</f>
        <v>82.5</v>
      </c>
      <c r="F805" s="83">
        <f>VLOOKUP($A$805,Raport1!$B$8:$T$280,6)</f>
        <v>71.5</v>
      </c>
      <c r="G805" s="83">
        <f>VLOOKUP($A$805,Raport1!$B$8:$T$280,7)</f>
        <v>79.5</v>
      </c>
      <c r="H805" s="83">
        <f>VLOOKUP($A$805,Raport1!$B$8:$T$280,8)</f>
        <v>70</v>
      </c>
      <c r="I805" s="83">
        <f>VLOOKUP($A$805,Raport1!$B$8:$T$280,9)</f>
        <v>78</v>
      </c>
      <c r="J805" s="83">
        <f>VLOOKUP($A$805,Raport1!$B$8:$T$280,10)</f>
        <v>85</v>
      </c>
      <c r="K805" s="83">
        <f>VLOOKUP($A$805,Raport1!$B$8:$T$280,11)</f>
        <v>83</v>
      </c>
      <c r="L805" s="83">
        <f>VLOOKUP($A$805,Raport1!$B$8:$T$280,12)</f>
        <v>83</v>
      </c>
      <c r="M805" s="83">
        <f>VLOOKUP($A$805,Raport1!$B$8:$T$280,13)</f>
        <v>79.5</v>
      </c>
      <c r="N805" s="83">
        <f>VLOOKUP($A$805,Raport1!$B$8:$T$280,14)</f>
        <v>70</v>
      </c>
      <c r="O805" s="83">
        <f>VLOOKUP($A$805,Raport1!$B$8:$T$280,15)</f>
        <v>72.5</v>
      </c>
      <c r="P805" s="83">
        <f>VLOOKUP($A$805,Raport1!$B$8:$T$280,16)</f>
        <v>61</v>
      </c>
      <c r="Q805" s="83">
        <f>VLOOKUP($A$805,Raport1!$B$8:$T$280,17)</f>
        <v>78</v>
      </c>
      <c r="R805" s="83">
        <f>VLOOKUP($A$805,Raport1!$B$8:$T$280,18)</f>
        <v>71.5</v>
      </c>
      <c r="S805" s="80">
        <f t="shared" si="438"/>
        <v>1144</v>
      </c>
      <c r="T805" s="80">
        <f t="shared" ref="T805:T813" si="440">ROUND(S805/COUNT(D805:R805),2)</f>
        <v>76.27</v>
      </c>
      <c r="U805" s="337" t="s">
        <v>203</v>
      </c>
      <c r="V805" s="340" t="s">
        <v>33</v>
      </c>
    </row>
    <row r="806" spans="1:22" ht="15" customHeight="1">
      <c r="A806" s="361"/>
      <c r="B806" s="26"/>
      <c r="C806" s="35" t="s">
        <v>35</v>
      </c>
      <c r="D806" s="84">
        <f>VLOOKUP($A$805,Raport2!$B$8:$T$280,4)</f>
        <v>81</v>
      </c>
      <c r="E806" s="84">
        <f>VLOOKUP($A$805,Raport2!$B$8:$T$280,5)</f>
        <v>83.5</v>
      </c>
      <c r="F806" s="84">
        <f>VLOOKUP($A$805,Raport2!$B$8:$T$280,6)</f>
        <v>74</v>
      </c>
      <c r="G806" s="84">
        <f>VLOOKUP($A$805,Raport2!$B$8:$T$280,7)</f>
        <v>83.5</v>
      </c>
      <c r="H806" s="84">
        <f>VLOOKUP($A$805,Raport2!$B$8:$T$280,8)</f>
        <v>70</v>
      </c>
      <c r="I806" s="84">
        <f>VLOOKUP($A$805,Raport2!$B$8:$T$280,9)</f>
        <v>79.5</v>
      </c>
      <c r="J806" s="84">
        <f>VLOOKUP($A$805,Raport2!$B$8:$T$280,10)</f>
        <v>88</v>
      </c>
      <c r="K806" s="84">
        <f>VLOOKUP($A$805,Raport2!$B$8:$T$280,11)</f>
        <v>84.5</v>
      </c>
      <c r="L806" s="84">
        <f>VLOOKUP($A$805,Raport2!$B$8:$T$280,12)</f>
        <v>83.5</v>
      </c>
      <c r="M806" s="84">
        <f>VLOOKUP($A$805,Raport2!$B$8:$T$280,13)</f>
        <v>79.5</v>
      </c>
      <c r="N806" s="84">
        <f>VLOOKUP($A$805,Raport2!$B$8:$T$280,14)</f>
        <v>77</v>
      </c>
      <c r="O806" s="84">
        <f>VLOOKUP($A$805,Raport2!$B$8:$T$280,15)</f>
        <v>75.5</v>
      </c>
      <c r="P806" s="84">
        <f>VLOOKUP($A$805,Raport2!$B$8:$T$280,16)</f>
        <v>85.5</v>
      </c>
      <c r="Q806" s="84">
        <f>VLOOKUP($A$805,Raport2!$B$8:$T$280,17)</f>
        <v>79.5</v>
      </c>
      <c r="R806" s="84">
        <f>VLOOKUP($A$805,Raport2!$B$8:$T$280,18)</f>
        <v>80</v>
      </c>
      <c r="S806" s="38">
        <f t="shared" si="438"/>
        <v>1204.5</v>
      </c>
      <c r="T806" s="38">
        <f t="shared" si="440"/>
        <v>80.3</v>
      </c>
      <c r="U806" s="375"/>
      <c r="V806" s="340"/>
    </row>
    <row r="807" spans="1:22" ht="15" customHeight="1">
      <c r="A807" s="361"/>
      <c r="B807" s="342" t="str">
        <f>VLOOKUP($A$805,PresensiMIPA!$A$7:$W$360,7)</f>
        <v>MOH. IQBAL FATHONI</v>
      </c>
      <c r="C807" s="35" t="s">
        <v>22</v>
      </c>
      <c r="D807" s="84">
        <f>VLOOKUP($A$805,Raport3!$B$8:$T$280,4)</f>
        <v>80.5</v>
      </c>
      <c r="E807" s="84">
        <f>VLOOKUP($A$805,Raport3!$B$8:$T$280,5)</f>
        <v>85</v>
      </c>
      <c r="F807" s="84">
        <f>VLOOKUP($A$805,Raport3!$B$8:$T$280,6)</f>
        <v>80.5</v>
      </c>
      <c r="G807" s="84">
        <f>VLOOKUP($A$805,Raport3!$B$8:$T$280,7)</f>
        <v>82</v>
      </c>
      <c r="H807" s="84">
        <f>VLOOKUP($A$805,Raport3!$B$8:$T$280,8)</f>
        <v>83</v>
      </c>
      <c r="I807" s="84">
        <f>VLOOKUP($A$805,Raport3!$B$8:$T$280,9)</f>
        <v>83</v>
      </c>
      <c r="J807" s="84">
        <f>VLOOKUP($A$805,Raport3!$B$8:$T$280,10)</f>
        <v>89</v>
      </c>
      <c r="K807" s="84">
        <f>VLOOKUP($A$805,Raport3!$B$8:$T$280,11)</f>
        <v>87</v>
      </c>
      <c r="L807" s="84">
        <f>VLOOKUP($A$805,Raport3!$B$8:$T$280,12)</f>
        <v>82</v>
      </c>
      <c r="M807" s="84">
        <f>VLOOKUP($A$805,Raport3!$B$8:$T$280,13)</f>
        <v>85</v>
      </c>
      <c r="N807" s="84">
        <f>VLOOKUP($A$805,Raport3!$B$8:$T$280,14)</f>
        <v>80</v>
      </c>
      <c r="O807" s="84">
        <f>VLOOKUP($A$805,Raport3!$B$8:$T$280,15)</f>
        <v>78</v>
      </c>
      <c r="P807" s="84">
        <f>VLOOKUP($A$805,Raport3!$B$8:$T$280,16)</f>
        <v>80</v>
      </c>
      <c r="Q807" s="84">
        <f>VLOOKUP($A$805,Raport3!$B$8:$T$280,17)</f>
        <v>79</v>
      </c>
      <c r="R807" s="84">
        <f>VLOOKUP($A$805,Raport3!$B$8:$T$280,18)</f>
        <v>80.5</v>
      </c>
      <c r="S807" s="38">
        <f t="shared" si="438"/>
        <v>1234.5</v>
      </c>
      <c r="T807" s="38">
        <f t="shared" si="440"/>
        <v>82.3</v>
      </c>
      <c r="U807" s="375"/>
      <c r="V807" s="340"/>
    </row>
    <row r="808" spans="1:22" ht="15" customHeight="1">
      <c r="A808" s="361"/>
      <c r="B808" s="342"/>
      <c r="C808" s="35" t="s">
        <v>23</v>
      </c>
      <c r="D808" s="84">
        <f>VLOOKUP($A$805,Raport4!$B$8:$T$255,4)</f>
        <v>81.5</v>
      </c>
      <c r="E808" s="84">
        <f>VLOOKUP($A$805,Raport4!$B$8:$T$255,5)</f>
        <v>87</v>
      </c>
      <c r="F808" s="84">
        <f>VLOOKUP($A$805,Raport4!$B$8:$T$255,6)</f>
        <v>81.5</v>
      </c>
      <c r="G808" s="84">
        <f>VLOOKUP($A$805,Raport4!$B$8:$T$255,7)</f>
        <v>86</v>
      </c>
      <c r="H808" s="84">
        <f>VLOOKUP($A$805,Raport4!$B$8:$T$255,8)</f>
        <v>87</v>
      </c>
      <c r="I808" s="84">
        <f>VLOOKUP($A$805,Raport4!$B$8:$T$255,9)</f>
        <v>83.5</v>
      </c>
      <c r="J808" s="84">
        <f>VLOOKUP($A$805,Raport4!$B$8:$T$255,10)</f>
        <v>92.5</v>
      </c>
      <c r="K808" s="84">
        <f>VLOOKUP($A$805,Raport4!$B$8:$T$255,11)</f>
        <v>87</v>
      </c>
      <c r="L808" s="84">
        <f>VLOOKUP($A$805,Raport4!$B$8:$T$255,12)</f>
        <v>85.5</v>
      </c>
      <c r="M808" s="84">
        <f>VLOOKUP($A$805,Raport4!$B$8:$T$255,12)</f>
        <v>85.5</v>
      </c>
      <c r="N808" s="84">
        <f>VLOOKUP($A$805,Raport4!$B$8:$T$255,14)</f>
        <v>83</v>
      </c>
      <c r="O808" s="84">
        <f>VLOOKUP($A$805,Raport4!$B$8:$T$255,15)</f>
        <v>79</v>
      </c>
      <c r="P808" s="84">
        <f>VLOOKUP($A$805,Raport4!$B$8:$T$255,16)</f>
        <v>80.5</v>
      </c>
      <c r="Q808" s="84">
        <f>VLOOKUP($A$805,Raport4!$B$8:$T$255,17)</f>
        <v>79</v>
      </c>
      <c r="R808" s="84">
        <f>VLOOKUP($A$805,Raport4!$B$8:$T$255,18)</f>
        <v>82.5</v>
      </c>
      <c r="S808" s="38">
        <f t="shared" si="438"/>
        <v>1261</v>
      </c>
      <c r="T808" s="38">
        <f t="shared" si="440"/>
        <v>84.07</v>
      </c>
      <c r="U808" s="375"/>
      <c r="V808" s="340"/>
    </row>
    <row r="809" spans="1:22" ht="15" customHeight="1">
      <c r="A809" s="361"/>
      <c r="B809" s="77" t="str">
        <f>VLOOKUP($A$805,PresensiMIPA!$A$7:$W$360,4)</f>
        <v>3526010404040004</v>
      </c>
      <c r="C809" s="35" t="s">
        <v>24</v>
      </c>
      <c r="D809" s="84">
        <f>VLOOKUP($A$805,Raport5!$B$8:$T$280,4)</f>
        <v>82</v>
      </c>
      <c r="E809" s="84">
        <f>VLOOKUP($A$805,Raport5!$B$8:$T$280,5)</f>
        <v>86</v>
      </c>
      <c r="F809" s="84">
        <f>VLOOKUP($A$805,Raport5!$B$8:$T$280,6)</f>
        <v>89</v>
      </c>
      <c r="G809" s="84">
        <f>VLOOKUP($A$805,Raport5!$B$8:$T$280,7)</f>
        <v>87.5</v>
      </c>
      <c r="H809" s="84">
        <f>VLOOKUP($A$805,Raport5!$B$8:$T$280,8)</f>
        <v>88</v>
      </c>
      <c r="I809" s="84">
        <f>VLOOKUP($A$805,Raport5!$B$8:$T$280,9)</f>
        <v>86.5</v>
      </c>
      <c r="J809" s="84">
        <f>VLOOKUP($A$805,Raport5!$B$8:$T$280,10)</f>
        <v>94.5</v>
      </c>
      <c r="K809" s="84">
        <f>VLOOKUP($A$805,Raport5!$B$8:$T$280,11)</f>
        <v>88</v>
      </c>
      <c r="L809" s="84">
        <f>VLOOKUP($A$805,Raport5!$B$8:$T$280,12)</f>
        <v>88.5</v>
      </c>
      <c r="M809" s="84">
        <f>VLOOKUP($A$805,Raport5!$B$8:$T$280,13)</f>
        <v>84.5</v>
      </c>
      <c r="N809" s="84">
        <f>VLOOKUP($A$805,Raport5!$B$8:$T$280,14)</f>
        <v>88</v>
      </c>
      <c r="O809" s="84">
        <f>VLOOKUP($A$805,Raport5!$B$8:$T$280,15)</f>
        <v>84.5</v>
      </c>
      <c r="P809" s="84">
        <f>VLOOKUP($A$805,Raport5!$B$8:$T$280,16)</f>
        <v>79</v>
      </c>
      <c r="Q809" s="84">
        <f>VLOOKUP($A$805,Raport5!$B$8:$T$280,17)</f>
        <v>86.5</v>
      </c>
      <c r="R809" s="84">
        <f>VLOOKUP($A$805,Raport5!$B$8:$T$280,18)</f>
        <v>83.5</v>
      </c>
      <c r="S809" s="38">
        <f t="shared" si="438"/>
        <v>1296</v>
      </c>
      <c r="T809" s="38">
        <f t="shared" si="440"/>
        <v>86.4</v>
      </c>
      <c r="U809" s="375"/>
      <c r="V809" s="340"/>
    </row>
    <row r="810" spans="1:22" ht="15" customHeight="1">
      <c r="A810" s="361"/>
      <c r="B810" s="78">
        <f>VLOOKUP($A$805,PresensiMIPA!$A$7:$W$360,2)</f>
        <v>12353</v>
      </c>
      <c r="C810" s="35" t="s">
        <v>67</v>
      </c>
      <c r="D810" s="84">
        <f>VLOOKUP($A$805,Raport6!$B$8:$T$280,4)</f>
        <v>83.5</v>
      </c>
      <c r="E810" s="84">
        <f>VLOOKUP($A$805,Raport6!$B$8:$T$280,5)</f>
        <v>88</v>
      </c>
      <c r="F810" s="84">
        <f>VLOOKUP($A$805,Raport6!$B$8:$T$280,6)</f>
        <v>93</v>
      </c>
      <c r="G810" s="84">
        <f>VLOOKUP($A$805,Raport6!$B$8:$T$280,7)</f>
        <v>87.5</v>
      </c>
      <c r="H810" s="84">
        <f>VLOOKUP($A$805,Raport6!$B$8:$T$280,8)</f>
        <v>87.5</v>
      </c>
      <c r="I810" s="84">
        <f>VLOOKUP($A$805,Raport6!$B$8:$T$280,9)</f>
        <v>87</v>
      </c>
      <c r="J810" s="84">
        <f>VLOOKUP($A$805,Raport6!$B$8:$T$280,10)</f>
        <v>96.5</v>
      </c>
      <c r="K810" s="84">
        <f>VLOOKUP($A$805,Raport6!$B$8:$T$280,11)</f>
        <v>91</v>
      </c>
      <c r="L810" s="84">
        <f>VLOOKUP($A$805,Raport6!$B$8:$T$280,12)</f>
        <v>88.5</v>
      </c>
      <c r="M810" s="84">
        <f>VLOOKUP($A$805,Raport6!$B$8:$T$280,13)</f>
        <v>90</v>
      </c>
      <c r="N810" s="84">
        <f>VLOOKUP($A$805,Raport6!$B$8:$T$280,14)</f>
        <v>90</v>
      </c>
      <c r="O810" s="84">
        <f>VLOOKUP($A$805,Raport6!$B$8:$T$280,15)</f>
        <v>84.5</v>
      </c>
      <c r="P810" s="84">
        <f>VLOOKUP($A$805,Raport6!$B$8:$T$280,16)</f>
        <v>80</v>
      </c>
      <c r="Q810" s="84">
        <f>VLOOKUP($A$805,Raport6!$B$8:$T$280,17)</f>
        <v>81.5</v>
      </c>
      <c r="R810" s="84">
        <f>VLOOKUP($A$805,Raport6!$B$8:$T$280,18)</f>
        <v>85</v>
      </c>
      <c r="S810" s="38">
        <f t="shared" si="438"/>
        <v>1313.5</v>
      </c>
      <c r="T810" s="38">
        <f t="shared" si="440"/>
        <v>87.57</v>
      </c>
      <c r="U810" s="375"/>
      <c r="V810" s="340"/>
    </row>
    <row r="811" spans="1:22" ht="15" customHeight="1">
      <c r="A811" s="361"/>
      <c r="B811" s="78" t="str">
        <f>VLOOKUP($A$805,PresensiMIPA!$A$7:$W$360,3)</f>
        <v>0043002823</v>
      </c>
      <c r="C811" s="28" t="s">
        <v>21</v>
      </c>
      <c r="D811" s="40">
        <f t="shared" ref="D811:S811" si="441">ROUND(((D805+D806+D807+D808+D809+D810)/6),2)</f>
        <v>81.25</v>
      </c>
      <c r="E811" s="40">
        <f t="shared" si="441"/>
        <v>85.33</v>
      </c>
      <c r="F811" s="40">
        <f t="shared" si="441"/>
        <v>81.58</v>
      </c>
      <c r="G811" s="40">
        <f t="shared" si="441"/>
        <v>84.33</v>
      </c>
      <c r="H811" s="40">
        <f t="shared" si="441"/>
        <v>80.92</v>
      </c>
      <c r="I811" s="40">
        <f t="shared" si="441"/>
        <v>82.92</v>
      </c>
      <c r="J811" s="40">
        <f t="shared" si="441"/>
        <v>90.92</v>
      </c>
      <c r="K811" s="40">
        <f t="shared" si="441"/>
        <v>86.75</v>
      </c>
      <c r="L811" s="40">
        <f t="shared" si="441"/>
        <v>85.17</v>
      </c>
      <c r="M811" s="40">
        <f t="shared" ref="M811" si="442">ROUND(((M805+M806+M807+M808+M809+M810)/6),2)</f>
        <v>84</v>
      </c>
      <c r="N811" s="40">
        <f t="shared" si="441"/>
        <v>81.33</v>
      </c>
      <c r="O811" s="40">
        <f t="shared" si="441"/>
        <v>79</v>
      </c>
      <c r="P811" s="40">
        <f t="shared" si="441"/>
        <v>77.67</v>
      </c>
      <c r="Q811" s="40">
        <f t="shared" si="441"/>
        <v>80.58</v>
      </c>
      <c r="R811" s="40">
        <f t="shared" si="441"/>
        <v>80.5</v>
      </c>
      <c r="S811" s="39">
        <f t="shared" si="441"/>
        <v>1242.25</v>
      </c>
      <c r="T811" s="40">
        <f t="shared" si="440"/>
        <v>82.82</v>
      </c>
      <c r="U811" s="375"/>
      <c r="V811" s="340"/>
    </row>
    <row r="812" spans="1:22" ht="15" customHeight="1">
      <c r="A812" s="361"/>
      <c r="B812" s="78"/>
      <c r="C812" s="28" t="s">
        <v>206</v>
      </c>
      <c r="D812" s="79">
        <f>VLOOKUP($A$805,'Nilai USP'!$B$8:$T$280,4)</f>
        <v>99</v>
      </c>
      <c r="E812" s="79">
        <f>VLOOKUP($A$805,'Nilai USP'!$B$8:$T$280,5)</f>
        <v>87.692307692307693</v>
      </c>
      <c r="F812" s="79">
        <f>VLOOKUP($A$805,'Nilai USP'!$B$8:$T$280,6)</f>
        <v>91</v>
      </c>
      <c r="G812" s="79">
        <f>VLOOKUP($A$805,'Nilai USP'!$B$8:$T$280,7)</f>
        <v>86</v>
      </c>
      <c r="H812" s="79">
        <f>VLOOKUP($A$805,'Nilai USP'!$B$8:$T$280,8)</f>
        <v>83</v>
      </c>
      <c r="I812" s="79">
        <f>VLOOKUP($A$805,'Nilai USP'!$B$8:$T$280,9)</f>
        <v>95</v>
      </c>
      <c r="J812" s="79">
        <f>VLOOKUP($A$805,'Nilai USP'!$B$8:$T$280,10)</f>
        <v>96</v>
      </c>
      <c r="K812" s="79">
        <f>VLOOKUP($A$805,'Nilai USP'!$B$8:$T$280,11)</f>
        <v>91</v>
      </c>
      <c r="L812" s="79">
        <f>VLOOKUP($A$805,'Nilai USP'!$B$8:$T$280,12)</f>
        <v>84</v>
      </c>
      <c r="M812" s="79">
        <f>VLOOKUP($A$805,'Nilai USP'!$B$8:$T$280,13)</f>
        <v>97.35294117647058</v>
      </c>
      <c r="N812" s="79">
        <f>VLOOKUP($A$805,'Nilai USP'!$B$8:$T$280,14)</f>
        <v>85</v>
      </c>
      <c r="O812" s="79">
        <f>VLOOKUP($A$805,'Nilai USP'!$B$8:$T$280,15)</f>
        <v>85</v>
      </c>
      <c r="P812" s="79">
        <f>VLOOKUP($A$805,'Nilai USP'!$B$8:$T$280,16)</f>
        <v>89</v>
      </c>
      <c r="Q812" s="79">
        <f>VLOOKUP($A$805,'Nilai USP'!$B$8:$T$280,17)</f>
        <v>79</v>
      </c>
      <c r="R812" s="79">
        <f>VLOOKUP($A$805,'Nilai USP'!$B$8:$T$280,18)</f>
        <v>88</v>
      </c>
      <c r="S812" s="38">
        <f t="shared" ref="S812:S819" si="443">SUM(D812:R812)</f>
        <v>1336.0452488687783</v>
      </c>
      <c r="T812" s="38">
        <f t="shared" si="440"/>
        <v>89.07</v>
      </c>
      <c r="U812" s="375"/>
      <c r="V812" s="340"/>
    </row>
    <row r="813" spans="1:22" ht="15" customHeight="1" thickBot="1">
      <c r="A813" s="362"/>
      <c r="B813" s="29"/>
      <c r="C813" s="37" t="s">
        <v>205</v>
      </c>
      <c r="D813" s="41">
        <f t="shared" ref="D813:R813" si="444">ROUND((D811*$V$6+D812*$V$7),0)</f>
        <v>90</v>
      </c>
      <c r="E813" s="41">
        <f t="shared" si="444"/>
        <v>87</v>
      </c>
      <c r="F813" s="41">
        <f t="shared" si="444"/>
        <v>86</v>
      </c>
      <c r="G813" s="41">
        <f t="shared" si="444"/>
        <v>85</v>
      </c>
      <c r="H813" s="41">
        <f t="shared" si="444"/>
        <v>82</v>
      </c>
      <c r="I813" s="41">
        <f t="shared" si="444"/>
        <v>89</v>
      </c>
      <c r="J813" s="41">
        <f t="shared" si="444"/>
        <v>93</v>
      </c>
      <c r="K813" s="41">
        <f t="shared" si="444"/>
        <v>89</v>
      </c>
      <c r="L813" s="41">
        <f t="shared" si="444"/>
        <v>85</v>
      </c>
      <c r="M813" s="41">
        <f t="shared" si="444"/>
        <v>91</v>
      </c>
      <c r="N813" s="41">
        <f t="shared" si="444"/>
        <v>83</v>
      </c>
      <c r="O813" s="41">
        <f t="shared" si="444"/>
        <v>82</v>
      </c>
      <c r="P813" s="41">
        <f t="shared" si="444"/>
        <v>83</v>
      </c>
      <c r="Q813" s="41">
        <f t="shared" si="444"/>
        <v>80</v>
      </c>
      <c r="R813" s="41">
        <f t="shared" si="444"/>
        <v>84</v>
      </c>
      <c r="S813" s="41">
        <f t="shared" si="443"/>
        <v>1289</v>
      </c>
      <c r="T813" s="41">
        <f t="shared" si="440"/>
        <v>85.93</v>
      </c>
      <c r="U813" s="376"/>
      <c r="V813" s="341"/>
    </row>
    <row r="814" spans="1:22" ht="15" customHeight="1" thickTop="1">
      <c r="A814" s="377">
        <v>90</v>
      </c>
      <c r="B814" s="26"/>
      <c r="C814" s="34" t="s">
        <v>34</v>
      </c>
      <c r="D814" s="83">
        <f>VLOOKUP($A$814,Raport1!$B$8:$T$280,4)</f>
        <v>80</v>
      </c>
      <c r="E814" s="83">
        <f>VLOOKUP($A$814,Raport1!$B$8:$T$280,5)</f>
        <v>80</v>
      </c>
      <c r="F814" s="83">
        <f>VLOOKUP($A$814,Raport1!$B$8:$T$280,6)</f>
        <v>76</v>
      </c>
      <c r="G814" s="83">
        <f>VLOOKUP($A$814,Raport1!$B$8:$T$280,7)</f>
        <v>78.5</v>
      </c>
      <c r="H814" s="83">
        <f>VLOOKUP($A$814,Raport1!$B$8:$T$280,8)</f>
        <v>72</v>
      </c>
      <c r="I814" s="83">
        <f>VLOOKUP($A$814,Raport1!$B$8:$T$280,9)</f>
        <v>76</v>
      </c>
      <c r="J814" s="83">
        <f>VLOOKUP($A$814,Raport1!$B$8:$T$280,10)</f>
        <v>84</v>
      </c>
      <c r="K814" s="83">
        <f>VLOOKUP($A$814,Raport1!$B$8:$T$280,11)</f>
        <v>85.5</v>
      </c>
      <c r="L814" s="83">
        <f>VLOOKUP($A$814,Raport1!$B$8:$T$280,12)</f>
        <v>82</v>
      </c>
      <c r="M814" s="83">
        <f>VLOOKUP($A$814,Raport1!$B$8:$T$280,13)</f>
        <v>75.5</v>
      </c>
      <c r="N814" s="83">
        <f>VLOOKUP($A$814,Raport1!$B$8:$T$280,14)</f>
        <v>71.5</v>
      </c>
      <c r="O814" s="83">
        <f>VLOOKUP($A$814,Raport1!$B$8:$T$280,15)</f>
        <v>77.5</v>
      </c>
      <c r="P814" s="83">
        <f>VLOOKUP($A$814,Raport1!$B$8:$T$280,16)</f>
        <v>70</v>
      </c>
      <c r="Q814" s="83">
        <f>VLOOKUP($A$814,Raport1!$B$8:$T$280,17)</f>
        <v>82</v>
      </c>
      <c r="R814" s="83">
        <f>VLOOKUP($A$814,Raport1!$B$8:$T$280,18)</f>
        <v>78</v>
      </c>
      <c r="S814" s="80">
        <f t="shared" si="443"/>
        <v>1168.5</v>
      </c>
      <c r="T814" s="80">
        <f t="shared" ref="T814:T822" si="445">ROUND(S814/COUNT(D814:R814),2)</f>
        <v>77.900000000000006</v>
      </c>
      <c r="U814" s="337" t="s">
        <v>203</v>
      </c>
      <c r="V814" s="340" t="s">
        <v>33</v>
      </c>
    </row>
    <row r="815" spans="1:22" ht="15" customHeight="1">
      <c r="A815" s="361"/>
      <c r="B815" s="26"/>
      <c r="C815" s="35" t="s">
        <v>35</v>
      </c>
      <c r="D815" s="84">
        <f>VLOOKUP($A$814,Raport2!$B$8:$T$280,4)</f>
        <v>82</v>
      </c>
      <c r="E815" s="84">
        <f>VLOOKUP($A$814,Raport2!$B$8:$T$280,5)</f>
        <v>82.5</v>
      </c>
      <c r="F815" s="84">
        <f>VLOOKUP($A$814,Raport2!$B$8:$T$280,6)</f>
        <v>75.5</v>
      </c>
      <c r="G815" s="84">
        <f>VLOOKUP($A$814,Raport2!$B$8:$T$280,7)</f>
        <v>84</v>
      </c>
      <c r="H815" s="84">
        <f>VLOOKUP($A$814,Raport2!$B$8:$T$280,8)</f>
        <v>72</v>
      </c>
      <c r="I815" s="84">
        <f>VLOOKUP($A$814,Raport2!$B$8:$T$280,9)</f>
        <v>85</v>
      </c>
      <c r="J815" s="84">
        <f>VLOOKUP($A$814,Raport2!$B$8:$T$280,10)</f>
        <v>88</v>
      </c>
      <c r="K815" s="84">
        <f>VLOOKUP($A$814,Raport2!$B$8:$T$280,11)</f>
        <v>87</v>
      </c>
      <c r="L815" s="84">
        <f>VLOOKUP($A$814,Raport2!$B$8:$T$280,12)</f>
        <v>83.5</v>
      </c>
      <c r="M815" s="84">
        <f>VLOOKUP($A$814,Raport2!$B$8:$T$280,13)</f>
        <v>80</v>
      </c>
      <c r="N815" s="84">
        <f>VLOOKUP($A$814,Raport2!$B$8:$T$280,14)</f>
        <v>77</v>
      </c>
      <c r="O815" s="84">
        <f>VLOOKUP($A$814,Raport2!$B$8:$T$280,15)</f>
        <v>79</v>
      </c>
      <c r="P815" s="84">
        <f>VLOOKUP($A$814,Raport2!$B$8:$T$280,16)</f>
        <v>80</v>
      </c>
      <c r="Q815" s="84">
        <f>VLOOKUP($A$814,Raport2!$B$8:$T$280,17)</f>
        <v>84.5</v>
      </c>
      <c r="R815" s="84">
        <f>VLOOKUP($A$814,Raport2!$B$8:$T$280,18)</f>
        <v>85.5</v>
      </c>
      <c r="S815" s="38">
        <f t="shared" si="443"/>
        <v>1225.5</v>
      </c>
      <c r="T815" s="38">
        <f t="shared" si="445"/>
        <v>81.7</v>
      </c>
      <c r="U815" s="375"/>
      <c r="V815" s="340"/>
    </row>
    <row r="816" spans="1:22" ht="15" customHeight="1">
      <c r="A816" s="361"/>
      <c r="B816" s="342" t="str">
        <f>VLOOKUP($A$814,PresensiMIPA!$A$7:$W$360,7)</f>
        <v>MOHAMMAD NAUVAL DWI SAPUTRA</v>
      </c>
      <c r="C816" s="35" t="s">
        <v>22</v>
      </c>
      <c r="D816" s="84">
        <f>VLOOKUP($A$814,Raport3!$B$8:$T$280,4)</f>
        <v>83.5</v>
      </c>
      <c r="E816" s="84">
        <f>VLOOKUP($A$814,Raport3!$B$8:$T$280,5)</f>
        <v>84.5</v>
      </c>
      <c r="F816" s="84">
        <f>VLOOKUP($A$814,Raport3!$B$8:$T$280,6)</f>
        <v>81.5</v>
      </c>
      <c r="G816" s="84">
        <f>VLOOKUP($A$814,Raport3!$B$8:$T$280,7)</f>
        <v>87.5</v>
      </c>
      <c r="H816" s="84">
        <f>VLOOKUP($A$814,Raport3!$B$8:$T$280,8)</f>
        <v>83</v>
      </c>
      <c r="I816" s="84">
        <f>VLOOKUP($A$814,Raport3!$B$8:$T$280,9)</f>
        <v>87</v>
      </c>
      <c r="J816" s="84">
        <f>VLOOKUP($A$814,Raport3!$B$8:$T$280,10)</f>
        <v>88</v>
      </c>
      <c r="K816" s="84">
        <f>VLOOKUP($A$814,Raport3!$B$8:$T$280,11)</f>
        <v>87</v>
      </c>
      <c r="L816" s="84">
        <f>VLOOKUP($A$814,Raport3!$B$8:$T$280,12)</f>
        <v>84.5</v>
      </c>
      <c r="M816" s="84">
        <f>VLOOKUP($A$814,Raport3!$B$8:$T$280,13)</f>
        <v>81</v>
      </c>
      <c r="N816" s="84">
        <f>VLOOKUP($A$814,Raport3!$B$8:$T$280,14)</f>
        <v>81</v>
      </c>
      <c r="O816" s="84">
        <f>VLOOKUP($A$814,Raport3!$B$8:$T$280,15)</f>
        <v>81</v>
      </c>
      <c r="P816" s="84">
        <f>VLOOKUP($A$814,Raport3!$B$8:$T$280,16)</f>
        <v>76</v>
      </c>
      <c r="Q816" s="84">
        <f>VLOOKUP($A$814,Raport3!$B$8:$T$280,17)</f>
        <v>84.5</v>
      </c>
      <c r="R816" s="84">
        <f>VLOOKUP($A$814,Raport3!$B$8:$T$280,18)</f>
        <v>86.5</v>
      </c>
      <c r="S816" s="38">
        <f t="shared" si="443"/>
        <v>1256.5</v>
      </c>
      <c r="T816" s="38">
        <f t="shared" si="445"/>
        <v>83.77</v>
      </c>
      <c r="U816" s="375"/>
      <c r="V816" s="340"/>
    </row>
    <row r="817" spans="1:22" ht="15" customHeight="1">
      <c r="A817" s="361"/>
      <c r="B817" s="342"/>
      <c r="C817" s="35" t="s">
        <v>23</v>
      </c>
      <c r="D817" s="84">
        <f>VLOOKUP($A$814,Raport4!$B$8:$T$255,4)</f>
        <v>85.5</v>
      </c>
      <c r="E817" s="84">
        <f>VLOOKUP($A$814,Raport4!$B$8:$T$255,5)</f>
        <v>86.5</v>
      </c>
      <c r="F817" s="84">
        <f>VLOOKUP($A$814,Raport4!$B$8:$T$255,6)</f>
        <v>82</v>
      </c>
      <c r="G817" s="84">
        <f>VLOOKUP($A$814,Raport4!$B$8:$T$255,7)</f>
        <v>85.5</v>
      </c>
      <c r="H817" s="84">
        <f>VLOOKUP($A$814,Raport4!$B$8:$T$255,8)</f>
        <v>87</v>
      </c>
      <c r="I817" s="84">
        <f>VLOOKUP($A$814,Raport4!$B$8:$T$255,9)</f>
        <v>88</v>
      </c>
      <c r="J817" s="84">
        <f>VLOOKUP($A$814,Raport4!$B$8:$T$255,10)</f>
        <v>89.5</v>
      </c>
      <c r="K817" s="84">
        <f>VLOOKUP($A$814,Raport4!$B$8:$T$255,11)</f>
        <v>87</v>
      </c>
      <c r="L817" s="84">
        <f>VLOOKUP($A$814,Raport4!$B$8:$T$255,12)</f>
        <v>85.5</v>
      </c>
      <c r="M817" s="84">
        <f>VLOOKUP($A$814,Raport4!$B$8:$T$255,12)</f>
        <v>85.5</v>
      </c>
      <c r="N817" s="84">
        <f>VLOOKUP($A$814,Raport4!$B$8:$T$255,14)</f>
        <v>84</v>
      </c>
      <c r="O817" s="84">
        <f>VLOOKUP($A$814,Raport4!$B$8:$T$255,15)</f>
        <v>82.5</v>
      </c>
      <c r="P817" s="84">
        <f>VLOOKUP($A$814,Raport4!$B$8:$T$255,16)</f>
        <v>76.5</v>
      </c>
      <c r="Q817" s="84">
        <f>VLOOKUP($A$814,Raport4!$B$8:$T$255,17)</f>
        <v>85.5</v>
      </c>
      <c r="R817" s="84">
        <f>VLOOKUP($A$814,Raport4!$B$8:$T$255,18)</f>
        <v>87.5</v>
      </c>
      <c r="S817" s="38">
        <f t="shared" si="443"/>
        <v>1278</v>
      </c>
      <c r="T817" s="38">
        <f t="shared" si="445"/>
        <v>85.2</v>
      </c>
      <c r="U817" s="375"/>
      <c r="V817" s="340"/>
    </row>
    <row r="818" spans="1:22" ht="15" customHeight="1">
      <c r="A818" s="361"/>
      <c r="B818" s="77" t="str">
        <f>VLOOKUP($A$814,PresensiMIPA!$A$7:$W$360,4)</f>
        <v>3526021005040003</v>
      </c>
      <c r="C818" s="35" t="s">
        <v>24</v>
      </c>
      <c r="D818" s="84">
        <f>VLOOKUP($A$814,Raport5!$B$8:$T$280,4)</f>
        <v>90</v>
      </c>
      <c r="E818" s="84">
        <f>VLOOKUP($A$814,Raport5!$B$8:$T$280,5)</f>
        <v>90.5</v>
      </c>
      <c r="F818" s="84">
        <f>VLOOKUP($A$814,Raport5!$B$8:$T$280,6)</f>
        <v>89</v>
      </c>
      <c r="G818" s="84">
        <f>VLOOKUP($A$814,Raport5!$B$8:$T$280,7)</f>
        <v>87.5</v>
      </c>
      <c r="H818" s="84">
        <f>VLOOKUP($A$814,Raport5!$B$8:$T$280,8)</f>
        <v>92.5</v>
      </c>
      <c r="I818" s="84">
        <f>VLOOKUP($A$814,Raport5!$B$8:$T$280,9)</f>
        <v>89.5</v>
      </c>
      <c r="J818" s="84">
        <f>VLOOKUP($A$814,Raport5!$B$8:$T$280,10)</f>
        <v>92</v>
      </c>
      <c r="K818" s="84">
        <f>VLOOKUP($A$814,Raport5!$B$8:$T$280,11)</f>
        <v>92</v>
      </c>
      <c r="L818" s="84">
        <f>VLOOKUP($A$814,Raport5!$B$8:$T$280,12)</f>
        <v>90</v>
      </c>
      <c r="M818" s="84">
        <f>VLOOKUP($A$814,Raport5!$B$8:$T$280,13)</f>
        <v>86.5</v>
      </c>
      <c r="N818" s="84">
        <f>VLOOKUP($A$814,Raport5!$B$8:$T$280,14)</f>
        <v>89.5</v>
      </c>
      <c r="O818" s="84">
        <f>VLOOKUP($A$814,Raport5!$B$8:$T$280,15)</f>
        <v>85.5</v>
      </c>
      <c r="P818" s="84">
        <f>VLOOKUP($A$814,Raport5!$B$8:$T$280,16)</f>
        <v>88</v>
      </c>
      <c r="Q818" s="84">
        <f>VLOOKUP($A$814,Raport5!$B$8:$T$280,17)</f>
        <v>89.5</v>
      </c>
      <c r="R818" s="84">
        <f>VLOOKUP($A$814,Raport5!$B$8:$T$280,18)</f>
        <v>87</v>
      </c>
      <c r="S818" s="38">
        <f t="shared" si="443"/>
        <v>1339</v>
      </c>
      <c r="T818" s="38">
        <f t="shared" si="445"/>
        <v>89.27</v>
      </c>
      <c r="U818" s="375"/>
      <c r="V818" s="340"/>
    </row>
    <row r="819" spans="1:22" ht="15" customHeight="1">
      <c r="A819" s="361"/>
      <c r="B819" s="78">
        <f>VLOOKUP($A$814,PresensiMIPA!$A$7:$W$360,2)</f>
        <v>12369</v>
      </c>
      <c r="C819" s="35" t="s">
        <v>67</v>
      </c>
      <c r="D819" s="84">
        <f>VLOOKUP($A$814,Raport6!$B$8:$T$280,4)</f>
        <v>91.5</v>
      </c>
      <c r="E819" s="84">
        <f>VLOOKUP($A$814,Raport6!$B$8:$T$280,5)</f>
        <v>91.5</v>
      </c>
      <c r="F819" s="84">
        <f>VLOOKUP($A$814,Raport6!$B$8:$T$280,6)</f>
        <v>93</v>
      </c>
      <c r="G819" s="84">
        <f>VLOOKUP($A$814,Raport6!$B$8:$T$280,7)</f>
        <v>87.5</v>
      </c>
      <c r="H819" s="84">
        <f>VLOOKUP($A$814,Raport6!$B$8:$T$280,8)</f>
        <v>92.5</v>
      </c>
      <c r="I819" s="84">
        <f>VLOOKUP($A$814,Raport6!$B$8:$T$280,9)</f>
        <v>90.5</v>
      </c>
      <c r="J819" s="84">
        <f>VLOOKUP($A$814,Raport6!$B$8:$T$280,10)</f>
        <v>94</v>
      </c>
      <c r="K819" s="84">
        <f>VLOOKUP($A$814,Raport6!$B$8:$T$280,11)</f>
        <v>95</v>
      </c>
      <c r="L819" s="84">
        <f>VLOOKUP($A$814,Raport6!$B$8:$T$280,12)</f>
        <v>92.5</v>
      </c>
      <c r="M819" s="84">
        <f>VLOOKUP($A$814,Raport6!$B$8:$T$280,13)</f>
        <v>89</v>
      </c>
      <c r="N819" s="84">
        <f>VLOOKUP($A$814,Raport6!$B$8:$T$280,14)</f>
        <v>90.5</v>
      </c>
      <c r="O819" s="84">
        <f>VLOOKUP($A$814,Raport6!$B$8:$T$280,15)</f>
        <v>85.5</v>
      </c>
      <c r="P819" s="84">
        <f>VLOOKUP($A$814,Raport6!$B$8:$T$280,16)</f>
        <v>88</v>
      </c>
      <c r="Q819" s="84">
        <f>VLOOKUP($A$814,Raport6!$B$8:$T$280,17)</f>
        <v>87.5</v>
      </c>
      <c r="R819" s="84">
        <f>VLOOKUP($A$814,Raport6!$B$8:$T$280,18)</f>
        <v>88</v>
      </c>
      <c r="S819" s="38">
        <f t="shared" si="443"/>
        <v>1356.5</v>
      </c>
      <c r="T819" s="38">
        <f t="shared" si="445"/>
        <v>90.43</v>
      </c>
      <c r="U819" s="375"/>
      <c r="V819" s="340"/>
    </row>
    <row r="820" spans="1:22" ht="15" customHeight="1">
      <c r="A820" s="361"/>
      <c r="B820" s="78" t="str">
        <f>VLOOKUP($A$814,PresensiMIPA!$A$7:$W$360,3)</f>
        <v>0045710370</v>
      </c>
      <c r="C820" s="28" t="s">
        <v>21</v>
      </c>
      <c r="D820" s="40">
        <f t="shared" ref="D820:S820" si="446">ROUND(((D814+D815+D816+D817+D818+D819)/6),2)</f>
        <v>85.42</v>
      </c>
      <c r="E820" s="40">
        <f t="shared" si="446"/>
        <v>85.92</v>
      </c>
      <c r="F820" s="40">
        <f t="shared" si="446"/>
        <v>82.83</v>
      </c>
      <c r="G820" s="40">
        <f t="shared" si="446"/>
        <v>85.08</v>
      </c>
      <c r="H820" s="40">
        <f t="shared" si="446"/>
        <v>83.17</v>
      </c>
      <c r="I820" s="40">
        <f t="shared" si="446"/>
        <v>86</v>
      </c>
      <c r="J820" s="40">
        <f t="shared" si="446"/>
        <v>89.25</v>
      </c>
      <c r="K820" s="40">
        <f t="shared" si="446"/>
        <v>88.92</v>
      </c>
      <c r="L820" s="40">
        <f t="shared" si="446"/>
        <v>86.33</v>
      </c>
      <c r="M820" s="40">
        <f t="shared" ref="M820" si="447">ROUND(((M814+M815+M816+M817+M818+M819)/6),2)</f>
        <v>82.92</v>
      </c>
      <c r="N820" s="40">
        <f t="shared" si="446"/>
        <v>82.25</v>
      </c>
      <c r="O820" s="40">
        <f t="shared" si="446"/>
        <v>81.83</v>
      </c>
      <c r="P820" s="40">
        <f t="shared" si="446"/>
        <v>79.75</v>
      </c>
      <c r="Q820" s="40">
        <f t="shared" si="446"/>
        <v>85.58</v>
      </c>
      <c r="R820" s="40">
        <f t="shared" si="446"/>
        <v>85.42</v>
      </c>
      <c r="S820" s="39">
        <f t="shared" si="446"/>
        <v>1270.67</v>
      </c>
      <c r="T820" s="40">
        <f t="shared" si="445"/>
        <v>84.71</v>
      </c>
      <c r="U820" s="375"/>
      <c r="V820" s="340"/>
    </row>
    <row r="821" spans="1:22" ht="15" customHeight="1">
      <c r="A821" s="361"/>
      <c r="B821" s="78"/>
      <c r="C821" s="28" t="s">
        <v>206</v>
      </c>
      <c r="D821" s="79">
        <f>VLOOKUP($A$814,'Nilai USP'!$B$8:$T$280,4)</f>
        <v>96</v>
      </c>
      <c r="E821" s="79">
        <f>VLOOKUP($A$814,'Nilai USP'!$B$8:$T$280,5)</f>
        <v>88.461538461538467</v>
      </c>
      <c r="F821" s="79">
        <f>VLOOKUP($A$814,'Nilai USP'!$B$8:$T$280,6)</f>
        <v>93</v>
      </c>
      <c r="G821" s="79">
        <f>VLOOKUP($A$814,'Nilai USP'!$B$8:$T$280,7)</f>
        <v>88</v>
      </c>
      <c r="H821" s="79">
        <f>VLOOKUP($A$814,'Nilai USP'!$B$8:$T$280,8)</f>
        <v>82</v>
      </c>
      <c r="I821" s="79">
        <f>VLOOKUP($A$814,'Nilai USP'!$B$8:$T$280,9)</f>
        <v>95</v>
      </c>
      <c r="J821" s="79">
        <f>VLOOKUP($A$814,'Nilai USP'!$B$8:$T$280,10)</f>
        <v>96</v>
      </c>
      <c r="K821" s="79">
        <f>VLOOKUP($A$814,'Nilai USP'!$B$8:$T$280,11)</f>
        <v>95</v>
      </c>
      <c r="L821" s="79">
        <f>VLOOKUP($A$814,'Nilai USP'!$B$8:$T$280,12)</f>
        <v>93</v>
      </c>
      <c r="M821" s="79">
        <f>VLOOKUP($A$814,'Nilai USP'!$B$8:$T$280,13)</f>
        <v>95.588235294117652</v>
      </c>
      <c r="N821" s="79">
        <f>VLOOKUP($A$814,'Nilai USP'!$B$8:$T$280,14)</f>
        <v>81</v>
      </c>
      <c r="O821" s="79">
        <f>VLOOKUP($A$814,'Nilai USP'!$B$8:$T$280,15)</f>
        <v>87</v>
      </c>
      <c r="P821" s="79">
        <f>VLOOKUP($A$814,'Nilai USP'!$B$8:$T$280,16)</f>
        <v>90</v>
      </c>
      <c r="Q821" s="79">
        <f>VLOOKUP($A$814,'Nilai USP'!$B$8:$T$280,17)</f>
        <v>83</v>
      </c>
      <c r="R821" s="79">
        <f>VLOOKUP($A$814,'Nilai USP'!$B$8:$T$280,18)</f>
        <v>89</v>
      </c>
      <c r="S821" s="38">
        <f t="shared" ref="S821:S828" si="448">SUM(D821:R821)</f>
        <v>1352.0497737556561</v>
      </c>
      <c r="T821" s="38">
        <f t="shared" si="445"/>
        <v>90.14</v>
      </c>
      <c r="U821" s="375"/>
      <c r="V821" s="340"/>
    </row>
    <row r="822" spans="1:22" ht="15" customHeight="1" thickBot="1">
      <c r="A822" s="362"/>
      <c r="B822" s="29"/>
      <c r="C822" s="37" t="s">
        <v>205</v>
      </c>
      <c r="D822" s="41">
        <f t="shared" ref="D822:R822" si="449">ROUND((D820*$V$6+D821*$V$7),0)</f>
        <v>91</v>
      </c>
      <c r="E822" s="41">
        <f t="shared" si="449"/>
        <v>87</v>
      </c>
      <c r="F822" s="41">
        <f t="shared" si="449"/>
        <v>88</v>
      </c>
      <c r="G822" s="41">
        <f t="shared" si="449"/>
        <v>87</v>
      </c>
      <c r="H822" s="41">
        <f t="shared" si="449"/>
        <v>83</v>
      </c>
      <c r="I822" s="41">
        <f t="shared" si="449"/>
        <v>91</v>
      </c>
      <c r="J822" s="41">
        <f t="shared" si="449"/>
        <v>93</v>
      </c>
      <c r="K822" s="41">
        <f t="shared" si="449"/>
        <v>92</v>
      </c>
      <c r="L822" s="41">
        <f t="shared" si="449"/>
        <v>90</v>
      </c>
      <c r="M822" s="41">
        <f t="shared" si="449"/>
        <v>89</v>
      </c>
      <c r="N822" s="41">
        <f t="shared" si="449"/>
        <v>82</v>
      </c>
      <c r="O822" s="41">
        <f t="shared" si="449"/>
        <v>84</v>
      </c>
      <c r="P822" s="41">
        <f t="shared" si="449"/>
        <v>85</v>
      </c>
      <c r="Q822" s="41">
        <f t="shared" si="449"/>
        <v>84</v>
      </c>
      <c r="R822" s="41">
        <f t="shared" si="449"/>
        <v>87</v>
      </c>
      <c r="S822" s="41">
        <f t="shared" si="448"/>
        <v>1313</v>
      </c>
      <c r="T822" s="41">
        <f t="shared" si="445"/>
        <v>87.53</v>
      </c>
      <c r="U822" s="376"/>
      <c r="V822" s="341"/>
    </row>
    <row r="823" spans="1:22" ht="15" customHeight="1" thickTop="1">
      <c r="A823" s="377">
        <v>91</v>
      </c>
      <c r="B823" s="26"/>
      <c r="C823" s="34" t="s">
        <v>34</v>
      </c>
      <c r="D823" s="83">
        <f>VLOOKUP($A$823,Raport1!$B$8:$T$280,4)</f>
        <v>75</v>
      </c>
      <c r="E823" s="83">
        <f>VLOOKUP($A$823,Raport1!$B$8:$T$280,5)</f>
        <v>72.5</v>
      </c>
      <c r="F823" s="83">
        <f>VLOOKUP($A$823,Raport1!$B$8:$T$280,6)</f>
        <v>71.5</v>
      </c>
      <c r="G823" s="83">
        <f>VLOOKUP($A$823,Raport1!$B$8:$T$280,7)</f>
        <v>71.5</v>
      </c>
      <c r="H823" s="83">
        <f>VLOOKUP($A$823,Raport1!$B$8:$T$280,8)</f>
        <v>75</v>
      </c>
      <c r="I823" s="83">
        <f>VLOOKUP($A$823,Raport1!$B$8:$T$280,9)</f>
        <v>76</v>
      </c>
      <c r="J823" s="83">
        <f>VLOOKUP($A$823,Raport1!$B$8:$T$280,10)</f>
        <v>76.5</v>
      </c>
      <c r="K823" s="83">
        <f>VLOOKUP($A$823,Raport1!$B$8:$T$280,11)</f>
        <v>83</v>
      </c>
      <c r="L823" s="83">
        <f>VLOOKUP($A$823,Raport1!$B$8:$T$280,12)</f>
        <v>82</v>
      </c>
      <c r="M823" s="83">
        <f>VLOOKUP($A$823,Raport1!$B$8:$T$280,13)</f>
        <v>74</v>
      </c>
      <c r="N823" s="83">
        <f>VLOOKUP($A$823,Raport1!$B$8:$T$280,14)</f>
        <v>68</v>
      </c>
      <c r="O823" s="83">
        <f>VLOOKUP($A$823,Raport1!$B$8:$T$280,15)</f>
        <v>70.5</v>
      </c>
      <c r="P823" s="83">
        <f>VLOOKUP($A$823,Raport1!$B$8:$T$280,16)</f>
        <v>61</v>
      </c>
      <c r="Q823" s="83">
        <f>VLOOKUP($A$823,Raport1!$B$8:$T$280,17)</f>
        <v>73.5</v>
      </c>
      <c r="R823" s="83">
        <f>VLOOKUP($A$823,Raport1!$B$8:$T$280,18)</f>
        <v>73.5</v>
      </c>
      <c r="S823" s="80">
        <f t="shared" si="448"/>
        <v>1103.5</v>
      </c>
      <c r="T823" s="80">
        <f t="shared" ref="T823:T831" si="450">ROUND(S823/COUNT(D823:R823),2)</f>
        <v>73.569999999999993</v>
      </c>
      <c r="U823" s="337" t="s">
        <v>203</v>
      </c>
      <c r="V823" s="340" t="s">
        <v>33</v>
      </c>
    </row>
    <row r="824" spans="1:22" ht="15" customHeight="1">
      <c r="A824" s="361"/>
      <c r="B824" s="26"/>
      <c r="C824" s="35" t="s">
        <v>35</v>
      </c>
      <c r="D824" s="84">
        <f>VLOOKUP($A$823,Raport2!$B$8:$T$280,4)</f>
        <v>77</v>
      </c>
      <c r="E824" s="84">
        <f>VLOOKUP($A$823,Raport2!$B$8:$T$280,5)</f>
        <v>73.5</v>
      </c>
      <c r="F824" s="84">
        <f>VLOOKUP($A$823,Raport2!$B$8:$T$280,6)</f>
        <v>74</v>
      </c>
      <c r="G824" s="84">
        <f>VLOOKUP($A$823,Raport2!$B$8:$T$280,7)</f>
        <v>79</v>
      </c>
      <c r="H824" s="84">
        <f>VLOOKUP($A$823,Raport2!$B$8:$T$280,8)</f>
        <v>75</v>
      </c>
      <c r="I824" s="84">
        <f>VLOOKUP($A$823,Raport2!$B$8:$T$280,9)</f>
        <v>78.5</v>
      </c>
      <c r="J824" s="84">
        <f>VLOOKUP($A$823,Raport2!$B$8:$T$280,10)</f>
        <v>80</v>
      </c>
      <c r="K824" s="84">
        <f>VLOOKUP($A$823,Raport2!$B$8:$T$280,11)</f>
        <v>84.5</v>
      </c>
      <c r="L824" s="84">
        <f>VLOOKUP($A$823,Raport2!$B$8:$T$280,12)</f>
        <v>81</v>
      </c>
      <c r="M824" s="84">
        <f>VLOOKUP($A$823,Raport2!$B$8:$T$280,13)</f>
        <v>74.5</v>
      </c>
      <c r="N824" s="84">
        <f>VLOOKUP($A$823,Raport2!$B$8:$T$280,14)</f>
        <v>73</v>
      </c>
      <c r="O824" s="84">
        <f>VLOOKUP($A$823,Raport2!$B$8:$T$280,15)</f>
        <v>71</v>
      </c>
      <c r="P824" s="84">
        <f>VLOOKUP($A$823,Raport2!$B$8:$T$280,16)</f>
        <v>85.5</v>
      </c>
      <c r="Q824" s="84">
        <f>VLOOKUP($A$823,Raport2!$B$8:$T$280,17)</f>
        <v>76</v>
      </c>
      <c r="R824" s="84">
        <f>VLOOKUP($A$823,Raport2!$B$8:$T$280,18)</f>
        <v>77.5</v>
      </c>
      <c r="S824" s="38">
        <f t="shared" si="448"/>
        <v>1160</v>
      </c>
      <c r="T824" s="38">
        <f t="shared" si="450"/>
        <v>77.33</v>
      </c>
      <c r="U824" s="375"/>
      <c r="V824" s="340"/>
    </row>
    <row r="825" spans="1:22" ht="15" customHeight="1">
      <c r="A825" s="361"/>
      <c r="B825" s="342" t="str">
        <f>VLOOKUP($A$823,PresensiMIPA!$A$7:$W$360,7)</f>
        <v>Muhammad Noval Nur Ramadhani</v>
      </c>
      <c r="C825" s="35" t="s">
        <v>22</v>
      </c>
      <c r="D825" s="84">
        <f>VLOOKUP($A$823,Raport3!$B$8:$T$280,4)</f>
        <v>67.5</v>
      </c>
      <c r="E825" s="84">
        <f>VLOOKUP($A$823,Raport3!$B$8:$T$280,5)</f>
        <v>75</v>
      </c>
      <c r="F825" s="84">
        <f>VLOOKUP($A$823,Raport3!$B$8:$T$280,6)</f>
        <v>75</v>
      </c>
      <c r="G825" s="84">
        <f>VLOOKUP($A$823,Raport3!$B$8:$T$280,7)</f>
        <v>81.5</v>
      </c>
      <c r="H825" s="84">
        <f>VLOOKUP($A$823,Raport3!$B$8:$T$280,8)</f>
        <v>83</v>
      </c>
      <c r="I825" s="84">
        <f>VLOOKUP($A$823,Raport3!$B$8:$T$280,9)</f>
        <v>79.5</v>
      </c>
      <c r="J825" s="84">
        <f>VLOOKUP($A$823,Raport3!$B$8:$T$280,10)</f>
        <v>85.5</v>
      </c>
      <c r="K825" s="84">
        <f>VLOOKUP($A$823,Raport3!$B$8:$T$280,11)</f>
        <v>87</v>
      </c>
      <c r="L825" s="84">
        <f>VLOOKUP($A$823,Raport3!$B$8:$T$280,12)</f>
        <v>83.5</v>
      </c>
      <c r="M825" s="84">
        <f>VLOOKUP($A$823,Raport3!$B$8:$T$280,13)</f>
        <v>74.5</v>
      </c>
      <c r="N825" s="84">
        <f>VLOOKUP($A$823,Raport3!$B$8:$T$280,14)</f>
        <v>80.5</v>
      </c>
      <c r="O825" s="84">
        <f>VLOOKUP($A$823,Raport3!$B$8:$T$280,15)</f>
        <v>79.5</v>
      </c>
      <c r="P825" s="84">
        <f>VLOOKUP($A$823,Raport3!$B$8:$T$280,16)</f>
        <v>81</v>
      </c>
      <c r="Q825" s="84">
        <f>VLOOKUP($A$823,Raport3!$B$8:$T$280,17)</f>
        <v>74</v>
      </c>
      <c r="R825" s="84">
        <f>VLOOKUP($A$823,Raport3!$B$8:$T$280,18)</f>
        <v>71</v>
      </c>
      <c r="S825" s="38">
        <f t="shared" si="448"/>
        <v>1178</v>
      </c>
      <c r="T825" s="38">
        <f t="shared" si="450"/>
        <v>78.53</v>
      </c>
      <c r="U825" s="375"/>
      <c r="V825" s="340"/>
    </row>
    <row r="826" spans="1:22" ht="15" customHeight="1">
      <c r="A826" s="361"/>
      <c r="B826" s="342"/>
      <c r="C826" s="35" t="s">
        <v>23</v>
      </c>
      <c r="D826" s="84">
        <f>VLOOKUP($A$823,Raport4!$B$8:$T$255,4)</f>
        <v>74</v>
      </c>
      <c r="E826" s="84">
        <f>VLOOKUP($A$823,Raport4!$B$8:$T$255,5)</f>
        <v>75</v>
      </c>
      <c r="F826" s="84">
        <f>VLOOKUP($A$823,Raport4!$B$8:$T$255,6)</f>
        <v>76</v>
      </c>
      <c r="G826" s="84">
        <f>VLOOKUP($A$823,Raport4!$B$8:$T$255,7)</f>
        <v>82.5</v>
      </c>
      <c r="H826" s="84">
        <f>VLOOKUP($A$823,Raport4!$B$8:$T$255,8)</f>
        <v>86</v>
      </c>
      <c r="I826" s="84">
        <f>VLOOKUP($A$823,Raport4!$B$8:$T$255,9)</f>
        <v>80</v>
      </c>
      <c r="J826" s="84">
        <f>VLOOKUP($A$823,Raport4!$B$8:$T$255,10)</f>
        <v>87</v>
      </c>
      <c r="K826" s="84">
        <f>VLOOKUP($A$823,Raport4!$B$8:$T$255,11)</f>
        <v>87</v>
      </c>
      <c r="L826" s="84">
        <f>VLOOKUP($A$823,Raport4!$B$8:$T$255,12)</f>
        <v>84.5</v>
      </c>
      <c r="M826" s="84">
        <f>VLOOKUP($A$823,Raport4!$B$8:$T$255,12)</f>
        <v>84.5</v>
      </c>
      <c r="N826" s="84">
        <f>VLOOKUP($A$823,Raport4!$B$8:$T$255,14)</f>
        <v>76.5</v>
      </c>
      <c r="O826" s="84">
        <f>VLOOKUP($A$823,Raport4!$B$8:$T$255,15)</f>
        <v>70.5</v>
      </c>
      <c r="P826" s="84">
        <f>VLOOKUP($A$823,Raport4!$B$8:$T$255,16)</f>
        <v>81.5</v>
      </c>
      <c r="Q826" s="84">
        <f>VLOOKUP($A$823,Raport4!$B$8:$T$255,17)</f>
        <v>74</v>
      </c>
      <c r="R826" s="84">
        <f>VLOOKUP($A$823,Raport4!$B$8:$T$255,18)</f>
        <v>71.5</v>
      </c>
      <c r="S826" s="38">
        <f t="shared" si="448"/>
        <v>1190.5</v>
      </c>
      <c r="T826" s="38">
        <f t="shared" si="450"/>
        <v>79.37</v>
      </c>
      <c r="U826" s="375"/>
      <c r="V826" s="340"/>
    </row>
    <row r="827" spans="1:22" ht="15" customHeight="1">
      <c r="A827" s="361"/>
      <c r="B827" s="77" t="str">
        <f>VLOOKUP($A$823,PresensiMIPA!$A$7:$W$360,4)</f>
        <v>3526011111030002</v>
      </c>
      <c r="C827" s="35" t="s">
        <v>24</v>
      </c>
      <c r="D827" s="84">
        <f>VLOOKUP($A$823,Raport5!$B$8:$T$280,4)</f>
        <v>82</v>
      </c>
      <c r="E827" s="84">
        <f>VLOOKUP($A$823,Raport5!$B$8:$T$280,5)</f>
        <v>77.5</v>
      </c>
      <c r="F827" s="84">
        <f>VLOOKUP($A$823,Raport5!$B$8:$T$280,6)</f>
        <v>88</v>
      </c>
      <c r="G827" s="84">
        <f>VLOOKUP($A$823,Raport5!$B$8:$T$280,7)</f>
        <v>85</v>
      </c>
      <c r="H827" s="84">
        <f>VLOOKUP($A$823,Raport5!$B$8:$T$280,8)</f>
        <v>86.5</v>
      </c>
      <c r="I827" s="84">
        <f>VLOOKUP($A$823,Raport5!$B$8:$T$280,9)</f>
        <v>81</v>
      </c>
      <c r="J827" s="84">
        <f>VLOOKUP($A$823,Raport5!$B$8:$T$280,10)</f>
        <v>92</v>
      </c>
      <c r="K827" s="84">
        <f>VLOOKUP($A$823,Raport5!$B$8:$T$280,11)</f>
        <v>90</v>
      </c>
      <c r="L827" s="84">
        <f>VLOOKUP($A$823,Raport5!$B$8:$T$280,12)</f>
        <v>89</v>
      </c>
      <c r="M827" s="84">
        <f>VLOOKUP($A$823,Raport5!$B$8:$T$280,13)</f>
        <v>76</v>
      </c>
      <c r="N827" s="84">
        <f>VLOOKUP($A$823,Raport5!$B$8:$T$280,14)</f>
        <v>79.5</v>
      </c>
      <c r="O827" s="84">
        <f>VLOOKUP($A$823,Raport5!$B$8:$T$280,15)</f>
        <v>79.5</v>
      </c>
      <c r="P827" s="84">
        <f>VLOOKUP($A$823,Raport5!$B$8:$T$280,16)</f>
        <v>77.5</v>
      </c>
      <c r="Q827" s="84">
        <f>VLOOKUP($A$823,Raport5!$B$8:$T$280,17)</f>
        <v>84</v>
      </c>
      <c r="R827" s="84">
        <f>VLOOKUP($A$823,Raport5!$B$8:$T$280,18)</f>
        <v>74</v>
      </c>
      <c r="S827" s="38">
        <f t="shared" si="448"/>
        <v>1241.5</v>
      </c>
      <c r="T827" s="38">
        <f t="shared" si="450"/>
        <v>82.77</v>
      </c>
      <c r="U827" s="375"/>
      <c r="V827" s="340"/>
    </row>
    <row r="828" spans="1:22" ht="15" customHeight="1">
      <c r="A828" s="361"/>
      <c r="B828" s="78">
        <f>VLOOKUP($A$823,PresensiMIPA!$A$7:$W$360,2)</f>
        <v>12379</v>
      </c>
      <c r="C828" s="35" t="s">
        <v>67</v>
      </c>
      <c r="D828" s="84">
        <f>VLOOKUP($A$823,Raport6!$B$8:$T$280,4)</f>
        <v>85.5</v>
      </c>
      <c r="E828" s="84">
        <f>VLOOKUP($A$823,Raport6!$B$8:$T$280,5)</f>
        <v>83</v>
      </c>
      <c r="F828" s="84">
        <f>VLOOKUP($A$823,Raport6!$B$8:$T$280,6)</f>
        <v>91</v>
      </c>
      <c r="G828" s="84">
        <f>VLOOKUP($A$823,Raport6!$B$8:$T$280,7)</f>
        <v>85</v>
      </c>
      <c r="H828" s="84">
        <f>VLOOKUP($A$823,Raport6!$B$8:$T$280,8)</f>
        <v>87.5</v>
      </c>
      <c r="I828" s="84">
        <f>VLOOKUP($A$823,Raport6!$B$8:$T$280,9)</f>
        <v>82.5</v>
      </c>
      <c r="J828" s="84">
        <f>VLOOKUP($A$823,Raport6!$B$8:$T$280,10)</f>
        <v>95.5</v>
      </c>
      <c r="K828" s="84">
        <f>VLOOKUP($A$823,Raport6!$B$8:$T$280,11)</f>
        <v>93</v>
      </c>
      <c r="L828" s="84">
        <f>VLOOKUP($A$823,Raport6!$B$8:$T$280,12)</f>
        <v>86</v>
      </c>
      <c r="M828" s="84">
        <f>VLOOKUP($A$823,Raport6!$B$8:$T$280,13)</f>
        <v>82</v>
      </c>
      <c r="N828" s="84">
        <f>VLOOKUP($A$823,Raport6!$B$8:$T$280,14)</f>
        <v>81</v>
      </c>
      <c r="O828" s="84">
        <f>VLOOKUP($A$823,Raport6!$B$8:$T$280,15)</f>
        <v>80</v>
      </c>
      <c r="P828" s="84">
        <f>VLOOKUP($A$823,Raport6!$B$8:$T$280,16)</f>
        <v>81</v>
      </c>
      <c r="Q828" s="84">
        <f>VLOOKUP($A$823,Raport6!$B$8:$T$280,17)</f>
        <v>81.5</v>
      </c>
      <c r="R828" s="84">
        <f>VLOOKUP($A$823,Raport6!$B$8:$T$280,18)</f>
        <v>75.5</v>
      </c>
      <c r="S828" s="38">
        <f t="shared" si="448"/>
        <v>1270</v>
      </c>
      <c r="T828" s="38">
        <f t="shared" si="450"/>
        <v>84.67</v>
      </c>
      <c r="U828" s="375"/>
      <c r="V828" s="340"/>
    </row>
    <row r="829" spans="1:22" ht="15" customHeight="1">
      <c r="A829" s="361"/>
      <c r="B829" s="78" t="str">
        <f>VLOOKUP($A$823,PresensiMIPA!$A$7:$W$360,3)</f>
        <v>0039511028</v>
      </c>
      <c r="C829" s="28" t="s">
        <v>21</v>
      </c>
      <c r="D829" s="40">
        <f t="shared" ref="D829:S829" si="451">ROUND(((D823+D824+D825+D826+D827+D828)/6),2)</f>
        <v>76.83</v>
      </c>
      <c r="E829" s="40">
        <f t="shared" si="451"/>
        <v>76.08</v>
      </c>
      <c r="F829" s="40">
        <f t="shared" si="451"/>
        <v>79.25</v>
      </c>
      <c r="G829" s="40">
        <f t="shared" si="451"/>
        <v>80.75</v>
      </c>
      <c r="H829" s="40">
        <f t="shared" si="451"/>
        <v>82.17</v>
      </c>
      <c r="I829" s="40">
        <f t="shared" si="451"/>
        <v>79.58</v>
      </c>
      <c r="J829" s="40">
        <f t="shared" si="451"/>
        <v>86.08</v>
      </c>
      <c r="K829" s="40">
        <f t="shared" si="451"/>
        <v>87.42</v>
      </c>
      <c r="L829" s="40">
        <f t="shared" si="451"/>
        <v>84.33</v>
      </c>
      <c r="M829" s="40">
        <f t="shared" ref="M829" si="452">ROUND(((M823+M824+M825+M826+M827+M828)/6),2)</f>
        <v>77.58</v>
      </c>
      <c r="N829" s="40">
        <f t="shared" si="451"/>
        <v>76.42</v>
      </c>
      <c r="O829" s="40">
        <f t="shared" si="451"/>
        <v>75.17</v>
      </c>
      <c r="P829" s="40">
        <f t="shared" si="451"/>
        <v>77.92</v>
      </c>
      <c r="Q829" s="40">
        <f t="shared" si="451"/>
        <v>77.17</v>
      </c>
      <c r="R829" s="40">
        <f t="shared" si="451"/>
        <v>73.83</v>
      </c>
      <c r="S829" s="39">
        <f t="shared" si="451"/>
        <v>1190.58</v>
      </c>
      <c r="T829" s="40">
        <f t="shared" si="450"/>
        <v>79.37</v>
      </c>
      <c r="U829" s="375"/>
      <c r="V829" s="340"/>
    </row>
    <row r="830" spans="1:22" ht="15" customHeight="1">
      <c r="A830" s="361"/>
      <c r="B830" s="78"/>
      <c r="C830" s="28" t="s">
        <v>206</v>
      </c>
      <c r="D830" s="79">
        <f>VLOOKUP($A$823,'Nilai USP'!$B$8:$T$280,4)</f>
        <v>89</v>
      </c>
      <c r="E830" s="79">
        <f>VLOOKUP($A$823,'Nilai USP'!$B$8:$T$280,5)</f>
        <v>86.15384615384616</v>
      </c>
      <c r="F830" s="79">
        <f>VLOOKUP($A$823,'Nilai USP'!$B$8:$T$280,6)</f>
        <v>83</v>
      </c>
      <c r="G830" s="79">
        <f>VLOOKUP($A$823,'Nilai USP'!$B$8:$T$280,7)</f>
        <v>84</v>
      </c>
      <c r="H830" s="79">
        <f>VLOOKUP($A$823,'Nilai USP'!$B$8:$T$280,8)</f>
        <v>84</v>
      </c>
      <c r="I830" s="79">
        <f>VLOOKUP($A$823,'Nilai USP'!$B$8:$T$280,9)</f>
        <v>84</v>
      </c>
      <c r="J830" s="79">
        <f>VLOOKUP($A$823,'Nilai USP'!$B$8:$T$280,10)</f>
        <v>92</v>
      </c>
      <c r="K830" s="79">
        <f>VLOOKUP($A$823,'Nilai USP'!$B$8:$T$280,11)</f>
        <v>92</v>
      </c>
      <c r="L830" s="79">
        <f>VLOOKUP($A$823,'Nilai USP'!$B$8:$T$280,12)</f>
        <v>81</v>
      </c>
      <c r="M830" s="79">
        <f>VLOOKUP($A$823,'Nilai USP'!$B$8:$T$280,13)</f>
        <v>94.705882352941174</v>
      </c>
      <c r="N830" s="79">
        <f>VLOOKUP($A$823,'Nilai USP'!$B$8:$T$280,14)</f>
        <v>85</v>
      </c>
      <c r="O830" s="79">
        <f>VLOOKUP($A$823,'Nilai USP'!$B$8:$T$280,15)</f>
        <v>84</v>
      </c>
      <c r="P830" s="79">
        <f>VLOOKUP($A$823,'Nilai USP'!$B$8:$T$280,16)</f>
        <v>83</v>
      </c>
      <c r="Q830" s="79">
        <f>VLOOKUP($A$823,'Nilai USP'!$B$8:$T$280,17)</f>
        <v>78</v>
      </c>
      <c r="R830" s="79">
        <f>VLOOKUP($A$823,'Nilai USP'!$B$8:$T$280,18)</f>
        <v>85</v>
      </c>
      <c r="S830" s="38">
        <f t="shared" ref="S830:S837" si="453">SUM(D830:R830)</f>
        <v>1284.8597285067874</v>
      </c>
      <c r="T830" s="38">
        <f t="shared" si="450"/>
        <v>85.66</v>
      </c>
      <c r="U830" s="375"/>
      <c r="V830" s="340"/>
    </row>
    <row r="831" spans="1:22" ht="15" customHeight="1" thickBot="1">
      <c r="A831" s="362"/>
      <c r="B831" s="29"/>
      <c r="C831" s="37" t="s">
        <v>205</v>
      </c>
      <c r="D831" s="41">
        <f t="shared" ref="D831:R831" si="454">ROUND((D829*$V$6+D830*$V$7),0)</f>
        <v>83</v>
      </c>
      <c r="E831" s="41">
        <f t="shared" si="454"/>
        <v>81</v>
      </c>
      <c r="F831" s="41">
        <f t="shared" si="454"/>
        <v>81</v>
      </c>
      <c r="G831" s="41">
        <f t="shared" si="454"/>
        <v>82</v>
      </c>
      <c r="H831" s="41">
        <f t="shared" si="454"/>
        <v>83</v>
      </c>
      <c r="I831" s="41">
        <f t="shared" si="454"/>
        <v>82</v>
      </c>
      <c r="J831" s="41">
        <f t="shared" si="454"/>
        <v>89</v>
      </c>
      <c r="K831" s="41">
        <f t="shared" si="454"/>
        <v>90</v>
      </c>
      <c r="L831" s="41">
        <f t="shared" si="454"/>
        <v>83</v>
      </c>
      <c r="M831" s="41">
        <f t="shared" si="454"/>
        <v>86</v>
      </c>
      <c r="N831" s="41">
        <f t="shared" si="454"/>
        <v>81</v>
      </c>
      <c r="O831" s="41">
        <f t="shared" si="454"/>
        <v>80</v>
      </c>
      <c r="P831" s="41">
        <f t="shared" si="454"/>
        <v>80</v>
      </c>
      <c r="Q831" s="41">
        <f t="shared" si="454"/>
        <v>78</v>
      </c>
      <c r="R831" s="41">
        <f t="shared" si="454"/>
        <v>79</v>
      </c>
      <c r="S831" s="41">
        <f t="shared" si="453"/>
        <v>1238</v>
      </c>
      <c r="T831" s="41">
        <f t="shared" si="450"/>
        <v>82.53</v>
      </c>
      <c r="U831" s="376"/>
      <c r="V831" s="341"/>
    </row>
    <row r="832" spans="1:22" ht="15" customHeight="1" thickTop="1">
      <c r="A832" s="377">
        <v>92</v>
      </c>
      <c r="B832" s="26"/>
      <c r="C832" s="34" t="s">
        <v>34</v>
      </c>
      <c r="D832" s="83">
        <f>VLOOKUP($A$832,Raport1!$B$8:$T$280,4)</f>
        <v>81.5</v>
      </c>
      <c r="E832" s="83">
        <f>VLOOKUP($A$832,Raport1!$B$8:$T$280,5)</f>
        <v>79</v>
      </c>
      <c r="F832" s="83">
        <f>VLOOKUP($A$832,Raport1!$B$8:$T$280,6)</f>
        <v>77</v>
      </c>
      <c r="G832" s="83">
        <f>VLOOKUP($A$832,Raport1!$B$8:$T$280,7)</f>
        <v>77</v>
      </c>
      <c r="H832" s="83">
        <f>VLOOKUP($A$832,Raport1!$B$8:$T$280,8)</f>
        <v>79.5</v>
      </c>
      <c r="I832" s="83">
        <f>VLOOKUP($A$832,Raport1!$B$8:$T$280,9)</f>
        <v>78</v>
      </c>
      <c r="J832" s="83">
        <f>VLOOKUP($A$832,Raport1!$B$8:$T$280,10)</f>
        <v>81.5</v>
      </c>
      <c r="K832" s="83">
        <f>VLOOKUP($A$832,Raport1!$B$8:$T$280,11)</f>
        <v>82</v>
      </c>
      <c r="L832" s="83">
        <f>VLOOKUP($A$832,Raport1!$B$8:$T$280,12)</f>
        <v>83</v>
      </c>
      <c r="M832" s="83">
        <f>VLOOKUP($A$832,Raport1!$B$8:$T$280,13)</f>
        <v>77</v>
      </c>
      <c r="N832" s="83">
        <f>VLOOKUP($A$832,Raport1!$B$8:$T$280,14)</f>
        <v>74.5</v>
      </c>
      <c r="O832" s="83">
        <f>VLOOKUP($A$832,Raport1!$B$8:$T$280,15)</f>
        <v>82</v>
      </c>
      <c r="P832" s="83">
        <f>VLOOKUP($A$832,Raport1!$B$8:$T$280,16)</f>
        <v>75</v>
      </c>
      <c r="Q832" s="83">
        <f>VLOOKUP($A$832,Raport1!$B$8:$T$280,17)</f>
        <v>82</v>
      </c>
      <c r="R832" s="83">
        <f>VLOOKUP($A$832,Raport1!$B$8:$T$280,18)</f>
        <v>77.5</v>
      </c>
      <c r="S832" s="80">
        <f t="shared" si="453"/>
        <v>1186.5</v>
      </c>
      <c r="T832" s="80">
        <f t="shared" ref="T832:T840" si="455">ROUND(S832/COUNT(D832:R832),2)</f>
        <v>79.099999999999994</v>
      </c>
      <c r="U832" s="337" t="s">
        <v>203</v>
      </c>
      <c r="V832" s="340" t="s">
        <v>33</v>
      </c>
    </row>
    <row r="833" spans="1:22" ht="15" customHeight="1">
      <c r="A833" s="361"/>
      <c r="B833" s="26"/>
      <c r="C833" s="35" t="s">
        <v>35</v>
      </c>
      <c r="D833" s="84">
        <f>VLOOKUP($A$832,Raport2!$B$8:$T$280,4)</f>
        <v>83.5</v>
      </c>
      <c r="E833" s="84">
        <f>VLOOKUP($A$832,Raport2!$B$8:$T$280,5)</f>
        <v>81</v>
      </c>
      <c r="F833" s="84">
        <f>VLOOKUP($A$832,Raport2!$B$8:$T$280,6)</f>
        <v>80</v>
      </c>
      <c r="G833" s="84">
        <f>VLOOKUP($A$832,Raport2!$B$8:$T$280,7)</f>
        <v>78</v>
      </c>
      <c r="H833" s="84">
        <f>VLOOKUP($A$832,Raport2!$B$8:$T$280,8)</f>
        <v>79.5</v>
      </c>
      <c r="I833" s="84">
        <f>VLOOKUP($A$832,Raport2!$B$8:$T$280,9)</f>
        <v>80</v>
      </c>
      <c r="J833" s="84">
        <f>VLOOKUP($A$832,Raport2!$B$8:$T$280,10)</f>
        <v>86.5</v>
      </c>
      <c r="K833" s="84">
        <f>VLOOKUP($A$832,Raport2!$B$8:$T$280,11)</f>
        <v>83</v>
      </c>
      <c r="L833" s="84">
        <f>VLOOKUP($A$832,Raport2!$B$8:$T$280,12)</f>
        <v>83.5</v>
      </c>
      <c r="M833" s="84">
        <f>VLOOKUP($A$832,Raport2!$B$8:$T$280,13)</f>
        <v>80.5</v>
      </c>
      <c r="N833" s="84">
        <f>VLOOKUP($A$832,Raport2!$B$8:$T$280,14)</f>
        <v>77</v>
      </c>
      <c r="O833" s="84">
        <f>VLOOKUP($A$832,Raport2!$B$8:$T$280,15)</f>
        <v>84.5</v>
      </c>
      <c r="P833" s="84">
        <f>VLOOKUP($A$832,Raport2!$B$8:$T$280,16)</f>
        <v>83</v>
      </c>
      <c r="Q833" s="84">
        <f>VLOOKUP($A$832,Raport2!$B$8:$T$280,17)</f>
        <v>84</v>
      </c>
      <c r="R833" s="84">
        <f>VLOOKUP($A$832,Raport2!$B$8:$T$280,18)</f>
        <v>83.5</v>
      </c>
      <c r="S833" s="38">
        <f t="shared" si="453"/>
        <v>1227.5</v>
      </c>
      <c r="T833" s="38">
        <f t="shared" si="455"/>
        <v>81.83</v>
      </c>
      <c r="U833" s="375"/>
      <c r="V833" s="340"/>
    </row>
    <row r="834" spans="1:22" ht="15" customHeight="1">
      <c r="A834" s="361"/>
      <c r="B834" s="342" t="str">
        <f>VLOOKUP($A$832,PresensiMIPA!$A$7:$W$360,7)</f>
        <v>NADAA AVRIA HANUM</v>
      </c>
      <c r="C834" s="35" t="s">
        <v>22</v>
      </c>
      <c r="D834" s="84">
        <f>VLOOKUP($A$832,Raport3!$B$8:$T$280,4)</f>
        <v>85.5</v>
      </c>
      <c r="E834" s="84">
        <f>VLOOKUP($A$832,Raport3!$B$8:$T$280,5)</f>
        <v>85</v>
      </c>
      <c r="F834" s="84">
        <f>VLOOKUP($A$832,Raport3!$B$8:$T$280,6)</f>
        <v>86</v>
      </c>
      <c r="G834" s="84">
        <f>VLOOKUP($A$832,Raport3!$B$8:$T$280,7)</f>
        <v>81.5</v>
      </c>
      <c r="H834" s="84">
        <f>VLOOKUP($A$832,Raport3!$B$8:$T$280,8)</f>
        <v>86.5</v>
      </c>
      <c r="I834" s="84">
        <f>VLOOKUP($A$832,Raport3!$B$8:$T$280,9)</f>
        <v>83.5</v>
      </c>
      <c r="J834" s="84">
        <f>VLOOKUP($A$832,Raport3!$B$8:$T$280,10)</f>
        <v>88.5</v>
      </c>
      <c r="K834" s="84">
        <f>VLOOKUP($A$832,Raport3!$B$8:$T$280,11)</f>
        <v>87</v>
      </c>
      <c r="L834" s="84">
        <f>VLOOKUP($A$832,Raport3!$B$8:$T$280,12)</f>
        <v>84.5</v>
      </c>
      <c r="M834" s="84">
        <f>VLOOKUP($A$832,Raport3!$B$8:$T$280,13)</f>
        <v>84.5</v>
      </c>
      <c r="N834" s="84">
        <f>VLOOKUP($A$832,Raport3!$B$8:$T$280,14)</f>
        <v>82.5</v>
      </c>
      <c r="O834" s="84">
        <f>VLOOKUP($A$832,Raport3!$B$8:$T$280,15)</f>
        <v>83</v>
      </c>
      <c r="P834" s="84">
        <f>VLOOKUP($A$832,Raport3!$B$8:$T$280,16)</f>
        <v>81</v>
      </c>
      <c r="Q834" s="84">
        <f>VLOOKUP($A$832,Raport3!$B$8:$T$280,17)</f>
        <v>83.5</v>
      </c>
      <c r="R834" s="84">
        <f>VLOOKUP($A$832,Raport3!$B$8:$T$280,18)</f>
        <v>84.5</v>
      </c>
      <c r="S834" s="38">
        <f t="shared" si="453"/>
        <v>1267</v>
      </c>
      <c r="T834" s="38">
        <f t="shared" si="455"/>
        <v>84.47</v>
      </c>
      <c r="U834" s="375"/>
      <c r="V834" s="340"/>
    </row>
    <row r="835" spans="1:22" ht="15" customHeight="1">
      <c r="A835" s="361"/>
      <c r="B835" s="342"/>
      <c r="C835" s="35" t="s">
        <v>23</v>
      </c>
      <c r="D835" s="84">
        <f>VLOOKUP($A$832,Raport4!$B$8:$T$255,4)</f>
        <v>88.5</v>
      </c>
      <c r="E835" s="84">
        <f>VLOOKUP($A$832,Raport4!$B$8:$T$255,5)</f>
        <v>90</v>
      </c>
      <c r="F835" s="84">
        <f>VLOOKUP($A$832,Raport4!$B$8:$T$255,6)</f>
        <v>88.5</v>
      </c>
      <c r="G835" s="84">
        <f>VLOOKUP($A$832,Raport4!$B$8:$T$255,7)</f>
        <v>83.5</v>
      </c>
      <c r="H835" s="84">
        <f>VLOOKUP($A$832,Raport4!$B$8:$T$255,8)</f>
        <v>87</v>
      </c>
      <c r="I835" s="84">
        <f>VLOOKUP($A$832,Raport4!$B$8:$T$255,9)</f>
        <v>85</v>
      </c>
      <c r="J835" s="84">
        <f>VLOOKUP($A$832,Raport4!$B$8:$T$255,10)</f>
        <v>90.5</v>
      </c>
      <c r="K835" s="84">
        <f>VLOOKUP($A$832,Raport4!$B$8:$T$255,11)</f>
        <v>87</v>
      </c>
      <c r="L835" s="84">
        <f>VLOOKUP($A$832,Raport4!$B$8:$T$255,12)</f>
        <v>85.5</v>
      </c>
      <c r="M835" s="84">
        <f>VLOOKUP($A$832,Raport4!$B$8:$T$255,12)</f>
        <v>85.5</v>
      </c>
      <c r="N835" s="84">
        <f>VLOOKUP($A$832,Raport4!$B$8:$T$255,14)</f>
        <v>85.5</v>
      </c>
      <c r="O835" s="84">
        <f>VLOOKUP($A$832,Raport4!$B$8:$T$255,15)</f>
        <v>85</v>
      </c>
      <c r="P835" s="84">
        <f>VLOOKUP($A$832,Raport4!$B$8:$T$255,16)</f>
        <v>81.5</v>
      </c>
      <c r="Q835" s="84">
        <f>VLOOKUP($A$832,Raport4!$B$8:$T$255,17)</f>
        <v>83</v>
      </c>
      <c r="R835" s="84">
        <f>VLOOKUP($A$832,Raport4!$B$8:$T$255,18)</f>
        <v>88</v>
      </c>
      <c r="S835" s="38">
        <f t="shared" si="453"/>
        <v>1294</v>
      </c>
      <c r="T835" s="38">
        <f t="shared" si="455"/>
        <v>86.27</v>
      </c>
      <c r="U835" s="375"/>
      <c r="V835" s="340"/>
    </row>
    <row r="836" spans="1:22" ht="15" customHeight="1">
      <c r="A836" s="361"/>
      <c r="B836" s="77" t="str">
        <f>VLOOKUP($A$832,PresensiMIPA!$A$7:$W$360,4)</f>
        <v>3526045104040002</v>
      </c>
      <c r="C836" s="35" t="s">
        <v>24</v>
      </c>
      <c r="D836" s="84">
        <f>VLOOKUP($A$832,Raport5!$B$8:$T$280,4)</f>
        <v>90.5</v>
      </c>
      <c r="E836" s="84">
        <f>VLOOKUP($A$832,Raport5!$B$8:$T$280,5)</f>
        <v>93</v>
      </c>
      <c r="F836" s="84">
        <f>VLOOKUP($A$832,Raport5!$B$8:$T$280,6)</f>
        <v>90</v>
      </c>
      <c r="G836" s="84">
        <f>VLOOKUP($A$832,Raport5!$B$8:$T$280,7)</f>
        <v>85</v>
      </c>
      <c r="H836" s="84">
        <f>VLOOKUP($A$832,Raport5!$B$8:$T$280,8)</f>
        <v>91.5</v>
      </c>
      <c r="I836" s="84">
        <f>VLOOKUP($A$832,Raport5!$B$8:$T$280,9)</f>
        <v>86.5</v>
      </c>
      <c r="J836" s="84">
        <f>VLOOKUP($A$832,Raport5!$B$8:$T$280,10)</f>
        <v>92.5</v>
      </c>
      <c r="K836" s="84">
        <f>VLOOKUP($A$832,Raport5!$B$8:$T$280,11)</f>
        <v>90</v>
      </c>
      <c r="L836" s="84">
        <f>VLOOKUP($A$832,Raport5!$B$8:$T$280,12)</f>
        <v>90</v>
      </c>
      <c r="M836" s="84">
        <f>VLOOKUP($A$832,Raport5!$B$8:$T$280,13)</f>
        <v>90</v>
      </c>
      <c r="N836" s="84">
        <f>VLOOKUP($A$832,Raport5!$B$8:$T$280,14)</f>
        <v>88</v>
      </c>
      <c r="O836" s="84">
        <f>VLOOKUP($A$832,Raport5!$B$8:$T$280,15)</f>
        <v>88.5</v>
      </c>
      <c r="P836" s="84">
        <f>VLOOKUP($A$832,Raport5!$B$8:$T$280,16)</f>
        <v>82.5</v>
      </c>
      <c r="Q836" s="84">
        <f>VLOOKUP($A$832,Raport5!$B$8:$T$280,17)</f>
        <v>87</v>
      </c>
      <c r="R836" s="84">
        <f>VLOOKUP($A$832,Raport5!$B$8:$T$280,18)</f>
        <v>90</v>
      </c>
      <c r="S836" s="38">
        <f t="shared" si="453"/>
        <v>1335</v>
      </c>
      <c r="T836" s="38">
        <f t="shared" si="455"/>
        <v>89</v>
      </c>
      <c r="U836" s="375"/>
      <c r="V836" s="340"/>
    </row>
    <row r="837" spans="1:22" ht="15" customHeight="1">
      <c r="A837" s="361"/>
      <c r="B837" s="78">
        <f>VLOOKUP($A$832,PresensiMIPA!$A$7:$W$360,2)</f>
        <v>12388</v>
      </c>
      <c r="C837" s="35" t="s">
        <v>67</v>
      </c>
      <c r="D837" s="84">
        <f>VLOOKUP($A$832,Raport6!$B$8:$T$280,4)</f>
        <v>92.5</v>
      </c>
      <c r="E837" s="84">
        <f>VLOOKUP($A$832,Raport6!$B$8:$T$280,5)</f>
        <v>93.5</v>
      </c>
      <c r="F837" s="84">
        <f>VLOOKUP($A$832,Raport6!$B$8:$T$280,6)</f>
        <v>92</v>
      </c>
      <c r="G837" s="84">
        <f>VLOOKUP($A$832,Raport6!$B$8:$T$280,7)</f>
        <v>85</v>
      </c>
      <c r="H837" s="84">
        <f>VLOOKUP($A$832,Raport6!$B$8:$T$280,8)</f>
        <v>92</v>
      </c>
      <c r="I837" s="84">
        <f>VLOOKUP($A$832,Raport6!$B$8:$T$280,9)</f>
        <v>87.5</v>
      </c>
      <c r="J837" s="84">
        <f>VLOOKUP($A$832,Raport6!$B$8:$T$280,10)</f>
        <v>96.5</v>
      </c>
      <c r="K837" s="84">
        <f>VLOOKUP($A$832,Raport6!$B$8:$T$280,11)</f>
        <v>93</v>
      </c>
      <c r="L837" s="84">
        <f>VLOOKUP($A$832,Raport6!$B$8:$T$280,12)</f>
        <v>92</v>
      </c>
      <c r="M837" s="84">
        <f>VLOOKUP($A$832,Raport6!$B$8:$T$280,13)</f>
        <v>92.5</v>
      </c>
      <c r="N837" s="84">
        <f>VLOOKUP($A$832,Raport6!$B$8:$T$280,14)</f>
        <v>90.5</v>
      </c>
      <c r="O837" s="84">
        <f>VLOOKUP($A$832,Raport6!$B$8:$T$280,15)</f>
        <v>88.5</v>
      </c>
      <c r="P837" s="84">
        <f>VLOOKUP($A$832,Raport6!$B$8:$T$280,16)</f>
        <v>83</v>
      </c>
      <c r="Q837" s="84">
        <f>VLOOKUP($A$832,Raport6!$B$8:$T$280,17)</f>
        <v>85.5</v>
      </c>
      <c r="R837" s="84">
        <f>VLOOKUP($A$832,Raport6!$B$8:$T$280,18)</f>
        <v>91</v>
      </c>
      <c r="S837" s="38">
        <f t="shared" si="453"/>
        <v>1355</v>
      </c>
      <c r="T837" s="38">
        <f t="shared" si="455"/>
        <v>90.33</v>
      </c>
      <c r="U837" s="375"/>
      <c r="V837" s="340"/>
    </row>
    <row r="838" spans="1:22" ht="15" customHeight="1">
      <c r="A838" s="361"/>
      <c r="B838" s="78" t="str">
        <f>VLOOKUP($A$832,PresensiMIPA!$A$7:$W$360,3)</f>
        <v>0043455039</v>
      </c>
      <c r="C838" s="28" t="s">
        <v>21</v>
      </c>
      <c r="D838" s="40">
        <f t="shared" ref="D838:S838" si="456">ROUND(((D832+D833+D834+D835+D836+D837)/6),2)</f>
        <v>87</v>
      </c>
      <c r="E838" s="40">
        <f t="shared" si="456"/>
        <v>86.92</v>
      </c>
      <c r="F838" s="40">
        <f t="shared" si="456"/>
        <v>85.58</v>
      </c>
      <c r="G838" s="40">
        <f t="shared" si="456"/>
        <v>81.67</v>
      </c>
      <c r="H838" s="40">
        <f t="shared" si="456"/>
        <v>86</v>
      </c>
      <c r="I838" s="40">
        <f t="shared" si="456"/>
        <v>83.42</v>
      </c>
      <c r="J838" s="40">
        <f t="shared" si="456"/>
        <v>89.33</v>
      </c>
      <c r="K838" s="40">
        <f t="shared" si="456"/>
        <v>87</v>
      </c>
      <c r="L838" s="40">
        <f t="shared" si="456"/>
        <v>86.42</v>
      </c>
      <c r="M838" s="40">
        <f t="shared" ref="M838" si="457">ROUND(((M832+M833+M834+M835+M836+M837)/6),2)</f>
        <v>85</v>
      </c>
      <c r="N838" s="40">
        <f t="shared" si="456"/>
        <v>83</v>
      </c>
      <c r="O838" s="40">
        <f t="shared" si="456"/>
        <v>85.25</v>
      </c>
      <c r="P838" s="40">
        <f t="shared" si="456"/>
        <v>81</v>
      </c>
      <c r="Q838" s="40">
        <f t="shared" si="456"/>
        <v>84.17</v>
      </c>
      <c r="R838" s="40">
        <f t="shared" si="456"/>
        <v>85.75</v>
      </c>
      <c r="S838" s="39">
        <f t="shared" si="456"/>
        <v>1277.5</v>
      </c>
      <c r="T838" s="40">
        <f t="shared" si="455"/>
        <v>85.17</v>
      </c>
      <c r="U838" s="375"/>
      <c r="V838" s="340"/>
    </row>
    <row r="839" spans="1:22" ht="15" customHeight="1">
      <c r="A839" s="361"/>
      <c r="B839" s="78"/>
      <c r="C839" s="28" t="s">
        <v>206</v>
      </c>
      <c r="D839" s="79">
        <f>VLOOKUP($A$832,'Nilai USP'!$B$8:$T$280,4)</f>
        <v>95</v>
      </c>
      <c r="E839" s="79">
        <f>VLOOKUP($A$832,'Nilai USP'!$B$8:$T$280,5)</f>
        <v>86.15384615384616</v>
      </c>
      <c r="F839" s="79">
        <f>VLOOKUP($A$832,'Nilai USP'!$B$8:$T$280,6)</f>
        <v>83</v>
      </c>
      <c r="G839" s="79">
        <f>VLOOKUP($A$832,'Nilai USP'!$B$8:$T$280,7)</f>
        <v>88</v>
      </c>
      <c r="H839" s="79">
        <f>VLOOKUP($A$832,'Nilai USP'!$B$8:$T$280,8)</f>
        <v>84</v>
      </c>
      <c r="I839" s="79">
        <f>VLOOKUP($A$832,'Nilai USP'!$B$8:$T$280,9)</f>
        <v>83</v>
      </c>
      <c r="J839" s="79">
        <f>VLOOKUP($A$832,'Nilai USP'!$B$8:$T$280,10)</f>
        <v>96</v>
      </c>
      <c r="K839" s="79">
        <f>VLOOKUP($A$832,'Nilai USP'!$B$8:$T$280,11)</f>
        <v>93</v>
      </c>
      <c r="L839" s="79">
        <f>VLOOKUP($A$832,'Nilai USP'!$B$8:$T$280,12)</f>
        <v>92</v>
      </c>
      <c r="M839" s="79">
        <f>VLOOKUP($A$832,'Nilai USP'!$B$8:$T$280,13)</f>
        <v>97.35294117647058</v>
      </c>
      <c r="N839" s="79">
        <f>VLOOKUP($A$832,'Nilai USP'!$B$8:$T$280,14)</f>
        <v>91</v>
      </c>
      <c r="O839" s="79">
        <f>VLOOKUP($A$832,'Nilai USP'!$B$8:$T$280,15)</f>
        <v>79</v>
      </c>
      <c r="P839" s="79">
        <f>VLOOKUP($A$832,'Nilai USP'!$B$8:$T$280,16)</f>
        <v>83</v>
      </c>
      <c r="Q839" s="79">
        <f>VLOOKUP($A$832,'Nilai USP'!$B$8:$T$280,17)</f>
        <v>81</v>
      </c>
      <c r="R839" s="79">
        <f>VLOOKUP($A$832,'Nilai USP'!$B$8:$T$280,18)</f>
        <v>83</v>
      </c>
      <c r="S839" s="38">
        <f t="shared" ref="S839:S846" si="458">SUM(D839:R839)</f>
        <v>1314.5067873303169</v>
      </c>
      <c r="T839" s="38">
        <f t="shared" si="455"/>
        <v>87.63</v>
      </c>
      <c r="U839" s="375"/>
      <c r="V839" s="340"/>
    </row>
    <row r="840" spans="1:22" ht="15" customHeight="1" thickBot="1">
      <c r="A840" s="362"/>
      <c r="B840" s="29"/>
      <c r="C840" s="37" t="s">
        <v>205</v>
      </c>
      <c r="D840" s="41">
        <f t="shared" ref="D840:R840" si="459">ROUND((D838*$V$6+D839*$V$7),0)</f>
        <v>91</v>
      </c>
      <c r="E840" s="41">
        <f t="shared" si="459"/>
        <v>87</v>
      </c>
      <c r="F840" s="41">
        <f t="shared" si="459"/>
        <v>84</v>
      </c>
      <c r="G840" s="41">
        <f t="shared" si="459"/>
        <v>85</v>
      </c>
      <c r="H840" s="41">
        <f t="shared" si="459"/>
        <v>85</v>
      </c>
      <c r="I840" s="41">
        <f t="shared" si="459"/>
        <v>83</v>
      </c>
      <c r="J840" s="41">
        <f t="shared" si="459"/>
        <v>93</v>
      </c>
      <c r="K840" s="41">
        <f t="shared" si="459"/>
        <v>90</v>
      </c>
      <c r="L840" s="41">
        <f t="shared" si="459"/>
        <v>89</v>
      </c>
      <c r="M840" s="41">
        <f t="shared" si="459"/>
        <v>91</v>
      </c>
      <c r="N840" s="41">
        <f t="shared" si="459"/>
        <v>87</v>
      </c>
      <c r="O840" s="41">
        <f t="shared" si="459"/>
        <v>82</v>
      </c>
      <c r="P840" s="41">
        <f t="shared" si="459"/>
        <v>82</v>
      </c>
      <c r="Q840" s="41">
        <f t="shared" si="459"/>
        <v>83</v>
      </c>
      <c r="R840" s="41">
        <f t="shared" si="459"/>
        <v>84</v>
      </c>
      <c r="S840" s="41">
        <f t="shared" si="458"/>
        <v>1296</v>
      </c>
      <c r="T840" s="41">
        <f t="shared" si="455"/>
        <v>86.4</v>
      </c>
      <c r="U840" s="376"/>
      <c r="V840" s="341"/>
    </row>
    <row r="841" spans="1:22" ht="15" customHeight="1" thickTop="1">
      <c r="A841" s="377">
        <v>93</v>
      </c>
      <c r="B841" s="26"/>
      <c r="C841" s="34" t="s">
        <v>34</v>
      </c>
      <c r="D841" s="83">
        <f>VLOOKUP($A$841,Raport1!$B$8:$T$280,4)</f>
        <v>76.5</v>
      </c>
      <c r="E841" s="83">
        <f>VLOOKUP($A$841,Raport1!$B$8:$T$280,5)</f>
        <v>76</v>
      </c>
      <c r="F841" s="83">
        <f>VLOOKUP($A$841,Raport1!$B$8:$T$280,6)</f>
        <v>74</v>
      </c>
      <c r="G841" s="83">
        <f>VLOOKUP($A$841,Raport1!$B$8:$T$280,7)</f>
        <v>76.5</v>
      </c>
      <c r="H841" s="83">
        <f>VLOOKUP($A$841,Raport1!$B$8:$T$280,8)</f>
        <v>76</v>
      </c>
      <c r="I841" s="83">
        <f>VLOOKUP($A$841,Raport1!$B$8:$T$280,9)</f>
        <v>77</v>
      </c>
      <c r="J841" s="83">
        <f>VLOOKUP($A$841,Raport1!$B$8:$T$280,10)</f>
        <v>84</v>
      </c>
      <c r="K841" s="83">
        <f>VLOOKUP($A$841,Raport1!$B$8:$T$280,11)</f>
        <v>81</v>
      </c>
      <c r="L841" s="83">
        <f>VLOOKUP($A$841,Raport1!$B$8:$T$280,12)</f>
        <v>83</v>
      </c>
      <c r="M841" s="83">
        <f>VLOOKUP($A$841,Raport1!$B$8:$T$280,13)</f>
        <v>76</v>
      </c>
      <c r="N841" s="83">
        <f>VLOOKUP($A$841,Raport1!$B$8:$T$280,14)</f>
        <v>70</v>
      </c>
      <c r="O841" s="83">
        <f>VLOOKUP($A$841,Raport1!$B$8:$T$280,15)</f>
        <v>81.5</v>
      </c>
      <c r="P841" s="83">
        <f>VLOOKUP($A$841,Raport1!$B$8:$T$280,16)</f>
        <v>70</v>
      </c>
      <c r="Q841" s="83">
        <f>VLOOKUP($A$841,Raport1!$B$8:$T$280,17)</f>
        <v>79.5</v>
      </c>
      <c r="R841" s="83">
        <f>VLOOKUP($A$841,Raport1!$B$8:$T$280,18)</f>
        <v>76</v>
      </c>
      <c r="S841" s="80">
        <f t="shared" si="458"/>
        <v>1157</v>
      </c>
      <c r="T841" s="80">
        <f t="shared" ref="T841:T849" si="460">ROUND(S841/COUNT(D841:R841),2)</f>
        <v>77.13</v>
      </c>
      <c r="U841" s="337" t="s">
        <v>203</v>
      </c>
      <c r="V841" s="340" t="s">
        <v>33</v>
      </c>
    </row>
    <row r="842" spans="1:22" ht="15" customHeight="1">
      <c r="A842" s="361"/>
      <c r="B842" s="26"/>
      <c r="C842" s="35" t="s">
        <v>35</v>
      </c>
      <c r="D842" s="84">
        <f>VLOOKUP($A$841,Raport2!$B$8:$T$280,4)</f>
        <v>79</v>
      </c>
      <c r="E842" s="84">
        <f>VLOOKUP($A$841,Raport2!$B$8:$T$280,5)</f>
        <v>77</v>
      </c>
      <c r="F842" s="84">
        <f>VLOOKUP($A$841,Raport2!$B$8:$T$280,6)</f>
        <v>74.5</v>
      </c>
      <c r="G842" s="84">
        <f>VLOOKUP($A$841,Raport2!$B$8:$T$280,7)</f>
        <v>82.5</v>
      </c>
      <c r="H842" s="84">
        <f>VLOOKUP($A$841,Raport2!$B$8:$T$280,8)</f>
        <v>76</v>
      </c>
      <c r="I842" s="84">
        <f>VLOOKUP($A$841,Raport2!$B$8:$T$280,9)</f>
        <v>80.5</v>
      </c>
      <c r="J842" s="84">
        <f>VLOOKUP($A$841,Raport2!$B$8:$T$280,10)</f>
        <v>88</v>
      </c>
      <c r="K842" s="84">
        <f>VLOOKUP($A$841,Raport2!$B$8:$T$280,11)</f>
        <v>82.5</v>
      </c>
      <c r="L842" s="84">
        <f>VLOOKUP($A$841,Raport2!$B$8:$T$280,12)</f>
        <v>82.5</v>
      </c>
      <c r="M842" s="84">
        <f>VLOOKUP($A$841,Raport2!$B$8:$T$280,13)</f>
        <v>79.5</v>
      </c>
      <c r="N842" s="84">
        <f>VLOOKUP($A$841,Raport2!$B$8:$T$280,14)</f>
        <v>78</v>
      </c>
      <c r="O842" s="84">
        <f>VLOOKUP($A$841,Raport2!$B$8:$T$280,15)</f>
        <v>81</v>
      </c>
      <c r="P842" s="84">
        <f>VLOOKUP($A$841,Raport2!$B$8:$T$280,16)</f>
        <v>82</v>
      </c>
      <c r="Q842" s="84">
        <f>VLOOKUP($A$841,Raport2!$B$8:$T$280,17)</f>
        <v>83</v>
      </c>
      <c r="R842" s="84">
        <f>VLOOKUP($A$841,Raport2!$B$8:$T$280,18)</f>
        <v>80.5</v>
      </c>
      <c r="S842" s="38">
        <f t="shared" si="458"/>
        <v>1206.5</v>
      </c>
      <c r="T842" s="38">
        <f t="shared" si="460"/>
        <v>80.430000000000007</v>
      </c>
      <c r="U842" s="375"/>
      <c r="V842" s="340"/>
    </row>
    <row r="843" spans="1:22" ht="15" customHeight="1">
      <c r="A843" s="361"/>
      <c r="B843" s="342" t="str">
        <f>VLOOKUP($A$841,PresensiMIPA!$A$7:$W$360,7)</f>
        <v>NURHAYATI CAHYUNI MOFID</v>
      </c>
      <c r="C843" s="35" t="s">
        <v>22</v>
      </c>
      <c r="D843" s="84">
        <f>VLOOKUP($A$841,Raport3!$B$8:$T$280,4)</f>
        <v>80</v>
      </c>
      <c r="E843" s="84">
        <f>VLOOKUP($A$841,Raport3!$B$8:$T$280,5)</f>
        <v>78.5</v>
      </c>
      <c r="F843" s="84">
        <f>VLOOKUP($A$841,Raport3!$B$8:$T$280,6)</f>
        <v>85</v>
      </c>
      <c r="G843" s="84">
        <f>VLOOKUP($A$841,Raport3!$B$8:$T$280,7)</f>
        <v>87.5</v>
      </c>
      <c r="H843" s="84">
        <f>VLOOKUP($A$841,Raport3!$B$8:$T$280,8)</f>
        <v>83</v>
      </c>
      <c r="I843" s="84">
        <f>VLOOKUP($A$841,Raport3!$B$8:$T$280,9)</f>
        <v>83.5</v>
      </c>
      <c r="J843" s="84">
        <f>VLOOKUP($A$841,Raport3!$B$8:$T$280,10)</f>
        <v>87</v>
      </c>
      <c r="K843" s="84">
        <f>VLOOKUP($A$841,Raport3!$B$8:$T$280,11)</f>
        <v>86</v>
      </c>
      <c r="L843" s="84">
        <f>VLOOKUP($A$841,Raport3!$B$8:$T$280,12)</f>
        <v>85.5</v>
      </c>
      <c r="M843" s="84">
        <f>VLOOKUP($A$841,Raport3!$B$8:$T$280,13)</f>
        <v>81</v>
      </c>
      <c r="N843" s="84">
        <f>VLOOKUP($A$841,Raport3!$B$8:$T$280,14)</f>
        <v>80</v>
      </c>
      <c r="O843" s="84">
        <f>VLOOKUP($A$841,Raport3!$B$8:$T$280,15)</f>
        <v>82</v>
      </c>
      <c r="P843" s="84">
        <f>VLOOKUP($A$841,Raport3!$B$8:$T$280,16)</f>
        <v>81</v>
      </c>
      <c r="Q843" s="84">
        <f>VLOOKUP($A$841,Raport3!$B$8:$T$280,17)</f>
        <v>83.5</v>
      </c>
      <c r="R843" s="84">
        <f>VLOOKUP($A$841,Raport3!$B$8:$T$280,18)</f>
        <v>78</v>
      </c>
      <c r="S843" s="38">
        <f t="shared" si="458"/>
        <v>1241.5</v>
      </c>
      <c r="T843" s="38">
        <f t="shared" si="460"/>
        <v>82.77</v>
      </c>
      <c r="U843" s="375"/>
      <c r="V843" s="340"/>
    </row>
    <row r="844" spans="1:22" ht="15" customHeight="1">
      <c r="A844" s="361"/>
      <c r="B844" s="342"/>
      <c r="C844" s="35" t="s">
        <v>23</v>
      </c>
      <c r="D844" s="84">
        <f>VLOOKUP($A$841,Raport4!$B$8:$T$255,4)</f>
        <v>83</v>
      </c>
      <c r="E844" s="84">
        <f>VLOOKUP($A$841,Raport4!$B$8:$T$255,5)</f>
        <v>81.5</v>
      </c>
      <c r="F844" s="84">
        <f>VLOOKUP($A$841,Raport4!$B$8:$T$255,6)</f>
        <v>86</v>
      </c>
      <c r="G844" s="84">
        <f>VLOOKUP($A$841,Raport4!$B$8:$T$255,7)</f>
        <v>88.5</v>
      </c>
      <c r="H844" s="84">
        <f>VLOOKUP($A$841,Raport4!$B$8:$T$255,8)</f>
        <v>87</v>
      </c>
      <c r="I844" s="84">
        <f>VLOOKUP($A$841,Raport4!$B$8:$T$255,9)</f>
        <v>85.5</v>
      </c>
      <c r="J844" s="84">
        <f>VLOOKUP($A$841,Raport4!$B$8:$T$255,10)</f>
        <v>88</v>
      </c>
      <c r="K844" s="84">
        <f>VLOOKUP($A$841,Raport4!$B$8:$T$255,11)</f>
        <v>86</v>
      </c>
      <c r="L844" s="84">
        <f>VLOOKUP($A$841,Raport4!$B$8:$T$255,12)</f>
        <v>86</v>
      </c>
      <c r="M844" s="84">
        <f>VLOOKUP($A$841,Raport4!$B$8:$T$255,12)</f>
        <v>86</v>
      </c>
      <c r="N844" s="84">
        <f>VLOOKUP($A$841,Raport4!$B$8:$T$255,14)</f>
        <v>84</v>
      </c>
      <c r="O844" s="84">
        <f>VLOOKUP($A$841,Raport4!$B$8:$T$255,15)</f>
        <v>79</v>
      </c>
      <c r="P844" s="84">
        <f>VLOOKUP($A$841,Raport4!$B$8:$T$255,16)</f>
        <v>81.5</v>
      </c>
      <c r="Q844" s="84">
        <f>VLOOKUP($A$841,Raport4!$B$8:$T$255,17)</f>
        <v>83.5</v>
      </c>
      <c r="R844" s="84">
        <f>VLOOKUP($A$841,Raport4!$B$8:$T$255,18)</f>
        <v>81.5</v>
      </c>
      <c r="S844" s="38">
        <f t="shared" si="458"/>
        <v>1267</v>
      </c>
      <c r="T844" s="38">
        <f t="shared" si="460"/>
        <v>84.47</v>
      </c>
      <c r="U844" s="375"/>
      <c r="V844" s="340"/>
    </row>
    <row r="845" spans="1:22" ht="15" customHeight="1">
      <c r="A845" s="361"/>
      <c r="B845" s="77" t="str">
        <f>VLOOKUP($A$841,PresensiMIPA!$A$7:$W$360,4)</f>
        <v>3526036806030001</v>
      </c>
      <c r="C845" s="35" t="s">
        <v>24</v>
      </c>
      <c r="D845" s="84">
        <f>VLOOKUP($A$841,Raport5!$B$8:$T$280,4)</f>
        <v>85</v>
      </c>
      <c r="E845" s="84">
        <f>VLOOKUP($A$841,Raport5!$B$8:$T$280,5)</f>
        <v>89.5</v>
      </c>
      <c r="F845" s="84">
        <f>VLOOKUP($A$841,Raport5!$B$8:$T$280,6)</f>
        <v>87</v>
      </c>
      <c r="G845" s="84">
        <f>VLOOKUP($A$841,Raport5!$B$8:$T$280,7)</f>
        <v>86.5</v>
      </c>
      <c r="H845" s="84">
        <f>VLOOKUP($A$841,Raport5!$B$8:$T$280,8)</f>
        <v>91.5</v>
      </c>
      <c r="I845" s="84">
        <f>VLOOKUP($A$841,Raport5!$B$8:$T$280,9)</f>
        <v>86.5</v>
      </c>
      <c r="J845" s="84">
        <f>VLOOKUP($A$841,Raport5!$B$8:$T$280,10)</f>
        <v>91.5</v>
      </c>
      <c r="K845" s="84">
        <f>VLOOKUP($A$841,Raport5!$B$8:$T$280,11)</f>
        <v>86</v>
      </c>
      <c r="L845" s="84">
        <f>VLOOKUP($A$841,Raport5!$B$8:$T$280,12)</f>
        <v>90</v>
      </c>
      <c r="M845" s="84">
        <f>VLOOKUP($A$841,Raport5!$B$8:$T$280,13)</f>
        <v>88</v>
      </c>
      <c r="N845" s="84">
        <f>VLOOKUP($A$841,Raport5!$B$8:$T$280,14)</f>
        <v>87.5</v>
      </c>
      <c r="O845" s="84">
        <f>VLOOKUP($A$841,Raport5!$B$8:$T$280,15)</f>
        <v>84</v>
      </c>
      <c r="P845" s="84">
        <f>VLOOKUP($A$841,Raport5!$B$8:$T$280,16)</f>
        <v>83</v>
      </c>
      <c r="Q845" s="84">
        <f>VLOOKUP($A$841,Raport5!$B$8:$T$280,17)</f>
        <v>85.5</v>
      </c>
      <c r="R845" s="84">
        <f>VLOOKUP($A$841,Raport5!$B$8:$T$280,18)</f>
        <v>84.5</v>
      </c>
      <c r="S845" s="38">
        <f t="shared" si="458"/>
        <v>1306</v>
      </c>
      <c r="T845" s="38">
        <f t="shared" si="460"/>
        <v>87.07</v>
      </c>
      <c r="U845" s="375"/>
      <c r="V845" s="340"/>
    </row>
    <row r="846" spans="1:22" ht="15" customHeight="1">
      <c r="A846" s="361"/>
      <c r="B846" s="78">
        <f>VLOOKUP($A$841,PresensiMIPA!$A$7:$W$360,2)</f>
        <v>12414</v>
      </c>
      <c r="C846" s="35" t="s">
        <v>67</v>
      </c>
      <c r="D846" s="84">
        <f>VLOOKUP($A$841,Raport6!$B$8:$T$280,4)</f>
        <v>87.5</v>
      </c>
      <c r="E846" s="84">
        <f>VLOOKUP($A$841,Raport6!$B$8:$T$280,5)</f>
        <v>91.5</v>
      </c>
      <c r="F846" s="84">
        <f>VLOOKUP($A$841,Raport6!$B$8:$T$280,6)</f>
        <v>90.5</v>
      </c>
      <c r="G846" s="84">
        <f>VLOOKUP($A$841,Raport6!$B$8:$T$280,7)</f>
        <v>86.5</v>
      </c>
      <c r="H846" s="84">
        <f>VLOOKUP($A$841,Raport6!$B$8:$T$280,8)</f>
        <v>92</v>
      </c>
      <c r="I846" s="84">
        <f>VLOOKUP($A$841,Raport6!$B$8:$T$280,9)</f>
        <v>87.5</v>
      </c>
      <c r="J846" s="84">
        <f>VLOOKUP($A$841,Raport6!$B$8:$T$280,10)</f>
        <v>95.5</v>
      </c>
      <c r="K846" s="84">
        <f>VLOOKUP($A$841,Raport6!$B$8:$T$280,11)</f>
        <v>89</v>
      </c>
      <c r="L846" s="84">
        <f>VLOOKUP($A$841,Raport6!$B$8:$T$280,12)</f>
        <v>93</v>
      </c>
      <c r="M846" s="84">
        <f>VLOOKUP($A$841,Raport6!$B$8:$T$280,13)</f>
        <v>90</v>
      </c>
      <c r="N846" s="84">
        <f>VLOOKUP($A$841,Raport6!$B$8:$T$280,14)</f>
        <v>90</v>
      </c>
      <c r="O846" s="84">
        <f>VLOOKUP($A$841,Raport6!$B$8:$T$280,15)</f>
        <v>84</v>
      </c>
      <c r="P846" s="84">
        <f>VLOOKUP($A$841,Raport6!$B$8:$T$280,16)</f>
        <v>84</v>
      </c>
      <c r="Q846" s="84">
        <f>VLOOKUP($A$841,Raport6!$B$8:$T$280,17)</f>
        <v>88.5</v>
      </c>
      <c r="R846" s="84">
        <f>VLOOKUP($A$841,Raport6!$B$8:$T$280,18)</f>
        <v>86</v>
      </c>
      <c r="S846" s="38">
        <f t="shared" si="458"/>
        <v>1335.5</v>
      </c>
      <c r="T846" s="38">
        <f t="shared" si="460"/>
        <v>89.03</v>
      </c>
      <c r="U846" s="375"/>
      <c r="V846" s="340"/>
    </row>
    <row r="847" spans="1:22" ht="15" customHeight="1">
      <c r="A847" s="361"/>
      <c r="B847" s="78" t="str">
        <f>VLOOKUP($A$841,PresensiMIPA!$A$7:$W$360,3)</f>
        <v>0031921897</v>
      </c>
      <c r="C847" s="28" t="s">
        <v>21</v>
      </c>
      <c r="D847" s="40">
        <f t="shared" ref="D847:S847" si="461">ROUND(((D841+D842+D843+D844+D845+D846)/6),2)</f>
        <v>81.83</v>
      </c>
      <c r="E847" s="40">
        <f t="shared" si="461"/>
        <v>82.33</v>
      </c>
      <c r="F847" s="40">
        <f t="shared" si="461"/>
        <v>82.83</v>
      </c>
      <c r="G847" s="40">
        <f t="shared" si="461"/>
        <v>84.67</v>
      </c>
      <c r="H847" s="40">
        <f t="shared" si="461"/>
        <v>84.25</v>
      </c>
      <c r="I847" s="40">
        <f t="shared" si="461"/>
        <v>83.42</v>
      </c>
      <c r="J847" s="40">
        <f t="shared" si="461"/>
        <v>89</v>
      </c>
      <c r="K847" s="40">
        <f t="shared" si="461"/>
        <v>85.08</v>
      </c>
      <c r="L847" s="40">
        <f t="shared" si="461"/>
        <v>86.67</v>
      </c>
      <c r="M847" s="40">
        <f t="shared" ref="M847" si="462">ROUND(((M841+M842+M843+M844+M845+M846)/6),2)</f>
        <v>83.42</v>
      </c>
      <c r="N847" s="40">
        <f t="shared" si="461"/>
        <v>81.58</v>
      </c>
      <c r="O847" s="40">
        <f t="shared" si="461"/>
        <v>81.92</v>
      </c>
      <c r="P847" s="40">
        <f t="shared" si="461"/>
        <v>80.25</v>
      </c>
      <c r="Q847" s="40">
        <f t="shared" si="461"/>
        <v>83.92</v>
      </c>
      <c r="R847" s="40">
        <f t="shared" si="461"/>
        <v>81.08</v>
      </c>
      <c r="S847" s="39">
        <f t="shared" si="461"/>
        <v>1252.25</v>
      </c>
      <c r="T847" s="40">
        <f t="shared" si="460"/>
        <v>83.48</v>
      </c>
      <c r="U847" s="375"/>
      <c r="V847" s="340"/>
    </row>
    <row r="848" spans="1:22" ht="15" customHeight="1">
      <c r="A848" s="361"/>
      <c r="B848" s="78"/>
      <c r="C848" s="28" t="s">
        <v>206</v>
      </c>
      <c r="D848" s="79">
        <f>VLOOKUP($A$841,'Nilai USP'!$B$8:$T$280,4)</f>
        <v>95</v>
      </c>
      <c r="E848" s="79">
        <f>VLOOKUP($A$841,'Nilai USP'!$B$8:$T$280,5)</f>
        <v>86.15384615384616</v>
      </c>
      <c r="F848" s="79">
        <f>VLOOKUP($A$841,'Nilai USP'!$B$8:$T$280,6)</f>
        <v>89</v>
      </c>
      <c r="G848" s="79">
        <f>VLOOKUP($A$841,'Nilai USP'!$B$8:$T$280,7)</f>
        <v>86</v>
      </c>
      <c r="H848" s="79">
        <f>VLOOKUP($A$841,'Nilai USP'!$B$8:$T$280,8)</f>
        <v>84</v>
      </c>
      <c r="I848" s="79">
        <f>VLOOKUP($A$841,'Nilai USP'!$B$8:$T$280,9)</f>
        <v>92</v>
      </c>
      <c r="J848" s="79">
        <f>VLOOKUP($A$841,'Nilai USP'!$B$8:$T$280,10)</f>
        <v>89</v>
      </c>
      <c r="K848" s="79">
        <f>VLOOKUP($A$841,'Nilai USP'!$B$8:$T$280,11)</f>
        <v>95</v>
      </c>
      <c r="L848" s="79">
        <f>VLOOKUP($A$841,'Nilai USP'!$B$8:$T$280,12)</f>
        <v>93</v>
      </c>
      <c r="M848" s="79">
        <f>VLOOKUP($A$841,'Nilai USP'!$B$8:$T$280,13)</f>
        <v>92.941176470588232</v>
      </c>
      <c r="N848" s="79">
        <f>VLOOKUP($A$841,'Nilai USP'!$B$8:$T$280,14)</f>
        <v>85</v>
      </c>
      <c r="O848" s="79">
        <f>VLOOKUP($A$841,'Nilai USP'!$B$8:$T$280,15)</f>
        <v>81</v>
      </c>
      <c r="P848" s="79">
        <f>VLOOKUP($A$841,'Nilai USP'!$B$8:$T$280,16)</f>
        <v>90</v>
      </c>
      <c r="Q848" s="79">
        <f>VLOOKUP($A$841,'Nilai USP'!$B$8:$T$280,17)</f>
        <v>80</v>
      </c>
      <c r="R848" s="79">
        <f>VLOOKUP($A$841,'Nilai USP'!$B$8:$T$280,18)</f>
        <v>89</v>
      </c>
      <c r="S848" s="38">
        <f t="shared" ref="S848:S855" si="463">SUM(D848:R848)</f>
        <v>1327.0950226244345</v>
      </c>
      <c r="T848" s="38">
        <f t="shared" si="460"/>
        <v>88.47</v>
      </c>
      <c r="U848" s="375"/>
      <c r="V848" s="340"/>
    </row>
    <row r="849" spans="1:22" ht="15" customHeight="1" thickBot="1">
      <c r="A849" s="362"/>
      <c r="B849" s="29"/>
      <c r="C849" s="37" t="s">
        <v>205</v>
      </c>
      <c r="D849" s="41">
        <f t="shared" ref="D849:R849" si="464">ROUND((D847*$V$6+D848*$V$7),0)</f>
        <v>88</v>
      </c>
      <c r="E849" s="41">
        <f t="shared" si="464"/>
        <v>84</v>
      </c>
      <c r="F849" s="41">
        <f t="shared" si="464"/>
        <v>86</v>
      </c>
      <c r="G849" s="41">
        <f t="shared" si="464"/>
        <v>85</v>
      </c>
      <c r="H849" s="41">
        <f t="shared" si="464"/>
        <v>84</v>
      </c>
      <c r="I849" s="41">
        <f t="shared" si="464"/>
        <v>88</v>
      </c>
      <c r="J849" s="41">
        <f t="shared" si="464"/>
        <v>89</v>
      </c>
      <c r="K849" s="41">
        <f t="shared" si="464"/>
        <v>90</v>
      </c>
      <c r="L849" s="41">
        <f t="shared" si="464"/>
        <v>90</v>
      </c>
      <c r="M849" s="41">
        <f t="shared" si="464"/>
        <v>88</v>
      </c>
      <c r="N849" s="41">
        <f t="shared" si="464"/>
        <v>83</v>
      </c>
      <c r="O849" s="41">
        <f t="shared" si="464"/>
        <v>81</v>
      </c>
      <c r="P849" s="41">
        <f t="shared" si="464"/>
        <v>85</v>
      </c>
      <c r="Q849" s="41">
        <f t="shared" si="464"/>
        <v>82</v>
      </c>
      <c r="R849" s="41">
        <f t="shared" si="464"/>
        <v>85</v>
      </c>
      <c r="S849" s="41">
        <f t="shared" si="463"/>
        <v>1288</v>
      </c>
      <c r="T849" s="41">
        <f t="shared" si="460"/>
        <v>85.87</v>
      </c>
      <c r="U849" s="376"/>
      <c r="V849" s="341"/>
    </row>
    <row r="850" spans="1:22" ht="15" customHeight="1" thickTop="1">
      <c r="A850" s="377">
        <v>94</v>
      </c>
      <c r="B850" s="26"/>
      <c r="C850" s="34" t="s">
        <v>34</v>
      </c>
      <c r="D850" s="83">
        <f>VLOOKUP($A$850,Raport1!$B$8:$T$280,4)</f>
        <v>77</v>
      </c>
      <c r="E850" s="83">
        <f>VLOOKUP($A$850,Raport1!$B$8:$T$280,5)</f>
        <v>78.5</v>
      </c>
      <c r="F850" s="83">
        <f>VLOOKUP($A$850,Raport1!$B$8:$T$280,6)</f>
        <v>76</v>
      </c>
      <c r="G850" s="83">
        <f>VLOOKUP($A$850,Raport1!$B$8:$T$280,7)</f>
        <v>77.5</v>
      </c>
      <c r="H850" s="83">
        <f>VLOOKUP($A$850,Raport1!$B$8:$T$280,8)</f>
        <v>74</v>
      </c>
      <c r="I850" s="83">
        <f>VLOOKUP($A$850,Raport1!$B$8:$T$280,9)</f>
        <v>79</v>
      </c>
      <c r="J850" s="83">
        <f>VLOOKUP($A$850,Raport1!$B$8:$T$280,10)</f>
        <v>84</v>
      </c>
      <c r="K850" s="83">
        <f>VLOOKUP($A$850,Raport1!$B$8:$T$280,11)</f>
        <v>81</v>
      </c>
      <c r="L850" s="83">
        <f>VLOOKUP($A$850,Raport1!$B$8:$T$280,12)</f>
        <v>85</v>
      </c>
      <c r="M850" s="83">
        <f>VLOOKUP($A$850,Raport1!$B$8:$T$280,13)</f>
        <v>80.5</v>
      </c>
      <c r="N850" s="83">
        <f>VLOOKUP($A$850,Raport1!$B$8:$T$280,14)</f>
        <v>74</v>
      </c>
      <c r="O850" s="83">
        <f>VLOOKUP($A$850,Raport1!$B$8:$T$280,15)</f>
        <v>81.5</v>
      </c>
      <c r="P850" s="83">
        <f>VLOOKUP($A$850,Raport1!$B$8:$T$280,16)</f>
        <v>70</v>
      </c>
      <c r="Q850" s="83">
        <f>VLOOKUP($A$850,Raport1!$B$8:$T$280,17)</f>
        <v>78</v>
      </c>
      <c r="R850" s="83">
        <f>VLOOKUP($A$850,Raport1!$B$8:$T$280,18)</f>
        <v>81.5</v>
      </c>
      <c r="S850" s="80">
        <f t="shared" si="463"/>
        <v>1177.5</v>
      </c>
      <c r="T850" s="80">
        <f t="shared" ref="T850:T858" si="465">ROUND(S850/COUNT(D850:R850),2)</f>
        <v>78.5</v>
      </c>
      <c r="U850" s="337" t="s">
        <v>203</v>
      </c>
      <c r="V850" s="340" t="s">
        <v>33</v>
      </c>
    </row>
    <row r="851" spans="1:22" ht="15" customHeight="1">
      <c r="A851" s="361"/>
      <c r="B851" s="26"/>
      <c r="C851" s="35" t="s">
        <v>35</v>
      </c>
      <c r="D851" s="84">
        <f>VLOOKUP($A$850,Raport2!$B$8:$T$280,4)</f>
        <v>79</v>
      </c>
      <c r="E851" s="84">
        <f>VLOOKUP($A$850,Raport2!$B$8:$T$280,5)</f>
        <v>79.5</v>
      </c>
      <c r="F851" s="84">
        <f>VLOOKUP($A$850,Raport2!$B$8:$T$280,6)</f>
        <v>76</v>
      </c>
      <c r="G851" s="84">
        <f>VLOOKUP($A$850,Raport2!$B$8:$T$280,7)</f>
        <v>81.5</v>
      </c>
      <c r="H851" s="84">
        <f>VLOOKUP($A$850,Raport2!$B$8:$T$280,8)</f>
        <v>74</v>
      </c>
      <c r="I851" s="84">
        <f>VLOOKUP($A$850,Raport2!$B$8:$T$280,9)</f>
        <v>83</v>
      </c>
      <c r="J851" s="84">
        <f>VLOOKUP($A$850,Raport2!$B$8:$T$280,10)</f>
        <v>88</v>
      </c>
      <c r="K851" s="84">
        <f>VLOOKUP($A$850,Raport2!$B$8:$T$280,11)</f>
        <v>82.5</v>
      </c>
      <c r="L851" s="84">
        <f>VLOOKUP($A$850,Raport2!$B$8:$T$280,12)</f>
        <v>84.5</v>
      </c>
      <c r="M851" s="84">
        <f>VLOOKUP($A$850,Raport2!$B$8:$T$280,13)</f>
        <v>83</v>
      </c>
      <c r="N851" s="84">
        <f>VLOOKUP($A$850,Raport2!$B$8:$T$280,14)</f>
        <v>80</v>
      </c>
      <c r="O851" s="84">
        <f>VLOOKUP($A$850,Raport2!$B$8:$T$280,15)</f>
        <v>82</v>
      </c>
      <c r="P851" s="84">
        <f>VLOOKUP($A$850,Raport2!$B$8:$T$280,16)</f>
        <v>81</v>
      </c>
      <c r="Q851" s="84">
        <f>VLOOKUP($A$850,Raport2!$B$8:$T$280,17)</f>
        <v>81.5</v>
      </c>
      <c r="R851" s="84">
        <f>VLOOKUP($A$850,Raport2!$B$8:$T$280,18)</f>
        <v>86.5</v>
      </c>
      <c r="S851" s="38">
        <f t="shared" si="463"/>
        <v>1222</v>
      </c>
      <c r="T851" s="38">
        <f t="shared" si="465"/>
        <v>81.47</v>
      </c>
      <c r="U851" s="375"/>
      <c r="V851" s="340"/>
    </row>
    <row r="852" spans="1:22" ht="15" customHeight="1">
      <c r="A852" s="361"/>
      <c r="B852" s="342" t="str">
        <f>VLOOKUP($A$850,PresensiMIPA!$A$7:$W$360,7)</f>
        <v>PUSPA RIAWATI</v>
      </c>
      <c r="C852" s="35" t="s">
        <v>22</v>
      </c>
      <c r="D852" s="84">
        <f>VLOOKUP($A$850,Raport3!$B$8:$T$280,4)</f>
        <v>90.5</v>
      </c>
      <c r="E852" s="84">
        <f>VLOOKUP($A$850,Raport3!$B$8:$T$280,5)</f>
        <v>82</v>
      </c>
      <c r="F852" s="84">
        <f>VLOOKUP($A$850,Raport3!$B$8:$T$280,6)</f>
        <v>85</v>
      </c>
      <c r="G852" s="84">
        <f>VLOOKUP($A$850,Raport3!$B$8:$T$280,7)</f>
        <v>85</v>
      </c>
      <c r="H852" s="84">
        <f>VLOOKUP($A$850,Raport3!$B$8:$T$280,8)</f>
        <v>86.5</v>
      </c>
      <c r="I852" s="84">
        <f>VLOOKUP($A$850,Raport3!$B$8:$T$280,9)</f>
        <v>85</v>
      </c>
      <c r="J852" s="84">
        <f>VLOOKUP($A$850,Raport3!$B$8:$T$280,10)</f>
        <v>88.5</v>
      </c>
      <c r="K852" s="84">
        <f>VLOOKUP($A$850,Raport3!$B$8:$T$280,11)</f>
        <v>86</v>
      </c>
      <c r="L852" s="84">
        <f>VLOOKUP($A$850,Raport3!$B$8:$T$280,12)</f>
        <v>86</v>
      </c>
      <c r="M852" s="84">
        <f>VLOOKUP($A$850,Raport3!$B$8:$T$280,13)</f>
        <v>87</v>
      </c>
      <c r="N852" s="84">
        <f>VLOOKUP($A$850,Raport3!$B$8:$T$280,14)</f>
        <v>85.5</v>
      </c>
      <c r="O852" s="84">
        <f>VLOOKUP($A$850,Raport3!$B$8:$T$280,15)</f>
        <v>82.5</v>
      </c>
      <c r="P852" s="84">
        <f>VLOOKUP($A$850,Raport3!$B$8:$T$280,16)</f>
        <v>81</v>
      </c>
      <c r="Q852" s="84">
        <f>VLOOKUP($A$850,Raport3!$B$8:$T$280,17)</f>
        <v>81.5</v>
      </c>
      <c r="R852" s="84">
        <f>VLOOKUP($A$850,Raport3!$B$8:$T$280,18)</f>
        <v>89</v>
      </c>
      <c r="S852" s="38">
        <f t="shared" si="463"/>
        <v>1281</v>
      </c>
      <c r="T852" s="38">
        <f t="shared" si="465"/>
        <v>85.4</v>
      </c>
      <c r="U852" s="375"/>
      <c r="V852" s="340"/>
    </row>
    <row r="853" spans="1:22" ht="15" customHeight="1">
      <c r="A853" s="361"/>
      <c r="B853" s="342"/>
      <c r="C853" s="35" t="s">
        <v>23</v>
      </c>
      <c r="D853" s="84">
        <f>VLOOKUP($A$850,Raport4!$B$8:$T$255,4)</f>
        <v>92</v>
      </c>
      <c r="E853" s="84">
        <f>VLOOKUP($A$850,Raport4!$B$8:$T$255,5)</f>
        <v>83.5</v>
      </c>
      <c r="F853" s="84">
        <f>VLOOKUP($A$850,Raport4!$B$8:$T$255,6)</f>
        <v>86</v>
      </c>
      <c r="G853" s="84">
        <f>VLOOKUP($A$850,Raport4!$B$8:$T$255,7)</f>
        <v>86</v>
      </c>
      <c r="H853" s="84">
        <f>VLOOKUP($A$850,Raport4!$B$8:$T$255,8)</f>
        <v>90</v>
      </c>
      <c r="I853" s="84">
        <f>VLOOKUP($A$850,Raport4!$B$8:$T$255,9)</f>
        <v>86</v>
      </c>
      <c r="J853" s="84">
        <f>VLOOKUP($A$850,Raport4!$B$8:$T$255,10)</f>
        <v>92.5</v>
      </c>
      <c r="K853" s="84">
        <f>VLOOKUP($A$850,Raport4!$B$8:$T$255,11)</f>
        <v>86</v>
      </c>
      <c r="L853" s="84">
        <f>VLOOKUP($A$850,Raport4!$B$8:$T$255,12)</f>
        <v>86.5</v>
      </c>
      <c r="M853" s="84">
        <f>VLOOKUP($A$850,Raport4!$B$8:$T$255,12)</f>
        <v>86.5</v>
      </c>
      <c r="N853" s="84">
        <f>VLOOKUP($A$850,Raport4!$B$8:$T$255,14)</f>
        <v>86</v>
      </c>
      <c r="O853" s="84">
        <f>VLOOKUP($A$850,Raport4!$B$8:$T$255,15)</f>
        <v>85</v>
      </c>
      <c r="P853" s="84">
        <f>VLOOKUP($A$850,Raport4!$B$8:$T$255,16)</f>
        <v>81.5</v>
      </c>
      <c r="Q853" s="84">
        <f>VLOOKUP($A$850,Raport4!$B$8:$T$255,17)</f>
        <v>83</v>
      </c>
      <c r="R853" s="84">
        <f>VLOOKUP($A$850,Raport4!$B$8:$T$255,18)</f>
        <v>90</v>
      </c>
      <c r="S853" s="38">
        <f t="shared" si="463"/>
        <v>1300.5</v>
      </c>
      <c r="T853" s="38">
        <f t="shared" si="465"/>
        <v>86.7</v>
      </c>
      <c r="U853" s="375"/>
      <c r="V853" s="340"/>
    </row>
    <row r="854" spans="1:22" ht="15" customHeight="1">
      <c r="A854" s="361"/>
      <c r="B854" s="77" t="str">
        <f>VLOOKUP($A$850,PresensiMIPA!$A$7:$W$360,4)</f>
        <v>3527016207070002</v>
      </c>
      <c r="C854" s="35" t="s">
        <v>24</v>
      </c>
      <c r="D854" s="84">
        <f>VLOOKUP($A$850,Raport5!$B$8:$T$280,4)</f>
        <v>90.5</v>
      </c>
      <c r="E854" s="84">
        <f>VLOOKUP($A$850,Raport5!$B$8:$T$280,5)</f>
        <v>87.5</v>
      </c>
      <c r="F854" s="84">
        <f>VLOOKUP($A$850,Raport5!$B$8:$T$280,6)</f>
        <v>89</v>
      </c>
      <c r="G854" s="84">
        <f>VLOOKUP($A$850,Raport5!$B$8:$T$280,7)</f>
        <v>86.5</v>
      </c>
      <c r="H854" s="84">
        <f>VLOOKUP($A$850,Raport5!$B$8:$T$280,8)</f>
        <v>93</v>
      </c>
      <c r="I854" s="84">
        <f>VLOOKUP($A$850,Raport5!$B$8:$T$280,9)</f>
        <v>87</v>
      </c>
      <c r="J854" s="84">
        <f>VLOOKUP($A$850,Raport5!$B$8:$T$280,10)</f>
        <v>94.5</v>
      </c>
      <c r="K854" s="84">
        <f>VLOOKUP($A$850,Raport5!$B$8:$T$280,11)</f>
        <v>86</v>
      </c>
      <c r="L854" s="84">
        <f>VLOOKUP($A$850,Raport5!$B$8:$T$280,12)</f>
        <v>90.5</v>
      </c>
      <c r="M854" s="84">
        <f>VLOOKUP($A$850,Raport5!$B$8:$T$280,13)</f>
        <v>88.5</v>
      </c>
      <c r="N854" s="84">
        <f>VLOOKUP($A$850,Raport5!$B$8:$T$280,14)</f>
        <v>88</v>
      </c>
      <c r="O854" s="84">
        <f>VLOOKUP($A$850,Raport5!$B$8:$T$280,15)</f>
        <v>88.5</v>
      </c>
      <c r="P854" s="84">
        <f>VLOOKUP($A$850,Raport5!$B$8:$T$280,16)</f>
        <v>82</v>
      </c>
      <c r="Q854" s="84">
        <f>VLOOKUP($A$850,Raport5!$B$8:$T$280,17)</f>
        <v>88</v>
      </c>
      <c r="R854" s="84">
        <f>VLOOKUP($A$850,Raport5!$B$8:$T$280,18)</f>
        <v>91.5</v>
      </c>
      <c r="S854" s="38">
        <f t="shared" si="463"/>
        <v>1331</v>
      </c>
      <c r="T854" s="38">
        <f t="shared" si="465"/>
        <v>88.73</v>
      </c>
      <c r="U854" s="375"/>
      <c r="V854" s="340"/>
    </row>
    <row r="855" spans="1:22" ht="15" customHeight="1">
      <c r="A855" s="361"/>
      <c r="B855" s="78">
        <f>VLOOKUP($A$850,PresensiMIPA!$A$7:$W$360,2)</f>
        <v>12426</v>
      </c>
      <c r="C855" s="35" t="s">
        <v>67</v>
      </c>
      <c r="D855" s="84">
        <f>VLOOKUP($A$850,Raport6!$B$8:$T$280,4)</f>
        <v>93</v>
      </c>
      <c r="E855" s="84">
        <f>VLOOKUP($A$850,Raport6!$B$8:$T$280,5)</f>
        <v>90</v>
      </c>
      <c r="F855" s="84">
        <f>VLOOKUP($A$850,Raport6!$B$8:$T$280,6)</f>
        <v>93</v>
      </c>
      <c r="G855" s="84">
        <f>VLOOKUP($A$850,Raport6!$B$8:$T$280,7)</f>
        <v>86.5</v>
      </c>
      <c r="H855" s="84">
        <f>VLOOKUP($A$850,Raport6!$B$8:$T$280,8)</f>
        <v>93.5</v>
      </c>
      <c r="I855" s="84">
        <f>VLOOKUP($A$850,Raport6!$B$8:$T$280,9)</f>
        <v>89</v>
      </c>
      <c r="J855" s="84">
        <f>VLOOKUP($A$850,Raport6!$B$8:$T$280,10)</f>
        <v>98</v>
      </c>
      <c r="K855" s="84">
        <f>VLOOKUP($A$850,Raport6!$B$8:$T$280,11)</f>
        <v>89</v>
      </c>
      <c r="L855" s="84">
        <f>VLOOKUP($A$850,Raport6!$B$8:$T$280,12)</f>
        <v>93</v>
      </c>
      <c r="M855" s="84">
        <f>VLOOKUP($A$850,Raport6!$B$8:$T$280,13)</f>
        <v>90.5</v>
      </c>
      <c r="N855" s="84">
        <f>VLOOKUP($A$850,Raport6!$B$8:$T$280,14)</f>
        <v>88.5</v>
      </c>
      <c r="O855" s="84">
        <f>VLOOKUP($A$850,Raport6!$B$8:$T$280,15)</f>
        <v>88.5</v>
      </c>
      <c r="P855" s="84">
        <f>VLOOKUP($A$850,Raport6!$B$8:$T$280,16)</f>
        <v>84</v>
      </c>
      <c r="Q855" s="84">
        <f>VLOOKUP($A$850,Raport6!$B$8:$T$280,17)</f>
        <v>84.5</v>
      </c>
      <c r="R855" s="84">
        <f>VLOOKUP($A$850,Raport6!$B$8:$T$280,18)</f>
        <v>93.5</v>
      </c>
      <c r="S855" s="38">
        <f t="shared" si="463"/>
        <v>1354.5</v>
      </c>
      <c r="T855" s="38">
        <f t="shared" si="465"/>
        <v>90.3</v>
      </c>
      <c r="U855" s="375"/>
      <c r="V855" s="340"/>
    </row>
    <row r="856" spans="1:22" ht="15" customHeight="1">
      <c r="A856" s="361"/>
      <c r="B856" s="78" t="str">
        <f>VLOOKUP($A$850,PresensiMIPA!$A$7:$W$360,3)</f>
        <v>0052225098</v>
      </c>
      <c r="C856" s="28" t="s">
        <v>21</v>
      </c>
      <c r="D856" s="40">
        <f t="shared" ref="D856:S856" si="466">ROUND(((D850+D851+D852+D853+D854+D855)/6),2)</f>
        <v>87</v>
      </c>
      <c r="E856" s="40">
        <f t="shared" si="466"/>
        <v>83.5</v>
      </c>
      <c r="F856" s="40">
        <f t="shared" si="466"/>
        <v>84.17</v>
      </c>
      <c r="G856" s="40">
        <f t="shared" si="466"/>
        <v>83.83</v>
      </c>
      <c r="H856" s="40">
        <f t="shared" si="466"/>
        <v>85.17</v>
      </c>
      <c r="I856" s="40">
        <f t="shared" si="466"/>
        <v>84.83</v>
      </c>
      <c r="J856" s="40">
        <f t="shared" si="466"/>
        <v>90.92</v>
      </c>
      <c r="K856" s="40">
        <f t="shared" si="466"/>
        <v>85.08</v>
      </c>
      <c r="L856" s="40">
        <f t="shared" si="466"/>
        <v>87.58</v>
      </c>
      <c r="M856" s="40">
        <f t="shared" ref="M856" si="467">ROUND(((M850+M851+M852+M853+M854+M855)/6),2)</f>
        <v>86</v>
      </c>
      <c r="N856" s="40">
        <f t="shared" si="466"/>
        <v>83.67</v>
      </c>
      <c r="O856" s="40">
        <f t="shared" si="466"/>
        <v>84.67</v>
      </c>
      <c r="P856" s="40">
        <f t="shared" si="466"/>
        <v>79.92</v>
      </c>
      <c r="Q856" s="40">
        <f t="shared" si="466"/>
        <v>82.75</v>
      </c>
      <c r="R856" s="40">
        <f t="shared" si="466"/>
        <v>88.67</v>
      </c>
      <c r="S856" s="39">
        <f t="shared" si="466"/>
        <v>1277.75</v>
      </c>
      <c r="T856" s="40">
        <f t="shared" si="465"/>
        <v>85.18</v>
      </c>
      <c r="U856" s="375"/>
      <c r="V856" s="340"/>
    </row>
    <row r="857" spans="1:22" ht="15" customHeight="1">
      <c r="A857" s="361"/>
      <c r="B857" s="78"/>
      <c r="C857" s="28" t="s">
        <v>206</v>
      </c>
      <c r="D857" s="79">
        <f>VLOOKUP($A$850,'Nilai USP'!$B$8:$T$280,4)</f>
        <v>98</v>
      </c>
      <c r="E857" s="79">
        <f>VLOOKUP($A$850,'Nilai USP'!$B$8:$T$280,5)</f>
        <v>87.692307692307693</v>
      </c>
      <c r="F857" s="79">
        <f>VLOOKUP($A$850,'Nilai USP'!$B$8:$T$280,6)</f>
        <v>93</v>
      </c>
      <c r="G857" s="79">
        <f>VLOOKUP($A$850,'Nilai USP'!$B$8:$T$280,7)</f>
        <v>86</v>
      </c>
      <c r="H857" s="79">
        <f>VLOOKUP($A$850,'Nilai USP'!$B$8:$T$280,8)</f>
        <v>86</v>
      </c>
      <c r="I857" s="79">
        <f>VLOOKUP($A$850,'Nilai USP'!$B$8:$T$280,9)</f>
        <v>93</v>
      </c>
      <c r="J857" s="79">
        <f>VLOOKUP($A$850,'Nilai USP'!$B$8:$T$280,10)</f>
        <v>97</v>
      </c>
      <c r="K857" s="79">
        <f>VLOOKUP($A$850,'Nilai USP'!$B$8:$T$280,11)</f>
        <v>96</v>
      </c>
      <c r="L857" s="79">
        <f>VLOOKUP($A$850,'Nilai USP'!$B$8:$T$280,12)</f>
        <v>93</v>
      </c>
      <c r="M857" s="79">
        <f>VLOOKUP($A$850,'Nilai USP'!$B$8:$T$280,13)</f>
        <v>91.176470588235304</v>
      </c>
      <c r="N857" s="79">
        <f>VLOOKUP($A$850,'Nilai USP'!$B$8:$T$280,14)</f>
        <v>88</v>
      </c>
      <c r="O857" s="79">
        <f>VLOOKUP($A$850,'Nilai USP'!$B$8:$T$280,15)</f>
        <v>84</v>
      </c>
      <c r="P857" s="79">
        <f>VLOOKUP($A$850,'Nilai USP'!$B$8:$T$280,16)</f>
        <v>93</v>
      </c>
      <c r="Q857" s="79">
        <f>VLOOKUP($A$850,'Nilai USP'!$B$8:$T$280,17)</f>
        <v>82</v>
      </c>
      <c r="R857" s="79">
        <f>VLOOKUP($A$850,'Nilai USP'!$B$8:$T$280,18)</f>
        <v>89</v>
      </c>
      <c r="S857" s="38">
        <f t="shared" ref="S857:S864" si="468">SUM(D857:R857)</f>
        <v>1356.868778280543</v>
      </c>
      <c r="T857" s="38">
        <f t="shared" si="465"/>
        <v>90.46</v>
      </c>
      <c r="U857" s="375"/>
      <c r="V857" s="340"/>
    </row>
    <row r="858" spans="1:22" ht="15" customHeight="1" thickBot="1">
      <c r="A858" s="362"/>
      <c r="B858" s="29"/>
      <c r="C858" s="37" t="s">
        <v>205</v>
      </c>
      <c r="D858" s="41">
        <f t="shared" ref="D858:R858" si="469">ROUND((D856*$V$6+D857*$V$7),0)</f>
        <v>93</v>
      </c>
      <c r="E858" s="41">
        <f t="shared" si="469"/>
        <v>86</v>
      </c>
      <c r="F858" s="41">
        <f t="shared" si="469"/>
        <v>89</v>
      </c>
      <c r="G858" s="41">
        <f t="shared" si="469"/>
        <v>85</v>
      </c>
      <c r="H858" s="41">
        <f t="shared" si="469"/>
        <v>86</v>
      </c>
      <c r="I858" s="41">
        <f t="shared" si="469"/>
        <v>89</v>
      </c>
      <c r="J858" s="41">
        <f t="shared" si="469"/>
        <v>94</v>
      </c>
      <c r="K858" s="41">
        <f t="shared" si="469"/>
        <v>91</v>
      </c>
      <c r="L858" s="41">
        <f t="shared" si="469"/>
        <v>90</v>
      </c>
      <c r="M858" s="41">
        <f t="shared" si="469"/>
        <v>89</v>
      </c>
      <c r="N858" s="41">
        <f t="shared" si="469"/>
        <v>86</v>
      </c>
      <c r="O858" s="41">
        <f t="shared" si="469"/>
        <v>84</v>
      </c>
      <c r="P858" s="41">
        <f t="shared" si="469"/>
        <v>86</v>
      </c>
      <c r="Q858" s="41">
        <f t="shared" si="469"/>
        <v>82</v>
      </c>
      <c r="R858" s="41">
        <f t="shared" si="469"/>
        <v>89</v>
      </c>
      <c r="S858" s="41">
        <f t="shared" si="468"/>
        <v>1319</v>
      </c>
      <c r="T858" s="41">
        <f t="shared" si="465"/>
        <v>87.93</v>
      </c>
      <c r="U858" s="376"/>
      <c r="V858" s="341"/>
    </row>
    <row r="859" spans="1:22" ht="15" customHeight="1" thickTop="1">
      <c r="A859" s="377">
        <v>95</v>
      </c>
      <c r="B859" s="26"/>
      <c r="C859" s="34" t="s">
        <v>34</v>
      </c>
      <c r="D859" s="83">
        <f>VLOOKUP($A$859,Raport1!$B$8:$T$280,4)</f>
        <v>78</v>
      </c>
      <c r="E859" s="83">
        <f>VLOOKUP($A$859,Raport1!$B$8:$T$280,5)</f>
        <v>82.5</v>
      </c>
      <c r="F859" s="83">
        <f>VLOOKUP($A$859,Raport1!$B$8:$T$280,6)</f>
        <v>72</v>
      </c>
      <c r="G859" s="83">
        <f>VLOOKUP($A$859,Raport1!$B$8:$T$280,7)</f>
        <v>77.5</v>
      </c>
      <c r="H859" s="83">
        <f>VLOOKUP($A$859,Raport1!$B$8:$T$280,8)</f>
        <v>88.5</v>
      </c>
      <c r="I859" s="83">
        <f>VLOOKUP($A$859,Raport1!$B$8:$T$280,9)</f>
        <v>80.5</v>
      </c>
      <c r="J859" s="83">
        <f>VLOOKUP($A$859,Raport1!$B$8:$T$280,10)</f>
        <v>81.5</v>
      </c>
      <c r="K859" s="83">
        <f>VLOOKUP($A$859,Raport1!$B$8:$T$280,11)</f>
        <v>80.5</v>
      </c>
      <c r="L859" s="83">
        <f>VLOOKUP($A$859,Raport1!$B$8:$T$280,12)</f>
        <v>82</v>
      </c>
      <c r="M859" s="83">
        <f>VLOOKUP($A$859,Raport1!$B$8:$T$280,13)</f>
        <v>78.5</v>
      </c>
      <c r="N859" s="83">
        <f>VLOOKUP($A$859,Raport1!$B$8:$T$280,14)</f>
        <v>74</v>
      </c>
      <c r="O859" s="83">
        <f>VLOOKUP($A$859,Raport1!$B$8:$T$280,15)</f>
        <v>82</v>
      </c>
      <c r="P859" s="83">
        <f>VLOOKUP($A$859,Raport1!$B$8:$T$280,16)</f>
        <v>72</v>
      </c>
      <c r="Q859" s="83">
        <f>VLOOKUP($A$859,Raport1!$B$8:$T$280,17)</f>
        <v>80</v>
      </c>
      <c r="R859" s="83">
        <f>VLOOKUP($A$859,Raport1!$B$8:$T$280,18)</f>
        <v>79.5</v>
      </c>
      <c r="S859" s="80">
        <f t="shared" si="468"/>
        <v>1189</v>
      </c>
      <c r="T859" s="80">
        <f t="shared" ref="T859:T867" si="470">ROUND(S859/COUNT(D859:R859),2)</f>
        <v>79.27</v>
      </c>
      <c r="U859" s="337" t="s">
        <v>203</v>
      </c>
      <c r="V859" s="340" t="s">
        <v>33</v>
      </c>
    </row>
    <row r="860" spans="1:22" ht="15" customHeight="1">
      <c r="A860" s="361"/>
      <c r="B860" s="26"/>
      <c r="C860" s="35" t="s">
        <v>35</v>
      </c>
      <c r="D860" s="84">
        <f>VLOOKUP($A$859,Raport2!$B$8:$T$280,4)</f>
        <v>80</v>
      </c>
      <c r="E860" s="84">
        <f>VLOOKUP($A$859,Raport2!$B$8:$T$280,5)</f>
        <v>83</v>
      </c>
      <c r="F860" s="84">
        <f>VLOOKUP($A$859,Raport2!$B$8:$T$280,6)</f>
        <v>77.5</v>
      </c>
      <c r="G860" s="84">
        <f>VLOOKUP($A$859,Raport2!$B$8:$T$280,7)</f>
        <v>82</v>
      </c>
      <c r="H860" s="84">
        <f>VLOOKUP($A$859,Raport2!$B$8:$T$280,8)</f>
        <v>88.5</v>
      </c>
      <c r="I860" s="84">
        <f>VLOOKUP($A$859,Raport2!$B$8:$T$280,9)</f>
        <v>84</v>
      </c>
      <c r="J860" s="84">
        <f>VLOOKUP($A$859,Raport2!$B$8:$T$280,10)</f>
        <v>88</v>
      </c>
      <c r="K860" s="84">
        <f>VLOOKUP($A$859,Raport2!$B$8:$T$280,11)</f>
        <v>82</v>
      </c>
      <c r="L860" s="84">
        <f>VLOOKUP($A$859,Raport2!$B$8:$T$280,12)</f>
        <v>84.5</v>
      </c>
      <c r="M860" s="84">
        <f>VLOOKUP($A$859,Raport2!$B$8:$T$280,13)</f>
        <v>83</v>
      </c>
      <c r="N860" s="84">
        <f>VLOOKUP($A$859,Raport2!$B$8:$T$280,14)</f>
        <v>84</v>
      </c>
      <c r="O860" s="84">
        <f>VLOOKUP($A$859,Raport2!$B$8:$T$280,15)</f>
        <v>82</v>
      </c>
      <c r="P860" s="84">
        <f>VLOOKUP($A$859,Raport2!$B$8:$T$280,16)</f>
        <v>82</v>
      </c>
      <c r="Q860" s="84">
        <f>VLOOKUP($A$859,Raport2!$B$8:$T$280,17)</f>
        <v>82.5</v>
      </c>
      <c r="R860" s="84">
        <f>VLOOKUP($A$859,Raport2!$B$8:$T$280,18)</f>
        <v>88.5</v>
      </c>
      <c r="S860" s="38">
        <f t="shared" si="468"/>
        <v>1251.5</v>
      </c>
      <c r="T860" s="38">
        <f t="shared" si="470"/>
        <v>83.43</v>
      </c>
      <c r="U860" s="375"/>
      <c r="V860" s="340"/>
    </row>
    <row r="861" spans="1:22" ht="15" customHeight="1">
      <c r="A861" s="361"/>
      <c r="B861" s="342" t="str">
        <f>VLOOKUP($A$859,PresensiMIPA!$A$7:$W$360,7)</f>
        <v>RAHMADINAH DIVA ZHAVIRA</v>
      </c>
      <c r="C861" s="35" t="s">
        <v>22</v>
      </c>
      <c r="D861" s="84">
        <f>VLOOKUP($A$859,Raport3!$B$8:$T$280,4)</f>
        <v>88</v>
      </c>
      <c r="E861" s="84">
        <f>VLOOKUP($A$859,Raport3!$B$8:$T$280,5)</f>
        <v>86</v>
      </c>
      <c r="F861" s="84">
        <f>VLOOKUP($A$859,Raport3!$B$8:$T$280,6)</f>
        <v>82</v>
      </c>
      <c r="G861" s="84">
        <f>VLOOKUP($A$859,Raport3!$B$8:$T$280,7)</f>
        <v>86.5</v>
      </c>
      <c r="H861" s="84">
        <f>VLOOKUP($A$859,Raport3!$B$8:$T$280,8)</f>
        <v>88</v>
      </c>
      <c r="I861" s="84">
        <f>VLOOKUP($A$859,Raport3!$B$8:$T$280,9)</f>
        <v>87</v>
      </c>
      <c r="J861" s="84">
        <f>VLOOKUP($A$859,Raport3!$B$8:$T$280,10)</f>
        <v>89</v>
      </c>
      <c r="K861" s="84">
        <f>VLOOKUP($A$859,Raport3!$B$8:$T$280,11)</f>
        <v>87</v>
      </c>
      <c r="L861" s="84">
        <f>VLOOKUP($A$859,Raport3!$B$8:$T$280,12)</f>
        <v>82.5</v>
      </c>
      <c r="M861" s="84">
        <f>VLOOKUP($A$859,Raport3!$B$8:$T$280,13)</f>
        <v>84</v>
      </c>
      <c r="N861" s="84">
        <f>VLOOKUP($A$859,Raport3!$B$8:$T$280,14)</f>
        <v>85</v>
      </c>
      <c r="O861" s="84">
        <f>VLOOKUP($A$859,Raport3!$B$8:$T$280,15)</f>
        <v>85</v>
      </c>
      <c r="P861" s="84">
        <f>VLOOKUP($A$859,Raport3!$B$8:$T$280,16)</f>
        <v>81</v>
      </c>
      <c r="Q861" s="84">
        <f>VLOOKUP($A$859,Raport3!$B$8:$T$280,17)</f>
        <v>79</v>
      </c>
      <c r="R861" s="84">
        <f>VLOOKUP($A$859,Raport3!$B$8:$T$280,18)</f>
        <v>90</v>
      </c>
      <c r="S861" s="38">
        <f t="shared" si="468"/>
        <v>1280</v>
      </c>
      <c r="T861" s="38">
        <f t="shared" si="470"/>
        <v>85.33</v>
      </c>
      <c r="U861" s="375"/>
      <c r="V861" s="340"/>
    </row>
    <row r="862" spans="1:22" ht="15" customHeight="1">
      <c r="A862" s="361"/>
      <c r="B862" s="342"/>
      <c r="C862" s="35" t="s">
        <v>23</v>
      </c>
      <c r="D862" s="84">
        <f>VLOOKUP($A$859,Raport4!$B$8:$T$255,4)</f>
        <v>89</v>
      </c>
      <c r="E862" s="84">
        <f>VLOOKUP($A$859,Raport4!$B$8:$T$255,5)</f>
        <v>92</v>
      </c>
      <c r="F862" s="84">
        <f>VLOOKUP($A$859,Raport4!$B$8:$T$255,6)</f>
        <v>82.5</v>
      </c>
      <c r="G862" s="84">
        <f>VLOOKUP($A$859,Raport4!$B$8:$T$255,7)</f>
        <v>91</v>
      </c>
      <c r="H862" s="84">
        <f>VLOOKUP($A$859,Raport4!$B$8:$T$255,8)</f>
        <v>89</v>
      </c>
      <c r="I862" s="84">
        <f>VLOOKUP($A$859,Raport4!$B$8:$T$255,9)</f>
        <v>88.5</v>
      </c>
      <c r="J862" s="84">
        <f>VLOOKUP($A$859,Raport4!$B$8:$T$255,10)</f>
        <v>91</v>
      </c>
      <c r="K862" s="84">
        <f>VLOOKUP($A$859,Raport4!$B$8:$T$255,11)</f>
        <v>87</v>
      </c>
      <c r="L862" s="84">
        <f>VLOOKUP($A$859,Raport4!$B$8:$T$255,12)</f>
        <v>86.5</v>
      </c>
      <c r="M862" s="84">
        <f>VLOOKUP($A$859,Raport4!$B$8:$T$255,12)</f>
        <v>86.5</v>
      </c>
      <c r="N862" s="84">
        <f>VLOOKUP($A$859,Raport4!$B$8:$T$255,14)</f>
        <v>86.5</v>
      </c>
      <c r="O862" s="84">
        <f>VLOOKUP($A$859,Raport4!$B$8:$T$255,15)</f>
        <v>82.5</v>
      </c>
      <c r="P862" s="84">
        <f>VLOOKUP($A$859,Raport4!$B$8:$T$255,16)</f>
        <v>81.5</v>
      </c>
      <c r="Q862" s="84">
        <f>VLOOKUP($A$859,Raport4!$B$8:$T$255,17)</f>
        <v>81</v>
      </c>
      <c r="R862" s="84">
        <f>VLOOKUP($A$859,Raport4!$B$8:$T$255,18)</f>
        <v>90.5</v>
      </c>
      <c r="S862" s="38">
        <f t="shared" si="468"/>
        <v>1305</v>
      </c>
      <c r="T862" s="38">
        <f t="shared" si="470"/>
        <v>87</v>
      </c>
      <c r="U862" s="375"/>
      <c r="V862" s="340"/>
    </row>
    <row r="863" spans="1:22" ht="15" customHeight="1">
      <c r="A863" s="361"/>
      <c r="B863" s="77" t="str">
        <f>VLOOKUP($A$859,PresensiMIPA!$A$7:$W$360,4)</f>
        <v>3526044807040001</v>
      </c>
      <c r="C863" s="35" t="s">
        <v>24</v>
      </c>
      <c r="D863" s="84">
        <f>VLOOKUP($A$859,Raport5!$B$8:$T$280,4)</f>
        <v>92</v>
      </c>
      <c r="E863" s="84">
        <f>VLOOKUP($A$859,Raport5!$B$8:$T$280,5)</f>
        <v>93</v>
      </c>
      <c r="F863" s="84">
        <f>VLOOKUP($A$859,Raport5!$B$8:$T$280,6)</f>
        <v>91</v>
      </c>
      <c r="G863" s="84">
        <f>VLOOKUP($A$859,Raport5!$B$8:$T$280,7)</f>
        <v>91</v>
      </c>
      <c r="H863" s="84">
        <f>VLOOKUP($A$859,Raport5!$B$8:$T$280,8)</f>
        <v>94</v>
      </c>
      <c r="I863" s="84">
        <f>VLOOKUP($A$859,Raport5!$B$8:$T$280,9)</f>
        <v>90</v>
      </c>
      <c r="J863" s="84">
        <f>VLOOKUP($A$859,Raport5!$B$8:$T$280,10)</f>
        <v>93</v>
      </c>
      <c r="K863" s="84">
        <f>VLOOKUP($A$859,Raport5!$B$8:$T$280,11)</f>
        <v>88</v>
      </c>
      <c r="L863" s="84">
        <f>VLOOKUP($A$859,Raport5!$B$8:$T$280,12)</f>
        <v>89.5</v>
      </c>
      <c r="M863" s="84">
        <f>VLOOKUP($A$859,Raport5!$B$8:$T$280,13)</f>
        <v>90.5</v>
      </c>
      <c r="N863" s="84">
        <f>VLOOKUP($A$859,Raport5!$B$8:$T$280,14)</f>
        <v>90.5</v>
      </c>
      <c r="O863" s="84">
        <f>VLOOKUP($A$859,Raport5!$B$8:$T$280,15)</f>
        <v>88.5</v>
      </c>
      <c r="P863" s="84">
        <f>VLOOKUP($A$859,Raport5!$B$8:$T$280,16)</f>
        <v>86.5</v>
      </c>
      <c r="Q863" s="84">
        <f>VLOOKUP($A$859,Raport5!$B$8:$T$280,17)</f>
        <v>89.5</v>
      </c>
      <c r="R863" s="84">
        <f>VLOOKUP($A$859,Raport5!$B$8:$T$280,18)</f>
        <v>92.5</v>
      </c>
      <c r="S863" s="38">
        <f t="shared" si="468"/>
        <v>1359.5</v>
      </c>
      <c r="T863" s="38">
        <f t="shared" si="470"/>
        <v>90.63</v>
      </c>
      <c r="U863" s="375"/>
      <c r="V863" s="340"/>
    </row>
    <row r="864" spans="1:22" ht="15" customHeight="1">
      <c r="A864" s="361"/>
      <c r="B864" s="78">
        <f>VLOOKUP($A$859,PresensiMIPA!$A$7:$W$360,2)</f>
        <v>12446</v>
      </c>
      <c r="C864" s="35" t="s">
        <v>67</v>
      </c>
      <c r="D864" s="84">
        <f>VLOOKUP($A$859,Raport6!$B$8:$T$280,4)</f>
        <v>92.5</v>
      </c>
      <c r="E864" s="84">
        <f>VLOOKUP($A$859,Raport6!$B$8:$T$280,5)</f>
        <v>95</v>
      </c>
      <c r="F864" s="84">
        <f>VLOOKUP($A$859,Raport6!$B$8:$T$280,6)</f>
        <v>95</v>
      </c>
      <c r="G864" s="84">
        <f>VLOOKUP($A$859,Raport6!$B$8:$T$280,7)</f>
        <v>91</v>
      </c>
      <c r="H864" s="84">
        <f>VLOOKUP($A$859,Raport6!$B$8:$T$280,8)</f>
        <v>94</v>
      </c>
      <c r="I864" s="84">
        <f>VLOOKUP($A$859,Raport6!$B$8:$T$280,9)</f>
        <v>92</v>
      </c>
      <c r="J864" s="84">
        <f>VLOOKUP($A$859,Raport6!$B$8:$T$280,10)</f>
        <v>97</v>
      </c>
      <c r="K864" s="84">
        <f>VLOOKUP($A$859,Raport6!$B$8:$T$280,11)</f>
        <v>91</v>
      </c>
      <c r="L864" s="84">
        <f>VLOOKUP($A$859,Raport6!$B$8:$T$280,12)</f>
        <v>92.5</v>
      </c>
      <c r="M864" s="84">
        <f>VLOOKUP($A$859,Raport6!$B$8:$T$280,13)</f>
        <v>92.5</v>
      </c>
      <c r="N864" s="84">
        <f>VLOOKUP($A$859,Raport6!$B$8:$T$280,14)</f>
        <v>91</v>
      </c>
      <c r="O864" s="84">
        <f>VLOOKUP($A$859,Raport6!$B$8:$T$280,15)</f>
        <v>88.5</v>
      </c>
      <c r="P864" s="84">
        <f>VLOOKUP($A$859,Raport6!$B$8:$T$280,16)</f>
        <v>87</v>
      </c>
      <c r="Q864" s="84">
        <f>VLOOKUP($A$859,Raport6!$B$8:$T$280,17)</f>
        <v>88</v>
      </c>
      <c r="R864" s="84">
        <f>VLOOKUP($A$859,Raport6!$B$8:$T$280,18)</f>
        <v>93.5</v>
      </c>
      <c r="S864" s="38">
        <f t="shared" si="468"/>
        <v>1380.5</v>
      </c>
      <c r="T864" s="38">
        <f t="shared" si="470"/>
        <v>92.03</v>
      </c>
      <c r="U864" s="375"/>
      <c r="V864" s="340"/>
    </row>
    <row r="865" spans="1:22" ht="15" customHeight="1">
      <c r="A865" s="361"/>
      <c r="B865" s="78" t="str">
        <f>VLOOKUP($A$859,PresensiMIPA!$A$7:$W$360,3)</f>
        <v>0048883709</v>
      </c>
      <c r="C865" s="28" t="s">
        <v>21</v>
      </c>
      <c r="D865" s="40">
        <f t="shared" ref="D865:S865" si="471">ROUND(((D859+D860+D861+D862+D863+D864)/6),2)</f>
        <v>86.58</v>
      </c>
      <c r="E865" s="40">
        <f t="shared" si="471"/>
        <v>88.58</v>
      </c>
      <c r="F865" s="40">
        <f t="shared" si="471"/>
        <v>83.33</v>
      </c>
      <c r="G865" s="40">
        <f t="shared" si="471"/>
        <v>86.5</v>
      </c>
      <c r="H865" s="40">
        <f t="shared" si="471"/>
        <v>90.33</v>
      </c>
      <c r="I865" s="40">
        <f t="shared" si="471"/>
        <v>87</v>
      </c>
      <c r="J865" s="40">
        <f t="shared" si="471"/>
        <v>89.92</v>
      </c>
      <c r="K865" s="40">
        <f t="shared" si="471"/>
        <v>85.92</v>
      </c>
      <c r="L865" s="40">
        <f t="shared" si="471"/>
        <v>86.25</v>
      </c>
      <c r="M865" s="40">
        <f t="shared" ref="M865" si="472">ROUND(((M859+M860+M861+M862+M863+M864)/6),2)</f>
        <v>85.83</v>
      </c>
      <c r="N865" s="40">
        <f t="shared" si="471"/>
        <v>85.17</v>
      </c>
      <c r="O865" s="40">
        <f t="shared" si="471"/>
        <v>84.75</v>
      </c>
      <c r="P865" s="40">
        <f t="shared" si="471"/>
        <v>81.67</v>
      </c>
      <c r="Q865" s="40">
        <f t="shared" si="471"/>
        <v>83.33</v>
      </c>
      <c r="R865" s="40">
        <f t="shared" si="471"/>
        <v>89.08</v>
      </c>
      <c r="S865" s="39">
        <f t="shared" si="471"/>
        <v>1294.25</v>
      </c>
      <c r="T865" s="40">
        <f t="shared" si="470"/>
        <v>86.28</v>
      </c>
      <c r="U865" s="375"/>
      <c r="V865" s="340"/>
    </row>
    <row r="866" spans="1:22" ht="15" customHeight="1">
      <c r="A866" s="361"/>
      <c r="B866" s="78"/>
      <c r="C866" s="28" t="s">
        <v>206</v>
      </c>
      <c r="D866" s="79">
        <f>VLOOKUP($A$859,'Nilai USP'!$B$8:$T$280,4)</f>
        <v>98</v>
      </c>
      <c r="E866" s="79">
        <f>VLOOKUP($A$859,'Nilai USP'!$B$8:$T$280,5)</f>
        <v>86.92307692307692</v>
      </c>
      <c r="F866" s="79">
        <f>VLOOKUP($A$859,'Nilai USP'!$B$8:$T$280,6)</f>
        <v>95</v>
      </c>
      <c r="G866" s="79">
        <f>VLOOKUP($A$859,'Nilai USP'!$B$8:$T$280,7)</f>
        <v>88</v>
      </c>
      <c r="H866" s="79">
        <f>VLOOKUP($A$859,'Nilai USP'!$B$8:$T$280,8)</f>
        <v>84</v>
      </c>
      <c r="I866" s="79">
        <f>VLOOKUP($A$859,'Nilai USP'!$B$8:$T$280,9)</f>
        <v>95</v>
      </c>
      <c r="J866" s="79">
        <f>VLOOKUP($A$859,'Nilai USP'!$B$8:$T$280,10)</f>
        <v>97</v>
      </c>
      <c r="K866" s="79">
        <f>VLOOKUP($A$859,'Nilai USP'!$B$8:$T$280,11)</f>
        <v>94</v>
      </c>
      <c r="L866" s="79">
        <f>VLOOKUP($A$859,'Nilai USP'!$B$8:$T$280,12)</f>
        <v>94</v>
      </c>
      <c r="M866" s="79">
        <f>VLOOKUP($A$859,'Nilai USP'!$B$8:$T$280,13)</f>
        <v>97.35294117647058</v>
      </c>
      <c r="N866" s="79">
        <f>VLOOKUP($A$859,'Nilai USP'!$B$8:$T$280,14)</f>
        <v>88</v>
      </c>
      <c r="O866" s="79">
        <f>VLOOKUP($A$859,'Nilai USP'!$B$8:$T$280,15)</f>
        <v>87</v>
      </c>
      <c r="P866" s="79">
        <f>VLOOKUP($A$859,'Nilai USP'!$B$8:$T$280,16)</f>
        <v>87</v>
      </c>
      <c r="Q866" s="79">
        <f>VLOOKUP($A$859,'Nilai USP'!$B$8:$T$280,17)</f>
        <v>79</v>
      </c>
      <c r="R866" s="79">
        <f>VLOOKUP($A$859,'Nilai USP'!$B$8:$T$280,18)</f>
        <v>89</v>
      </c>
      <c r="S866" s="38">
        <f t="shared" ref="S866:S873" si="473">SUM(D866:R866)</f>
        <v>1359.2760180995474</v>
      </c>
      <c r="T866" s="38">
        <f t="shared" si="470"/>
        <v>90.62</v>
      </c>
      <c r="U866" s="375"/>
      <c r="V866" s="340"/>
    </row>
    <row r="867" spans="1:22" ht="15" customHeight="1" thickBot="1">
      <c r="A867" s="362"/>
      <c r="B867" s="29"/>
      <c r="C867" s="37" t="s">
        <v>205</v>
      </c>
      <c r="D867" s="41">
        <f t="shared" ref="D867:R867" si="474">ROUND((D865*$V$6+D866*$V$7),0)</f>
        <v>92</v>
      </c>
      <c r="E867" s="41">
        <f t="shared" si="474"/>
        <v>88</v>
      </c>
      <c r="F867" s="41">
        <f t="shared" si="474"/>
        <v>89</v>
      </c>
      <c r="G867" s="41">
        <f t="shared" si="474"/>
        <v>87</v>
      </c>
      <c r="H867" s="41">
        <f t="shared" si="474"/>
        <v>87</v>
      </c>
      <c r="I867" s="41">
        <f t="shared" si="474"/>
        <v>91</v>
      </c>
      <c r="J867" s="41">
        <f t="shared" si="474"/>
        <v>93</v>
      </c>
      <c r="K867" s="41">
        <f t="shared" si="474"/>
        <v>90</v>
      </c>
      <c r="L867" s="41">
        <f t="shared" si="474"/>
        <v>90</v>
      </c>
      <c r="M867" s="41">
        <f t="shared" si="474"/>
        <v>92</v>
      </c>
      <c r="N867" s="41">
        <f t="shared" si="474"/>
        <v>87</v>
      </c>
      <c r="O867" s="41">
        <f t="shared" si="474"/>
        <v>86</v>
      </c>
      <c r="P867" s="41">
        <f t="shared" si="474"/>
        <v>84</v>
      </c>
      <c r="Q867" s="41">
        <f t="shared" si="474"/>
        <v>81</v>
      </c>
      <c r="R867" s="41">
        <f t="shared" si="474"/>
        <v>89</v>
      </c>
      <c r="S867" s="41">
        <f t="shared" si="473"/>
        <v>1326</v>
      </c>
      <c r="T867" s="41">
        <f t="shared" si="470"/>
        <v>88.4</v>
      </c>
      <c r="U867" s="376"/>
      <c r="V867" s="341"/>
    </row>
    <row r="868" spans="1:22" ht="15" customHeight="1" thickTop="1">
      <c r="A868" s="377">
        <v>96</v>
      </c>
      <c r="B868" s="26"/>
      <c r="C868" s="34" t="s">
        <v>34</v>
      </c>
      <c r="D868" s="83">
        <f>VLOOKUP($A$868,Raport1!$B$8:$T$280,4)</f>
        <v>75.5</v>
      </c>
      <c r="E868" s="83">
        <f>VLOOKUP($A$868,Raport1!$B$8:$T$280,5)</f>
        <v>74.5</v>
      </c>
      <c r="F868" s="83">
        <f>VLOOKUP($A$868,Raport1!$B$8:$T$280,6)</f>
        <v>72</v>
      </c>
      <c r="G868" s="83">
        <f>VLOOKUP($A$868,Raport1!$B$8:$T$280,7)</f>
        <v>81.5</v>
      </c>
      <c r="H868" s="83">
        <f>VLOOKUP($A$868,Raport1!$B$8:$T$280,8)</f>
        <v>84</v>
      </c>
      <c r="I868" s="83">
        <f>VLOOKUP($A$868,Raport1!$B$8:$T$280,9)</f>
        <v>78.5</v>
      </c>
      <c r="J868" s="83">
        <f>VLOOKUP($A$868,Raport1!$B$8:$T$280,10)</f>
        <v>70</v>
      </c>
      <c r="K868" s="83">
        <f>VLOOKUP($A$868,Raport1!$B$8:$T$280,11)</f>
        <v>81.5</v>
      </c>
      <c r="L868" s="83">
        <f>VLOOKUP($A$868,Raport1!$B$8:$T$280,12)</f>
        <v>81.5</v>
      </c>
      <c r="M868" s="83">
        <f>VLOOKUP($A$868,Raport1!$B$8:$T$280,13)</f>
        <v>73</v>
      </c>
      <c r="N868" s="83">
        <f>VLOOKUP($A$868,Raport1!$B$8:$T$280,14)</f>
        <v>71.5</v>
      </c>
      <c r="O868" s="83">
        <f>VLOOKUP($A$868,Raport1!$B$8:$T$280,15)</f>
        <v>76</v>
      </c>
      <c r="P868" s="83">
        <f>VLOOKUP($A$868,Raport1!$B$8:$T$280,16)</f>
        <v>70</v>
      </c>
      <c r="Q868" s="83">
        <f>VLOOKUP($A$868,Raport1!$B$8:$T$280,17)</f>
        <v>78.5</v>
      </c>
      <c r="R868" s="83">
        <f>VLOOKUP($A$868,Raport1!$B$8:$T$280,18)</f>
        <v>77</v>
      </c>
      <c r="S868" s="80">
        <f t="shared" si="473"/>
        <v>1145</v>
      </c>
      <c r="T868" s="80">
        <f t="shared" ref="T868:T876" si="475">ROUND(S868/COUNT(D868:R868),2)</f>
        <v>76.33</v>
      </c>
      <c r="U868" s="337" t="s">
        <v>203</v>
      </c>
      <c r="V868" s="340" t="s">
        <v>33</v>
      </c>
    </row>
    <row r="869" spans="1:22" ht="15" customHeight="1">
      <c r="A869" s="361"/>
      <c r="B869" s="26"/>
      <c r="C869" s="35" t="s">
        <v>35</v>
      </c>
      <c r="D869" s="84">
        <f>VLOOKUP($A$868,Raport2!$B$8:$T$280,4)</f>
        <v>77.5</v>
      </c>
      <c r="E869" s="84">
        <f>VLOOKUP($A$868,Raport2!$B$8:$T$280,5)</f>
        <v>76</v>
      </c>
      <c r="F869" s="84">
        <f>VLOOKUP($A$868,Raport2!$B$8:$T$280,6)</f>
        <v>74.5</v>
      </c>
      <c r="G869" s="84">
        <f>VLOOKUP($A$868,Raport2!$B$8:$T$280,7)</f>
        <v>79.5</v>
      </c>
      <c r="H869" s="84">
        <f>VLOOKUP($A$868,Raport2!$B$8:$T$280,8)</f>
        <v>84</v>
      </c>
      <c r="I869" s="84">
        <f>VLOOKUP($A$868,Raport2!$B$8:$T$280,9)</f>
        <v>80</v>
      </c>
      <c r="J869" s="84">
        <f>VLOOKUP($A$868,Raport2!$B$8:$T$280,10)</f>
        <v>75</v>
      </c>
      <c r="K869" s="84">
        <f>VLOOKUP($A$868,Raport2!$B$8:$T$280,11)</f>
        <v>83</v>
      </c>
      <c r="L869" s="84">
        <f>VLOOKUP($A$868,Raport2!$B$8:$T$280,12)</f>
        <v>82.5</v>
      </c>
      <c r="M869" s="84">
        <f>VLOOKUP($A$868,Raport2!$B$8:$T$280,13)</f>
        <v>75.5</v>
      </c>
      <c r="N869" s="84">
        <f>VLOOKUP($A$868,Raport2!$B$8:$T$280,14)</f>
        <v>72.5</v>
      </c>
      <c r="O869" s="84">
        <f>VLOOKUP($A$868,Raport2!$B$8:$T$280,15)</f>
        <v>73.5</v>
      </c>
      <c r="P869" s="84">
        <f>VLOOKUP($A$868,Raport2!$B$8:$T$280,16)</f>
        <v>78</v>
      </c>
      <c r="Q869" s="84">
        <f>VLOOKUP($A$868,Raport2!$B$8:$T$280,17)</f>
        <v>82.5</v>
      </c>
      <c r="R869" s="84">
        <f>VLOOKUP($A$868,Raport2!$B$8:$T$280,18)</f>
        <v>80.5</v>
      </c>
      <c r="S869" s="38">
        <f t="shared" si="473"/>
        <v>1174.5</v>
      </c>
      <c r="T869" s="38">
        <f t="shared" si="475"/>
        <v>78.3</v>
      </c>
      <c r="U869" s="375"/>
      <c r="V869" s="340"/>
    </row>
    <row r="870" spans="1:22" ht="15" customHeight="1">
      <c r="A870" s="361"/>
      <c r="B870" s="342" t="str">
        <f>VLOOKUP($A$868,PresensiMIPA!$A$7:$W$360,7)</f>
        <v>RAYVALDI BACHTIAR ARDIANSYAH</v>
      </c>
      <c r="C870" s="35" t="s">
        <v>22</v>
      </c>
      <c r="D870" s="84">
        <f>VLOOKUP($A$868,Raport3!$B$8:$T$280,4)</f>
        <v>75</v>
      </c>
      <c r="E870" s="84">
        <f>VLOOKUP($A$868,Raport3!$B$8:$T$280,5)</f>
        <v>76.5</v>
      </c>
      <c r="F870" s="84">
        <f>VLOOKUP($A$868,Raport3!$B$8:$T$280,6)</f>
        <v>72.5</v>
      </c>
      <c r="G870" s="84">
        <f>VLOOKUP($A$868,Raport3!$B$8:$T$280,7)</f>
        <v>80.5</v>
      </c>
      <c r="H870" s="84">
        <f>VLOOKUP($A$868,Raport3!$B$8:$T$280,8)</f>
        <v>85.5</v>
      </c>
      <c r="I870" s="84">
        <f>VLOOKUP($A$868,Raport3!$B$8:$T$280,9)</f>
        <v>80</v>
      </c>
      <c r="J870" s="84">
        <f>VLOOKUP($A$868,Raport3!$B$8:$T$280,10)</f>
        <v>85.5</v>
      </c>
      <c r="K870" s="84">
        <f>VLOOKUP($A$868,Raport3!$B$8:$T$280,11)</f>
        <v>88</v>
      </c>
      <c r="L870" s="84">
        <f>VLOOKUP($A$868,Raport3!$B$8:$T$280,12)</f>
        <v>83.5</v>
      </c>
      <c r="M870" s="84">
        <f>VLOOKUP($A$868,Raport3!$B$8:$T$280,13)</f>
        <v>74.5</v>
      </c>
      <c r="N870" s="84">
        <f>VLOOKUP($A$868,Raport3!$B$8:$T$280,14)</f>
        <v>79</v>
      </c>
      <c r="O870" s="84">
        <f>VLOOKUP($A$868,Raport3!$B$8:$T$280,15)</f>
        <v>76.5</v>
      </c>
      <c r="P870" s="84">
        <f>VLOOKUP($A$868,Raport3!$B$8:$T$280,16)</f>
        <v>81</v>
      </c>
      <c r="Q870" s="84">
        <f>VLOOKUP($A$868,Raport3!$B$8:$T$280,17)</f>
        <v>82.5</v>
      </c>
      <c r="R870" s="84">
        <f>VLOOKUP($A$868,Raport3!$B$8:$T$280,18)</f>
        <v>81.5</v>
      </c>
      <c r="S870" s="38">
        <f t="shared" si="473"/>
        <v>1202</v>
      </c>
      <c r="T870" s="38">
        <f t="shared" si="475"/>
        <v>80.13</v>
      </c>
      <c r="U870" s="375"/>
      <c r="V870" s="340"/>
    </row>
    <row r="871" spans="1:22" ht="15" customHeight="1">
      <c r="A871" s="361"/>
      <c r="B871" s="342"/>
      <c r="C871" s="35" t="s">
        <v>23</v>
      </c>
      <c r="D871" s="84">
        <f>VLOOKUP($A$868,Raport4!$B$8:$T$255,4)</f>
        <v>74.5</v>
      </c>
      <c r="E871" s="84">
        <f>VLOOKUP($A$868,Raport4!$B$8:$T$255,5)</f>
        <v>78</v>
      </c>
      <c r="F871" s="84">
        <f>VLOOKUP($A$868,Raport4!$B$8:$T$255,6)</f>
        <v>73</v>
      </c>
      <c r="G871" s="84">
        <f>VLOOKUP($A$868,Raport4!$B$8:$T$255,7)</f>
        <v>81</v>
      </c>
      <c r="H871" s="84">
        <f>VLOOKUP($A$868,Raport4!$B$8:$T$255,8)</f>
        <v>87</v>
      </c>
      <c r="I871" s="84">
        <f>VLOOKUP($A$868,Raport4!$B$8:$T$255,9)</f>
        <v>82.5</v>
      </c>
      <c r="J871" s="84">
        <f>VLOOKUP($A$868,Raport4!$B$8:$T$255,10)</f>
        <v>86.5</v>
      </c>
      <c r="K871" s="84">
        <f>VLOOKUP($A$868,Raport4!$B$8:$T$255,11)</f>
        <v>88</v>
      </c>
      <c r="L871" s="84">
        <f>VLOOKUP($A$868,Raport4!$B$8:$T$255,12)</f>
        <v>85</v>
      </c>
      <c r="M871" s="84">
        <f>VLOOKUP($A$868,Raport4!$B$8:$T$255,12)</f>
        <v>85</v>
      </c>
      <c r="N871" s="84">
        <f>VLOOKUP($A$868,Raport4!$B$8:$T$255,14)</f>
        <v>82</v>
      </c>
      <c r="O871" s="84">
        <f>VLOOKUP($A$868,Raport4!$B$8:$T$255,15)</f>
        <v>75</v>
      </c>
      <c r="P871" s="84">
        <f>VLOOKUP($A$868,Raport4!$B$8:$T$255,16)</f>
        <v>81.5</v>
      </c>
      <c r="Q871" s="84">
        <f>VLOOKUP($A$868,Raport4!$B$8:$T$255,17)</f>
        <v>83</v>
      </c>
      <c r="R871" s="84">
        <f>VLOOKUP($A$868,Raport4!$B$8:$T$255,18)</f>
        <v>83</v>
      </c>
      <c r="S871" s="38">
        <f t="shared" si="473"/>
        <v>1225</v>
      </c>
      <c r="T871" s="38">
        <f t="shared" si="475"/>
        <v>81.67</v>
      </c>
      <c r="U871" s="375"/>
      <c r="V871" s="340"/>
    </row>
    <row r="872" spans="1:22" ht="15" customHeight="1">
      <c r="A872" s="361"/>
      <c r="B872" s="77" t="str">
        <f>VLOOKUP($A$868,PresensiMIPA!$A$7:$W$360,4)</f>
        <v>3526010903030001</v>
      </c>
      <c r="C872" s="35" t="s">
        <v>24</v>
      </c>
      <c r="D872" s="84">
        <f>VLOOKUP($A$868,Raport5!$B$8:$T$280,4)</f>
        <v>79.5</v>
      </c>
      <c r="E872" s="84">
        <f>VLOOKUP($A$868,Raport5!$B$8:$T$280,5)</f>
        <v>80.5</v>
      </c>
      <c r="F872" s="84">
        <f>VLOOKUP($A$868,Raport5!$B$8:$T$280,6)</f>
        <v>85</v>
      </c>
      <c r="G872" s="84">
        <f>VLOOKUP($A$868,Raport5!$B$8:$T$280,7)</f>
        <v>81.5</v>
      </c>
      <c r="H872" s="84">
        <f>VLOOKUP($A$868,Raport5!$B$8:$T$280,8)</f>
        <v>86.5</v>
      </c>
      <c r="I872" s="84">
        <f>VLOOKUP($A$868,Raport5!$B$8:$T$280,9)</f>
        <v>83.5</v>
      </c>
      <c r="J872" s="84">
        <f>VLOOKUP($A$868,Raport5!$B$8:$T$280,10)</f>
        <v>90.5</v>
      </c>
      <c r="K872" s="84">
        <f>VLOOKUP($A$868,Raport5!$B$8:$T$280,11)</f>
        <v>90</v>
      </c>
      <c r="L872" s="84">
        <f>VLOOKUP($A$868,Raport5!$B$8:$T$280,12)</f>
        <v>84.5</v>
      </c>
      <c r="M872" s="84">
        <f>VLOOKUP($A$868,Raport5!$B$8:$T$280,13)</f>
        <v>78.5</v>
      </c>
      <c r="N872" s="84">
        <f>VLOOKUP($A$868,Raport5!$B$8:$T$280,14)</f>
        <v>85.5</v>
      </c>
      <c r="O872" s="84">
        <f>VLOOKUP($A$868,Raport5!$B$8:$T$280,15)</f>
        <v>80.5</v>
      </c>
      <c r="P872" s="84">
        <f>VLOOKUP($A$868,Raport5!$B$8:$T$280,16)</f>
        <v>80.5</v>
      </c>
      <c r="Q872" s="84">
        <f>VLOOKUP($A$868,Raport5!$B$8:$T$280,17)</f>
        <v>82.5</v>
      </c>
      <c r="R872" s="84">
        <f>VLOOKUP($A$868,Raport5!$B$8:$T$280,18)</f>
        <v>84</v>
      </c>
      <c r="S872" s="38">
        <f t="shared" si="473"/>
        <v>1253</v>
      </c>
      <c r="T872" s="38">
        <f t="shared" si="475"/>
        <v>83.53</v>
      </c>
      <c r="U872" s="375"/>
      <c r="V872" s="340"/>
    </row>
    <row r="873" spans="1:22" ht="15" customHeight="1">
      <c r="A873" s="361"/>
      <c r="B873" s="78">
        <f>VLOOKUP($A$868,PresensiMIPA!$A$7:$W$360,2)</f>
        <v>12455</v>
      </c>
      <c r="C873" s="35" t="s">
        <v>67</v>
      </c>
      <c r="D873" s="84">
        <f>VLOOKUP($A$868,Raport6!$B$8:$T$280,4)</f>
        <v>82</v>
      </c>
      <c r="E873" s="84">
        <f>VLOOKUP($A$868,Raport6!$B$8:$T$280,5)</f>
        <v>87</v>
      </c>
      <c r="F873" s="84">
        <f>VLOOKUP($A$868,Raport6!$B$8:$T$280,6)</f>
        <v>88</v>
      </c>
      <c r="G873" s="84">
        <f>VLOOKUP($A$868,Raport6!$B$8:$T$280,7)</f>
        <v>81.5</v>
      </c>
      <c r="H873" s="84">
        <f>VLOOKUP($A$868,Raport6!$B$8:$T$280,8)</f>
        <v>86.5</v>
      </c>
      <c r="I873" s="84">
        <f>VLOOKUP($A$868,Raport6!$B$8:$T$280,9)</f>
        <v>86.5</v>
      </c>
      <c r="J873" s="84">
        <f>VLOOKUP($A$868,Raport6!$B$8:$T$280,10)</f>
        <v>95</v>
      </c>
      <c r="K873" s="84">
        <f>VLOOKUP($A$868,Raport6!$B$8:$T$280,11)</f>
        <v>93</v>
      </c>
      <c r="L873" s="84">
        <f>VLOOKUP($A$868,Raport6!$B$8:$T$280,12)</f>
        <v>83.5</v>
      </c>
      <c r="M873" s="84">
        <f>VLOOKUP($A$868,Raport6!$B$8:$T$280,13)</f>
        <v>82</v>
      </c>
      <c r="N873" s="84">
        <f>VLOOKUP($A$868,Raport6!$B$8:$T$280,14)</f>
        <v>80.5</v>
      </c>
      <c r="O873" s="84">
        <f>VLOOKUP($A$868,Raport6!$B$8:$T$280,15)</f>
        <v>80.5</v>
      </c>
      <c r="P873" s="84">
        <f>VLOOKUP($A$868,Raport6!$B$8:$T$280,16)</f>
        <v>80.5</v>
      </c>
      <c r="Q873" s="84">
        <f>VLOOKUP($A$868,Raport6!$B$8:$T$280,17)</f>
        <v>80.5</v>
      </c>
      <c r="R873" s="84">
        <f>VLOOKUP($A$868,Raport6!$B$8:$T$280,18)</f>
        <v>86.5</v>
      </c>
      <c r="S873" s="38">
        <f t="shared" si="473"/>
        <v>1273.5</v>
      </c>
      <c r="T873" s="38">
        <f t="shared" si="475"/>
        <v>84.9</v>
      </c>
      <c r="U873" s="375"/>
      <c r="V873" s="340"/>
    </row>
    <row r="874" spans="1:22" ht="15" customHeight="1">
      <c r="A874" s="361"/>
      <c r="B874" s="78" t="str">
        <f>VLOOKUP($A$868,PresensiMIPA!$A$7:$W$360,3)</f>
        <v>0038716337</v>
      </c>
      <c r="C874" s="28" t="s">
        <v>21</v>
      </c>
      <c r="D874" s="40">
        <f t="shared" ref="D874:S874" si="476">ROUND(((D868+D869+D870+D871+D872+D873)/6),2)</f>
        <v>77.33</v>
      </c>
      <c r="E874" s="40">
        <f t="shared" si="476"/>
        <v>78.75</v>
      </c>
      <c r="F874" s="40">
        <f t="shared" si="476"/>
        <v>77.5</v>
      </c>
      <c r="G874" s="40">
        <f t="shared" si="476"/>
        <v>80.92</v>
      </c>
      <c r="H874" s="40">
        <f t="shared" si="476"/>
        <v>85.58</v>
      </c>
      <c r="I874" s="40">
        <f t="shared" si="476"/>
        <v>81.83</v>
      </c>
      <c r="J874" s="40">
        <f t="shared" si="476"/>
        <v>83.75</v>
      </c>
      <c r="K874" s="40">
        <f t="shared" si="476"/>
        <v>87.25</v>
      </c>
      <c r="L874" s="40">
        <f t="shared" si="476"/>
        <v>83.42</v>
      </c>
      <c r="M874" s="40">
        <f t="shared" ref="M874" si="477">ROUND(((M868+M869+M870+M871+M872+M873)/6),2)</f>
        <v>78.08</v>
      </c>
      <c r="N874" s="40">
        <f t="shared" si="476"/>
        <v>78.5</v>
      </c>
      <c r="O874" s="40">
        <f t="shared" si="476"/>
        <v>77</v>
      </c>
      <c r="P874" s="40">
        <f t="shared" si="476"/>
        <v>78.58</v>
      </c>
      <c r="Q874" s="40">
        <f t="shared" si="476"/>
        <v>81.58</v>
      </c>
      <c r="R874" s="40">
        <f t="shared" si="476"/>
        <v>82.08</v>
      </c>
      <c r="S874" s="39">
        <f t="shared" si="476"/>
        <v>1212.17</v>
      </c>
      <c r="T874" s="40">
        <f t="shared" si="475"/>
        <v>80.81</v>
      </c>
      <c r="U874" s="375"/>
      <c r="V874" s="340"/>
    </row>
    <row r="875" spans="1:22" ht="15" customHeight="1">
      <c r="A875" s="361"/>
      <c r="B875" s="78"/>
      <c r="C875" s="28" t="s">
        <v>206</v>
      </c>
      <c r="D875" s="79">
        <f>VLOOKUP($A$868,'Nilai USP'!$B$8:$T$280,4)</f>
        <v>91</v>
      </c>
      <c r="E875" s="79">
        <f>VLOOKUP($A$868,'Nilai USP'!$B$8:$T$280,5)</f>
        <v>87.692307692307693</v>
      </c>
      <c r="F875" s="79">
        <f>VLOOKUP($A$868,'Nilai USP'!$B$8:$T$280,6)</f>
        <v>92</v>
      </c>
      <c r="G875" s="79">
        <f>VLOOKUP($A$868,'Nilai USP'!$B$8:$T$280,7)</f>
        <v>88</v>
      </c>
      <c r="H875" s="79">
        <f>VLOOKUP($A$868,'Nilai USP'!$B$8:$T$280,8)</f>
        <v>91</v>
      </c>
      <c r="I875" s="79">
        <f>VLOOKUP($A$868,'Nilai USP'!$B$8:$T$280,9)</f>
        <v>90</v>
      </c>
      <c r="J875" s="79">
        <f>VLOOKUP($A$868,'Nilai USP'!$B$8:$T$280,10)</f>
        <v>89</v>
      </c>
      <c r="K875" s="79">
        <f>VLOOKUP($A$868,'Nilai USP'!$B$8:$T$280,11)</f>
        <v>88</v>
      </c>
      <c r="L875" s="79">
        <f>VLOOKUP($A$868,'Nilai USP'!$B$8:$T$280,12)</f>
        <v>81</v>
      </c>
      <c r="M875" s="79">
        <f>VLOOKUP($A$868,'Nilai USP'!$B$8:$T$280,13)</f>
        <v>88.529411764705884</v>
      </c>
      <c r="N875" s="79">
        <f>VLOOKUP($A$868,'Nilai USP'!$B$8:$T$280,14)</f>
        <v>85</v>
      </c>
      <c r="O875" s="79">
        <f>VLOOKUP($A$868,'Nilai USP'!$B$8:$T$280,15)</f>
        <v>70</v>
      </c>
      <c r="P875" s="79">
        <f>VLOOKUP($A$868,'Nilai USP'!$B$8:$T$280,16)</f>
        <v>89</v>
      </c>
      <c r="Q875" s="79">
        <f>VLOOKUP($A$868,'Nilai USP'!$B$8:$T$280,17)</f>
        <v>80</v>
      </c>
      <c r="R875" s="79">
        <f>VLOOKUP($A$868,'Nilai USP'!$B$8:$T$280,18)</f>
        <v>85</v>
      </c>
      <c r="S875" s="38">
        <f t="shared" ref="S875:S882" si="478">SUM(D875:R875)</f>
        <v>1295.2217194570135</v>
      </c>
      <c r="T875" s="38">
        <f t="shared" si="475"/>
        <v>86.35</v>
      </c>
      <c r="U875" s="375"/>
      <c r="V875" s="340"/>
    </row>
    <row r="876" spans="1:22" ht="15" customHeight="1" thickBot="1">
      <c r="A876" s="362"/>
      <c r="B876" s="29"/>
      <c r="C876" s="37" t="s">
        <v>205</v>
      </c>
      <c r="D876" s="41">
        <f t="shared" ref="D876:R876" si="479">ROUND((D874*$V$6+D875*$V$7),0)</f>
        <v>84</v>
      </c>
      <c r="E876" s="41">
        <f t="shared" si="479"/>
        <v>83</v>
      </c>
      <c r="F876" s="41">
        <f t="shared" si="479"/>
        <v>85</v>
      </c>
      <c r="G876" s="41">
        <f t="shared" si="479"/>
        <v>84</v>
      </c>
      <c r="H876" s="41">
        <f t="shared" si="479"/>
        <v>88</v>
      </c>
      <c r="I876" s="41">
        <f t="shared" si="479"/>
        <v>86</v>
      </c>
      <c r="J876" s="41">
        <f t="shared" si="479"/>
        <v>86</v>
      </c>
      <c r="K876" s="41">
        <f t="shared" si="479"/>
        <v>88</v>
      </c>
      <c r="L876" s="41">
        <f t="shared" si="479"/>
        <v>82</v>
      </c>
      <c r="M876" s="41">
        <f t="shared" si="479"/>
        <v>83</v>
      </c>
      <c r="N876" s="41">
        <f t="shared" si="479"/>
        <v>82</v>
      </c>
      <c r="O876" s="41">
        <f t="shared" si="479"/>
        <v>74</v>
      </c>
      <c r="P876" s="41">
        <f t="shared" si="479"/>
        <v>84</v>
      </c>
      <c r="Q876" s="41">
        <f t="shared" si="479"/>
        <v>81</v>
      </c>
      <c r="R876" s="41">
        <f t="shared" si="479"/>
        <v>84</v>
      </c>
      <c r="S876" s="41">
        <f t="shared" si="478"/>
        <v>1254</v>
      </c>
      <c r="T876" s="41">
        <f t="shared" si="475"/>
        <v>83.6</v>
      </c>
      <c r="U876" s="376"/>
      <c r="V876" s="341"/>
    </row>
    <row r="877" spans="1:22" ht="15" customHeight="1" thickTop="1">
      <c r="A877" s="377">
        <v>97</v>
      </c>
      <c r="B877" s="26"/>
      <c r="C877" s="34" t="s">
        <v>34</v>
      </c>
      <c r="D877" s="83">
        <f>VLOOKUP($A$877,Raport1!$B$8:$T$280,4)</f>
        <v>76.5</v>
      </c>
      <c r="E877" s="83">
        <f>VLOOKUP($A$877,Raport1!$B$8:$T$280,5)</f>
        <v>80</v>
      </c>
      <c r="F877" s="83">
        <f>VLOOKUP($A$877,Raport1!$B$8:$T$280,6)</f>
        <v>74</v>
      </c>
      <c r="G877" s="83">
        <f>VLOOKUP($A$877,Raport1!$B$8:$T$280,7)</f>
        <v>81.5</v>
      </c>
      <c r="H877" s="83">
        <f>VLOOKUP($A$877,Raport1!$B$8:$T$280,8)</f>
        <v>83</v>
      </c>
      <c r="I877" s="83">
        <f>VLOOKUP($A$877,Raport1!$B$8:$T$280,9)</f>
        <v>76.5</v>
      </c>
      <c r="J877" s="83">
        <f>VLOOKUP($A$877,Raport1!$B$8:$T$280,10)</f>
        <v>80</v>
      </c>
      <c r="K877" s="83">
        <f>VLOOKUP($A$877,Raport1!$B$8:$T$280,11)</f>
        <v>82.5</v>
      </c>
      <c r="L877" s="83">
        <f>VLOOKUP($A$877,Raport1!$B$8:$T$280,12)</f>
        <v>83.5</v>
      </c>
      <c r="M877" s="83">
        <f>VLOOKUP($A$877,Raport1!$B$8:$T$280,13)</f>
        <v>75.5</v>
      </c>
      <c r="N877" s="83">
        <f>VLOOKUP($A$877,Raport1!$B$8:$T$280,14)</f>
        <v>70</v>
      </c>
      <c r="O877" s="83">
        <f>VLOOKUP($A$877,Raport1!$B$8:$T$280,15)</f>
        <v>76.5</v>
      </c>
      <c r="P877" s="83">
        <f>VLOOKUP($A$877,Raport1!$B$8:$T$280,16)</f>
        <v>70</v>
      </c>
      <c r="Q877" s="83">
        <f>VLOOKUP($A$877,Raport1!$B$8:$T$280,17)</f>
        <v>79</v>
      </c>
      <c r="R877" s="83">
        <f>VLOOKUP($A$877,Raport1!$B$8:$T$280,18)</f>
        <v>72.5</v>
      </c>
      <c r="S877" s="80">
        <f t="shared" si="478"/>
        <v>1161</v>
      </c>
      <c r="T877" s="80">
        <f t="shared" ref="T877:T885" si="480">ROUND(S877/COUNT(D877:R877),2)</f>
        <v>77.400000000000006</v>
      </c>
      <c r="U877" s="337" t="s">
        <v>203</v>
      </c>
      <c r="V877" s="340" t="s">
        <v>33</v>
      </c>
    </row>
    <row r="878" spans="1:22" ht="15" customHeight="1">
      <c r="A878" s="361"/>
      <c r="B878" s="26"/>
      <c r="C878" s="35" t="s">
        <v>35</v>
      </c>
      <c r="D878" s="84">
        <f>VLOOKUP($A$877,Raport2!$B$8:$T$280,4)</f>
        <v>78.5</v>
      </c>
      <c r="E878" s="84">
        <f>VLOOKUP($A$877,Raport2!$B$8:$T$280,5)</f>
        <v>80</v>
      </c>
      <c r="F878" s="84">
        <f>VLOOKUP($A$877,Raport2!$B$8:$T$280,6)</f>
        <v>75.5</v>
      </c>
      <c r="G878" s="84">
        <f>VLOOKUP($A$877,Raport2!$B$8:$T$280,7)</f>
        <v>82.5</v>
      </c>
      <c r="H878" s="84">
        <f>VLOOKUP($A$877,Raport2!$B$8:$T$280,8)</f>
        <v>83</v>
      </c>
      <c r="I878" s="84">
        <f>VLOOKUP($A$877,Raport2!$B$8:$T$280,9)</f>
        <v>78</v>
      </c>
      <c r="J878" s="84">
        <f>VLOOKUP($A$877,Raport2!$B$8:$T$280,10)</f>
        <v>87</v>
      </c>
      <c r="K878" s="84">
        <f>VLOOKUP($A$877,Raport2!$B$8:$T$280,11)</f>
        <v>83.5</v>
      </c>
      <c r="L878" s="84">
        <f>VLOOKUP($A$877,Raport2!$B$8:$T$280,12)</f>
        <v>82.5</v>
      </c>
      <c r="M878" s="84">
        <f>VLOOKUP($A$877,Raport2!$B$8:$T$280,13)</f>
        <v>82</v>
      </c>
      <c r="N878" s="84">
        <f>VLOOKUP($A$877,Raport2!$B$8:$T$280,14)</f>
        <v>79.5</v>
      </c>
      <c r="O878" s="84">
        <f>VLOOKUP($A$877,Raport2!$B$8:$T$280,15)</f>
        <v>77</v>
      </c>
      <c r="P878" s="84">
        <f>VLOOKUP($A$877,Raport2!$B$8:$T$280,16)</f>
        <v>82</v>
      </c>
      <c r="Q878" s="84">
        <f>VLOOKUP($A$877,Raport2!$B$8:$T$280,17)</f>
        <v>82.5</v>
      </c>
      <c r="R878" s="84">
        <f>VLOOKUP($A$877,Raport2!$B$8:$T$280,18)</f>
        <v>79</v>
      </c>
      <c r="S878" s="38">
        <f t="shared" si="478"/>
        <v>1212.5</v>
      </c>
      <c r="T878" s="38">
        <f t="shared" si="480"/>
        <v>80.83</v>
      </c>
      <c r="U878" s="375"/>
      <c r="V878" s="340"/>
    </row>
    <row r="879" spans="1:22" ht="15" customHeight="1">
      <c r="A879" s="361"/>
      <c r="B879" s="342" t="str">
        <f>VLOOKUP($A$877,PresensiMIPA!$A$7:$W$360,7)</f>
        <v>RIJAL AZKAL RIDHA</v>
      </c>
      <c r="C879" s="35" t="s">
        <v>22</v>
      </c>
      <c r="D879" s="84">
        <f>VLOOKUP($A$877,Raport3!$B$8:$T$280,4)</f>
        <v>84</v>
      </c>
      <c r="E879" s="84">
        <f>VLOOKUP($A$877,Raport3!$B$8:$T$280,5)</f>
        <v>82</v>
      </c>
      <c r="F879" s="84">
        <f>VLOOKUP($A$877,Raport3!$B$8:$T$280,6)</f>
        <v>79</v>
      </c>
      <c r="G879" s="84">
        <f>VLOOKUP($A$877,Raport3!$B$8:$T$280,7)</f>
        <v>87.5</v>
      </c>
      <c r="H879" s="84">
        <f>VLOOKUP($A$877,Raport3!$B$8:$T$280,8)</f>
        <v>83</v>
      </c>
      <c r="I879" s="84">
        <f>VLOOKUP($A$877,Raport3!$B$8:$T$280,9)</f>
        <v>79</v>
      </c>
      <c r="J879" s="84">
        <f>VLOOKUP($A$877,Raport3!$B$8:$T$280,10)</f>
        <v>86.5</v>
      </c>
      <c r="K879" s="84">
        <f>VLOOKUP($A$877,Raport3!$B$8:$T$280,11)</f>
        <v>87</v>
      </c>
      <c r="L879" s="84">
        <f>VLOOKUP($A$877,Raport3!$B$8:$T$280,12)</f>
        <v>82</v>
      </c>
      <c r="M879" s="84">
        <f>VLOOKUP($A$877,Raport3!$B$8:$T$280,13)</f>
        <v>77.5</v>
      </c>
      <c r="N879" s="84">
        <f>VLOOKUP($A$877,Raport3!$B$8:$T$280,14)</f>
        <v>82</v>
      </c>
      <c r="O879" s="84">
        <f>VLOOKUP($A$877,Raport3!$B$8:$T$280,15)</f>
        <v>82.5</v>
      </c>
      <c r="P879" s="84">
        <f>VLOOKUP($A$877,Raport3!$B$8:$T$280,16)</f>
        <v>80</v>
      </c>
      <c r="Q879" s="84">
        <f>VLOOKUP($A$877,Raport3!$B$8:$T$280,17)</f>
        <v>82.5</v>
      </c>
      <c r="R879" s="84">
        <f>VLOOKUP($A$877,Raport3!$B$8:$T$280,18)</f>
        <v>81</v>
      </c>
      <c r="S879" s="38">
        <f t="shared" si="478"/>
        <v>1235.5</v>
      </c>
      <c r="T879" s="38">
        <f t="shared" si="480"/>
        <v>82.37</v>
      </c>
      <c r="U879" s="375"/>
      <c r="V879" s="340"/>
    </row>
    <row r="880" spans="1:22" ht="15" customHeight="1">
      <c r="A880" s="361"/>
      <c r="B880" s="342"/>
      <c r="C880" s="35" t="s">
        <v>23</v>
      </c>
      <c r="D880" s="84">
        <f>VLOOKUP($A$877,Raport4!$B$8:$T$255,4)</f>
        <v>85.5</v>
      </c>
      <c r="E880" s="84">
        <f>VLOOKUP($A$877,Raport4!$B$8:$T$255,5)</f>
        <v>81.5</v>
      </c>
      <c r="F880" s="84">
        <f>VLOOKUP($A$877,Raport4!$B$8:$T$255,6)</f>
        <v>80.5</v>
      </c>
      <c r="G880" s="84">
        <f>VLOOKUP($A$877,Raport4!$B$8:$T$255,7)</f>
        <v>84</v>
      </c>
      <c r="H880" s="84">
        <f>VLOOKUP($A$877,Raport4!$B$8:$T$255,8)</f>
        <v>87</v>
      </c>
      <c r="I880" s="84">
        <f>VLOOKUP($A$877,Raport4!$B$8:$T$255,9)</f>
        <v>81.5</v>
      </c>
      <c r="J880" s="84">
        <f>VLOOKUP($A$877,Raport4!$B$8:$T$255,10)</f>
        <v>91</v>
      </c>
      <c r="K880" s="84">
        <f>VLOOKUP($A$877,Raport4!$B$8:$T$255,11)</f>
        <v>87</v>
      </c>
      <c r="L880" s="84">
        <f>VLOOKUP($A$877,Raport4!$B$8:$T$255,12)</f>
        <v>84</v>
      </c>
      <c r="M880" s="84">
        <f>VLOOKUP($A$877,Raport4!$B$8:$T$255,12)</f>
        <v>84</v>
      </c>
      <c r="N880" s="84">
        <f>VLOOKUP($A$877,Raport4!$B$8:$T$255,14)</f>
        <v>84</v>
      </c>
      <c r="O880" s="84">
        <f>VLOOKUP($A$877,Raport4!$B$8:$T$255,15)</f>
        <v>80</v>
      </c>
      <c r="P880" s="84">
        <f>VLOOKUP($A$877,Raport4!$B$8:$T$255,16)</f>
        <v>80.5</v>
      </c>
      <c r="Q880" s="84">
        <f>VLOOKUP($A$877,Raport4!$B$8:$T$255,17)</f>
        <v>82.5</v>
      </c>
      <c r="R880" s="84">
        <f>VLOOKUP($A$877,Raport4!$B$8:$T$255,18)</f>
        <v>83.5</v>
      </c>
      <c r="S880" s="38">
        <f t="shared" si="478"/>
        <v>1256.5</v>
      </c>
      <c r="T880" s="38">
        <f t="shared" si="480"/>
        <v>83.77</v>
      </c>
      <c r="U880" s="375"/>
      <c r="V880" s="340"/>
    </row>
    <row r="881" spans="1:22" ht="15" customHeight="1">
      <c r="A881" s="361"/>
      <c r="B881" s="77" t="str">
        <f>VLOOKUP($A$877,PresensiMIPA!$A$7:$W$360,4)</f>
        <v>3526011108030005</v>
      </c>
      <c r="C881" s="35" t="s">
        <v>24</v>
      </c>
      <c r="D881" s="84">
        <f>VLOOKUP($A$877,Raport5!$B$8:$T$280,4)</f>
        <v>81</v>
      </c>
      <c r="E881" s="84">
        <f>VLOOKUP($A$877,Raport5!$B$8:$T$280,5)</f>
        <v>86</v>
      </c>
      <c r="F881" s="84">
        <f>VLOOKUP($A$877,Raport5!$B$8:$T$280,6)</f>
        <v>86</v>
      </c>
      <c r="G881" s="84">
        <f>VLOOKUP($A$877,Raport5!$B$8:$T$280,7)</f>
        <v>86</v>
      </c>
      <c r="H881" s="84">
        <f>VLOOKUP($A$877,Raport5!$B$8:$T$280,8)</f>
        <v>88</v>
      </c>
      <c r="I881" s="84">
        <f>VLOOKUP($A$877,Raport5!$B$8:$T$280,9)</f>
        <v>83.5</v>
      </c>
      <c r="J881" s="84">
        <f>VLOOKUP($A$877,Raport5!$B$8:$T$280,10)</f>
        <v>93.5</v>
      </c>
      <c r="K881" s="84">
        <f>VLOOKUP($A$877,Raport5!$B$8:$T$280,11)</f>
        <v>92</v>
      </c>
      <c r="L881" s="84">
        <f>VLOOKUP($A$877,Raport5!$B$8:$T$280,12)</f>
        <v>90</v>
      </c>
      <c r="M881" s="84">
        <f>VLOOKUP($A$877,Raport5!$B$8:$T$280,13)</f>
        <v>79.5</v>
      </c>
      <c r="N881" s="84">
        <f>VLOOKUP($A$877,Raport5!$B$8:$T$280,14)</f>
        <v>89.5</v>
      </c>
      <c r="O881" s="84">
        <f>VLOOKUP($A$877,Raport5!$B$8:$T$280,15)</f>
        <v>83</v>
      </c>
      <c r="P881" s="84">
        <f>VLOOKUP($A$877,Raport5!$B$8:$T$280,16)</f>
        <v>82</v>
      </c>
      <c r="Q881" s="84">
        <f>VLOOKUP($A$877,Raport5!$B$8:$T$280,17)</f>
        <v>84</v>
      </c>
      <c r="R881" s="84">
        <f>VLOOKUP($A$877,Raport5!$B$8:$T$280,18)</f>
        <v>85</v>
      </c>
      <c r="S881" s="38">
        <f t="shared" si="478"/>
        <v>1289</v>
      </c>
      <c r="T881" s="38">
        <f t="shared" si="480"/>
        <v>85.93</v>
      </c>
      <c r="U881" s="375"/>
      <c r="V881" s="340"/>
    </row>
    <row r="882" spans="1:22" ht="15" customHeight="1">
      <c r="A882" s="361"/>
      <c r="B882" s="78">
        <f>VLOOKUP($A$877,PresensiMIPA!$A$7:$W$360,2)</f>
        <v>12468</v>
      </c>
      <c r="C882" s="35" t="s">
        <v>67</v>
      </c>
      <c r="D882" s="84">
        <f>VLOOKUP($A$877,Raport6!$B$8:$T$280,4)</f>
        <v>83.5</v>
      </c>
      <c r="E882" s="84">
        <f>VLOOKUP($A$877,Raport6!$B$8:$T$280,5)</f>
        <v>88</v>
      </c>
      <c r="F882" s="84">
        <f>VLOOKUP($A$877,Raport6!$B$8:$T$280,6)</f>
        <v>89</v>
      </c>
      <c r="G882" s="84">
        <f>VLOOKUP($A$877,Raport6!$B$8:$T$280,7)</f>
        <v>86</v>
      </c>
      <c r="H882" s="84">
        <f>VLOOKUP($A$877,Raport6!$B$8:$T$280,8)</f>
        <v>86.5</v>
      </c>
      <c r="I882" s="84">
        <f>VLOOKUP($A$877,Raport6!$B$8:$T$280,9)</f>
        <v>85</v>
      </c>
      <c r="J882" s="84">
        <f>VLOOKUP($A$877,Raport6!$B$8:$T$280,10)</f>
        <v>97.5</v>
      </c>
      <c r="K882" s="84">
        <f>VLOOKUP($A$877,Raport6!$B$8:$T$280,11)</f>
        <v>95</v>
      </c>
      <c r="L882" s="84">
        <f>VLOOKUP($A$877,Raport6!$B$8:$T$280,12)</f>
        <v>86</v>
      </c>
      <c r="M882" s="84">
        <f>VLOOKUP($A$877,Raport6!$B$8:$T$280,13)</f>
        <v>82.5</v>
      </c>
      <c r="N882" s="84">
        <f>VLOOKUP($A$877,Raport6!$B$8:$T$280,14)</f>
        <v>80.5</v>
      </c>
      <c r="O882" s="84">
        <f>VLOOKUP($A$877,Raport6!$B$8:$T$280,15)</f>
        <v>83</v>
      </c>
      <c r="P882" s="84">
        <f>VLOOKUP($A$877,Raport6!$B$8:$T$280,16)</f>
        <v>82</v>
      </c>
      <c r="Q882" s="84">
        <f>VLOOKUP($A$877,Raport6!$B$8:$T$280,17)</f>
        <v>82.5</v>
      </c>
      <c r="R882" s="84">
        <f>VLOOKUP($A$877,Raport6!$B$8:$T$280,18)</f>
        <v>87</v>
      </c>
      <c r="S882" s="38">
        <f t="shared" si="478"/>
        <v>1294</v>
      </c>
      <c r="T882" s="38">
        <f t="shared" si="480"/>
        <v>86.27</v>
      </c>
      <c r="U882" s="375"/>
      <c r="V882" s="340"/>
    </row>
    <row r="883" spans="1:22" ht="15" customHeight="1">
      <c r="A883" s="361"/>
      <c r="B883" s="78" t="str">
        <f>VLOOKUP($A$877,PresensiMIPA!$A$7:$W$360,3)</f>
        <v>0038471202</v>
      </c>
      <c r="C883" s="28" t="s">
        <v>21</v>
      </c>
      <c r="D883" s="40">
        <f t="shared" ref="D883:S883" si="481">ROUND(((D877+D878+D879+D880+D881+D882)/6),2)</f>
        <v>81.5</v>
      </c>
      <c r="E883" s="40">
        <f t="shared" si="481"/>
        <v>82.92</v>
      </c>
      <c r="F883" s="40">
        <f t="shared" si="481"/>
        <v>80.67</v>
      </c>
      <c r="G883" s="40">
        <f t="shared" si="481"/>
        <v>84.58</v>
      </c>
      <c r="H883" s="40">
        <f t="shared" si="481"/>
        <v>85.08</v>
      </c>
      <c r="I883" s="40">
        <f t="shared" si="481"/>
        <v>80.58</v>
      </c>
      <c r="J883" s="40">
        <f t="shared" si="481"/>
        <v>89.25</v>
      </c>
      <c r="K883" s="40">
        <f t="shared" si="481"/>
        <v>87.83</v>
      </c>
      <c r="L883" s="40">
        <f t="shared" si="481"/>
        <v>84.67</v>
      </c>
      <c r="M883" s="40">
        <f t="shared" ref="M883" si="482">ROUND(((M877+M878+M879+M880+M881+M882)/6),2)</f>
        <v>80.17</v>
      </c>
      <c r="N883" s="40">
        <f t="shared" si="481"/>
        <v>80.92</v>
      </c>
      <c r="O883" s="40">
        <f t="shared" si="481"/>
        <v>80.33</v>
      </c>
      <c r="P883" s="40">
        <f t="shared" si="481"/>
        <v>79.42</v>
      </c>
      <c r="Q883" s="40">
        <f t="shared" si="481"/>
        <v>82.17</v>
      </c>
      <c r="R883" s="40">
        <f t="shared" si="481"/>
        <v>81.33</v>
      </c>
      <c r="S883" s="39">
        <f t="shared" si="481"/>
        <v>1241.42</v>
      </c>
      <c r="T883" s="40">
        <f t="shared" si="480"/>
        <v>82.76</v>
      </c>
      <c r="U883" s="375"/>
      <c r="V883" s="340"/>
    </row>
    <row r="884" spans="1:22" ht="15" customHeight="1">
      <c r="A884" s="361"/>
      <c r="B884" s="78"/>
      <c r="C884" s="28" t="s">
        <v>206</v>
      </c>
      <c r="D884" s="79">
        <f>VLOOKUP($A$877,'Nilai USP'!$B$8:$T$280,4)</f>
        <v>95</v>
      </c>
      <c r="E884" s="79">
        <f>VLOOKUP($A$877,'Nilai USP'!$B$8:$T$280,5)</f>
        <v>87.692307692307693</v>
      </c>
      <c r="F884" s="79">
        <f>VLOOKUP($A$877,'Nilai USP'!$B$8:$T$280,6)</f>
        <v>88</v>
      </c>
      <c r="G884" s="79">
        <f>VLOOKUP($A$877,'Nilai USP'!$B$8:$T$280,7)</f>
        <v>86</v>
      </c>
      <c r="H884" s="79">
        <f>VLOOKUP($A$877,'Nilai USP'!$B$8:$T$280,8)</f>
        <v>87</v>
      </c>
      <c r="I884" s="79">
        <f>VLOOKUP($A$877,'Nilai USP'!$B$8:$T$280,9)</f>
        <v>96</v>
      </c>
      <c r="J884" s="79">
        <f>VLOOKUP($A$877,'Nilai USP'!$B$8:$T$280,10)</f>
        <v>88</v>
      </c>
      <c r="K884" s="79">
        <f>VLOOKUP($A$877,'Nilai USP'!$B$8:$T$280,11)</f>
        <v>94</v>
      </c>
      <c r="L884" s="79">
        <f>VLOOKUP($A$877,'Nilai USP'!$B$8:$T$280,12)</f>
        <v>89</v>
      </c>
      <c r="M884" s="79">
        <f>VLOOKUP($A$877,'Nilai USP'!$B$8:$T$280,13)</f>
        <v>90.294117647058826</v>
      </c>
      <c r="N884" s="79">
        <f>VLOOKUP($A$877,'Nilai USP'!$B$8:$T$280,14)</f>
        <v>85</v>
      </c>
      <c r="O884" s="79">
        <f>VLOOKUP($A$877,'Nilai USP'!$B$8:$T$280,15)</f>
        <v>76</v>
      </c>
      <c r="P884" s="79">
        <f>VLOOKUP($A$877,'Nilai USP'!$B$8:$T$280,16)</f>
        <v>86</v>
      </c>
      <c r="Q884" s="79">
        <f>VLOOKUP($A$877,'Nilai USP'!$B$8:$T$280,17)</f>
        <v>82</v>
      </c>
      <c r="R884" s="79">
        <f>VLOOKUP($A$877,'Nilai USP'!$B$8:$T$280,18)</f>
        <v>85</v>
      </c>
      <c r="S884" s="38">
        <f t="shared" ref="S884:S891" si="483">SUM(D884:R884)</f>
        <v>1314.9864253393664</v>
      </c>
      <c r="T884" s="38">
        <f t="shared" si="480"/>
        <v>87.67</v>
      </c>
      <c r="U884" s="375"/>
      <c r="V884" s="340"/>
    </row>
    <row r="885" spans="1:22" ht="15" customHeight="1" thickBot="1">
      <c r="A885" s="362"/>
      <c r="B885" s="29"/>
      <c r="C885" s="37" t="s">
        <v>205</v>
      </c>
      <c r="D885" s="41">
        <f t="shared" ref="D885:R885" si="484">ROUND((D883*$V$6+D884*$V$7),0)</f>
        <v>88</v>
      </c>
      <c r="E885" s="41">
        <f t="shared" si="484"/>
        <v>85</v>
      </c>
      <c r="F885" s="41">
        <f t="shared" si="484"/>
        <v>84</v>
      </c>
      <c r="G885" s="41">
        <f t="shared" si="484"/>
        <v>85</v>
      </c>
      <c r="H885" s="41">
        <f t="shared" si="484"/>
        <v>86</v>
      </c>
      <c r="I885" s="41">
        <f t="shared" si="484"/>
        <v>88</v>
      </c>
      <c r="J885" s="41">
        <f t="shared" si="484"/>
        <v>89</v>
      </c>
      <c r="K885" s="41">
        <f t="shared" si="484"/>
        <v>91</v>
      </c>
      <c r="L885" s="41">
        <f t="shared" si="484"/>
        <v>87</v>
      </c>
      <c r="M885" s="41">
        <f t="shared" si="484"/>
        <v>85</v>
      </c>
      <c r="N885" s="41">
        <f t="shared" si="484"/>
        <v>83</v>
      </c>
      <c r="O885" s="41">
        <f t="shared" si="484"/>
        <v>78</v>
      </c>
      <c r="P885" s="41">
        <f t="shared" si="484"/>
        <v>83</v>
      </c>
      <c r="Q885" s="41">
        <f t="shared" si="484"/>
        <v>82</v>
      </c>
      <c r="R885" s="41">
        <f t="shared" si="484"/>
        <v>83</v>
      </c>
      <c r="S885" s="41">
        <f t="shared" si="483"/>
        <v>1277</v>
      </c>
      <c r="T885" s="41">
        <f t="shared" si="480"/>
        <v>85.13</v>
      </c>
      <c r="U885" s="376"/>
      <c r="V885" s="341"/>
    </row>
    <row r="886" spans="1:22" ht="15" customHeight="1" thickTop="1">
      <c r="A886" s="377">
        <v>98</v>
      </c>
      <c r="B886" s="26"/>
      <c r="C886" s="34" t="s">
        <v>34</v>
      </c>
      <c r="D886" s="83">
        <f>VLOOKUP($A$886,Raport1!$B$8:$T$280,4)</f>
        <v>83.5</v>
      </c>
      <c r="E886" s="83">
        <f>VLOOKUP($A$886,Raport1!$B$8:$T$280,5)</f>
        <v>80</v>
      </c>
      <c r="F886" s="83">
        <f>VLOOKUP($A$886,Raport1!$B$8:$T$280,6)</f>
        <v>80.5</v>
      </c>
      <c r="G886" s="83">
        <f>VLOOKUP($A$886,Raport1!$B$8:$T$280,7)</f>
        <v>82.5</v>
      </c>
      <c r="H886" s="83">
        <f>VLOOKUP($A$886,Raport1!$B$8:$T$280,8)</f>
        <v>89.5</v>
      </c>
      <c r="I886" s="83">
        <f>VLOOKUP($A$886,Raport1!$B$8:$T$280,9)</f>
        <v>81.5</v>
      </c>
      <c r="J886" s="83">
        <f>VLOOKUP($A$886,Raport1!$B$8:$T$280,10)</f>
        <v>85</v>
      </c>
      <c r="K886" s="83">
        <f>VLOOKUP($A$886,Raport1!$B$8:$T$280,11)</f>
        <v>80.5</v>
      </c>
      <c r="L886" s="83">
        <f>VLOOKUP($A$886,Raport1!$B$8:$T$280,12)</f>
        <v>85.5</v>
      </c>
      <c r="M886" s="83">
        <f>VLOOKUP($A$886,Raport1!$B$8:$T$280,13)</f>
        <v>82</v>
      </c>
      <c r="N886" s="83">
        <f>VLOOKUP($A$886,Raport1!$B$8:$T$280,14)</f>
        <v>83</v>
      </c>
      <c r="O886" s="83">
        <f>VLOOKUP($A$886,Raport1!$B$8:$T$280,15)</f>
        <v>84</v>
      </c>
      <c r="P886" s="83">
        <f>VLOOKUP($A$886,Raport1!$B$8:$T$280,16)</f>
        <v>85</v>
      </c>
      <c r="Q886" s="83">
        <f>VLOOKUP($A$886,Raport1!$B$8:$T$280,17)</f>
        <v>85</v>
      </c>
      <c r="R886" s="83">
        <f>VLOOKUP($A$886,Raport1!$B$8:$T$280,18)</f>
        <v>78.5</v>
      </c>
      <c r="S886" s="80">
        <f t="shared" si="483"/>
        <v>1246</v>
      </c>
      <c r="T886" s="80">
        <f t="shared" ref="T886:T894" si="485">ROUND(S886/COUNT(D886:R886),2)</f>
        <v>83.07</v>
      </c>
      <c r="U886" s="337" t="s">
        <v>203</v>
      </c>
      <c r="V886" s="340" t="s">
        <v>33</v>
      </c>
    </row>
    <row r="887" spans="1:22" ht="15" customHeight="1">
      <c r="A887" s="361"/>
      <c r="B887" s="26"/>
      <c r="C887" s="35" t="s">
        <v>35</v>
      </c>
      <c r="D887" s="84">
        <f>VLOOKUP($A$886,Raport2!$B$8:$T$280,4)</f>
        <v>85.5</v>
      </c>
      <c r="E887" s="84">
        <f>VLOOKUP($A$886,Raport2!$B$8:$T$280,5)</f>
        <v>88.5</v>
      </c>
      <c r="F887" s="84">
        <f>VLOOKUP($A$886,Raport2!$B$8:$T$280,6)</f>
        <v>85</v>
      </c>
      <c r="G887" s="84">
        <f>VLOOKUP($A$886,Raport2!$B$8:$T$280,7)</f>
        <v>87</v>
      </c>
      <c r="H887" s="84">
        <f>VLOOKUP($A$886,Raport2!$B$8:$T$280,8)</f>
        <v>89.5</v>
      </c>
      <c r="I887" s="84">
        <f>VLOOKUP($A$886,Raport2!$B$8:$T$280,9)</f>
        <v>86</v>
      </c>
      <c r="J887" s="84">
        <f>VLOOKUP($A$886,Raport2!$B$8:$T$280,10)</f>
        <v>90</v>
      </c>
      <c r="K887" s="84">
        <f>VLOOKUP($A$886,Raport2!$B$8:$T$280,11)</f>
        <v>82</v>
      </c>
      <c r="L887" s="84">
        <f>VLOOKUP($A$886,Raport2!$B$8:$T$280,12)</f>
        <v>85.5</v>
      </c>
      <c r="M887" s="84">
        <f>VLOOKUP($A$886,Raport2!$B$8:$T$280,13)</f>
        <v>84</v>
      </c>
      <c r="N887" s="84">
        <f>VLOOKUP($A$886,Raport2!$B$8:$T$280,14)</f>
        <v>87</v>
      </c>
      <c r="O887" s="84">
        <f>VLOOKUP($A$886,Raport2!$B$8:$T$280,15)</f>
        <v>89</v>
      </c>
      <c r="P887" s="84">
        <f>VLOOKUP($A$886,Raport2!$B$8:$T$280,16)</f>
        <v>92</v>
      </c>
      <c r="Q887" s="84">
        <f>VLOOKUP($A$886,Raport2!$B$8:$T$280,17)</f>
        <v>88</v>
      </c>
      <c r="R887" s="84">
        <f>VLOOKUP($A$886,Raport2!$B$8:$T$280,18)</f>
        <v>88</v>
      </c>
      <c r="S887" s="38">
        <f t="shared" si="483"/>
        <v>1307</v>
      </c>
      <c r="T887" s="38">
        <f t="shared" si="485"/>
        <v>87.13</v>
      </c>
      <c r="U887" s="375"/>
      <c r="V887" s="340"/>
    </row>
    <row r="888" spans="1:22" ht="15" customHeight="1">
      <c r="A888" s="361"/>
      <c r="B888" s="342" t="str">
        <f>VLOOKUP($A$886,PresensiMIPA!$A$7:$W$360,7)</f>
        <v>RISKA AMALIA FIRMANSYAH</v>
      </c>
      <c r="C888" s="35" t="s">
        <v>22</v>
      </c>
      <c r="D888" s="84">
        <f>VLOOKUP($A$886,Raport3!$B$8:$T$280,4)</f>
        <v>89</v>
      </c>
      <c r="E888" s="84">
        <f>VLOOKUP($A$886,Raport3!$B$8:$T$280,5)</f>
        <v>90</v>
      </c>
      <c r="F888" s="84">
        <f>VLOOKUP($A$886,Raport3!$B$8:$T$280,6)</f>
        <v>86</v>
      </c>
      <c r="G888" s="84">
        <f>VLOOKUP($A$886,Raport3!$B$8:$T$280,7)</f>
        <v>91</v>
      </c>
      <c r="H888" s="84">
        <f>VLOOKUP($A$886,Raport3!$B$8:$T$280,8)</f>
        <v>87.5</v>
      </c>
      <c r="I888" s="84">
        <f>VLOOKUP($A$886,Raport3!$B$8:$T$280,9)</f>
        <v>89</v>
      </c>
      <c r="J888" s="84">
        <f>VLOOKUP($A$886,Raport3!$B$8:$T$280,10)</f>
        <v>94</v>
      </c>
      <c r="K888" s="84">
        <f>VLOOKUP($A$886,Raport3!$B$8:$T$280,11)</f>
        <v>87</v>
      </c>
      <c r="L888" s="84">
        <f>VLOOKUP($A$886,Raport3!$B$8:$T$280,12)</f>
        <v>87.5</v>
      </c>
      <c r="M888" s="84">
        <f>VLOOKUP($A$886,Raport3!$B$8:$T$280,13)</f>
        <v>89.5</v>
      </c>
      <c r="N888" s="84">
        <f>VLOOKUP($A$886,Raport3!$B$8:$T$280,14)</f>
        <v>89</v>
      </c>
      <c r="O888" s="84">
        <f>VLOOKUP($A$886,Raport3!$B$8:$T$280,15)</f>
        <v>89.5</v>
      </c>
      <c r="P888" s="84">
        <f>VLOOKUP($A$886,Raport3!$B$8:$T$280,16)</f>
        <v>93</v>
      </c>
      <c r="Q888" s="84">
        <f>VLOOKUP($A$886,Raport3!$B$8:$T$280,17)</f>
        <v>86.5</v>
      </c>
      <c r="R888" s="84">
        <f>VLOOKUP($A$886,Raport3!$B$8:$T$280,18)</f>
        <v>93</v>
      </c>
      <c r="S888" s="38">
        <f t="shared" si="483"/>
        <v>1341.5</v>
      </c>
      <c r="T888" s="38">
        <f t="shared" si="485"/>
        <v>89.43</v>
      </c>
      <c r="U888" s="375"/>
      <c r="V888" s="340"/>
    </row>
    <row r="889" spans="1:22" ht="15" customHeight="1">
      <c r="A889" s="361"/>
      <c r="B889" s="342"/>
      <c r="C889" s="35" t="s">
        <v>23</v>
      </c>
      <c r="D889" s="84">
        <f>VLOOKUP($A$886,Raport4!$B$8:$T$255,4)</f>
        <v>90.5</v>
      </c>
      <c r="E889" s="84">
        <f>VLOOKUP($A$886,Raport4!$B$8:$T$255,5)</f>
        <v>96</v>
      </c>
      <c r="F889" s="84">
        <f>VLOOKUP($A$886,Raport4!$B$8:$T$255,6)</f>
        <v>88.5</v>
      </c>
      <c r="G889" s="84">
        <f>VLOOKUP($A$886,Raport4!$B$8:$T$255,7)</f>
        <v>93.5</v>
      </c>
      <c r="H889" s="84">
        <f>VLOOKUP($A$886,Raport4!$B$8:$T$255,8)</f>
        <v>91</v>
      </c>
      <c r="I889" s="84">
        <f>VLOOKUP($A$886,Raport4!$B$8:$T$255,9)</f>
        <v>94</v>
      </c>
      <c r="J889" s="84">
        <f>VLOOKUP($A$886,Raport4!$B$8:$T$255,10)</f>
        <v>95</v>
      </c>
      <c r="K889" s="84">
        <f>VLOOKUP($A$886,Raport4!$B$8:$T$255,11)</f>
        <v>87</v>
      </c>
      <c r="L889" s="84">
        <f>VLOOKUP($A$886,Raport4!$B$8:$T$255,12)</f>
        <v>87.5</v>
      </c>
      <c r="M889" s="84">
        <f>VLOOKUP($A$886,Raport4!$B$8:$T$255,12)</f>
        <v>87.5</v>
      </c>
      <c r="N889" s="84">
        <f>VLOOKUP($A$886,Raport4!$B$8:$T$255,14)</f>
        <v>90.5</v>
      </c>
      <c r="O889" s="84">
        <f>VLOOKUP($A$886,Raport4!$B$8:$T$255,15)</f>
        <v>93.5</v>
      </c>
      <c r="P889" s="84">
        <f>VLOOKUP($A$886,Raport4!$B$8:$T$255,16)</f>
        <v>93.5</v>
      </c>
      <c r="Q889" s="84">
        <f>VLOOKUP($A$886,Raport4!$B$8:$T$255,17)</f>
        <v>90</v>
      </c>
      <c r="R889" s="84">
        <f>VLOOKUP($A$886,Raport4!$B$8:$T$255,18)</f>
        <v>93.5</v>
      </c>
      <c r="S889" s="38">
        <f t="shared" si="483"/>
        <v>1371.5</v>
      </c>
      <c r="T889" s="38">
        <f t="shared" si="485"/>
        <v>91.43</v>
      </c>
      <c r="U889" s="375"/>
      <c r="V889" s="340"/>
    </row>
    <row r="890" spans="1:22" ht="15" customHeight="1">
      <c r="A890" s="361"/>
      <c r="B890" s="77" t="str">
        <f>VLOOKUP($A$886,PresensiMIPA!$A$7:$W$360,4)</f>
        <v>3526036207040001</v>
      </c>
      <c r="C890" s="35" t="s">
        <v>24</v>
      </c>
      <c r="D890" s="84">
        <f>VLOOKUP($A$886,Raport5!$B$8:$T$280,4)</f>
        <v>91</v>
      </c>
      <c r="E890" s="84">
        <f>VLOOKUP($A$886,Raport5!$B$8:$T$280,5)</f>
        <v>97</v>
      </c>
      <c r="F890" s="84">
        <f>VLOOKUP($A$886,Raport5!$B$8:$T$280,6)</f>
        <v>91</v>
      </c>
      <c r="G890" s="84">
        <f>VLOOKUP($A$886,Raport5!$B$8:$T$280,7)</f>
        <v>94</v>
      </c>
      <c r="H890" s="84">
        <f>VLOOKUP($A$886,Raport5!$B$8:$T$280,8)</f>
        <v>95</v>
      </c>
      <c r="I890" s="84">
        <f>VLOOKUP($A$886,Raport5!$B$8:$T$280,9)</f>
        <v>95</v>
      </c>
      <c r="J890" s="84">
        <f>VLOOKUP($A$886,Raport5!$B$8:$T$280,10)</f>
        <v>96.5</v>
      </c>
      <c r="K890" s="84">
        <f>VLOOKUP($A$886,Raport5!$B$8:$T$280,11)</f>
        <v>90</v>
      </c>
      <c r="L890" s="84">
        <f>VLOOKUP($A$886,Raport5!$B$8:$T$280,12)</f>
        <v>92.5</v>
      </c>
      <c r="M890" s="84">
        <f>VLOOKUP($A$886,Raport5!$B$8:$T$280,13)</f>
        <v>95</v>
      </c>
      <c r="N890" s="84">
        <f>VLOOKUP($A$886,Raport5!$B$8:$T$280,14)</f>
        <v>94</v>
      </c>
      <c r="O890" s="84">
        <f>VLOOKUP($A$886,Raport5!$B$8:$T$280,15)</f>
        <v>96</v>
      </c>
      <c r="P890" s="84">
        <f>VLOOKUP($A$886,Raport5!$B$8:$T$280,16)</f>
        <v>95</v>
      </c>
      <c r="Q890" s="84">
        <f>VLOOKUP($A$886,Raport5!$B$8:$T$280,17)</f>
        <v>93</v>
      </c>
      <c r="R890" s="84">
        <f>VLOOKUP($A$886,Raport5!$B$8:$T$280,18)</f>
        <v>94.5</v>
      </c>
      <c r="S890" s="38">
        <f t="shared" si="483"/>
        <v>1409.5</v>
      </c>
      <c r="T890" s="38">
        <f t="shared" si="485"/>
        <v>93.97</v>
      </c>
      <c r="U890" s="375"/>
      <c r="V890" s="340"/>
    </row>
    <row r="891" spans="1:22" ht="15" customHeight="1">
      <c r="A891" s="361"/>
      <c r="B891" s="78">
        <f>VLOOKUP($A$886,PresensiMIPA!$A$7:$W$360,2)</f>
        <v>12470</v>
      </c>
      <c r="C891" s="35" t="s">
        <v>67</v>
      </c>
      <c r="D891" s="84">
        <f>VLOOKUP($A$886,Raport6!$B$8:$T$280,4)</f>
        <v>91.5</v>
      </c>
      <c r="E891" s="84">
        <f>VLOOKUP($A$886,Raport6!$B$8:$T$280,5)</f>
        <v>98</v>
      </c>
      <c r="F891" s="84">
        <f>VLOOKUP($A$886,Raport6!$B$8:$T$280,6)</f>
        <v>95</v>
      </c>
      <c r="G891" s="84">
        <f>VLOOKUP($A$886,Raport6!$B$8:$T$280,7)</f>
        <v>94</v>
      </c>
      <c r="H891" s="84">
        <f>VLOOKUP($A$886,Raport6!$B$8:$T$280,8)</f>
        <v>95</v>
      </c>
      <c r="I891" s="84">
        <f>VLOOKUP($A$886,Raport6!$B$8:$T$280,9)</f>
        <v>96</v>
      </c>
      <c r="J891" s="84">
        <f>VLOOKUP($A$886,Raport6!$B$8:$T$280,10)</f>
        <v>99.5</v>
      </c>
      <c r="K891" s="84">
        <f>VLOOKUP($A$886,Raport6!$B$8:$T$280,11)</f>
        <v>93</v>
      </c>
      <c r="L891" s="84">
        <f>VLOOKUP($A$886,Raport6!$B$8:$T$280,12)</f>
        <v>95</v>
      </c>
      <c r="M891" s="84">
        <f>VLOOKUP($A$886,Raport6!$B$8:$T$280,13)</f>
        <v>97.5</v>
      </c>
      <c r="N891" s="84">
        <f>VLOOKUP($A$886,Raport6!$B$8:$T$280,14)</f>
        <v>93</v>
      </c>
      <c r="O891" s="84">
        <f>VLOOKUP($A$886,Raport6!$B$8:$T$280,15)</f>
        <v>96</v>
      </c>
      <c r="P891" s="84">
        <f>VLOOKUP($A$886,Raport6!$B$8:$T$280,16)</f>
        <v>97</v>
      </c>
      <c r="Q891" s="84">
        <f>VLOOKUP($A$886,Raport6!$B$8:$T$280,17)</f>
        <v>94</v>
      </c>
      <c r="R891" s="84">
        <f>VLOOKUP($A$886,Raport6!$B$8:$T$280,18)</f>
        <v>95</v>
      </c>
      <c r="S891" s="38">
        <f t="shared" si="483"/>
        <v>1429.5</v>
      </c>
      <c r="T891" s="38">
        <f t="shared" si="485"/>
        <v>95.3</v>
      </c>
      <c r="U891" s="375"/>
      <c r="V891" s="340"/>
    </row>
    <row r="892" spans="1:22" ht="15" customHeight="1">
      <c r="A892" s="361"/>
      <c r="B892" s="78" t="str">
        <f>VLOOKUP($A$886,PresensiMIPA!$A$7:$W$360,3)</f>
        <v>0047885748</v>
      </c>
      <c r="C892" s="28" t="s">
        <v>21</v>
      </c>
      <c r="D892" s="40">
        <f t="shared" ref="D892:S892" si="486">ROUND(((D886+D887+D888+D889+D890+D891)/6),2)</f>
        <v>88.5</v>
      </c>
      <c r="E892" s="40">
        <f t="shared" si="486"/>
        <v>91.58</v>
      </c>
      <c r="F892" s="40">
        <f t="shared" si="486"/>
        <v>87.67</v>
      </c>
      <c r="G892" s="40">
        <f t="shared" si="486"/>
        <v>90.33</v>
      </c>
      <c r="H892" s="40">
        <f t="shared" si="486"/>
        <v>91.25</v>
      </c>
      <c r="I892" s="40">
        <f t="shared" si="486"/>
        <v>90.25</v>
      </c>
      <c r="J892" s="40">
        <f t="shared" si="486"/>
        <v>93.33</v>
      </c>
      <c r="K892" s="40">
        <f t="shared" si="486"/>
        <v>86.58</v>
      </c>
      <c r="L892" s="40">
        <f t="shared" si="486"/>
        <v>88.92</v>
      </c>
      <c r="M892" s="40">
        <f t="shared" ref="M892" si="487">ROUND(((M886+M887+M888+M889+M890+M891)/6),2)</f>
        <v>89.25</v>
      </c>
      <c r="N892" s="40">
        <f t="shared" si="486"/>
        <v>89.42</v>
      </c>
      <c r="O892" s="40">
        <f t="shared" si="486"/>
        <v>91.33</v>
      </c>
      <c r="P892" s="40">
        <f t="shared" si="486"/>
        <v>92.58</v>
      </c>
      <c r="Q892" s="40">
        <f t="shared" si="486"/>
        <v>89.42</v>
      </c>
      <c r="R892" s="40">
        <f t="shared" si="486"/>
        <v>90.42</v>
      </c>
      <c r="S892" s="39">
        <f t="shared" si="486"/>
        <v>1350.83</v>
      </c>
      <c r="T892" s="40">
        <f t="shared" si="485"/>
        <v>90.06</v>
      </c>
      <c r="U892" s="375"/>
      <c r="V892" s="340"/>
    </row>
    <row r="893" spans="1:22" ht="15" customHeight="1">
      <c r="A893" s="361"/>
      <c r="B893" s="78"/>
      <c r="C893" s="28" t="s">
        <v>206</v>
      </c>
      <c r="D893" s="79">
        <f>VLOOKUP($A$886,'Nilai USP'!$B$8:$T$280,4)</f>
        <v>95</v>
      </c>
      <c r="E893" s="79">
        <f>VLOOKUP($A$886,'Nilai USP'!$B$8:$T$280,5)</f>
        <v>90</v>
      </c>
      <c r="F893" s="79">
        <f>VLOOKUP($A$886,'Nilai USP'!$B$8:$T$280,6)</f>
        <v>93</v>
      </c>
      <c r="G893" s="79">
        <f>VLOOKUP($A$886,'Nilai USP'!$B$8:$T$280,7)</f>
        <v>91</v>
      </c>
      <c r="H893" s="79">
        <f>VLOOKUP($A$886,'Nilai USP'!$B$8:$T$280,8)</f>
        <v>86</v>
      </c>
      <c r="I893" s="79">
        <f>VLOOKUP($A$886,'Nilai USP'!$B$8:$T$280,9)</f>
        <v>93</v>
      </c>
      <c r="J893" s="79">
        <f>VLOOKUP($A$886,'Nilai USP'!$B$8:$T$280,10)</f>
        <v>96</v>
      </c>
      <c r="K893" s="79">
        <f>VLOOKUP($A$886,'Nilai USP'!$B$8:$T$280,11)</f>
        <v>97</v>
      </c>
      <c r="L893" s="79">
        <f>VLOOKUP($A$886,'Nilai USP'!$B$8:$T$280,12)</f>
        <v>94</v>
      </c>
      <c r="M893" s="79">
        <f>VLOOKUP($A$886,'Nilai USP'!$B$8:$T$280,13)</f>
        <v>98.235294117647058</v>
      </c>
      <c r="N893" s="79">
        <f>VLOOKUP($A$886,'Nilai USP'!$B$8:$T$280,14)</f>
        <v>91</v>
      </c>
      <c r="O893" s="79">
        <f>VLOOKUP($A$886,'Nilai USP'!$B$8:$T$280,15)</f>
        <v>90</v>
      </c>
      <c r="P893" s="79">
        <f>VLOOKUP($A$886,'Nilai USP'!$B$8:$T$280,16)</f>
        <v>89</v>
      </c>
      <c r="Q893" s="79">
        <f>VLOOKUP($A$886,'Nilai USP'!$B$8:$T$280,17)</f>
        <v>89</v>
      </c>
      <c r="R893" s="79">
        <f>VLOOKUP($A$886,'Nilai USP'!$B$8:$T$280,18)</f>
        <v>88</v>
      </c>
      <c r="S893" s="38">
        <f t="shared" ref="S893:S900" si="488">SUM(D893:R893)</f>
        <v>1380.2352941176471</v>
      </c>
      <c r="T893" s="38">
        <f t="shared" si="485"/>
        <v>92.02</v>
      </c>
      <c r="U893" s="375"/>
      <c r="V893" s="340"/>
    </row>
    <row r="894" spans="1:22" ht="15" customHeight="1" thickBot="1">
      <c r="A894" s="362"/>
      <c r="B894" s="29"/>
      <c r="C894" s="37" t="s">
        <v>205</v>
      </c>
      <c r="D894" s="41">
        <f t="shared" ref="D894:R894" si="489">ROUND((D892*$V$6+D893*$V$7),0)</f>
        <v>92</v>
      </c>
      <c r="E894" s="41">
        <f t="shared" si="489"/>
        <v>91</v>
      </c>
      <c r="F894" s="41">
        <f t="shared" si="489"/>
        <v>90</v>
      </c>
      <c r="G894" s="41">
        <f t="shared" si="489"/>
        <v>91</v>
      </c>
      <c r="H894" s="41">
        <f t="shared" si="489"/>
        <v>89</v>
      </c>
      <c r="I894" s="41">
        <f t="shared" si="489"/>
        <v>92</v>
      </c>
      <c r="J894" s="41">
        <f t="shared" si="489"/>
        <v>95</v>
      </c>
      <c r="K894" s="41">
        <f t="shared" si="489"/>
        <v>92</v>
      </c>
      <c r="L894" s="41">
        <f t="shared" si="489"/>
        <v>91</v>
      </c>
      <c r="M894" s="41">
        <f t="shared" si="489"/>
        <v>94</v>
      </c>
      <c r="N894" s="41">
        <f t="shared" si="489"/>
        <v>90</v>
      </c>
      <c r="O894" s="41">
        <f t="shared" si="489"/>
        <v>91</v>
      </c>
      <c r="P894" s="41">
        <f t="shared" si="489"/>
        <v>91</v>
      </c>
      <c r="Q894" s="41">
        <f t="shared" si="489"/>
        <v>89</v>
      </c>
      <c r="R894" s="41">
        <f t="shared" si="489"/>
        <v>89</v>
      </c>
      <c r="S894" s="41">
        <f t="shared" si="488"/>
        <v>1367</v>
      </c>
      <c r="T894" s="41">
        <f t="shared" si="485"/>
        <v>91.13</v>
      </c>
      <c r="U894" s="376"/>
      <c r="V894" s="341"/>
    </row>
    <row r="895" spans="1:22" ht="15" customHeight="1" thickTop="1">
      <c r="A895" s="377">
        <v>99</v>
      </c>
      <c r="B895" s="26"/>
      <c r="C895" s="34" t="s">
        <v>34</v>
      </c>
      <c r="D895" s="83">
        <f>VLOOKUP($A$895,Raport1!$B$8:$T$280,4)</f>
        <v>81</v>
      </c>
      <c r="E895" s="83">
        <f>VLOOKUP($A$895,Raport1!$B$8:$T$280,5)</f>
        <v>82.5</v>
      </c>
      <c r="F895" s="83">
        <f>VLOOKUP($A$895,Raport1!$B$8:$T$280,6)</f>
        <v>75</v>
      </c>
      <c r="G895" s="83">
        <f>VLOOKUP($A$895,Raport1!$B$8:$T$280,7)</f>
        <v>78</v>
      </c>
      <c r="H895" s="83">
        <f>VLOOKUP($A$895,Raport1!$B$8:$T$280,8)</f>
        <v>83</v>
      </c>
      <c r="I895" s="83">
        <f>VLOOKUP($A$895,Raport1!$B$8:$T$280,9)</f>
        <v>79</v>
      </c>
      <c r="J895" s="83">
        <f>VLOOKUP($A$895,Raport1!$B$8:$T$280,10)</f>
        <v>88</v>
      </c>
      <c r="K895" s="83">
        <f>VLOOKUP($A$895,Raport1!$B$8:$T$280,11)</f>
        <v>80.5</v>
      </c>
      <c r="L895" s="83">
        <f>VLOOKUP($A$895,Raport1!$B$8:$T$280,12)</f>
        <v>83</v>
      </c>
      <c r="M895" s="83">
        <f>VLOOKUP($A$895,Raport1!$B$8:$T$280,13)</f>
        <v>74.5</v>
      </c>
      <c r="N895" s="83">
        <f>VLOOKUP($A$895,Raport1!$B$8:$T$280,14)</f>
        <v>74</v>
      </c>
      <c r="O895" s="83">
        <f>VLOOKUP($A$895,Raport1!$B$8:$T$280,15)</f>
        <v>79</v>
      </c>
      <c r="P895" s="83">
        <f>VLOOKUP($A$895,Raport1!$B$8:$T$280,16)</f>
        <v>70</v>
      </c>
      <c r="Q895" s="83">
        <f>VLOOKUP($A$895,Raport1!$B$8:$T$280,17)</f>
        <v>81</v>
      </c>
      <c r="R895" s="83">
        <f>VLOOKUP($A$895,Raport1!$B$8:$T$280,18)</f>
        <v>77</v>
      </c>
      <c r="S895" s="80">
        <f t="shared" si="488"/>
        <v>1185.5</v>
      </c>
      <c r="T895" s="80">
        <f t="shared" ref="T895:T903" si="490">ROUND(S895/COUNT(D895:R895),2)</f>
        <v>79.03</v>
      </c>
      <c r="U895" s="337" t="s">
        <v>203</v>
      </c>
      <c r="V895" s="340" t="s">
        <v>33</v>
      </c>
    </row>
    <row r="896" spans="1:22" ht="15" customHeight="1">
      <c r="A896" s="361"/>
      <c r="B896" s="26"/>
      <c r="C896" s="35" t="s">
        <v>35</v>
      </c>
      <c r="D896" s="84">
        <f>VLOOKUP($A$895,Raport2!$B$8:$T$280,4)</f>
        <v>82.5</v>
      </c>
      <c r="E896" s="84">
        <f>VLOOKUP($A$895,Raport2!$B$8:$T$280,5)</f>
        <v>83</v>
      </c>
      <c r="F896" s="84">
        <f>VLOOKUP($A$895,Raport2!$B$8:$T$280,6)</f>
        <v>76.5</v>
      </c>
      <c r="G896" s="84">
        <f>VLOOKUP($A$895,Raport2!$B$8:$T$280,7)</f>
        <v>86.5</v>
      </c>
      <c r="H896" s="84">
        <f>VLOOKUP($A$895,Raport2!$B$8:$T$280,8)</f>
        <v>83</v>
      </c>
      <c r="I896" s="84">
        <f>VLOOKUP($A$895,Raport2!$B$8:$T$280,9)</f>
        <v>82.5</v>
      </c>
      <c r="J896" s="84">
        <f>VLOOKUP($A$895,Raport2!$B$8:$T$280,10)</f>
        <v>89</v>
      </c>
      <c r="K896" s="84">
        <f>VLOOKUP($A$895,Raport2!$B$8:$T$280,11)</f>
        <v>82</v>
      </c>
      <c r="L896" s="84">
        <f>VLOOKUP($A$895,Raport2!$B$8:$T$280,12)</f>
        <v>85.5</v>
      </c>
      <c r="M896" s="84">
        <f>VLOOKUP($A$895,Raport2!$B$8:$T$280,13)</f>
        <v>78.5</v>
      </c>
      <c r="N896" s="84">
        <f>VLOOKUP($A$895,Raport2!$B$8:$T$280,14)</f>
        <v>79</v>
      </c>
      <c r="O896" s="84">
        <f>VLOOKUP($A$895,Raport2!$B$8:$T$280,15)</f>
        <v>81</v>
      </c>
      <c r="P896" s="84">
        <f>VLOOKUP($A$895,Raport2!$B$8:$T$280,16)</f>
        <v>81</v>
      </c>
      <c r="Q896" s="84">
        <f>VLOOKUP($A$895,Raport2!$B$8:$T$280,17)</f>
        <v>83.5</v>
      </c>
      <c r="R896" s="84">
        <f>VLOOKUP($A$895,Raport2!$B$8:$T$280,18)</f>
        <v>85</v>
      </c>
      <c r="S896" s="38">
        <f t="shared" si="488"/>
        <v>1238.5</v>
      </c>
      <c r="T896" s="38">
        <f t="shared" si="490"/>
        <v>82.57</v>
      </c>
      <c r="U896" s="375"/>
      <c r="V896" s="340"/>
    </row>
    <row r="897" spans="1:22" ht="15" customHeight="1">
      <c r="A897" s="361"/>
      <c r="B897" s="342" t="str">
        <f>VLOOKUP($A$895,PresensiMIPA!$A$7:$W$360,7)</f>
        <v>SILVI FITRIA OKTAVIANI</v>
      </c>
      <c r="C897" s="35" t="s">
        <v>22</v>
      </c>
      <c r="D897" s="84">
        <f>VLOOKUP($A$895,Raport3!$B$8:$T$280,4)</f>
        <v>85</v>
      </c>
      <c r="E897" s="84">
        <f>VLOOKUP($A$895,Raport3!$B$8:$T$280,5)</f>
        <v>85.5</v>
      </c>
      <c r="F897" s="84">
        <f>VLOOKUP($A$895,Raport3!$B$8:$T$280,6)</f>
        <v>85</v>
      </c>
      <c r="G897" s="84">
        <f>VLOOKUP($A$895,Raport3!$B$8:$T$280,7)</f>
        <v>89.5</v>
      </c>
      <c r="H897" s="84">
        <f>VLOOKUP($A$895,Raport3!$B$8:$T$280,8)</f>
        <v>83</v>
      </c>
      <c r="I897" s="84">
        <f>VLOOKUP($A$895,Raport3!$B$8:$T$280,9)</f>
        <v>85.5</v>
      </c>
      <c r="J897" s="84">
        <f>VLOOKUP($A$895,Raport3!$B$8:$T$280,10)</f>
        <v>92</v>
      </c>
      <c r="K897" s="84">
        <f>VLOOKUP($A$895,Raport3!$B$8:$T$280,11)</f>
        <v>87</v>
      </c>
      <c r="L897" s="84">
        <f>VLOOKUP($A$895,Raport3!$B$8:$T$280,12)</f>
        <v>85</v>
      </c>
      <c r="M897" s="84">
        <f>VLOOKUP($A$895,Raport3!$B$8:$T$280,13)</f>
        <v>85</v>
      </c>
      <c r="N897" s="84">
        <f>VLOOKUP($A$895,Raport3!$B$8:$T$280,14)</f>
        <v>82</v>
      </c>
      <c r="O897" s="84">
        <f>VLOOKUP($A$895,Raport3!$B$8:$T$280,15)</f>
        <v>83.5</v>
      </c>
      <c r="P897" s="84">
        <f>VLOOKUP($A$895,Raport3!$B$8:$T$280,16)</f>
        <v>88</v>
      </c>
      <c r="Q897" s="84">
        <f>VLOOKUP($A$895,Raport3!$B$8:$T$280,17)</f>
        <v>85</v>
      </c>
      <c r="R897" s="84">
        <f>VLOOKUP($A$895,Raport3!$B$8:$T$280,18)</f>
        <v>84</v>
      </c>
      <c r="S897" s="38">
        <f t="shared" si="488"/>
        <v>1285</v>
      </c>
      <c r="T897" s="38">
        <f t="shared" si="490"/>
        <v>85.67</v>
      </c>
      <c r="U897" s="375"/>
      <c r="V897" s="340"/>
    </row>
    <row r="898" spans="1:22" ht="15" customHeight="1">
      <c r="A898" s="361"/>
      <c r="B898" s="342"/>
      <c r="C898" s="35" t="s">
        <v>23</v>
      </c>
      <c r="D898" s="84">
        <f>VLOOKUP($A$895,Raport4!$B$8:$T$255,4)</f>
        <v>86.5</v>
      </c>
      <c r="E898" s="84">
        <f>VLOOKUP($A$895,Raport4!$B$8:$T$255,5)</f>
        <v>90</v>
      </c>
      <c r="F898" s="84">
        <f>VLOOKUP($A$895,Raport4!$B$8:$T$255,6)</f>
        <v>86</v>
      </c>
      <c r="G898" s="84">
        <f>VLOOKUP($A$895,Raport4!$B$8:$T$255,7)</f>
        <v>90</v>
      </c>
      <c r="H898" s="84">
        <f>VLOOKUP($A$895,Raport4!$B$8:$T$255,8)</f>
        <v>89</v>
      </c>
      <c r="I898" s="84">
        <f>VLOOKUP($A$895,Raport4!$B$8:$T$255,9)</f>
        <v>87</v>
      </c>
      <c r="J898" s="84">
        <f>VLOOKUP($A$895,Raport4!$B$8:$T$255,10)</f>
        <v>92</v>
      </c>
      <c r="K898" s="84">
        <f>VLOOKUP($A$895,Raport4!$B$8:$T$255,11)</f>
        <v>87</v>
      </c>
      <c r="L898" s="84">
        <f>VLOOKUP($A$895,Raport4!$B$8:$T$255,12)</f>
        <v>86</v>
      </c>
      <c r="M898" s="84">
        <f>VLOOKUP($A$895,Raport4!$B$8:$T$255,12)</f>
        <v>86</v>
      </c>
      <c r="N898" s="84">
        <f>VLOOKUP($A$895,Raport4!$B$8:$T$255,14)</f>
        <v>85</v>
      </c>
      <c r="O898" s="84">
        <f>VLOOKUP($A$895,Raport4!$B$8:$T$255,15)</f>
        <v>85</v>
      </c>
      <c r="P898" s="84">
        <f>VLOOKUP($A$895,Raport4!$B$8:$T$255,16)</f>
        <v>88.5</v>
      </c>
      <c r="Q898" s="84">
        <f>VLOOKUP($A$895,Raport4!$B$8:$T$255,17)</f>
        <v>86.5</v>
      </c>
      <c r="R898" s="84">
        <f>VLOOKUP($A$895,Raport4!$B$8:$T$255,18)</f>
        <v>85.5</v>
      </c>
      <c r="S898" s="38">
        <f t="shared" si="488"/>
        <v>1310</v>
      </c>
      <c r="T898" s="38">
        <f t="shared" si="490"/>
        <v>87.33</v>
      </c>
      <c r="U898" s="375"/>
      <c r="V898" s="340"/>
    </row>
    <row r="899" spans="1:22" ht="15" customHeight="1">
      <c r="A899" s="361"/>
      <c r="B899" s="77" t="str">
        <f>VLOOKUP($A$895,PresensiMIPA!$A$7:$W$360,4)</f>
        <v>3526027110030001</v>
      </c>
      <c r="C899" s="35" t="s">
        <v>24</v>
      </c>
      <c r="D899" s="84">
        <f>VLOOKUP($A$895,Raport5!$B$8:$T$280,4)</f>
        <v>92</v>
      </c>
      <c r="E899" s="84">
        <f>VLOOKUP($A$895,Raport5!$B$8:$T$280,5)</f>
        <v>93</v>
      </c>
      <c r="F899" s="84">
        <f>VLOOKUP($A$895,Raport5!$B$8:$T$280,6)</f>
        <v>89</v>
      </c>
      <c r="G899" s="84">
        <f>VLOOKUP($A$895,Raport5!$B$8:$T$280,7)</f>
        <v>90</v>
      </c>
      <c r="H899" s="84">
        <f>VLOOKUP($A$895,Raport5!$B$8:$T$280,8)</f>
        <v>93</v>
      </c>
      <c r="I899" s="84">
        <f>VLOOKUP($A$895,Raport5!$B$8:$T$280,9)</f>
        <v>88.5</v>
      </c>
      <c r="J899" s="84">
        <f>VLOOKUP($A$895,Raport5!$B$8:$T$280,10)</f>
        <v>93.5</v>
      </c>
      <c r="K899" s="84">
        <f>VLOOKUP($A$895,Raport5!$B$8:$T$280,11)</f>
        <v>86</v>
      </c>
      <c r="L899" s="84">
        <f>VLOOKUP($A$895,Raport5!$B$8:$T$280,12)</f>
        <v>90</v>
      </c>
      <c r="M899" s="84">
        <f>VLOOKUP($A$895,Raport5!$B$8:$T$280,13)</f>
        <v>88.5</v>
      </c>
      <c r="N899" s="84">
        <f>VLOOKUP($A$895,Raport5!$B$8:$T$280,14)</f>
        <v>88</v>
      </c>
      <c r="O899" s="84">
        <f>VLOOKUP($A$895,Raport5!$B$8:$T$280,15)</f>
        <v>88</v>
      </c>
      <c r="P899" s="84">
        <f>VLOOKUP($A$895,Raport5!$B$8:$T$280,16)</f>
        <v>86.5</v>
      </c>
      <c r="Q899" s="84">
        <f>VLOOKUP($A$895,Raport5!$B$8:$T$280,17)</f>
        <v>88</v>
      </c>
      <c r="R899" s="84">
        <f>VLOOKUP($A$895,Raport5!$B$8:$T$280,18)</f>
        <v>87.5</v>
      </c>
      <c r="S899" s="38">
        <f t="shared" si="488"/>
        <v>1341.5</v>
      </c>
      <c r="T899" s="38">
        <f t="shared" si="490"/>
        <v>89.43</v>
      </c>
      <c r="U899" s="375"/>
      <c r="V899" s="340"/>
    </row>
    <row r="900" spans="1:22" ht="15" customHeight="1">
      <c r="A900" s="361"/>
      <c r="B900" s="78">
        <f>VLOOKUP($A$895,PresensiMIPA!$A$7:$W$360,2)</f>
        <v>12491</v>
      </c>
      <c r="C900" s="35" t="s">
        <v>67</v>
      </c>
      <c r="D900" s="84">
        <f>VLOOKUP($A$895,Raport6!$B$8:$T$280,4)</f>
        <v>93.5</v>
      </c>
      <c r="E900" s="84">
        <f>VLOOKUP($A$895,Raport6!$B$8:$T$280,5)</f>
        <v>95</v>
      </c>
      <c r="F900" s="84">
        <f>VLOOKUP($A$895,Raport6!$B$8:$T$280,6)</f>
        <v>93</v>
      </c>
      <c r="G900" s="84">
        <f>VLOOKUP($A$895,Raport6!$B$8:$T$280,7)</f>
        <v>90</v>
      </c>
      <c r="H900" s="84">
        <f>VLOOKUP($A$895,Raport6!$B$8:$T$280,8)</f>
        <v>93</v>
      </c>
      <c r="I900" s="84">
        <f>VLOOKUP($A$895,Raport6!$B$8:$T$280,9)</f>
        <v>89</v>
      </c>
      <c r="J900" s="84">
        <f>VLOOKUP($A$895,Raport6!$B$8:$T$280,10)</f>
        <v>97.5</v>
      </c>
      <c r="K900" s="84">
        <f>VLOOKUP($A$895,Raport6!$B$8:$T$280,11)</f>
        <v>89</v>
      </c>
      <c r="L900" s="84">
        <f>VLOOKUP($A$895,Raport6!$B$8:$T$280,12)</f>
        <v>94</v>
      </c>
      <c r="M900" s="84">
        <f>VLOOKUP($A$895,Raport6!$B$8:$T$280,13)</f>
        <v>91.5</v>
      </c>
      <c r="N900" s="84">
        <f>VLOOKUP($A$895,Raport6!$B$8:$T$280,14)</f>
        <v>90.5</v>
      </c>
      <c r="O900" s="84">
        <f>VLOOKUP($A$895,Raport6!$B$8:$T$280,15)</f>
        <v>88</v>
      </c>
      <c r="P900" s="84">
        <f>VLOOKUP($A$895,Raport6!$B$8:$T$280,16)</f>
        <v>86.5</v>
      </c>
      <c r="Q900" s="84">
        <f>VLOOKUP($A$895,Raport6!$B$8:$T$280,17)</f>
        <v>87</v>
      </c>
      <c r="R900" s="84">
        <f>VLOOKUP($A$895,Raport6!$B$8:$T$280,18)</f>
        <v>88.5</v>
      </c>
      <c r="S900" s="38">
        <f t="shared" si="488"/>
        <v>1366</v>
      </c>
      <c r="T900" s="38">
        <f t="shared" si="490"/>
        <v>91.07</v>
      </c>
      <c r="U900" s="375"/>
      <c r="V900" s="340"/>
    </row>
    <row r="901" spans="1:22" ht="15" customHeight="1">
      <c r="A901" s="361"/>
      <c r="B901" s="78" t="str">
        <f>VLOOKUP($A$895,PresensiMIPA!$A$7:$W$360,3)</f>
        <v>0036328920</v>
      </c>
      <c r="C901" s="28" t="s">
        <v>21</v>
      </c>
      <c r="D901" s="40">
        <f t="shared" ref="D901:S901" si="491">ROUND(((D895+D896+D897+D898+D899+D900)/6),2)</f>
        <v>86.75</v>
      </c>
      <c r="E901" s="40">
        <f t="shared" si="491"/>
        <v>88.17</v>
      </c>
      <c r="F901" s="40">
        <f t="shared" si="491"/>
        <v>84.08</v>
      </c>
      <c r="G901" s="40">
        <f t="shared" si="491"/>
        <v>87.33</v>
      </c>
      <c r="H901" s="40">
        <f t="shared" si="491"/>
        <v>87.33</v>
      </c>
      <c r="I901" s="40">
        <f t="shared" si="491"/>
        <v>85.25</v>
      </c>
      <c r="J901" s="40">
        <f t="shared" si="491"/>
        <v>92</v>
      </c>
      <c r="K901" s="40">
        <f t="shared" si="491"/>
        <v>85.25</v>
      </c>
      <c r="L901" s="40">
        <f t="shared" si="491"/>
        <v>87.25</v>
      </c>
      <c r="M901" s="40">
        <f t="shared" ref="M901" si="492">ROUND(((M895+M896+M897+M898+M899+M900)/6),2)</f>
        <v>84</v>
      </c>
      <c r="N901" s="40">
        <f t="shared" si="491"/>
        <v>83.08</v>
      </c>
      <c r="O901" s="40">
        <f t="shared" si="491"/>
        <v>84.08</v>
      </c>
      <c r="P901" s="40">
        <f t="shared" si="491"/>
        <v>83.42</v>
      </c>
      <c r="Q901" s="40">
        <f t="shared" si="491"/>
        <v>85.17</v>
      </c>
      <c r="R901" s="40">
        <f t="shared" si="491"/>
        <v>84.58</v>
      </c>
      <c r="S901" s="39">
        <f t="shared" si="491"/>
        <v>1287.75</v>
      </c>
      <c r="T901" s="40">
        <f t="shared" si="490"/>
        <v>85.85</v>
      </c>
      <c r="U901" s="375"/>
      <c r="V901" s="340"/>
    </row>
    <row r="902" spans="1:22" ht="15" customHeight="1">
      <c r="A902" s="361"/>
      <c r="B902" s="78"/>
      <c r="C902" s="28" t="s">
        <v>206</v>
      </c>
      <c r="D902" s="79">
        <f>VLOOKUP($A$895,'Nilai USP'!$B$8:$T$280,4)</f>
        <v>100</v>
      </c>
      <c r="E902" s="79">
        <f>VLOOKUP($A$895,'Nilai USP'!$B$8:$T$280,5)</f>
        <v>90</v>
      </c>
      <c r="F902" s="79">
        <f>VLOOKUP($A$895,'Nilai USP'!$B$8:$T$280,6)</f>
        <v>94</v>
      </c>
      <c r="G902" s="79">
        <f>VLOOKUP($A$895,'Nilai USP'!$B$8:$T$280,7)</f>
        <v>88</v>
      </c>
      <c r="H902" s="79">
        <f>VLOOKUP($A$895,'Nilai USP'!$B$8:$T$280,8)</f>
        <v>84</v>
      </c>
      <c r="I902" s="79">
        <f>VLOOKUP($A$895,'Nilai USP'!$B$8:$T$280,9)</f>
        <v>95</v>
      </c>
      <c r="J902" s="79">
        <f>VLOOKUP($A$895,'Nilai USP'!$B$8:$T$280,10)</f>
        <v>99</v>
      </c>
      <c r="K902" s="79">
        <f>VLOOKUP($A$895,'Nilai USP'!$B$8:$T$280,11)</f>
        <v>96</v>
      </c>
      <c r="L902" s="79">
        <f>VLOOKUP($A$895,'Nilai USP'!$B$8:$T$280,12)</f>
        <v>93</v>
      </c>
      <c r="M902" s="79">
        <f>VLOOKUP($A$895,'Nilai USP'!$B$8:$T$280,13)</f>
        <v>97.35294117647058</v>
      </c>
      <c r="N902" s="79">
        <f>VLOOKUP($A$895,'Nilai USP'!$B$8:$T$280,14)</f>
        <v>88</v>
      </c>
      <c r="O902" s="79">
        <f>VLOOKUP($A$895,'Nilai USP'!$B$8:$T$280,15)</f>
        <v>84</v>
      </c>
      <c r="P902" s="79">
        <f>VLOOKUP($A$895,'Nilai USP'!$B$8:$T$280,16)</f>
        <v>89</v>
      </c>
      <c r="Q902" s="79">
        <f>VLOOKUP($A$895,'Nilai USP'!$B$8:$T$280,17)</f>
        <v>80</v>
      </c>
      <c r="R902" s="79">
        <f>VLOOKUP($A$895,'Nilai USP'!$B$8:$T$280,18)</f>
        <v>89</v>
      </c>
      <c r="S902" s="38">
        <f t="shared" ref="S902:S909" si="493">SUM(D902:R902)</f>
        <v>1366.3529411764707</v>
      </c>
      <c r="T902" s="38">
        <f t="shared" si="490"/>
        <v>91.09</v>
      </c>
      <c r="U902" s="375"/>
      <c r="V902" s="340"/>
    </row>
    <row r="903" spans="1:22" ht="15" customHeight="1" thickBot="1">
      <c r="A903" s="362"/>
      <c r="B903" s="29"/>
      <c r="C903" s="37" t="s">
        <v>205</v>
      </c>
      <c r="D903" s="41">
        <f t="shared" ref="D903:R903" si="494">ROUND((D901*$V$6+D902*$V$7),0)</f>
        <v>93</v>
      </c>
      <c r="E903" s="41">
        <f t="shared" si="494"/>
        <v>89</v>
      </c>
      <c r="F903" s="41">
        <f t="shared" si="494"/>
        <v>89</v>
      </c>
      <c r="G903" s="41">
        <f t="shared" si="494"/>
        <v>88</v>
      </c>
      <c r="H903" s="41">
        <f t="shared" si="494"/>
        <v>86</v>
      </c>
      <c r="I903" s="41">
        <f t="shared" si="494"/>
        <v>90</v>
      </c>
      <c r="J903" s="41">
        <f t="shared" si="494"/>
        <v>96</v>
      </c>
      <c r="K903" s="41">
        <f t="shared" si="494"/>
        <v>91</v>
      </c>
      <c r="L903" s="41">
        <f t="shared" si="494"/>
        <v>90</v>
      </c>
      <c r="M903" s="41">
        <f t="shared" si="494"/>
        <v>91</v>
      </c>
      <c r="N903" s="41">
        <f t="shared" si="494"/>
        <v>86</v>
      </c>
      <c r="O903" s="41">
        <f t="shared" si="494"/>
        <v>84</v>
      </c>
      <c r="P903" s="41">
        <f t="shared" si="494"/>
        <v>86</v>
      </c>
      <c r="Q903" s="41">
        <f t="shared" si="494"/>
        <v>83</v>
      </c>
      <c r="R903" s="41">
        <f t="shared" si="494"/>
        <v>87</v>
      </c>
      <c r="S903" s="41">
        <f t="shared" si="493"/>
        <v>1329</v>
      </c>
      <c r="T903" s="41">
        <f t="shared" si="490"/>
        <v>88.6</v>
      </c>
      <c r="U903" s="376"/>
      <c r="V903" s="341"/>
    </row>
    <row r="904" spans="1:22" ht="15" customHeight="1" thickTop="1">
      <c r="A904" s="377">
        <v>100</v>
      </c>
      <c r="B904" s="26"/>
      <c r="C904" s="34" t="s">
        <v>34</v>
      </c>
      <c r="D904" s="83">
        <f>VLOOKUP($A$904,Raport1!$B$8:$T$280,4)</f>
        <v>80.5</v>
      </c>
      <c r="E904" s="83">
        <f>VLOOKUP($A$904,Raport1!$B$8:$T$280,5)</f>
        <v>77</v>
      </c>
      <c r="F904" s="83">
        <f>VLOOKUP($A$904,Raport1!$B$8:$T$280,6)</f>
        <v>75</v>
      </c>
      <c r="G904" s="83">
        <f>VLOOKUP($A$904,Raport1!$B$8:$T$280,7)</f>
        <v>78</v>
      </c>
      <c r="H904" s="83">
        <f>VLOOKUP($A$904,Raport1!$B$8:$T$280,8)</f>
        <v>84</v>
      </c>
      <c r="I904" s="83">
        <f>VLOOKUP($A$904,Raport1!$B$8:$T$280,9)</f>
        <v>79</v>
      </c>
      <c r="J904" s="83">
        <f>VLOOKUP($A$904,Raport1!$B$8:$T$280,10)</f>
        <v>85</v>
      </c>
      <c r="K904" s="83">
        <f>VLOOKUP($A$904,Raport1!$B$8:$T$280,11)</f>
        <v>82.5</v>
      </c>
      <c r="L904" s="83">
        <f>VLOOKUP($A$904,Raport1!$B$8:$T$280,12)</f>
        <v>82.5</v>
      </c>
      <c r="M904" s="83">
        <f>VLOOKUP($A$904,Raport1!$B$8:$T$280,13)</f>
        <v>74</v>
      </c>
      <c r="N904" s="83">
        <f>VLOOKUP($A$904,Raport1!$B$8:$T$280,14)</f>
        <v>70</v>
      </c>
      <c r="O904" s="83">
        <f>VLOOKUP($A$904,Raport1!$B$8:$T$280,15)</f>
        <v>80.5</v>
      </c>
      <c r="P904" s="83">
        <f>VLOOKUP($A$904,Raport1!$B$8:$T$280,16)</f>
        <v>71</v>
      </c>
      <c r="Q904" s="83">
        <f>VLOOKUP($A$904,Raport1!$B$8:$T$280,17)</f>
        <v>78</v>
      </c>
      <c r="R904" s="83">
        <f>VLOOKUP($A$904,Raport1!$B$8:$T$280,18)</f>
        <v>74.5</v>
      </c>
      <c r="S904" s="80">
        <f t="shared" si="493"/>
        <v>1171.5</v>
      </c>
      <c r="T904" s="80">
        <f t="shared" ref="T904:T912" si="495">ROUND(S904/COUNT(D904:R904),2)</f>
        <v>78.099999999999994</v>
      </c>
      <c r="U904" s="337" t="s">
        <v>203</v>
      </c>
      <c r="V904" s="340" t="s">
        <v>33</v>
      </c>
    </row>
    <row r="905" spans="1:22" ht="15" customHeight="1">
      <c r="A905" s="361"/>
      <c r="B905" s="26"/>
      <c r="C905" s="35" t="s">
        <v>35</v>
      </c>
      <c r="D905" s="84">
        <f>VLOOKUP($A$904,Raport2!$B$8:$T$280,4)</f>
        <v>82</v>
      </c>
      <c r="E905" s="84">
        <f>VLOOKUP($A$904,Raport2!$B$8:$T$280,5)</f>
        <v>79.5</v>
      </c>
      <c r="F905" s="84">
        <f>VLOOKUP($A$904,Raport2!$B$8:$T$280,6)</f>
        <v>77</v>
      </c>
      <c r="G905" s="84">
        <f>VLOOKUP($A$904,Raport2!$B$8:$T$280,7)</f>
        <v>85.5</v>
      </c>
      <c r="H905" s="84">
        <f>VLOOKUP($A$904,Raport2!$B$8:$T$280,8)</f>
        <v>84</v>
      </c>
      <c r="I905" s="84">
        <f>VLOOKUP($A$904,Raport2!$B$8:$T$280,9)</f>
        <v>82</v>
      </c>
      <c r="J905" s="84">
        <f>VLOOKUP($A$904,Raport2!$B$8:$T$280,10)</f>
        <v>88</v>
      </c>
      <c r="K905" s="84">
        <f>VLOOKUP($A$904,Raport2!$B$8:$T$280,11)</f>
        <v>84</v>
      </c>
      <c r="L905" s="84">
        <f>VLOOKUP($A$904,Raport2!$B$8:$T$280,12)</f>
        <v>85</v>
      </c>
      <c r="M905" s="84">
        <f>VLOOKUP($A$904,Raport2!$B$8:$T$280,13)</f>
        <v>77.5</v>
      </c>
      <c r="N905" s="84">
        <f>VLOOKUP($A$904,Raport2!$B$8:$T$280,14)</f>
        <v>80</v>
      </c>
      <c r="O905" s="84">
        <f>VLOOKUP($A$904,Raport2!$B$8:$T$280,15)</f>
        <v>79.5</v>
      </c>
      <c r="P905" s="84">
        <f>VLOOKUP($A$904,Raport2!$B$8:$T$280,16)</f>
        <v>80</v>
      </c>
      <c r="Q905" s="84">
        <f>VLOOKUP($A$904,Raport2!$B$8:$T$280,17)</f>
        <v>82</v>
      </c>
      <c r="R905" s="84">
        <f>VLOOKUP($A$904,Raport2!$B$8:$T$280,18)</f>
        <v>82</v>
      </c>
      <c r="S905" s="38">
        <f t="shared" si="493"/>
        <v>1228</v>
      </c>
      <c r="T905" s="38">
        <f t="shared" si="495"/>
        <v>81.87</v>
      </c>
      <c r="U905" s="375"/>
      <c r="V905" s="340"/>
    </row>
    <row r="906" spans="1:22" ht="15" customHeight="1">
      <c r="A906" s="361"/>
      <c r="B906" s="342" t="str">
        <f>VLOOKUP($A$904,PresensiMIPA!$A$7:$W$360,7)</f>
        <v>SOFIA MUFARROHAH OKTAVIA</v>
      </c>
      <c r="C906" s="35" t="s">
        <v>22</v>
      </c>
      <c r="D906" s="84">
        <f>VLOOKUP($A$904,Raport3!$B$8:$T$280,4)</f>
        <v>82.5</v>
      </c>
      <c r="E906" s="84">
        <f>VLOOKUP($A$904,Raport3!$B$8:$T$280,5)</f>
        <v>81</v>
      </c>
      <c r="F906" s="84">
        <f>VLOOKUP($A$904,Raport3!$B$8:$T$280,6)</f>
        <v>84</v>
      </c>
      <c r="G906" s="84">
        <f>VLOOKUP($A$904,Raport3!$B$8:$T$280,7)</f>
        <v>88.5</v>
      </c>
      <c r="H906" s="84">
        <f>VLOOKUP($A$904,Raport3!$B$8:$T$280,8)</f>
        <v>83</v>
      </c>
      <c r="I906" s="84">
        <f>VLOOKUP($A$904,Raport3!$B$8:$T$280,9)</f>
        <v>85</v>
      </c>
      <c r="J906" s="84">
        <f>VLOOKUP($A$904,Raport3!$B$8:$T$280,10)</f>
        <v>88</v>
      </c>
      <c r="K906" s="84">
        <f>VLOOKUP($A$904,Raport3!$B$8:$T$280,11)</f>
        <v>87</v>
      </c>
      <c r="L906" s="84">
        <f>VLOOKUP($A$904,Raport3!$B$8:$T$280,12)</f>
        <v>84.5</v>
      </c>
      <c r="M906" s="84">
        <f>VLOOKUP($A$904,Raport3!$B$8:$T$280,13)</f>
        <v>86.5</v>
      </c>
      <c r="N906" s="84">
        <f>VLOOKUP($A$904,Raport3!$B$8:$T$280,14)</f>
        <v>83.5</v>
      </c>
      <c r="O906" s="84">
        <f>VLOOKUP($A$904,Raport3!$B$8:$T$280,15)</f>
        <v>76</v>
      </c>
      <c r="P906" s="84">
        <f>VLOOKUP($A$904,Raport3!$B$8:$T$280,16)</f>
        <v>81</v>
      </c>
      <c r="Q906" s="84">
        <f>VLOOKUP($A$904,Raport3!$B$8:$T$280,17)</f>
        <v>82.5</v>
      </c>
      <c r="R906" s="84">
        <f>VLOOKUP($A$904,Raport3!$B$8:$T$280,18)</f>
        <v>82.5</v>
      </c>
      <c r="S906" s="38">
        <f t="shared" si="493"/>
        <v>1255.5</v>
      </c>
      <c r="T906" s="38">
        <f t="shared" si="495"/>
        <v>83.7</v>
      </c>
      <c r="U906" s="375"/>
      <c r="V906" s="340"/>
    </row>
    <row r="907" spans="1:22" ht="15" customHeight="1">
      <c r="A907" s="361"/>
      <c r="B907" s="342"/>
      <c r="C907" s="35" t="s">
        <v>23</v>
      </c>
      <c r="D907" s="84">
        <f>VLOOKUP($A$904,Raport4!$B$8:$T$255,4)</f>
        <v>83.5</v>
      </c>
      <c r="E907" s="84">
        <f>VLOOKUP($A$904,Raport4!$B$8:$T$255,5)</f>
        <v>85</v>
      </c>
      <c r="F907" s="84">
        <f>VLOOKUP($A$904,Raport4!$B$8:$T$255,6)</f>
        <v>85</v>
      </c>
      <c r="G907" s="84">
        <f>VLOOKUP($A$904,Raport4!$B$8:$T$255,7)</f>
        <v>89</v>
      </c>
      <c r="H907" s="84">
        <f>VLOOKUP($A$904,Raport4!$B$8:$T$255,8)</f>
        <v>87</v>
      </c>
      <c r="I907" s="84">
        <f>VLOOKUP($A$904,Raport4!$B$8:$T$255,9)</f>
        <v>86</v>
      </c>
      <c r="J907" s="84">
        <f>VLOOKUP($A$904,Raport4!$B$8:$T$255,10)</f>
        <v>89</v>
      </c>
      <c r="K907" s="84">
        <f>VLOOKUP($A$904,Raport4!$B$8:$T$255,11)</f>
        <v>87</v>
      </c>
      <c r="L907" s="84">
        <f>VLOOKUP($A$904,Raport4!$B$8:$T$255,12)</f>
        <v>86.5</v>
      </c>
      <c r="M907" s="84">
        <f>VLOOKUP($A$904,Raport4!$B$8:$T$255,12)</f>
        <v>86.5</v>
      </c>
      <c r="N907" s="84">
        <f>VLOOKUP($A$904,Raport4!$B$8:$T$255,14)</f>
        <v>84.5</v>
      </c>
      <c r="O907" s="84">
        <f>VLOOKUP($A$904,Raport4!$B$8:$T$255,15)</f>
        <v>79</v>
      </c>
      <c r="P907" s="84">
        <f>VLOOKUP($A$904,Raport4!$B$8:$T$255,16)</f>
        <v>81.5</v>
      </c>
      <c r="Q907" s="84">
        <f>VLOOKUP($A$904,Raport4!$B$8:$T$255,17)</f>
        <v>82.5</v>
      </c>
      <c r="R907" s="84">
        <f>VLOOKUP($A$904,Raport4!$B$8:$T$255,18)</f>
        <v>84</v>
      </c>
      <c r="S907" s="38">
        <f t="shared" si="493"/>
        <v>1276</v>
      </c>
      <c r="T907" s="38">
        <f t="shared" si="495"/>
        <v>85.07</v>
      </c>
      <c r="U907" s="375"/>
      <c r="V907" s="340"/>
    </row>
    <row r="908" spans="1:22" ht="15" customHeight="1">
      <c r="A908" s="361"/>
      <c r="B908" s="77" t="str">
        <f>VLOOKUP($A$904,PresensiMIPA!$A$7:$W$360,4)</f>
        <v>3526014110030004</v>
      </c>
      <c r="C908" s="35" t="s">
        <v>24</v>
      </c>
      <c r="D908" s="84">
        <f>VLOOKUP($A$904,Raport5!$B$8:$T$280,4)</f>
        <v>85.5</v>
      </c>
      <c r="E908" s="84">
        <f>VLOOKUP($A$904,Raport5!$B$8:$T$280,5)</f>
        <v>89.5</v>
      </c>
      <c r="F908" s="84">
        <f>VLOOKUP($A$904,Raport5!$B$8:$T$280,6)</f>
        <v>87</v>
      </c>
      <c r="G908" s="84">
        <f>VLOOKUP($A$904,Raport5!$B$8:$T$280,7)</f>
        <v>89</v>
      </c>
      <c r="H908" s="84">
        <f>VLOOKUP($A$904,Raport5!$B$8:$T$280,8)</f>
        <v>90</v>
      </c>
      <c r="I908" s="84">
        <f>VLOOKUP($A$904,Raport5!$B$8:$T$280,9)</f>
        <v>87</v>
      </c>
      <c r="J908" s="84">
        <f>VLOOKUP($A$904,Raport5!$B$8:$T$280,10)</f>
        <v>92.5</v>
      </c>
      <c r="K908" s="84">
        <f>VLOOKUP($A$904,Raport5!$B$8:$T$280,11)</f>
        <v>86</v>
      </c>
      <c r="L908" s="84">
        <f>VLOOKUP($A$904,Raport5!$B$8:$T$280,12)</f>
        <v>90.5</v>
      </c>
      <c r="M908" s="84">
        <f>VLOOKUP($A$904,Raport5!$B$8:$T$280,13)</f>
        <v>91.5</v>
      </c>
      <c r="N908" s="84">
        <f>VLOOKUP($A$904,Raport5!$B$8:$T$280,14)</f>
        <v>87</v>
      </c>
      <c r="O908" s="84">
        <f>VLOOKUP($A$904,Raport5!$B$8:$T$280,15)</f>
        <v>87</v>
      </c>
      <c r="P908" s="84">
        <f>VLOOKUP($A$904,Raport5!$B$8:$T$280,16)</f>
        <v>81.5</v>
      </c>
      <c r="Q908" s="84">
        <f>VLOOKUP($A$904,Raport5!$B$8:$T$280,17)</f>
        <v>86.5</v>
      </c>
      <c r="R908" s="84">
        <f>VLOOKUP($A$904,Raport5!$B$8:$T$280,18)</f>
        <v>86</v>
      </c>
      <c r="S908" s="38">
        <f t="shared" si="493"/>
        <v>1316.5</v>
      </c>
      <c r="T908" s="38">
        <f t="shared" si="495"/>
        <v>87.77</v>
      </c>
      <c r="U908" s="375"/>
      <c r="V908" s="340"/>
    </row>
    <row r="909" spans="1:22" ht="15" customHeight="1">
      <c r="A909" s="361"/>
      <c r="B909" s="78">
        <f>VLOOKUP($A$904,PresensiMIPA!$A$7:$W$360,2)</f>
        <v>12501</v>
      </c>
      <c r="C909" s="35" t="s">
        <v>67</v>
      </c>
      <c r="D909" s="84">
        <f>VLOOKUP($A$904,Raport6!$B$8:$T$280,4)</f>
        <v>88.5</v>
      </c>
      <c r="E909" s="84">
        <f>VLOOKUP($A$904,Raport6!$B$8:$T$280,5)</f>
        <v>92</v>
      </c>
      <c r="F909" s="84">
        <f>VLOOKUP($A$904,Raport6!$B$8:$T$280,6)</f>
        <v>91</v>
      </c>
      <c r="G909" s="84">
        <f>VLOOKUP($A$904,Raport6!$B$8:$T$280,7)</f>
        <v>89</v>
      </c>
      <c r="H909" s="84">
        <f>VLOOKUP($A$904,Raport6!$B$8:$T$280,8)</f>
        <v>91</v>
      </c>
      <c r="I909" s="84">
        <f>VLOOKUP($A$904,Raport6!$B$8:$T$280,9)</f>
        <v>88.5</v>
      </c>
      <c r="J909" s="84">
        <f>VLOOKUP($A$904,Raport6!$B$8:$T$280,10)</f>
        <v>97.5</v>
      </c>
      <c r="K909" s="84">
        <f>VLOOKUP($A$904,Raport6!$B$8:$T$280,11)</f>
        <v>89</v>
      </c>
      <c r="L909" s="84">
        <f>VLOOKUP($A$904,Raport6!$B$8:$T$280,12)</f>
        <v>94</v>
      </c>
      <c r="M909" s="84">
        <f>VLOOKUP($A$904,Raport6!$B$8:$T$280,13)</f>
        <v>93.5</v>
      </c>
      <c r="N909" s="84">
        <f>VLOOKUP($A$904,Raport6!$B$8:$T$280,14)</f>
        <v>89.5</v>
      </c>
      <c r="O909" s="84">
        <f>VLOOKUP($A$904,Raport6!$B$8:$T$280,15)</f>
        <v>87</v>
      </c>
      <c r="P909" s="84">
        <f>VLOOKUP($A$904,Raport6!$B$8:$T$280,16)</f>
        <v>84</v>
      </c>
      <c r="Q909" s="84">
        <f>VLOOKUP($A$904,Raport6!$B$8:$T$280,17)</f>
        <v>86.5</v>
      </c>
      <c r="R909" s="84">
        <f>VLOOKUP($A$904,Raport6!$B$8:$T$280,18)</f>
        <v>87</v>
      </c>
      <c r="S909" s="38">
        <f t="shared" si="493"/>
        <v>1348</v>
      </c>
      <c r="T909" s="38">
        <f t="shared" si="495"/>
        <v>89.87</v>
      </c>
      <c r="U909" s="375"/>
      <c r="V909" s="340"/>
    </row>
    <row r="910" spans="1:22" ht="15" customHeight="1">
      <c r="A910" s="361"/>
      <c r="B910" s="78" t="str">
        <f>VLOOKUP($A$904,PresensiMIPA!$A$7:$W$360,3)</f>
        <v>0038551010</v>
      </c>
      <c r="C910" s="28" t="s">
        <v>21</v>
      </c>
      <c r="D910" s="40">
        <f t="shared" ref="D910:S910" si="496">ROUND(((D904+D905+D906+D907+D908+D909)/6),2)</f>
        <v>83.75</v>
      </c>
      <c r="E910" s="40">
        <f t="shared" si="496"/>
        <v>84</v>
      </c>
      <c r="F910" s="40">
        <f t="shared" si="496"/>
        <v>83.17</v>
      </c>
      <c r="G910" s="40">
        <f t="shared" si="496"/>
        <v>86.5</v>
      </c>
      <c r="H910" s="40">
        <f t="shared" si="496"/>
        <v>86.5</v>
      </c>
      <c r="I910" s="40">
        <f t="shared" si="496"/>
        <v>84.58</v>
      </c>
      <c r="J910" s="40">
        <f t="shared" si="496"/>
        <v>90</v>
      </c>
      <c r="K910" s="40">
        <f t="shared" si="496"/>
        <v>85.92</v>
      </c>
      <c r="L910" s="40">
        <f t="shared" si="496"/>
        <v>87.17</v>
      </c>
      <c r="M910" s="40">
        <f t="shared" ref="M910" si="497">ROUND(((M904+M905+M906+M907+M908+M909)/6),2)</f>
        <v>84.92</v>
      </c>
      <c r="N910" s="40">
        <f t="shared" si="496"/>
        <v>82.42</v>
      </c>
      <c r="O910" s="40">
        <f t="shared" si="496"/>
        <v>81.5</v>
      </c>
      <c r="P910" s="40">
        <f t="shared" si="496"/>
        <v>79.83</v>
      </c>
      <c r="Q910" s="40">
        <f t="shared" si="496"/>
        <v>83</v>
      </c>
      <c r="R910" s="40">
        <f t="shared" si="496"/>
        <v>82.67</v>
      </c>
      <c r="S910" s="39">
        <f t="shared" si="496"/>
        <v>1265.92</v>
      </c>
      <c r="T910" s="40">
        <f t="shared" si="495"/>
        <v>84.39</v>
      </c>
      <c r="U910" s="375"/>
      <c r="V910" s="340"/>
    </row>
    <row r="911" spans="1:22" ht="15" customHeight="1">
      <c r="A911" s="361"/>
      <c r="B911" s="78"/>
      <c r="C911" s="28" t="s">
        <v>206</v>
      </c>
      <c r="D911" s="79">
        <f>VLOOKUP($A$904,'Nilai USP'!$B$8:$T$280,4)</f>
        <v>84</v>
      </c>
      <c r="E911" s="79">
        <f>VLOOKUP($A$904,'Nilai USP'!$B$8:$T$280,5)</f>
        <v>86.15384615384616</v>
      </c>
      <c r="F911" s="79">
        <f>VLOOKUP($A$904,'Nilai USP'!$B$8:$T$280,6)</f>
        <v>86</v>
      </c>
      <c r="G911" s="79">
        <f>VLOOKUP($A$904,'Nilai USP'!$B$8:$T$280,7)</f>
        <v>79</v>
      </c>
      <c r="H911" s="79">
        <f>VLOOKUP($A$904,'Nilai USP'!$B$8:$T$280,8)</f>
        <v>86</v>
      </c>
      <c r="I911" s="79">
        <f>VLOOKUP($A$904,'Nilai USP'!$B$8:$T$280,9)</f>
        <v>82</v>
      </c>
      <c r="J911" s="79">
        <f>VLOOKUP($A$904,'Nilai USP'!$B$8:$T$280,10)</f>
        <v>95</v>
      </c>
      <c r="K911" s="79">
        <f>VLOOKUP($A$904,'Nilai USP'!$B$8:$T$280,11)</f>
        <v>96</v>
      </c>
      <c r="L911" s="79">
        <f>VLOOKUP($A$904,'Nilai USP'!$B$8:$T$280,12)</f>
        <v>93</v>
      </c>
      <c r="M911" s="79">
        <f>VLOOKUP($A$904,'Nilai USP'!$B$8:$T$280,13)</f>
        <v>92.058823529411768</v>
      </c>
      <c r="N911" s="79">
        <f>VLOOKUP($A$904,'Nilai USP'!$B$8:$T$280,14)</f>
        <v>91</v>
      </c>
      <c r="O911" s="79">
        <f>VLOOKUP($A$904,'Nilai USP'!$B$8:$T$280,15)</f>
        <v>82</v>
      </c>
      <c r="P911" s="79">
        <f>VLOOKUP($A$904,'Nilai USP'!$B$8:$T$280,16)</f>
        <v>93</v>
      </c>
      <c r="Q911" s="79">
        <f>VLOOKUP($A$904,'Nilai USP'!$B$8:$T$280,17)</f>
        <v>80</v>
      </c>
      <c r="R911" s="79">
        <f>VLOOKUP($A$904,'Nilai USP'!$B$8:$T$280,18)</f>
        <v>88</v>
      </c>
      <c r="S911" s="38">
        <f t="shared" ref="S911:S918" si="498">SUM(D911:R911)</f>
        <v>1313.2126696832579</v>
      </c>
      <c r="T911" s="38">
        <f t="shared" si="495"/>
        <v>87.55</v>
      </c>
      <c r="U911" s="375"/>
      <c r="V911" s="340"/>
    </row>
    <row r="912" spans="1:22" ht="15" customHeight="1" thickBot="1">
      <c r="A912" s="362"/>
      <c r="B912" s="29"/>
      <c r="C912" s="37" t="s">
        <v>205</v>
      </c>
      <c r="D912" s="41">
        <f t="shared" ref="D912:R912" si="499">ROUND((D910*$V$6+D911*$V$7),0)</f>
        <v>84</v>
      </c>
      <c r="E912" s="41">
        <f t="shared" si="499"/>
        <v>85</v>
      </c>
      <c r="F912" s="41">
        <f t="shared" si="499"/>
        <v>85</v>
      </c>
      <c r="G912" s="41">
        <f t="shared" si="499"/>
        <v>83</v>
      </c>
      <c r="H912" s="41">
        <f t="shared" si="499"/>
        <v>86</v>
      </c>
      <c r="I912" s="41">
        <f t="shared" si="499"/>
        <v>83</v>
      </c>
      <c r="J912" s="41">
        <f t="shared" si="499"/>
        <v>93</v>
      </c>
      <c r="K912" s="41">
        <f t="shared" si="499"/>
        <v>91</v>
      </c>
      <c r="L912" s="41">
        <f t="shared" si="499"/>
        <v>90</v>
      </c>
      <c r="M912" s="41">
        <f t="shared" si="499"/>
        <v>88</v>
      </c>
      <c r="N912" s="41">
        <f t="shared" si="499"/>
        <v>87</v>
      </c>
      <c r="O912" s="41">
        <f t="shared" si="499"/>
        <v>82</v>
      </c>
      <c r="P912" s="41">
        <f t="shared" si="499"/>
        <v>86</v>
      </c>
      <c r="Q912" s="41">
        <f t="shared" si="499"/>
        <v>82</v>
      </c>
      <c r="R912" s="41">
        <f t="shared" si="499"/>
        <v>85</v>
      </c>
      <c r="S912" s="41">
        <f t="shared" si="498"/>
        <v>1290</v>
      </c>
      <c r="T912" s="41">
        <f t="shared" si="495"/>
        <v>86</v>
      </c>
      <c r="U912" s="376"/>
      <c r="V912" s="341"/>
    </row>
    <row r="913" spans="1:22" ht="15" customHeight="1" thickTop="1">
      <c r="A913" s="377">
        <v>101</v>
      </c>
      <c r="B913" s="26"/>
      <c r="C913" s="34" t="s">
        <v>34</v>
      </c>
      <c r="D913" s="83">
        <f>VLOOKUP($A$913,Raport1!$B$8:$T$280,4)</f>
        <v>83.5</v>
      </c>
      <c r="E913" s="83">
        <f>VLOOKUP($A$913,Raport1!$B$8:$T$280,5)</f>
        <v>79</v>
      </c>
      <c r="F913" s="83">
        <f>VLOOKUP($A$913,Raport1!$B$8:$T$280,6)</f>
        <v>78</v>
      </c>
      <c r="G913" s="83">
        <f>VLOOKUP($A$913,Raport1!$B$8:$T$280,7)</f>
        <v>77</v>
      </c>
      <c r="H913" s="83">
        <f>VLOOKUP($A$913,Raport1!$B$8:$T$280,8)</f>
        <v>87</v>
      </c>
      <c r="I913" s="83">
        <f>VLOOKUP($A$913,Raport1!$B$8:$T$280,9)</f>
        <v>79</v>
      </c>
      <c r="J913" s="83">
        <f>VLOOKUP($A$913,Raport1!$B$8:$T$280,10)</f>
        <v>87</v>
      </c>
      <c r="K913" s="83">
        <f>VLOOKUP($A$913,Raport1!$B$8:$T$280,11)</f>
        <v>83</v>
      </c>
      <c r="L913" s="83">
        <f>VLOOKUP($A$913,Raport1!$B$8:$T$280,12)</f>
        <v>85</v>
      </c>
      <c r="M913" s="83">
        <f>VLOOKUP($A$913,Raport1!$B$8:$T$280,13)</f>
        <v>74.5</v>
      </c>
      <c r="N913" s="83">
        <f>VLOOKUP($A$913,Raport1!$B$8:$T$280,14)</f>
        <v>72.5</v>
      </c>
      <c r="O913" s="83">
        <f>VLOOKUP($A$913,Raport1!$B$8:$T$280,15)</f>
        <v>81</v>
      </c>
      <c r="P913" s="83">
        <f>VLOOKUP($A$913,Raport1!$B$8:$T$280,16)</f>
        <v>69</v>
      </c>
      <c r="Q913" s="83">
        <f>VLOOKUP($A$913,Raport1!$B$8:$T$280,17)</f>
        <v>79.5</v>
      </c>
      <c r="R913" s="83">
        <f>VLOOKUP($A$913,Raport1!$B$8:$T$280,18)</f>
        <v>77</v>
      </c>
      <c r="S913" s="80">
        <f t="shared" si="498"/>
        <v>1192</v>
      </c>
      <c r="T913" s="80">
        <f t="shared" ref="T913:T921" si="500">ROUND(S913/COUNT(D913:R913),2)</f>
        <v>79.47</v>
      </c>
      <c r="U913" s="337" t="s">
        <v>203</v>
      </c>
      <c r="V913" s="340" t="s">
        <v>33</v>
      </c>
    </row>
    <row r="914" spans="1:22" ht="15" customHeight="1">
      <c r="A914" s="361"/>
      <c r="B914" s="26"/>
      <c r="C914" s="35" t="s">
        <v>35</v>
      </c>
      <c r="D914" s="84">
        <f>VLOOKUP($A$913,Raport2!$B$8:$T$280,4)</f>
        <v>85.5</v>
      </c>
      <c r="E914" s="84">
        <f>VLOOKUP($A$913,Raport2!$B$8:$T$280,5)</f>
        <v>81</v>
      </c>
      <c r="F914" s="84">
        <f>VLOOKUP($A$913,Raport2!$B$8:$T$280,6)</f>
        <v>77</v>
      </c>
      <c r="G914" s="84">
        <f>VLOOKUP($A$913,Raport2!$B$8:$T$280,7)</f>
        <v>81.5</v>
      </c>
      <c r="H914" s="84">
        <f>VLOOKUP($A$913,Raport2!$B$8:$T$280,8)</f>
        <v>87</v>
      </c>
      <c r="I914" s="84">
        <f>VLOOKUP($A$913,Raport2!$B$8:$T$280,9)</f>
        <v>81.5</v>
      </c>
      <c r="J914" s="84">
        <f>VLOOKUP($A$913,Raport2!$B$8:$T$280,10)</f>
        <v>88</v>
      </c>
      <c r="K914" s="84">
        <f>VLOOKUP($A$913,Raport2!$B$8:$T$280,11)</f>
        <v>84.5</v>
      </c>
      <c r="L914" s="84">
        <f>VLOOKUP($A$913,Raport2!$B$8:$T$280,12)</f>
        <v>84</v>
      </c>
      <c r="M914" s="84">
        <f>VLOOKUP($A$913,Raport2!$B$8:$T$280,13)</f>
        <v>77.5</v>
      </c>
      <c r="N914" s="84">
        <f>VLOOKUP($A$913,Raport2!$B$8:$T$280,14)</f>
        <v>82.5</v>
      </c>
      <c r="O914" s="84">
        <f>VLOOKUP($A$913,Raport2!$B$8:$T$280,15)</f>
        <v>80</v>
      </c>
      <c r="P914" s="84">
        <f>VLOOKUP($A$913,Raport2!$B$8:$T$280,16)</f>
        <v>81</v>
      </c>
      <c r="Q914" s="84">
        <f>VLOOKUP($A$913,Raport2!$B$8:$T$280,17)</f>
        <v>83.5</v>
      </c>
      <c r="R914" s="84">
        <f>VLOOKUP($A$913,Raport2!$B$8:$T$280,18)</f>
        <v>85.5</v>
      </c>
      <c r="S914" s="38">
        <f t="shared" si="498"/>
        <v>1240</v>
      </c>
      <c r="T914" s="38">
        <f t="shared" si="500"/>
        <v>82.67</v>
      </c>
      <c r="U914" s="375"/>
      <c r="V914" s="340"/>
    </row>
    <row r="915" spans="1:22" ht="15" customHeight="1">
      <c r="A915" s="361"/>
      <c r="B915" s="342" t="str">
        <f>VLOOKUP($A$913,PresensiMIPA!$A$7:$W$360,7)</f>
        <v>Sony Arie Prasetya</v>
      </c>
      <c r="C915" s="35" t="s">
        <v>22</v>
      </c>
      <c r="D915" s="84">
        <f>VLOOKUP($A$913,Raport3!$B$8:$T$280,4)</f>
        <v>87</v>
      </c>
      <c r="E915" s="84">
        <f>VLOOKUP($A$913,Raport3!$B$8:$T$280,5)</f>
        <v>82</v>
      </c>
      <c r="F915" s="84">
        <f>VLOOKUP($A$913,Raport3!$B$8:$T$280,6)</f>
        <v>84.5</v>
      </c>
      <c r="G915" s="84">
        <f>VLOOKUP($A$913,Raport3!$B$8:$T$280,7)</f>
        <v>86</v>
      </c>
      <c r="H915" s="84">
        <f>VLOOKUP($A$913,Raport3!$B$8:$T$280,8)</f>
        <v>83</v>
      </c>
      <c r="I915" s="84">
        <f>VLOOKUP($A$913,Raport3!$B$8:$T$280,9)</f>
        <v>82</v>
      </c>
      <c r="J915" s="84">
        <f>VLOOKUP($A$913,Raport3!$B$8:$T$280,10)</f>
        <v>90.5</v>
      </c>
      <c r="K915" s="84">
        <f>VLOOKUP($A$913,Raport3!$B$8:$T$280,11)</f>
        <v>87</v>
      </c>
      <c r="L915" s="84">
        <f>VLOOKUP($A$913,Raport3!$B$8:$T$280,12)</f>
        <v>84.5</v>
      </c>
      <c r="M915" s="84">
        <f>VLOOKUP($A$913,Raport3!$B$8:$T$280,13)</f>
        <v>80.5</v>
      </c>
      <c r="N915" s="84">
        <f>VLOOKUP($A$913,Raport3!$B$8:$T$280,14)</f>
        <v>85.5</v>
      </c>
      <c r="O915" s="84">
        <f>VLOOKUP($A$913,Raport3!$B$8:$T$280,15)</f>
        <v>81.5</v>
      </c>
      <c r="P915" s="84">
        <f>VLOOKUP($A$913,Raport3!$B$8:$T$280,16)</f>
        <v>86</v>
      </c>
      <c r="Q915" s="84">
        <f>VLOOKUP($A$913,Raport3!$B$8:$T$280,17)</f>
        <v>84</v>
      </c>
      <c r="R915" s="84">
        <f>VLOOKUP($A$913,Raport3!$B$8:$T$280,18)</f>
        <v>87</v>
      </c>
      <c r="S915" s="38">
        <f t="shared" si="498"/>
        <v>1271</v>
      </c>
      <c r="T915" s="38">
        <f t="shared" si="500"/>
        <v>84.73</v>
      </c>
      <c r="U915" s="375"/>
      <c r="V915" s="340"/>
    </row>
    <row r="916" spans="1:22" ht="15" customHeight="1">
      <c r="A916" s="361"/>
      <c r="B916" s="342"/>
      <c r="C916" s="35" t="s">
        <v>23</v>
      </c>
      <c r="D916" s="84">
        <f>VLOOKUP($A$913,Raport4!$B$8:$T$255,4)</f>
        <v>90</v>
      </c>
      <c r="E916" s="84">
        <f>VLOOKUP($A$913,Raport4!$B$8:$T$255,5)</f>
        <v>86</v>
      </c>
      <c r="F916" s="84">
        <f>VLOOKUP($A$913,Raport4!$B$8:$T$255,6)</f>
        <v>86</v>
      </c>
      <c r="G916" s="84">
        <f>VLOOKUP($A$913,Raport4!$B$8:$T$255,7)</f>
        <v>91</v>
      </c>
      <c r="H916" s="84">
        <f>VLOOKUP($A$913,Raport4!$B$8:$T$255,8)</f>
        <v>87</v>
      </c>
      <c r="I916" s="84">
        <f>VLOOKUP($A$913,Raport4!$B$8:$T$255,9)</f>
        <v>84.5</v>
      </c>
      <c r="J916" s="84">
        <f>VLOOKUP($A$913,Raport4!$B$8:$T$255,10)</f>
        <v>93</v>
      </c>
      <c r="K916" s="84">
        <f>VLOOKUP($A$913,Raport4!$B$8:$T$255,11)</f>
        <v>87</v>
      </c>
      <c r="L916" s="84">
        <f>VLOOKUP($A$913,Raport4!$B$8:$T$255,12)</f>
        <v>85.5</v>
      </c>
      <c r="M916" s="84">
        <f>VLOOKUP($A$913,Raport4!$B$8:$T$255,12)</f>
        <v>85.5</v>
      </c>
      <c r="N916" s="84">
        <f>VLOOKUP($A$913,Raport4!$B$8:$T$255,14)</f>
        <v>86.5</v>
      </c>
      <c r="O916" s="84">
        <f>VLOOKUP($A$913,Raport4!$B$8:$T$255,15)</f>
        <v>82.5</v>
      </c>
      <c r="P916" s="84">
        <f>VLOOKUP($A$913,Raport4!$B$8:$T$255,16)</f>
        <v>86.5</v>
      </c>
      <c r="Q916" s="84">
        <f>VLOOKUP($A$913,Raport4!$B$8:$T$255,17)</f>
        <v>84.5</v>
      </c>
      <c r="R916" s="84">
        <f>VLOOKUP($A$913,Raport4!$B$8:$T$255,18)</f>
        <v>87.5</v>
      </c>
      <c r="S916" s="38">
        <f t="shared" si="498"/>
        <v>1303</v>
      </c>
      <c r="T916" s="38">
        <f t="shared" si="500"/>
        <v>86.87</v>
      </c>
      <c r="U916" s="375"/>
      <c r="V916" s="340"/>
    </row>
    <row r="917" spans="1:22" ht="15" customHeight="1">
      <c r="A917" s="361"/>
      <c r="B917" s="77" t="str">
        <f>VLOOKUP($A$913,PresensiMIPA!$A$7:$W$360,4)</f>
        <v>3526020706030002</v>
      </c>
      <c r="C917" s="35" t="s">
        <v>24</v>
      </c>
      <c r="D917" s="84">
        <f>VLOOKUP($A$913,Raport5!$B$8:$T$280,4)</f>
        <v>89</v>
      </c>
      <c r="E917" s="84">
        <f>VLOOKUP($A$913,Raport5!$B$8:$T$280,5)</f>
        <v>93</v>
      </c>
      <c r="F917" s="84">
        <f>VLOOKUP($A$913,Raport5!$B$8:$T$280,6)</f>
        <v>90</v>
      </c>
      <c r="G917" s="84">
        <f>VLOOKUP($A$913,Raport5!$B$8:$T$280,7)</f>
        <v>90.5</v>
      </c>
      <c r="H917" s="84">
        <f>VLOOKUP($A$913,Raport5!$B$8:$T$280,8)</f>
        <v>92.5</v>
      </c>
      <c r="I917" s="84">
        <f>VLOOKUP($A$913,Raport5!$B$8:$T$280,9)</f>
        <v>86</v>
      </c>
      <c r="J917" s="84">
        <f>VLOOKUP($A$913,Raport5!$B$8:$T$280,10)</f>
        <v>95</v>
      </c>
      <c r="K917" s="84">
        <f>VLOOKUP($A$913,Raport5!$B$8:$T$280,11)</f>
        <v>92</v>
      </c>
      <c r="L917" s="84">
        <f>VLOOKUP($A$913,Raport5!$B$8:$T$280,12)</f>
        <v>91.5</v>
      </c>
      <c r="M917" s="84">
        <f>VLOOKUP($A$913,Raport5!$B$8:$T$280,13)</f>
        <v>87</v>
      </c>
      <c r="N917" s="84">
        <f>VLOOKUP($A$913,Raport5!$B$8:$T$280,14)</f>
        <v>88.5</v>
      </c>
      <c r="O917" s="84">
        <f>VLOOKUP($A$913,Raport5!$B$8:$T$280,15)</f>
        <v>88</v>
      </c>
      <c r="P917" s="84">
        <f>VLOOKUP($A$913,Raport5!$B$8:$T$280,16)</f>
        <v>88</v>
      </c>
      <c r="Q917" s="84">
        <f>VLOOKUP($A$913,Raport5!$B$8:$T$280,17)</f>
        <v>90.5</v>
      </c>
      <c r="R917" s="84">
        <f>VLOOKUP($A$913,Raport5!$B$8:$T$280,18)</f>
        <v>88</v>
      </c>
      <c r="S917" s="38">
        <f t="shared" si="498"/>
        <v>1349.5</v>
      </c>
      <c r="T917" s="38">
        <f t="shared" si="500"/>
        <v>89.97</v>
      </c>
      <c r="U917" s="375"/>
      <c r="V917" s="340"/>
    </row>
    <row r="918" spans="1:22" ht="15" customHeight="1">
      <c r="A918" s="361"/>
      <c r="B918" s="78">
        <f>VLOOKUP($A$913,PresensiMIPA!$A$7:$W$360,2)</f>
        <v>12504</v>
      </c>
      <c r="C918" s="35" t="s">
        <v>67</v>
      </c>
      <c r="D918" s="84">
        <f>VLOOKUP($A$913,Raport6!$B$8:$T$280,4)</f>
        <v>89.5</v>
      </c>
      <c r="E918" s="84">
        <f>VLOOKUP($A$913,Raport6!$B$8:$T$280,5)</f>
        <v>95.5</v>
      </c>
      <c r="F918" s="84">
        <f>VLOOKUP($A$913,Raport6!$B$8:$T$280,6)</f>
        <v>94</v>
      </c>
      <c r="G918" s="84">
        <f>VLOOKUP($A$913,Raport6!$B$8:$T$280,7)</f>
        <v>90.5</v>
      </c>
      <c r="H918" s="84">
        <f>VLOOKUP($A$913,Raport6!$B$8:$T$280,8)</f>
        <v>93.5</v>
      </c>
      <c r="I918" s="84">
        <f>VLOOKUP($A$913,Raport6!$B$8:$T$280,9)</f>
        <v>86</v>
      </c>
      <c r="J918" s="84">
        <f>VLOOKUP($A$913,Raport6!$B$8:$T$280,10)</f>
        <v>97.5</v>
      </c>
      <c r="K918" s="84">
        <f>VLOOKUP($A$913,Raport6!$B$8:$T$280,11)</f>
        <v>95</v>
      </c>
      <c r="L918" s="84">
        <f>VLOOKUP($A$913,Raport6!$B$8:$T$280,12)</f>
        <v>93.5</v>
      </c>
      <c r="M918" s="84">
        <f>VLOOKUP($A$913,Raport6!$B$8:$T$280,13)</f>
        <v>91</v>
      </c>
      <c r="N918" s="84">
        <f>VLOOKUP($A$913,Raport6!$B$8:$T$280,14)</f>
        <v>89.5</v>
      </c>
      <c r="O918" s="84">
        <f>VLOOKUP($A$913,Raport6!$B$8:$T$280,15)</f>
        <v>88</v>
      </c>
      <c r="P918" s="84">
        <f>VLOOKUP($A$913,Raport6!$B$8:$T$280,16)</f>
        <v>88</v>
      </c>
      <c r="Q918" s="84">
        <f>VLOOKUP($A$913,Raport6!$B$8:$T$280,17)</f>
        <v>89.5</v>
      </c>
      <c r="R918" s="84">
        <f>VLOOKUP($A$913,Raport6!$B$8:$T$280,18)</f>
        <v>89</v>
      </c>
      <c r="S918" s="38">
        <f t="shared" si="498"/>
        <v>1370</v>
      </c>
      <c r="T918" s="38">
        <f t="shared" si="500"/>
        <v>91.33</v>
      </c>
      <c r="U918" s="375"/>
      <c r="V918" s="340"/>
    </row>
    <row r="919" spans="1:22" ht="15" customHeight="1">
      <c r="A919" s="361"/>
      <c r="B919" s="78" t="str">
        <f>VLOOKUP($A$913,PresensiMIPA!$A$7:$W$360,3)</f>
        <v>0031329288</v>
      </c>
      <c r="C919" s="28" t="s">
        <v>21</v>
      </c>
      <c r="D919" s="40">
        <f t="shared" ref="D919:S919" si="501">ROUND(((D913+D914+D915+D916+D917+D918)/6),2)</f>
        <v>87.42</v>
      </c>
      <c r="E919" s="40">
        <f t="shared" si="501"/>
        <v>86.08</v>
      </c>
      <c r="F919" s="40">
        <f t="shared" si="501"/>
        <v>84.92</v>
      </c>
      <c r="G919" s="40">
        <f t="shared" si="501"/>
        <v>86.08</v>
      </c>
      <c r="H919" s="40">
        <f t="shared" si="501"/>
        <v>88.33</v>
      </c>
      <c r="I919" s="40">
        <f t="shared" si="501"/>
        <v>83.17</v>
      </c>
      <c r="J919" s="40">
        <f t="shared" si="501"/>
        <v>91.83</v>
      </c>
      <c r="K919" s="40">
        <f t="shared" si="501"/>
        <v>88.08</v>
      </c>
      <c r="L919" s="40">
        <f t="shared" si="501"/>
        <v>87.33</v>
      </c>
      <c r="M919" s="40">
        <f t="shared" ref="M919" si="502">ROUND(((M913+M914+M915+M916+M917+M918)/6),2)</f>
        <v>82.67</v>
      </c>
      <c r="N919" s="40">
        <f t="shared" si="501"/>
        <v>84.17</v>
      </c>
      <c r="O919" s="40">
        <f t="shared" si="501"/>
        <v>83.5</v>
      </c>
      <c r="P919" s="40">
        <f t="shared" si="501"/>
        <v>83.08</v>
      </c>
      <c r="Q919" s="40">
        <f t="shared" si="501"/>
        <v>85.25</v>
      </c>
      <c r="R919" s="40">
        <f t="shared" si="501"/>
        <v>85.67</v>
      </c>
      <c r="S919" s="39">
        <f t="shared" si="501"/>
        <v>1287.58</v>
      </c>
      <c r="T919" s="40">
        <f t="shared" si="500"/>
        <v>85.84</v>
      </c>
      <c r="U919" s="375"/>
      <c r="V919" s="340"/>
    </row>
    <row r="920" spans="1:22" ht="15" customHeight="1">
      <c r="A920" s="361"/>
      <c r="B920" s="78"/>
      <c r="C920" s="28" t="s">
        <v>206</v>
      </c>
      <c r="D920" s="79">
        <f>VLOOKUP($A$913,'Nilai USP'!$B$8:$T$280,4)</f>
        <v>99</v>
      </c>
      <c r="E920" s="79">
        <f>VLOOKUP($A$913,'Nilai USP'!$B$8:$T$280,5)</f>
        <v>89.230769230769226</v>
      </c>
      <c r="F920" s="79">
        <f>VLOOKUP($A$913,'Nilai USP'!$B$8:$T$280,6)</f>
        <v>92</v>
      </c>
      <c r="G920" s="79">
        <f>VLOOKUP($A$913,'Nilai USP'!$B$8:$T$280,7)</f>
        <v>91</v>
      </c>
      <c r="H920" s="79">
        <f>VLOOKUP($A$913,'Nilai USP'!$B$8:$T$280,8)</f>
        <v>86</v>
      </c>
      <c r="I920" s="79">
        <f>VLOOKUP($A$913,'Nilai USP'!$B$8:$T$280,9)</f>
        <v>93</v>
      </c>
      <c r="J920" s="79">
        <f>VLOOKUP($A$913,'Nilai USP'!$B$8:$T$280,10)</f>
        <v>95</v>
      </c>
      <c r="K920" s="79">
        <f>VLOOKUP($A$913,'Nilai USP'!$B$8:$T$280,11)</f>
        <v>95</v>
      </c>
      <c r="L920" s="79">
        <f>VLOOKUP($A$913,'Nilai USP'!$B$8:$T$280,12)</f>
        <v>93</v>
      </c>
      <c r="M920" s="79">
        <f>VLOOKUP($A$913,'Nilai USP'!$B$8:$T$280,13)</f>
        <v>97.35294117647058</v>
      </c>
      <c r="N920" s="79">
        <f>VLOOKUP($A$913,'Nilai USP'!$B$8:$T$280,14)</f>
        <v>88</v>
      </c>
      <c r="O920" s="79">
        <f>VLOOKUP($A$913,'Nilai USP'!$B$8:$T$280,15)</f>
        <v>85</v>
      </c>
      <c r="P920" s="79">
        <f>VLOOKUP($A$913,'Nilai USP'!$B$8:$T$280,16)</f>
        <v>89</v>
      </c>
      <c r="Q920" s="79">
        <f>VLOOKUP($A$913,'Nilai USP'!$B$8:$T$280,17)</f>
        <v>84</v>
      </c>
      <c r="R920" s="79">
        <f>VLOOKUP($A$913,'Nilai USP'!$B$8:$T$280,18)</f>
        <v>87</v>
      </c>
      <c r="S920" s="38">
        <f t="shared" ref="S920:S927" si="503">SUM(D920:R920)</f>
        <v>1363.5837104072398</v>
      </c>
      <c r="T920" s="38">
        <f t="shared" si="500"/>
        <v>90.91</v>
      </c>
      <c r="U920" s="375"/>
      <c r="V920" s="340"/>
    </row>
    <row r="921" spans="1:22" ht="15" customHeight="1" thickBot="1">
      <c r="A921" s="362"/>
      <c r="B921" s="29"/>
      <c r="C921" s="37" t="s">
        <v>205</v>
      </c>
      <c r="D921" s="41">
        <f t="shared" ref="D921:R921" si="504">ROUND((D919*$V$6+D920*$V$7),0)</f>
        <v>93</v>
      </c>
      <c r="E921" s="41">
        <f t="shared" si="504"/>
        <v>88</v>
      </c>
      <c r="F921" s="41">
        <f t="shared" si="504"/>
        <v>88</v>
      </c>
      <c r="G921" s="41">
        <f t="shared" si="504"/>
        <v>89</v>
      </c>
      <c r="H921" s="41">
        <f t="shared" si="504"/>
        <v>87</v>
      </c>
      <c r="I921" s="41">
        <f t="shared" si="504"/>
        <v>88</v>
      </c>
      <c r="J921" s="41">
        <f t="shared" si="504"/>
        <v>93</v>
      </c>
      <c r="K921" s="41">
        <f t="shared" si="504"/>
        <v>92</v>
      </c>
      <c r="L921" s="41">
        <f t="shared" si="504"/>
        <v>90</v>
      </c>
      <c r="M921" s="41">
        <f t="shared" si="504"/>
        <v>90</v>
      </c>
      <c r="N921" s="41">
        <f t="shared" si="504"/>
        <v>86</v>
      </c>
      <c r="O921" s="41">
        <f t="shared" si="504"/>
        <v>84</v>
      </c>
      <c r="P921" s="41">
        <f t="shared" si="504"/>
        <v>86</v>
      </c>
      <c r="Q921" s="41">
        <f t="shared" si="504"/>
        <v>85</v>
      </c>
      <c r="R921" s="41">
        <f t="shared" si="504"/>
        <v>86</v>
      </c>
      <c r="S921" s="41">
        <f t="shared" si="503"/>
        <v>1325</v>
      </c>
      <c r="T921" s="41">
        <f t="shared" si="500"/>
        <v>88.33</v>
      </c>
      <c r="U921" s="376"/>
      <c r="V921" s="341"/>
    </row>
    <row r="922" spans="1:22" ht="15" customHeight="1" thickTop="1">
      <c r="A922" s="377">
        <v>102</v>
      </c>
      <c r="B922" s="26"/>
      <c r="C922" s="34" t="s">
        <v>34</v>
      </c>
      <c r="D922" s="83">
        <f>VLOOKUP($A$922,Raport1!$B$8:$T$280,4)</f>
        <v>82.5</v>
      </c>
      <c r="E922" s="83">
        <f>VLOOKUP($A$922,Raport1!$B$8:$T$280,5)</f>
        <v>85.5</v>
      </c>
      <c r="F922" s="83">
        <f>VLOOKUP($A$922,Raport1!$B$8:$T$280,6)</f>
        <v>79.5</v>
      </c>
      <c r="G922" s="83">
        <f>VLOOKUP($A$922,Raport1!$B$8:$T$280,7)</f>
        <v>82</v>
      </c>
      <c r="H922" s="83">
        <f>VLOOKUP($A$922,Raport1!$B$8:$T$280,8)</f>
        <v>82</v>
      </c>
      <c r="I922" s="83">
        <f>VLOOKUP($A$922,Raport1!$B$8:$T$280,9)</f>
        <v>83.5</v>
      </c>
      <c r="J922" s="83">
        <f>VLOOKUP($A$922,Raport1!$B$8:$T$280,10)</f>
        <v>87</v>
      </c>
      <c r="K922" s="83">
        <f>VLOOKUP($A$922,Raport1!$B$8:$T$280,11)</f>
        <v>80.5</v>
      </c>
      <c r="L922" s="83">
        <f>VLOOKUP($A$922,Raport1!$B$8:$T$280,12)</f>
        <v>84</v>
      </c>
      <c r="M922" s="83">
        <f>VLOOKUP($A$922,Raport1!$B$8:$T$280,13)</f>
        <v>82</v>
      </c>
      <c r="N922" s="83">
        <f>VLOOKUP($A$922,Raport1!$B$8:$T$280,14)</f>
        <v>74.5</v>
      </c>
      <c r="O922" s="83">
        <f>VLOOKUP($A$922,Raport1!$B$8:$T$280,15)</f>
        <v>83</v>
      </c>
      <c r="P922" s="83">
        <f>VLOOKUP($A$922,Raport1!$B$8:$T$280,16)</f>
        <v>76</v>
      </c>
      <c r="Q922" s="83">
        <f>VLOOKUP($A$922,Raport1!$B$8:$T$280,17)</f>
        <v>82</v>
      </c>
      <c r="R922" s="83">
        <f>VLOOKUP($A$922,Raport1!$B$8:$T$280,18)</f>
        <v>85.5</v>
      </c>
      <c r="S922" s="80">
        <f t="shared" si="503"/>
        <v>1229.5</v>
      </c>
      <c r="T922" s="80">
        <f t="shared" ref="T922:T930" si="505">ROUND(S922/COUNT(D922:R922),2)</f>
        <v>81.97</v>
      </c>
      <c r="U922" s="337" t="s">
        <v>203</v>
      </c>
      <c r="V922" s="340" t="s">
        <v>33</v>
      </c>
    </row>
    <row r="923" spans="1:22" ht="15" customHeight="1">
      <c r="A923" s="361"/>
      <c r="B923" s="26"/>
      <c r="C923" s="35" t="s">
        <v>35</v>
      </c>
      <c r="D923" s="84">
        <f>VLOOKUP($A$922,Raport2!$B$8:$T$280,4)</f>
        <v>84.5</v>
      </c>
      <c r="E923" s="84">
        <f>VLOOKUP($A$922,Raport2!$B$8:$T$280,5)</f>
        <v>88.5</v>
      </c>
      <c r="F923" s="84">
        <f>VLOOKUP($A$922,Raport2!$B$8:$T$280,6)</f>
        <v>85</v>
      </c>
      <c r="G923" s="84">
        <f>VLOOKUP($A$922,Raport2!$B$8:$T$280,7)</f>
        <v>88.5</v>
      </c>
      <c r="H923" s="84">
        <f>VLOOKUP($A$922,Raport2!$B$8:$T$280,8)</f>
        <v>82</v>
      </c>
      <c r="I923" s="84">
        <f>VLOOKUP($A$922,Raport2!$B$8:$T$280,9)</f>
        <v>88</v>
      </c>
      <c r="J923" s="84">
        <f>VLOOKUP($A$922,Raport2!$B$8:$T$280,10)</f>
        <v>89</v>
      </c>
      <c r="K923" s="84">
        <f>VLOOKUP($A$922,Raport2!$B$8:$T$280,11)</f>
        <v>82</v>
      </c>
      <c r="L923" s="84">
        <f>VLOOKUP($A$922,Raport2!$B$8:$T$280,12)</f>
        <v>85.5</v>
      </c>
      <c r="M923" s="84">
        <f>VLOOKUP($A$922,Raport2!$B$8:$T$280,13)</f>
        <v>87</v>
      </c>
      <c r="N923" s="84">
        <f>VLOOKUP($A$922,Raport2!$B$8:$T$280,14)</f>
        <v>86</v>
      </c>
      <c r="O923" s="84">
        <f>VLOOKUP($A$922,Raport2!$B$8:$T$280,15)</f>
        <v>84.5</v>
      </c>
      <c r="P923" s="84">
        <f>VLOOKUP($A$922,Raport2!$B$8:$T$280,16)</f>
        <v>86</v>
      </c>
      <c r="Q923" s="84">
        <f>VLOOKUP($A$922,Raport2!$B$8:$T$280,17)</f>
        <v>84.5</v>
      </c>
      <c r="R923" s="84">
        <f>VLOOKUP($A$922,Raport2!$B$8:$T$280,18)</f>
        <v>89.5</v>
      </c>
      <c r="S923" s="38">
        <f t="shared" si="503"/>
        <v>1290.5</v>
      </c>
      <c r="T923" s="38">
        <f t="shared" si="505"/>
        <v>86.03</v>
      </c>
      <c r="U923" s="375"/>
      <c r="V923" s="340"/>
    </row>
    <row r="924" spans="1:22" ht="15" customHeight="1">
      <c r="A924" s="361"/>
      <c r="B924" s="342" t="str">
        <f>VLOOKUP($A$922,PresensiMIPA!$A$7:$W$360,7)</f>
        <v>ULFATUH MAULIDANIA PUTRI</v>
      </c>
      <c r="C924" s="35" t="s">
        <v>22</v>
      </c>
      <c r="D924" s="84">
        <f>VLOOKUP($A$922,Raport3!$B$8:$T$280,4)</f>
        <v>84</v>
      </c>
      <c r="E924" s="84">
        <f>VLOOKUP($A$922,Raport3!$B$8:$T$280,5)</f>
        <v>90</v>
      </c>
      <c r="F924" s="84">
        <f>VLOOKUP($A$922,Raport3!$B$8:$T$280,6)</f>
        <v>86.5</v>
      </c>
      <c r="G924" s="84">
        <f>VLOOKUP($A$922,Raport3!$B$8:$T$280,7)</f>
        <v>86.5</v>
      </c>
      <c r="H924" s="84">
        <f>VLOOKUP($A$922,Raport3!$B$8:$T$280,8)</f>
        <v>83</v>
      </c>
      <c r="I924" s="84">
        <f>VLOOKUP($A$922,Raport3!$B$8:$T$280,9)</f>
        <v>90</v>
      </c>
      <c r="J924" s="84">
        <f>VLOOKUP($A$922,Raport3!$B$8:$T$280,10)</f>
        <v>90.5</v>
      </c>
      <c r="K924" s="84">
        <f>VLOOKUP($A$922,Raport3!$B$8:$T$280,11)</f>
        <v>87</v>
      </c>
      <c r="L924" s="84">
        <f>VLOOKUP($A$922,Raport3!$B$8:$T$280,12)</f>
        <v>85</v>
      </c>
      <c r="M924" s="84">
        <f>VLOOKUP($A$922,Raport3!$B$8:$T$280,13)</f>
        <v>89.5</v>
      </c>
      <c r="N924" s="84">
        <f>VLOOKUP($A$922,Raport3!$B$8:$T$280,14)</f>
        <v>87.5</v>
      </c>
      <c r="O924" s="84">
        <f>VLOOKUP($A$922,Raport3!$B$8:$T$280,15)</f>
        <v>85.5</v>
      </c>
      <c r="P924" s="84">
        <f>VLOOKUP($A$922,Raport3!$B$8:$T$280,16)</f>
        <v>81</v>
      </c>
      <c r="Q924" s="84">
        <f>VLOOKUP($A$922,Raport3!$B$8:$T$280,17)</f>
        <v>85</v>
      </c>
      <c r="R924" s="84">
        <f>VLOOKUP($A$922,Raport3!$B$8:$T$280,18)</f>
        <v>91</v>
      </c>
      <c r="S924" s="38">
        <f t="shared" si="503"/>
        <v>1302</v>
      </c>
      <c r="T924" s="38">
        <f t="shared" si="505"/>
        <v>86.8</v>
      </c>
      <c r="U924" s="375"/>
      <c r="V924" s="340"/>
    </row>
    <row r="925" spans="1:22" ht="15" customHeight="1">
      <c r="A925" s="361"/>
      <c r="B925" s="342"/>
      <c r="C925" s="35" t="s">
        <v>23</v>
      </c>
      <c r="D925" s="84">
        <f>VLOOKUP($A$922,Raport4!$B$8:$T$255,4)</f>
        <v>87.5</v>
      </c>
      <c r="E925" s="84">
        <f>VLOOKUP($A$922,Raport4!$B$8:$T$255,5)</f>
        <v>96</v>
      </c>
      <c r="F925" s="84">
        <f>VLOOKUP($A$922,Raport4!$B$8:$T$255,6)</f>
        <v>88.5</v>
      </c>
      <c r="G925" s="84">
        <f>VLOOKUP($A$922,Raport4!$B$8:$T$255,7)</f>
        <v>93.5</v>
      </c>
      <c r="H925" s="84">
        <f>VLOOKUP($A$922,Raport4!$B$8:$T$255,8)</f>
        <v>91</v>
      </c>
      <c r="I925" s="84">
        <f>VLOOKUP($A$922,Raport4!$B$8:$T$255,9)</f>
        <v>93</v>
      </c>
      <c r="J925" s="84">
        <f>VLOOKUP($A$922,Raport4!$B$8:$T$255,10)</f>
        <v>94</v>
      </c>
      <c r="K925" s="84">
        <f>VLOOKUP($A$922,Raport4!$B$8:$T$255,11)</f>
        <v>87</v>
      </c>
      <c r="L925" s="84">
        <f>VLOOKUP($A$922,Raport4!$B$8:$T$255,12)</f>
        <v>86</v>
      </c>
      <c r="M925" s="84">
        <f>VLOOKUP($A$922,Raport4!$B$8:$T$255,12)</f>
        <v>86</v>
      </c>
      <c r="N925" s="84">
        <f>VLOOKUP($A$922,Raport4!$B$8:$T$255,14)</f>
        <v>90</v>
      </c>
      <c r="O925" s="84">
        <f>VLOOKUP($A$922,Raport4!$B$8:$T$255,15)</f>
        <v>85</v>
      </c>
      <c r="P925" s="84">
        <f>VLOOKUP($A$922,Raport4!$B$8:$T$255,16)</f>
        <v>93.5</v>
      </c>
      <c r="Q925" s="84">
        <f>VLOOKUP($A$922,Raport4!$B$8:$T$255,17)</f>
        <v>86.5</v>
      </c>
      <c r="R925" s="84">
        <f>VLOOKUP($A$922,Raport4!$B$8:$T$255,18)</f>
        <v>92</v>
      </c>
      <c r="S925" s="38">
        <f t="shared" si="503"/>
        <v>1349.5</v>
      </c>
      <c r="T925" s="38">
        <f t="shared" si="505"/>
        <v>89.97</v>
      </c>
      <c r="U925" s="375"/>
      <c r="V925" s="340"/>
    </row>
    <row r="926" spans="1:22" ht="15" customHeight="1">
      <c r="A926" s="361"/>
      <c r="B926" s="77" t="str">
        <f>VLOOKUP($A$922,PresensiMIPA!$A$7:$W$360,4)</f>
        <v>3512086905060002</v>
      </c>
      <c r="C926" s="35" t="s">
        <v>24</v>
      </c>
      <c r="D926" s="84">
        <f>VLOOKUP($A$922,Raport5!$B$8:$T$280,4)</f>
        <v>90</v>
      </c>
      <c r="E926" s="84">
        <f>VLOOKUP($A$922,Raport5!$B$8:$T$280,5)</f>
        <v>97</v>
      </c>
      <c r="F926" s="84">
        <f>VLOOKUP($A$922,Raport5!$B$8:$T$280,6)</f>
        <v>95</v>
      </c>
      <c r="G926" s="84">
        <f>VLOOKUP($A$922,Raport5!$B$8:$T$280,7)</f>
        <v>92.5</v>
      </c>
      <c r="H926" s="84">
        <f>VLOOKUP($A$922,Raport5!$B$8:$T$280,8)</f>
        <v>92.5</v>
      </c>
      <c r="I926" s="84">
        <f>VLOOKUP($A$922,Raport5!$B$8:$T$280,9)</f>
        <v>94</v>
      </c>
      <c r="J926" s="84">
        <f>VLOOKUP($A$922,Raport5!$B$8:$T$280,10)</f>
        <v>96</v>
      </c>
      <c r="K926" s="84">
        <f>VLOOKUP($A$922,Raport5!$B$8:$T$280,11)</f>
        <v>90</v>
      </c>
      <c r="L926" s="84">
        <f>VLOOKUP($A$922,Raport5!$B$8:$T$280,12)</f>
        <v>91.5</v>
      </c>
      <c r="M926" s="84">
        <f>VLOOKUP($A$922,Raport5!$B$8:$T$280,13)</f>
        <v>95</v>
      </c>
      <c r="N926" s="84">
        <f>VLOOKUP($A$922,Raport5!$B$8:$T$280,14)</f>
        <v>91.5</v>
      </c>
      <c r="O926" s="84">
        <f>VLOOKUP($A$922,Raport5!$B$8:$T$280,15)</f>
        <v>88.5</v>
      </c>
      <c r="P926" s="84">
        <f>VLOOKUP($A$922,Raport5!$B$8:$T$280,16)</f>
        <v>94.5</v>
      </c>
      <c r="Q926" s="84">
        <f>VLOOKUP($A$922,Raport5!$B$8:$T$280,17)</f>
        <v>87.5</v>
      </c>
      <c r="R926" s="84">
        <f>VLOOKUP($A$922,Raport5!$B$8:$T$280,18)</f>
        <v>94.5</v>
      </c>
      <c r="S926" s="38">
        <f t="shared" si="503"/>
        <v>1390</v>
      </c>
      <c r="T926" s="38">
        <f t="shared" si="505"/>
        <v>92.67</v>
      </c>
      <c r="U926" s="375"/>
      <c r="V926" s="340"/>
    </row>
    <row r="927" spans="1:22" ht="15" customHeight="1">
      <c r="A927" s="361"/>
      <c r="B927" s="78">
        <f>VLOOKUP($A$922,PresensiMIPA!$A$7:$W$360,2)</f>
        <v>12519</v>
      </c>
      <c r="C927" s="35" t="s">
        <v>67</v>
      </c>
      <c r="D927" s="84">
        <f>VLOOKUP($A$922,Raport6!$B$8:$T$280,4)</f>
        <v>91</v>
      </c>
      <c r="E927" s="84">
        <f>VLOOKUP($A$922,Raport6!$B$8:$T$280,5)</f>
        <v>96.5</v>
      </c>
      <c r="F927" s="84">
        <f>VLOOKUP($A$922,Raport6!$B$8:$T$280,6)</f>
        <v>98</v>
      </c>
      <c r="G927" s="84">
        <f>VLOOKUP($A$922,Raport6!$B$8:$T$280,7)</f>
        <v>92.5</v>
      </c>
      <c r="H927" s="84">
        <f>VLOOKUP($A$922,Raport6!$B$8:$T$280,8)</f>
        <v>95</v>
      </c>
      <c r="I927" s="84">
        <f>VLOOKUP($A$922,Raport6!$B$8:$T$280,9)</f>
        <v>96</v>
      </c>
      <c r="J927" s="84">
        <f>VLOOKUP($A$922,Raport6!$B$8:$T$280,10)</f>
        <v>98</v>
      </c>
      <c r="K927" s="84">
        <f>VLOOKUP($A$922,Raport6!$B$8:$T$280,11)</f>
        <v>93</v>
      </c>
      <c r="L927" s="84">
        <f>VLOOKUP($A$922,Raport6!$B$8:$T$280,12)</f>
        <v>94.5</v>
      </c>
      <c r="M927" s="84">
        <f>VLOOKUP($A$922,Raport6!$B$8:$T$280,13)</f>
        <v>97</v>
      </c>
      <c r="N927" s="84">
        <f>VLOOKUP($A$922,Raport6!$B$8:$T$280,14)</f>
        <v>93</v>
      </c>
      <c r="O927" s="84">
        <f>VLOOKUP($A$922,Raport6!$B$8:$T$280,15)</f>
        <v>88.5</v>
      </c>
      <c r="P927" s="84">
        <f>VLOOKUP($A$922,Raport6!$B$8:$T$280,16)</f>
        <v>94.5</v>
      </c>
      <c r="Q927" s="84">
        <f>VLOOKUP($A$922,Raport6!$B$8:$T$280,17)</f>
        <v>88</v>
      </c>
      <c r="R927" s="84">
        <f>VLOOKUP($A$922,Raport6!$B$8:$T$280,18)</f>
        <v>95.5</v>
      </c>
      <c r="S927" s="38">
        <f t="shared" si="503"/>
        <v>1411</v>
      </c>
      <c r="T927" s="38">
        <f t="shared" si="505"/>
        <v>94.07</v>
      </c>
      <c r="U927" s="375"/>
      <c r="V927" s="340"/>
    </row>
    <row r="928" spans="1:22" ht="15" customHeight="1">
      <c r="A928" s="361"/>
      <c r="B928" s="78" t="str">
        <f>VLOOKUP($A$922,PresensiMIPA!$A$7:$W$360,3)</f>
        <v>0045661246</v>
      </c>
      <c r="C928" s="28" t="s">
        <v>21</v>
      </c>
      <c r="D928" s="40">
        <f t="shared" ref="D928:S928" si="506">ROUND(((D922+D923+D924+D925+D926+D927)/6),2)</f>
        <v>86.58</v>
      </c>
      <c r="E928" s="40">
        <f t="shared" si="506"/>
        <v>92.25</v>
      </c>
      <c r="F928" s="40">
        <f t="shared" si="506"/>
        <v>88.75</v>
      </c>
      <c r="G928" s="40">
        <f t="shared" si="506"/>
        <v>89.25</v>
      </c>
      <c r="H928" s="40">
        <f t="shared" si="506"/>
        <v>87.58</v>
      </c>
      <c r="I928" s="40">
        <f t="shared" si="506"/>
        <v>90.75</v>
      </c>
      <c r="J928" s="40">
        <f t="shared" si="506"/>
        <v>92.42</v>
      </c>
      <c r="K928" s="40">
        <f t="shared" si="506"/>
        <v>86.58</v>
      </c>
      <c r="L928" s="40">
        <f t="shared" si="506"/>
        <v>87.75</v>
      </c>
      <c r="M928" s="40">
        <f t="shared" ref="M928" si="507">ROUND(((M922+M923+M924+M925+M926+M927)/6),2)</f>
        <v>89.42</v>
      </c>
      <c r="N928" s="40">
        <f t="shared" si="506"/>
        <v>87.08</v>
      </c>
      <c r="O928" s="40">
        <f t="shared" si="506"/>
        <v>85.83</v>
      </c>
      <c r="P928" s="40">
        <f t="shared" si="506"/>
        <v>87.58</v>
      </c>
      <c r="Q928" s="40">
        <f t="shared" si="506"/>
        <v>85.58</v>
      </c>
      <c r="R928" s="40">
        <f t="shared" si="506"/>
        <v>91.33</v>
      </c>
      <c r="S928" s="39">
        <f t="shared" si="506"/>
        <v>1328.75</v>
      </c>
      <c r="T928" s="40">
        <f t="shared" si="505"/>
        <v>88.58</v>
      </c>
      <c r="U928" s="375"/>
      <c r="V928" s="340"/>
    </row>
    <row r="929" spans="1:22" ht="15" customHeight="1">
      <c r="A929" s="361"/>
      <c r="B929" s="78"/>
      <c r="C929" s="28" t="s">
        <v>206</v>
      </c>
      <c r="D929" s="79">
        <f>VLOOKUP($A$922,'Nilai USP'!$B$8:$T$280,4)</f>
        <v>98</v>
      </c>
      <c r="E929" s="79">
        <f>VLOOKUP($A$922,'Nilai USP'!$B$8:$T$280,5)</f>
        <v>88.461538461538467</v>
      </c>
      <c r="F929" s="79">
        <f>VLOOKUP($A$922,'Nilai USP'!$B$8:$T$280,6)</f>
        <v>95</v>
      </c>
      <c r="G929" s="79">
        <f>VLOOKUP($A$922,'Nilai USP'!$B$8:$T$280,7)</f>
        <v>91</v>
      </c>
      <c r="H929" s="79">
        <f>VLOOKUP($A$922,'Nilai USP'!$B$8:$T$280,8)</f>
        <v>88</v>
      </c>
      <c r="I929" s="79">
        <f>VLOOKUP($A$922,'Nilai USP'!$B$8:$T$280,9)</f>
        <v>92</v>
      </c>
      <c r="J929" s="79">
        <f>VLOOKUP($A$922,'Nilai USP'!$B$8:$T$280,10)</f>
        <v>96</v>
      </c>
      <c r="K929" s="79">
        <f>VLOOKUP($A$922,'Nilai USP'!$B$8:$T$280,11)</f>
        <v>95</v>
      </c>
      <c r="L929" s="79">
        <f>VLOOKUP($A$922,'Nilai USP'!$B$8:$T$280,12)</f>
        <v>93</v>
      </c>
      <c r="M929" s="79">
        <f>VLOOKUP($A$922,'Nilai USP'!$B$8:$T$280,13)</f>
        <v>92.058823529411768</v>
      </c>
      <c r="N929" s="79">
        <f>VLOOKUP($A$922,'Nilai USP'!$B$8:$T$280,14)</f>
        <v>88</v>
      </c>
      <c r="O929" s="79">
        <f>VLOOKUP($A$922,'Nilai USP'!$B$8:$T$280,15)</f>
        <v>81</v>
      </c>
      <c r="P929" s="79">
        <f>VLOOKUP($A$922,'Nilai USP'!$B$8:$T$280,16)</f>
        <v>90</v>
      </c>
      <c r="Q929" s="79">
        <f>VLOOKUP($A$922,'Nilai USP'!$B$8:$T$280,17)</f>
        <v>86</v>
      </c>
      <c r="R929" s="79">
        <f>VLOOKUP($A$922,'Nilai USP'!$B$8:$T$280,18)</f>
        <v>88</v>
      </c>
      <c r="S929" s="38">
        <f t="shared" ref="S929:S936" si="508">SUM(D929:R929)</f>
        <v>1361.5203619909503</v>
      </c>
      <c r="T929" s="38">
        <f t="shared" si="505"/>
        <v>90.77</v>
      </c>
      <c r="U929" s="375"/>
      <c r="V929" s="340"/>
    </row>
    <row r="930" spans="1:22" ht="15" customHeight="1" thickBot="1">
      <c r="A930" s="362"/>
      <c r="B930" s="29"/>
      <c r="C930" s="37" t="s">
        <v>205</v>
      </c>
      <c r="D930" s="41">
        <f t="shared" ref="D930:R930" si="509">ROUND((D928*$V$6+D929*$V$7),0)</f>
        <v>92</v>
      </c>
      <c r="E930" s="41">
        <f t="shared" si="509"/>
        <v>90</v>
      </c>
      <c r="F930" s="41">
        <f t="shared" si="509"/>
        <v>92</v>
      </c>
      <c r="G930" s="41">
        <f t="shared" si="509"/>
        <v>90</v>
      </c>
      <c r="H930" s="41">
        <f t="shared" si="509"/>
        <v>88</v>
      </c>
      <c r="I930" s="41">
        <f t="shared" si="509"/>
        <v>91</v>
      </c>
      <c r="J930" s="41">
        <f t="shared" si="509"/>
        <v>94</v>
      </c>
      <c r="K930" s="41">
        <f t="shared" si="509"/>
        <v>91</v>
      </c>
      <c r="L930" s="41">
        <f t="shared" si="509"/>
        <v>90</v>
      </c>
      <c r="M930" s="41">
        <f t="shared" si="509"/>
        <v>91</v>
      </c>
      <c r="N930" s="41">
        <f t="shared" si="509"/>
        <v>88</v>
      </c>
      <c r="O930" s="41">
        <f t="shared" si="509"/>
        <v>83</v>
      </c>
      <c r="P930" s="41">
        <f t="shared" si="509"/>
        <v>89</v>
      </c>
      <c r="Q930" s="41">
        <f t="shared" si="509"/>
        <v>86</v>
      </c>
      <c r="R930" s="41">
        <f t="shared" si="509"/>
        <v>90</v>
      </c>
      <c r="S930" s="41">
        <f t="shared" si="508"/>
        <v>1345</v>
      </c>
      <c r="T930" s="41">
        <f t="shared" si="505"/>
        <v>89.67</v>
      </c>
      <c r="U930" s="376"/>
      <c r="V930" s="341"/>
    </row>
    <row r="931" spans="1:22" ht="15" customHeight="1" thickTop="1">
      <c r="A931" s="377">
        <v>103</v>
      </c>
      <c r="B931" s="26"/>
      <c r="C931" s="34" t="s">
        <v>34</v>
      </c>
      <c r="D931" s="83">
        <f>VLOOKUP($A$931,Raport1!$B$8:$T$280,4)</f>
        <v>77.5</v>
      </c>
      <c r="E931" s="83">
        <f>VLOOKUP($A$931,Raport1!$B$8:$T$280,5)</f>
        <v>72.5</v>
      </c>
      <c r="F931" s="83">
        <f>VLOOKUP($A$931,Raport1!$B$8:$T$280,6)</f>
        <v>71.5</v>
      </c>
      <c r="G931" s="83">
        <f>VLOOKUP($A$931,Raport1!$B$8:$T$280,7)</f>
        <v>70.5</v>
      </c>
      <c r="H931" s="83">
        <f>VLOOKUP($A$931,Raport1!$B$8:$T$280,8)</f>
        <v>79</v>
      </c>
      <c r="I931" s="83">
        <f>VLOOKUP($A$931,Raport1!$B$8:$T$280,9)</f>
        <v>75</v>
      </c>
      <c r="J931" s="83">
        <f>VLOOKUP($A$931,Raport1!$B$8:$T$280,10)</f>
        <v>80</v>
      </c>
      <c r="K931" s="83">
        <f>VLOOKUP($A$931,Raport1!$B$8:$T$280,11)</f>
        <v>84</v>
      </c>
      <c r="L931" s="83">
        <f>VLOOKUP($A$931,Raport1!$B$8:$T$280,12)</f>
        <v>82</v>
      </c>
      <c r="M931" s="83">
        <f>VLOOKUP($A$931,Raport1!$B$8:$T$280,13)</f>
        <v>74.5</v>
      </c>
      <c r="N931" s="83">
        <f>VLOOKUP($A$931,Raport1!$B$8:$T$280,14)</f>
        <v>70</v>
      </c>
      <c r="O931" s="83">
        <f>VLOOKUP($A$931,Raport1!$B$8:$T$280,15)</f>
        <v>73</v>
      </c>
      <c r="P931" s="83">
        <f>VLOOKUP($A$931,Raport1!$B$8:$T$280,16)</f>
        <v>70</v>
      </c>
      <c r="Q931" s="83">
        <f>VLOOKUP($A$931,Raport1!$B$8:$T$280,17)</f>
        <v>74</v>
      </c>
      <c r="R931" s="83">
        <f>VLOOKUP($A$931,Raport1!$B$8:$T$280,18)</f>
        <v>74</v>
      </c>
      <c r="S931" s="80">
        <f t="shared" si="508"/>
        <v>1127.5</v>
      </c>
      <c r="T931" s="80">
        <f t="shared" ref="T931:T939" si="510">ROUND(S931/COUNT(D931:R931),2)</f>
        <v>75.17</v>
      </c>
      <c r="U931" s="337" t="s">
        <v>203</v>
      </c>
      <c r="V931" s="340" t="s">
        <v>33</v>
      </c>
    </row>
    <row r="932" spans="1:22" ht="15" customHeight="1">
      <c r="A932" s="361"/>
      <c r="B932" s="26"/>
      <c r="C932" s="35" t="s">
        <v>35</v>
      </c>
      <c r="D932" s="84">
        <f>VLOOKUP($A$931,Raport2!$B$8:$T$280,4)</f>
        <v>80</v>
      </c>
      <c r="E932" s="84">
        <f>VLOOKUP($A$931,Raport2!$B$8:$T$280,5)</f>
        <v>73.5</v>
      </c>
      <c r="F932" s="84">
        <f>VLOOKUP($A$931,Raport2!$B$8:$T$280,6)</f>
        <v>74</v>
      </c>
      <c r="G932" s="84">
        <f>VLOOKUP($A$931,Raport2!$B$8:$T$280,7)</f>
        <v>75</v>
      </c>
      <c r="H932" s="84">
        <f>VLOOKUP($A$931,Raport2!$B$8:$T$280,8)</f>
        <v>79</v>
      </c>
      <c r="I932" s="84">
        <f>VLOOKUP($A$931,Raport2!$B$8:$T$280,9)</f>
        <v>77</v>
      </c>
      <c r="J932" s="84">
        <f>VLOOKUP($A$931,Raport2!$B$8:$T$280,10)</f>
        <v>81.5</v>
      </c>
      <c r="K932" s="84">
        <f>VLOOKUP($A$931,Raport2!$B$8:$T$280,11)</f>
        <v>86</v>
      </c>
      <c r="L932" s="84">
        <f>VLOOKUP($A$931,Raport2!$B$8:$T$280,12)</f>
        <v>81</v>
      </c>
      <c r="M932" s="84">
        <f>VLOOKUP($A$931,Raport2!$B$8:$T$280,13)</f>
        <v>74.5</v>
      </c>
      <c r="N932" s="84">
        <f>VLOOKUP($A$931,Raport2!$B$8:$T$280,14)</f>
        <v>72</v>
      </c>
      <c r="O932" s="84">
        <f>VLOOKUP($A$931,Raport2!$B$8:$T$280,15)</f>
        <v>75.5</v>
      </c>
      <c r="P932" s="84">
        <f>VLOOKUP($A$931,Raport2!$B$8:$T$280,16)</f>
        <v>82</v>
      </c>
      <c r="Q932" s="84">
        <f>VLOOKUP($A$931,Raport2!$B$8:$T$280,17)</f>
        <v>76.5</v>
      </c>
      <c r="R932" s="84">
        <f>VLOOKUP($A$931,Raport2!$B$8:$T$280,18)</f>
        <v>76</v>
      </c>
      <c r="S932" s="38">
        <f t="shared" si="508"/>
        <v>1163.5</v>
      </c>
      <c r="T932" s="38">
        <f t="shared" si="510"/>
        <v>77.569999999999993</v>
      </c>
      <c r="U932" s="375"/>
      <c r="V932" s="340"/>
    </row>
    <row r="933" spans="1:22" ht="15" customHeight="1">
      <c r="A933" s="361"/>
      <c r="B933" s="342" t="str">
        <f>VLOOKUP($A$931,PresensiMIPA!$A$7:$W$360,7)</f>
        <v>ACHMAD FARHAN HASBINULLAH</v>
      </c>
      <c r="C933" s="35" t="s">
        <v>22</v>
      </c>
      <c r="D933" s="84">
        <f>VLOOKUP($A$931,Raport3!$B$8:$T$280,4)</f>
        <v>79.5</v>
      </c>
      <c r="E933" s="84">
        <f>VLOOKUP($A$931,Raport3!$B$8:$T$280,5)</f>
        <v>73</v>
      </c>
      <c r="F933" s="84">
        <f>VLOOKUP($A$931,Raport3!$B$8:$T$280,6)</f>
        <v>77</v>
      </c>
      <c r="G933" s="84">
        <f>VLOOKUP($A$931,Raport3!$B$8:$T$280,7)</f>
        <v>80</v>
      </c>
      <c r="H933" s="84">
        <f>VLOOKUP($A$931,Raport3!$B$8:$T$280,8)</f>
        <v>85.5</v>
      </c>
      <c r="I933" s="84">
        <f>VLOOKUP($A$931,Raport3!$B$8:$T$280,9)</f>
        <v>78</v>
      </c>
      <c r="J933" s="84">
        <f>VLOOKUP($A$931,Raport3!$B$8:$T$280,10)</f>
        <v>81.5</v>
      </c>
      <c r="K933" s="84">
        <f>VLOOKUP($A$931,Raport3!$B$8:$T$280,11)</f>
        <v>84</v>
      </c>
      <c r="L933" s="84">
        <f>VLOOKUP($A$931,Raport3!$B$8:$T$280,12)</f>
        <v>81.5</v>
      </c>
      <c r="M933" s="84">
        <f>VLOOKUP($A$931,Raport3!$B$8:$T$280,13)</f>
        <v>75</v>
      </c>
      <c r="N933" s="84">
        <f>VLOOKUP($A$931,Raport3!$B$8:$T$280,14)</f>
        <v>79.5</v>
      </c>
      <c r="O933" s="84">
        <f>VLOOKUP($A$931,Raport3!$B$8:$T$280,15)</f>
        <v>73</v>
      </c>
      <c r="P933" s="84">
        <f>VLOOKUP($A$931,Raport3!$B$8:$T$280,16)</f>
        <v>77</v>
      </c>
      <c r="Q933" s="84">
        <f>VLOOKUP($A$931,Raport3!$B$8:$T$280,17)</f>
        <v>80</v>
      </c>
      <c r="R933" s="84">
        <f>VLOOKUP($A$931,Raport3!$B$8:$T$280,18)</f>
        <v>70.5</v>
      </c>
      <c r="S933" s="38">
        <f t="shared" si="508"/>
        <v>1175</v>
      </c>
      <c r="T933" s="38">
        <f t="shared" si="510"/>
        <v>78.33</v>
      </c>
      <c r="U933" s="375"/>
      <c r="V933" s="340"/>
    </row>
    <row r="934" spans="1:22" ht="15" customHeight="1">
      <c r="A934" s="361"/>
      <c r="B934" s="342"/>
      <c r="C934" s="35" t="s">
        <v>23</v>
      </c>
      <c r="D934" s="84">
        <f>VLOOKUP($A$931,Raport4!$B$8:$T$255,4)</f>
        <v>80.5</v>
      </c>
      <c r="E934" s="84">
        <f>VLOOKUP($A$931,Raport4!$B$8:$T$255,5)</f>
        <v>77</v>
      </c>
      <c r="F934" s="84">
        <f>VLOOKUP($A$931,Raport4!$B$8:$T$255,6)</f>
        <v>78</v>
      </c>
      <c r="G934" s="84">
        <f>VLOOKUP($A$931,Raport4!$B$8:$T$255,7)</f>
        <v>81.5</v>
      </c>
      <c r="H934" s="84">
        <f>VLOOKUP($A$931,Raport4!$B$8:$T$255,8)</f>
        <v>87</v>
      </c>
      <c r="I934" s="84">
        <f>VLOOKUP($A$931,Raport4!$B$8:$T$255,9)</f>
        <v>80.5</v>
      </c>
      <c r="J934" s="84">
        <f>VLOOKUP($A$931,Raport4!$B$8:$T$255,10)</f>
        <v>85</v>
      </c>
      <c r="K934" s="84">
        <f>VLOOKUP($A$931,Raport4!$B$8:$T$255,11)</f>
        <v>85</v>
      </c>
      <c r="L934" s="84">
        <f>VLOOKUP($A$931,Raport4!$B$8:$T$255,12)</f>
        <v>82</v>
      </c>
      <c r="M934" s="84">
        <f>VLOOKUP($A$931,Raport4!$B$8:$T$255,12)</f>
        <v>82</v>
      </c>
      <c r="N934" s="84">
        <f>VLOOKUP($A$931,Raport4!$B$8:$T$255,14)</f>
        <v>74</v>
      </c>
      <c r="O934" s="84">
        <f>VLOOKUP($A$931,Raport4!$B$8:$T$255,15)</f>
        <v>77.5</v>
      </c>
      <c r="P934" s="84">
        <f>VLOOKUP($A$931,Raport4!$B$8:$T$255,16)</f>
        <v>81.5</v>
      </c>
      <c r="Q934" s="84">
        <f>VLOOKUP($A$931,Raport4!$B$8:$T$255,17)</f>
        <v>80.5</v>
      </c>
      <c r="R934" s="84">
        <f>VLOOKUP($A$931,Raport4!$B$8:$T$255,18)</f>
        <v>78</v>
      </c>
      <c r="S934" s="38">
        <f t="shared" si="508"/>
        <v>1210</v>
      </c>
      <c r="T934" s="38">
        <f t="shared" si="510"/>
        <v>80.67</v>
      </c>
      <c r="U934" s="375"/>
      <c r="V934" s="340"/>
    </row>
    <row r="935" spans="1:22" ht="15" customHeight="1">
      <c r="A935" s="361"/>
      <c r="B935" s="77" t="str">
        <f>VLOOKUP($A$931,PresensiMIPA!$A$7:$W$360,4)</f>
        <v>3526022603040001</v>
      </c>
      <c r="C935" s="35" t="s">
        <v>24</v>
      </c>
      <c r="D935" s="84">
        <f>VLOOKUP($A$931,Raport5!$B$8:$T$280,4)</f>
        <v>88</v>
      </c>
      <c r="E935" s="84">
        <f>VLOOKUP($A$931,Raport5!$B$8:$T$280,5)</f>
        <v>81.5</v>
      </c>
      <c r="F935" s="84">
        <f>VLOOKUP($A$931,Raport5!$B$8:$T$280,6)</f>
        <v>87</v>
      </c>
      <c r="G935" s="84">
        <f>VLOOKUP($A$931,Raport5!$B$8:$T$280,7)</f>
        <v>82</v>
      </c>
      <c r="H935" s="84">
        <f>VLOOKUP($A$931,Raport5!$B$8:$T$280,8)</f>
        <v>88.5</v>
      </c>
      <c r="I935" s="84">
        <f>VLOOKUP($A$931,Raport5!$B$8:$T$280,9)</f>
        <v>80</v>
      </c>
      <c r="J935" s="84">
        <f>VLOOKUP($A$931,Raport5!$B$8:$T$280,10)</f>
        <v>88.5</v>
      </c>
      <c r="K935" s="84">
        <f>VLOOKUP($A$931,Raport5!$B$8:$T$280,11)</f>
        <v>92</v>
      </c>
      <c r="L935" s="84">
        <f>VLOOKUP($A$931,Raport5!$B$8:$T$280,12)</f>
        <v>87.5</v>
      </c>
      <c r="M935" s="84">
        <f>VLOOKUP($A$931,Raport5!$B$8:$T$280,13)</f>
        <v>77.5</v>
      </c>
      <c r="N935" s="84">
        <f>VLOOKUP($A$931,Raport5!$B$8:$T$280,14)</f>
        <v>84</v>
      </c>
      <c r="O935" s="84">
        <f>VLOOKUP($A$931,Raport5!$B$8:$T$280,15)</f>
        <v>91.5</v>
      </c>
      <c r="P935" s="84">
        <f>VLOOKUP($A$931,Raport5!$B$8:$T$280,16)</f>
        <v>82</v>
      </c>
      <c r="Q935" s="84">
        <f>VLOOKUP($A$931,Raport5!$B$8:$T$280,17)</f>
        <v>74</v>
      </c>
      <c r="R935" s="84">
        <f>VLOOKUP($A$931,Raport5!$B$8:$T$280,18)</f>
        <v>82</v>
      </c>
      <c r="S935" s="38">
        <f t="shared" si="508"/>
        <v>1266</v>
      </c>
      <c r="T935" s="38">
        <f t="shared" si="510"/>
        <v>84.4</v>
      </c>
      <c r="U935" s="375"/>
      <c r="V935" s="340"/>
    </row>
    <row r="936" spans="1:22" ht="15" customHeight="1">
      <c r="A936" s="361"/>
      <c r="B936" s="78">
        <f>VLOOKUP($A$931,PresensiMIPA!$A$7:$W$360,2)</f>
        <v>12129</v>
      </c>
      <c r="C936" s="35" t="s">
        <v>67</v>
      </c>
      <c r="D936" s="84">
        <f>VLOOKUP($A$931,Raport6!$B$8:$T$280,4)</f>
        <v>87.5</v>
      </c>
      <c r="E936" s="84">
        <f>VLOOKUP($A$931,Raport6!$B$8:$T$280,5)</f>
        <v>86</v>
      </c>
      <c r="F936" s="84">
        <f>VLOOKUP($A$931,Raport6!$B$8:$T$280,6)</f>
        <v>91</v>
      </c>
      <c r="G936" s="84">
        <f>VLOOKUP($A$931,Raport6!$B$8:$T$280,7)</f>
        <v>82</v>
      </c>
      <c r="H936" s="84">
        <f>VLOOKUP($A$931,Raport6!$B$8:$T$280,8)</f>
        <v>88</v>
      </c>
      <c r="I936" s="84">
        <f>VLOOKUP($A$931,Raport6!$B$8:$T$280,9)</f>
        <v>83.5</v>
      </c>
      <c r="J936" s="84">
        <f>VLOOKUP($A$931,Raport6!$B$8:$T$280,10)</f>
        <v>91</v>
      </c>
      <c r="K936" s="84">
        <f>VLOOKUP($A$931,Raport6!$B$8:$T$280,11)</f>
        <v>95</v>
      </c>
      <c r="L936" s="84">
        <f>VLOOKUP($A$931,Raport6!$B$8:$T$280,12)</f>
        <v>88.5</v>
      </c>
      <c r="M936" s="84">
        <f>VLOOKUP($A$931,Raport6!$B$8:$T$280,13)</f>
        <v>87.5</v>
      </c>
      <c r="N936" s="84">
        <f>VLOOKUP($A$931,Raport6!$B$8:$T$280,14)</f>
        <v>87</v>
      </c>
      <c r="O936" s="84">
        <f>VLOOKUP($A$931,Raport6!$B$8:$T$280,15)</f>
        <v>92</v>
      </c>
      <c r="P936" s="84">
        <f>VLOOKUP($A$931,Raport6!$B$8:$T$280,16)</f>
        <v>82.5</v>
      </c>
      <c r="Q936" s="84">
        <f>VLOOKUP($A$931,Raport6!$B$8:$T$280,17)</f>
        <v>84</v>
      </c>
      <c r="R936" s="84">
        <f>VLOOKUP($A$931,Raport6!$B$8:$T$280,18)</f>
        <v>85</v>
      </c>
      <c r="S936" s="38">
        <f t="shared" si="508"/>
        <v>1310.5</v>
      </c>
      <c r="T936" s="38">
        <f t="shared" si="510"/>
        <v>87.37</v>
      </c>
      <c r="U936" s="375"/>
      <c r="V936" s="340"/>
    </row>
    <row r="937" spans="1:22" ht="15" customHeight="1">
      <c r="A937" s="361"/>
      <c r="B937" s="78" t="str">
        <f>VLOOKUP($A$931,PresensiMIPA!$A$7:$W$360,3)</f>
        <v>0048909799</v>
      </c>
      <c r="C937" s="28" t="s">
        <v>21</v>
      </c>
      <c r="D937" s="40">
        <f t="shared" ref="D937:S937" si="511">ROUND(((D931+D932+D933+D934+D935+D936)/6),2)</f>
        <v>82.17</v>
      </c>
      <c r="E937" s="40">
        <f t="shared" si="511"/>
        <v>77.25</v>
      </c>
      <c r="F937" s="40">
        <f t="shared" si="511"/>
        <v>79.75</v>
      </c>
      <c r="G937" s="40">
        <f t="shared" si="511"/>
        <v>78.5</v>
      </c>
      <c r="H937" s="40">
        <f t="shared" si="511"/>
        <v>84.5</v>
      </c>
      <c r="I937" s="40">
        <f t="shared" si="511"/>
        <v>79</v>
      </c>
      <c r="J937" s="40">
        <f t="shared" si="511"/>
        <v>84.58</v>
      </c>
      <c r="K937" s="40">
        <f t="shared" si="511"/>
        <v>87.67</v>
      </c>
      <c r="L937" s="40">
        <f t="shared" si="511"/>
        <v>83.75</v>
      </c>
      <c r="M937" s="40">
        <f t="shared" ref="M937" si="512">ROUND(((M931+M932+M933+M934+M935+M936)/6),2)</f>
        <v>78.5</v>
      </c>
      <c r="N937" s="40">
        <f t="shared" si="511"/>
        <v>77.75</v>
      </c>
      <c r="O937" s="40">
        <f t="shared" si="511"/>
        <v>80.42</v>
      </c>
      <c r="P937" s="40">
        <f t="shared" si="511"/>
        <v>79.17</v>
      </c>
      <c r="Q937" s="40">
        <f t="shared" si="511"/>
        <v>78.17</v>
      </c>
      <c r="R937" s="40">
        <f t="shared" si="511"/>
        <v>77.58</v>
      </c>
      <c r="S937" s="39">
        <f t="shared" si="511"/>
        <v>1208.75</v>
      </c>
      <c r="T937" s="40">
        <f t="shared" si="510"/>
        <v>80.58</v>
      </c>
      <c r="U937" s="375"/>
      <c r="V937" s="340"/>
    </row>
    <row r="938" spans="1:22" ht="15" customHeight="1">
      <c r="A938" s="361"/>
      <c r="B938" s="78"/>
      <c r="C938" s="28" t="s">
        <v>206</v>
      </c>
      <c r="D938" s="79">
        <f>VLOOKUP($A$931,'Nilai USP'!$B$8:$T$280,4)</f>
        <v>91</v>
      </c>
      <c r="E938" s="79">
        <f>VLOOKUP($A$931,'Nilai USP'!$B$8:$T$280,5)</f>
        <v>86.92307692307692</v>
      </c>
      <c r="F938" s="79">
        <f>VLOOKUP($A$931,'Nilai USP'!$B$8:$T$280,6)</f>
        <v>91</v>
      </c>
      <c r="G938" s="79">
        <f>VLOOKUP($A$931,'Nilai USP'!$B$8:$T$280,7)</f>
        <v>86</v>
      </c>
      <c r="H938" s="79">
        <f>VLOOKUP($A$931,'Nilai USP'!$B$8:$T$280,8)</f>
        <v>88</v>
      </c>
      <c r="I938" s="79">
        <f>VLOOKUP($A$931,'Nilai USP'!$B$8:$T$280,9)</f>
        <v>91</v>
      </c>
      <c r="J938" s="79">
        <f>VLOOKUP($A$931,'Nilai USP'!$B$8:$T$280,10)</f>
        <v>82</v>
      </c>
      <c r="K938" s="79">
        <f>VLOOKUP($A$931,'Nilai USP'!$B$8:$T$280,11)</f>
        <v>94</v>
      </c>
      <c r="L938" s="79">
        <f>VLOOKUP($A$931,'Nilai USP'!$B$8:$T$280,12)</f>
        <v>90</v>
      </c>
      <c r="M938" s="79">
        <f>VLOOKUP($A$931,'Nilai USP'!$B$8:$T$280,13)</f>
        <v>92.941176470588232</v>
      </c>
      <c r="N938" s="79">
        <f>VLOOKUP($A$931,'Nilai USP'!$B$8:$T$280,14)</f>
        <v>82</v>
      </c>
      <c r="O938" s="79">
        <f>VLOOKUP($A$931,'Nilai USP'!$B$8:$T$280,15)</f>
        <v>78</v>
      </c>
      <c r="P938" s="79">
        <f>VLOOKUP($A$931,'Nilai USP'!$B$8:$T$280,16)</f>
        <v>84</v>
      </c>
      <c r="Q938" s="79">
        <f>VLOOKUP($A$931,'Nilai USP'!$B$8:$T$280,17)</f>
        <v>78</v>
      </c>
      <c r="R938" s="79">
        <f>VLOOKUP($A$931,'Nilai USP'!$B$8:$T$280,18)</f>
        <v>83</v>
      </c>
      <c r="S938" s="38">
        <f t="shared" ref="S938:S945" si="513">SUM(D938:R938)</f>
        <v>1297.8642533936652</v>
      </c>
      <c r="T938" s="38">
        <f t="shared" si="510"/>
        <v>86.52</v>
      </c>
      <c r="U938" s="375"/>
      <c r="V938" s="340"/>
    </row>
    <row r="939" spans="1:22" ht="15" customHeight="1" thickBot="1">
      <c r="A939" s="362"/>
      <c r="B939" s="29"/>
      <c r="C939" s="37" t="s">
        <v>205</v>
      </c>
      <c r="D939" s="41">
        <f t="shared" ref="D939:R939" si="514">ROUND((D937*$V$6+D938*$V$7),0)</f>
        <v>87</v>
      </c>
      <c r="E939" s="41">
        <f t="shared" si="514"/>
        <v>82</v>
      </c>
      <c r="F939" s="41">
        <f t="shared" si="514"/>
        <v>85</v>
      </c>
      <c r="G939" s="41">
        <f t="shared" si="514"/>
        <v>82</v>
      </c>
      <c r="H939" s="41">
        <f t="shared" si="514"/>
        <v>86</v>
      </c>
      <c r="I939" s="41">
        <f t="shared" si="514"/>
        <v>85</v>
      </c>
      <c r="J939" s="41">
        <f t="shared" si="514"/>
        <v>83</v>
      </c>
      <c r="K939" s="41">
        <f t="shared" si="514"/>
        <v>91</v>
      </c>
      <c r="L939" s="41">
        <f t="shared" si="514"/>
        <v>87</v>
      </c>
      <c r="M939" s="41">
        <f t="shared" si="514"/>
        <v>86</v>
      </c>
      <c r="N939" s="41">
        <f t="shared" si="514"/>
        <v>80</v>
      </c>
      <c r="O939" s="41">
        <f t="shared" si="514"/>
        <v>79</v>
      </c>
      <c r="P939" s="41">
        <f t="shared" si="514"/>
        <v>82</v>
      </c>
      <c r="Q939" s="41">
        <f t="shared" si="514"/>
        <v>78</v>
      </c>
      <c r="R939" s="41">
        <f t="shared" si="514"/>
        <v>80</v>
      </c>
      <c r="S939" s="41">
        <f t="shared" si="513"/>
        <v>1253</v>
      </c>
      <c r="T939" s="41">
        <f t="shared" si="510"/>
        <v>83.53</v>
      </c>
      <c r="U939" s="376"/>
      <c r="V939" s="341"/>
    </row>
    <row r="940" spans="1:22" ht="15" customHeight="1" thickTop="1">
      <c r="A940" s="377">
        <v>104</v>
      </c>
      <c r="B940" s="26"/>
      <c r="C940" s="34" t="s">
        <v>34</v>
      </c>
      <c r="D940" s="83">
        <f>VLOOKUP($A$940,Raport1!$B$8:$T$280,4)</f>
        <v>83.5</v>
      </c>
      <c r="E940" s="83">
        <f>VLOOKUP($A$940,Raport1!$B$8:$T$280,5)</f>
        <v>80</v>
      </c>
      <c r="F940" s="83">
        <f>VLOOKUP($A$940,Raport1!$B$8:$T$280,6)</f>
        <v>78</v>
      </c>
      <c r="G940" s="83">
        <f>VLOOKUP($A$940,Raport1!$B$8:$T$280,7)</f>
        <v>82.5</v>
      </c>
      <c r="H940" s="83">
        <f>VLOOKUP($A$940,Raport1!$B$8:$T$280,8)</f>
        <v>78.5</v>
      </c>
      <c r="I940" s="83">
        <f>VLOOKUP($A$940,Raport1!$B$8:$T$280,9)</f>
        <v>79</v>
      </c>
      <c r="J940" s="83">
        <f>VLOOKUP($A$940,Raport1!$B$8:$T$280,10)</f>
        <v>84</v>
      </c>
      <c r="K940" s="83">
        <f>VLOOKUP($A$940,Raport1!$B$8:$T$280,11)</f>
        <v>82</v>
      </c>
      <c r="L940" s="83">
        <f>VLOOKUP($A$940,Raport1!$B$8:$T$280,12)</f>
        <v>82</v>
      </c>
      <c r="M940" s="83">
        <f>VLOOKUP($A$940,Raport1!$B$8:$T$280,13)</f>
        <v>78.5</v>
      </c>
      <c r="N940" s="83">
        <f>VLOOKUP($A$940,Raport1!$B$8:$T$280,14)</f>
        <v>82</v>
      </c>
      <c r="O940" s="83">
        <f>VLOOKUP($A$940,Raport1!$B$8:$T$280,15)</f>
        <v>79</v>
      </c>
      <c r="P940" s="83">
        <f>VLOOKUP($A$940,Raport1!$B$8:$T$280,16)</f>
        <v>72</v>
      </c>
      <c r="Q940" s="83">
        <f>VLOOKUP($A$940,Raport1!$B$8:$T$280,17)</f>
        <v>79.5</v>
      </c>
      <c r="R940" s="83">
        <f>VLOOKUP($A$940,Raport1!$B$8:$T$280,18)</f>
        <v>78.5</v>
      </c>
      <c r="S940" s="80">
        <f t="shared" si="513"/>
        <v>1199</v>
      </c>
      <c r="T940" s="80">
        <f t="shared" ref="T940:T948" si="515">ROUND(S940/COUNT(D940:R940),2)</f>
        <v>79.930000000000007</v>
      </c>
      <c r="U940" s="337" t="s">
        <v>203</v>
      </c>
      <c r="V940" s="340" t="s">
        <v>33</v>
      </c>
    </row>
    <row r="941" spans="1:22" ht="15" customHeight="1">
      <c r="A941" s="361"/>
      <c r="B941" s="26"/>
      <c r="C941" s="35" t="s">
        <v>35</v>
      </c>
      <c r="D941" s="84">
        <f>VLOOKUP($A$940,Raport2!$B$8:$T$280,4)</f>
        <v>84.5</v>
      </c>
      <c r="E941" s="84">
        <f>VLOOKUP($A$940,Raport2!$B$8:$T$280,5)</f>
        <v>84</v>
      </c>
      <c r="F941" s="84">
        <f>VLOOKUP($A$940,Raport2!$B$8:$T$280,6)</f>
        <v>83.5</v>
      </c>
      <c r="G941" s="84">
        <f>VLOOKUP($A$940,Raport2!$B$8:$T$280,7)</f>
        <v>86</v>
      </c>
      <c r="H941" s="84">
        <f>VLOOKUP($A$940,Raport2!$B$8:$T$280,8)</f>
        <v>78.5</v>
      </c>
      <c r="I941" s="84">
        <f>VLOOKUP($A$940,Raport2!$B$8:$T$280,9)</f>
        <v>82</v>
      </c>
      <c r="J941" s="84">
        <f>VLOOKUP($A$940,Raport2!$B$8:$T$280,10)</f>
        <v>87</v>
      </c>
      <c r="K941" s="84">
        <f>VLOOKUP($A$940,Raport2!$B$8:$T$280,11)</f>
        <v>84.5</v>
      </c>
      <c r="L941" s="84">
        <f>VLOOKUP($A$940,Raport2!$B$8:$T$280,12)</f>
        <v>84</v>
      </c>
      <c r="M941" s="84">
        <f>VLOOKUP($A$940,Raport2!$B$8:$T$280,13)</f>
        <v>86</v>
      </c>
      <c r="N941" s="84">
        <f>VLOOKUP($A$940,Raport2!$B$8:$T$280,14)</f>
        <v>85</v>
      </c>
      <c r="O941" s="84">
        <f>VLOOKUP($A$940,Raport2!$B$8:$T$280,15)</f>
        <v>78</v>
      </c>
      <c r="P941" s="84">
        <f>VLOOKUP($A$940,Raport2!$B$8:$T$280,16)</f>
        <v>80</v>
      </c>
      <c r="Q941" s="84">
        <f>VLOOKUP($A$940,Raport2!$B$8:$T$280,17)</f>
        <v>82.5</v>
      </c>
      <c r="R941" s="84">
        <f>VLOOKUP($A$940,Raport2!$B$8:$T$280,18)</f>
        <v>87.5</v>
      </c>
      <c r="S941" s="38">
        <f t="shared" si="513"/>
        <v>1253</v>
      </c>
      <c r="T941" s="38">
        <f t="shared" si="515"/>
        <v>83.53</v>
      </c>
      <c r="U941" s="375"/>
      <c r="V941" s="340"/>
    </row>
    <row r="942" spans="1:22" ht="15" customHeight="1">
      <c r="A942" s="361"/>
      <c r="B942" s="342" t="str">
        <f>VLOOKUP($A$940,PresensiMIPA!$A$7:$W$360,7)</f>
        <v>AIDA DEWI ABDULLAH</v>
      </c>
      <c r="C942" s="35" t="s">
        <v>22</v>
      </c>
      <c r="D942" s="84">
        <f>VLOOKUP($A$940,Raport3!$B$8:$T$280,4)</f>
        <v>88.5</v>
      </c>
      <c r="E942" s="84">
        <f>VLOOKUP($A$940,Raport3!$B$8:$T$280,5)</f>
        <v>85</v>
      </c>
      <c r="F942" s="84">
        <f>VLOOKUP($A$940,Raport3!$B$8:$T$280,6)</f>
        <v>84</v>
      </c>
      <c r="G942" s="84">
        <f>VLOOKUP($A$940,Raport3!$B$8:$T$280,7)</f>
        <v>82.5</v>
      </c>
      <c r="H942" s="84">
        <f>VLOOKUP($A$940,Raport3!$B$8:$T$280,8)</f>
        <v>85</v>
      </c>
      <c r="I942" s="84">
        <f>VLOOKUP($A$940,Raport3!$B$8:$T$280,9)</f>
        <v>83.5</v>
      </c>
      <c r="J942" s="84">
        <f>VLOOKUP($A$940,Raport3!$B$8:$T$280,10)</f>
        <v>90</v>
      </c>
      <c r="K942" s="84">
        <f>VLOOKUP($A$940,Raport3!$B$8:$T$280,11)</f>
        <v>85</v>
      </c>
      <c r="L942" s="84">
        <f>VLOOKUP($A$940,Raport3!$B$8:$T$280,12)</f>
        <v>85.5</v>
      </c>
      <c r="M942" s="84">
        <f>VLOOKUP($A$940,Raport3!$B$8:$T$280,13)</f>
        <v>86</v>
      </c>
      <c r="N942" s="84">
        <f>VLOOKUP($A$940,Raport3!$B$8:$T$280,14)</f>
        <v>86.5</v>
      </c>
      <c r="O942" s="84">
        <f>VLOOKUP($A$940,Raport3!$B$8:$T$280,15)</f>
        <v>85</v>
      </c>
      <c r="P942" s="84">
        <f>VLOOKUP($A$940,Raport3!$B$8:$T$280,16)</f>
        <v>81</v>
      </c>
      <c r="Q942" s="84">
        <f>VLOOKUP($A$940,Raport3!$B$8:$T$280,17)</f>
        <v>85</v>
      </c>
      <c r="R942" s="84">
        <f>VLOOKUP($A$940,Raport3!$B$8:$T$280,18)</f>
        <v>87</v>
      </c>
      <c r="S942" s="38">
        <f t="shared" si="513"/>
        <v>1279.5</v>
      </c>
      <c r="T942" s="38">
        <f t="shared" si="515"/>
        <v>85.3</v>
      </c>
      <c r="U942" s="375"/>
      <c r="V942" s="340"/>
    </row>
    <row r="943" spans="1:22" ht="15" customHeight="1">
      <c r="A943" s="361"/>
      <c r="B943" s="342"/>
      <c r="C943" s="35" t="s">
        <v>23</v>
      </c>
      <c r="D943" s="84">
        <f>VLOOKUP($A$940,Raport4!$B$8:$T$255,4)</f>
        <v>88.5</v>
      </c>
      <c r="E943" s="84">
        <f>VLOOKUP($A$940,Raport4!$B$8:$T$255,5)</f>
        <v>89</v>
      </c>
      <c r="F943" s="84">
        <f>VLOOKUP($A$940,Raport4!$B$8:$T$255,6)</f>
        <v>85</v>
      </c>
      <c r="G943" s="84">
        <f>VLOOKUP($A$940,Raport4!$B$8:$T$255,7)</f>
        <v>84.5</v>
      </c>
      <c r="H943" s="84">
        <f>VLOOKUP($A$940,Raport4!$B$8:$T$255,8)</f>
        <v>88.5</v>
      </c>
      <c r="I943" s="84">
        <f>VLOOKUP($A$940,Raport4!$B$8:$T$255,9)</f>
        <v>85.5</v>
      </c>
      <c r="J943" s="84">
        <f>VLOOKUP($A$940,Raport4!$B$8:$T$255,10)</f>
        <v>91</v>
      </c>
      <c r="K943" s="84">
        <f>VLOOKUP($A$940,Raport4!$B$8:$T$255,11)</f>
        <v>86</v>
      </c>
      <c r="L943" s="84">
        <f>VLOOKUP($A$940,Raport4!$B$8:$T$255,12)</f>
        <v>90</v>
      </c>
      <c r="M943" s="84">
        <f>VLOOKUP($A$940,Raport4!$B$8:$T$255,12)</f>
        <v>90</v>
      </c>
      <c r="N943" s="84">
        <f>VLOOKUP($A$940,Raport4!$B$8:$T$255,14)</f>
        <v>87.5</v>
      </c>
      <c r="O943" s="84">
        <f>VLOOKUP($A$940,Raport4!$B$8:$T$255,15)</f>
        <v>82.5</v>
      </c>
      <c r="P943" s="84">
        <f>VLOOKUP($A$940,Raport4!$B$8:$T$255,16)</f>
        <v>80.5</v>
      </c>
      <c r="Q943" s="84">
        <f>VLOOKUP($A$940,Raport4!$B$8:$T$255,17)</f>
        <v>88</v>
      </c>
      <c r="R943" s="84">
        <f>VLOOKUP($A$940,Raport4!$B$8:$T$255,18)</f>
        <v>88.5</v>
      </c>
      <c r="S943" s="38">
        <f t="shared" si="513"/>
        <v>1305</v>
      </c>
      <c r="T943" s="38">
        <f t="shared" si="515"/>
        <v>87</v>
      </c>
      <c r="U943" s="375"/>
      <c r="V943" s="340"/>
    </row>
    <row r="944" spans="1:22" ht="15" customHeight="1">
      <c r="A944" s="361"/>
      <c r="B944" s="77" t="str">
        <f>VLOOKUP($A$940,PresensiMIPA!$A$7:$W$360,4)</f>
        <v>3526016408030000</v>
      </c>
      <c r="C944" s="35" t="s">
        <v>24</v>
      </c>
      <c r="D944" s="84">
        <f>VLOOKUP($A$940,Raport5!$B$8:$T$280,4)</f>
        <v>91.5</v>
      </c>
      <c r="E944" s="84">
        <f>VLOOKUP($A$940,Raport5!$B$8:$T$280,5)</f>
        <v>92.5</v>
      </c>
      <c r="F944" s="84">
        <f>VLOOKUP($A$940,Raport5!$B$8:$T$280,6)</f>
        <v>92</v>
      </c>
      <c r="G944" s="84">
        <f>VLOOKUP($A$940,Raport5!$B$8:$T$280,7)</f>
        <v>87.5</v>
      </c>
      <c r="H944" s="84">
        <f>VLOOKUP($A$940,Raport5!$B$8:$T$280,8)</f>
        <v>93</v>
      </c>
      <c r="I944" s="84">
        <f>VLOOKUP($A$940,Raport5!$B$8:$T$280,9)</f>
        <v>88</v>
      </c>
      <c r="J944" s="84">
        <f>VLOOKUP($A$940,Raport5!$B$8:$T$280,10)</f>
        <v>93</v>
      </c>
      <c r="K944" s="84">
        <f>VLOOKUP($A$940,Raport5!$B$8:$T$280,11)</f>
        <v>92</v>
      </c>
      <c r="L944" s="84">
        <f>VLOOKUP($A$940,Raport5!$B$8:$T$280,12)</f>
        <v>90</v>
      </c>
      <c r="M944" s="84">
        <f>VLOOKUP($A$940,Raport5!$B$8:$T$280,13)</f>
        <v>86.5</v>
      </c>
      <c r="N944" s="84">
        <f>VLOOKUP($A$940,Raport5!$B$8:$T$280,14)</f>
        <v>92</v>
      </c>
      <c r="O944" s="84">
        <f>VLOOKUP($A$940,Raport5!$B$8:$T$280,15)</f>
        <v>94</v>
      </c>
      <c r="P944" s="84">
        <f>VLOOKUP($A$940,Raport5!$B$8:$T$280,16)</f>
        <v>85.5</v>
      </c>
      <c r="Q944" s="84">
        <f>VLOOKUP($A$940,Raport5!$B$8:$T$280,17)</f>
        <v>89.5</v>
      </c>
      <c r="R944" s="84">
        <f>VLOOKUP($A$940,Raport5!$B$8:$T$280,18)</f>
        <v>91.5</v>
      </c>
      <c r="S944" s="38">
        <f t="shared" si="513"/>
        <v>1358.5</v>
      </c>
      <c r="T944" s="38">
        <f t="shared" si="515"/>
        <v>90.57</v>
      </c>
      <c r="U944" s="375"/>
      <c r="V944" s="340"/>
    </row>
    <row r="945" spans="1:22" ht="15" customHeight="1">
      <c r="A945" s="361"/>
      <c r="B945" s="78">
        <f>VLOOKUP($A$940,PresensiMIPA!$A$7:$W$360,2)</f>
        <v>12142</v>
      </c>
      <c r="C945" s="35" t="s">
        <v>67</v>
      </c>
      <c r="D945" s="84">
        <f>VLOOKUP($A$940,Raport6!$B$8:$T$280,4)</f>
        <v>96.5</v>
      </c>
      <c r="E945" s="84">
        <f>VLOOKUP($A$940,Raport6!$B$8:$T$280,5)</f>
        <v>93</v>
      </c>
      <c r="F945" s="84">
        <f>VLOOKUP($A$940,Raport6!$B$8:$T$280,6)</f>
        <v>95</v>
      </c>
      <c r="G945" s="84">
        <f>VLOOKUP($A$940,Raport6!$B$8:$T$280,7)</f>
        <v>87.5</v>
      </c>
      <c r="H945" s="84">
        <f>VLOOKUP($A$940,Raport6!$B$8:$T$280,8)</f>
        <v>93</v>
      </c>
      <c r="I945" s="84">
        <f>VLOOKUP($A$940,Raport6!$B$8:$T$280,9)</f>
        <v>90</v>
      </c>
      <c r="J945" s="84">
        <f>VLOOKUP($A$940,Raport6!$B$8:$T$280,10)</f>
        <v>95</v>
      </c>
      <c r="K945" s="84">
        <f>VLOOKUP($A$940,Raport6!$B$8:$T$280,11)</f>
        <v>95.5</v>
      </c>
      <c r="L945" s="84">
        <f>VLOOKUP($A$940,Raport6!$B$8:$T$280,12)</f>
        <v>95</v>
      </c>
      <c r="M945" s="84">
        <f>VLOOKUP($A$940,Raport6!$B$8:$T$280,13)</f>
        <v>89</v>
      </c>
      <c r="N945" s="84">
        <f>VLOOKUP($A$940,Raport6!$B$8:$T$280,14)</f>
        <v>93</v>
      </c>
      <c r="O945" s="84">
        <f>VLOOKUP($A$940,Raport6!$B$8:$T$280,15)</f>
        <v>94.5</v>
      </c>
      <c r="P945" s="84">
        <f>VLOOKUP($A$940,Raport6!$B$8:$T$280,16)</f>
        <v>86</v>
      </c>
      <c r="Q945" s="84">
        <f>VLOOKUP($A$940,Raport6!$B$8:$T$280,17)</f>
        <v>89.5</v>
      </c>
      <c r="R945" s="84">
        <f>VLOOKUP($A$940,Raport6!$B$8:$T$280,18)</f>
        <v>92.5</v>
      </c>
      <c r="S945" s="38">
        <f t="shared" si="513"/>
        <v>1385</v>
      </c>
      <c r="T945" s="38">
        <f t="shared" si="515"/>
        <v>92.33</v>
      </c>
      <c r="U945" s="375"/>
      <c r="V945" s="340"/>
    </row>
    <row r="946" spans="1:22" ht="15" customHeight="1">
      <c r="A946" s="361"/>
      <c r="B946" s="78" t="str">
        <f>VLOOKUP($A$940,PresensiMIPA!$A$7:$W$360,3)</f>
        <v>0036390673</v>
      </c>
      <c r="C946" s="28" t="s">
        <v>21</v>
      </c>
      <c r="D946" s="40">
        <f t="shared" ref="D946:S946" si="516">ROUND(((D940+D941+D942+D943+D944+D945)/6),2)</f>
        <v>88.83</v>
      </c>
      <c r="E946" s="40">
        <f t="shared" si="516"/>
        <v>87.25</v>
      </c>
      <c r="F946" s="40">
        <f t="shared" si="516"/>
        <v>86.25</v>
      </c>
      <c r="G946" s="40">
        <f t="shared" si="516"/>
        <v>85.08</v>
      </c>
      <c r="H946" s="40">
        <f t="shared" si="516"/>
        <v>86.08</v>
      </c>
      <c r="I946" s="40">
        <f t="shared" si="516"/>
        <v>84.67</v>
      </c>
      <c r="J946" s="40">
        <f t="shared" si="516"/>
        <v>90</v>
      </c>
      <c r="K946" s="40">
        <f t="shared" si="516"/>
        <v>87.5</v>
      </c>
      <c r="L946" s="40">
        <f t="shared" si="516"/>
        <v>87.75</v>
      </c>
      <c r="M946" s="40">
        <f t="shared" ref="M946" si="517">ROUND(((M940+M941+M942+M943+M944+M945)/6),2)</f>
        <v>86</v>
      </c>
      <c r="N946" s="40">
        <f t="shared" si="516"/>
        <v>87.67</v>
      </c>
      <c r="O946" s="40">
        <f t="shared" si="516"/>
        <v>85.5</v>
      </c>
      <c r="P946" s="40">
        <f t="shared" si="516"/>
        <v>80.83</v>
      </c>
      <c r="Q946" s="40">
        <f t="shared" si="516"/>
        <v>85.67</v>
      </c>
      <c r="R946" s="40">
        <f t="shared" si="516"/>
        <v>87.58</v>
      </c>
      <c r="S946" s="39">
        <f t="shared" si="516"/>
        <v>1296.67</v>
      </c>
      <c r="T946" s="40">
        <f t="shared" si="515"/>
        <v>86.44</v>
      </c>
      <c r="U946" s="375"/>
      <c r="V946" s="340"/>
    </row>
    <row r="947" spans="1:22" ht="15" customHeight="1">
      <c r="A947" s="361"/>
      <c r="B947" s="78"/>
      <c r="C947" s="28" t="s">
        <v>206</v>
      </c>
      <c r="D947" s="79">
        <f>VLOOKUP($A$940,'Nilai USP'!$B$8:$T$280,4)</f>
        <v>99</v>
      </c>
      <c r="E947" s="79">
        <f>VLOOKUP($A$940,'Nilai USP'!$B$8:$T$280,5)</f>
        <v>86.92307692307692</v>
      </c>
      <c r="F947" s="79">
        <f>VLOOKUP($A$940,'Nilai USP'!$B$8:$T$280,6)</f>
        <v>94</v>
      </c>
      <c r="G947" s="79">
        <f>VLOOKUP($A$940,'Nilai USP'!$B$8:$T$280,7)</f>
        <v>91</v>
      </c>
      <c r="H947" s="79">
        <f>VLOOKUP($A$940,'Nilai USP'!$B$8:$T$280,8)</f>
        <v>87</v>
      </c>
      <c r="I947" s="79">
        <f>VLOOKUP($A$940,'Nilai USP'!$B$8:$T$280,9)</f>
        <v>91</v>
      </c>
      <c r="J947" s="79">
        <f>VLOOKUP($A$940,'Nilai USP'!$B$8:$T$280,10)</f>
        <v>95</v>
      </c>
      <c r="K947" s="79">
        <f>VLOOKUP($A$940,'Nilai USP'!$B$8:$T$280,11)</f>
        <v>98</v>
      </c>
      <c r="L947" s="79">
        <f>VLOOKUP($A$940,'Nilai USP'!$B$8:$T$280,12)</f>
        <v>95</v>
      </c>
      <c r="M947" s="79">
        <f>VLOOKUP($A$940,'Nilai USP'!$B$8:$T$280,13)</f>
        <v>94.705882352941174</v>
      </c>
      <c r="N947" s="79">
        <f>VLOOKUP($A$940,'Nilai USP'!$B$8:$T$280,14)</f>
        <v>90</v>
      </c>
      <c r="O947" s="79">
        <f>VLOOKUP($A$940,'Nilai USP'!$B$8:$T$280,15)</f>
        <v>85</v>
      </c>
      <c r="P947" s="79">
        <f>VLOOKUP($A$940,'Nilai USP'!$B$8:$T$280,16)</f>
        <v>90</v>
      </c>
      <c r="Q947" s="79">
        <f>VLOOKUP($A$940,'Nilai USP'!$B$8:$T$280,17)</f>
        <v>87</v>
      </c>
      <c r="R947" s="79">
        <f>VLOOKUP($A$940,'Nilai USP'!$B$8:$T$280,18)</f>
        <v>88</v>
      </c>
      <c r="S947" s="38">
        <f t="shared" ref="S947:S954" si="518">SUM(D947:R947)</f>
        <v>1371.6289592760181</v>
      </c>
      <c r="T947" s="38">
        <f t="shared" si="515"/>
        <v>91.44</v>
      </c>
      <c r="U947" s="375"/>
      <c r="V947" s="340"/>
    </row>
    <row r="948" spans="1:22" ht="15" customHeight="1" thickBot="1">
      <c r="A948" s="362"/>
      <c r="B948" s="29"/>
      <c r="C948" s="37" t="s">
        <v>205</v>
      </c>
      <c r="D948" s="41">
        <f t="shared" ref="D948:R948" si="519">ROUND((D946*$V$6+D947*$V$7),0)</f>
        <v>94</v>
      </c>
      <c r="E948" s="41">
        <f t="shared" si="519"/>
        <v>87</v>
      </c>
      <c r="F948" s="41">
        <f t="shared" si="519"/>
        <v>90</v>
      </c>
      <c r="G948" s="41">
        <f t="shared" si="519"/>
        <v>88</v>
      </c>
      <c r="H948" s="41">
        <f t="shared" si="519"/>
        <v>87</v>
      </c>
      <c r="I948" s="41">
        <f t="shared" si="519"/>
        <v>88</v>
      </c>
      <c r="J948" s="41">
        <f t="shared" si="519"/>
        <v>93</v>
      </c>
      <c r="K948" s="41">
        <f t="shared" si="519"/>
        <v>93</v>
      </c>
      <c r="L948" s="41">
        <f t="shared" si="519"/>
        <v>91</v>
      </c>
      <c r="M948" s="41">
        <f t="shared" si="519"/>
        <v>90</v>
      </c>
      <c r="N948" s="41">
        <f t="shared" si="519"/>
        <v>89</v>
      </c>
      <c r="O948" s="41">
        <f t="shared" si="519"/>
        <v>85</v>
      </c>
      <c r="P948" s="41">
        <f t="shared" si="519"/>
        <v>85</v>
      </c>
      <c r="Q948" s="41">
        <f t="shared" si="519"/>
        <v>86</v>
      </c>
      <c r="R948" s="41">
        <f t="shared" si="519"/>
        <v>88</v>
      </c>
      <c r="S948" s="41">
        <f t="shared" si="518"/>
        <v>1334</v>
      </c>
      <c r="T948" s="41">
        <f t="shared" si="515"/>
        <v>88.93</v>
      </c>
      <c r="U948" s="376"/>
      <c r="V948" s="341"/>
    </row>
    <row r="949" spans="1:22" ht="15" customHeight="1" thickTop="1">
      <c r="A949" s="377">
        <v>105</v>
      </c>
      <c r="B949" s="26"/>
      <c r="C949" s="34" t="s">
        <v>34</v>
      </c>
      <c r="D949" s="83">
        <f>VLOOKUP($A$949,Raport1!$B$8:$T$280,4)</f>
        <v>80</v>
      </c>
      <c r="E949" s="83">
        <f>VLOOKUP($A$949,Raport1!$B$8:$T$280,5)</f>
        <v>84</v>
      </c>
      <c r="F949" s="83">
        <f>VLOOKUP($A$949,Raport1!$B$8:$T$280,6)</f>
        <v>75</v>
      </c>
      <c r="G949" s="83">
        <f>VLOOKUP($A$949,Raport1!$B$8:$T$280,7)</f>
        <v>82</v>
      </c>
      <c r="H949" s="83">
        <f>VLOOKUP($A$949,Raport1!$B$8:$T$280,8)</f>
        <v>87.5</v>
      </c>
      <c r="I949" s="83">
        <f>VLOOKUP($A$949,Raport1!$B$8:$T$280,9)</f>
        <v>81.5</v>
      </c>
      <c r="J949" s="83">
        <f>VLOOKUP($A$949,Raport1!$B$8:$T$280,10)</f>
        <v>84</v>
      </c>
      <c r="K949" s="83">
        <f>VLOOKUP($A$949,Raport1!$B$8:$T$280,11)</f>
        <v>83</v>
      </c>
      <c r="L949" s="83">
        <f>VLOOKUP($A$949,Raport1!$B$8:$T$280,12)</f>
        <v>82</v>
      </c>
      <c r="M949" s="83">
        <f>VLOOKUP($A$949,Raport1!$B$8:$T$280,13)</f>
        <v>80.5</v>
      </c>
      <c r="N949" s="83">
        <f>VLOOKUP($A$949,Raport1!$B$8:$T$280,14)</f>
        <v>80.5</v>
      </c>
      <c r="O949" s="83">
        <f>VLOOKUP($A$949,Raport1!$B$8:$T$280,15)</f>
        <v>79</v>
      </c>
      <c r="P949" s="83">
        <f>VLOOKUP($A$949,Raport1!$B$8:$T$280,16)</f>
        <v>80</v>
      </c>
      <c r="Q949" s="83">
        <f>VLOOKUP($A$949,Raport1!$B$8:$T$280,17)</f>
        <v>83</v>
      </c>
      <c r="R949" s="83">
        <f>VLOOKUP($A$949,Raport1!$B$8:$T$280,18)</f>
        <v>80</v>
      </c>
      <c r="S949" s="80">
        <f t="shared" si="518"/>
        <v>1222</v>
      </c>
      <c r="T949" s="80">
        <f t="shared" ref="T949:T957" si="520">ROUND(S949/COUNT(D949:R949),2)</f>
        <v>81.47</v>
      </c>
      <c r="U949" s="337" t="s">
        <v>203</v>
      </c>
      <c r="V949" s="340" t="s">
        <v>33</v>
      </c>
    </row>
    <row r="950" spans="1:22" ht="15" customHeight="1">
      <c r="A950" s="361"/>
      <c r="B950" s="26"/>
      <c r="C950" s="35" t="s">
        <v>35</v>
      </c>
      <c r="D950" s="84">
        <f>VLOOKUP($A$949,Raport2!$B$8:$T$280,4)</f>
        <v>81.5</v>
      </c>
      <c r="E950" s="84">
        <f>VLOOKUP($A$949,Raport2!$B$8:$T$280,5)</f>
        <v>87</v>
      </c>
      <c r="F950" s="84">
        <f>VLOOKUP($A$949,Raport2!$B$8:$T$280,6)</f>
        <v>74.5</v>
      </c>
      <c r="G950" s="84">
        <f>VLOOKUP($A$949,Raport2!$B$8:$T$280,7)</f>
        <v>86</v>
      </c>
      <c r="H950" s="84">
        <f>VLOOKUP($A$949,Raport2!$B$8:$T$280,8)</f>
        <v>87.5</v>
      </c>
      <c r="I950" s="84">
        <f>VLOOKUP($A$949,Raport2!$B$8:$T$280,9)</f>
        <v>84.5</v>
      </c>
      <c r="J950" s="84">
        <f>VLOOKUP($A$949,Raport2!$B$8:$T$280,10)</f>
        <v>88</v>
      </c>
      <c r="K950" s="84">
        <f>VLOOKUP($A$949,Raport2!$B$8:$T$280,11)</f>
        <v>85.5</v>
      </c>
      <c r="L950" s="84">
        <f>VLOOKUP($A$949,Raport2!$B$8:$T$280,12)</f>
        <v>85</v>
      </c>
      <c r="M950" s="84">
        <f>VLOOKUP($A$949,Raport2!$B$8:$T$280,13)</f>
        <v>85</v>
      </c>
      <c r="N950" s="84">
        <f>VLOOKUP($A$949,Raport2!$B$8:$T$280,14)</f>
        <v>83.5</v>
      </c>
      <c r="O950" s="84">
        <f>VLOOKUP($A$949,Raport2!$B$8:$T$280,15)</f>
        <v>79</v>
      </c>
      <c r="P950" s="84">
        <f>VLOOKUP($A$949,Raport2!$B$8:$T$280,16)</f>
        <v>84.5</v>
      </c>
      <c r="Q950" s="84">
        <f>VLOOKUP($A$949,Raport2!$B$8:$T$280,17)</f>
        <v>84.5</v>
      </c>
      <c r="R950" s="84">
        <f>VLOOKUP($A$949,Raport2!$B$8:$T$280,18)</f>
        <v>84.5</v>
      </c>
      <c r="S950" s="38">
        <f t="shared" si="518"/>
        <v>1260.5</v>
      </c>
      <c r="T950" s="38">
        <f t="shared" si="520"/>
        <v>84.03</v>
      </c>
      <c r="U950" s="375"/>
      <c r="V950" s="340"/>
    </row>
    <row r="951" spans="1:22" ht="15" customHeight="1">
      <c r="A951" s="361"/>
      <c r="B951" s="342" t="str">
        <f>VLOOKUP($A$949,PresensiMIPA!$A$7:$W$360,7)</f>
        <v>AKMAL NURDIANSYAH</v>
      </c>
      <c r="C951" s="35" t="s">
        <v>22</v>
      </c>
      <c r="D951" s="84">
        <f>VLOOKUP($A$949,Raport3!$B$8:$T$280,4)</f>
        <v>85.5</v>
      </c>
      <c r="E951" s="84">
        <f>VLOOKUP($A$949,Raport3!$B$8:$T$280,5)</f>
        <v>88</v>
      </c>
      <c r="F951" s="84">
        <f>VLOOKUP($A$949,Raport3!$B$8:$T$280,6)</f>
        <v>86</v>
      </c>
      <c r="G951" s="84">
        <f>VLOOKUP($A$949,Raport3!$B$8:$T$280,7)</f>
        <v>90</v>
      </c>
      <c r="H951" s="84">
        <f>VLOOKUP($A$949,Raport3!$B$8:$T$280,8)</f>
        <v>84.5</v>
      </c>
      <c r="I951" s="84">
        <f>VLOOKUP($A$949,Raport3!$B$8:$T$280,9)</f>
        <v>88</v>
      </c>
      <c r="J951" s="84">
        <f>VLOOKUP($A$949,Raport3!$B$8:$T$280,10)</f>
        <v>88</v>
      </c>
      <c r="K951" s="84">
        <f>VLOOKUP($A$949,Raport3!$B$8:$T$280,11)</f>
        <v>84</v>
      </c>
      <c r="L951" s="84">
        <f>VLOOKUP($A$949,Raport3!$B$8:$T$280,12)</f>
        <v>81.5</v>
      </c>
      <c r="M951" s="84">
        <f>VLOOKUP($A$949,Raport3!$B$8:$T$280,13)</f>
        <v>90</v>
      </c>
      <c r="N951" s="84">
        <f>VLOOKUP($A$949,Raport3!$B$8:$T$280,14)</f>
        <v>86</v>
      </c>
      <c r="O951" s="84">
        <f>VLOOKUP($A$949,Raport3!$B$8:$T$280,15)</f>
        <v>79.5</v>
      </c>
      <c r="P951" s="84">
        <f>VLOOKUP($A$949,Raport3!$B$8:$T$280,16)</f>
        <v>95</v>
      </c>
      <c r="Q951" s="84">
        <f>VLOOKUP($A$949,Raport3!$B$8:$T$280,17)</f>
        <v>85.5</v>
      </c>
      <c r="R951" s="84">
        <f>VLOOKUP($A$949,Raport3!$B$8:$T$280,18)</f>
        <v>91</v>
      </c>
      <c r="S951" s="38">
        <f t="shared" si="518"/>
        <v>1302.5</v>
      </c>
      <c r="T951" s="38">
        <f t="shared" si="520"/>
        <v>86.83</v>
      </c>
      <c r="U951" s="375"/>
      <c r="V951" s="340"/>
    </row>
    <row r="952" spans="1:22" ht="15" customHeight="1">
      <c r="A952" s="361"/>
      <c r="B952" s="342"/>
      <c r="C952" s="35" t="s">
        <v>23</v>
      </c>
      <c r="D952" s="84">
        <f>VLOOKUP($A$949,Raport4!$B$8:$T$255,4)</f>
        <v>86.5</v>
      </c>
      <c r="E952" s="84">
        <f>VLOOKUP($A$949,Raport4!$B$8:$T$255,5)</f>
        <v>91</v>
      </c>
      <c r="F952" s="84">
        <f>VLOOKUP($A$949,Raport4!$B$8:$T$255,6)</f>
        <v>88</v>
      </c>
      <c r="G952" s="84">
        <f>VLOOKUP($A$949,Raport4!$B$8:$T$255,7)</f>
        <v>91</v>
      </c>
      <c r="H952" s="84">
        <f>VLOOKUP($A$949,Raport4!$B$8:$T$255,8)</f>
        <v>89</v>
      </c>
      <c r="I952" s="84">
        <f>VLOOKUP($A$949,Raport4!$B$8:$T$255,9)</f>
        <v>90</v>
      </c>
      <c r="J952" s="84">
        <f>VLOOKUP($A$949,Raport4!$B$8:$T$255,10)</f>
        <v>91</v>
      </c>
      <c r="K952" s="84">
        <f>VLOOKUP($A$949,Raport4!$B$8:$T$255,11)</f>
        <v>86</v>
      </c>
      <c r="L952" s="84">
        <f>VLOOKUP($A$949,Raport4!$B$8:$T$255,12)</f>
        <v>89.5</v>
      </c>
      <c r="M952" s="84">
        <f>VLOOKUP($A$949,Raport4!$B$8:$T$255,12)</f>
        <v>89.5</v>
      </c>
      <c r="N952" s="84">
        <f>VLOOKUP($A$949,Raport4!$B$8:$T$255,14)</f>
        <v>87.5</v>
      </c>
      <c r="O952" s="84">
        <f>VLOOKUP($A$949,Raport4!$B$8:$T$255,15)</f>
        <v>82.5</v>
      </c>
      <c r="P952" s="84">
        <f>VLOOKUP($A$949,Raport4!$B$8:$T$255,16)</f>
        <v>94.5</v>
      </c>
      <c r="Q952" s="84">
        <f>VLOOKUP($A$949,Raport4!$B$8:$T$255,17)</f>
        <v>88</v>
      </c>
      <c r="R952" s="84">
        <f>VLOOKUP($A$949,Raport4!$B$8:$T$255,18)</f>
        <v>91.5</v>
      </c>
      <c r="S952" s="38">
        <f t="shared" si="518"/>
        <v>1335.5</v>
      </c>
      <c r="T952" s="38">
        <f t="shared" si="520"/>
        <v>89.03</v>
      </c>
      <c r="U952" s="375"/>
      <c r="V952" s="340"/>
    </row>
    <row r="953" spans="1:22" ht="15" customHeight="1">
      <c r="A953" s="361"/>
      <c r="B953" s="77" t="str">
        <f>VLOOKUP($A$949,PresensiMIPA!$A$7:$W$360,4)</f>
        <v>3526011105040002</v>
      </c>
      <c r="C953" s="35" t="s">
        <v>24</v>
      </c>
      <c r="D953" s="84">
        <f>VLOOKUP($A$949,Raport5!$B$8:$T$280,4)</f>
        <v>90</v>
      </c>
      <c r="E953" s="84">
        <f>VLOOKUP($A$949,Raport5!$B$8:$T$280,5)</f>
        <v>93</v>
      </c>
      <c r="F953" s="84">
        <f>VLOOKUP($A$949,Raport5!$B$8:$T$280,6)</f>
        <v>90</v>
      </c>
      <c r="G953" s="84">
        <f>VLOOKUP($A$949,Raport5!$B$8:$T$280,7)</f>
        <v>92</v>
      </c>
      <c r="H953" s="84">
        <f>VLOOKUP($A$949,Raport5!$B$8:$T$280,8)</f>
        <v>93</v>
      </c>
      <c r="I953" s="84">
        <f>VLOOKUP($A$949,Raport5!$B$8:$T$280,9)</f>
        <v>91</v>
      </c>
      <c r="J953" s="84">
        <f>VLOOKUP($A$949,Raport5!$B$8:$T$280,10)</f>
        <v>92.5</v>
      </c>
      <c r="K953" s="84">
        <f>VLOOKUP($A$949,Raport5!$B$8:$T$280,11)</f>
        <v>92</v>
      </c>
      <c r="L953" s="84">
        <f>VLOOKUP($A$949,Raport5!$B$8:$T$280,12)</f>
        <v>89.5</v>
      </c>
      <c r="M953" s="84">
        <f>VLOOKUP($A$949,Raport5!$B$8:$T$280,13)</f>
        <v>95</v>
      </c>
      <c r="N953" s="84">
        <f>VLOOKUP($A$949,Raport5!$B$8:$T$280,14)</f>
        <v>90.5</v>
      </c>
      <c r="O953" s="84">
        <f>VLOOKUP($A$949,Raport5!$B$8:$T$280,15)</f>
        <v>94.5</v>
      </c>
      <c r="P953" s="84">
        <f>VLOOKUP($A$949,Raport5!$B$8:$T$280,16)</f>
        <v>95</v>
      </c>
      <c r="Q953" s="84">
        <f>VLOOKUP($A$949,Raport5!$B$8:$T$280,17)</f>
        <v>91</v>
      </c>
      <c r="R953" s="84">
        <f>VLOOKUP($A$949,Raport5!$B$8:$T$280,18)</f>
        <v>94</v>
      </c>
      <c r="S953" s="38">
        <f t="shared" si="518"/>
        <v>1383</v>
      </c>
      <c r="T953" s="38">
        <f t="shared" si="520"/>
        <v>92.2</v>
      </c>
      <c r="U953" s="375"/>
      <c r="V953" s="340"/>
    </row>
    <row r="954" spans="1:22" ht="15" customHeight="1">
      <c r="A954" s="361"/>
      <c r="B954" s="78">
        <f>VLOOKUP($A$949,PresensiMIPA!$A$7:$W$360,2)</f>
        <v>12148</v>
      </c>
      <c r="C954" s="35" t="s">
        <v>67</v>
      </c>
      <c r="D954" s="84">
        <f>VLOOKUP($A$949,Raport6!$B$8:$T$280,4)</f>
        <v>89.5</v>
      </c>
      <c r="E954" s="84">
        <f>VLOOKUP($A$949,Raport6!$B$8:$T$280,5)</f>
        <v>95</v>
      </c>
      <c r="F954" s="84">
        <f>VLOOKUP($A$949,Raport6!$B$8:$T$280,6)</f>
        <v>93</v>
      </c>
      <c r="G954" s="84">
        <f>VLOOKUP($A$949,Raport6!$B$8:$T$280,7)</f>
        <v>92</v>
      </c>
      <c r="H954" s="84">
        <f>VLOOKUP($A$949,Raport6!$B$8:$T$280,8)</f>
        <v>93</v>
      </c>
      <c r="I954" s="84">
        <f>VLOOKUP($A$949,Raport6!$B$8:$T$280,9)</f>
        <v>93</v>
      </c>
      <c r="J954" s="84">
        <f>VLOOKUP($A$949,Raport6!$B$8:$T$280,10)</f>
        <v>94.5</v>
      </c>
      <c r="K954" s="84">
        <f>VLOOKUP($A$949,Raport6!$B$8:$T$280,11)</f>
        <v>95.5</v>
      </c>
      <c r="L954" s="84">
        <f>VLOOKUP($A$949,Raport6!$B$8:$T$280,12)</f>
        <v>90</v>
      </c>
      <c r="M954" s="84">
        <f>VLOOKUP($A$949,Raport6!$B$8:$T$280,13)</f>
        <v>97</v>
      </c>
      <c r="N954" s="84">
        <f>VLOOKUP($A$949,Raport6!$B$8:$T$280,14)</f>
        <v>92.5</v>
      </c>
      <c r="O954" s="84">
        <f>VLOOKUP($A$949,Raport6!$B$8:$T$280,15)</f>
        <v>95.5</v>
      </c>
      <c r="P954" s="84">
        <f>VLOOKUP($A$949,Raport6!$B$8:$T$280,16)</f>
        <v>95</v>
      </c>
      <c r="Q954" s="84">
        <f>VLOOKUP($A$949,Raport6!$B$8:$T$280,17)</f>
        <v>92</v>
      </c>
      <c r="R954" s="84">
        <f>VLOOKUP($A$949,Raport6!$B$8:$T$280,18)</f>
        <v>95</v>
      </c>
      <c r="S954" s="38">
        <f t="shared" si="518"/>
        <v>1402.5</v>
      </c>
      <c r="T954" s="38">
        <f t="shared" si="520"/>
        <v>93.5</v>
      </c>
      <c r="U954" s="375"/>
      <c r="V954" s="340"/>
    </row>
    <row r="955" spans="1:22" ht="15" customHeight="1">
      <c r="A955" s="361"/>
      <c r="B955" s="78" t="str">
        <f>VLOOKUP($A$949,PresensiMIPA!$A$7:$W$360,3)</f>
        <v>0045239078</v>
      </c>
      <c r="C955" s="28" t="s">
        <v>21</v>
      </c>
      <c r="D955" s="40">
        <f t="shared" ref="D955:S955" si="521">ROUND(((D949+D950+D951+D952+D953+D954)/6),2)</f>
        <v>85.5</v>
      </c>
      <c r="E955" s="40">
        <f t="shared" si="521"/>
        <v>89.67</v>
      </c>
      <c r="F955" s="40">
        <f t="shared" si="521"/>
        <v>84.42</v>
      </c>
      <c r="G955" s="40">
        <f t="shared" si="521"/>
        <v>88.83</v>
      </c>
      <c r="H955" s="40">
        <f t="shared" si="521"/>
        <v>89.08</v>
      </c>
      <c r="I955" s="40">
        <f t="shared" si="521"/>
        <v>88</v>
      </c>
      <c r="J955" s="40">
        <f t="shared" si="521"/>
        <v>89.67</v>
      </c>
      <c r="K955" s="40">
        <f t="shared" si="521"/>
        <v>87.67</v>
      </c>
      <c r="L955" s="40">
        <f t="shared" si="521"/>
        <v>86.25</v>
      </c>
      <c r="M955" s="40">
        <f t="shared" ref="M955" si="522">ROUND(((M949+M950+M951+M952+M953+M954)/6),2)</f>
        <v>89.5</v>
      </c>
      <c r="N955" s="40">
        <f t="shared" si="521"/>
        <v>86.75</v>
      </c>
      <c r="O955" s="40">
        <f t="shared" si="521"/>
        <v>85</v>
      </c>
      <c r="P955" s="40">
        <f t="shared" si="521"/>
        <v>90.67</v>
      </c>
      <c r="Q955" s="40">
        <f t="shared" si="521"/>
        <v>87.33</v>
      </c>
      <c r="R955" s="40">
        <f t="shared" si="521"/>
        <v>89.33</v>
      </c>
      <c r="S955" s="39">
        <f t="shared" si="521"/>
        <v>1317.67</v>
      </c>
      <c r="T955" s="40">
        <f t="shared" si="520"/>
        <v>87.84</v>
      </c>
      <c r="U955" s="375"/>
      <c r="V955" s="340"/>
    </row>
    <row r="956" spans="1:22" ht="15" customHeight="1">
      <c r="A956" s="361"/>
      <c r="B956" s="78"/>
      <c r="C956" s="28" t="s">
        <v>206</v>
      </c>
      <c r="D956" s="79">
        <f>VLOOKUP($A$949,'Nilai USP'!$B$8:$T$280,4)</f>
        <v>98</v>
      </c>
      <c r="E956" s="79">
        <f>VLOOKUP($A$949,'Nilai USP'!$B$8:$T$280,5)</f>
        <v>86.92307692307692</v>
      </c>
      <c r="F956" s="79">
        <f>VLOOKUP($A$949,'Nilai USP'!$B$8:$T$280,6)</f>
        <v>93</v>
      </c>
      <c r="G956" s="79">
        <f>VLOOKUP($A$949,'Nilai USP'!$B$8:$T$280,7)</f>
        <v>93</v>
      </c>
      <c r="H956" s="79">
        <f>VLOOKUP($A$949,'Nilai USP'!$B$8:$T$280,8)</f>
        <v>87</v>
      </c>
      <c r="I956" s="79">
        <f>VLOOKUP($A$949,'Nilai USP'!$B$8:$T$280,9)</f>
        <v>93</v>
      </c>
      <c r="J956" s="79">
        <f>VLOOKUP($A$949,'Nilai USP'!$B$8:$T$280,10)</f>
        <v>96</v>
      </c>
      <c r="K956" s="79">
        <f>VLOOKUP($A$949,'Nilai USP'!$B$8:$T$280,11)</f>
        <v>100</v>
      </c>
      <c r="L956" s="79">
        <f>VLOOKUP($A$949,'Nilai USP'!$B$8:$T$280,12)</f>
        <v>90</v>
      </c>
      <c r="M956" s="79">
        <f>VLOOKUP($A$949,'Nilai USP'!$B$8:$T$280,13)</f>
        <v>96.470588235294116</v>
      </c>
      <c r="N956" s="79">
        <f>VLOOKUP($A$949,'Nilai USP'!$B$8:$T$280,14)</f>
        <v>88</v>
      </c>
      <c r="O956" s="79">
        <f>VLOOKUP($A$949,'Nilai USP'!$B$8:$T$280,15)</f>
        <v>83</v>
      </c>
      <c r="P956" s="79">
        <f>VLOOKUP($A$949,'Nilai USP'!$B$8:$T$280,16)</f>
        <v>92</v>
      </c>
      <c r="Q956" s="79">
        <f>VLOOKUP($A$949,'Nilai USP'!$B$8:$T$280,17)</f>
        <v>86</v>
      </c>
      <c r="R956" s="79">
        <f>VLOOKUP($A$949,'Nilai USP'!$B$8:$T$280,18)</f>
        <v>86</v>
      </c>
      <c r="S956" s="38">
        <f t="shared" ref="S956:S963" si="523">SUM(D956:R956)</f>
        <v>1368.393665158371</v>
      </c>
      <c r="T956" s="38">
        <f t="shared" si="520"/>
        <v>91.23</v>
      </c>
      <c r="U956" s="375"/>
      <c r="V956" s="340"/>
    </row>
    <row r="957" spans="1:22" ht="15" customHeight="1" thickBot="1">
      <c r="A957" s="362"/>
      <c r="B957" s="29"/>
      <c r="C957" s="37" t="s">
        <v>205</v>
      </c>
      <c r="D957" s="41">
        <f t="shared" ref="D957:R957" si="524">ROUND((D955*$V$6+D956*$V$7),0)</f>
        <v>92</v>
      </c>
      <c r="E957" s="41">
        <f t="shared" si="524"/>
        <v>88</v>
      </c>
      <c r="F957" s="41">
        <f t="shared" si="524"/>
        <v>89</v>
      </c>
      <c r="G957" s="41">
        <f t="shared" si="524"/>
        <v>91</v>
      </c>
      <c r="H957" s="41">
        <f t="shared" si="524"/>
        <v>88</v>
      </c>
      <c r="I957" s="41">
        <f t="shared" si="524"/>
        <v>91</v>
      </c>
      <c r="J957" s="41">
        <f t="shared" si="524"/>
        <v>93</v>
      </c>
      <c r="K957" s="41">
        <f t="shared" si="524"/>
        <v>94</v>
      </c>
      <c r="L957" s="41">
        <f t="shared" si="524"/>
        <v>88</v>
      </c>
      <c r="M957" s="41">
        <f t="shared" si="524"/>
        <v>93</v>
      </c>
      <c r="N957" s="41">
        <f t="shared" si="524"/>
        <v>87</v>
      </c>
      <c r="O957" s="41">
        <f t="shared" si="524"/>
        <v>84</v>
      </c>
      <c r="P957" s="41">
        <f t="shared" si="524"/>
        <v>91</v>
      </c>
      <c r="Q957" s="41">
        <f t="shared" si="524"/>
        <v>87</v>
      </c>
      <c r="R957" s="41">
        <f t="shared" si="524"/>
        <v>88</v>
      </c>
      <c r="S957" s="41">
        <f t="shared" si="523"/>
        <v>1344</v>
      </c>
      <c r="T957" s="41">
        <f t="shared" si="520"/>
        <v>89.6</v>
      </c>
      <c r="U957" s="376"/>
      <c r="V957" s="341"/>
    </row>
    <row r="958" spans="1:22" ht="15" customHeight="1" thickTop="1">
      <c r="A958" s="377">
        <v>106</v>
      </c>
      <c r="B958" s="26"/>
      <c r="C958" s="34" t="s">
        <v>34</v>
      </c>
      <c r="D958" s="83">
        <f>VLOOKUP($A$958,Raport1!$B$8:$T$280,4)</f>
        <v>75.5</v>
      </c>
      <c r="E958" s="83">
        <f>VLOOKUP($A$958,Raport1!$B$8:$T$280,5)</f>
        <v>75</v>
      </c>
      <c r="F958" s="83">
        <f>VLOOKUP($A$958,Raport1!$B$8:$T$280,6)</f>
        <v>74</v>
      </c>
      <c r="G958" s="83">
        <f>VLOOKUP($A$958,Raport1!$B$8:$T$280,7)</f>
        <v>76</v>
      </c>
      <c r="H958" s="83">
        <f>VLOOKUP($A$958,Raport1!$B$8:$T$280,8)</f>
        <v>81</v>
      </c>
      <c r="I958" s="83">
        <f>VLOOKUP($A$958,Raport1!$B$8:$T$280,9)</f>
        <v>76.5</v>
      </c>
      <c r="J958" s="83">
        <f>VLOOKUP($A$958,Raport1!$B$8:$T$280,10)</f>
        <v>85</v>
      </c>
      <c r="K958" s="83">
        <f>VLOOKUP($A$958,Raport1!$B$8:$T$280,11)</f>
        <v>80.5</v>
      </c>
      <c r="L958" s="83">
        <f>VLOOKUP($A$958,Raport1!$B$8:$T$280,12)</f>
        <v>82</v>
      </c>
      <c r="M958" s="83">
        <f>VLOOKUP($A$958,Raport1!$B$8:$T$280,13)</f>
        <v>75.5</v>
      </c>
      <c r="N958" s="83">
        <f>VLOOKUP($A$958,Raport1!$B$8:$T$280,14)</f>
        <v>73</v>
      </c>
      <c r="O958" s="83">
        <f>VLOOKUP($A$958,Raport1!$B$8:$T$280,15)</f>
        <v>74.5</v>
      </c>
      <c r="P958" s="83">
        <f>VLOOKUP($A$958,Raport1!$B$8:$T$280,16)</f>
        <v>72</v>
      </c>
      <c r="Q958" s="83">
        <f>VLOOKUP($A$958,Raport1!$B$8:$T$280,17)</f>
        <v>77</v>
      </c>
      <c r="R958" s="83">
        <f>VLOOKUP($A$958,Raport1!$B$8:$T$280,18)</f>
        <v>76</v>
      </c>
      <c r="S958" s="80">
        <f t="shared" si="523"/>
        <v>1153.5</v>
      </c>
      <c r="T958" s="80">
        <f t="shared" ref="T958:T966" si="525">ROUND(S958/COUNT(D958:R958),2)</f>
        <v>76.900000000000006</v>
      </c>
      <c r="U958" s="337" t="s">
        <v>203</v>
      </c>
      <c r="V958" s="340" t="s">
        <v>33</v>
      </c>
    </row>
    <row r="959" spans="1:22" ht="15" customHeight="1">
      <c r="A959" s="361"/>
      <c r="B959" s="26"/>
      <c r="C959" s="35" t="s">
        <v>35</v>
      </c>
      <c r="D959" s="84">
        <f>VLOOKUP($A$958,Raport2!$B$8:$T$280,4)</f>
        <v>77.5</v>
      </c>
      <c r="E959" s="84">
        <f>VLOOKUP($A$958,Raport2!$B$8:$T$280,5)</f>
        <v>77</v>
      </c>
      <c r="F959" s="84">
        <f>VLOOKUP($A$958,Raport2!$B$8:$T$280,6)</f>
        <v>75</v>
      </c>
      <c r="G959" s="84">
        <f>VLOOKUP($A$958,Raport2!$B$8:$T$280,7)</f>
        <v>80</v>
      </c>
      <c r="H959" s="84">
        <f>VLOOKUP($A$958,Raport2!$B$8:$T$280,8)</f>
        <v>81</v>
      </c>
      <c r="I959" s="84">
        <f>VLOOKUP($A$958,Raport2!$B$8:$T$280,9)</f>
        <v>80</v>
      </c>
      <c r="J959" s="84">
        <f>VLOOKUP($A$958,Raport2!$B$8:$T$280,10)</f>
        <v>87.5</v>
      </c>
      <c r="K959" s="84">
        <f>VLOOKUP($A$958,Raport2!$B$8:$T$280,11)</f>
        <v>81.5</v>
      </c>
      <c r="L959" s="84">
        <f>VLOOKUP($A$958,Raport2!$B$8:$T$280,12)</f>
        <v>83</v>
      </c>
      <c r="M959" s="84">
        <f>VLOOKUP($A$958,Raport2!$B$8:$T$280,13)</f>
        <v>78.5</v>
      </c>
      <c r="N959" s="84">
        <f>VLOOKUP($A$958,Raport2!$B$8:$T$280,14)</f>
        <v>75</v>
      </c>
      <c r="O959" s="84">
        <f>VLOOKUP($A$958,Raport2!$B$8:$T$280,15)</f>
        <v>75</v>
      </c>
      <c r="P959" s="84">
        <f>VLOOKUP($A$958,Raport2!$B$8:$T$280,16)</f>
        <v>80.5</v>
      </c>
      <c r="Q959" s="84">
        <f>VLOOKUP($A$958,Raport2!$B$8:$T$280,17)</f>
        <v>79</v>
      </c>
      <c r="R959" s="84">
        <f>VLOOKUP($A$958,Raport2!$B$8:$T$280,18)</f>
        <v>80.5</v>
      </c>
      <c r="S959" s="38">
        <f t="shared" si="523"/>
        <v>1191</v>
      </c>
      <c r="T959" s="38">
        <f t="shared" si="525"/>
        <v>79.400000000000006</v>
      </c>
      <c r="U959" s="375"/>
      <c r="V959" s="340"/>
    </row>
    <row r="960" spans="1:22" ht="15" customHeight="1">
      <c r="A960" s="361"/>
      <c r="B960" s="342" t="str">
        <f>VLOOKUP($A$958,PresensiMIPA!$A$7:$W$360,7)</f>
        <v>ALFIAN NUR EMILIA</v>
      </c>
      <c r="C960" s="35" t="s">
        <v>22</v>
      </c>
      <c r="D960" s="84">
        <f>VLOOKUP($A$958,Raport3!$B$8:$T$280,4)</f>
        <v>80.5</v>
      </c>
      <c r="E960" s="84">
        <f>VLOOKUP($A$958,Raport3!$B$8:$T$280,5)</f>
        <v>79</v>
      </c>
      <c r="F960" s="84">
        <f>VLOOKUP($A$958,Raport3!$B$8:$T$280,6)</f>
        <v>81</v>
      </c>
      <c r="G960" s="84">
        <f>VLOOKUP($A$958,Raport3!$B$8:$T$280,7)</f>
        <v>82.5</v>
      </c>
      <c r="H960" s="84">
        <f>VLOOKUP($A$958,Raport3!$B$8:$T$280,8)</f>
        <v>85</v>
      </c>
      <c r="I960" s="84">
        <f>VLOOKUP($A$958,Raport3!$B$8:$T$280,9)</f>
        <v>83</v>
      </c>
      <c r="J960" s="84">
        <f>VLOOKUP($A$958,Raport3!$B$8:$T$280,10)</f>
        <v>88</v>
      </c>
      <c r="K960" s="84">
        <f>VLOOKUP($A$958,Raport3!$B$8:$T$280,11)</f>
        <v>85</v>
      </c>
      <c r="L960" s="84">
        <f>VLOOKUP($A$958,Raport3!$B$8:$T$280,12)</f>
        <v>85.5</v>
      </c>
      <c r="M960" s="84">
        <f>VLOOKUP($A$958,Raport3!$B$8:$T$280,13)</f>
        <v>82</v>
      </c>
      <c r="N960" s="84">
        <f>VLOOKUP($A$958,Raport3!$B$8:$T$280,14)</f>
        <v>79.5</v>
      </c>
      <c r="O960" s="84">
        <f>VLOOKUP($A$958,Raport3!$B$8:$T$280,15)</f>
        <v>82.5</v>
      </c>
      <c r="P960" s="84">
        <f>VLOOKUP($A$958,Raport3!$B$8:$T$280,16)</f>
        <v>81</v>
      </c>
      <c r="Q960" s="84">
        <f>VLOOKUP($A$958,Raport3!$B$8:$T$280,17)</f>
        <v>80.5</v>
      </c>
      <c r="R960" s="84">
        <f>VLOOKUP($A$958,Raport3!$B$8:$T$280,18)</f>
        <v>81</v>
      </c>
      <c r="S960" s="38">
        <f t="shared" si="523"/>
        <v>1236</v>
      </c>
      <c r="T960" s="38">
        <f t="shared" si="525"/>
        <v>82.4</v>
      </c>
      <c r="U960" s="375"/>
      <c r="V960" s="340"/>
    </row>
    <row r="961" spans="1:22" ht="15" customHeight="1">
      <c r="A961" s="361"/>
      <c r="B961" s="342"/>
      <c r="C961" s="35" t="s">
        <v>23</v>
      </c>
      <c r="D961" s="84">
        <f>VLOOKUP($A$958,Raport4!$B$8:$T$255,4)</f>
        <v>83.5</v>
      </c>
      <c r="E961" s="84">
        <f>VLOOKUP($A$958,Raport4!$B$8:$T$255,5)</f>
        <v>82.5</v>
      </c>
      <c r="F961" s="84">
        <f>VLOOKUP($A$958,Raport4!$B$8:$T$255,6)</f>
        <v>82</v>
      </c>
      <c r="G961" s="84">
        <f>VLOOKUP($A$958,Raport4!$B$8:$T$255,7)</f>
        <v>84.5</v>
      </c>
      <c r="H961" s="84">
        <f>VLOOKUP($A$958,Raport4!$B$8:$T$255,8)</f>
        <v>87</v>
      </c>
      <c r="I961" s="84">
        <f>VLOOKUP($A$958,Raport4!$B$8:$T$255,9)</f>
        <v>84</v>
      </c>
      <c r="J961" s="84">
        <f>VLOOKUP($A$958,Raport4!$B$8:$T$255,10)</f>
        <v>89</v>
      </c>
      <c r="K961" s="84">
        <f>VLOOKUP($A$958,Raport4!$B$8:$T$255,11)</f>
        <v>86</v>
      </c>
      <c r="L961" s="84">
        <f>VLOOKUP($A$958,Raport4!$B$8:$T$255,12)</f>
        <v>87.5</v>
      </c>
      <c r="M961" s="84">
        <f>VLOOKUP($A$958,Raport4!$B$8:$T$255,12)</f>
        <v>87.5</v>
      </c>
      <c r="N961" s="84">
        <f>VLOOKUP($A$958,Raport4!$B$8:$T$255,14)</f>
        <v>82.5</v>
      </c>
      <c r="O961" s="84">
        <f>VLOOKUP($A$958,Raport4!$B$8:$T$255,15)</f>
        <v>80</v>
      </c>
      <c r="P961" s="84">
        <f>VLOOKUP($A$958,Raport4!$B$8:$T$255,16)</f>
        <v>80.5</v>
      </c>
      <c r="Q961" s="84">
        <f>VLOOKUP($A$958,Raport4!$B$8:$T$255,17)</f>
        <v>84.5</v>
      </c>
      <c r="R961" s="84">
        <f>VLOOKUP($A$958,Raport4!$B$8:$T$255,18)</f>
        <v>80.5</v>
      </c>
      <c r="S961" s="38">
        <f t="shared" si="523"/>
        <v>1261.5</v>
      </c>
      <c r="T961" s="38">
        <f t="shared" si="525"/>
        <v>84.1</v>
      </c>
      <c r="U961" s="375"/>
      <c r="V961" s="340"/>
    </row>
    <row r="962" spans="1:22" ht="15" customHeight="1">
      <c r="A962" s="361"/>
      <c r="B962" s="77" t="str">
        <f>VLOOKUP($A$958,PresensiMIPA!$A$7:$W$360,4)</f>
        <v>3526035507030004</v>
      </c>
      <c r="C962" s="35" t="s">
        <v>24</v>
      </c>
      <c r="D962" s="84">
        <f>VLOOKUP($A$958,Raport5!$B$8:$T$280,4)</f>
        <v>89</v>
      </c>
      <c r="E962" s="84">
        <f>VLOOKUP($A$958,Raport5!$B$8:$T$280,5)</f>
        <v>85.5</v>
      </c>
      <c r="F962" s="84">
        <f>VLOOKUP($A$958,Raport5!$B$8:$T$280,6)</f>
        <v>87</v>
      </c>
      <c r="G962" s="84">
        <f>VLOOKUP($A$958,Raport5!$B$8:$T$280,7)</f>
        <v>84.5</v>
      </c>
      <c r="H962" s="84">
        <f>VLOOKUP($A$958,Raport5!$B$8:$T$280,8)</f>
        <v>89.5</v>
      </c>
      <c r="I962" s="84">
        <f>VLOOKUP($A$958,Raport5!$B$8:$T$280,9)</f>
        <v>86.5</v>
      </c>
      <c r="J962" s="84">
        <f>VLOOKUP($A$958,Raport5!$B$8:$T$280,10)</f>
        <v>91.5</v>
      </c>
      <c r="K962" s="84">
        <f>VLOOKUP($A$958,Raport5!$B$8:$T$280,11)</f>
        <v>92.5</v>
      </c>
      <c r="L962" s="84">
        <f>VLOOKUP($A$958,Raport5!$B$8:$T$280,12)</f>
        <v>90</v>
      </c>
      <c r="M962" s="84">
        <f>VLOOKUP($A$958,Raport5!$B$8:$T$280,13)</f>
        <v>82.5</v>
      </c>
      <c r="N962" s="84">
        <f>VLOOKUP($A$958,Raport5!$B$8:$T$280,14)</f>
        <v>86</v>
      </c>
      <c r="O962" s="84">
        <f>VLOOKUP($A$958,Raport5!$B$8:$T$280,15)</f>
        <v>92.5</v>
      </c>
      <c r="P962" s="84">
        <f>VLOOKUP($A$958,Raport5!$B$8:$T$280,16)</f>
        <v>83.5</v>
      </c>
      <c r="Q962" s="84">
        <f>VLOOKUP($A$958,Raport5!$B$8:$T$280,17)</f>
        <v>89.5</v>
      </c>
      <c r="R962" s="84">
        <f>VLOOKUP($A$958,Raport5!$B$8:$T$280,18)</f>
        <v>85</v>
      </c>
      <c r="S962" s="38">
        <f t="shared" si="523"/>
        <v>1315</v>
      </c>
      <c r="T962" s="38">
        <f t="shared" si="525"/>
        <v>87.67</v>
      </c>
      <c r="U962" s="375"/>
      <c r="V962" s="340"/>
    </row>
    <row r="963" spans="1:22" ht="15" customHeight="1">
      <c r="A963" s="361"/>
      <c r="B963" s="78">
        <f>VLOOKUP($A$958,PresensiMIPA!$A$7:$W$360,2)</f>
        <v>12152</v>
      </c>
      <c r="C963" s="35" t="s">
        <v>67</v>
      </c>
      <c r="D963" s="84">
        <f>VLOOKUP($A$958,Raport6!$B$8:$T$280,4)</f>
        <v>90.5</v>
      </c>
      <c r="E963" s="84">
        <f>VLOOKUP($A$958,Raport6!$B$8:$T$280,5)</f>
        <v>88.5</v>
      </c>
      <c r="F963" s="84">
        <f>VLOOKUP($A$958,Raport6!$B$8:$T$280,6)</f>
        <v>91</v>
      </c>
      <c r="G963" s="84">
        <f>VLOOKUP($A$958,Raport6!$B$8:$T$280,7)</f>
        <v>84.5</v>
      </c>
      <c r="H963" s="84">
        <f>VLOOKUP($A$958,Raport6!$B$8:$T$280,8)</f>
        <v>89.5</v>
      </c>
      <c r="I963" s="84">
        <f>VLOOKUP($A$958,Raport6!$B$8:$T$280,9)</f>
        <v>88.5</v>
      </c>
      <c r="J963" s="84">
        <f>VLOOKUP($A$958,Raport6!$B$8:$T$280,10)</f>
        <v>94</v>
      </c>
      <c r="K963" s="84">
        <f>VLOOKUP($A$958,Raport6!$B$8:$T$280,11)</f>
        <v>95.5</v>
      </c>
      <c r="L963" s="84">
        <f>VLOOKUP($A$958,Raport6!$B$8:$T$280,12)</f>
        <v>93.5</v>
      </c>
      <c r="M963" s="84">
        <f>VLOOKUP($A$958,Raport6!$B$8:$T$280,13)</f>
        <v>87.5</v>
      </c>
      <c r="N963" s="84">
        <f>VLOOKUP($A$958,Raport6!$B$8:$T$280,14)</f>
        <v>86</v>
      </c>
      <c r="O963" s="84">
        <f>VLOOKUP($A$958,Raport6!$B$8:$T$280,15)</f>
        <v>93</v>
      </c>
      <c r="P963" s="84">
        <f>VLOOKUP($A$958,Raport6!$B$8:$T$280,16)</f>
        <v>84</v>
      </c>
      <c r="Q963" s="84">
        <f>VLOOKUP($A$958,Raport6!$B$8:$T$280,17)</f>
        <v>91.5</v>
      </c>
      <c r="R963" s="84">
        <f>VLOOKUP($A$958,Raport6!$B$8:$T$280,18)</f>
        <v>86.5</v>
      </c>
      <c r="S963" s="38">
        <f t="shared" si="523"/>
        <v>1344</v>
      </c>
      <c r="T963" s="38">
        <f t="shared" si="525"/>
        <v>89.6</v>
      </c>
      <c r="U963" s="375"/>
      <c r="V963" s="340"/>
    </row>
    <row r="964" spans="1:22" ht="15" customHeight="1">
      <c r="A964" s="361"/>
      <c r="B964" s="78" t="str">
        <f>VLOOKUP($A$958,PresensiMIPA!$A$7:$W$360,3)</f>
        <v>0033585490</v>
      </c>
      <c r="C964" s="28" t="s">
        <v>21</v>
      </c>
      <c r="D964" s="40">
        <f t="shared" ref="D964:S964" si="526">ROUND(((D958+D959+D960+D961+D962+D963)/6),2)</f>
        <v>82.75</v>
      </c>
      <c r="E964" s="40">
        <f t="shared" si="526"/>
        <v>81.25</v>
      </c>
      <c r="F964" s="40">
        <f t="shared" si="526"/>
        <v>81.67</v>
      </c>
      <c r="G964" s="40">
        <f t="shared" si="526"/>
        <v>82</v>
      </c>
      <c r="H964" s="40">
        <f t="shared" si="526"/>
        <v>85.5</v>
      </c>
      <c r="I964" s="40">
        <f t="shared" si="526"/>
        <v>83.08</v>
      </c>
      <c r="J964" s="40">
        <f t="shared" si="526"/>
        <v>89.17</v>
      </c>
      <c r="K964" s="40">
        <f t="shared" si="526"/>
        <v>86.83</v>
      </c>
      <c r="L964" s="40">
        <f t="shared" si="526"/>
        <v>86.92</v>
      </c>
      <c r="M964" s="40">
        <f t="shared" ref="M964" si="527">ROUND(((M958+M959+M960+M961+M962+M963)/6),2)</f>
        <v>82.25</v>
      </c>
      <c r="N964" s="40">
        <f t="shared" si="526"/>
        <v>80.33</v>
      </c>
      <c r="O964" s="40">
        <f t="shared" si="526"/>
        <v>82.92</v>
      </c>
      <c r="P964" s="40">
        <f t="shared" si="526"/>
        <v>80.25</v>
      </c>
      <c r="Q964" s="40">
        <f t="shared" si="526"/>
        <v>83.67</v>
      </c>
      <c r="R964" s="40">
        <f t="shared" si="526"/>
        <v>81.58</v>
      </c>
      <c r="S964" s="39">
        <f t="shared" si="526"/>
        <v>1250.17</v>
      </c>
      <c r="T964" s="40">
        <f t="shared" si="525"/>
        <v>83.34</v>
      </c>
      <c r="U964" s="375"/>
      <c r="V964" s="340"/>
    </row>
    <row r="965" spans="1:22" ht="15" customHeight="1">
      <c r="A965" s="361"/>
      <c r="B965" s="78"/>
      <c r="C965" s="28" t="s">
        <v>206</v>
      </c>
      <c r="D965" s="79">
        <f>VLOOKUP($A$958,'Nilai USP'!$B$8:$T$280,4)</f>
        <v>91</v>
      </c>
      <c r="E965" s="79">
        <f>VLOOKUP($A$958,'Nilai USP'!$B$8:$T$280,5)</f>
        <v>83.07692307692308</v>
      </c>
      <c r="F965" s="79">
        <f>VLOOKUP($A$958,'Nilai USP'!$B$8:$T$280,6)</f>
        <v>89</v>
      </c>
      <c r="G965" s="79">
        <f>VLOOKUP($A$958,'Nilai USP'!$B$8:$T$280,7)</f>
        <v>93</v>
      </c>
      <c r="H965" s="79">
        <f>VLOOKUP($A$958,'Nilai USP'!$B$8:$T$280,8)</f>
        <v>82</v>
      </c>
      <c r="I965" s="79">
        <f>VLOOKUP($A$958,'Nilai USP'!$B$8:$T$280,9)</f>
        <v>94</v>
      </c>
      <c r="J965" s="79">
        <f>VLOOKUP($A$958,'Nilai USP'!$B$8:$T$280,10)</f>
        <v>89</v>
      </c>
      <c r="K965" s="79">
        <f>VLOOKUP($A$958,'Nilai USP'!$B$8:$T$280,11)</f>
        <v>97</v>
      </c>
      <c r="L965" s="79">
        <f>VLOOKUP($A$958,'Nilai USP'!$B$8:$T$280,12)</f>
        <v>93</v>
      </c>
      <c r="M965" s="79">
        <f>VLOOKUP($A$958,'Nilai USP'!$B$8:$T$280,13)</f>
        <v>89.411764705882348</v>
      </c>
      <c r="N965" s="79">
        <f>VLOOKUP($A$958,'Nilai USP'!$B$8:$T$280,14)</f>
        <v>80</v>
      </c>
      <c r="O965" s="79">
        <f>VLOOKUP($A$958,'Nilai USP'!$B$8:$T$280,15)</f>
        <v>83</v>
      </c>
      <c r="P965" s="79">
        <f>VLOOKUP($A$958,'Nilai USP'!$B$8:$T$280,16)</f>
        <v>83</v>
      </c>
      <c r="Q965" s="79">
        <f>VLOOKUP($A$958,'Nilai USP'!$B$8:$T$280,17)</f>
        <v>82</v>
      </c>
      <c r="R965" s="79">
        <f>VLOOKUP($A$958,'Nilai USP'!$B$8:$T$280,18)</f>
        <v>89</v>
      </c>
      <c r="S965" s="38">
        <f t="shared" ref="S965:S972" si="528">SUM(D965:R965)</f>
        <v>1317.4886877828053</v>
      </c>
      <c r="T965" s="38">
        <f t="shared" si="525"/>
        <v>87.83</v>
      </c>
      <c r="U965" s="375"/>
      <c r="V965" s="340"/>
    </row>
    <row r="966" spans="1:22" ht="15" customHeight="1" thickBot="1">
      <c r="A966" s="362"/>
      <c r="B966" s="29"/>
      <c r="C966" s="37" t="s">
        <v>205</v>
      </c>
      <c r="D966" s="41">
        <f t="shared" ref="D966:R966" si="529">ROUND((D964*$V$6+D965*$V$7),0)</f>
        <v>87</v>
      </c>
      <c r="E966" s="41">
        <f t="shared" si="529"/>
        <v>82</v>
      </c>
      <c r="F966" s="41">
        <f t="shared" si="529"/>
        <v>85</v>
      </c>
      <c r="G966" s="41">
        <f t="shared" si="529"/>
        <v>88</v>
      </c>
      <c r="H966" s="41">
        <f t="shared" si="529"/>
        <v>84</v>
      </c>
      <c r="I966" s="41">
        <f t="shared" si="529"/>
        <v>89</v>
      </c>
      <c r="J966" s="41">
        <f t="shared" si="529"/>
        <v>89</v>
      </c>
      <c r="K966" s="41">
        <f t="shared" si="529"/>
        <v>92</v>
      </c>
      <c r="L966" s="41">
        <f t="shared" si="529"/>
        <v>90</v>
      </c>
      <c r="M966" s="41">
        <f t="shared" si="529"/>
        <v>86</v>
      </c>
      <c r="N966" s="41">
        <f t="shared" si="529"/>
        <v>80</v>
      </c>
      <c r="O966" s="41">
        <f t="shared" si="529"/>
        <v>83</v>
      </c>
      <c r="P966" s="41">
        <f t="shared" si="529"/>
        <v>82</v>
      </c>
      <c r="Q966" s="41">
        <f t="shared" si="529"/>
        <v>83</v>
      </c>
      <c r="R966" s="41">
        <f t="shared" si="529"/>
        <v>85</v>
      </c>
      <c r="S966" s="41">
        <f t="shared" si="528"/>
        <v>1285</v>
      </c>
      <c r="T966" s="41">
        <f t="shared" si="525"/>
        <v>85.67</v>
      </c>
      <c r="U966" s="376"/>
      <c r="V966" s="341"/>
    </row>
    <row r="967" spans="1:22" ht="15" customHeight="1" thickTop="1">
      <c r="A967" s="377">
        <v>107</v>
      </c>
      <c r="B967" s="26"/>
      <c r="C967" s="34" t="s">
        <v>34</v>
      </c>
      <c r="D967" s="83">
        <f>VLOOKUP($A$967,Raport1!$B$8:$T$280,4)</f>
        <v>79.5</v>
      </c>
      <c r="E967" s="83">
        <f>VLOOKUP($A$967,Raport1!$B$8:$T$280,5)</f>
        <v>76.5</v>
      </c>
      <c r="F967" s="83">
        <f>VLOOKUP($A$967,Raport1!$B$8:$T$280,6)</f>
        <v>77.5</v>
      </c>
      <c r="G967" s="83">
        <f>VLOOKUP($A$967,Raport1!$B$8:$T$280,7)</f>
        <v>80.5</v>
      </c>
      <c r="H967" s="83">
        <f>VLOOKUP($A$967,Raport1!$B$8:$T$280,8)</f>
        <v>78.5</v>
      </c>
      <c r="I967" s="83">
        <f>VLOOKUP($A$967,Raport1!$B$8:$T$280,9)</f>
        <v>78.5</v>
      </c>
      <c r="J967" s="83">
        <f>VLOOKUP($A$967,Raport1!$B$8:$T$280,10)</f>
        <v>85</v>
      </c>
      <c r="K967" s="83">
        <f>VLOOKUP($A$967,Raport1!$B$8:$T$280,11)</f>
        <v>81</v>
      </c>
      <c r="L967" s="83">
        <f>VLOOKUP($A$967,Raport1!$B$8:$T$280,12)</f>
        <v>82.5</v>
      </c>
      <c r="M967" s="83">
        <f>VLOOKUP($A$967,Raport1!$B$8:$T$280,13)</f>
        <v>75.5</v>
      </c>
      <c r="N967" s="83">
        <f>VLOOKUP($A$967,Raport1!$B$8:$T$280,14)</f>
        <v>73</v>
      </c>
      <c r="O967" s="83">
        <f>VLOOKUP($A$967,Raport1!$B$8:$T$280,15)</f>
        <v>79</v>
      </c>
      <c r="P967" s="83">
        <f>VLOOKUP($A$967,Raport1!$B$8:$T$280,16)</f>
        <v>79</v>
      </c>
      <c r="Q967" s="83">
        <f>VLOOKUP($A$967,Raport1!$B$8:$T$280,17)</f>
        <v>77.5</v>
      </c>
      <c r="R967" s="83">
        <f>VLOOKUP($A$967,Raport1!$B$8:$T$280,18)</f>
        <v>78</v>
      </c>
      <c r="S967" s="80">
        <f t="shared" si="528"/>
        <v>1181.5</v>
      </c>
      <c r="T967" s="80">
        <f t="shared" ref="T967:T975" si="530">ROUND(S967/COUNT(D967:R967),2)</f>
        <v>78.77</v>
      </c>
      <c r="U967" s="337" t="s">
        <v>203</v>
      </c>
      <c r="V967" s="340" t="s">
        <v>33</v>
      </c>
    </row>
    <row r="968" spans="1:22" ht="15" customHeight="1">
      <c r="A968" s="361"/>
      <c r="B968" s="26"/>
      <c r="C968" s="35" t="s">
        <v>35</v>
      </c>
      <c r="D968" s="84">
        <f>VLOOKUP($A$967,Raport2!$B$8:$T$280,4)</f>
        <v>81</v>
      </c>
      <c r="E968" s="84">
        <f>VLOOKUP($A$967,Raport2!$B$8:$T$280,5)</f>
        <v>78.5</v>
      </c>
      <c r="F968" s="84">
        <f>VLOOKUP($A$967,Raport2!$B$8:$T$280,6)</f>
        <v>76.5</v>
      </c>
      <c r="G968" s="84">
        <f>VLOOKUP($A$967,Raport2!$B$8:$T$280,7)</f>
        <v>84.5</v>
      </c>
      <c r="H968" s="84">
        <f>VLOOKUP($A$967,Raport2!$B$8:$T$280,8)</f>
        <v>78.5</v>
      </c>
      <c r="I968" s="84">
        <f>VLOOKUP($A$967,Raport2!$B$8:$T$280,9)</f>
        <v>81.5</v>
      </c>
      <c r="J968" s="84">
        <f>VLOOKUP($A$967,Raport2!$B$8:$T$280,10)</f>
        <v>89</v>
      </c>
      <c r="K968" s="84">
        <f>VLOOKUP($A$967,Raport2!$B$8:$T$280,11)</f>
        <v>82.5</v>
      </c>
      <c r="L968" s="84">
        <f>VLOOKUP($A$967,Raport2!$B$8:$T$280,12)</f>
        <v>85</v>
      </c>
      <c r="M968" s="84">
        <f>VLOOKUP($A$967,Raport2!$B$8:$T$280,13)</f>
        <v>84</v>
      </c>
      <c r="N968" s="84">
        <f>VLOOKUP($A$967,Raport2!$B$8:$T$280,14)</f>
        <v>80.5</v>
      </c>
      <c r="O968" s="84">
        <f>VLOOKUP($A$967,Raport2!$B$8:$T$280,15)</f>
        <v>78.5</v>
      </c>
      <c r="P968" s="84">
        <f>VLOOKUP($A$967,Raport2!$B$8:$T$280,16)</f>
        <v>83</v>
      </c>
      <c r="Q968" s="84">
        <f>VLOOKUP($A$967,Raport2!$B$8:$T$280,17)</f>
        <v>83.5</v>
      </c>
      <c r="R968" s="84">
        <f>VLOOKUP($A$967,Raport2!$B$8:$T$280,18)</f>
        <v>82</v>
      </c>
      <c r="S968" s="38">
        <f t="shared" si="528"/>
        <v>1228.5</v>
      </c>
      <c r="T968" s="38">
        <f t="shared" si="530"/>
        <v>81.900000000000006</v>
      </c>
      <c r="U968" s="375"/>
      <c r="V968" s="340"/>
    </row>
    <row r="969" spans="1:22" ht="15" customHeight="1">
      <c r="A969" s="361"/>
      <c r="B969" s="342" t="str">
        <f>VLOOKUP($A$967,PresensiMIPA!$A$7:$W$360,7)</f>
        <v>AMELIA FARAH R</v>
      </c>
      <c r="C969" s="35" t="s">
        <v>22</v>
      </c>
      <c r="D969" s="84">
        <f>VLOOKUP($A$967,Raport3!$B$8:$T$280,4)</f>
        <v>85.5</v>
      </c>
      <c r="E969" s="84">
        <f>VLOOKUP($A$967,Raport3!$B$8:$T$280,5)</f>
        <v>81.5</v>
      </c>
      <c r="F969" s="84">
        <f>VLOOKUP($A$967,Raport3!$B$8:$T$280,6)</f>
        <v>83.5</v>
      </c>
      <c r="G969" s="84">
        <f>VLOOKUP($A$967,Raport3!$B$8:$T$280,7)</f>
        <v>86.5</v>
      </c>
      <c r="H969" s="84">
        <f>VLOOKUP($A$967,Raport3!$B$8:$T$280,8)</f>
        <v>85</v>
      </c>
      <c r="I969" s="84">
        <f>VLOOKUP($A$967,Raport3!$B$8:$T$280,9)</f>
        <v>83.5</v>
      </c>
      <c r="J969" s="84">
        <f>VLOOKUP($A$967,Raport3!$B$8:$T$280,10)</f>
        <v>90</v>
      </c>
      <c r="K969" s="84">
        <f>VLOOKUP($A$967,Raport3!$B$8:$T$280,11)</f>
        <v>85</v>
      </c>
      <c r="L969" s="84">
        <f>VLOOKUP($A$967,Raport3!$B$8:$T$280,12)</f>
        <v>82.5</v>
      </c>
      <c r="M969" s="84">
        <f>VLOOKUP($A$967,Raport3!$B$8:$T$280,13)</f>
        <v>88</v>
      </c>
      <c r="N969" s="84">
        <f>VLOOKUP($A$967,Raport3!$B$8:$T$280,14)</f>
        <v>82</v>
      </c>
      <c r="O969" s="84">
        <f>VLOOKUP($A$967,Raport3!$B$8:$T$280,15)</f>
        <v>81</v>
      </c>
      <c r="P969" s="84">
        <f>VLOOKUP($A$967,Raport3!$B$8:$T$280,16)</f>
        <v>85</v>
      </c>
      <c r="Q969" s="84">
        <f>VLOOKUP($A$967,Raport3!$B$8:$T$280,17)</f>
        <v>85</v>
      </c>
      <c r="R969" s="84">
        <f>VLOOKUP($A$967,Raport3!$B$8:$T$280,18)</f>
        <v>85</v>
      </c>
      <c r="S969" s="38">
        <f t="shared" si="528"/>
        <v>1269</v>
      </c>
      <c r="T969" s="38">
        <f t="shared" si="530"/>
        <v>84.6</v>
      </c>
      <c r="U969" s="375"/>
      <c r="V969" s="340"/>
    </row>
    <row r="970" spans="1:22" ht="15" customHeight="1">
      <c r="A970" s="361"/>
      <c r="B970" s="342"/>
      <c r="C970" s="35" t="s">
        <v>23</v>
      </c>
      <c r="D970" s="84">
        <f>VLOOKUP($A$967,Raport4!$B$8:$T$255,4)</f>
        <v>88</v>
      </c>
      <c r="E970" s="84">
        <f>VLOOKUP($A$967,Raport4!$B$8:$T$255,5)</f>
        <v>85.5</v>
      </c>
      <c r="F970" s="84">
        <f>VLOOKUP($A$967,Raport4!$B$8:$T$255,6)</f>
        <v>85</v>
      </c>
      <c r="G970" s="84">
        <f>VLOOKUP($A$967,Raport4!$B$8:$T$255,7)</f>
        <v>88</v>
      </c>
      <c r="H970" s="84">
        <f>VLOOKUP($A$967,Raport4!$B$8:$T$255,8)</f>
        <v>88</v>
      </c>
      <c r="I970" s="84">
        <f>VLOOKUP($A$967,Raport4!$B$8:$T$255,9)</f>
        <v>85</v>
      </c>
      <c r="J970" s="84">
        <f>VLOOKUP($A$967,Raport4!$B$8:$T$255,10)</f>
        <v>90.5</v>
      </c>
      <c r="K970" s="84">
        <f>VLOOKUP($A$967,Raport4!$B$8:$T$255,11)</f>
        <v>86</v>
      </c>
      <c r="L970" s="84">
        <f>VLOOKUP($A$967,Raport4!$B$8:$T$255,12)</f>
        <v>89</v>
      </c>
      <c r="M970" s="84">
        <f>VLOOKUP($A$967,Raport4!$B$8:$T$255,12)</f>
        <v>89</v>
      </c>
      <c r="N970" s="84">
        <f>VLOOKUP($A$967,Raport4!$B$8:$T$255,14)</f>
        <v>85.5</v>
      </c>
      <c r="O970" s="84">
        <f>VLOOKUP($A$967,Raport4!$B$8:$T$255,15)</f>
        <v>82.5</v>
      </c>
      <c r="P970" s="84">
        <f>VLOOKUP($A$967,Raport4!$B$8:$T$255,16)</f>
        <v>84.5</v>
      </c>
      <c r="Q970" s="84">
        <f>VLOOKUP($A$967,Raport4!$B$8:$T$255,17)</f>
        <v>89</v>
      </c>
      <c r="R970" s="84">
        <f>VLOOKUP($A$967,Raport4!$B$8:$T$255,18)</f>
        <v>84.5</v>
      </c>
      <c r="S970" s="38">
        <f t="shared" si="528"/>
        <v>1300</v>
      </c>
      <c r="T970" s="38">
        <f t="shared" si="530"/>
        <v>86.67</v>
      </c>
      <c r="U970" s="375"/>
      <c r="V970" s="340"/>
    </row>
    <row r="971" spans="1:22" ht="15" customHeight="1">
      <c r="A971" s="361"/>
      <c r="B971" s="77" t="str">
        <f>VLOOKUP($A$967,PresensiMIPA!$A$7:$W$360,4)</f>
        <v>3526134411030001</v>
      </c>
      <c r="C971" s="35" t="s">
        <v>24</v>
      </c>
      <c r="D971" s="84">
        <f>VLOOKUP($A$967,Raport5!$B$8:$T$280,4)</f>
        <v>91.5</v>
      </c>
      <c r="E971" s="84">
        <f>VLOOKUP($A$967,Raport5!$B$8:$T$280,5)</f>
        <v>92</v>
      </c>
      <c r="F971" s="84">
        <f>VLOOKUP($A$967,Raport5!$B$8:$T$280,6)</f>
        <v>90</v>
      </c>
      <c r="G971" s="84">
        <f>VLOOKUP($A$967,Raport5!$B$8:$T$280,7)</f>
        <v>88.5</v>
      </c>
      <c r="H971" s="84">
        <f>VLOOKUP($A$967,Raport5!$B$8:$T$280,8)</f>
        <v>93</v>
      </c>
      <c r="I971" s="84">
        <f>VLOOKUP($A$967,Raport5!$B$8:$T$280,9)</f>
        <v>86.5</v>
      </c>
      <c r="J971" s="84">
        <f>VLOOKUP($A$967,Raport5!$B$8:$T$280,10)</f>
        <v>92.5</v>
      </c>
      <c r="K971" s="84">
        <f>VLOOKUP($A$967,Raport5!$B$8:$T$280,11)</f>
        <v>92</v>
      </c>
      <c r="L971" s="84">
        <f>VLOOKUP($A$967,Raport5!$B$8:$T$280,12)</f>
        <v>90.5</v>
      </c>
      <c r="M971" s="84">
        <f>VLOOKUP($A$967,Raport5!$B$8:$T$280,13)</f>
        <v>91</v>
      </c>
      <c r="N971" s="84">
        <f>VLOOKUP($A$967,Raport5!$B$8:$T$280,14)</f>
        <v>90.5</v>
      </c>
      <c r="O971" s="84">
        <f>VLOOKUP($A$967,Raport5!$B$8:$T$280,15)</f>
        <v>93</v>
      </c>
      <c r="P971" s="84">
        <f>VLOOKUP($A$967,Raport5!$B$8:$T$280,16)</f>
        <v>86.5</v>
      </c>
      <c r="Q971" s="84">
        <f>VLOOKUP($A$967,Raport5!$B$8:$T$280,17)</f>
        <v>89.5</v>
      </c>
      <c r="R971" s="84">
        <f>VLOOKUP($A$967,Raport5!$B$8:$T$280,18)</f>
        <v>86.5</v>
      </c>
      <c r="S971" s="38">
        <f t="shared" si="528"/>
        <v>1353.5</v>
      </c>
      <c r="T971" s="38">
        <f t="shared" si="530"/>
        <v>90.23</v>
      </c>
      <c r="U971" s="375"/>
      <c r="V971" s="340"/>
    </row>
    <row r="972" spans="1:22" ht="15" customHeight="1">
      <c r="A972" s="361"/>
      <c r="B972" s="78">
        <f>VLOOKUP($A$967,PresensiMIPA!$A$7:$W$360,2)</f>
        <v>12164</v>
      </c>
      <c r="C972" s="35" t="s">
        <v>67</v>
      </c>
      <c r="D972" s="84">
        <f>VLOOKUP($A$967,Raport6!$B$8:$T$280,4)</f>
        <v>92.5</v>
      </c>
      <c r="E972" s="84">
        <f>VLOOKUP($A$967,Raport6!$B$8:$T$280,5)</f>
        <v>93.5</v>
      </c>
      <c r="F972" s="84">
        <f>VLOOKUP($A$967,Raport6!$B$8:$T$280,6)</f>
        <v>94</v>
      </c>
      <c r="G972" s="84">
        <f>VLOOKUP($A$967,Raport6!$B$8:$T$280,7)</f>
        <v>88.5</v>
      </c>
      <c r="H972" s="84">
        <f>VLOOKUP($A$967,Raport6!$B$8:$T$280,8)</f>
        <v>93</v>
      </c>
      <c r="I972" s="84">
        <f>VLOOKUP($A$967,Raport6!$B$8:$T$280,9)</f>
        <v>87.5</v>
      </c>
      <c r="J972" s="84">
        <f>VLOOKUP($A$967,Raport6!$B$8:$T$280,10)</f>
        <v>95</v>
      </c>
      <c r="K972" s="84">
        <f>VLOOKUP($A$967,Raport6!$B$8:$T$280,11)</f>
        <v>95.5</v>
      </c>
      <c r="L972" s="84">
        <f>VLOOKUP($A$967,Raport6!$B$8:$T$280,12)</f>
        <v>92</v>
      </c>
      <c r="M972" s="84">
        <f>VLOOKUP($A$967,Raport6!$B$8:$T$280,13)</f>
        <v>94</v>
      </c>
      <c r="N972" s="84">
        <f>VLOOKUP($A$967,Raport6!$B$8:$T$280,14)</f>
        <v>92</v>
      </c>
      <c r="O972" s="84">
        <f>VLOOKUP($A$967,Raport6!$B$8:$T$280,15)</f>
        <v>93.5</v>
      </c>
      <c r="P972" s="84">
        <f>VLOOKUP($A$967,Raport6!$B$8:$T$280,16)</f>
        <v>86.5</v>
      </c>
      <c r="Q972" s="84">
        <f>VLOOKUP($A$967,Raport6!$B$8:$T$280,17)</f>
        <v>93.5</v>
      </c>
      <c r="R972" s="84">
        <f>VLOOKUP($A$967,Raport6!$B$8:$T$280,18)</f>
        <v>87.5</v>
      </c>
      <c r="S972" s="38">
        <f t="shared" si="528"/>
        <v>1378.5</v>
      </c>
      <c r="T972" s="38">
        <f t="shared" si="530"/>
        <v>91.9</v>
      </c>
      <c r="U972" s="375"/>
      <c r="V972" s="340"/>
    </row>
    <row r="973" spans="1:22" ht="15" customHeight="1">
      <c r="A973" s="361"/>
      <c r="B973" s="78" t="str">
        <f>VLOOKUP($A$967,PresensiMIPA!$A$7:$W$360,3)</f>
        <v>0039156536</v>
      </c>
      <c r="C973" s="28" t="s">
        <v>21</v>
      </c>
      <c r="D973" s="40">
        <f t="shared" ref="D973:S973" si="531">ROUND(((D967+D968+D969+D970+D971+D972)/6),2)</f>
        <v>86.33</v>
      </c>
      <c r="E973" s="40">
        <f t="shared" si="531"/>
        <v>84.58</v>
      </c>
      <c r="F973" s="40">
        <f t="shared" si="531"/>
        <v>84.42</v>
      </c>
      <c r="G973" s="40">
        <f t="shared" si="531"/>
        <v>86.08</v>
      </c>
      <c r="H973" s="40">
        <f t="shared" si="531"/>
        <v>86</v>
      </c>
      <c r="I973" s="40">
        <f t="shared" si="531"/>
        <v>83.75</v>
      </c>
      <c r="J973" s="40">
        <f t="shared" si="531"/>
        <v>90.33</v>
      </c>
      <c r="K973" s="40">
        <f t="shared" si="531"/>
        <v>87</v>
      </c>
      <c r="L973" s="40">
        <f t="shared" si="531"/>
        <v>86.92</v>
      </c>
      <c r="M973" s="40">
        <f t="shared" ref="M973" si="532">ROUND(((M967+M968+M969+M970+M971+M972)/6),2)</f>
        <v>86.92</v>
      </c>
      <c r="N973" s="40">
        <f t="shared" si="531"/>
        <v>83.92</v>
      </c>
      <c r="O973" s="40">
        <f t="shared" si="531"/>
        <v>84.58</v>
      </c>
      <c r="P973" s="40">
        <f t="shared" si="531"/>
        <v>84.08</v>
      </c>
      <c r="Q973" s="40">
        <f t="shared" si="531"/>
        <v>86.33</v>
      </c>
      <c r="R973" s="40">
        <f t="shared" si="531"/>
        <v>83.92</v>
      </c>
      <c r="S973" s="39">
        <f t="shared" si="531"/>
        <v>1285.17</v>
      </c>
      <c r="T973" s="40">
        <f t="shared" si="530"/>
        <v>85.68</v>
      </c>
      <c r="U973" s="375"/>
      <c r="V973" s="340"/>
    </row>
    <row r="974" spans="1:22" ht="15" customHeight="1">
      <c r="A974" s="361"/>
      <c r="B974" s="78"/>
      <c r="C974" s="28" t="s">
        <v>206</v>
      </c>
      <c r="D974" s="79">
        <f>VLOOKUP($A$967,'Nilai USP'!$B$8:$T$280,4)</f>
        <v>99</v>
      </c>
      <c r="E974" s="79">
        <f>VLOOKUP($A$967,'Nilai USP'!$B$8:$T$280,5)</f>
        <v>90</v>
      </c>
      <c r="F974" s="79">
        <f>VLOOKUP($A$967,'Nilai USP'!$B$8:$T$280,6)</f>
        <v>92</v>
      </c>
      <c r="G974" s="79">
        <f>VLOOKUP($A$967,'Nilai USP'!$B$8:$T$280,7)</f>
        <v>96</v>
      </c>
      <c r="H974" s="79">
        <f>VLOOKUP($A$967,'Nilai USP'!$B$8:$T$280,8)</f>
        <v>87</v>
      </c>
      <c r="I974" s="79">
        <f>VLOOKUP($A$967,'Nilai USP'!$B$8:$T$280,9)</f>
        <v>94</v>
      </c>
      <c r="J974" s="79">
        <f>VLOOKUP($A$967,'Nilai USP'!$B$8:$T$280,10)</f>
        <v>95</v>
      </c>
      <c r="K974" s="79">
        <f>VLOOKUP($A$967,'Nilai USP'!$B$8:$T$280,11)</f>
        <v>99</v>
      </c>
      <c r="L974" s="79">
        <f>VLOOKUP($A$967,'Nilai USP'!$B$8:$T$280,12)</f>
        <v>92</v>
      </c>
      <c r="M974" s="79">
        <f>VLOOKUP($A$967,'Nilai USP'!$B$8:$T$280,13)</f>
        <v>95.588235294117652</v>
      </c>
      <c r="N974" s="79">
        <f>VLOOKUP($A$967,'Nilai USP'!$B$8:$T$280,14)</f>
        <v>88</v>
      </c>
      <c r="O974" s="79">
        <f>VLOOKUP($A$967,'Nilai USP'!$B$8:$T$280,15)</f>
        <v>85</v>
      </c>
      <c r="P974" s="79">
        <f>VLOOKUP($A$967,'Nilai USP'!$B$8:$T$280,16)</f>
        <v>90</v>
      </c>
      <c r="Q974" s="79">
        <f>VLOOKUP($A$967,'Nilai USP'!$B$8:$T$280,17)</f>
        <v>89</v>
      </c>
      <c r="R974" s="79">
        <f>VLOOKUP($A$967,'Nilai USP'!$B$8:$T$280,18)</f>
        <v>89</v>
      </c>
      <c r="S974" s="38">
        <f t="shared" ref="S974:S981" si="533">SUM(D974:R974)</f>
        <v>1380.5882352941176</v>
      </c>
      <c r="T974" s="38">
        <f t="shared" si="530"/>
        <v>92.04</v>
      </c>
      <c r="U974" s="375"/>
      <c r="V974" s="340"/>
    </row>
    <row r="975" spans="1:22" ht="15" customHeight="1" thickBot="1">
      <c r="A975" s="362"/>
      <c r="B975" s="29"/>
      <c r="C975" s="37" t="s">
        <v>205</v>
      </c>
      <c r="D975" s="41">
        <f t="shared" ref="D975:R975" si="534">ROUND((D973*$V$6+D974*$V$7),0)</f>
        <v>93</v>
      </c>
      <c r="E975" s="41">
        <f t="shared" si="534"/>
        <v>87</v>
      </c>
      <c r="F975" s="41">
        <f t="shared" si="534"/>
        <v>88</v>
      </c>
      <c r="G975" s="41">
        <f t="shared" si="534"/>
        <v>91</v>
      </c>
      <c r="H975" s="41">
        <f t="shared" si="534"/>
        <v>87</v>
      </c>
      <c r="I975" s="41">
        <f t="shared" si="534"/>
        <v>89</v>
      </c>
      <c r="J975" s="41">
        <f t="shared" si="534"/>
        <v>93</v>
      </c>
      <c r="K975" s="41">
        <f t="shared" si="534"/>
        <v>93</v>
      </c>
      <c r="L975" s="41">
        <f t="shared" si="534"/>
        <v>89</v>
      </c>
      <c r="M975" s="41">
        <f t="shared" si="534"/>
        <v>91</v>
      </c>
      <c r="N975" s="41">
        <f t="shared" si="534"/>
        <v>86</v>
      </c>
      <c r="O975" s="41">
        <f t="shared" si="534"/>
        <v>85</v>
      </c>
      <c r="P975" s="41">
        <f t="shared" si="534"/>
        <v>87</v>
      </c>
      <c r="Q975" s="41">
        <f t="shared" si="534"/>
        <v>88</v>
      </c>
      <c r="R975" s="41">
        <f t="shared" si="534"/>
        <v>86</v>
      </c>
      <c r="S975" s="41">
        <f t="shared" si="533"/>
        <v>1333</v>
      </c>
      <c r="T975" s="41">
        <f t="shared" si="530"/>
        <v>88.87</v>
      </c>
      <c r="U975" s="376"/>
      <c r="V975" s="341"/>
    </row>
    <row r="976" spans="1:22" ht="15" customHeight="1" thickTop="1">
      <c r="A976" s="377">
        <v>108</v>
      </c>
      <c r="B976" s="26"/>
      <c r="C976" s="34" t="s">
        <v>34</v>
      </c>
      <c r="D976" s="83">
        <f>VLOOKUP($A$976,Raport1!$B$8:$T$280,4)</f>
        <v>77.5</v>
      </c>
      <c r="E976" s="83">
        <f>VLOOKUP($A$976,Raport1!$B$8:$T$280,5)</f>
        <v>74.5</v>
      </c>
      <c r="F976" s="83">
        <f>VLOOKUP($A$976,Raport1!$B$8:$T$280,6)</f>
        <v>74.5</v>
      </c>
      <c r="G976" s="83">
        <f>VLOOKUP($A$976,Raport1!$B$8:$T$280,7)</f>
        <v>74</v>
      </c>
      <c r="H976" s="83">
        <f>VLOOKUP($A$976,Raport1!$B$8:$T$280,8)</f>
        <v>77</v>
      </c>
      <c r="I976" s="83">
        <f>VLOOKUP($A$976,Raport1!$B$8:$T$280,9)</f>
        <v>77</v>
      </c>
      <c r="J976" s="83">
        <f>VLOOKUP($A$976,Raport1!$B$8:$T$280,10)</f>
        <v>80</v>
      </c>
      <c r="K976" s="83">
        <f>VLOOKUP($A$976,Raport1!$B$8:$T$280,11)</f>
        <v>81.5</v>
      </c>
      <c r="L976" s="83">
        <f>VLOOKUP($A$976,Raport1!$B$8:$T$280,12)</f>
        <v>82.5</v>
      </c>
      <c r="M976" s="83">
        <f>VLOOKUP($A$976,Raport1!$B$8:$T$280,13)</f>
        <v>74.5</v>
      </c>
      <c r="N976" s="83">
        <f>VLOOKUP($A$976,Raport1!$B$8:$T$280,14)</f>
        <v>71</v>
      </c>
      <c r="O976" s="83">
        <f>VLOOKUP($A$976,Raport1!$B$8:$T$280,15)</f>
        <v>78</v>
      </c>
      <c r="P976" s="83">
        <f>VLOOKUP($A$976,Raport1!$B$8:$T$280,16)</f>
        <v>71</v>
      </c>
      <c r="Q976" s="83">
        <f>VLOOKUP($A$976,Raport1!$B$8:$T$280,17)</f>
        <v>77.5</v>
      </c>
      <c r="R976" s="83">
        <f>VLOOKUP($A$976,Raport1!$B$8:$T$280,18)</f>
        <v>78</v>
      </c>
      <c r="S976" s="80">
        <f t="shared" si="533"/>
        <v>1148.5</v>
      </c>
      <c r="T976" s="80">
        <f t="shared" ref="T976:T984" si="535">ROUND(S976/COUNT(D976:R976),2)</f>
        <v>76.569999999999993</v>
      </c>
      <c r="U976" s="337" t="s">
        <v>203</v>
      </c>
      <c r="V976" s="340" t="s">
        <v>33</v>
      </c>
    </row>
    <row r="977" spans="1:22" ht="15" customHeight="1">
      <c r="A977" s="361"/>
      <c r="B977" s="26"/>
      <c r="C977" s="35" t="s">
        <v>35</v>
      </c>
      <c r="D977" s="84">
        <f>VLOOKUP($A$976,Raport2!$B$8:$T$280,4)</f>
        <v>79.5</v>
      </c>
      <c r="E977" s="84">
        <f>VLOOKUP($A$976,Raport2!$B$8:$T$280,5)</f>
        <v>76.5</v>
      </c>
      <c r="F977" s="84">
        <f>VLOOKUP($A$976,Raport2!$B$8:$T$280,6)</f>
        <v>75</v>
      </c>
      <c r="G977" s="84">
        <f>VLOOKUP($A$976,Raport2!$B$8:$T$280,7)</f>
        <v>78</v>
      </c>
      <c r="H977" s="84">
        <f>VLOOKUP($A$976,Raport2!$B$8:$T$280,8)</f>
        <v>77</v>
      </c>
      <c r="I977" s="84">
        <f>VLOOKUP($A$976,Raport2!$B$8:$T$280,9)</f>
        <v>78.5</v>
      </c>
      <c r="J977" s="84">
        <f>VLOOKUP($A$976,Raport2!$B$8:$T$280,10)</f>
        <v>86.5</v>
      </c>
      <c r="K977" s="84">
        <f>VLOOKUP($A$976,Raport2!$B$8:$T$280,11)</f>
        <v>82.5</v>
      </c>
      <c r="L977" s="84">
        <f>VLOOKUP($A$976,Raport2!$B$8:$T$280,12)</f>
        <v>84.5</v>
      </c>
      <c r="M977" s="84">
        <f>VLOOKUP($A$976,Raport2!$B$8:$T$280,13)</f>
        <v>78.5</v>
      </c>
      <c r="N977" s="84">
        <f>VLOOKUP($A$976,Raport2!$B$8:$T$280,14)</f>
        <v>77</v>
      </c>
      <c r="O977" s="84">
        <f>VLOOKUP($A$976,Raport2!$B$8:$T$280,15)</f>
        <v>77.5</v>
      </c>
      <c r="P977" s="84">
        <f>VLOOKUP($A$976,Raport2!$B$8:$T$280,16)</f>
        <v>79.5</v>
      </c>
      <c r="Q977" s="84">
        <f>VLOOKUP($A$976,Raport2!$B$8:$T$280,17)</f>
        <v>79</v>
      </c>
      <c r="R977" s="84">
        <f>VLOOKUP($A$976,Raport2!$B$8:$T$280,18)</f>
        <v>85.5</v>
      </c>
      <c r="S977" s="38">
        <f t="shared" si="533"/>
        <v>1195</v>
      </c>
      <c r="T977" s="38">
        <f t="shared" si="535"/>
        <v>79.67</v>
      </c>
      <c r="U977" s="375"/>
      <c r="V977" s="340"/>
    </row>
    <row r="978" spans="1:22" ht="15" customHeight="1">
      <c r="A978" s="361"/>
      <c r="B978" s="342" t="str">
        <f>VLOOKUP($A$976,PresensiMIPA!$A$7:$W$360,7)</f>
        <v>ANGGA WAHYUDI</v>
      </c>
      <c r="C978" s="35" t="s">
        <v>22</v>
      </c>
      <c r="D978" s="84">
        <f>VLOOKUP($A$976,Raport3!$B$8:$T$280,4)</f>
        <v>82.5</v>
      </c>
      <c r="E978" s="84">
        <f>VLOOKUP($A$976,Raport3!$B$8:$T$280,5)</f>
        <v>77.5</v>
      </c>
      <c r="F978" s="84">
        <f>VLOOKUP($A$976,Raport3!$B$8:$T$280,6)</f>
        <v>79.5</v>
      </c>
      <c r="G978" s="84">
        <f>VLOOKUP($A$976,Raport3!$B$8:$T$280,7)</f>
        <v>80</v>
      </c>
      <c r="H978" s="84">
        <f>VLOOKUP($A$976,Raport3!$B$8:$T$280,8)</f>
        <v>83</v>
      </c>
      <c r="I978" s="84">
        <f>VLOOKUP($A$976,Raport3!$B$8:$T$280,9)</f>
        <v>81</v>
      </c>
      <c r="J978" s="84">
        <f>VLOOKUP($A$976,Raport3!$B$8:$T$280,10)</f>
        <v>88.5</v>
      </c>
      <c r="K978" s="84">
        <f>VLOOKUP($A$976,Raport3!$B$8:$T$280,11)</f>
        <v>84</v>
      </c>
      <c r="L978" s="84">
        <f>VLOOKUP($A$976,Raport3!$B$8:$T$280,12)</f>
        <v>81</v>
      </c>
      <c r="M978" s="84">
        <f>VLOOKUP($A$976,Raport3!$B$8:$T$280,13)</f>
        <v>80.5</v>
      </c>
      <c r="N978" s="84">
        <f>VLOOKUP($A$976,Raport3!$B$8:$T$280,14)</f>
        <v>80.5</v>
      </c>
      <c r="O978" s="84">
        <f>VLOOKUP($A$976,Raport3!$B$8:$T$280,15)</f>
        <v>77.5</v>
      </c>
      <c r="P978" s="84">
        <f>VLOOKUP($A$976,Raport3!$B$8:$T$280,16)</f>
        <v>86</v>
      </c>
      <c r="Q978" s="84">
        <f>VLOOKUP($A$976,Raport3!$B$8:$T$280,17)</f>
        <v>85.5</v>
      </c>
      <c r="R978" s="84">
        <f>VLOOKUP($A$976,Raport3!$B$8:$T$280,18)</f>
        <v>85</v>
      </c>
      <c r="S978" s="38">
        <f t="shared" si="533"/>
        <v>1232</v>
      </c>
      <c r="T978" s="38">
        <f t="shared" si="535"/>
        <v>82.13</v>
      </c>
      <c r="U978" s="375"/>
      <c r="V978" s="340"/>
    </row>
    <row r="979" spans="1:22" ht="15" customHeight="1">
      <c r="A979" s="361"/>
      <c r="B979" s="342"/>
      <c r="C979" s="35" t="s">
        <v>23</v>
      </c>
      <c r="D979" s="84">
        <f>VLOOKUP($A$976,Raport4!$B$8:$T$255,4)</f>
        <v>84.5</v>
      </c>
      <c r="E979" s="84">
        <f>VLOOKUP($A$976,Raport4!$B$8:$T$255,5)</f>
        <v>78.5</v>
      </c>
      <c r="F979" s="84">
        <f>VLOOKUP($A$976,Raport4!$B$8:$T$255,6)</f>
        <v>80.5</v>
      </c>
      <c r="G979" s="84">
        <f>VLOOKUP($A$976,Raport4!$B$8:$T$255,7)</f>
        <v>81.5</v>
      </c>
      <c r="H979" s="84">
        <f>VLOOKUP($A$976,Raport4!$B$8:$T$255,8)</f>
        <v>87</v>
      </c>
      <c r="I979" s="84">
        <f>VLOOKUP($A$976,Raport4!$B$8:$T$255,9)</f>
        <v>83.5</v>
      </c>
      <c r="J979" s="84">
        <f>VLOOKUP($A$976,Raport4!$B$8:$T$255,10)</f>
        <v>90.5</v>
      </c>
      <c r="K979" s="84">
        <f>VLOOKUP($A$976,Raport4!$B$8:$T$255,11)</f>
        <v>86</v>
      </c>
      <c r="L979" s="84">
        <f>VLOOKUP($A$976,Raport4!$B$8:$T$255,12)</f>
        <v>86.5</v>
      </c>
      <c r="M979" s="84">
        <f>VLOOKUP($A$976,Raport4!$B$8:$T$255,12)</f>
        <v>86.5</v>
      </c>
      <c r="N979" s="84">
        <f>VLOOKUP($A$976,Raport4!$B$8:$T$255,14)</f>
        <v>85</v>
      </c>
      <c r="O979" s="84">
        <f>VLOOKUP($A$976,Raport4!$B$8:$T$255,15)</f>
        <v>79</v>
      </c>
      <c r="P979" s="84">
        <f>VLOOKUP($A$976,Raport4!$B$8:$T$255,16)</f>
        <v>85.5</v>
      </c>
      <c r="Q979" s="84">
        <f>VLOOKUP($A$976,Raport4!$B$8:$T$255,17)</f>
        <v>86.5</v>
      </c>
      <c r="R979" s="84">
        <f>VLOOKUP($A$976,Raport4!$B$8:$T$255,18)</f>
        <v>86.5</v>
      </c>
      <c r="S979" s="38">
        <f t="shared" si="533"/>
        <v>1267.5</v>
      </c>
      <c r="T979" s="38">
        <f t="shared" si="535"/>
        <v>84.5</v>
      </c>
      <c r="U979" s="375"/>
      <c r="V979" s="340"/>
    </row>
    <row r="980" spans="1:22" ht="15" customHeight="1">
      <c r="A980" s="361"/>
      <c r="B980" s="77" t="str">
        <f>VLOOKUP($A$976,PresensiMIPA!$A$7:$W$360,4)</f>
        <v>3526011811030001</v>
      </c>
      <c r="C980" s="35" t="s">
        <v>24</v>
      </c>
      <c r="D980" s="84">
        <f>VLOOKUP($A$976,Raport5!$B$8:$T$280,4)</f>
        <v>88.5</v>
      </c>
      <c r="E980" s="84">
        <f>VLOOKUP($A$976,Raport5!$B$8:$T$280,5)</f>
        <v>86</v>
      </c>
      <c r="F980" s="84">
        <f>VLOOKUP($A$976,Raport5!$B$8:$T$280,6)</f>
        <v>86</v>
      </c>
      <c r="G980" s="84">
        <f>VLOOKUP($A$976,Raport5!$B$8:$T$280,7)</f>
        <v>82</v>
      </c>
      <c r="H980" s="84">
        <f>VLOOKUP($A$976,Raport5!$B$8:$T$280,8)</f>
        <v>90.5</v>
      </c>
      <c r="I980" s="84">
        <f>VLOOKUP($A$976,Raport5!$B$8:$T$280,9)</f>
        <v>85</v>
      </c>
      <c r="J980" s="84">
        <f>VLOOKUP($A$976,Raport5!$B$8:$T$280,10)</f>
        <v>92</v>
      </c>
      <c r="K980" s="84">
        <f>VLOOKUP($A$976,Raport5!$B$8:$T$280,11)</f>
        <v>92</v>
      </c>
      <c r="L980" s="84">
        <f>VLOOKUP($A$976,Raport5!$B$8:$T$280,12)</f>
        <v>89.5</v>
      </c>
      <c r="M980" s="84">
        <f>VLOOKUP($A$976,Raport5!$B$8:$T$280,13)</f>
        <v>88</v>
      </c>
      <c r="N980" s="84">
        <f>VLOOKUP($A$976,Raport5!$B$8:$T$280,14)</f>
        <v>89</v>
      </c>
      <c r="O980" s="84">
        <f>VLOOKUP($A$976,Raport5!$B$8:$T$280,15)</f>
        <v>91</v>
      </c>
      <c r="P980" s="84">
        <f>VLOOKUP($A$976,Raport5!$B$8:$T$280,16)</f>
        <v>83.5</v>
      </c>
      <c r="Q980" s="84">
        <f>VLOOKUP($A$976,Raport5!$B$8:$T$280,17)</f>
        <v>89</v>
      </c>
      <c r="R980" s="84">
        <f>VLOOKUP($A$976,Raport5!$B$8:$T$280,18)</f>
        <v>90.5</v>
      </c>
      <c r="S980" s="38">
        <f t="shared" si="533"/>
        <v>1322.5</v>
      </c>
      <c r="T980" s="38">
        <f t="shared" si="535"/>
        <v>88.17</v>
      </c>
      <c r="U980" s="375"/>
      <c r="V980" s="340"/>
    </row>
    <row r="981" spans="1:22" ht="15" customHeight="1">
      <c r="A981" s="361"/>
      <c r="B981" s="78">
        <f>VLOOKUP($A$976,PresensiMIPA!$A$7:$W$360,2)</f>
        <v>12174</v>
      </c>
      <c r="C981" s="35" t="s">
        <v>67</v>
      </c>
      <c r="D981" s="84">
        <f>VLOOKUP($A$976,Raport6!$B$8:$T$280,4)</f>
        <v>89.5</v>
      </c>
      <c r="E981" s="84">
        <f>VLOOKUP($A$976,Raport6!$B$8:$T$280,5)</f>
        <v>89</v>
      </c>
      <c r="F981" s="84">
        <f>VLOOKUP($A$976,Raport6!$B$8:$T$280,6)</f>
        <v>89</v>
      </c>
      <c r="G981" s="84">
        <f>VLOOKUP($A$976,Raport6!$B$8:$T$280,7)</f>
        <v>82</v>
      </c>
      <c r="H981" s="84">
        <f>VLOOKUP($A$976,Raport6!$B$8:$T$280,8)</f>
        <v>90.5</v>
      </c>
      <c r="I981" s="84">
        <f>VLOOKUP($A$976,Raport6!$B$8:$T$280,9)</f>
        <v>87</v>
      </c>
      <c r="J981" s="84">
        <f>VLOOKUP($A$976,Raport6!$B$8:$T$280,10)</f>
        <v>94</v>
      </c>
      <c r="K981" s="84">
        <f>VLOOKUP($A$976,Raport6!$B$8:$T$280,11)</f>
        <v>95.5</v>
      </c>
      <c r="L981" s="84">
        <f>VLOOKUP($A$976,Raport6!$B$8:$T$280,12)</f>
        <v>91.5</v>
      </c>
      <c r="M981" s="84">
        <f>VLOOKUP($A$976,Raport6!$B$8:$T$280,13)</f>
        <v>92</v>
      </c>
      <c r="N981" s="84">
        <f>VLOOKUP($A$976,Raport6!$B$8:$T$280,14)</f>
        <v>87</v>
      </c>
      <c r="O981" s="84">
        <f>VLOOKUP($A$976,Raport6!$B$8:$T$280,15)</f>
        <v>91.5</v>
      </c>
      <c r="P981" s="84">
        <f>VLOOKUP($A$976,Raport6!$B$8:$T$280,16)</f>
        <v>83.5</v>
      </c>
      <c r="Q981" s="84">
        <f>VLOOKUP($A$976,Raport6!$B$8:$T$280,17)</f>
        <v>90.5</v>
      </c>
      <c r="R981" s="84">
        <f>VLOOKUP($A$976,Raport6!$B$8:$T$280,18)</f>
        <v>90.5</v>
      </c>
      <c r="S981" s="38">
        <f t="shared" si="533"/>
        <v>1343</v>
      </c>
      <c r="T981" s="38">
        <f t="shared" si="535"/>
        <v>89.53</v>
      </c>
      <c r="U981" s="375"/>
      <c r="V981" s="340"/>
    </row>
    <row r="982" spans="1:22" ht="15" customHeight="1">
      <c r="A982" s="361"/>
      <c r="B982" s="78" t="str">
        <f>VLOOKUP($A$976,PresensiMIPA!$A$7:$W$360,3)</f>
        <v>0039858810</v>
      </c>
      <c r="C982" s="28" t="s">
        <v>21</v>
      </c>
      <c r="D982" s="40">
        <f t="shared" ref="D982:S982" si="536">ROUND(((D976+D977+D978+D979+D980+D981)/6),2)</f>
        <v>83.67</v>
      </c>
      <c r="E982" s="40">
        <f t="shared" si="536"/>
        <v>80.33</v>
      </c>
      <c r="F982" s="40">
        <f t="shared" si="536"/>
        <v>80.75</v>
      </c>
      <c r="G982" s="40">
        <f t="shared" si="536"/>
        <v>79.58</v>
      </c>
      <c r="H982" s="40">
        <f t="shared" si="536"/>
        <v>84.17</v>
      </c>
      <c r="I982" s="40">
        <f t="shared" si="536"/>
        <v>82</v>
      </c>
      <c r="J982" s="40">
        <f t="shared" si="536"/>
        <v>88.58</v>
      </c>
      <c r="K982" s="40">
        <f t="shared" si="536"/>
        <v>86.92</v>
      </c>
      <c r="L982" s="40">
        <f t="shared" si="536"/>
        <v>85.92</v>
      </c>
      <c r="M982" s="40">
        <f t="shared" ref="M982" si="537">ROUND(((M976+M977+M978+M979+M980+M981)/6),2)</f>
        <v>83.33</v>
      </c>
      <c r="N982" s="40">
        <f t="shared" si="536"/>
        <v>81.58</v>
      </c>
      <c r="O982" s="40">
        <f t="shared" si="536"/>
        <v>82.42</v>
      </c>
      <c r="P982" s="40">
        <f t="shared" si="536"/>
        <v>81.5</v>
      </c>
      <c r="Q982" s="40">
        <f t="shared" si="536"/>
        <v>84.67</v>
      </c>
      <c r="R982" s="40">
        <f t="shared" si="536"/>
        <v>86</v>
      </c>
      <c r="S982" s="39">
        <f t="shared" si="536"/>
        <v>1251.42</v>
      </c>
      <c r="T982" s="40">
        <f t="shared" si="535"/>
        <v>83.43</v>
      </c>
      <c r="U982" s="375"/>
      <c r="V982" s="340"/>
    </row>
    <row r="983" spans="1:22" ht="15" customHeight="1">
      <c r="A983" s="361"/>
      <c r="B983" s="78"/>
      <c r="C983" s="28" t="s">
        <v>206</v>
      </c>
      <c r="D983" s="79">
        <f>VLOOKUP($A$976,'Nilai USP'!$B$8:$T$280,4)</f>
        <v>99</v>
      </c>
      <c r="E983" s="79">
        <f>VLOOKUP($A$976,'Nilai USP'!$B$8:$T$280,5)</f>
        <v>89.230769230769226</v>
      </c>
      <c r="F983" s="79">
        <f>VLOOKUP($A$976,'Nilai USP'!$B$8:$T$280,6)</f>
        <v>92</v>
      </c>
      <c r="G983" s="79">
        <f>VLOOKUP($A$976,'Nilai USP'!$B$8:$T$280,7)</f>
        <v>89</v>
      </c>
      <c r="H983" s="79">
        <f>VLOOKUP($A$976,'Nilai USP'!$B$8:$T$280,8)</f>
        <v>91</v>
      </c>
      <c r="I983" s="79">
        <f>VLOOKUP($A$976,'Nilai USP'!$B$8:$T$280,9)</f>
        <v>96</v>
      </c>
      <c r="J983" s="79">
        <f>VLOOKUP($A$976,'Nilai USP'!$B$8:$T$280,10)</f>
        <v>95</v>
      </c>
      <c r="K983" s="79">
        <f>VLOOKUP($A$976,'Nilai USP'!$B$8:$T$280,11)</f>
        <v>95</v>
      </c>
      <c r="L983" s="79">
        <f>VLOOKUP($A$976,'Nilai USP'!$B$8:$T$280,12)</f>
        <v>90</v>
      </c>
      <c r="M983" s="79">
        <f>VLOOKUP($A$976,'Nilai USP'!$B$8:$T$280,13)</f>
        <v>96.470588235294116</v>
      </c>
      <c r="N983" s="79">
        <f>VLOOKUP($A$976,'Nilai USP'!$B$8:$T$280,14)</f>
        <v>90</v>
      </c>
      <c r="O983" s="79">
        <f>VLOOKUP($A$976,'Nilai USP'!$B$8:$T$280,15)</f>
        <v>85</v>
      </c>
      <c r="P983" s="79">
        <f>VLOOKUP($A$976,'Nilai USP'!$B$8:$T$280,16)</f>
        <v>87</v>
      </c>
      <c r="Q983" s="79">
        <f>VLOOKUP($A$976,'Nilai USP'!$B$8:$T$280,17)</f>
        <v>87</v>
      </c>
      <c r="R983" s="79">
        <f>VLOOKUP($A$976,'Nilai USP'!$B$8:$T$280,18)</f>
        <v>88</v>
      </c>
      <c r="S983" s="38">
        <f t="shared" ref="S983:S990" si="538">SUM(D983:R983)</f>
        <v>1369.7013574660634</v>
      </c>
      <c r="T983" s="38">
        <f t="shared" si="535"/>
        <v>91.31</v>
      </c>
      <c r="U983" s="375"/>
      <c r="V983" s="340"/>
    </row>
    <row r="984" spans="1:22" ht="15" customHeight="1" thickBot="1">
      <c r="A984" s="362"/>
      <c r="B984" s="29"/>
      <c r="C984" s="37" t="s">
        <v>205</v>
      </c>
      <c r="D984" s="41">
        <f t="shared" ref="D984:R984" si="539">ROUND((D982*$V$6+D983*$V$7),0)</f>
        <v>91</v>
      </c>
      <c r="E984" s="41">
        <f t="shared" si="539"/>
        <v>85</v>
      </c>
      <c r="F984" s="41">
        <f t="shared" si="539"/>
        <v>86</v>
      </c>
      <c r="G984" s="41">
        <f t="shared" si="539"/>
        <v>84</v>
      </c>
      <c r="H984" s="41">
        <f t="shared" si="539"/>
        <v>88</v>
      </c>
      <c r="I984" s="41">
        <f t="shared" si="539"/>
        <v>89</v>
      </c>
      <c r="J984" s="41">
        <f t="shared" si="539"/>
        <v>92</v>
      </c>
      <c r="K984" s="41">
        <f t="shared" si="539"/>
        <v>91</v>
      </c>
      <c r="L984" s="41">
        <f t="shared" si="539"/>
        <v>88</v>
      </c>
      <c r="M984" s="41">
        <f t="shared" si="539"/>
        <v>90</v>
      </c>
      <c r="N984" s="41">
        <f t="shared" si="539"/>
        <v>86</v>
      </c>
      <c r="O984" s="41">
        <f t="shared" si="539"/>
        <v>84</v>
      </c>
      <c r="P984" s="41">
        <f t="shared" si="539"/>
        <v>84</v>
      </c>
      <c r="Q984" s="41">
        <f t="shared" si="539"/>
        <v>86</v>
      </c>
      <c r="R984" s="41">
        <f t="shared" si="539"/>
        <v>87</v>
      </c>
      <c r="S984" s="41">
        <f t="shared" si="538"/>
        <v>1311</v>
      </c>
      <c r="T984" s="41">
        <f t="shared" si="535"/>
        <v>87.4</v>
      </c>
      <c r="U984" s="376"/>
      <c r="V984" s="341"/>
    </row>
    <row r="985" spans="1:22" ht="15" customHeight="1" thickTop="1">
      <c r="A985" s="377">
        <v>109</v>
      </c>
      <c r="B985" s="26"/>
      <c r="C985" s="34" t="s">
        <v>34</v>
      </c>
      <c r="D985" s="83">
        <f>VLOOKUP($A$985,Raport1!$B$8:$T$280,4)</f>
        <v>81</v>
      </c>
      <c r="E985" s="83">
        <f>VLOOKUP($A$985,Raport1!$B$8:$T$280,5)</f>
        <v>81.5</v>
      </c>
      <c r="F985" s="83">
        <f>VLOOKUP($A$985,Raport1!$B$8:$T$280,6)</f>
        <v>76.5</v>
      </c>
      <c r="G985" s="83">
        <f>VLOOKUP($A$985,Raport1!$B$8:$T$280,7)</f>
        <v>76.5</v>
      </c>
      <c r="H985" s="83">
        <f>VLOOKUP($A$985,Raport1!$B$8:$T$280,8)</f>
        <v>85.5</v>
      </c>
      <c r="I985" s="83">
        <f>VLOOKUP($A$985,Raport1!$B$8:$T$280,9)</f>
        <v>78</v>
      </c>
      <c r="J985" s="83">
        <f>VLOOKUP($A$985,Raport1!$B$8:$T$280,10)</f>
        <v>85</v>
      </c>
      <c r="K985" s="83">
        <f>VLOOKUP($A$985,Raport1!$B$8:$T$280,11)</f>
        <v>82.5</v>
      </c>
      <c r="L985" s="83">
        <f>VLOOKUP($A$985,Raport1!$B$8:$T$280,12)</f>
        <v>85</v>
      </c>
      <c r="M985" s="83">
        <f>VLOOKUP($A$985,Raport1!$B$8:$T$280,13)</f>
        <v>78.5</v>
      </c>
      <c r="N985" s="83">
        <f>VLOOKUP($A$985,Raport1!$B$8:$T$280,14)</f>
        <v>73.5</v>
      </c>
      <c r="O985" s="83">
        <f>VLOOKUP($A$985,Raport1!$B$8:$T$280,15)</f>
        <v>79</v>
      </c>
      <c r="P985" s="83">
        <f>VLOOKUP($A$985,Raport1!$B$8:$T$280,16)</f>
        <v>72</v>
      </c>
      <c r="Q985" s="83">
        <f>VLOOKUP($A$985,Raport1!$B$8:$T$280,17)</f>
        <v>81</v>
      </c>
      <c r="R985" s="83">
        <f>VLOOKUP($A$985,Raport1!$B$8:$T$280,18)</f>
        <v>76.5</v>
      </c>
      <c r="S985" s="80">
        <f t="shared" si="538"/>
        <v>1192</v>
      </c>
      <c r="T985" s="80">
        <f t="shared" ref="T985:T993" si="540">ROUND(S985/COUNT(D985:R985),2)</f>
        <v>79.47</v>
      </c>
      <c r="U985" s="337" t="s">
        <v>203</v>
      </c>
      <c r="V985" s="340" t="s">
        <v>33</v>
      </c>
    </row>
    <row r="986" spans="1:22" ht="15" customHeight="1">
      <c r="A986" s="361"/>
      <c r="B986" s="26"/>
      <c r="C986" s="35" t="s">
        <v>35</v>
      </c>
      <c r="D986" s="84">
        <f>VLOOKUP($A$985,Raport2!$B$8:$T$280,4)</f>
        <v>83</v>
      </c>
      <c r="E986" s="84">
        <f>VLOOKUP($A$985,Raport2!$B$8:$T$280,5)</f>
        <v>82.5</v>
      </c>
      <c r="F986" s="84">
        <f>VLOOKUP($A$985,Raport2!$B$8:$T$280,6)</f>
        <v>80</v>
      </c>
      <c r="G986" s="84">
        <f>VLOOKUP($A$985,Raport2!$B$8:$T$280,7)</f>
        <v>80.5</v>
      </c>
      <c r="H986" s="84">
        <f>VLOOKUP($A$985,Raport2!$B$8:$T$280,8)</f>
        <v>85.5</v>
      </c>
      <c r="I986" s="84">
        <f>VLOOKUP($A$985,Raport2!$B$8:$T$280,9)</f>
        <v>82.5</v>
      </c>
      <c r="J986" s="84">
        <f>VLOOKUP($A$985,Raport2!$B$8:$T$280,10)</f>
        <v>89</v>
      </c>
      <c r="K986" s="84">
        <f>VLOOKUP($A$985,Raport2!$B$8:$T$280,11)</f>
        <v>82.5</v>
      </c>
      <c r="L986" s="84">
        <f>VLOOKUP($A$985,Raport2!$B$8:$T$280,12)</f>
        <v>82.5</v>
      </c>
      <c r="M986" s="84">
        <f>VLOOKUP($A$985,Raport2!$B$8:$T$280,13)</f>
        <v>83</v>
      </c>
      <c r="N986" s="84">
        <f>VLOOKUP($A$985,Raport2!$B$8:$T$280,14)</f>
        <v>75</v>
      </c>
      <c r="O986" s="84">
        <f>VLOOKUP($A$985,Raport2!$B$8:$T$280,15)</f>
        <v>81</v>
      </c>
      <c r="P986" s="84">
        <f>VLOOKUP($A$985,Raport2!$B$8:$T$280,16)</f>
        <v>81.5</v>
      </c>
      <c r="Q986" s="84">
        <f>VLOOKUP($A$985,Raport2!$B$8:$T$280,17)</f>
        <v>83</v>
      </c>
      <c r="R986" s="84">
        <f>VLOOKUP($A$985,Raport2!$B$8:$T$280,18)</f>
        <v>82</v>
      </c>
      <c r="S986" s="38">
        <f t="shared" si="538"/>
        <v>1233.5</v>
      </c>
      <c r="T986" s="38">
        <f t="shared" si="540"/>
        <v>82.23</v>
      </c>
      <c r="U986" s="375"/>
      <c r="V986" s="340"/>
    </row>
    <row r="987" spans="1:22" ht="15" customHeight="1">
      <c r="A987" s="361"/>
      <c r="B987" s="342" t="str">
        <f>VLOOKUP($A$985,PresensiMIPA!$A$7:$W$360,7)</f>
        <v>APRILIA HALISA ALFIN</v>
      </c>
      <c r="C987" s="35" t="s">
        <v>22</v>
      </c>
      <c r="D987" s="84">
        <f>VLOOKUP($A$985,Raport3!$B$8:$T$280,4)</f>
        <v>86.5</v>
      </c>
      <c r="E987" s="84">
        <f>VLOOKUP($A$985,Raport3!$B$8:$T$280,5)</f>
        <v>85.5</v>
      </c>
      <c r="F987" s="84">
        <f>VLOOKUP($A$985,Raport3!$B$8:$T$280,6)</f>
        <v>80</v>
      </c>
      <c r="G987" s="84">
        <f>VLOOKUP($A$985,Raport3!$B$8:$T$280,7)</f>
        <v>82.5</v>
      </c>
      <c r="H987" s="84">
        <f>VLOOKUP($A$985,Raport3!$B$8:$T$280,8)</f>
        <v>82</v>
      </c>
      <c r="I987" s="84">
        <f>VLOOKUP($A$985,Raport3!$B$8:$T$280,9)</f>
        <v>86.5</v>
      </c>
      <c r="J987" s="84">
        <f>VLOOKUP($A$985,Raport3!$B$8:$T$280,10)</f>
        <v>89.5</v>
      </c>
      <c r="K987" s="84">
        <f>VLOOKUP($A$985,Raport3!$B$8:$T$280,11)</f>
        <v>84</v>
      </c>
      <c r="L987" s="84">
        <f>VLOOKUP($A$985,Raport3!$B$8:$T$280,12)</f>
        <v>85.5</v>
      </c>
      <c r="M987" s="84">
        <f>VLOOKUP($A$985,Raport3!$B$8:$T$280,13)</f>
        <v>88</v>
      </c>
      <c r="N987" s="84">
        <f>VLOOKUP($A$985,Raport3!$B$8:$T$280,14)</f>
        <v>81</v>
      </c>
      <c r="O987" s="84">
        <f>VLOOKUP($A$985,Raport3!$B$8:$T$280,15)</f>
        <v>82.5</v>
      </c>
      <c r="P987" s="84">
        <f>VLOOKUP($A$985,Raport3!$B$8:$T$280,16)</f>
        <v>86</v>
      </c>
      <c r="Q987" s="84">
        <f>VLOOKUP($A$985,Raport3!$B$8:$T$280,17)</f>
        <v>81.5</v>
      </c>
      <c r="R987" s="84">
        <f>VLOOKUP($A$985,Raport3!$B$8:$T$280,18)</f>
        <v>86.5</v>
      </c>
      <c r="S987" s="38">
        <f t="shared" si="538"/>
        <v>1267.5</v>
      </c>
      <c r="T987" s="38">
        <f t="shared" si="540"/>
        <v>84.5</v>
      </c>
      <c r="U987" s="375"/>
      <c r="V987" s="340"/>
    </row>
    <row r="988" spans="1:22" ht="15" customHeight="1">
      <c r="A988" s="361"/>
      <c r="B988" s="342"/>
      <c r="C988" s="35" t="s">
        <v>23</v>
      </c>
      <c r="D988" s="84">
        <f>VLOOKUP($A$985,Raport4!$B$8:$T$255,4)</f>
        <v>88.5</v>
      </c>
      <c r="E988" s="84">
        <f>VLOOKUP($A$985,Raport4!$B$8:$T$255,5)</f>
        <v>87</v>
      </c>
      <c r="F988" s="84">
        <f>VLOOKUP($A$985,Raport4!$B$8:$T$255,6)</f>
        <v>81.5</v>
      </c>
      <c r="G988" s="84">
        <f>VLOOKUP($A$985,Raport4!$B$8:$T$255,7)</f>
        <v>83.5</v>
      </c>
      <c r="H988" s="84">
        <f>VLOOKUP($A$985,Raport4!$B$8:$T$255,8)</f>
        <v>88</v>
      </c>
      <c r="I988" s="84">
        <f>VLOOKUP($A$985,Raport4!$B$8:$T$255,9)</f>
        <v>87</v>
      </c>
      <c r="J988" s="84">
        <f>VLOOKUP($A$985,Raport4!$B$8:$T$255,10)</f>
        <v>92</v>
      </c>
      <c r="K988" s="84">
        <f>VLOOKUP($A$985,Raport4!$B$8:$T$255,11)</f>
        <v>86</v>
      </c>
      <c r="L988" s="84">
        <f>VLOOKUP($A$985,Raport4!$B$8:$T$255,12)</f>
        <v>88</v>
      </c>
      <c r="M988" s="84">
        <f>VLOOKUP($A$985,Raport4!$B$8:$T$255,12)</f>
        <v>88</v>
      </c>
      <c r="N988" s="84">
        <f>VLOOKUP($A$985,Raport4!$B$8:$T$255,14)</f>
        <v>85.5</v>
      </c>
      <c r="O988" s="84">
        <f>VLOOKUP($A$985,Raport4!$B$8:$T$255,15)</f>
        <v>81.5</v>
      </c>
      <c r="P988" s="84">
        <f>VLOOKUP($A$985,Raport4!$B$8:$T$255,16)</f>
        <v>85.5</v>
      </c>
      <c r="Q988" s="84">
        <f>VLOOKUP($A$985,Raport4!$B$8:$T$255,17)</f>
        <v>87.5</v>
      </c>
      <c r="R988" s="84">
        <f>VLOOKUP($A$985,Raport4!$B$8:$T$255,18)</f>
        <v>86</v>
      </c>
      <c r="S988" s="38">
        <f t="shared" si="538"/>
        <v>1295.5</v>
      </c>
      <c r="T988" s="38">
        <f t="shared" si="540"/>
        <v>86.37</v>
      </c>
      <c r="U988" s="375"/>
      <c r="V988" s="340"/>
    </row>
    <row r="989" spans="1:22" ht="15" customHeight="1">
      <c r="A989" s="361"/>
      <c r="B989" s="77" t="str">
        <f>VLOOKUP($A$985,PresensiMIPA!$A$7:$W$360,4)</f>
        <v>3526015904040001</v>
      </c>
      <c r="C989" s="35" t="s">
        <v>24</v>
      </c>
      <c r="D989" s="84">
        <f>VLOOKUP($A$985,Raport5!$B$8:$T$280,4)</f>
        <v>94.5</v>
      </c>
      <c r="E989" s="84">
        <f>VLOOKUP($A$985,Raport5!$B$8:$T$280,5)</f>
        <v>90.5</v>
      </c>
      <c r="F989" s="84">
        <f>VLOOKUP($A$985,Raport5!$B$8:$T$280,6)</f>
        <v>92</v>
      </c>
      <c r="G989" s="84">
        <f>VLOOKUP($A$985,Raport5!$B$8:$T$280,7)</f>
        <v>84.5</v>
      </c>
      <c r="H989" s="84">
        <f>VLOOKUP($A$985,Raport5!$B$8:$T$280,8)</f>
        <v>89.5</v>
      </c>
      <c r="I989" s="84">
        <f>VLOOKUP($A$985,Raport5!$B$8:$T$280,9)</f>
        <v>88.5</v>
      </c>
      <c r="J989" s="84">
        <f>VLOOKUP($A$985,Raport5!$B$8:$T$280,10)</f>
        <v>94</v>
      </c>
      <c r="K989" s="84">
        <f>VLOOKUP($A$985,Raport5!$B$8:$T$280,11)</f>
        <v>92</v>
      </c>
      <c r="L989" s="84">
        <f>VLOOKUP($A$985,Raport5!$B$8:$T$280,12)</f>
        <v>91</v>
      </c>
      <c r="M989" s="84">
        <f>VLOOKUP($A$985,Raport5!$B$8:$T$280,13)</f>
        <v>89</v>
      </c>
      <c r="N989" s="84">
        <f>VLOOKUP($A$985,Raport5!$B$8:$T$280,14)</f>
        <v>88.5</v>
      </c>
      <c r="O989" s="84">
        <f>VLOOKUP($A$985,Raport5!$B$8:$T$280,15)</f>
        <v>93.5</v>
      </c>
      <c r="P989" s="84">
        <f>VLOOKUP($A$985,Raport5!$B$8:$T$280,16)</f>
        <v>88</v>
      </c>
      <c r="Q989" s="84">
        <f>VLOOKUP($A$985,Raport5!$B$8:$T$280,17)</f>
        <v>90</v>
      </c>
      <c r="R989" s="84">
        <f>VLOOKUP($A$985,Raport5!$B$8:$T$280,18)</f>
        <v>90</v>
      </c>
      <c r="S989" s="38">
        <f t="shared" si="538"/>
        <v>1355.5</v>
      </c>
      <c r="T989" s="38">
        <f t="shared" si="540"/>
        <v>90.37</v>
      </c>
      <c r="U989" s="375"/>
      <c r="V989" s="340"/>
    </row>
    <row r="990" spans="1:22" ht="15" customHeight="1">
      <c r="A990" s="361"/>
      <c r="B990" s="78">
        <f>VLOOKUP($A$985,PresensiMIPA!$A$7:$W$360,2)</f>
        <v>12180</v>
      </c>
      <c r="C990" s="35" t="s">
        <v>67</v>
      </c>
      <c r="D990" s="84">
        <f>VLOOKUP($A$985,Raport6!$B$8:$T$280,4)</f>
        <v>94.5</v>
      </c>
      <c r="E990" s="84">
        <f>VLOOKUP($A$985,Raport6!$B$8:$T$280,5)</f>
        <v>93.5</v>
      </c>
      <c r="F990" s="84">
        <f>VLOOKUP($A$985,Raport6!$B$8:$T$280,6)</f>
        <v>96</v>
      </c>
      <c r="G990" s="84">
        <f>VLOOKUP($A$985,Raport6!$B$8:$T$280,7)</f>
        <v>84.5</v>
      </c>
      <c r="H990" s="84">
        <f>VLOOKUP($A$985,Raport6!$B$8:$T$280,8)</f>
        <v>89.5</v>
      </c>
      <c r="I990" s="84">
        <f>VLOOKUP($A$985,Raport6!$B$8:$T$280,9)</f>
        <v>89.5</v>
      </c>
      <c r="J990" s="84">
        <f>VLOOKUP($A$985,Raport6!$B$8:$T$280,10)</f>
        <v>96</v>
      </c>
      <c r="K990" s="84">
        <f>VLOOKUP($A$985,Raport6!$B$8:$T$280,11)</f>
        <v>95.5</v>
      </c>
      <c r="L990" s="84">
        <f>VLOOKUP($A$985,Raport6!$B$8:$T$280,12)</f>
        <v>94</v>
      </c>
      <c r="M990" s="84">
        <f>VLOOKUP($A$985,Raport6!$B$8:$T$280,13)</f>
        <v>95.5</v>
      </c>
      <c r="N990" s="84">
        <f>VLOOKUP($A$985,Raport6!$B$8:$T$280,14)</f>
        <v>90.5</v>
      </c>
      <c r="O990" s="84">
        <f>VLOOKUP($A$985,Raport6!$B$8:$T$280,15)</f>
        <v>93</v>
      </c>
      <c r="P990" s="84">
        <f>VLOOKUP($A$985,Raport6!$B$8:$T$280,16)</f>
        <v>88</v>
      </c>
      <c r="Q990" s="84">
        <f>VLOOKUP($A$985,Raport6!$B$8:$T$280,17)</f>
        <v>93.5</v>
      </c>
      <c r="R990" s="84">
        <f>VLOOKUP($A$985,Raport6!$B$8:$T$280,18)</f>
        <v>91</v>
      </c>
      <c r="S990" s="38">
        <f t="shared" si="538"/>
        <v>1384.5</v>
      </c>
      <c r="T990" s="38">
        <f t="shared" si="540"/>
        <v>92.3</v>
      </c>
      <c r="U990" s="375"/>
      <c r="V990" s="340"/>
    </row>
    <row r="991" spans="1:22" ht="15" customHeight="1">
      <c r="A991" s="361"/>
      <c r="B991" s="78" t="str">
        <f>VLOOKUP($A$985,PresensiMIPA!$A$7:$W$360,3)</f>
        <v>0044445675</v>
      </c>
      <c r="C991" s="28" t="s">
        <v>21</v>
      </c>
      <c r="D991" s="40">
        <f t="shared" ref="D991:S991" si="541">ROUND(((D985+D986+D987+D988+D989+D990)/6),2)</f>
        <v>88</v>
      </c>
      <c r="E991" s="40">
        <f t="shared" si="541"/>
        <v>86.75</v>
      </c>
      <c r="F991" s="40">
        <f t="shared" si="541"/>
        <v>84.33</v>
      </c>
      <c r="G991" s="40">
        <f t="shared" si="541"/>
        <v>82</v>
      </c>
      <c r="H991" s="40">
        <f t="shared" si="541"/>
        <v>86.67</v>
      </c>
      <c r="I991" s="40">
        <f t="shared" si="541"/>
        <v>85.33</v>
      </c>
      <c r="J991" s="40">
        <f t="shared" si="541"/>
        <v>90.92</v>
      </c>
      <c r="K991" s="40">
        <f t="shared" si="541"/>
        <v>87.08</v>
      </c>
      <c r="L991" s="40">
        <f t="shared" si="541"/>
        <v>87.67</v>
      </c>
      <c r="M991" s="40">
        <f t="shared" ref="M991" si="542">ROUND(((M985+M986+M987+M988+M989+M990)/6),2)</f>
        <v>87</v>
      </c>
      <c r="N991" s="40">
        <f t="shared" si="541"/>
        <v>82.33</v>
      </c>
      <c r="O991" s="40">
        <f t="shared" si="541"/>
        <v>85.08</v>
      </c>
      <c r="P991" s="40">
        <f t="shared" si="541"/>
        <v>83.5</v>
      </c>
      <c r="Q991" s="40">
        <f t="shared" si="541"/>
        <v>86.08</v>
      </c>
      <c r="R991" s="40">
        <f t="shared" si="541"/>
        <v>85.33</v>
      </c>
      <c r="S991" s="39">
        <f t="shared" si="541"/>
        <v>1288.08</v>
      </c>
      <c r="T991" s="40">
        <f t="shared" si="540"/>
        <v>85.87</v>
      </c>
      <c r="U991" s="375"/>
      <c r="V991" s="340"/>
    </row>
    <row r="992" spans="1:22" ht="15" customHeight="1">
      <c r="A992" s="361"/>
      <c r="B992" s="78"/>
      <c r="C992" s="28" t="s">
        <v>206</v>
      </c>
      <c r="D992" s="79">
        <f>VLOOKUP($A$985,'Nilai USP'!$B$8:$T$280,4)</f>
        <v>100</v>
      </c>
      <c r="E992" s="79">
        <f>VLOOKUP($A$985,'Nilai USP'!$B$8:$T$280,5)</f>
        <v>84.615384615384613</v>
      </c>
      <c r="F992" s="79">
        <f>VLOOKUP($A$985,'Nilai USP'!$B$8:$T$280,6)</f>
        <v>89</v>
      </c>
      <c r="G992" s="79">
        <f>VLOOKUP($A$985,'Nilai USP'!$B$8:$T$280,7)</f>
        <v>93</v>
      </c>
      <c r="H992" s="79">
        <f>VLOOKUP($A$985,'Nilai USP'!$B$8:$T$280,8)</f>
        <v>83</v>
      </c>
      <c r="I992" s="79">
        <f>VLOOKUP($A$985,'Nilai USP'!$B$8:$T$280,9)</f>
        <v>92</v>
      </c>
      <c r="J992" s="79">
        <f>VLOOKUP($A$985,'Nilai USP'!$B$8:$T$280,10)</f>
        <v>95</v>
      </c>
      <c r="K992" s="79">
        <f>VLOOKUP($A$985,'Nilai USP'!$B$8:$T$280,11)</f>
        <v>98</v>
      </c>
      <c r="L992" s="79">
        <f>VLOOKUP($A$985,'Nilai USP'!$B$8:$T$280,12)</f>
        <v>95</v>
      </c>
      <c r="M992" s="79">
        <f>VLOOKUP($A$985,'Nilai USP'!$B$8:$T$280,13)</f>
        <v>98.235294117647058</v>
      </c>
      <c r="N992" s="79">
        <f>VLOOKUP($A$985,'Nilai USP'!$B$8:$T$280,14)</f>
        <v>88</v>
      </c>
      <c r="O992" s="79">
        <f>VLOOKUP($A$985,'Nilai USP'!$B$8:$T$280,15)</f>
        <v>85</v>
      </c>
      <c r="P992" s="79">
        <f>VLOOKUP($A$985,'Nilai USP'!$B$8:$T$280,16)</f>
        <v>90</v>
      </c>
      <c r="Q992" s="79">
        <f>VLOOKUP($A$985,'Nilai USP'!$B$8:$T$280,17)</f>
        <v>86</v>
      </c>
      <c r="R992" s="79">
        <f>VLOOKUP($A$985,'Nilai USP'!$B$8:$T$280,18)</f>
        <v>87</v>
      </c>
      <c r="S992" s="38">
        <f t="shared" ref="S992:S999" si="543">SUM(D992:R992)</f>
        <v>1363.8506787330316</v>
      </c>
      <c r="T992" s="38">
        <f t="shared" si="540"/>
        <v>90.92</v>
      </c>
      <c r="U992" s="375"/>
      <c r="V992" s="340"/>
    </row>
    <row r="993" spans="1:22" ht="15" customHeight="1" thickBot="1">
      <c r="A993" s="362"/>
      <c r="B993" s="29"/>
      <c r="C993" s="37" t="s">
        <v>205</v>
      </c>
      <c r="D993" s="41">
        <f t="shared" ref="D993:R993" si="544">ROUND((D991*$V$6+D992*$V$7),0)</f>
        <v>94</v>
      </c>
      <c r="E993" s="41">
        <f t="shared" si="544"/>
        <v>86</v>
      </c>
      <c r="F993" s="41">
        <f t="shared" si="544"/>
        <v>87</v>
      </c>
      <c r="G993" s="41">
        <f t="shared" si="544"/>
        <v>88</v>
      </c>
      <c r="H993" s="41">
        <f t="shared" si="544"/>
        <v>85</v>
      </c>
      <c r="I993" s="41">
        <f t="shared" si="544"/>
        <v>89</v>
      </c>
      <c r="J993" s="41">
        <f t="shared" si="544"/>
        <v>93</v>
      </c>
      <c r="K993" s="41">
        <f t="shared" si="544"/>
        <v>93</v>
      </c>
      <c r="L993" s="41">
        <f t="shared" si="544"/>
        <v>91</v>
      </c>
      <c r="M993" s="41">
        <f t="shared" si="544"/>
        <v>93</v>
      </c>
      <c r="N993" s="41">
        <f t="shared" si="544"/>
        <v>85</v>
      </c>
      <c r="O993" s="41">
        <f t="shared" si="544"/>
        <v>85</v>
      </c>
      <c r="P993" s="41">
        <f t="shared" si="544"/>
        <v>87</v>
      </c>
      <c r="Q993" s="41">
        <f t="shared" si="544"/>
        <v>86</v>
      </c>
      <c r="R993" s="41">
        <f t="shared" si="544"/>
        <v>86</v>
      </c>
      <c r="S993" s="41">
        <f t="shared" si="543"/>
        <v>1328</v>
      </c>
      <c r="T993" s="41">
        <f t="shared" si="540"/>
        <v>88.53</v>
      </c>
      <c r="U993" s="376"/>
      <c r="V993" s="341"/>
    </row>
    <row r="994" spans="1:22" ht="15" customHeight="1" thickTop="1">
      <c r="A994" s="377">
        <v>110</v>
      </c>
      <c r="B994" s="26"/>
      <c r="C994" s="34" t="s">
        <v>34</v>
      </c>
      <c r="D994" s="83">
        <f>VLOOKUP($A$994,Raport1!$B$8:$T$280,4)</f>
        <v>78</v>
      </c>
      <c r="E994" s="83">
        <f>VLOOKUP($A$994,Raport1!$B$8:$T$280,5)</f>
        <v>78.5</v>
      </c>
      <c r="F994" s="83">
        <f>VLOOKUP($A$994,Raport1!$B$8:$T$280,6)</f>
        <v>73.5</v>
      </c>
      <c r="G994" s="83">
        <f>VLOOKUP($A$994,Raport1!$B$8:$T$280,7)</f>
        <v>74</v>
      </c>
      <c r="H994" s="83">
        <f>VLOOKUP($A$994,Raport1!$B$8:$T$280,8)</f>
        <v>84</v>
      </c>
      <c r="I994" s="83">
        <f>VLOOKUP($A$994,Raport1!$B$8:$T$280,9)</f>
        <v>78.5</v>
      </c>
      <c r="J994" s="83">
        <f>VLOOKUP($A$994,Raport1!$B$8:$T$280,10)</f>
        <v>80</v>
      </c>
      <c r="K994" s="83">
        <f>VLOOKUP($A$994,Raport1!$B$8:$T$280,11)</f>
        <v>82</v>
      </c>
      <c r="L994" s="83">
        <f>VLOOKUP($A$994,Raport1!$B$8:$T$280,12)</f>
        <v>83.5</v>
      </c>
      <c r="M994" s="83">
        <f>VLOOKUP($A$994,Raport1!$B$8:$T$280,13)</f>
        <v>76</v>
      </c>
      <c r="N994" s="83">
        <f>VLOOKUP($A$994,Raport1!$B$8:$T$280,14)</f>
        <v>72</v>
      </c>
      <c r="O994" s="83">
        <f>VLOOKUP($A$994,Raport1!$B$8:$T$280,15)</f>
        <v>74.5</v>
      </c>
      <c r="P994" s="83">
        <f>VLOOKUP($A$994,Raport1!$B$8:$T$280,16)</f>
        <v>72</v>
      </c>
      <c r="Q994" s="83">
        <f>VLOOKUP($A$994,Raport1!$B$8:$T$280,17)</f>
        <v>78</v>
      </c>
      <c r="R994" s="83">
        <f>VLOOKUP($A$994,Raport1!$B$8:$T$280,18)</f>
        <v>76.5</v>
      </c>
      <c r="S994" s="80">
        <f t="shared" si="543"/>
        <v>1161</v>
      </c>
      <c r="T994" s="80">
        <f t="shared" ref="T994:T1002" si="545">ROUND(S994/COUNT(D994:R994),2)</f>
        <v>77.400000000000006</v>
      </c>
      <c r="U994" s="337" t="s">
        <v>203</v>
      </c>
      <c r="V994" s="340" t="s">
        <v>33</v>
      </c>
    </row>
    <row r="995" spans="1:22" ht="15" customHeight="1">
      <c r="A995" s="361"/>
      <c r="B995" s="26"/>
      <c r="C995" s="35" t="s">
        <v>35</v>
      </c>
      <c r="D995" s="84">
        <f>VLOOKUP($A$994,Raport2!$B$8:$T$280,4)</f>
        <v>79.5</v>
      </c>
      <c r="E995" s="84">
        <f>VLOOKUP($A$994,Raport2!$B$8:$T$280,5)</f>
        <v>80</v>
      </c>
      <c r="F995" s="84">
        <f>VLOOKUP($A$994,Raport2!$B$8:$T$280,6)</f>
        <v>74.5</v>
      </c>
      <c r="G995" s="84">
        <f>VLOOKUP($A$994,Raport2!$B$8:$T$280,7)</f>
        <v>78</v>
      </c>
      <c r="H995" s="84">
        <f>VLOOKUP($A$994,Raport2!$B$8:$T$280,8)</f>
        <v>84</v>
      </c>
      <c r="I995" s="84">
        <f>VLOOKUP($A$994,Raport2!$B$8:$T$280,9)</f>
        <v>81</v>
      </c>
      <c r="J995" s="84">
        <f>VLOOKUP($A$994,Raport2!$B$8:$T$280,10)</f>
        <v>84</v>
      </c>
      <c r="K995" s="84">
        <f>VLOOKUP($A$994,Raport2!$B$8:$T$280,11)</f>
        <v>82.5</v>
      </c>
      <c r="L995" s="84">
        <f>VLOOKUP($A$994,Raport2!$B$8:$T$280,12)</f>
        <v>84</v>
      </c>
      <c r="M995" s="84">
        <f>VLOOKUP($A$994,Raport2!$B$8:$T$280,13)</f>
        <v>77.5</v>
      </c>
      <c r="N995" s="84">
        <f>VLOOKUP($A$994,Raport2!$B$8:$T$280,14)</f>
        <v>74</v>
      </c>
      <c r="O995" s="84">
        <f>VLOOKUP($A$994,Raport2!$B$8:$T$280,15)</f>
        <v>75.5</v>
      </c>
      <c r="P995" s="84">
        <f>VLOOKUP($A$994,Raport2!$B$8:$T$280,16)</f>
        <v>81.5</v>
      </c>
      <c r="Q995" s="84">
        <f>VLOOKUP($A$994,Raport2!$B$8:$T$280,17)</f>
        <v>80.5</v>
      </c>
      <c r="R995" s="84">
        <f>VLOOKUP($A$994,Raport2!$B$8:$T$280,18)</f>
        <v>81.5</v>
      </c>
      <c r="S995" s="38">
        <f t="shared" si="543"/>
        <v>1198</v>
      </c>
      <c r="T995" s="38">
        <f t="shared" si="545"/>
        <v>79.87</v>
      </c>
      <c r="U995" s="375"/>
      <c r="V995" s="340"/>
    </row>
    <row r="996" spans="1:22" ht="15" customHeight="1">
      <c r="A996" s="361"/>
      <c r="B996" s="342" t="str">
        <f>VLOOKUP($A$994,PresensiMIPA!$A$7:$W$360,7)</f>
        <v>DESWITA ANGGERAINI</v>
      </c>
      <c r="C996" s="35" t="s">
        <v>22</v>
      </c>
      <c r="D996" s="84">
        <f>VLOOKUP($A$994,Raport3!$B$8:$T$280,4)</f>
        <v>83.5</v>
      </c>
      <c r="E996" s="84">
        <f>VLOOKUP($A$994,Raport3!$B$8:$T$280,5)</f>
        <v>82.5</v>
      </c>
      <c r="F996" s="84">
        <f>VLOOKUP($A$994,Raport3!$B$8:$T$280,6)</f>
        <v>84.5</v>
      </c>
      <c r="G996" s="84">
        <f>VLOOKUP($A$994,Raport3!$B$8:$T$280,7)</f>
        <v>80</v>
      </c>
      <c r="H996" s="84">
        <f>VLOOKUP($A$994,Raport3!$B$8:$T$280,8)</f>
        <v>82</v>
      </c>
      <c r="I996" s="84">
        <f>VLOOKUP($A$994,Raport3!$B$8:$T$280,9)</f>
        <v>82</v>
      </c>
      <c r="J996" s="84">
        <f>VLOOKUP($A$994,Raport3!$B$8:$T$280,10)</f>
        <v>87.5</v>
      </c>
      <c r="K996" s="84">
        <f>VLOOKUP($A$994,Raport3!$B$8:$T$280,11)</f>
        <v>85</v>
      </c>
      <c r="L996" s="84">
        <f>VLOOKUP($A$994,Raport3!$B$8:$T$280,12)</f>
        <v>81.5</v>
      </c>
      <c r="M996" s="84">
        <f>VLOOKUP($A$994,Raport3!$B$8:$T$280,13)</f>
        <v>86</v>
      </c>
      <c r="N996" s="84">
        <f>VLOOKUP($A$994,Raport3!$B$8:$T$280,14)</f>
        <v>80.5</v>
      </c>
      <c r="O996" s="84">
        <f>VLOOKUP($A$994,Raport3!$B$8:$T$280,15)</f>
        <v>85</v>
      </c>
      <c r="P996" s="84">
        <f>VLOOKUP($A$994,Raport3!$B$8:$T$280,16)</f>
        <v>81</v>
      </c>
      <c r="Q996" s="84">
        <f>VLOOKUP($A$994,Raport3!$B$8:$T$280,17)</f>
        <v>81</v>
      </c>
      <c r="R996" s="84">
        <f>VLOOKUP($A$994,Raport3!$B$8:$T$280,18)</f>
        <v>83.5</v>
      </c>
      <c r="S996" s="38">
        <f t="shared" si="543"/>
        <v>1245.5</v>
      </c>
      <c r="T996" s="38">
        <f t="shared" si="545"/>
        <v>83.03</v>
      </c>
      <c r="U996" s="375"/>
      <c r="V996" s="340"/>
    </row>
    <row r="997" spans="1:22" ht="15" customHeight="1">
      <c r="A997" s="361"/>
      <c r="B997" s="342"/>
      <c r="C997" s="35" t="s">
        <v>23</v>
      </c>
      <c r="D997" s="84">
        <f>VLOOKUP($A$994,Raport4!$B$8:$T$255,4)</f>
        <v>86</v>
      </c>
      <c r="E997" s="84">
        <f>VLOOKUP($A$994,Raport4!$B$8:$T$255,5)</f>
        <v>85.5</v>
      </c>
      <c r="F997" s="84">
        <f>VLOOKUP($A$994,Raport4!$B$8:$T$255,6)</f>
        <v>86</v>
      </c>
      <c r="G997" s="84">
        <f>VLOOKUP($A$994,Raport4!$B$8:$T$255,7)</f>
        <v>81.5</v>
      </c>
      <c r="H997" s="84">
        <f>VLOOKUP($A$994,Raport4!$B$8:$T$255,8)</f>
        <v>89</v>
      </c>
      <c r="I997" s="84">
        <f>VLOOKUP($A$994,Raport4!$B$8:$T$255,9)</f>
        <v>84.5</v>
      </c>
      <c r="J997" s="84">
        <f>VLOOKUP($A$994,Raport4!$B$8:$T$255,10)</f>
        <v>91.5</v>
      </c>
      <c r="K997" s="84">
        <f>VLOOKUP($A$994,Raport4!$B$8:$T$255,11)</f>
        <v>86</v>
      </c>
      <c r="L997" s="84">
        <f>VLOOKUP($A$994,Raport4!$B$8:$T$255,12)</f>
        <v>86</v>
      </c>
      <c r="M997" s="84">
        <f>VLOOKUP($A$994,Raport4!$B$8:$T$255,12)</f>
        <v>86</v>
      </c>
      <c r="N997" s="84">
        <f>VLOOKUP($A$994,Raport4!$B$8:$T$255,14)</f>
        <v>85</v>
      </c>
      <c r="O997" s="84">
        <f>VLOOKUP($A$994,Raport4!$B$8:$T$255,15)</f>
        <v>80</v>
      </c>
      <c r="P997" s="84">
        <f>VLOOKUP($A$994,Raport4!$B$8:$T$255,16)</f>
        <v>80.5</v>
      </c>
      <c r="Q997" s="84">
        <f>VLOOKUP($A$994,Raport4!$B$8:$T$255,17)</f>
        <v>85.5</v>
      </c>
      <c r="R997" s="84">
        <f>VLOOKUP($A$994,Raport4!$B$8:$T$255,18)</f>
        <v>81</v>
      </c>
      <c r="S997" s="38">
        <f t="shared" si="543"/>
        <v>1274</v>
      </c>
      <c r="T997" s="38">
        <f t="shared" si="545"/>
        <v>84.93</v>
      </c>
      <c r="U997" s="375"/>
      <c r="V997" s="340"/>
    </row>
    <row r="998" spans="1:22" ht="15" customHeight="1">
      <c r="A998" s="361"/>
      <c r="B998" s="77" t="str">
        <f>VLOOKUP($A$994,PresensiMIPA!$A$7:$W$360,4)</f>
        <v>3526026212030001</v>
      </c>
      <c r="C998" s="35" t="s">
        <v>24</v>
      </c>
      <c r="D998" s="84">
        <f>VLOOKUP($A$994,Raport5!$B$8:$T$280,4)</f>
        <v>91</v>
      </c>
      <c r="E998" s="84">
        <f>VLOOKUP($A$994,Raport5!$B$8:$T$280,5)</f>
        <v>88</v>
      </c>
      <c r="F998" s="84">
        <f>VLOOKUP($A$994,Raport5!$B$8:$T$280,6)</f>
        <v>85</v>
      </c>
      <c r="G998" s="84">
        <f>VLOOKUP($A$994,Raport5!$B$8:$T$280,7)</f>
        <v>87.5</v>
      </c>
      <c r="H998" s="84">
        <f>VLOOKUP($A$994,Raport5!$B$8:$T$280,8)</f>
        <v>92</v>
      </c>
      <c r="I998" s="84">
        <f>VLOOKUP($A$994,Raport5!$B$8:$T$280,9)</f>
        <v>86</v>
      </c>
      <c r="J998" s="84">
        <f>VLOOKUP($A$994,Raport5!$B$8:$T$280,10)</f>
        <v>93</v>
      </c>
      <c r="K998" s="84">
        <f>VLOOKUP($A$994,Raport5!$B$8:$T$280,11)</f>
        <v>92</v>
      </c>
      <c r="L998" s="84">
        <f>VLOOKUP($A$994,Raport5!$B$8:$T$280,12)</f>
        <v>89.5</v>
      </c>
      <c r="M998" s="84">
        <f>VLOOKUP($A$994,Raport5!$B$8:$T$280,13)</f>
        <v>86.5</v>
      </c>
      <c r="N998" s="84">
        <f>VLOOKUP($A$994,Raport5!$B$8:$T$280,14)</f>
        <v>89.5</v>
      </c>
      <c r="O998" s="84">
        <f>VLOOKUP($A$994,Raport5!$B$8:$T$280,15)</f>
        <v>92.5</v>
      </c>
      <c r="P998" s="84">
        <f>VLOOKUP($A$994,Raport5!$B$8:$T$280,16)</f>
        <v>82</v>
      </c>
      <c r="Q998" s="84">
        <f>VLOOKUP($A$994,Raport5!$B$8:$T$280,17)</f>
        <v>87.5</v>
      </c>
      <c r="R998" s="84">
        <f>VLOOKUP($A$994,Raport5!$B$8:$T$280,18)</f>
        <v>85.5</v>
      </c>
      <c r="S998" s="38">
        <f t="shared" si="543"/>
        <v>1327.5</v>
      </c>
      <c r="T998" s="38">
        <f t="shared" si="545"/>
        <v>88.5</v>
      </c>
      <c r="U998" s="375"/>
      <c r="V998" s="340"/>
    </row>
    <row r="999" spans="1:22" ht="15" customHeight="1">
      <c r="A999" s="361"/>
      <c r="B999" s="78">
        <f>VLOOKUP($A$994,PresensiMIPA!$A$7:$W$360,2)</f>
        <v>12201</v>
      </c>
      <c r="C999" s="35" t="s">
        <v>67</v>
      </c>
      <c r="D999" s="84">
        <f>VLOOKUP($A$994,Raport6!$B$8:$T$280,4)</f>
        <v>92.5</v>
      </c>
      <c r="E999" s="84">
        <f>VLOOKUP($A$994,Raport6!$B$8:$T$280,5)</f>
        <v>91.5</v>
      </c>
      <c r="F999" s="84">
        <f>VLOOKUP($A$994,Raport6!$B$8:$T$280,6)</f>
        <v>90.5</v>
      </c>
      <c r="G999" s="84">
        <f>VLOOKUP($A$994,Raport6!$B$8:$T$280,7)</f>
        <v>87.5</v>
      </c>
      <c r="H999" s="84">
        <f>VLOOKUP($A$994,Raport6!$B$8:$T$280,8)</f>
        <v>92</v>
      </c>
      <c r="I999" s="84">
        <f>VLOOKUP($A$994,Raport6!$B$8:$T$280,9)</f>
        <v>87.5</v>
      </c>
      <c r="J999" s="84">
        <f>VLOOKUP($A$994,Raport6!$B$8:$T$280,10)</f>
        <v>95.5</v>
      </c>
      <c r="K999" s="84">
        <f>VLOOKUP($A$994,Raport6!$B$8:$T$280,11)</f>
        <v>95.5</v>
      </c>
      <c r="L999" s="84">
        <f>VLOOKUP($A$994,Raport6!$B$8:$T$280,12)</f>
        <v>93.5</v>
      </c>
      <c r="M999" s="84">
        <f>VLOOKUP($A$994,Raport6!$B$8:$T$280,13)</f>
        <v>88.5</v>
      </c>
      <c r="N999" s="84">
        <f>VLOOKUP($A$994,Raport6!$B$8:$T$280,14)</f>
        <v>92.5</v>
      </c>
      <c r="O999" s="84">
        <f>VLOOKUP($A$994,Raport6!$B$8:$T$280,15)</f>
        <v>92</v>
      </c>
      <c r="P999" s="84">
        <f>VLOOKUP($A$994,Raport6!$B$8:$T$280,16)</f>
        <v>83.5</v>
      </c>
      <c r="Q999" s="84">
        <f>VLOOKUP($A$994,Raport6!$B$8:$T$280,17)</f>
        <v>90.5</v>
      </c>
      <c r="R999" s="84">
        <f>VLOOKUP($A$994,Raport6!$B$8:$T$280,18)</f>
        <v>87</v>
      </c>
      <c r="S999" s="38">
        <f t="shared" si="543"/>
        <v>1360</v>
      </c>
      <c r="T999" s="38">
        <f t="shared" si="545"/>
        <v>90.67</v>
      </c>
      <c r="U999" s="375"/>
      <c r="V999" s="340"/>
    </row>
    <row r="1000" spans="1:22" ht="15" customHeight="1">
      <c r="A1000" s="361"/>
      <c r="B1000" s="78" t="str">
        <f>VLOOKUP($A$994,PresensiMIPA!$A$7:$W$360,3)</f>
        <v>0039528380</v>
      </c>
      <c r="C1000" s="28" t="s">
        <v>21</v>
      </c>
      <c r="D1000" s="40">
        <f t="shared" ref="D1000:S1000" si="546">ROUND(((D994+D995+D996+D997+D998+D999)/6),2)</f>
        <v>85.08</v>
      </c>
      <c r="E1000" s="40">
        <f t="shared" si="546"/>
        <v>84.33</v>
      </c>
      <c r="F1000" s="40">
        <f t="shared" si="546"/>
        <v>82.33</v>
      </c>
      <c r="G1000" s="40">
        <f t="shared" si="546"/>
        <v>81.42</v>
      </c>
      <c r="H1000" s="40">
        <f t="shared" si="546"/>
        <v>87.17</v>
      </c>
      <c r="I1000" s="40">
        <f t="shared" si="546"/>
        <v>83.25</v>
      </c>
      <c r="J1000" s="40">
        <f t="shared" si="546"/>
        <v>88.58</v>
      </c>
      <c r="K1000" s="40">
        <f t="shared" si="546"/>
        <v>87.17</v>
      </c>
      <c r="L1000" s="40">
        <f t="shared" si="546"/>
        <v>86.33</v>
      </c>
      <c r="M1000" s="40">
        <f t="shared" ref="M1000" si="547">ROUND(((M994+M995+M996+M997+M998+M999)/6),2)</f>
        <v>83.42</v>
      </c>
      <c r="N1000" s="40">
        <f t="shared" si="546"/>
        <v>82.25</v>
      </c>
      <c r="O1000" s="40">
        <f t="shared" si="546"/>
        <v>83.25</v>
      </c>
      <c r="P1000" s="40">
        <f t="shared" si="546"/>
        <v>80.08</v>
      </c>
      <c r="Q1000" s="40">
        <f t="shared" si="546"/>
        <v>83.83</v>
      </c>
      <c r="R1000" s="40">
        <f t="shared" si="546"/>
        <v>82.5</v>
      </c>
      <c r="S1000" s="39">
        <f t="shared" si="546"/>
        <v>1261</v>
      </c>
      <c r="T1000" s="40">
        <f t="shared" si="545"/>
        <v>84.07</v>
      </c>
      <c r="U1000" s="375"/>
      <c r="V1000" s="340"/>
    </row>
    <row r="1001" spans="1:22" ht="15" customHeight="1">
      <c r="A1001" s="361"/>
      <c r="B1001" s="78"/>
      <c r="C1001" s="28" t="s">
        <v>206</v>
      </c>
      <c r="D1001" s="79">
        <f>VLOOKUP($A$994,'Nilai USP'!$B$8:$T$280,4)</f>
        <v>94</v>
      </c>
      <c r="E1001" s="79">
        <f>VLOOKUP($A$994,'Nilai USP'!$B$8:$T$280,5)</f>
        <v>85.384615384615387</v>
      </c>
      <c r="F1001" s="79">
        <f>VLOOKUP($A$994,'Nilai USP'!$B$8:$T$280,6)</f>
        <v>82</v>
      </c>
      <c r="G1001" s="79">
        <f>VLOOKUP($A$994,'Nilai USP'!$B$8:$T$280,7)</f>
        <v>88</v>
      </c>
      <c r="H1001" s="79">
        <f>VLOOKUP($A$994,'Nilai USP'!$B$8:$T$280,8)</f>
        <v>79</v>
      </c>
      <c r="I1001" s="79">
        <f>VLOOKUP($A$994,'Nilai USP'!$B$8:$T$280,9)</f>
        <v>92</v>
      </c>
      <c r="J1001" s="79">
        <f>VLOOKUP($A$994,'Nilai USP'!$B$8:$T$280,10)</f>
        <v>95</v>
      </c>
      <c r="K1001" s="79">
        <f>VLOOKUP($A$994,'Nilai USP'!$B$8:$T$280,11)</f>
        <v>94</v>
      </c>
      <c r="L1001" s="79">
        <f>VLOOKUP($A$994,'Nilai USP'!$B$8:$T$280,12)</f>
        <v>94</v>
      </c>
      <c r="M1001" s="79">
        <f>VLOOKUP($A$994,'Nilai USP'!$B$8:$T$280,13)</f>
        <v>90.294117647058826</v>
      </c>
      <c r="N1001" s="79">
        <f>VLOOKUP($A$994,'Nilai USP'!$B$8:$T$280,14)</f>
        <v>86</v>
      </c>
      <c r="O1001" s="79">
        <f>VLOOKUP($A$994,'Nilai USP'!$B$8:$T$280,15)</f>
        <v>78</v>
      </c>
      <c r="P1001" s="79">
        <f>VLOOKUP($A$994,'Nilai USP'!$B$8:$T$280,16)</f>
        <v>84</v>
      </c>
      <c r="Q1001" s="79">
        <f>VLOOKUP($A$994,'Nilai USP'!$B$8:$T$280,17)</f>
        <v>85</v>
      </c>
      <c r="R1001" s="79">
        <f>VLOOKUP($A$994,'Nilai USP'!$B$8:$T$280,18)</f>
        <v>85</v>
      </c>
      <c r="S1001" s="38">
        <f t="shared" ref="S1001:S1008" si="548">SUM(D1001:R1001)</f>
        <v>1311.6787330316743</v>
      </c>
      <c r="T1001" s="38">
        <f t="shared" si="545"/>
        <v>87.45</v>
      </c>
      <c r="U1001" s="375"/>
      <c r="V1001" s="340"/>
    </row>
    <row r="1002" spans="1:22" ht="15" customHeight="1" thickBot="1">
      <c r="A1002" s="362"/>
      <c r="B1002" s="29"/>
      <c r="C1002" s="37" t="s">
        <v>205</v>
      </c>
      <c r="D1002" s="41">
        <f t="shared" ref="D1002:R1002" si="549">ROUND((D1000*$V$6+D1001*$V$7),0)</f>
        <v>90</v>
      </c>
      <c r="E1002" s="41">
        <f t="shared" si="549"/>
        <v>85</v>
      </c>
      <c r="F1002" s="41">
        <f t="shared" si="549"/>
        <v>82</v>
      </c>
      <c r="G1002" s="41">
        <f t="shared" si="549"/>
        <v>85</v>
      </c>
      <c r="H1002" s="41">
        <f t="shared" si="549"/>
        <v>83</v>
      </c>
      <c r="I1002" s="41">
        <f t="shared" si="549"/>
        <v>88</v>
      </c>
      <c r="J1002" s="41">
        <f t="shared" si="549"/>
        <v>92</v>
      </c>
      <c r="K1002" s="41">
        <f t="shared" si="549"/>
        <v>91</v>
      </c>
      <c r="L1002" s="41">
        <f t="shared" si="549"/>
        <v>90</v>
      </c>
      <c r="M1002" s="41">
        <f t="shared" si="549"/>
        <v>87</v>
      </c>
      <c r="N1002" s="41">
        <f t="shared" si="549"/>
        <v>84</v>
      </c>
      <c r="O1002" s="41">
        <f t="shared" si="549"/>
        <v>81</v>
      </c>
      <c r="P1002" s="41">
        <f t="shared" si="549"/>
        <v>82</v>
      </c>
      <c r="Q1002" s="41">
        <f t="shared" si="549"/>
        <v>84</v>
      </c>
      <c r="R1002" s="41">
        <f t="shared" si="549"/>
        <v>84</v>
      </c>
      <c r="S1002" s="41">
        <f t="shared" si="548"/>
        <v>1288</v>
      </c>
      <c r="T1002" s="41">
        <f t="shared" si="545"/>
        <v>85.87</v>
      </c>
      <c r="U1002" s="376"/>
      <c r="V1002" s="341"/>
    </row>
    <row r="1003" spans="1:22" ht="15" customHeight="1" thickTop="1">
      <c r="A1003" s="377">
        <v>111</v>
      </c>
      <c r="B1003" s="26"/>
      <c r="C1003" s="34" t="s">
        <v>34</v>
      </c>
      <c r="D1003" s="83">
        <f>VLOOKUP($A$1003,Raport1!$B$8:$T$280,4)</f>
        <v>72.5</v>
      </c>
      <c r="E1003" s="83">
        <f>VLOOKUP($A$1003,Raport1!$B$8:$T$280,5)</f>
        <v>77</v>
      </c>
      <c r="F1003" s="83">
        <f>VLOOKUP($A$1003,Raport1!$B$8:$T$280,6)</f>
        <v>72.5</v>
      </c>
      <c r="G1003" s="83">
        <f>VLOOKUP($A$1003,Raport1!$B$8:$T$280,7)</f>
        <v>70</v>
      </c>
      <c r="H1003" s="83">
        <f>VLOOKUP($A$1003,Raport1!$B$8:$T$280,8)</f>
        <v>79.5</v>
      </c>
      <c r="I1003" s="83">
        <f>VLOOKUP($A$1003,Raport1!$B$8:$T$280,9)</f>
        <v>77.5</v>
      </c>
      <c r="J1003" s="83">
        <f>VLOOKUP($A$1003,Raport1!$B$8:$T$280,10)</f>
        <v>80</v>
      </c>
      <c r="K1003" s="83">
        <f>VLOOKUP($A$1003,Raport1!$B$8:$T$280,11)</f>
        <v>81.5</v>
      </c>
      <c r="L1003" s="83">
        <f>VLOOKUP($A$1003,Raport1!$B$8:$T$280,12)</f>
        <v>84</v>
      </c>
      <c r="M1003" s="83">
        <f>VLOOKUP($A$1003,Raport1!$B$8:$T$280,13)</f>
        <v>74.5</v>
      </c>
      <c r="N1003" s="83">
        <f>VLOOKUP($A$1003,Raport1!$B$8:$T$280,14)</f>
        <v>68</v>
      </c>
      <c r="O1003" s="83">
        <f>VLOOKUP($A$1003,Raport1!$B$8:$T$280,15)</f>
        <v>77</v>
      </c>
      <c r="P1003" s="83">
        <f>VLOOKUP($A$1003,Raport1!$B$8:$T$280,16)</f>
        <v>72</v>
      </c>
      <c r="Q1003" s="83">
        <f>VLOOKUP($A$1003,Raport1!$B$8:$T$280,17)</f>
        <v>76.5</v>
      </c>
      <c r="R1003" s="83">
        <f>VLOOKUP($A$1003,Raport1!$B$8:$T$280,18)</f>
        <v>77.5</v>
      </c>
      <c r="S1003" s="80">
        <f t="shared" si="548"/>
        <v>1140</v>
      </c>
      <c r="T1003" s="80">
        <f t="shared" ref="T1003:T1011" si="550">ROUND(S1003/COUNT(D1003:R1003),2)</f>
        <v>76</v>
      </c>
      <c r="U1003" s="337" t="s">
        <v>203</v>
      </c>
      <c r="V1003" s="340" t="s">
        <v>33</v>
      </c>
    </row>
    <row r="1004" spans="1:22" ht="15" customHeight="1">
      <c r="A1004" s="361"/>
      <c r="B1004" s="26"/>
      <c r="C1004" s="35" t="s">
        <v>35</v>
      </c>
      <c r="D1004" s="84">
        <f>VLOOKUP($A$1003,Raport2!$B$8:$T$280,4)</f>
        <v>75</v>
      </c>
      <c r="E1004" s="84">
        <f>VLOOKUP($A$1003,Raport2!$B$8:$T$280,5)</f>
        <v>77.5</v>
      </c>
      <c r="F1004" s="84">
        <f>VLOOKUP($A$1003,Raport2!$B$8:$T$280,6)</f>
        <v>73</v>
      </c>
      <c r="G1004" s="84">
        <f>VLOOKUP($A$1003,Raport2!$B$8:$T$280,7)</f>
        <v>76</v>
      </c>
      <c r="H1004" s="84">
        <f>VLOOKUP($A$1003,Raport2!$B$8:$T$280,8)</f>
        <v>79.5</v>
      </c>
      <c r="I1004" s="84">
        <f>VLOOKUP($A$1003,Raport2!$B$8:$T$280,9)</f>
        <v>78.5</v>
      </c>
      <c r="J1004" s="84">
        <f>VLOOKUP($A$1003,Raport2!$B$8:$T$280,10)</f>
        <v>86</v>
      </c>
      <c r="K1004" s="84">
        <f>VLOOKUP($A$1003,Raport2!$B$8:$T$280,11)</f>
        <v>83</v>
      </c>
      <c r="L1004" s="84">
        <f>VLOOKUP($A$1003,Raport2!$B$8:$T$280,12)</f>
        <v>82</v>
      </c>
      <c r="M1004" s="84">
        <f>VLOOKUP($A$1003,Raport2!$B$8:$T$280,13)</f>
        <v>75.5</v>
      </c>
      <c r="N1004" s="84">
        <f>VLOOKUP($A$1003,Raport2!$B$8:$T$280,14)</f>
        <v>74</v>
      </c>
      <c r="O1004" s="84">
        <f>VLOOKUP($A$1003,Raport2!$B$8:$T$280,15)</f>
        <v>77</v>
      </c>
      <c r="P1004" s="84">
        <f>VLOOKUP($A$1003,Raport2!$B$8:$T$280,16)</f>
        <v>79.5</v>
      </c>
      <c r="Q1004" s="84">
        <f>VLOOKUP($A$1003,Raport2!$B$8:$T$280,17)</f>
        <v>78</v>
      </c>
      <c r="R1004" s="84">
        <f>VLOOKUP($A$1003,Raport2!$B$8:$T$280,18)</f>
        <v>81.5</v>
      </c>
      <c r="S1004" s="38">
        <f t="shared" si="548"/>
        <v>1176</v>
      </c>
      <c r="T1004" s="38">
        <f t="shared" si="550"/>
        <v>78.400000000000006</v>
      </c>
      <c r="U1004" s="375"/>
      <c r="V1004" s="340"/>
    </row>
    <row r="1005" spans="1:22" ht="15" customHeight="1">
      <c r="A1005" s="361"/>
      <c r="B1005" s="342" t="str">
        <f>VLOOKUP($A$1003,PresensiMIPA!$A$7:$W$360,7)</f>
        <v>DHARMA LAKSANA</v>
      </c>
      <c r="C1005" s="35" t="s">
        <v>22</v>
      </c>
      <c r="D1005" s="84">
        <f>VLOOKUP($A$1003,Raport3!$B$8:$T$280,4)</f>
        <v>78</v>
      </c>
      <c r="E1005" s="84">
        <f>VLOOKUP($A$1003,Raport3!$B$8:$T$280,5)</f>
        <v>79</v>
      </c>
      <c r="F1005" s="84">
        <f>VLOOKUP($A$1003,Raport3!$B$8:$T$280,6)</f>
        <v>76.5</v>
      </c>
      <c r="G1005" s="84">
        <f>VLOOKUP($A$1003,Raport3!$B$8:$T$280,7)</f>
        <v>82.5</v>
      </c>
      <c r="H1005" s="84">
        <f>VLOOKUP($A$1003,Raport3!$B$8:$T$280,8)</f>
        <v>83</v>
      </c>
      <c r="I1005" s="84">
        <f>VLOOKUP($A$1003,Raport3!$B$8:$T$280,9)</f>
        <v>80</v>
      </c>
      <c r="J1005" s="84">
        <f>VLOOKUP($A$1003,Raport3!$B$8:$T$280,10)</f>
        <v>87</v>
      </c>
      <c r="K1005" s="84">
        <f>VLOOKUP($A$1003,Raport3!$B$8:$T$280,11)</f>
        <v>84</v>
      </c>
      <c r="L1005" s="84">
        <f>VLOOKUP($A$1003,Raport3!$B$8:$T$280,12)</f>
        <v>85</v>
      </c>
      <c r="M1005" s="84">
        <f>VLOOKUP($A$1003,Raport3!$B$8:$T$280,13)</f>
        <v>75</v>
      </c>
      <c r="N1005" s="84">
        <f>VLOOKUP($A$1003,Raport3!$B$8:$T$280,14)</f>
        <v>86</v>
      </c>
      <c r="O1005" s="84">
        <f>VLOOKUP($A$1003,Raport3!$B$8:$T$280,15)</f>
        <v>71</v>
      </c>
      <c r="P1005" s="84">
        <f>VLOOKUP($A$1003,Raport3!$B$8:$T$280,16)</f>
        <v>81</v>
      </c>
      <c r="Q1005" s="84">
        <f>VLOOKUP($A$1003,Raport3!$B$8:$T$280,17)</f>
        <v>80</v>
      </c>
      <c r="R1005" s="84">
        <f>VLOOKUP($A$1003,Raport3!$B$8:$T$280,18)</f>
        <v>80</v>
      </c>
      <c r="S1005" s="38">
        <f t="shared" si="548"/>
        <v>1208</v>
      </c>
      <c r="T1005" s="38">
        <f t="shared" si="550"/>
        <v>80.53</v>
      </c>
      <c r="U1005" s="375"/>
      <c r="V1005" s="340"/>
    </row>
    <row r="1006" spans="1:22" ht="15" customHeight="1">
      <c r="A1006" s="361"/>
      <c r="B1006" s="342"/>
      <c r="C1006" s="35" t="s">
        <v>23</v>
      </c>
      <c r="D1006" s="84">
        <f>VLOOKUP($A$1003,Raport4!$B$8:$T$255,4)</f>
        <v>81.5</v>
      </c>
      <c r="E1006" s="84">
        <f>VLOOKUP($A$1003,Raport4!$B$8:$T$255,5)</f>
        <v>80</v>
      </c>
      <c r="F1006" s="84">
        <f>VLOOKUP($A$1003,Raport4!$B$8:$T$255,6)</f>
        <v>77.5</v>
      </c>
      <c r="G1006" s="84">
        <f>VLOOKUP($A$1003,Raport4!$B$8:$T$255,7)</f>
        <v>84.5</v>
      </c>
      <c r="H1006" s="84">
        <f>VLOOKUP($A$1003,Raport4!$B$8:$T$255,8)</f>
        <v>86.5</v>
      </c>
      <c r="I1006" s="84">
        <f>VLOOKUP($A$1003,Raport4!$B$8:$T$255,9)</f>
        <v>82</v>
      </c>
      <c r="J1006" s="84">
        <f>VLOOKUP($A$1003,Raport4!$B$8:$T$255,10)</f>
        <v>91.5</v>
      </c>
      <c r="K1006" s="84">
        <f>VLOOKUP($A$1003,Raport4!$B$8:$T$255,11)</f>
        <v>86</v>
      </c>
      <c r="L1006" s="84">
        <f>VLOOKUP($A$1003,Raport4!$B$8:$T$255,12)</f>
        <v>86.5</v>
      </c>
      <c r="M1006" s="84">
        <f>VLOOKUP($A$1003,Raport4!$B$8:$T$255,12)</f>
        <v>86.5</v>
      </c>
      <c r="N1006" s="84">
        <f>VLOOKUP($A$1003,Raport4!$B$8:$T$255,14)</f>
        <v>87</v>
      </c>
      <c r="O1006" s="84">
        <f>VLOOKUP($A$1003,Raport4!$B$8:$T$255,15)</f>
        <v>79.5</v>
      </c>
      <c r="P1006" s="84">
        <f>VLOOKUP($A$1003,Raport4!$B$8:$T$255,16)</f>
        <v>80.5</v>
      </c>
      <c r="Q1006" s="84">
        <f>VLOOKUP($A$1003,Raport4!$B$8:$T$255,17)</f>
        <v>85.5</v>
      </c>
      <c r="R1006" s="84">
        <f>VLOOKUP($A$1003,Raport4!$B$8:$T$255,18)</f>
        <v>83.5</v>
      </c>
      <c r="S1006" s="38">
        <f t="shared" si="548"/>
        <v>1258.5</v>
      </c>
      <c r="T1006" s="38">
        <f t="shared" si="550"/>
        <v>83.9</v>
      </c>
      <c r="U1006" s="375"/>
      <c r="V1006" s="340"/>
    </row>
    <row r="1007" spans="1:22" ht="15" customHeight="1">
      <c r="A1007" s="361"/>
      <c r="B1007" s="77" t="str">
        <f>VLOOKUP($A$1003,PresensiMIPA!$A$7:$W$360,4)</f>
        <v>3526011604030002</v>
      </c>
      <c r="C1007" s="35" t="s">
        <v>24</v>
      </c>
      <c r="D1007" s="84">
        <f>VLOOKUP($A$1003,Raport5!$B$8:$T$280,4)</f>
        <v>83.5</v>
      </c>
      <c r="E1007" s="84">
        <f>VLOOKUP($A$1003,Raport5!$B$8:$T$280,5)</f>
        <v>82</v>
      </c>
      <c r="F1007" s="84">
        <f>VLOOKUP($A$1003,Raport5!$B$8:$T$280,6)</f>
        <v>86</v>
      </c>
      <c r="G1007" s="84">
        <f>VLOOKUP($A$1003,Raport5!$B$8:$T$280,7)</f>
        <v>88</v>
      </c>
      <c r="H1007" s="84">
        <f>VLOOKUP($A$1003,Raport5!$B$8:$T$280,8)</f>
        <v>87.5</v>
      </c>
      <c r="I1007" s="84">
        <f>VLOOKUP($A$1003,Raport5!$B$8:$T$280,9)</f>
        <v>87</v>
      </c>
      <c r="J1007" s="84">
        <f>VLOOKUP($A$1003,Raport5!$B$8:$T$280,10)</f>
        <v>93</v>
      </c>
      <c r="K1007" s="84">
        <f>VLOOKUP($A$1003,Raport5!$B$8:$T$280,11)</f>
        <v>92.5</v>
      </c>
      <c r="L1007" s="84">
        <f>VLOOKUP($A$1003,Raport5!$B$8:$T$280,12)</f>
        <v>88</v>
      </c>
      <c r="M1007" s="84">
        <f>VLOOKUP($A$1003,Raport5!$B$8:$T$280,13)</f>
        <v>79</v>
      </c>
      <c r="N1007" s="84">
        <f>VLOOKUP($A$1003,Raport5!$B$8:$T$280,14)</f>
        <v>89</v>
      </c>
      <c r="O1007" s="84">
        <f>VLOOKUP($A$1003,Raport5!$B$8:$T$280,15)</f>
        <v>92.5</v>
      </c>
      <c r="P1007" s="84">
        <f>VLOOKUP($A$1003,Raport5!$B$8:$T$280,16)</f>
        <v>80</v>
      </c>
      <c r="Q1007" s="84">
        <f>VLOOKUP($A$1003,Raport5!$B$8:$T$280,17)</f>
        <v>86.5</v>
      </c>
      <c r="R1007" s="84">
        <f>VLOOKUP($A$1003,Raport5!$B$8:$T$280,18)</f>
        <v>87</v>
      </c>
      <c r="S1007" s="38">
        <f t="shared" si="548"/>
        <v>1301.5</v>
      </c>
      <c r="T1007" s="38">
        <f t="shared" si="550"/>
        <v>86.77</v>
      </c>
      <c r="U1007" s="375"/>
      <c r="V1007" s="340"/>
    </row>
    <row r="1008" spans="1:22" ht="15" customHeight="1">
      <c r="A1008" s="361"/>
      <c r="B1008" s="78">
        <f>VLOOKUP($A$1003,PresensiMIPA!$A$7:$W$360,2)</f>
        <v>12205</v>
      </c>
      <c r="C1008" s="35" t="s">
        <v>67</v>
      </c>
      <c r="D1008" s="84">
        <f>VLOOKUP($A$1003,Raport6!$B$8:$T$280,4)</f>
        <v>82.5</v>
      </c>
      <c r="E1008" s="84">
        <f>VLOOKUP($A$1003,Raport6!$B$8:$T$280,5)</f>
        <v>84</v>
      </c>
      <c r="F1008" s="84">
        <f>VLOOKUP($A$1003,Raport6!$B$8:$T$280,6)</f>
        <v>89.5</v>
      </c>
      <c r="G1008" s="84">
        <f>VLOOKUP($A$1003,Raport6!$B$8:$T$280,7)</f>
        <v>88</v>
      </c>
      <c r="H1008" s="84">
        <f>VLOOKUP($A$1003,Raport6!$B$8:$T$280,8)</f>
        <v>87.5</v>
      </c>
      <c r="I1008" s="84">
        <f>VLOOKUP($A$1003,Raport6!$B$8:$T$280,9)</f>
        <v>88</v>
      </c>
      <c r="J1008" s="84">
        <f>VLOOKUP($A$1003,Raport6!$B$8:$T$280,10)</f>
        <v>95</v>
      </c>
      <c r="K1008" s="84">
        <f>VLOOKUP($A$1003,Raport6!$B$8:$T$280,11)</f>
        <v>95.5</v>
      </c>
      <c r="L1008" s="84">
        <f>VLOOKUP($A$1003,Raport6!$B$8:$T$280,12)</f>
        <v>91.5</v>
      </c>
      <c r="M1008" s="84">
        <f>VLOOKUP($A$1003,Raport6!$B$8:$T$280,13)</f>
        <v>88</v>
      </c>
      <c r="N1008" s="84">
        <f>VLOOKUP($A$1003,Raport6!$B$8:$T$280,14)</f>
        <v>85</v>
      </c>
      <c r="O1008" s="84">
        <f>VLOOKUP($A$1003,Raport6!$B$8:$T$280,15)</f>
        <v>92.5</v>
      </c>
      <c r="P1008" s="84">
        <f>VLOOKUP($A$1003,Raport6!$B$8:$T$280,16)</f>
        <v>82</v>
      </c>
      <c r="Q1008" s="84">
        <f>VLOOKUP($A$1003,Raport6!$B$8:$T$280,17)</f>
        <v>87.5</v>
      </c>
      <c r="R1008" s="84">
        <f>VLOOKUP($A$1003,Raport6!$B$8:$T$280,18)</f>
        <v>88.5</v>
      </c>
      <c r="S1008" s="38">
        <f t="shared" si="548"/>
        <v>1325</v>
      </c>
      <c r="T1008" s="38">
        <f t="shared" si="550"/>
        <v>88.33</v>
      </c>
      <c r="U1008" s="375"/>
      <c r="V1008" s="340"/>
    </row>
    <row r="1009" spans="1:22" ht="15" customHeight="1">
      <c r="A1009" s="361"/>
      <c r="B1009" s="78" t="str">
        <f>VLOOKUP($A$1003,PresensiMIPA!$A$7:$W$360,3)</f>
        <v>0030103001</v>
      </c>
      <c r="C1009" s="28" t="s">
        <v>21</v>
      </c>
      <c r="D1009" s="40">
        <f t="shared" ref="D1009:S1009" si="551">ROUND(((D1003+D1004+D1005+D1006+D1007+D1008)/6),2)</f>
        <v>78.83</v>
      </c>
      <c r="E1009" s="40">
        <f t="shared" si="551"/>
        <v>79.92</v>
      </c>
      <c r="F1009" s="40">
        <f t="shared" si="551"/>
        <v>79.17</v>
      </c>
      <c r="G1009" s="40">
        <f t="shared" si="551"/>
        <v>81.5</v>
      </c>
      <c r="H1009" s="40">
        <f t="shared" si="551"/>
        <v>83.92</v>
      </c>
      <c r="I1009" s="40">
        <f t="shared" si="551"/>
        <v>82.17</v>
      </c>
      <c r="J1009" s="40">
        <f t="shared" si="551"/>
        <v>88.75</v>
      </c>
      <c r="K1009" s="40">
        <f t="shared" si="551"/>
        <v>87.08</v>
      </c>
      <c r="L1009" s="40">
        <f t="shared" si="551"/>
        <v>86.17</v>
      </c>
      <c r="M1009" s="40">
        <f t="shared" ref="M1009" si="552">ROUND(((M1003+M1004+M1005+M1006+M1007+M1008)/6),2)</f>
        <v>79.75</v>
      </c>
      <c r="N1009" s="40">
        <f t="shared" si="551"/>
        <v>81.5</v>
      </c>
      <c r="O1009" s="40">
        <f t="shared" si="551"/>
        <v>81.58</v>
      </c>
      <c r="P1009" s="40">
        <f t="shared" si="551"/>
        <v>79.17</v>
      </c>
      <c r="Q1009" s="40">
        <f t="shared" si="551"/>
        <v>82.33</v>
      </c>
      <c r="R1009" s="40">
        <f t="shared" si="551"/>
        <v>83</v>
      </c>
      <c r="S1009" s="39">
        <f t="shared" si="551"/>
        <v>1234.83</v>
      </c>
      <c r="T1009" s="40">
        <f t="shared" si="550"/>
        <v>82.32</v>
      </c>
      <c r="U1009" s="375"/>
      <c r="V1009" s="340"/>
    </row>
    <row r="1010" spans="1:22" ht="15" customHeight="1">
      <c r="A1010" s="361"/>
      <c r="B1010" s="78"/>
      <c r="C1010" s="28" t="s">
        <v>206</v>
      </c>
      <c r="D1010" s="79">
        <f>VLOOKUP($A$1003,'Nilai USP'!$B$8:$T$280,4)</f>
        <v>91</v>
      </c>
      <c r="E1010" s="79">
        <f>VLOOKUP($A$1003,'Nilai USP'!$B$8:$T$280,5)</f>
        <v>82.307692307692307</v>
      </c>
      <c r="F1010" s="79">
        <f>VLOOKUP($A$1003,'Nilai USP'!$B$8:$T$280,6)</f>
        <v>87</v>
      </c>
      <c r="G1010" s="79">
        <f>VLOOKUP($A$1003,'Nilai USP'!$B$8:$T$280,7)</f>
        <v>88</v>
      </c>
      <c r="H1010" s="79">
        <f>VLOOKUP($A$1003,'Nilai USP'!$B$8:$T$280,8)</f>
        <v>84</v>
      </c>
      <c r="I1010" s="79">
        <f>VLOOKUP($A$1003,'Nilai USP'!$B$8:$T$280,9)</f>
        <v>88</v>
      </c>
      <c r="J1010" s="79">
        <f>VLOOKUP($A$1003,'Nilai USP'!$B$8:$T$280,10)</f>
        <v>92</v>
      </c>
      <c r="K1010" s="79">
        <f>VLOOKUP($A$1003,'Nilai USP'!$B$8:$T$280,11)</f>
        <v>96</v>
      </c>
      <c r="L1010" s="79">
        <f>VLOOKUP($A$1003,'Nilai USP'!$B$8:$T$280,12)</f>
        <v>90</v>
      </c>
      <c r="M1010" s="79">
        <f>VLOOKUP($A$1003,'Nilai USP'!$B$8:$T$280,13)</f>
        <v>88.529411764705884</v>
      </c>
      <c r="N1010" s="79">
        <f>VLOOKUP($A$1003,'Nilai USP'!$B$8:$T$280,14)</f>
        <v>75</v>
      </c>
      <c r="O1010" s="79">
        <f>VLOOKUP($A$1003,'Nilai USP'!$B$8:$T$280,15)</f>
        <v>75</v>
      </c>
      <c r="P1010" s="79">
        <f>VLOOKUP($A$1003,'Nilai USP'!$B$8:$T$280,16)</f>
        <v>83</v>
      </c>
      <c r="Q1010" s="79">
        <f>VLOOKUP($A$1003,'Nilai USP'!$B$8:$T$280,17)</f>
        <v>77</v>
      </c>
      <c r="R1010" s="79">
        <f>VLOOKUP($A$1003,'Nilai USP'!$B$8:$T$280,18)</f>
        <v>82</v>
      </c>
      <c r="S1010" s="38">
        <f t="shared" ref="S1010:S1017" si="553">SUM(D1010:R1010)</f>
        <v>1278.8371040723982</v>
      </c>
      <c r="T1010" s="38">
        <f t="shared" si="550"/>
        <v>85.26</v>
      </c>
      <c r="U1010" s="375"/>
      <c r="V1010" s="340"/>
    </row>
    <row r="1011" spans="1:22" ht="15" customHeight="1" thickBot="1">
      <c r="A1011" s="362"/>
      <c r="B1011" s="29"/>
      <c r="C1011" s="37" t="s">
        <v>205</v>
      </c>
      <c r="D1011" s="41">
        <f t="shared" ref="D1011:R1011" si="554">ROUND((D1009*$V$6+D1010*$V$7),0)</f>
        <v>85</v>
      </c>
      <c r="E1011" s="41">
        <f t="shared" si="554"/>
        <v>81</v>
      </c>
      <c r="F1011" s="41">
        <f t="shared" si="554"/>
        <v>83</v>
      </c>
      <c r="G1011" s="41">
        <f t="shared" si="554"/>
        <v>85</v>
      </c>
      <c r="H1011" s="41">
        <f t="shared" si="554"/>
        <v>84</v>
      </c>
      <c r="I1011" s="41">
        <f t="shared" si="554"/>
        <v>85</v>
      </c>
      <c r="J1011" s="41">
        <f t="shared" si="554"/>
        <v>90</v>
      </c>
      <c r="K1011" s="41">
        <f t="shared" si="554"/>
        <v>92</v>
      </c>
      <c r="L1011" s="41">
        <f t="shared" si="554"/>
        <v>88</v>
      </c>
      <c r="M1011" s="41">
        <f t="shared" si="554"/>
        <v>84</v>
      </c>
      <c r="N1011" s="41">
        <f t="shared" si="554"/>
        <v>78</v>
      </c>
      <c r="O1011" s="41">
        <f t="shared" si="554"/>
        <v>78</v>
      </c>
      <c r="P1011" s="41">
        <f t="shared" si="554"/>
        <v>81</v>
      </c>
      <c r="Q1011" s="41">
        <f t="shared" si="554"/>
        <v>80</v>
      </c>
      <c r="R1011" s="41">
        <f t="shared" si="554"/>
        <v>83</v>
      </c>
      <c r="S1011" s="41">
        <f t="shared" si="553"/>
        <v>1257</v>
      </c>
      <c r="T1011" s="41">
        <f t="shared" si="550"/>
        <v>83.8</v>
      </c>
      <c r="U1011" s="376"/>
      <c r="V1011" s="341"/>
    </row>
    <row r="1012" spans="1:22" ht="15" customHeight="1" thickTop="1">
      <c r="A1012" s="377">
        <v>112</v>
      </c>
      <c r="B1012" s="26"/>
      <c r="C1012" s="34" t="s">
        <v>34</v>
      </c>
      <c r="D1012" s="83">
        <f>VLOOKUP($A$1012,Raport1!$B$8:$T$280,4)</f>
        <v>82</v>
      </c>
      <c r="E1012" s="83">
        <f>VLOOKUP($A$1012,Raport1!$B$8:$T$280,5)</f>
        <v>84</v>
      </c>
      <c r="F1012" s="83">
        <f>VLOOKUP($A$1012,Raport1!$B$8:$T$280,6)</f>
        <v>80.5</v>
      </c>
      <c r="G1012" s="83">
        <f>VLOOKUP($A$1012,Raport1!$B$8:$T$280,7)</f>
        <v>82</v>
      </c>
      <c r="H1012" s="83">
        <f>VLOOKUP($A$1012,Raport1!$B$8:$T$280,8)</f>
        <v>75</v>
      </c>
      <c r="I1012" s="83">
        <f>VLOOKUP($A$1012,Raport1!$B$8:$T$280,9)</f>
        <v>82</v>
      </c>
      <c r="J1012" s="83">
        <f>VLOOKUP($A$1012,Raport1!$B$8:$T$280,10)</f>
        <v>85</v>
      </c>
      <c r="K1012" s="83">
        <f>VLOOKUP($A$1012,Raport1!$B$8:$T$280,11)</f>
        <v>81</v>
      </c>
      <c r="L1012" s="83">
        <f>VLOOKUP($A$1012,Raport1!$B$8:$T$280,12)</f>
        <v>84.5</v>
      </c>
      <c r="M1012" s="83">
        <f>VLOOKUP($A$1012,Raport1!$B$8:$T$280,13)</f>
        <v>80</v>
      </c>
      <c r="N1012" s="83">
        <f>VLOOKUP($A$1012,Raport1!$B$8:$T$280,14)</f>
        <v>76.5</v>
      </c>
      <c r="O1012" s="83">
        <f>VLOOKUP($A$1012,Raport1!$B$8:$T$280,15)</f>
        <v>82.5</v>
      </c>
      <c r="P1012" s="83">
        <f>VLOOKUP($A$1012,Raport1!$B$8:$T$280,16)</f>
        <v>80</v>
      </c>
      <c r="Q1012" s="83">
        <f>VLOOKUP($A$1012,Raport1!$B$8:$T$280,17)</f>
        <v>78</v>
      </c>
      <c r="R1012" s="83">
        <f>VLOOKUP($A$1012,Raport1!$B$8:$T$280,18)</f>
        <v>80</v>
      </c>
      <c r="S1012" s="80">
        <f t="shared" si="553"/>
        <v>1213</v>
      </c>
      <c r="T1012" s="80">
        <f t="shared" ref="T1012:T1020" si="555">ROUND(S1012/COUNT(D1012:R1012),2)</f>
        <v>80.87</v>
      </c>
      <c r="U1012" s="337" t="s">
        <v>203</v>
      </c>
      <c r="V1012" s="340" t="s">
        <v>33</v>
      </c>
    </row>
    <row r="1013" spans="1:22" ht="15" customHeight="1">
      <c r="A1013" s="361"/>
      <c r="B1013" s="26"/>
      <c r="C1013" s="35" t="s">
        <v>35</v>
      </c>
      <c r="D1013" s="84">
        <f>VLOOKUP($A$1012,Raport2!$B$8:$T$280,4)</f>
        <v>84.5</v>
      </c>
      <c r="E1013" s="84">
        <f>VLOOKUP($A$1012,Raport2!$B$8:$T$280,5)</f>
        <v>84.5</v>
      </c>
      <c r="F1013" s="84">
        <f>VLOOKUP($A$1012,Raport2!$B$8:$T$280,6)</f>
        <v>84</v>
      </c>
      <c r="G1013" s="84">
        <f>VLOOKUP($A$1012,Raport2!$B$8:$T$280,7)</f>
        <v>86</v>
      </c>
      <c r="H1013" s="84">
        <f>VLOOKUP($A$1012,Raport2!$B$8:$T$280,8)</f>
        <v>75</v>
      </c>
      <c r="I1013" s="84">
        <f>VLOOKUP($A$1012,Raport2!$B$8:$T$280,9)</f>
        <v>84.5</v>
      </c>
      <c r="J1013" s="84">
        <f>VLOOKUP($A$1012,Raport2!$B$8:$T$280,10)</f>
        <v>86</v>
      </c>
      <c r="K1013" s="84">
        <f>VLOOKUP($A$1012,Raport2!$B$8:$T$280,11)</f>
        <v>81.5</v>
      </c>
      <c r="L1013" s="84">
        <f>VLOOKUP($A$1012,Raport2!$B$8:$T$280,12)</f>
        <v>84.5</v>
      </c>
      <c r="M1013" s="84">
        <f>VLOOKUP($A$1012,Raport2!$B$8:$T$280,13)</f>
        <v>86</v>
      </c>
      <c r="N1013" s="84">
        <f>VLOOKUP($A$1012,Raport2!$B$8:$T$280,14)</f>
        <v>84</v>
      </c>
      <c r="O1013" s="84">
        <f>VLOOKUP($A$1012,Raport2!$B$8:$T$280,15)</f>
        <v>84.5</v>
      </c>
      <c r="P1013" s="84">
        <f>VLOOKUP($A$1012,Raport2!$B$8:$T$280,16)</f>
        <v>84</v>
      </c>
      <c r="Q1013" s="84">
        <f>VLOOKUP($A$1012,Raport2!$B$8:$T$280,17)</f>
        <v>84.5</v>
      </c>
      <c r="R1013" s="84">
        <f>VLOOKUP($A$1012,Raport2!$B$8:$T$280,18)</f>
        <v>85.5</v>
      </c>
      <c r="S1013" s="38">
        <f t="shared" si="553"/>
        <v>1259</v>
      </c>
      <c r="T1013" s="38">
        <f t="shared" si="555"/>
        <v>83.93</v>
      </c>
      <c r="U1013" s="375"/>
      <c r="V1013" s="340"/>
    </row>
    <row r="1014" spans="1:22" ht="15" customHeight="1">
      <c r="A1014" s="361"/>
      <c r="B1014" s="342" t="str">
        <f>VLOOKUP($A$1012,PresensiMIPA!$A$7:$W$360,7)</f>
        <v>DINA MUKARROMAH</v>
      </c>
      <c r="C1014" s="35" t="s">
        <v>22</v>
      </c>
      <c r="D1014" s="84">
        <f>VLOOKUP($A$1012,Raport3!$B$8:$T$280,4)</f>
        <v>88</v>
      </c>
      <c r="E1014" s="84">
        <f>VLOOKUP($A$1012,Raport3!$B$8:$T$280,5)</f>
        <v>85.5</v>
      </c>
      <c r="F1014" s="84">
        <f>VLOOKUP($A$1012,Raport3!$B$8:$T$280,6)</f>
        <v>85</v>
      </c>
      <c r="G1014" s="84">
        <f>VLOOKUP($A$1012,Raport3!$B$8:$T$280,7)</f>
        <v>90</v>
      </c>
      <c r="H1014" s="84">
        <f>VLOOKUP($A$1012,Raport3!$B$8:$T$280,8)</f>
        <v>86.5</v>
      </c>
      <c r="I1014" s="84">
        <f>VLOOKUP($A$1012,Raport3!$B$8:$T$280,9)</f>
        <v>86.5</v>
      </c>
      <c r="J1014" s="84">
        <f>VLOOKUP($A$1012,Raport3!$B$8:$T$280,10)</f>
        <v>91</v>
      </c>
      <c r="K1014" s="84">
        <f>VLOOKUP($A$1012,Raport3!$B$8:$T$280,11)</f>
        <v>85</v>
      </c>
      <c r="L1014" s="84">
        <f>VLOOKUP($A$1012,Raport3!$B$8:$T$280,12)</f>
        <v>82</v>
      </c>
      <c r="M1014" s="84">
        <f>VLOOKUP($A$1012,Raport3!$B$8:$T$280,13)</f>
        <v>88</v>
      </c>
      <c r="N1014" s="84">
        <f>VLOOKUP($A$1012,Raport3!$B$8:$T$280,14)</f>
        <v>86</v>
      </c>
      <c r="O1014" s="84">
        <f>VLOOKUP($A$1012,Raport3!$B$8:$T$280,15)</f>
        <v>80</v>
      </c>
      <c r="P1014" s="84">
        <f>VLOOKUP($A$1012,Raport3!$B$8:$T$280,16)</f>
        <v>91</v>
      </c>
      <c r="Q1014" s="84">
        <f>VLOOKUP($A$1012,Raport3!$B$8:$T$280,17)</f>
        <v>81</v>
      </c>
      <c r="R1014" s="84">
        <f>VLOOKUP($A$1012,Raport3!$B$8:$T$280,18)</f>
        <v>81.5</v>
      </c>
      <c r="S1014" s="38">
        <f t="shared" si="553"/>
        <v>1287</v>
      </c>
      <c r="T1014" s="38">
        <f t="shared" si="555"/>
        <v>85.8</v>
      </c>
      <c r="U1014" s="375"/>
      <c r="V1014" s="340"/>
    </row>
    <row r="1015" spans="1:22" ht="15" customHeight="1">
      <c r="A1015" s="361"/>
      <c r="B1015" s="342"/>
      <c r="C1015" s="35" t="s">
        <v>23</v>
      </c>
      <c r="D1015" s="84">
        <f>VLOOKUP($A$1012,Raport4!$B$8:$T$255,4)</f>
        <v>87.5</v>
      </c>
      <c r="E1015" s="84">
        <f>VLOOKUP($A$1012,Raport4!$B$8:$T$255,5)</f>
        <v>89</v>
      </c>
      <c r="F1015" s="84">
        <f>VLOOKUP($A$1012,Raport4!$B$8:$T$255,6)</f>
        <v>85.5</v>
      </c>
      <c r="G1015" s="84">
        <f>VLOOKUP($A$1012,Raport4!$B$8:$T$255,7)</f>
        <v>91</v>
      </c>
      <c r="H1015" s="84">
        <f>VLOOKUP($A$1012,Raport4!$B$8:$T$255,8)</f>
        <v>89</v>
      </c>
      <c r="I1015" s="84">
        <f>VLOOKUP($A$1012,Raport4!$B$8:$T$255,9)</f>
        <v>88</v>
      </c>
      <c r="J1015" s="84">
        <f>VLOOKUP($A$1012,Raport4!$B$8:$T$255,10)</f>
        <v>92</v>
      </c>
      <c r="K1015" s="84">
        <f>VLOOKUP($A$1012,Raport4!$B$8:$T$255,11)</f>
        <v>86</v>
      </c>
      <c r="L1015" s="84">
        <f>VLOOKUP($A$1012,Raport4!$B$8:$T$255,12)</f>
        <v>88.5</v>
      </c>
      <c r="M1015" s="84">
        <f>VLOOKUP($A$1012,Raport4!$B$8:$T$255,12)</f>
        <v>88.5</v>
      </c>
      <c r="N1015" s="84">
        <f>VLOOKUP($A$1012,Raport4!$B$8:$T$255,14)</f>
        <v>86.5</v>
      </c>
      <c r="O1015" s="84">
        <f>VLOOKUP($A$1012,Raport4!$B$8:$T$255,15)</f>
        <v>80</v>
      </c>
      <c r="P1015" s="84">
        <f>VLOOKUP($A$1012,Raport4!$B$8:$T$255,16)</f>
        <v>90.5</v>
      </c>
      <c r="Q1015" s="84">
        <f>VLOOKUP($A$1012,Raport4!$B$8:$T$255,17)</f>
        <v>87.5</v>
      </c>
      <c r="R1015" s="84">
        <f>VLOOKUP($A$1012,Raport4!$B$8:$T$255,18)</f>
        <v>83.5</v>
      </c>
      <c r="S1015" s="38">
        <f t="shared" si="553"/>
        <v>1313</v>
      </c>
      <c r="T1015" s="38">
        <f t="shared" si="555"/>
        <v>87.53</v>
      </c>
      <c r="U1015" s="375"/>
      <c r="V1015" s="340"/>
    </row>
    <row r="1016" spans="1:22" ht="15" customHeight="1">
      <c r="A1016" s="361"/>
      <c r="B1016" s="77" t="str">
        <f>VLOOKUP($A$1012,PresensiMIPA!$A$7:$W$360,4)</f>
        <v>3374054312030002</v>
      </c>
      <c r="C1016" s="35" t="s">
        <v>24</v>
      </c>
      <c r="D1016" s="84">
        <f>VLOOKUP($A$1012,Raport5!$B$8:$T$280,4)</f>
        <v>94</v>
      </c>
      <c r="E1016" s="84">
        <f>VLOOKUP($A$1012,Raport5!$B$8:$T$280,5)</f>
        <v>91.5</v>
      </c>
      <c r="F1016" s="84">
        <f>VLOOKUP($A$1012,Raport5!$B$8:$T$280,6)</f>
        <v>91</v>
      </c>
      <c r="G1016" s="84">
        <f>VLOOKUP($A$1012,Raport5!$B$8:$T$280,7)</f>
        <v>92</v>
      </c>
      <c r="H1016" s="84">
        <f>VLOOKUP($A$1012,Raport5!$B$8:$T$280,8)</f>
        <v>94</v>
      </c>
      <c r="I1016" s="84">
        <f>VLOOKUP($A$1012,Raport5!$B$8:$T$280,9)</f>
        <v>89.5</v>
      </c>
      <c r="J1016" s="84">
        <f>VLOOKUP($A$1012,Raport5!$B$8:$T$280,10)</f>
        <v>93.5</v>
      </c>
      <c r="K1016" s="84">
        <f>VLOOKUP($A$1012,Raport5!$B$8:$T$280,11)</f>
        <v>92</v>
      </c>
      <c r="L1016" s="84">
        <f>VLOOKUP($A$1012,Raport5!$B$8:$T$280,12)</f>
        <v>90.5</v>
      </c>
      <c r="M1016" s="84">
        <f>VLOOKUP($A$1012,Raport5!$B$8:$T$280,13)</f>
        <v>90.5</v>
      </c>
      <c r="N1016" s="84">
        <f>VLOOKUP($A$1012,Raport5!$B$8:$T$280,14)</f>
        <v>88.5</v>
      </c>
      <c r="O1016" s="84">
        <f>VLOOKUP($A$1012,Raport5!$B$8:$T$280,15)</f>
        <v>92.5</v>
      </c>
      <c r="P1016" s="84">
        <f>VLOOKUP($A$1012,Raport5!$B$8:$T$280,16)</f>
        <v>91</v>
      </c>
      <c r="Q1016" s="84">
        <f>VLOOKUP($A$1012,Raport5!$B$8:$T$280,17)</f>
        <v>89.5</v>
      </c>
      <c r="R1016" s="84">
        <f>VLOOKUP($A$1012,Raport5!$B$8:$T$280,18)</f>
        <v>90</v>
      </c>
      <c r="S1016" s="38">
        <f t="shared" si="553"/>
        <v>1370</v>
      </c>
      <c r="T1016" s="38">
        <f t="shared" si="555"/>
        <v>91.33</v>
      </c>
      <c r="U1016" s="375"/>
      <c r="V1016" s="340"/>
    </row>
    <row r="1017" spans="1:22" ht="15" customHeight="1">
      <c r="A1017" s="361"/>
      <c r="B1017" s="78">
        <f>VLOOKUP($A$1012,PresensiMIPA!$A$7:$W$360,2)</f>
        <v>12214</v>
      </c>
      <c r="C1017" s="35" t="s">
        <v>67</v>
      </c>
      <c r="D1017" s="84">
        <f>VLOOKUP($A$1012,Raport6!$B$8:$T$280,4)</f>
        <v>95</v>
      </c>
      <c r="E1017" s="84">
        <f>VLOOKUP($A$1012,Raport6!$B$8:$T$280,5)</f>
        <v>94.5</v>
      </c>
      <c r="F1017" s="84">
        <f>VLOOKUP($A$1012,Raport6!$B$8:$T$280,6)</f>
        <v>94</v>
      </c>
      <c r="G1017" s="84">
        <f>VLOOKUP($A$1012,Raport6!$B$8:$T$280,7)</f>
        <v>92</v>
      </c>
      <c r="H1017" s="84">
        <f>VLOOKUP($A$1012,Raport6!$B$8:$T$280,8)</f>
        <v>96.5</v>
      </c>
      <c r="I1017" s="84">
        <f>VLOOKUP($A$1012,Raport6!$B$8:$T$280,9)</f>
        <v>91</v>
      </c>
      <c r="J1017" s="84">
        <f>VLOOKUP($A$1012,Raport6!$B$8:$T$280,10)</f>
        <v>95.5</v>
      </c>
      <c r="K1017" s="84">
        <f>VLOOKUP($A$1012,Raport6!$B$8:$T$280,11)</f>
        <v>95.5</v>
      </c>
      <c r="L1017" s="84">
        <f>VLOOKUP($A$1012,Raport6!$B$8:$T$280,12)</f>
        <v>91</v>
      </c>
      <c r="M1017" s="84">
        <f>VLOOKUP($A$1012,Raport6!$B$8:$T$280,13)</f>
        <v>93.5</v>
      </c>
      <c r="N1017" s="84">
        <f>VLOOKUP($A$1012,Raport6!$B$8:$T$280,14)</f>
        <v>91.5</v>
      </c>
      <c r="O1017" s="84">
        <f>VLOOKUP($A$1012,Raport6!$B$8:$T$280,15)</f>
        <v>93</v>
      </c>
      <c r="P1017" s="84">
        <f>VLOOKUP($A$1012,Raport6!$B$8:$T$280,16)</f>
        <v>90.5</v>
      </c>
      <c r="Q1017" s="84">
        <f>VLOOKUP($A$1012,Raport6!$B$8:$T$280,17)</f>
        <v>91.5</v>
      </c>
      <c r="R1017" s="84">
        <f>VLOOKUP($A$1012,Raport6!$B$8:$T$280,18)</f>
        <v>90.5</v>
      </c>
      <c r="S1017" s="38">
        <f t="shared" si="553"/>
        <v>1395.5</v>
      </c>
      <c r="T1017" s="38">
        <f t="shared" si="555"/>
        <v>93.03</v>
      </c>
      <c r="U1017" s="375"/>
      <c r="V1017" s="340"/>
    </row>
    <row r="1018" spans="1:22" ht="15" customHeight="1">
      <c r="A1018" s="361"/>
      <c r="B1018" s="78" t="str">
        <f>VLOOKUP($A$1012,PresensiMIPA!$A$7:$W$360,3)</f>
        <v>0034996392</v>
      </c>
      <c r="C1018" s="28" t="s">
        <v>21</v>
      </c>
      <c r="D1018" s="40">
        <f t="shared" ref="D1018:S1018" si="556">ROUND(((D1012+D1013+D1014+D1015+D1016+D1017)/6),2)</f>
        <v>88.5</v>
      </c>
      <c r="E1018" s="40">
        <f t="shared" si="556"/>
        <v>88.17</v>
      </c>
      <c r="F1018" s="40">
        <f t="shared" si="556"/>
        <v>86.67</v>
      </c>
      <c r="G1018" s="40">
        <f t="shared" si="556"/>
        <v>88.83</v>
      </c>
      <c r="H1018" s="40">
        <f t="shared" si="556"/>
        <v>86</v>
      </c>
      <c r="I1018" s="40">
        <f t="shared" si="556"/>
        <v>86.92</v>
      </c>
      <c r="J1018" s="40">
        <f t="shared" si="556"/>
        <v>90.5</v>
      </c>
      <c r="K1018" s="40">
        <f t="shared" si="556"/>
        <v>86.83</v>
      </c>
      <c r="L1018" s="40">
        <f t="shared" si="556"/>
        <v>86.83</v>
      </c>
      <c r="M1018" s="40">
        <f t="shared" ref="M1018" si="557">ROUND(((M1012+M1013+M1014+M1015+M1016+M1017)/6),2)</f>
        <v>87.75</v>
      </c>
      <c r="N1018" s="40">
        <f t="shared" si="556"/>
        <v>85.5</v>
      </c>
      <c r="O1018" s="40">
        <f t="shared" si="556"/>
        <v>85.42</v>
      </c>
      <c r="P1018" s="40">
        <f t="shared" si="556"/>
        <v>87.83</v>
      </c>
      <c r="Q1018" s="40">
        <f t="shared" si="556"/>
        <v>85.33</v>
      </c>
      <c r="R1018" s="40">
        <f t="shared" si="556"/>
        <v>85.17</v>
      </c>
      <c r="S1018" s="39">
        <f t="shared" si="556"/>
        <v>1306.25</v>
      </c>
      <c r="T1018" s="40">
        <f t="shared" si="555"/>
        <v>87.08</v>
      </c>
      <c r="U1018" s="375"/>
      <c r="V1018" s="340"/>
    </row>
    <row r="1019" spans="1:22" ht="15" customHeight="1">
      <c r="A1019" s="361"/>
      <c r="B1019" s="78"/>
      <c r="C1019" s="28" t="s">
        <v>206</v>
      </c>
      <c r="D1019" s="79">
        <f>VLOOKUP($A$1012,'Nilai USP'!$B$8:$T$280,4)</f>
        <v>98</v>
      </c>
      <c r="E1019" s="79">
        <f>VLOOKUP($A$1012,'Nilai USP'!$B$8:$T$280,5)</f>
        <v>85.384615384615387</v>
      </c>
      <c r="F1019" s="79">
        <f>VLOOKUP($A$1012,'Nilai USP'!$B$8:$T$280,6)</f>
        <v>93</v>
      </c>
      <c r="G1019" s="79">
        <f>VLOOKUP($A$1012,'Nilai USP'!$B$8:$T$280,7)</f>
        <v>91</v>
      </c>
      <c r="H1019" s="79">
        <f>VLOOKUP($A$1012,'Nilai USP'!$B$8:$T$280,8)</f>
        <v>86</v>
      </c>
      <c r="I1019" s="79">
        <f>VLOOKUP($A$1012,'Nilai USP'!$B$8:$T$280,9)</f>
        <v>93</v>
      </c>
      <c r="J1019" s="79">
        <f>VLOOKUP($A$1012,'Nilai USP'!$B$8:$T$280,10)</f>
        <v>96</v>
      </c>
      <c r="K1019" s="79">
        <f>VLOOKUP($A$1012,'Nilai USP'!$B$8:$T$280,11)</f>
        <v>99</v>
      </c>
      <c r="L1019" s="79">
        <f>VLOOKUP($A$1012,'Nilai USP'!$B$8:$T$280,12)</f>
        <v>91</v>
      </c>
      <c r="M1019" s="79">
        <f>VLOOKUP($A$1012,'Nilai USP'!$B$8:$T$280,13)</f>
        <v>94.705882352941174</v>
      </c>
      <c r="N1019" s="79">
        <f>VLOOKUP($A$1012,'Nilai USP'!$B$8:$T$280,14)</f>
        <v>88</v>
      </c>
      <c r="O1019" s="79">
        <f>VLOOKUP($A$1012,'Nilai USP'!$B$8:$T$280,15)</f>
        <v>85</v>
      </c>
      <c r="P1019" s="79">
        <f>VLOOKUP($A$1012,'Nilai USP'!$B$8:$T$280,16)</f>
        <v>90</v>
      </c>
      <c r="Q1019" s="79">
        <f>VLOOKUP($A$1012,'Nilai USP'!$B$8:$T$280,17)</f>
        <v>88</v>
      </c>
      <c r="R1019" s="79">
        <f>VLOOKUP($A$1012,'Nilai USP'!$B$8:$T$280,18)</f>
        <v>85</v>
      </c>
      <c r="S1019" s="38">
        <f t="shared" ref="S1019:S1026" si="558">SUM(D1019:R1019)</f>
        <v>1363.0904977375567</v>
      </c>
      <c r="T1019" s="38">
        <f t="shared" si="555"/>
        <v>90.87</v>
      </c>
      <c r="U1019" s="375"/>
      <c r="V1019" s="340"/>
    </row>
    <row r="1020" spans="1:22" ht="15" customHeight="1" thickBot="1">
      <c r="A1020" s="362"/>
      <c r="B1020" s="29"/>
      <c r="C1020" s="37" t="s">
        <v>205</v>
      </c>
      <c r="D1020" s="41">
        <f t="shared" ref="D1020:R1020" si="559">ROUND((D1018*$V$6+D1019*$V$7),0)</f>
        <v>93</v>
      </c>
      <c r="E1020" s="41">
        <f t="shared" si="559"/>
        <v>87</v>
      </c>
      <c r="F1020" s="41">
        <f t="shared" si="559"/>
        <v>90</v>
      </c>
      <c r="G1020" s="41">
        <f t="shared" si="559"/>
        <v>90</v>
      </c>
      <c r="H1020" s="41">
        <f t="shared" si="559"/>
        <v>86</v>
      </c>
      <c r="I1020" s="41">
        <f t="shared" si="559"/>
        <v>90</v>
      </c>
      <c r="J1020" s="41">
        <f t="shared" si="559"/>
        <v>93</v>
      </c>
      <c r="K1020" s="41">
        <f t="shared" si="559"/>
        <v>93</v>
      </c>
      <c r="L1020" s="41">
        <f t="shared" si="559"/>
        <v>89</v>
      </c>
      <c r="M1020" s="41">
        <f t="shared" si="559"/>
        <v>91</v>
      </c>
      <c r="N1020" s="41">
        <f t="shared" si="559"/>
        <v>87</v>
      </c>
      <c r="O1020" s="41">
        <f t="shared" si="559"/>
        <v>85</v>
      </c>
      <c r="P1020" s="41">
        <f t="shared" si="559"/>
        <v>89</v>
      </c>
      <c r="Q1020" s="41">
        <f t="shared" si="559"/>
        <v>87</v>
      </c>
      <c r="R1020" s="41">
        <f t="shared" si="559"/>
        <v>85</v>
      </c>
      <c r="S1020" s="41">
        <f t="shared" si="558"/>
        <v>1335</v>
      </c>
      <c r="T1020" s="41">
        <f t="shared" si="555"/>
        <v>89</v>
      </c>
      <c r="U1020" s="376"/>
      <c r="V1020" s="341"/>
    </row>
    <row r="1021" spans="1:22" ht="15" customHeight="1" thickTop="1">
      <c r="A1021" s="377">
        <v>113</v>
      </c>
      <c r="B1021" s="26"/>
      <c r="C1021" s="34" t="s">
        <v>34</v>
      </c>
      <c r="D1021" s="83">
        <f>VLOOKUP($A$1021,Raport1!$B$8:$T$280,4)</f>
        <v>78.5</v>
      </c>
      <c r="E1021" s="83">
        <f>VLOOKUP($A$1021,Raport1!$B$8:$T$280,5)</f>
        <v>80.5</v>
      </c>
      <c r="F1021" s="83">
        <f>VLOOKUP($A$1021,Raport1!$B$8:$T$280,6)</f>
        <v>76</v>
      </c>
      <c r="G1021" s="83">
        <f>VLOOKUP($A$1021,Raport1!$B$8:$T$280,7)</f>
        <v>83</v>
      </c>
      <c r="H1021" s="83">
        <f>VLOOKUP($A$1021,Raport1!$B$8:$T$280,8)</f>
        <v>86</v>
      </c>
      <c r="I1021" s="83">
        <f>VLOOKUP($A$1021,Raport1!$B$8:$T$280,9)</f>
        <v>79</v>
      </c>
      <c r="J1021" s="83">
        <f>VLOOKUP($A$1021,Raport1!$B$8:$T$280,10)</f>
        <v>84</v>
      </c>
      <c r="K1021" s="83">
        <f>VLOOKUP($A$1021,Raport1!$B$8:$T$280,11)</f>
        <v>81.5</v>
      </c>
      <c r="L1021" s="83">
        <f>VLOOKUP($A$1021,Raport1!$B$8:$T$280,12)</f>
        <v>84.5</v>
      </c>
      <c r="M1021" s="83">
        <f>VLOOKUP($A$1021,Raport1!$B$8:$T$280,13)</f>
        <v>75.5</v>
      </c>
      <c r="N1021" s="83">
        <f>VLOOKUP($A$1021,Raport1!$B$8:$T$280,14)</f>
        <v>82.5</v>
      </c>
      <c r="O1021" s="83">
        <f>VLOOKUP($A$1021,Raport1!$B$8:$T$280,15)</f>
        <v>80.5</v>
      </c>
      <c r="P1021" s="83">
        <f>VLOOKUP($A$1021,Raport1!$B$8:$T$280,16)</f>
        <v>72</v>
      </c>
      <c r="Q1021" s="83">
        <f>VLOOKUP($A$1021,Raport1!$B$8:$T$280,17)</f>
        <v>82</v>
      </c>
      <c r="R1021" s="83">
        <f>VLOOKUP($A$1021,Raport1!$B$8:$T$280,18)</f>
        <v>78.5</v>
      </c>
      <c r="S1021" s="80">
        <f t="shared" si="558"/>
        <v>1204</v>
      </c>
      <c r="T1021" s="80">
        <f t="shared" ref="T1021:T1029" si="560">ROUND(S1021/COUNT(D1021:R1021),2)</f>
        <v>80.27</v>
      </c>
      <c r="U1021" s="337" t="s">
        <v>203</v>
      </c>
      <c r="V1021" s="340" t="s">
        <v>33</v>
      </c>
    </row>
    <row r="1022" spans="1:22" ht="15" customHeight="1">
      <c r="A1022" s="361"/>
      <c r="B1022" s="26"/>
      <c r="C1022" s="35" t="s">
        <v>35</v>
      </c>
      <c r="D1022" s="84">
        <f>VLOOKUP($A$1021,Raport2!$B$8:$T$280,4)</f>
        <v>79.5</v>
      </c>
      <c r="E1022" s="84">
        <f>VLOOKUP($A$1021,Raport2!$B$8:$T$280,5)</f>
        <v>81</v>
      </c>
      <c r="F1022" s="84">
        <f>VLOOKUP($A$1021,Raport2!$B$8:$T$280,6)</f>
        <v>76</v>
      </c>
      <c r="G1022" s="84">
        <f>VLOOKUP($A$1021,Raport2!$B$8:$T$280,7)</f>
        <v>86</v>
      </c>
      <c r="H1022" s="84">
        <f>VLOOKUP($A$1021,Raport2!$B$8:$T$280,8)</f>
        <v>86</v>
      </c>
      <c r="I1022" s="84">
        <f>VLOOKUP($A$1021,Raport2!$B$8:$T$280,9)</f>
        <v>82.5</v>
      </c>
      <c r="J1022" s="84">
        <f>VLOOKUP($A$1021,Raport2!$B$8:$T$280,10)</f>
        <v>88</v>
      </c>
      <c r="K1022" s="84">
        <f>VLOOKUP($A$1021,Raport2!$B$8:$T$280,11)</f>
        <v>82.5</v>
      </c>
      <c r="L1022" s="84">
        <f>VLOOKUP($A$1021,Raport2!$B$8:$T$280,12)</f>
        <v>85</v>
      </c>
      <c r="M1022" s="84">
        <f>VLOOKUP($A$1021,Raport2!$B$8:$T$280,13)</f>
        <v>78.5</v>
      </c>
      <c r="N1022" s="84">
        <f>VLOOKUP($A$1021,Raport2!$B$8:$T$280,14)</f>
        <v>86</v>
      </c>
      <c r="O1022" s="84">
        <f>VLOOKUP($A$1021,Raport2!$B$8:$T$280,15)</f>
        <v>85</v>
      </c>
      <c r="P1022" s="84">
        <f>VLOOKUP($A$1021,Raport2!$B$8:$T$280,16)</f>
        <v>80</v>
      </c>
      <c r="Q1022" s="84">
        <f>VLOOKUP($A$1021,Raport2!$B$8:$T$280,17)</f>
        <v>85</v>
      </c>
      <c r="R1022" s="84">
        <f>VLOOKUP($A$1021,Raport2!$B$8:$T$280,18)</f>
        <v>84.5</v>
      </c>
      <c r="S1022" s="38">
        <f t="shared" si="558"/>
        <v>1245.5</v>
      </c>
      <c r="T1022" s="38">
        <f t="shared" si="560"/>
        <v>83.03</v>
      </c>
      <c r="U1022" s="375"/>
      <c r="V1022" s="340"/>
    </row>
    <row r="1023" spans="1:22" ht="15" customHeight="1">
      <c r="A1023" s="361"/>
      <c r="B1023" s="342" t="str">
        <f>VLOOKUP($A$1021,PresensiMIPA!$A$7:$W$360,7)</f>
        <v>FLORINDA INNA LICHRON NURZANNAH</v>
      </c>
      <c r="C1023" s="35" t="s">
        <v>22</v>
      </c>
      <c r="D1023" s="84">
        <f>VLOOKUP($A$1021,Raport3!$B$8:$T$280,4)</f>
        <v>86</v>
      </c>
      <c r="E1023" s="84">
        <f>VLOOKUP($A$1021,Raport3!$B$8:$T$280,5)</f>
        <v>83.5</v>
      </c>
      <c r="F1023" s="84">
        <f>VLOOKUP($A$1021,Raport3!$B$8:$T$280,6)</f>
        <v>85</v>
      </c>
      <c r="G1023" s="84">
        <f>VLOOKUP($A$1021,Raport3!$B$8:$T$280,7)</f>
        <v>90</v>
      </c>
      <c r="H1023" s="84">
        <f>VLOOKUP($A$1021,Raport3!$B$8:$T$280,8)</f>
        <v>86.5</v>
      </c>
      <c r="I1023" s="84">
        <f>VLOOKUP($A$1021,Raport3!$B$8:$T$280,9)</f>
        <v>85</v>
      </c>
      <c r="J1023" s="84">
        <f>VLOOKUP($A$1021,Raport3!$B$8:$T$280,10)</f>
        <v>90.5</v>
      </c>
      <c r="K1023" s="84">
        <f>VLOOKUP($A$1021,Raport3!$B$8:$T$280,11)</f>
        <v>84</v>
      </c>
      <c r="L1023" s="84">
        <f>VLOOKUP($A$1021,Raport3!$B$8:$T$280,12)</f>
        <v>81.5</v>
      </c>
      <c r="M1023" s="84">
        <f>VLOOKUP($A$1021,Raport3!$B$8:$T$280,13)</f>
        <v>88.5</v>
      </c>
      <c r="N1023" s="84">
        <f>VLOOKUP($A$1021,Raport3!$B$8:$T$280,14)</f>
        <v>86.5</v>
      </c>
      <c r="O1023" s="84">
        <f>VLOOKUP($A$1021,Raport3!$B$8:$T$280,15)</f>
        <v>85.5</v>
      </c>
      <c r="P1023" s="84">
        <f>VLOOKUP($A$1021,Raport3!$B$8:$T$280,16)</f>
        <v>81</v>
      </c>
      <c r="Q1023" s="84">
        <f>VLOOKUP($A$1021,Raport3!$B$8:$T$280,17)</f>
        <v>80</v>
      </c>
      <c r="R1023" s="84">
        <f>VLOOKUP($A$1021,Raport3!$B$8:$T$280,18)</f>
        <v>85</v>
      </c>
      <c r="S1023" s="38">
        <f t="shared" si="558"/>
        <v>1278.5</v>
      </c>
      <c r="T1023" s="38">
        <f t="shared" si="560"/>
        <v>85.23</v>
      </c>
      <c r="U1023" s="375"/>
      <c r="V1023" s="340"/>
    </row>
    <row r="1024" spans="1:22" ht="15" customHeight="1">
      <c r="A1024" s="361"/>
      <c r="B1024" s="342"/>
      <c r="C1024" s="35" t="s">
        <v>23</v>
      </c>
      <c r="D1024" s="84">
        <f>VLOOKUP($A$1021,Raport4!$B$8:$T$255,4)</f>
        <v>89</v>
      </c>
      <c r="E1024" s="84">
        <f>VLOOKUP($A$1021,Raport4!$B$8:$T$255,5)</f>
        <v>86</v>
      </c>
      <c r="F1024" s="84">
        <f>VLOOKUP($A$1021,Raport4!$B$8:$T$255,6)</f>
        <v>86</v>
      </c>
      <c r="G1024" s="84">
        <f>VLOOKUP($A$1021,Raport4!$B$8:$T$255,7)</f>
        <v>91.5</v>
      </c>
      <c r="H1024" s="84">
        <f>VLOOKUP($A$1021,Raport4!$B$8:$T$255,8)</f>
        <v>88</v>
      </c>
      <c r="I1024" s="84">
        <f>VLOOKUP($A$1021,Raport4!$B$8:$T$255,9)</f>
        <v>86</v>
      </c>
      <c r="J1024" s="84">
        <f>VLOOKUP($A$1021,Raport4!$B$8:$T$255,10)</f>
        <v>93.5</v>
      </c>
      <c r="K1024" s="84">
        <f>VLOOKUP($A$1021,Raport4!$B$8:$T$255,11)</f>
        <v>86</v>
      </c>
      <c r="L1024" s="84">
        <f>VLOOKUP($A$1021,Raport4!$B$8:$T$255,12)</f>
        <v>88</v>
      </c>
      <c r="M1024" s="84">
        <f>VLOOKUP($A$1021,Raport4!$B$8:$T$255,12)</f>
        <v>88</v>
      </c>
      <c r="N1024" s="84">
        <f>VLOOKUP($A$1021,Raport4!$B$8:$T$255,14)</f>
        <v>88</v>
      </c>
      <c r="O1024" s="84">
        <f>VLOOKUP($A$1021,Raport4!$B$8:$T$255,15)</f>
        <v>85</v>
      </c>
      <c r="P1024" s="84">
        <f>VLOOKUP($A$1021,Raport4!$B$8:$T$255,16)</f>
        <v>80.5</v>
      </c>
      <c r="Q1024" s="84">
        <f>VLOOKUP($A$1021,Raport4!$B$8:$T$255,17)</f>
        <v>88</v>
      </c>
      <c r="R1024" s="84">
        <f>VLOOKUP($A$1021,Raport4!$B$8:$T$255,18)</f>
        <v>85</v>
      </c>
      <c r="S1024" s="38">
        <f t="shared" si="558"/>
        <v>1308.5</v>
      </c>
      <c r="T1024" s="38">
        <f t="shared" si="560"/>
        <v>87.23</v>
      </c>
      <c r="U1024" s="375"/>
      <c r="V1024" s="340"/>
    </row>
    <row r="1025" spans="1:22" ht="15" customHeight="1">
      <c r="A1025" s="361"/>
      <c r="B1025" s="77" t="str">
        <f>VLOOKUP($A$1021,PresensiMIPA!$A$7:$W$360,4)</f>
        <v>3507170608070011</v>
      </c>
      <c r="C1025" s="35" t="s">
        <v>24</v>
      </c>
      <c r="D1025" s="84">
        <f>VLOOKUP($A$1021,Raport5!$B$8:$T$280,4)</f>
        <v>84.5</v>
      </c>
      <c r="E1025" s="84">
        <f>VLOOKUP($A$1021,Raport5!$B$8:$T$280,5)</f>
        <v>94</v>
      </c>
      <c r="F1025" s="84">
        <f>VLOOKUP($A$1021,Raport5!$B$8:$T$280,6)</f>
        <v>95</v>
      </c>
      <c r="G1025" s="84">
        <f>VLOOKUP($A$1021,Raport5!$B$8:$T$280,7)</f>
        <v>92</v>
      </c>
      <c r="H1025" s="84">
        <f>VLOOKUP($A$1021,Raport5!$B$8:$T$280,8)</f>
        <v>92.5</v>
      </c>
      <c r="I1025" s="84">
        <f>VLOOKUP($A$1021,Raport5!$B$8:$T$280,9)</f>
        <v>88.5</v>
      </c>
      <c r="J1025" s="84">
        <f>VLOOKUP($A$1021,Raport5!$B$8:$T$280,10)</f>
        <v>95</v>
      </c>
      <c r="K1025" s="84">
        <f>VLOOKUP($A$1021,Raport5!$B$8:$T$280,11)</f>
        <v>92</v>
      </c>
      <c r="L1025" s="84">
        <f>VLOOKUP($A$1021,Raport5!$B$8:$T$280,12)</f>
        <v>89</v>
      </c>
      <c r="M1025" s="84">
        <f>VLOOKUP($A$1021,Raport5!$B$8:$T$280,13)</f>
        <v>90</v>
      </c>
      <c r="N1025" s="84">
        <f>VLOOKUP($A$1021,Raport5!$B$8:$T$280,14)</f>
        <v>91.5</v>
      </c>
      <c r="O1025" s="84">
        <f>VLOOKUP($A$1021,Raport5!$B$8:$T$280,15)</f>
        <v>95</v>
      </c>
      <c r="P1025" s="84">
        <f>VLOOKUP($A$1021,Raport5!$B$8:$T$280,16)</f>
        <v>86.5</v>
      </c>
      <c r="Q1025" s="84">
        <f>VLOOKUP($A$1021,Raport5!$B$8:$T$280,17)</f>
        <v>89.5</v>
      </c>
      <c r="R1025" s="84">
        <f>VLOOKUP($A$1021,Raport5!$B$8:$T$280,18)</f>
        <v>91.5</v>
      </c>
      <c r="S1025" s="38">
        <f t="shared" si="558"/>
        <v>1366.5</v>
      </c>
      <c r="T1025" s="38">
        <f t="shared" si="560"/>
        <v>91.1</v>
      </c>
      <c r="U1025" s="375"/>
      <c r="V1025" s="340"/>
    </row>
    <row r="1026" spans="1:22" ht="15" customHeight="1">
      <c r="A1026" s="361"/>
      <c r="B1026" s="78">
        <f>VLOOKUP($A$1021,PresensiMIPA!$A$7:$W$360,2)</f>
        <v>12253</v>
      </c>
      <c r="C1026" s="35" t="s">
        <v>67</v>
      </c>
      <c r="D1026" s="84">
        <f>VLOOKUP($A$1021,Raport6!$B$8:$T$280,4)</f>
        <v>87.5</v>
      </c>
      <c r="E1026" s="84">
        <f>VLOOKUP($A$1021,Raport6!$B$8:$T$280,5)</f>
        <v>96</v>
      </c>
      <c r="F1026" s="84">
        <f>VLOOKUP($A$1021,Raport6!$B$8:$T$280,6)</f>
        <v>97</v>
      </c>
      <c r="G1026" s="84">
        <f>VLOOKUP($A$1021,Raport6!$B$8:$T$280,7)</f>
        <v>92</v>
      </c>
      <c r="H1026" s="84">
        <f>VLOOKUP($A$1021,Raport6!$B$8:$T$280,8)</f>
        <v>92.5</v>
      </c>
      <c r="I1026" s="84">
        <f>VLOOKUP($A$1021,Raport6!$B$8:$T$280,9)</f>
        <v>90</v>
      </c>
      <c r="J1026" s="84">
        <f>VLOOKUP($A$1021,Raport6!$B$8:$T$280,10)</f>
        <v>97</v>
      </c>
      <c r="K1026" s="84">
        <f>VLOOKUP($A$1021,Raport6!$B$8:$T$280,11)</f>
        <v>95.5</v>
      </c>
      <c r="L1026" s="84">
        <f>VLOOKUP($A$1021,Raport6!$B$8:$T$280,12)</f>
        <v>95</v>
      </c>
      <c r="M1026" s="84">
        <f>VLOOKUP($A$1021,Raport6!$B$8:$T$280,13)</f>
        <v>93.5</v>
      </c>
      <c r="N1026" s="84">
        <f>VLOOKUP($A$1021,Raport6!$B$8:$T$280,14)</f>
        <v>90</v>
      </c>
      <c r="O1026" s="84">
        <f>VLOOKUP($A$1021,Raport6!$B$8:$T$280,15)</f>
        <v>94.5</v>
      </c>
      <c r="P1026" s="84">
        <f>VLOOKUP($A$1021,Raport6!$B$8:$T$280,16)</f>
        <v>86.5</v>
      </c>
      <c r="Q1026" s="84">
        <f>VLOOKUP($A$1021,Raport6!$B$8:$T$280,17)</f>
        <v>92.5</v>
      </c>
      <c r="R1026" s="84">
        <f>VLOOKUP($A$1021,Raport6!$B$8:$T$280,18)</f>
        <v>92.5</v>
      </c>
      <c r="S1026" s="38">
        <f t="shared" si="558"/>
        <v>1392</v>
      </c>
      <c r="T1026" s="38">
        <f t="shared" si="560"/>
        <v>92.8</v>
      </c>
      <c r="U1026" s="375"/>
      <c r="V1026" s="340"/>
    </row>
    <row r="1027" spans="1:22" ht="15" customHeight="1">
      <c r="A1027" s="361"/>
      <c r="B1027" s="78" t="str">
        <f>VLOOKUP($A$1021,PresensiMIPA!$A$7:$W$360,3)</f>
        <v>0051795091</v>
      </c>
      <c r="C1027" s="28" t="s">
        <v>21</v>
      </c>
      <c r="D1027" s="40">
        <f t="shared" ref="D1027:S1027" si="561">ROUND(((D1021+D1022+D1023+D1024+D1025+D1026)/6),2)</f>
        <v>84.17</v>
      </c>
      <c r="E1027" s="40">
        <f t="shared" si="561"/>
        <v>86.83</v>
      </c>
      <c r="F1027" s="40">
        <f t="shared" si="561"/>
        <v>85.83</v>
      </c>
      <c r="G1027" s="40">
        <f t="shared" si="561"/>
        <v>89.08</v>
      </c>
      <c r="H1027" s="40">
        <f t="shared" si="561"/>
        <v>88.58</v>
      </c>
      <c r="I1027" s="40">
        <f t="shared" si="561"/>
        <v>85.17</v>
      </c>
      <c r="J1027" s="40">
        <f t="shared" si="561"/>
        <v>91.33</v>
      </c>
      <c r="K1027" s="40">
        <f t="shared" si="561"/>
        <v>86.92</v>
      </c>
      <c r="L1027" s="40">
        <f t="shared" si="561"/>
        <v>87.17</v>
      </c>
      <c r="M1027" s="40">
        <f t="shared" ref="M1027" si="562">ROUND(((M1021+M1022+M1023+M1024+M1025+M1026)/6),2)</f>
        <v>85.67</v>
      </c>
      <c r="N1027" s="40">
        <f t="shared" si="561"/>
        <v>87.42</v>
      </c>
      <c r="O1027" s="40">
        <f t="shared" si="561"/>
        <v>87.58</v>
      </c>
      <c r="P1027" s="40">
        <f t="shared" si="561"/>
        <v>81.08</v>
      </c>
      <c r="Q1027" s="40">
        <f t="shared" si="561"/>
        <v>86.17</v>
      </c>
      <c r="R1027" s="40">
        <f t="shared" si="561"/>
        <v>86.17</v>
      </c>
      <c r="S1027" s="39">
        <f t="shared" si="561"/>
        <v>1299.17</v>
      </c>
      <c r="T1027" s="40">
        <f t="shared" si="560"/>
        <v>86.61</v>
      </c>
      <c r="U1027" s="375"/>
      <c r="V1027" s="340"/>
    </row>
    <row r="1028" spans="1:22" ht="15" customHeight="1">
      <c r="A1028" s="361"/>
      <c r="B1028" s="78"/>
      <c r="C1028" s="28" t="s">
        <v>206</v>
      </c>
      <c r="D1028" s="79">
        <f>VLOOKUP($A$1021,'Nilai USP'!$B$8:$T$280,4)</f>
        <v>98</v>
      </c>
      <c r="E1028" s="79">
        <f>VLOOKUP($A$1021,'Nilai USP'!$B$8:$T$280,5)</f>
        <v>86.92307692307692</v>
      </c>
      <c r="F1028" s="79">
        <f>VLOOKUP($A$1021,'Nilai USP'!$B$8:$T$280,6)</f>
        <v>97</v>
      </c>
      <c r="G1028" s="79">
        <f>VLOOKUP($A$1021,'Nilai USP'!$B$8:$T$280,7)</f>
        <v>91</v>
      </c>
      <c r="H1028" s="79">
        <f>VLOOKUP($A$1021,'Nilai USP'!$B$8:$T$280,8)</f>
        <v>83</v>
      </c>
      <c r="I1028" s="79">
        <f>VLOOKUP($A$1021,'Nilai USP'!$B$8:$T$280,9)</f>
        <v>96</v>
      </c>
      <c r="J1028" s="79">
        <f>VLOOKUP($A$1021,'Nilai USP'!$B$8:$T$280,10)</f>
        <v>95</v>
      </c>
      <c r="K1028" s="79">
        <f>VLOOKUP($A$1021,'Nilai USP'!$B$8:$T$280,11)</f>
        <v>99</v>
      </c>
      <c r="L1028" s="79">
        <f>VLOOKUP($A$1021,'Nilai USP'!$B$8:$T$280,12)</f>
        <v>95</v>
      </c>
      <c r="M1028" s="79">
        <f>VLOOKUP($A$1021,'Nilai USP'!$B$8:$T$280,13)</f>
        <v>95.588235294117652</v>
      </c>
      <c r="N1028" s="79">
        <f>VLOOKUP($A$1021,'Nilai USP'!$B$8:$T$280,14)</f>
        <v>84</v>
      </c>
      <c r="O1028" s="79">
        <f>VLOOKUP($A$1021,'Nilai USP'!$B$8:$T$280,15)</f>
        <v>85</v>
      </c>
      <c r="P1028" s="79">
        <f>VLOOKUP($A$1021,'Nilai USP'!$B$8:$T$280,16)</f>
        <v>89</v>
      </c>
      <c r="Q1028" s="79">
        <f>VLOOKUP($A$1021,'Nilai USP'!$B$8:$T$280,17)</f>
        <v>90</v>
      </c>
      <c r="R1028" s="79">
        <f>VLOOKUP($A$1021,'Nilai USP'!$B$8:$T$280,18)</f>
        <v>89</v>
      </c>
      <c r="S1028" s="38">
        <f t="shared" ref="S1028:S1035" si="563">SUM(D1028:R1028)</f>
        <v>1373.5113122171947</v>
      </c>
      <c r="T1028" s="38">
        <f t="shared" si="560"/>
        <v>91.57</v>
      </c>
      <c r="U1028" s="375"/>
      <c r="V1028" s="340"/>
    </row>
    <row r="1029" spans="1:22" ht="15" customHeight="1" thickBot="1">
      <c r="A1029" s="362"/>
      <c r="B1029" s="29"/>
      <c r="C1029" s="37" t="s">
        <v>205</v>
      </c>
      <c r="D1029" s="41">
        <f t="shared" ref="D1029:R1029" si="564">ROUND((D1027*$V$6+D1028*$V$7),0)</f>
        <v>91</v>
      </c>
      <c r="E1029" s="41">
        <f t="shared" si="564"/>
        <v>87</v>
      </c>
      <c r="F1029" s="41">
        <f t="shared" si="564"/>
        <v>91</v>
      </c>
      <c r="G1029" s="41">
        <f t="shared" si="564"/>
        <v>90</v>
      </c>
      <c r="H1029" s="41">
        <f t="shared" si="564"/>
        <v>86</v>
      </c>
      <c r="I1029" s="41">
        <f t="shared" si="564"/>
        <v>91</v>
      </c>
      <c r="J1029" s="41">
        <f t="shared" si="564"/>
        <v>93</v>
      </c>
      <c r="K1029" s="41">
        <f t="shared" si="564"/>
        <v>93</v>
      </c>
      <c r="L1029" s="41">
        <f t="shared" si="564"/>
        <v>91</v>
      </c>
      <c r="M1029" s="41">
        <f t="shared" si="564"/>
        <v>91</v>
      </c>
      <c r="N1029" s="41">
        <f t="shared" si="564"/>
        <v>86</v>
      </c>
      <c r="O1029" s="41">
        <f t="shared" si="564"/>
        <v>86</v>
      </c>
      <c r="P1029" s="41">
        <f t="shared" si="564"/>
        <v>85</v>
      </c>
      <c r="Q1029" s="41">
        <f t="shared" si="564"/>
        <v>88</v>
      </c>
      <c r="R1029" s="41">
        <f t="shared" si="564"/>
        <v>88</v>
      </c>
      <c r="S1029" s="41">
        <f t="shared" si="563"/>
        <v>1337</v>
      </c>
      <c r="T1029" s="41">
        <f t="shared" si="560"/>
        <v>89.13</v>
      </c>
      <c r="U1029" s="376"/>
      <c r="V1029" s="341"/>
    </row>
    <row r="1030" spans="1:22" ht="15" customHeight="1" thickTop="1">
      <c r="A1030" s="377">
        <v>114</v>
      </c>
      <c r="B1030" s="26"/>
      <c r="C1030" s="34" t="s">
        <v>34</v>
      </c>
      <c r="D1030" s="83">
        <f>VLOOKUP($A$1030,Raport1!$B$8:$T$280,4)</f>
        <v>75.5</v>
      </c>
      <c r="E1030" s="83">
        <f>VLOOKUP($A$1030,Raport1!$B$8:$T$280,5)</f>
        <v>74</v>
      </c>
      <c r="F1030" s="83">
        <f>VLOOKUP($A$1030,Raport1!$B$8:$T$280,6)</f>
        <v>72.5</v>
      </c>
      <c r="G1030" s="83">
        <f>VLOOKUP($A$1030,Raport1!$B$8:$T$280,7)</f>
        <v>70</v>
      </c>
      <c r="H1030" s="83">
        <f>VLOOKUP($A$1030,Raport1!$B$8:$T$280,8)</f>
        <v>78.5</v>
      </c>
      <c r="I1030" s="83">
        <f>VLOOKUP($A$1030,Raport1!$B$8:$T$280,9)</f>
        <v>75.5</v>
      </c>
      <c r="J1030" s="83">
        <f>VLOOKUP($A$1030,Raport1!$B$8:$T$280,10)</f>
        <v>79</v>
      </c>
      <c r="K1030" s="83">
        <f>VLOOKUP($A$1030,Raport1!$B$8:$T$280,11)</f>
        <v>82</v>
      </c>
      <c r="L1030" s="83">
        <f>VLOOKUP($A$1030,Raport1!$B$8:$T$280,12)</f>
        <v>82</v>
      </c>
      <c r="M1030" s="83">
        <f>VLOOKUP($A$1030,Raport1!$B$8:$T$280,13)</f>
        <v>74.5</v>
      </c>
      <c r="N1030" s="83">
        <f>VLOOKUP($A$1030,Raport1!$B$8:$T$280,14)</f>
        <v>68</v>
      </c>
      <c r="O1030" s="83">
        <f>VLOOKUP($A$1030,Raport1!$B$8:$T$280,15)</f>
        <v>75</v>
      </c>
      <c r="P1030" s="83">
        <f>VLOOKUP($A$1030,Raport1!$B$8:$T$280,16)</f>
        <v>68</v>
      </c>
      <c r="Q1030" s="83">
        <f>VLOOKUP($A$1030,Raport1!$B$8:$T$280,17)</f>
        <v>75.5</v>
      </c>
      <c r="R1030" s="83">
        <f>VLOOKUP($A$1030,Raport1!$B$8:$T$280,18)</f>
        <v>73.5</v>
      </c>
      <c r="S1030" s="80">
        <f t="shared" si="563"/>
        <v>1123.5</v>
      </c>
      <c r="T1030" s="80">
        <f t="shared" ref="T1030:T1038" si="565">ROUND(S1030/COUNT(D1030:R1030),2)</f>
        <v>74.900000000000006</v>
      </c>
      <c r="U1030" s="337" t="s">
        <v>203</v>
      </c>
      <c r="V1030" s="340" t="s">
        <v>33</v>
      </c>
    </row>
    <row r="1031" spans="1:22" ht="15" customHeight="1">
      <c r="A1031" s="361"/>
      <c r="B1031" s="26"/>
      <c r="C1031" s="35" t="s">
        <v>35</v>
      </c>
      <c r="D1031" s="84">
        <f>VLOOKUP($A$1030,Raport2!$B$8:$T$280,4)</f>
        <v>78</v>
      </c>
      <c r="E1031" s="84">
        <f>VLOOKUP($A$1030,Raport2!$B$8:$T$280,5)</f>
        <v>76.5</v>
      </c>
      <c r="F1031" s="84">
        <f>VLOOKUP($A$1030,Raport2!$B$8:$T$280,6)</f>
        <v>74</v>
      </c>
      <c r="G1031" s="84">
        <f>VLOOKUP($A$1030,Raport2!$B$8:$T$280,7)</f>
        <v>76</v>
      </c>
      <c r="H1031" s="84">
        <f>VLOOKUP($A$1030,Raport2!$B$8:$T$280,8)</f>
        <v>78.5</v>
      </c>
      <c r="I1031" s="84">
        <f>VLOOKUP($A$1030,Raport2!$B$8:$T$280,9)</f>
        <v>77</v>
      </c>
      <c r="J1031" s="84">
        <f>VLOOKUP($A$1030,Raport2!$B$8:$T$280,10)</f>
        <v>83</v>
      </c>
      <c r="K1031" s="84">
        <f>VLOOKUP($A$1030,Raport2!$B$8:$T$280,11)</f>
        <v>81.5</v>
      </c>
      <c r="L1031" s="84">
        <f>VLOOKUP($A$1030,Raport2!$B$8:$T$280,12)</f>
        <v>81.5</v>
      </c>
      <c r="M1031" s="84">
        <f>VLOOKUP($A$1030,Raport2!$B$8:$T$280,13)</f>
        <v>75.5</v>
      </c>
      <c r="N1031" s="84">
        <f>VLOOKUP($A$1030,Raport2!$B$8:$T$280,14)</f>
        <v>74.5</v>
      </c>
      <c r="O1031" s="84">
        <f>VLOOKUP($A$1030,Raport2!$B$8:$T$280,15)</f>
        <v>74</v>
      </c>
      <c r="P1031" s="84">
        <f>VLOOKUP($A$1030,Raport2!$B$8:$T$280,16)</f>
        <v>80</v>
      </c>
      <c r="Q1031" s="84">
        <f>VLOOKUP($A$1030,Raport2!$B$8:$T$280,17)</f>
        <v>79</v>
      </c>
      <c r="R1031" s="84">
        <f>VLOOKUP($A$1030,Raport2!$B$8:$T$280,18)</f>
        <v>79.5</v>
      </c>
      <c r="S1031" s="38">
        <f t="shared" si="563"/>
        <v>1168.5</v>
      </c>
      <c r="T1031" s="38">
        <f t="shared" si="565"/>
        <v>77.900000000000006</v>
      </c>
      <c r="U1031" s="375"/>
      <c r="V1031" s="340"/>
    </row>
    <row r="1032" spans="1:22" ht="15" customHeight="1">
      <c r="A1032" s="361"/>
      <c r="B1032" s="342" t="str">
        <f>VLOOKUP($A$1030,PresensiMIPA!$A$7:$W$360,7)</f>
        <v>HELMI BAHARI SAPUTRA</v>
      </c>
      <c r="C1032" s="35" t="s">
        <v>22</v>
      </c>
      <c r="D1032" s="84">
        <f>VLOOKUP($A$1030,Raport3!$B$8:$T$280,4)</f>
        <v>80.5</v>
      </c>
      <c r="E1032" s="84">
        <f>VLOOKUP($A$1030,Raport3!$B$8:$T$280,5)</f>
        <v>76</v>
      </c>
      <c r="F1032" s="84">
        <f>VLOOKUP($A$1030,Raport3!$B$8:$T$280,6)</f>
        <v>75.5</v>
      </c>
      <c r="G1032" s="84">
        <f>VLOOKUP($A$1030,Raport3!$B$8:$T$280,7)</f>
        <v>80</v>
      </c>
      <c r="H1032" s="84">
        <f>VLOOKUP($A$1030,Raport3!$B$8:$T$280,8)</f>
        <v>82.5</v>
      </c>
      <c r="I1032" s="84">
        <f>VLOOKUP($A$1030,Raport3!$B$8:$T$280,9)</f>
        <v>79</v>
      </c>
      <c r="J1032" s="84">
        <f>VLOOKUP($A$1030,Raport3!$B$8:$T$280,10)</f>
        <v>85.5</v>
      </c>
      <c r="K1032" s="84">
        <f>VLOOKUP($A$1030,Raport3!$B$8:$T$280,11)</f>
        <v>84</v>
      </c>
      <c r="L1032" s="84">
        <f>VLOOKUP($A$1030,Raport3!$B$8:$T$280,12)</f>
        <v>81</v>
      </c>
      <c r="M1032" s="84">
        <f>VLOOKUP($A$1030,Raport3!$B$8:$T$280,13)</f>
        <v>80</v>
      </c>
      <c r="N1032" s="84">
        <f>VLOOKUP($A$1030,Raport3!$B$8:$T$280,14)</f>
        <v>83</v>
      </c>
      <c r="O1032" s="84">
        <f>VLOOKUP($A$1030,Raport3!$B$8:$T$280,15)</f>
        <v>73</v>
      </c>
      <c r="P1032" s="84">
        <f>VLOOKUP($A$1030,Raport3!$B$8:$T$280,16)</f>
        <v>77</v>
      </c>
      <c r="Q1032" s="84">
        <f>VLOOKUP($A$1030,Raport3!$B$8:$T$280,17)</f>
        <v>79.5</v>
      </c>
      <c r="R1032" s="84">
        <f>VLOOKUP($A$1030,Raport3!$B$8:$T$280,18)</f>
        <v>79</v>
      </c>
      <c r="S1032" s="38">
        <f t="shared" si="563"/>
        <v>1195.5</v>
      </c>
      <c r="T1032" s="38">
        <f t="shared" si="565"/>
        <v>79.7</v>
      </c>
      <c r="U1032" s="375"/>
      <c r="V1032" s="340"/>
    </row>
    <row r="1033" spans="1:22" ht="15" customHeight="1">
      <c r="A1033" s="361"/>
      <c r="B1033" s="342"/>
      <c r="C1033" s="35" t="s">
        <v>23</v>
      </c>
      <c r="D1033" s="84">
        <f>VLOOKUP($A$1030,Raport4!$B$8:$T$255,4)</f>
        <v>80.5</v>
      </c>
      <c r="E1033" s="84">
        <f>VLOOKUP($A$1030,Raport4!$B$8:$T$255,5)</f>
        <v>78</v>
      </c>
      <c r="F1033" s="84">
        <f>VLOOKUP($A$1030,Raport4!$B$8:$T$255,6)</f>
        <v>76.5</v>
      </c>
      <c r="G1033" s="84">
        <f>VLOOKUP($A$1030,Raport4!$B$8:$T$255,7)</f>
        <v>81.5</v>
      </c>
      <c r="H1033" s="84">
        <f>VLOOKUP($A$1030,Raport4!$B$8:$T$255,8)</f>
        <v>87</v>
      </c>
      <c r="I1033" s="84">
        <f>VLOOKUP($A$1030,Raport4!$B$8:$T$255,9)</f>
        <v>81</v>
      </c>
      <c r="J1033" s="84">
        <f>VLOOKUP($A$1030,Raport4!$B$8:$T$255,10)</f>
        <v>86.5</v>
      </c>
      <c r="K1033" s="84">
        <f>VLOOKUP($A$1030,Raport4!$B$8:$T$255,11)</f>
        <v>86</v>
      </c>
      <c r="L1033" s="84">
        <f>VLOOKUP($A$1030,Raport4!$B$8:$T$255,12)</f>
        <v>85</v>
      </c>
      <c r="M1033" s="84">
        <f>VLOOKUP($A$1030,Raport4!$B$8:$T$255,12)</f>
        <v>85</v>
      </c>
      <c r="N1033" s="84">
        <f>VLOOKUP($A$1030,Raport4!$B$8:$T$255,14)</f>
        <v>79.5</v>
      </c>
      <c r="O1033" s="84">
        <f>VLOOKUP($A$1030,Raport4!$B$8:$T$255,15)</f>
        <v>76.5</v>
      </c>
      <c r="P1033" s="84">
        <f>VLOOKUP($A$1030,Raport4!$B$8:$T$255,16)</f>
        <v>80.5</v>
      </c>
      <c r="Q1033" s="84">
        <f>VLOOKUP($A$1030,Raport4!$B$8:$T$255,17)</f>
        <v>82.5</v>
      </c>
      <c r="R1033" s="84">
        <f>VLOOKUP($A$1030,Raport4!$B$8:$T$255,18)</f>
        <v>81.5</v>
      </c>
      <c r="S1033" s="38">
        <f t="shared" si="563"/>
        <v>1227.5</v>
      </c>
      <c r="T1033" s="38">
        <f t="shared" si="565"/>
        <v>81.83</v>
      </c>
      <c r="U1033" s="375"/>
      <c r="V1033" s="340"/>
    </row>
    <row r="1034" spans="1:22" ht="15" customHeight="1">
      <c r="A1034" s="361"/>
      <c r="B1034" s="77" t="str">
        <f>VLOOKUP($A$1030,PresensiMIPA!$A$7:$W$360,4)</f>
        <v>3526011110040003</v>
      </c>
      <c r="C1034" s="35" t="s">
        <v>24</v>
      </c>
      <c r="D1034" s="84">
        <f>VLOOKUP($A$1030,Raport5!$B$8:$T$280,4)</f>
        <v>89.5</v>
      </c>
      <c r="E1034" s="84">
        <f>VLOOKUP($A$1030,Raport5!$B$8:$T$280,5)</f>
        <v>83</v>
      </c>
      <c r="F1034" s="84">
        <f>VLOOKUP($A$1030,Raport5!$B$8:$T$280,6)</f>
        <v>85</v>
      </c>
      <c r="G1034" s="84">
        <f>VLOOKUP($A$1030,Raport5!$B$8:$T$280,7)</f>
        <v>82</v>
      </c>
      <c r="H1034" s="84">
        <f>VLOOKUP($A$1030,Raport5!$B$8:$T$280,8)</f>
        <v>91.5</v>
      </c>
      <c r="I1034" s="84">
        <f>VLOOKUP($A$1030,Raport5!$B$8:$T$280,9)</f>
        <v>82.5</v>
      </c>
      <c r="J1034" s="84">
        <f>VLOOKUP($A$1030,Raport5!$B$8:$T$280,10)</f>
        <v>91</v>
      </c>
      <c r="K1034" s="84">
        <f>VLOOKUP($A$1030,Raport5!$B$8:$T$280,11)</f>
        <v>91.5</v>
      </c>
      <c r="L1034" s="84">
        <f>VLOOKUP($A$1030,Raport5!$B$8:$T$280,12)</f>
        <v>88</v>
      </c>
      <c r="M1034" s="84">
        <f>VLOOKUP($A$1030,Raport5!$B$8:$T$280,13)</f>
        <v>79.5</v>
      </c>
      <c r="N1034" s="84">
        <f>VLOOKUP($A$1030,Raport5!$B$8:$T$280,14)</f>
        <v>83</v>
      </c>
      <c r="O1034" s="84">
        <f>VLOOKUP($A$1030,Raport5!$B$8:$T$280,15)</f>
        <v>91</v>
      </c>
      <c r="P1034" s="84">
        <f>VLOOKUP($A$1030,Raport5!$B$8:$T$280,16)</f>
        <v>81</v>
      </c>
      <c r="Q1034" s="84">
        <f>VLOOKUP($A$1030,Raport5!$B$8:$T$280,17)</f>
        <v>85.5</v>
      </c>
      <c r="R1034" s="84">
        <f>VLOOKUP($A$1030,Raport5!$B$8:$T$280,18)</f>
        <v>85.5</v>
      </c>
      <c r="S1034" s="38">
        <f t="shared" si="563"/>
        <v>1289.5</v>
      </c>
      <c r="T1034" s="38">
        <f t="shared" si="565"/>
        <v>85.97</v>
      </c>
      <c r="U1034" s="375"/>
      <c r="V1034" s="340"/>
    </row>
    <row r="1035" spans="1:22" ht="15" customHeight="1">
      <c r="A1035" s="361"/>
      <c r="B1035" s="78">
        <f>VLOOKUP($A$1030,PresensiMIPA!$A$7:$W$360,2)</f>
        <v>12267</v>
      </c>
      <c r="C1035" s="35" t="s">
        <v>67</v>
      </c>
      <c r="D1035" s="84">
        <f>VLOOKUP($A$1030,Raport6!$B$8:$T$280,4)</f>
        <v>90</v>
      </c>
      <c r="E1035" s="84">
        <f>VLOOKUP($A$1030,Raport6!$B$8:$T$280,5)</f>
        <v>87</v>
      </c>
      <c r="F1035" s="84">
        <f>VLOOKUP($A$1030,Raport6!$B$8:$T$280,6)</f>
        <v>88</v>
      </c>
      <c r="G1035" s="84">
        <f>VLOOKUP($A$1030,Raport6!$B$8:$T$280,7)</f>
        <v>82</v>
      </c>
      <c r="H1035" s="84">
        <f>VLOOKUP($A$1030,Raport6!$B$8:$T$280,8)</f>
        <v>91.5</v>
      </c>
      <c r="I1035" s="84">
        <f>VLOOKUP($A$1030,Raport6!$B$8:$T$280,9)</f>
        <v>84.5</v>
      </c>
      <c r="J1035" s="84">
        <f>VLOOKUP($A$1030,Raport6!$B$8:$T$280,10)</f>
        <v>96</v>
      </c>
      <c r="K1035" s="84">
        <f>VLOOKUP($A$1030,Raport6!$B$8:$T$280,11)</f>
        <v>95.5</v>
      </c>
      <c r="L1035" s="84">
        <f>VLOOKUP($A$1030,Raport6!$B$8:$T$280,12)</f>
        <v>90.5</v>
      </c>
      <c r="M1035" s="84">
        <f>VLOOKUP($A$1030,Raport6!$B$8:$T$280,13)</f>
        <v>86</v>
      </c>
      <c r="N1035" s="84">
        <f>VLOOKUP($A$1030,Raport6!$B$8:$T$280,14)</f>
        <v>87</v>
      </c>
      <c r="O1035" s="84">
        <f>VLOOKUP($A$1030,Raport6!$B$8:$T$280,15)</f>
        <v>92</v>
      </c>
      <c r="P1035" s="84">
        <f>VLOOKUP($A$1030,Raport6!$B$8:$T$280,16)</f>
        <v>81</v>
      </c>
      <c r="Q1035" s="84">
        <f>VLOOKUP($A$1030,Raport6!$B$8:$T$280,17)</f>
        <v>87.5</v>
      </c>
      <c r="R1035" s="84">
        <f>VLOOKUP($A$1030,Raport6!$B$8:$T$280,18)</f>
        <v>86</v>
      </c>
      <c r="S1035" s="38">
        <f t="shared" si="563"/>
        <v>1324.5</v>
      </c>
      <c r="T1035" s="38">
        <f t="shared" si="565"/>
        <v>88.3</v>
      </c>
      <c r="U1035" s="375"/>
      <c r="V1035" s="340"/>
    </row>
    <row r="1036" spans="1:22" ht="15" customHeight="1">
      <c r="A1036" s="361"/>
      <c r="B1036" s="78" t="str">
        <f>VLOOKUP($A$1030,PresensiMIPA!$A$7:$W$360,3)</f>
        <v>0048846184</v>
      </c>
      <c r="C1036" s="28" t="s">
        <v>21</v>
      </c>
      <c r="D1036" s="40">
        <f t="shared" ref="D1036:S1036" si="566">ROUND(((D1030+D1031+D1032+D1033+D1034+D1035)/6),2)</f>
        <v>82.33</v>
      </c>
      <c r="E1036" s="40">
        <f t="shared" si="566"/>
        <v>79.08</v>
      </c>
      <c r="F1036" s="40">
        <f t="shared" si="566"/>
        <v>78.58</v>
      </c>
      <c r="G1036" s="40">
        <f t="shared" si="566"/>
        <v>78.58</v>
      </c>
      <c r="H1036" s="40">
        <f t="shared" si="566"/>
        <v>84.92</v>
      </c>
      <c r="I1036" s="40">
        <f t="shared" si="566"/>
        <v>79.92</v>
      </c>
      <c r="J1036" s="40">
        <f t="shared" si="566"/>
        <v>86.83</v>
      </c>
      <c r="K1036" s="40">
        <f t="shared" si="566"/>
        <v>86.75</v>
      </c>
      <c r="L1036" s="40">
        <f t="shared" si="566"/>
        <v>84.67</v>
      </c>
      <c r="M1036" s="40">
        <f t="shared" ref="M1036" si="567">ROUND(((M1030+M1031+M1032+M1033+M1034+M1035)/6),2)</f>
        <v>80.08</v>
      </c>
      <c r="N1036" s="40">
        <f t="shared" si="566"/>
        <v>79.17</v>
      </c>
      <c r="O1036" s="40">
        <f t="shared" si="566"/>
        <v>80.25</v>
      </c>
      <c r="P1036" s="40">
        <f t="shared" si="566"/>
        <v>77.92</v>
      </c>
      <c r="Q1036" s="40">
        <f t="shared" si="566"/>
        <v>81.58</v>
      </c>
      <c r="R1036" s="40">
        <f t="shared" si="566"/>
        <v>80.83</v>
      </c>
      <c r="S1036" s="39">
        <f t="shared" si="566"/>
        <v>1221.5</v>
      </c>
      <c r="T1036" s="40">
        <f t="shared" si="565"/>
        <v>81.430000000000007</v>
      </c>
      <c r="U1036" s="375"/>
      <c r="V1036" s="340"/>
    </row>
    <row r="1037" spans="1:22" ht="15" customHeight="1">
      <c r="A1037" s="361"/>
      <c r="B1037" s="78"/>
      <c r="C1037" s="28" t="s">
        <v>206</v>
      </c>
      <c r="D1037" s="79">
        <f>VLOOKUP($A$1030,'Nilai USP'!$B$8:$T$280,4)</f>
        <v>88</v>
      </c>
      <c r="E1037" s="79">
        <f>VLOOKUP($A$1030,'Nilai USP'!$B$8:$T$280,5)</f>
        <v>83.07692307692308</v>
      </c>
      <c r="F1037" s="79">
        <f>VLOOKUP($A$1030,'Nilai USP'!$B$8:$T$280,6)</f>
        <v>86</v>
      </c>
      <c r="G1037" s="79">
        <f>VLOOKUP($A$1030,'Nilai USP'!$B$8:$T$280,7)</f>
        <v>86</v>
      </c>
      <c r="H1037" s="79">
        <f>VLOOKUP($A$1030,'Nilai USP'!$B$8:$T$280,8)</f>
        <v>86</v>
      </c>
      <c r="I1037" s="79">
        <f>VLOOKUP($A$1030,'Nilai USP'!$B$8:$T$280,9)</f>
        <v>92</v>
      </c>
      <c r="J1037" s="79">
        <f>VLOOKUP($A$1030,'Nilai USP'!$B$8:$T$280,10)</f>
        <v>92</v>
      </c>
      <c r="K1037" s="79">
        <f>VLOOKUP($A$1030,'Nilai USP'!$B$8:$T$280,11)</f>
        <v>90</v>
      </c>
      <c r="L1037" s="79">
        <f>VLOOKUP($A$1030,'Nilai USP'!$B$8:$T$280,12)</f>
        <v>86</v>
      </c>
      <c r="M1037" s="79">
        <f>VLOOKUP($A$1030,'Nilai USP'!$B$8:$T$280,13)</f>
        <v>94.705882352941174</v>
      </c>
      <c r="N1037" s="79">
        <f>VLOOKUP($A$1030,'Nilai USP'!$B$8:$T$280,14)</f>
        <v>90</v>
      </c>
      <c r="O1037" s="79">
        <f>VLOOKUP($A$1030,'Nilai USP'!$B$8:$T$280,15)</f>
        <v>83</v>
      </c>
      <c r="P1037" s="79">
        <f>VLOOKUP($A$1030,'Nilai USP'!$B$8:$T$280,16)</f>
        <v>83</v>
      </c>
      <c r="Q1037" s="79">
        <f>VLOOKUP($A$1030,'Nilai USP'!$B$8:$T$280,17)</f>
        <v>76</v>
      </c>
      <c r="R1037" s="79">
        <f>VLOOKUP($A$1030,'Nilai USP'!$B$8:$T$280,18)</f>
        <v>84</v>
      </c>
      <c r="S1037" s="38">
        <f t="shared" ref="S1037:S1044" si="568">SUM(D1037:R1037)</f>
        <v>1299.7828054298643</v>
      </c>
      <c r="T1037" s="38">
        <f t="shared" si="565"/>
        <v>86.65</v>
      </c>
      <c r="U1037" s="375"/>
      <c r="V1037" s="340"/>
    </row>
    <row r="1038" spans="1:22" ht="15" customHeight="1" thickBot="1">
      <c r="A1038" s="362"/>
      <c r="B1038" s="29"/>
      <c r="C1038" s="37" t="s">
        <v>205</v>
      </c>
      <c r="D1038" s="41">
        <f t="shared" ref="D1038:R1038" si="569">ROUND((D1036*$V$6+D1037*$V$7),0)</f>
        <v>85</v>
      </c>
      <c r="E1038" s="41">
        <f t="shared" si="569"/>
        <v>81</v>
      </c>
      <c r="F1038" s="41">
        <f t="shared" si="569"/>
        <v>82</v>
      </c>
      <c r="G1038" s="41">
        <f t="shared" si="569"/>
        <v>82</v>
      </c>
      <c r="H1038" s="41">
        <f t="shared" si="569"/>
        <v>85</v>
      </c>
      <c r="I1038" s="41">
        <f t="shared" si="569"/>
        <v>86</v>
      </c>
      <c r="J1038" s="41">
        <f t="shared" si="569"/>
        <v>89</v>
      </c>
      <c r="K1038" s="41">
        <f t="shared" si="569"/>
        <v>88</v>
      </c>
      <c r="L1038" s="41">
        <f t="shared" si="569"/>
        <v>85</v>
      </c>
      <c r="M1038" s="41">
        <f t="shared" si="569"/>
        <v>87</v>
      </c>
      <c r="N1038" s="41">
        <f t="shared" si="569"/>
        <v>85</v>
      </c>
      <c r="O1038" s="41">
        <f t="shared" si="569"/>
        <v>82</v>
      </c>
      <c r="P1038" s="41">
        <f t="shared" si="569"/>
        <v>80</v>
      </c>
      <c r="Q1038" s="41">
        <f t="shared" si="569"/>
        <v>79</v>
      </c>
      <c r="R1038" s="41">
        <f t="shared" si="569"/>
        <v>82</v>
      </c>
      <c r="S1038" s="41">
        <f t="shared" si="568"/>
        <v>1258</v>
      </c>
      <c r="T1038" s="41">
        <f t="shared" si="565"/>
        <v>83.87</v>
      </c>
      <c r="U1038" s="376"/>
      <c r="V1038" s="341"/>
    </row>
    <row r="1039" spans="1:22" ht="15" customHeight="1" thickTop="1">
      <c r="A1039" s="377">
        <v>115</v>
      </c>
      <c r="B1039" s="26"/>
      <c r="C1039" s="34" t="s">
        <v>34</v>
      </c>
      <c r="D1039" s="83">
        <f>VLOOKUP($A$1039,Raport1!$B$8:$T$280,4)</f>
        <v>79.5</v>
      </c>
      <c r="E1039" s="83">
        <f>VLOOKUP($A$1039,Raport1!$B$8:$T$280,5)</f>
        <v>75.5</v>
      </c>
      <c r="F1039" s="83">
        <f>VLOOKUP($A$1039,Raport1!$B$8:$T$280,6)</f>
        <v>74.5</v>
      </c>
      <c r="G1039" s="83">
        <f>VLOOKUP($A$1039,Raport1!$B$8:$T$280,7)</f>
        <v>73</v>
      </c>
      <c r="H1039" s="83">
        <f>VLOOKUP($A$1039,Raport1!$B$8:$T$280,8)</f>
        <v>84</v>
      </c>
      <c r="I1039" s="83">
        <f>VLOOKUP($A$1039,Raport1!$B$8:$T$280,9)</f>
        <v>77</v>
      </c>
      <c r="J1039" s="83">
        <f>VLOOKUP($A$1039,Raport1!$B$8:$T$280,10)</f>
        <v>78</v>
      </c>
      <c r="K1039" s="83">
        <f>VLOOKUP($A$1039,Raport1!$B$8:$T$280,11)</f>
        <v>81.5</v>
      </c>
      <c r="L1039" s="83">
        <f>VLOOKUP($A$1039,Raport1!$B$8:$T$280,12)</f>
        <v>84.5</v>
      </c>
      <c r="M1039" s="83">
        <f>VLOOKUP($A$1039,Raport1!$B$8:$T$280,13)</f>
        <v>74.5</v>
      </c>
      <c r="N1039" s="83">
        <f>VLOOKUP($A$1039,Raport1!$B$8:$T$280,14)</f>
        <v>71</v>
      </c>
      <c r="O1039" s="83">
        <f>VLOOKUP($A$1039,Raport1!$B$8:$T$280,15)</f>
        <v>79</v>
      </c>
      <c r="P1039" s="83">
        <f>VLOOKUP($A$1039,Raport1!$B$8:$T$280,16)</f>
        <v>70</v>
      </c>
      <c r="Q1039" s="83">
        <f>VLOOKUP($A$1039,Raport1!$B$8:$T$280,17)</f>
        <v>77</v>
      </c>
      <c r="R1039" s="83">
        <f>VLOOKUP($A$1039,Raport1!$B$8:$T$280,18)</f>
        <v>77.5</v>
      </c>
      <c r="S1039" s="80">
        <f t="shared" si="568"/>
        <v>1156.5</v>
      </c>
      <c r="T1039" s="80">
        <f t="shared" ref="T1039:T1047" si="570">ROUND(S1039/COUNT(D1039:R1039),2)</f>
        <v>77.099999999999994</v>
      </c>
      <c r="U1039" s="337" t="s">
        <v>203</v>
      </c>
      <c r="V1039" s="340" t="s">
        <v>33</v>
      </c>
    </row>
    <row r="1040" spans="1:22" ht="15" customHeight="1">
      <c r="A1040" s="361"/>
      <c r="B1040" s="26"/>
      <c r="C1040" s="35" t="s">
        <v>35</v>
      </c>
      <c r="D1040" s="84">
        <f>VLOOKUP($A$1039,Raport2!$B$8:$T$280,4)</f>
        <v>81.5</v>
      </c>
      <c r="E1040" s="84">
        <f>VLOOKUP($A$1039,Raport2!$B$8:$T$280,5)</f>
        <v>79</v>
      </c>
      <c r="F1040" s="84">
        <f>VLOOKUP($A$1039,Raport2!$B$8:$T$280,6)</f>
        <v>74</v>
      </c>
      <c r="G1040" s="84">
        <f>VLOOKUP($A$1039,Raport2!$B$8:$T$280,7)</f>
        <v>80</v>
      </c>
      <c r="H1040" s="84">
        <f>VLOOKUP($A$1039,Raport2!$B$8:$T$280,8)</f>
        <v>84</v>
      </c>
      <c r="I1040" s="84">
        <f>VLOOKUP($A$1039,Raport2!$B$8:$T$280,9)</f>
        <v>81.5</v>
      </c>
      <c r="J1040" s="84">
        <f>VLOOKUP($A$1039,Raport2!$B$8:$T$280,10)</f>
        <v>81.5</v>
      </c>
      <c r="K1040" s="84">
        <f>VLOOKUP($A$1039,Raport2!$B$8:$T$280,11)</f>
        <v>81.5</v>
      </c>
      <c r="L1040" s="84">
        <f>VLOOKUP($A$1039,Raport2!$B$8:$T$280,12)</f>
        <v>82.5</v>
      </c>
      <c r="M1040" s="84">
        <f>VLOOKUP($A$1039,Raport2!$B$8:$T$280,13)</f>
        <v>77.5</v>
      </c>
      <c r="N1040" s="84">
        <f>VLOOKUP($A$1039,Raport2!$B$8:$T$280,14)</f>
        <v>74.5</v>
      </c>
      <c r="O1040" s="84">
        <f>VLOOKUP($A$1039,Raport2!$B$8:$T$280,15)</f>
        <v>78</v>
      </c>
      <c r="P1040" s="84">
        <f>VLOOKUP($A$1039,Raport2!$B$8:$T$280,16)</f>
        <v>80</v>
      </c>
      <c r="Q1040" s="84">
        <f>VLOOKUP($A$1039,Raport2!$B$8:$T$280,17)</f>
        <v>80</v>
      </c>
      <c r="R1040" s="84">
        <f>VLOOKUP($A$1039,Raport2!$B$8:$T$280,18)</f>
        <v>81</v>
      </c>
      <c r="S1040" s="38">
        <f t="shared" si="568"/>
        <v>1196.5</v>
      </c>
      <c r="T1040" s="38">
        <f t="shared" si="570"/>
        <v>79.77</v>
      </c>
      <c r="U1040" s="375"/>
      <c r="V1040" s="340"/>
    </row>
    <row r="1041" spans="1:22" ht="15" customHeight="1">
      <c r="A1041" s="361"/>
      <c r="B1041" s="342" t="str">
        <f>VLOOKUP($A$1039,PresensiMIPA!$A$7:$W$360,7)</f>
        <v>IKA BELLA ARDITA</v>
      </c>
      <c r="C1041" s="35" t="s">
        <v>22</v>
      </c>
      <c r="D1041" s="84">
        <f>VLOOKUP($A$1039,Raport3!$B$8:$T$280,4)</f>
        <v>79.5</v>
      </c>
      <c r="E1041" s="84">
        <f>VLOOKUP($A$1039,Raport3!$B$8:$T$280,5)</f>
        <v>80</v>
      </c>
      <c r="F1041" s="84">
        <f>VLOOKUP($A$1039,Raport3!$B$8:$T$280,6)</f>
        <v>79</v>
      </c>
      <c r="G1041" s="84">
        <f>VLOOKUP($A$1039,Raport3!$B$8:$T$280,7)</f>
        <v>82.5</v>
      </c>
      <c r="H1041" s="84">
        <f>VLOOKUP($A$1039,Raport3!$B$8:$T$280,8)</f>
        <v>81.5</v>
      </c>
      <c r="I1041" s="84">
        <f>VLOOKUP($A$1039,Raport3!$B$8:$T$280,9)</f>
        <v>83.5</v>
      </c>
      <c r="J1041" s="84">
        <f>VLOOKUP($A$1039,Raport3!$B$8:$T$280,10)</f>
        <v>84.5</v>
      </c>
      <c r="K1041" s="84">
        <f>VLOOKUP($A$1039,Raport3!$B$8:$T$280,11)</f>
        <v>84</v>
      </c>
      <c r="L1041" s="84">
        <f>VLOOKUP($A$1039,Raport3!$B$8:$T$280,12)</f>
        <v>80.5</v>
      </c>
      <c r="M1041" s="84">
        <f>VLOOKUP($A$1039,Raport3!$B$8:$T$280,13)</f>
        <v>81.5</v>
      </c>
      <c r="N1041" s="84">
        <f>VLOOKUP($A$1039,Raport3!$B$8:$T$280,14)</f>
        <v>79.5</v>
      </c>
      <c r="O1041" s="84">
        <f>VLOOKUP($A$1039,Raport3!$B$8:$T$280,15)</f>
        <v>80</v>
      </c>
      <c r="P1041" s="84">
        <f>VLOOKUP($A$1039,Raport3!$B$8:$T$280,16)</f>
        <v>81</v>
      </c>
      <c r="Q1041" s="84">
        <f>VLOOKUP($A$1039,Raport3!$B$8:$T$280,17)</f>
        <v>80</v>
      </c>
      <c r="R1041" s="84">
        <f>VLOOKUP($A$1039,Raport3!$B$8:$T$280,18)</f>
        <v>81.5</v>
      </c>
      <c r="S1041" s="38">
        <f t="shared" si="568"/>
        <v>1218.5</v>
      </c>
      <c r="T1041" s="38">
        <f t="shared" si="570"/>
        <v>81.23</v>
      </c>
      <c r="U1041" s="375"/>
      <c r="V1041" s="340"/>
    </row>
    <row r="1042" spans="1:22" ht="15" customHeight="1">
      <c r="A1042" s="361"/>
      <c r="B1042" s="342"/>
      <c r="C1042" s="35" t="s">
        <v>23</v>
      </c>
      <c r="D1042" s="84">
        <f>VLOOKUP($A$1039,Raport4!$B$8:$T$255,4)</f>
        <v>80.5</v>
      </c>
      <c r="E1042" s="84">
        <f>VLOOKUP($A$1039,Raport4!$B$8:$T$255,5)</f>
        <v>83.5</v>
      </c>
      <c r="F1042" s="84">
        <f>VLOOKUP($A$1039,Raport4!$B$8:$T$255,6)</f>
        <v>79.5</v>
      </c>
      <c r="G1042" s="84">
        <f>VLOOKUP($A$1039,Raport4!$B$8:$T$255,7)</f>
        <v>84.5</v>
      </c>
      <c r="H1042" s="84">
        <f>VLOOKUP($A$1039,Raport4!$B$8:$T$255,8)</f>
        <v>87</v>
      </c>
      <c r="I1042" s="84">
        <f>VLOOKUP($A$1039,Raport4!$B$8:$T$255,9)</f>
        <v>84.5</v>
      </c>
      <c r="J1042" s="84">
        <f>VLOOKUP($A$1039,Raport4!$B$8:$T$255,10)</f>
        <v>87.5</v>
      </c>
      <c r="K1042" s="84">
        <f>VLOOKUP($A$1039,Raport4!$B$8:$T$255,11)</f>
        <v>86</v>
      </c>
      <c r="L1042" s="84">
        <f>VLOOKUP($A$1039,Raport4!$B$8:$T$255,12)</f>
        <v>86</v>
      </c>
      <c r="M1042" s="84">
        <f>VLOOKUP($A$1039,Raport4!$B$8:$T$255,12)</f>
        <v>86</v>
      </c>
      <c r="N1042" s="84">
        <f>VLOOKUP($A$1039,Raport4!$B$8:$T$255,14)</f>
        <v>84</v>
      </c>
      <c r="O1042" s="84">
        <f>VLOOKUP($A$1039,Raport4!$B$8:$T$255,15)</f>
        <v>77.5</v>
      </c>
      <c r="P1042" s="84">
        <f>VLOOKUP($A$1039,Raport4!$B$8:$T$255,16)</f>
        <v>80.5</v>
      </c>
      <c r="Q1042" s="84">
        <f>VLOOKUP($A$1039,Raport4!$B$8:$T$255,17)</f>
        <v>84</v>
      </c>
      <c r="R1042" s="84">
        <f>VLOOKUP($A$1039,Raport4!$B$8:$T$255,18)</f>
        <v>79.5</v>
      </c>
      <c r="S1042" s="38">
        <f t="shared" si="568"/>
        <v>1250.5</v>
      </c>
      <c r="T1042" s="38">
        <f t="shared" si="570"/>
        <v>83.37</v>
      </c>
      <c r="U1042" s="375"/>
      <c r="V1042" s="340"/>
    </row>
    <row r="1043" spans="1:22" ht="15" customHeight="1">
      <c r="A1043" s="361"/>
      <c r="B1043" s="77" t="str">
        <f>VLOOKUP($A$1039,PresensiMIPA!$A$7:$W$360,4)</f>
        <v>3526016403030001</v>
      </c>
      <c r="C1043" s="35" t="s">
        <v>24</v>
      </c>
      <c r="D1043" s="84">
        <f>VLOOKUP($A$1039,Raport5!$B$8:$T$280,4)</f>
        <v>87.5</v>
      </c>
      <c r="E1043" s="84">
        <f>VLOOKUP($A$1039,Raport5!$B$8:$T$280,5)</f>
        <v>88</v>
      </c>
      <c r="F1043" s="84">
        <f>VLOOKUP($A$1039,Raport5!$B$8:$T$280,6)</f>
        <v>87</v>
      </c>
      <c r="G1043" s="84">
        <f>VLOOKUP($A$1039,Raport5!$B$8:$T$280,7)</f>
        <v>84.5</v>
      </c>
      <c r="H1043" s="84">
        <f>VLOOKUP($A$1039,Raport5!$B$8:$T$280,8)</f>
        <v>89</v>
      </c>
      <c r="I1043" s="84">
        <f>VLOOKUP($A$1039,Raport5!$B$8:$T$280,9)</f>
        <v>86.5</v>
      </c>
      <c r="J1043" s="84">
        <f>VLOOKUP($A$1039,Raport5!$B$8:$T$280,10)</f>
        <v>91.5</v>
      </c>
      <c r="K1043" s="84">
        <f>VLOOKUP($A$1039,Raport5!$B$8:$T$280,11)</f>
        <v>92</v>
      </c>
      <c r="L1043" s="84">
        <f>VLOOKUP($A$1039,Raport5!$B$8:$T$280,12)</f>
        <v>89</v>
      </c>
      <c r="M1043" s="84">
        <f>VLOOKUP($A$1039,Raport5!$B$8:$T$280,13)</f>
        <v>84.5</v>
      </c>
      <c r="N1043" s="84">
        <f>VLOOKUP($A$1039,Raport5!$B$8:$T$280,14)</f>
        <v>87</v>
      </c>
      <c r="O1043" s="84">
        <f>VLOOKUP($A$1039,Raport5!$B$8:$T$280,15)</f>
        <v>93</v>
      </c>
      <c r="P1043" s="84">
        <f>VLOOKUP($A$1039,Raport5!$B$8:$T$280,16)</f>
        <v>81</v>
      </c>
      <c r="Q1043" s="84">
        <f>VLOOKUP($A$1039,Raport5!$B$8:$T$280,17)</f>
        <v>86.5</v>
      </c>
      <c r="R1043" s="84">
        <f>VLOOKUP($A$1039,Raport5!$B$8:$T$280,18)</f>
        <v>84.5</v>
      </c>
      <c r="S1043" s="38">
        <f t="shared" si="568"/>
        <v>1311.5</v>
      </c>
      <c r="T1043" s="38">
        <f t="shared" si="570"/>
        <v>87.43</v>
      </c>
      <c r="U1043" s="375"/>
      <c r="V1043" s="340"/>
    </row>
    <row r="1044" spans="1:22" ht="15" customHeight="1">
      <c r="A1044" s="361"/>
      <c r="B1044" s="78">
        <f>VLOOKUP($A$1039,PresensiMIPA!$A$7:$W$360,2)</f>
        <v>12276</v>
      </c>
      <c r="C1044" s="35" t="s">
        <v>67</v>
      </c>
      <c r="D1044" s="84">
        <f>VLOOKUP($A$1039,Raport6!$B$8:$T$280,4)</f>
        <v>90.5</v>
      </c>
      <c r="E1044" s="84">
        <f>VLOOKUP($A$1039,Raport6!$B$8:$T$280,5)</f>
        <v>90.5</v>
      </c>
      <c r="F1044" s="84">
        <f>VLOOKUP($A$1039,Raport6!$B$8:$T$280,6)</f>
        <v>91</v>
      </c>
      <c r="G1044" s="84">
        <f>VLOOKUP($A$1039,Raport6!$B$8:$T$280,7)</f>
        <v>84.5</v>
      </c>
      <c r="H1044" s="84">
        <f>VLOOKUP($A$1039,Raport6!$B$8:$T$280,8)</f>
        <v>89</v>
      </c>
      <c r="I1044" s="84">
        <f>VLOOKUP($A$1039,Raport6!$B$8:$T$280,9)</f>
        <v>87.5</v>
      </c>
      <c r="J1044" s="84">
        <f>VLOOKUP($A$1039,Raport6!$B$8:$T$280,10)</f>
        <v>94</v>
      </c>
      <c r="K1044" s="84">
        <f>VLOOKUP($A$1039,Raport6!$B$8:$T$280,11)</f>
        <v>95.5</v>
      </c>
      <c r="L1044" s="84">
        <f>VLOOKUP($A$1039,Raport6!$B$8:$T$280,12)</f>
        <v>91</v>
      </c>
      <c r="M1044" s="84">
        <f>VLOOKUP($A$1039,Raport6!$B$8:$T$280,13)</f>
        <v>87</v>
      </c>
      <c r="N1044" s="84">
        <f>VLOOKUP($A$1039,Raport6!$B$8:$T$280,14)</f>
        <v>88.5</v>
      </c>
      <c r="O1044" s="84">
        <f>VLOOKUP($A$1039,Raport6!$B$8:$T$280,15)</f>
        <v>93</v>
      </c>
      <c r="P1044" s="84">
        <f>VLOOKUP($A$1039,Raport6!$B$8:$T$280,16)</f>
        <v>82.5</v>
      </c>
      <c r="Q1044" s="84">
        <f>VLOOKUP($A$1039,Raport6!$B$8:$T$280,17)</f>
        <v>85</v>
      </c>
      <c r="R1044" s="84">
        <f>VLOOKUP($A$1039,Raport6!$B$8:$T$280,18)</f>
        <v>86.5</v>
      </c>
      <c r="S1044" s="38">
        <f t="shared" si="568"/>
        <v>1336</v>
      </c>
      <c r="T1044" s="38">
        <f t="shared" si="570"/>
        <v>89.07</v>
      </c>
      <c r="U1044" s="375"/>
      <c r="V1044" s="340"/>
    </row>
    <row r="1045" spans="1:22" ht="15" customHeight="1">
      <c r="A1045" s="361"/>
      <c r="B1045" s="78" t="str">
        <f>VLOOKUP($A$1039,PresensiMIPA!$A$7:$W$360,3)</f>
        <v>0037580707</v>
      </c>
      <c r="C1045" s="28" t="s">
        <v>21</v>
      </c>
      <c r="D1045" s="40">
        <f t="shared" ref="D1045:S1045" si="571">ROUND(((D1039+D1040+D1041+D1042+D1043+D1044)/6),2)</f>
        <v>83.17</v>
      </c>
      <c r="E1045" s="40">
        <f t="shared" si="571"/>
        <v>82.75</v>
      </c>
      <c r="F1045" s="40">
        <f t="shared" si="571"/>
        <v>80.83</v>
      </c>
      <c r="G1045" s="40">
        <f t="shared" si="571"/>
        <v>81.5</v>
      </c>
      <c r="H1045" s="40">
        <f t="shared" si="571"/>
        <v>85.75</v>
      </c>
      <c r="I1045" s="40">
        <f t="shared" si="571"/>
        <v>83.42</v>
      </c>
      <c r="J1045" s="40">
        <f t="shared" si="571"/>
        <v>86.17</v>
      </c>
      <c r="K1045" s="40">
        <f t="shared" si="571"/>
        <v>86.75</v>
      </c>
      <c r="L1045" s="40">
        <f t="shared" si="571"/>
        <v>85.58</v>
      </c>
      <c r="M1045" s="40">
        <f t="shared" ref="M1045" si="572">ROUND(((M1039+M1040+M1041+M1042+M1043+M1044)/6),2)</f>
        <v>81.83</v>
      </c>
      <c r="N1045" s="40">
        <f t="shared" si="571"/>
        <v>80.75</v>
      </c>
      <c r="O1045" s="40">
        <f t="shared" si="571"/>
        <v>83.42</v>
      </c>
      <c r="P1045" s="40">
        <f t="shared" si="571"/>
        <v>79.17</v>
      </c>
      <c r="Q1045" s="40">
        <f t="shared" si="571"/>
        <v>82.08</v>
      </c>
      <c r="R1045" s="40">
        <f t="shared" si="571"/>
        <v>81.75</v>
      </c>
      <c r="S1045" s="39">
        <f t="shared" si="571"/>
        <v>1244.92</v>
      </c>
      <c r="T1045" s="40">
        <f t="shared" si="570"/>
        <v>82.99</v>
      </c>
      <c r="U1045" s="375"/>
      <c r="V1045" s="340"/>
    </row>
    <row r="1046" spans="1:22" ht="15" customHeight="1">
      <c r="A1046" s="361"/>
      <c r="B1046" s="78"/>
      <c r="C1046" s="28" t="s">
        <v>206</v>
      </c>
      <c r="D1046" s="79">
        <f>VLOOKUP($A$1039,'Nilai USP'!$B$8:$T$280,4)</f>
        <v>93</v>
      </c>
      <c r="E1046" s="79">
        <f>VLOOKUP($A$1039,'Nilai USP'!$B$8:$T$280,5)</f>
        <v>86.15384615384616</v>
      </c>
      <c r="F1046" s="79">
        <f>VLOOKUP($A$1039,'Nilai USP'!$B$8:$T$280,6)</f>
        <v>88</v>
      </c>
      <c r="G1046" s="79">
        <f>VLOOKUP($A$1039,'Nilai USP'!$B$8:$T$280,7)</f>
        <v>88</v>
      </c>
      <c r="H1046" s="79">
        <f>VLOOKUP($A$1039,'Nilai USP'!$B$8:$T$280,8)</f>
        <v>88</v>
      </c>
      <c r="I1046" s="79">
        <f>VLOOKUP($A$1039,'Nilai USP'!$B$8:$T$280,9)</f>
        <v>88</v>
      </c>
      <c r="J1046" s="79">
        <f>VLOOKUP($A$1039,'Nilai USP'!$B$8:$T$280,10)</f>
        <v>92</v>
      </c>
      <c r="K1046" s="79">
        <f>VLOOKUP($A$1039,'Nilai USP'!$B$8:$T$280,11)</f>
        <v>93</v>
      </c>
      <c r="L1046" s="79">
        <f>VLOOKUP($A$1039,'Nilai USP'!$B$8:$T$280,12)</f>
        <v>90</v>
      </c>
      <c r="M1046" s="79">
        <f>VLOOKUP($A$1039,'Nilai USP'!$B$8:$T$280,13)</f>
        <v>87.64705882352942</v>
      </c>
      <c r="N1046" s="79">
        <f>VLOOKUP($A$1039,'Nilai USP'!$B$8:$T$280,14)</f>
        <v>82</v>
      </c>
      <c r="O1046" s="79">
        <f>VLOOKUP($A$1039,'Nilai USP'!$B$8:$T$280,15)</f>
        <v>78</v>
      </c>
      <c r="P1046" s="79">
        <f>VLOOKUP($A$1039,'Nilai USP'!$B$8:$T$280,16)</f>
        <v>87</v>
      </c>
      <c r="Q1046" s="79">
        <f>VLOOKUP($A$1039,'Nilai USP'!$B$8:$T$280,17)</f>
        <v>83</v>
      </c>
      <c r="R1046" s="79">
        <f>VLOOKUP($A$1039,'Nilai USP'!$B$8:$T$280,18)</f>
        <v>88</v>
      </c>
      <c r="S1046" s="38">
        <f t="shared" ref="S1046:S1053" si="573">SUM(D1046:R1046)</f>
        <v>1311.8009049773755</v>
      </c>
      <c r="T1046" s="38">
        <f t="shared" si="570"/>
        <v>87.45</v>
      </c>
      <c r="U1046" s="375"/>
      <c r="V1046" s="340"/>
    </row>
    <row r="1047" spans="1:22" ht="15" customHeight="1" thickBot="1">
      <c r="A1047" s="362"/>
      <c r="B1047" s="29"/>
      <c r="C1047" s="37" t="s">
        <v>205</v>
      </c>
      <c r="D1047" s="41">
        <f t="shared" ref="D1047:R1047" si="574">ROUND((D1045*$V$6+D1046*$V$7),0)</f>
        <v>88</v>
      </c>
      <c r="E1047" s="41">
        <f t="shared" si="574"/>
        <v>84</v>
      </c>
      <c r="F1047" s="41">
        <f t="shared" si="574"/>
        <v>84</v>
      </c>
      <c r="G1047" s="41">
        <f t="shared" si="574"/>
        <v>85</v>
      </c>
      <c r="H1047" s="41">
        <f t="shared" si="574"/>
        <v>87</v>
      </c>
      <c r="I1047" s="41">
        <f t="shared" si="574"/>
        <v>86</v>
      </c>
      <c r="J1047" s="41">
        <f t="shared" si="574"/>
        <v>89</v>
      </c>
      <c r="K1047" s="41">
        <f t="shared" si="574"/>
        <v>90</v>
      </c>
      <c r="L1047" s="41">
        <f t="shared" si="574"/>
        <v>88</v>
      </c>
      <c r="M1047" s="41">
        <f t="shared" si="574"/>
        <v>85</v>
      </c>
      <c r="N1047" s="41">
        <f t="shared" si="574"/>
        <v>81</v>
      </c>
      <c r="O1047" s="41">
        <f t="shared" si="574"/>
        <v>81</v>
      </c>
      <c r="P1047" s="41">
        <f t="shared" si="574"/>
        <v>83</v>
      </c>
      <c r="Q1047" s="41">
        <f t="shared" si="574"/>
        <v>83</v>
      </c>
      <c r="R1047" s="41">
        <f t="shared" si="574"/>
        <v>85</v>
      </c>
      <c r="S1047" s="41">
        <f t="shared" si="573"/>
        <v>1279</v>
      </c>
      <c r="T1047" s="41">
        <f t="shared" si="570"/>
        <v>85.27</v>
      </c>
      <c r="U1047" s="376"/>
      <c r="V1047" s="341"/>
    </row>
    <row r="1048" spans="1:22" ht="15" customHeight="1" thickTop="1">
      <c r="A1048" s="377">
        <v>116</v>
      </c>
      <c r="B1048" s="26"/>
      <c r="C1048" s="34" t="s">
        <v>34</v>
      </c>
      <c r="D1048" s="83">
        <f>VLOOKUP($A$1048,Raport1!$B$8:$T$280,4)</f>
        <v>77.5</v>
      </c>
      <c r="E1048" s="83">
        <f>VLOOKUP($A$1048,Raport1!$B$8:$T$280,5)</f>
        <v>78.5</v>
      </c>
      <c r="F1048" s="83">
        <f>VLOOKUP($A$1048,Raport1!$B$8:$T$280,6)</f>
        <v>74</v>
      </c>
      <c r="G1048" s="83">
        <f>VLOOKUP($A$1048,Raport1!$B$8:$T$280,7)</f>
        <v>77</v>
      </c>
      <c r="H1048" s="83">
        <f>VLOOKUP($A$1048,Raport1!$B$8:$T$280,8)</f>
        <v>87.5</v>
      </c>
      <c r="I1048" s="83">
        <f>VLOOKUP($A$1048,Raport1!$B$8:$T$280,9)</f>
        <v>77</v>
      </c>
      <c r="J1048" s="83">
        <f>VLOOKUP($A$1048,Raport1!$B$8:$T$280,10)</f>
        <v>80</v>
      </c>
      <c r="K1048" s="83">
        <f>VLOOKUP($A$1048,Raport1!$B$8:$T$280,11)</f>
        <v>81</v>
      </c>
      <c r="L1048" s="83">
        <f>VLOOKUP($A$1048,Raport1!$B$8:$T$280,12)</f>
        <v>84</v>
      </c>
      <c r="M1048" s="83">
        <f>VLOOKUP($A$1048,Raport1!$B$8:$T$280,13)</f>
        <v>78.5</v>
      </c>
      <c r="N1048" s="83">
        <f>VLOOKUP($A$1048,Raport1!$B$8:$T$280,14)</f>
        <v>74.5</v>
      </c>
      <c r="O1048" s="83">
        <f>VLOOKUP($A$1048,Raport1!$B$8:$T$280,15)</f>
        <v>78</v>
      </c>
      <c r="P1048" s="83">
        <f>VLOOKUP($A$1048,Raport1!$B$8:$T$280,16)</f>
        <v>73</v>
      </c>
      <c r="Q1048" s="83">
        <f>VLOOKUP($A$1048,Raport1!$B$8:$T$280,17)</f>
        <v>79.5</v>
      </c>
      <c r="R1048" s="83">
        <f>VLOOKUP($A$1048,Raport1!$B$8:$T$280,18)</f>
        <v>76.5</v>
      </c>
      <c r="S1048" s="80">
        <f t="shared" si="573"/>
        <v>1176.5</v>
      </c>
      <c r="T1048" s="80">
        <f t="shared" ref="T1048:T1056" si="575">ROUND(S1048/COUNT(D1048:R1048),2)</f>
        <v>78.430000000000007</v>
      </c>
      <c r="U1048" s="337" t="s">
        <v>203</v>
      </c>
      <c r="V1048" s="340" t="s">
        <v>33</v>
      </c>
    </row>
    <row r="1049" spans="1:22" ht="15" customHeight="1">
      <c r="A1049" s="361"/>
      <c r="B1049" s="26"/>
      <c r="C1049" s="35" t="s">
        <v>35</v>
      </c>
      <c r="D1049" s="84">
        <f>VLOOKUP($A$1048,Raport2!$B$8:$T$280,4)</f>
        <v>79.5</v>
      </c>
      <c r="E1049" s="84">
        <f>VLOOKUP($A$1048,Raport2!$B$8:$T$280,5)</f>
        <v>79.5</v>
      </c>
      <c r="F1049" s="84">
        <f>VLOOKUP($A$1048,Raport2!$B$8:$T$280,6)</f>
        <v>76.5</v>
      </c>
      <c r="G1049" s="84">
        <f>VLOOKUP($A$1048,Raport2!$B$8:$T$280,7)</f>
        <v>80</v>
      </c>
      <c r="H1049" s="84">
        <f>VLOOKUP($A$1048,Raport2!$B$8:$T$280,8)</f>
        <v>87.5</v>
      </c>
      <c r="I1049" s="84">
        <f>VLOOKUP($A$1048,Raport2!$B$8:$T$280,9)</f>
        <v>80</v>
      </c>
      <c r="J1049" s="84">
        <f>VLOOKUP($A$1048,Raport2!$B$8:$T$280,10)</f>
        <v>81.5</v>
      </c>
      <c r="K1049" s="84">
        <f>VLOOKUP($A$1048,Raport2!$B$8:$T$280,11)</f>
        <v>81.5</v>
      </c>
      <c r="L1049" s="84">
        <f>VLOOKUP($A$1048,Raport2!$B$8:$T$280,12)</f>
        <v>82.5</v>
      </c>
      <c r="M1049" s="84">
        <f>VLOOKUP($A$1048,Raport2!$B$8:$T$280,13)</f>
        <v>79.5</v>
      </c>
      <c r="N1049" s="84">
        <f>VLOOKUP($A$1048,Raport2!$B$8:$T$280,14)</f>
        <v>80.5</v>
      </c>
      <c r="O1049" s="84">
        <f>VLOOKUP($A$1048,Raport2!$B$8:$T$280,15)</f>
        <v>77.5</v>
      </c>
      <c r="P1049" s="84">
        <f>VLOOKUP($A$1048,Raport2!$B$8:$T$280,16)</f>
        <v>81</v>
      </c>
      <c r="Q1049" s="84">
        <f>VLOOKUP($A$1048,Raport2!$B$8:$T$280,17)</f>
        <v>82.5</v>
      </c>
      <c r="R1049" s="84">
        <f>VLOOKUP($A$1048,Raport2!$B$8:$T$280,18)</f>
        <v>81</v>
      </c>
      <c r="S1049" s="38">
        <f t="shared" si="573"/>
        <v>1210.5</v>
      </c>
      <c r="T1049" s="38">
        <f t="shared" si="575"/>
        <v>80.7</v>
      </c>
      <c r="U1049" s="375"/>
      <c r="V1049" s="340"/>
    </row>
    <row r="1050" spans="1:22" ht="15" customHeight="1">
      <c r="A1050" s="361"/>
      <c r="B1050" s="342" t="str">
        <f>VLOOKUP($A$1048,PresensiMIPA!$A$7:$W$360,7)</f>
        <v>Isnaini Siyatazya</v>
      </c>
      <c r="C1050" s="35" t="s">
        <v>22</v>
      </c>
      <c r="D1050" s="84">
        <f>VLOOKUP($A$1048,Raport3!$B$8:$T$280,4)</f>
        <v>82.5</v>
      </c>
      <c r="E1050" s="84">
        <f>VLOOKUP($A$1048,Raport3!$B$8:$T$280,5)</f>
        <v>81</v>
      </c>
      <c r="F1050" s="84">
        <f>VLOOKUP($A$1048,Raport3!$B$8:$T$280,6)</f>
        <v>85.5</v>
      </c>
      <c r="G1050" s="84">
        <f>VLOOKUP($A$1048,Raport3!$B$8:$T$280,7)</f>
        <v>82.5</v>
      </c>
      <c r="H1050" s="84">
        <f>VLOOKUP($A$1048,Raport3!$B$8:$T$280,8)</f>
        <v>85.5</v>
      </c>
      <c r="I1050" s="84">
        <f>VLOOKUP($A$1048,Raport3!$B$8:$T$280,9)</f>
        <v>83.5</v>
      </c>
      <c r="J1050" s="84">
        <f>VLOOKUP($A$1048,Raport3!$B$8:$T$280,10)</f>
        <v>88.5</v>
      </c>
      <c r="K1050" s="84">
        <f>VLOOKUP($A$1048,Raport3!$B$8:$T$280,11)</f>
        <v>84</v>
      </c>
      <c r="L1050" s="84">
        <f>VLOOKUP($A$1048,Raport3!$B$8:$T$280,12)</f>
        <v>82.5</v>
      </c>
      <c r="M1050" s="84">
        <f>VLOOKUP($A$1048,Raport3!$B$8:$T$280,13)</f>
        <v>84.5</v>
      </c>
      <c r="N1050" s="84">
        <f>VLOOKUP($A$1048,Raport3!$B$8:$T$280,14)</f>
        <v>82</v>
      </c>
      <c r="O1050" s="84">
        <f>VLOOKUP($A$1048,Raport3!$B$8:$T$280,15)</f>
        <v>78</v>
      </c>
      <c r="P1050" s="84">
        <f>VLOOKUP($A$1048,Raport3!$B$8:$T$280,16)</f>
        <v>81</v>
      </c>
      <c r="Q1050" s="84">
        <f>VLOOKUP($A$1048,Raport3!$B$8:$T$280,17)</f>
        <v>80.5</v>
      </c>
      <c r="R1050" s="84">
        <f>VLOOKUP($A$1048,Raport3!$B$8:$T$280,18)</f>
        <v>82</v>
      </c>
      <c r="S1050" s="38">
        <f t="shared" si="573"/>
        <v>1243.5</v>
      </c>
      <c r="T1050" s="38">
        <f t="shared" si="575"/>
        <v>82.9</v>
      </c>
      <c r="U1050" s="375"/>
      <c r="V1050" s="340"/>
    </row>
    <row r="1051" spans="1:22" ht="15" customHeight="1">
      <c r="A1051" s="361"/>
      <c r="B1051" s="342"/>
      <c r="C1051" s="35" t="s">
        <v>23</v>
      </c>
      <c r="D1051" s="84">
        <f>VLOOKUP($A$1048,Raport4!$B$8:$T$255,4)</f>
        <v>88</v>
      </c>
      <c r="E1051" s="84">
        <f>VLOOKUP($A$1048,Raport4!$B$8:$T$255,5)</f>
        <v>84.5</v>
      </c>
      <c r="F1051" s="84">
        <f>VLOOKUP($A$1048,Raport4!$B$8:$T$255,6)</f>
        <v>86.5</v>
      </c>
      <c r="G1051" s="84">
        <f>VLOOKUP($A$1048,Raport4!$B$8:$T$255,7)</f>
        <v>84.5</v>
      </c>
      <c r="H1051" s="84">
        <f>VLOOKUP($A$1048,Raport4!$B$8:$T$255,8)</f>
        <v>87</v>
      </c>
      <c r="I1051" s="84">
        <f>VLOOKUP($A$1048,Raport4!$B$8:$T$255,9)</f>
        <v>85.5</v>
      </c>
      <c r="J1051" s="84">
        <f>VLOOKUP($A$1048,Raport4!$B$8:$T$255,10)</f>
        <v>93</v>
      </c>
      <c r="K1051" s="84">
        <f>VLOOKUP($A$1048,Raport4!$B$8:$T$255,11)</f>
        <v>86</v>
      </c>
      <c r="L1051" s="84">
        <f>VLOOKUP($A$1048,Raport4!$B$8:$T$255,12)</f>
        <v>85</v>
      </c>
      <c r="M1051" s="84">
        <f>VLOOKUP($A$1048,Raport4!$B$8:$T$255,12)</f>
        <v>85</v>
      </c>
      <c r="N1051" s="84">
        <f>VLOOKUP($A$1048,Raport4!$B$8:$T$255,14)</f>
        <v>83.5</v>
      </c>
      <c r="O1051" s="84">
        <f>VLOOKUP($A$1048,Raport4!$B$8:$T$255,15)</f>
        <v>81.5</v>
      </c>
      <c r="P1051" s="84">
        <f>VLOOKUP($A$1048,Raport4!$B$8:$T$255,16)</f>
        <v>80.5</v>
      </c>
      <c r="Q1051" s="84">
        <f>VLOOKUP($A$1048,Raport4!$B$8:$T$255,17)</f>
        <v>87</v>
      </c>
      <c r="R1051" s="84">
        <f>VLOOKUP($A$1048,Raport4!$B$8:$T$255,18)</f>
        <v>81</v>
      </c>
      <c r="S1051" s="38">
        <f t="shared" si="573"/>
        <v>1278.5</v>
      </c>
      <c r="T1051" s="38">
        <f t="shared" si="575"/>
        <v>85.23</v>
      </c>
      <c r="U1051" s="375"/>
      <c r="V1051" s="340"/>
    </row>
    <row r="1052" spans="1:22" ht="15" customHeight="1">
      <c r="A1052" s="361"/>
      <c r="B1052" s="77" t="str">
        <f>VLOOKUP($A$1048,PresensiMIPA!$A$7:$W$360,4)</f>
        <v>3526016701040002</v>
      </c>
      <c r="C1052" s="35" t="s">
        <v>24</v>
      </c>
      <c r="D1052" s="84">
        <f>VLOOKUP($A$1048,Raport5!$B$8:$T$280,4)</f>
        <v>89.5</v>
      </c>
      <c r="E1052" s="84">
        <f>VLOOKUP($A$1048,Raport5!$B$8:$T$280,5)</f>
        <v>89.5</v>
      </c>
      <c r="F1052" s="84">
        <f>VLOOKUP($A$1048,Raport5!$B$8:$T$280,6)</f>
        <v>89</v>
      </c>
      <c r="G1052" s="84">
        <f>VLOOKUP($A$1048,Raport5!$B$8:$T$280,7)</f>
        <v>85</v>
      </c>
      <c r="H1052" s="84">
        <f>VLOOKUP($A$1048,Raport5!$B$8:$T$280,8)</f>
        <v>94.5</v>
      </c>
      <c r="I1052" s="84">
        <f>VLOOKUP($A$1048,Raport5!$B$8:$T$280,9)</f>
        <v>86.5</v>
      </c>
      <c r="J1052" s="84">
        <f>VLOOKUP($A$1048,Raport5!$B$8:$T$280,10)</f>
        <v>94.5</v>
      </c>
      <c r="K1052" s="84">
        <f>VLOOKUP($A$1048,Raport5!$B$8:$T$280,11)</f>
        <v>92.5</v>
      </c>
      <c r="L1052" s="84">
        <f>VLOOKUP($A$1048,Raport5!$B$8:$T$280,12)</f>
        <v>89.5</v>
      </c>
      <c r="M1052" s="84">
        <f>VLOOKUP($A$1048,Raport5!$B$8:$T$280,13)</f>
        <v>90.5</v>
      </c>
      <c r="N1052" s="84">
        <f>VLOOKUP($A$1048,Raport5!$B$8:$T$280,14)</f>
        <v>88.5</v>
      </c>
      <c r="O1052" s="84">
        <f>VLOOKUP($A$1048,Raport5!$B$8:$T$280,15)</f>
        <v>94</v>
      </c>
      <c r="P1052" s="84">
        <f>VLOOKUP($A$1048,Raport5!$B$8:$T$280,16)</f>
        <v>85</v>
      </c>
      <c r="Q1052" s="84">
        <f>VLOOKUP($A$1048,Raport5!$B$8:$T$280,17)</f>
        <v>86.5</v>
      </c>
      <c r="R1052" s="84">
        <f>VLOOKUP($A$1048,Raport5!$B$8:$T$280,18)</f>
        <v>85.5</v>
      </c>
      <c r="S1052" s="38">
        <f t="shared" si="573"/>
        <v>1340.5</v>
      </c>
      <c r="T1052" s="38">
        <f t="shared" si="575"/>
        <v>89.37</v>
      </c>
      <c r="U1052" s="375"/>
      <c r="V1052" s="340"/>
    </row>
    <row r="1053" spans="1:22" ht="15" customHeight="1">
      <c r="A1053" s="361"/>
      <c r="B1053" s="78">
        <f>VLOOKUP($A$1048,PresensiMIPA!$A$7:$W$360,2)</f>
        <v>12290</v>
      </c>
      <c r="C1053" s="35" t="s">
        <v>67</v>
      </c>
      <c r="D1053" s="84">
        <f>VLOOKUP($A$1048,Raport6!$B$8:$T$280,4)</f>
        <v>91.5</v>
      </c>
      <c r="E1053" s="84">
        <f>VLOOKUP($A$1048,Raport6!$B$8:$T$280,5)</f>
        <v>92</v>
      </c>
      <c r="F1053" s="84">
        <f>VLOOKUP($A$1048,Raport6!$B$8:$T$280,6)</f>
        <v>93</v>
      </c>
      <c r="G1053" s="84">
        <f>VLOOKUP($A$1048,Raport6!$B$8:$T$280,7)</f>
        <v>85</v>
      </c>
      <c r="H1053" s="84">
        <f>VLOOKUP($A$1048,Raport6!$B$8:$T$280,8)</f>
        <v>94.5</v>
      </c>
      <c r="I1053" s="84">
        <f>VLOOKUP($A$1048,Raport6!$B$8:$T$280,9)</f>
        <v>88.5</v>
      </c>
      <c r="J1053" s="84">
        <f>VLOOKUP($A$1048,Raport6!$B$8:$T$280,10)</f>
        <v>97</v>
      </c>
      <c r="K1053" s="84">
        <f>VLOOKUP($A$1048,Raport6!$B$8:$T$280,11)</f>
        <v>95.5</v>
      </c>
      <c r="L1053" s="84">
        <f>VLOOKUP($A$1048,Raport6!$B$8:$T$280,12)</f>
        <v>94</v>
      </c>
      <c r="M1053" s="84">
        <f>VLOOKUP($A$1048,Raport6!$B$8:$T$280,13)</f>
        <v>92.5</v>
      </c>
      <c r="N1053" s="84">
        <f>VLOOKUP($A$1048,Raport6!$B$8:$T$280,14)</f>
        <v>86.5</v>
      </c>
      <c r="O1053" s="84">
        <f>VLOOKUP($A$1048,Raport6!$B$8:$T$280,15)</f>
        <v>93.5</v>
      </c>
      <c r="P1053" s="84">
        <f>VLOOKUP($A$1048,Raport6!$B$8:$T$280,16)</f>
        <v>85</v>
      </c>
      <c r="Q1053" s="84">
        <f>VLOOKUP($A$1048,Raport6!$B$8:$T$280,17)</f>
        <v>91</v>
      </c>
      <c r="R1053" s="84">
        <f>VLOOKUP($A$1048,Raport6!$B$8:$T$280,18)</f>
        <v>87</v>
      </c>
      <c r="S1053" s="38">
        <f t="shared" si="573"/>
        <v>1366.5</v>
      </c>
      <c r="T1053" s="38">
        <f t="shared" si="575"/>
        <v>91.1</v>
      </c>
      <c r="U1053" s="375"/>
      <c r="V1053" s="340"/>
    </row>
    <row r="1054" spans="1:22" ht="15" customHeight="1">
      <c r="A1054" s="361"/>
      <c r="B1054" s="78" t="str">
        <f>VLOOKUP($A$1048,PresensiMIPA!$A$7:$W$360,3)</f>
        <v>0046135792</v>
      </c>
      <c r="C1054" s="28" t="s">
        <v>21</v>
      </c>
      <c r="D1054" s="40">
        <f t="shared" ref="D1054:S1054" si="576">ROUND(((D1048+D1049+D1050+D1051+D1052+D1053)/6),2)</f>
        <v>84.75</v>
      </c>
      <c r="E1054" s="40">
        <f t="shared" si="576"/>
        <v>84.17</v>
      </c>
      <c r="F1054" s="40">
        <f t="shared" si="576"/>
        <v>84.08</v>
      </c>
      <c r="G1054" s="40">
        <f t="shared" si="576"/>
        <v>82.33</v>
      </c>
      <c r="H1054" s="40">
        <f t="shared" si="576"/>
        <v>89.42</v>
      </c>
      <c r="I1054" s="40">
        <f t="shared" si="576"/>
        <v>83.5</v>
      </c>
      <c r="J1054" s="40">
        <f t="shared" si="576"/>
        <v>89.08</v>
      </c>
      <c r="K1054" s="40">
        <f t="shared" si="576"/>
        <v>86.75</v>
      </c>
      <c r="L1054" s="40">
        <f t="shared" si="576"/>
        <v>86.25</v>
      </c>
      <c r="M1054" s="40">
        <f t="shared" ref="M1054" si="577">ROUND(((M1048+M1049+M1050+M1051+M1052+M1053)/6),2)</f>
        <v>85.08</v>
      </c>
      <c r="N1054" s="40">
        <f t="shared" si="576"/>
        <v>82.58</v>
      </c>
      <c r="O1054" s="40">
        <f t="shared" si="576"/>
        <v>83.75</v>
      </c>
      <c r="P1054" s="40">
        <f t="shared" si="576"/>
        <v>80.92</v>
      </c>
      <c r="Q1054" s="40">
        <f t="shared" si="576"/>
        <v>84.5</v>
      </c>
      <c r="R1054" s="40">
        <f t="shared" si="576"/>
        <v>82.17</v>
      </c>
      <c r="S1054" s="39">
        <f t="shared" si="576"/>
        <v>1269.33</v>
      </c>
      <c r="T1054" s="40">
        <f t="shared" si="575"/>
        <v>84.62</v>
      </c>
      <c r="U1054" s="375"/>
      <c r="V1054" s="340"/>
    </row>
    <row r="1055" spans="1:22" ht="15" customHeight="1">
      <c r="A1055" s="361"/>
      <c r="B1055" s="78"/>
      <c r="C1055" s="28" t="s">
        <v>206</v>
      </c>
      <c r="D1055" s="79">
        <f>VLOOKUP($A$1048,'Nilai USP'!$B$8:$T$280,4)</f>
        <v>86</v>
      </c>
      <c r="E1055" s="79">
        <f>VLOOKUP($A$1048,'Nilai USP'!$B$8:$T$280,5)</f>
        <v>83.07692307692308</v>
      </c>
      <c r="F1055" s="79">
        <f>VLOOKUP($A$1048,'Nilai USP'!$B$8:$T$280,6)</f>
        <v>90</v>
      </c>
      <c r="G1055" s="79">
        <f>VLOOKUP($A$1048,'Nilai USP'!$B$8:$T$280,7)</f>
        <v>89</v>
      </c>
      <c r="H1055" s="79">
        <f>VLOOKUP($A$1048,'Nilai USP'!$B$8:$T$280,8)</f>
        <v>83</v>
      </c>
      <c r="I1055" s="79">
        <f>VLOOKUP($A$1048,'Nilai USP'!$B$8:$T$280,9)</f>
        <v>89</v>
      </c>
      <c r="J1055" s="79">
        <f>VLOOKUP($A$1048,'Nilai USP'!$B$8:$T$280,10)</f>
        <v>95</v>
      </c>
      <c r="K1055" s="79">
        <f>VLOOKUP($A$1048,'Nilai USP'!$B$8:$T$280,11)</f>
        <v>93</v>
      </c>
      <c r="L1055" s="79">
        <f>VLOOKUP($A$1048,'Nilai USP'!$B$8:$T$280,12)</f>
        <v>95</v>
      </c>
      <c r="M1055" s="79">
        <f>VLOOKUP($A$1048,'Nilai USP'!$B$8:$T$280,13)</f>
        <v>88.529411764705884</v>
      </c>
      <c r="N1055" s="79">
        <f>VLOOKUP($A$1048,'Nilai USP'!$B$8:$T$280,14)</f>
        <v>84</v>
      </c>
      <c r="O1055" s="79">
        <f>VLOOKUP($A$1048,'Nilai USP'!$B$8:$T$280,15)</f>
        <v>80</v>
      </c>
      <c r="P1055" s="79">
        <f>VLOOKUP($A$1048,'Nilai USP'!$B$8:$T$280,16)</f>
        <v>89</v>
      </c>
      <c r="Q1055" s="79">
        <f>VLOOKUP($A$1048,'Nilai USP'!$B$8:$T$280,17)</f>
        <v>83</v>
      </c>
      <c r="R1055" s="79">
        <f>VLOOKUP($A$1048,'Nilai USP'!$B$8:$T$280,18)</f>
        <v>89</v>
      </c>
      <c r="S1055" s="38">
        <f t="shared" ref="S1055:S1062" si="578">SUM(D1055:R1055)</f>
        <v>1316.606334841629</v>
      </c>
      <c r="T1055" s="38">
        <f t="shared" si="575"/>
        <v>87.77</v>
      </c>
      <c r="U1055" s="375"/>
      <c r="V1055" s="340"/>
    </row>
    <row r="1056" spans="1:22" ht="15" customHeight="1" thickBot="1">
      <c r="A1056" s="362"/>
      <c r="B1056" s="29"/>
      <c r="C1056" s="37" t="s">
        <v>205</v>
      </c>
      <c r="D1056" s="41">
        <f t="shared" ref="D1056:R1056" si="579">ROUND((D1054*$V$6+D1055*$V$7),0)</f>
        <v>85</v>
      </c>
      <c r="E1056" s="41">
        <f t="shared" si="579"/>
        <v>84</v>
      </c>
      <c r="F1056" s="41">
        <f t="shared" si="579"/>
        <v>87</v>
      </c>
      <c r="G1056" s="41">
        <f t="shared" si="579"/>
        <v>86</v>
      </c>
      <c r="H1056" s="41">
        <f t="shared" si="579"/>
        <v>86</v>
      </c>
      <c r="I1056" s="41">
        <f t="shared" si="579"/>
        <v>86</v>
      </c>
      <c r="J1056" s="41">
        <f t="shared" si="579"/>
        <v>92</v>
      </c>
      <c r="K1056" s="41">
        <f t="shared" si="579"/>
        <v>90</v>
      </c>
      <c r="L1056" s="41">
        <f t="shared" si="579"/>
        <v>91</v>
      </c>
      <c r="M1056" s="41">
        <f t="shared" si="579"/>
        <v>87</v>
      </c>
      <c r="N1056" s="41">
        <f t="shared" si="579"/>
        <v>83</v>
      </c>
      <c r="O1056" s="41">
        <f t="shared" si="579"/>
        <v>82</v>
      </c>
      <c r="P1056" s="41">
        <f t="shared" si="579"/>
        <v>85</v>
      </c>
      <c r="Q1056" s="41">
        <f t="shared" si="579"/>
        <v>84</v>
      </c>
      <c r="R1056" s="41">
        <f t="shared" si="579"/>
        <v>86</v>
      </c>
      <c r="S1056" s="41">
        <f t="shared" si="578"/>
        <v>1294</v>
      </c>
      <c r="T1056" s="41">
        <f t="shared" si="575"/>
        <v>86.27</v>
      </c>
      <c r="U1056" s="376"/>
      <c r="V1056" s="341"/>
    </row>
    <row r="1057" spans="1:22" ht="15" customHeight="1" thickTop="1">
      <c r="A1057" s="377">
        <v>117</v>
      </c>
      <c r="B1057" s="26"/>
      <c r="C1057" s="34" t="s">
        <v>34</v>
      </c>
      <c r="D1057" s="83">
        <f>VLOOKUP($A$1057,Raport1!$B$8:$T$280,4)</f>
        <v>76.5</v>
      </c>
      <c r="E1057" s="83">
        <f>VLOOKUP($A$1057,Raport1!$B$8:$T$280,5)</f>
        <v>75</v>
      </c>
      <c r="F1057" s="83">
        <f>VLOOKUP($A$1057,Raport1!$B$8:$T$280,6)</f>
        <v>73.5</v>
      </c>
      <c r="G1057" s="83">
        <f>VLOOKUP($A$1057,Raport1!$B$8:$T$280,7)</f>
        <v>77</v>
      </c>
      <c r="H1057" s="83">
        <f>VLOOKUP($A$1057,Raport1!$B$8:$T$280,8)</f>
        <v>74</v>
      </c>
      <c r="I1057" s="83">
        <f>VLOOKUP($A$1057,Raport1!$B$8:$T$280,9)</f>
        <v>77</v>
      </c>
      <c r="J1057" s="83">
        <f>VLOOKUP($A$1057,Raport1!$B$8:$T$280,10)</f>
        <v>80</v>
      </c>
      <c r="K1057" s="83">
        <f>VLOOKUP($A$1057,Raport1!$B$8:$T$280,11)</f>
        <v>83</v>
      </c>
      <c r="L1057" s="83">
        <f>VLOOKUP($A$1057,Raport1!$B$8:$T$280,12)</f>
        <v>83.5</v>
      </c>
      <c r="M1057" s="83">
        <f>VLOOKUP($A$1057,Raport1!$B$8:$T$280,13)</f>
        <v>73.5</v>
      </c>
      <c r="N1057" s="83">
        <f>VLOOKUP($A$1057,Raport1!$B$8:$T$280,14)</f>
        <v>72</v>
      </c>
      <c r="O1057" s="83">
        <f>VLOOKUP($A$1057,Raport1!$B$8:$T$280,15)</f>
        <v>77.5</v>
      </c>
      <c r="P1057" s="83">
        <f>VLOOKUP($A$1057,Raport1!$B$8:$T$280,16)</f>
        <v>69</v>
      </c>
      <c r="Q1057" s="83">
        <f>VLOOKUP($A$1057,Raport1!$B$8:$T$280,17)</f>
        <v>79</v>
      </c>
      <c r="R1057" s="83">
        <f>VLOOKUP($A$1057,Raport1!$B$8:$T$280,18)</f>
        <v>77</v>
      </c>
      <c r="S1057" s="80">
        <f t="shared" si="578"/>
        <v>1147.5</v>
      </c>
      <c r="T1057" s="80">
        <f t="shared" ref="T1057:T1065" si="580">ROUND(S1057/COUNT(D1057:R1057),2)</f>
        <v>76.5</v>
      </c>
      <c r="U1057" s="337" t="s">
        <v>203</v>
      </c>
      <c r="V1057" s="340" t="s">
        <v>33</v>
      </c>
    </row>
    <row r="1058" spans="1:22" ht="15" customHeight="1">
      <c r="A1058" s="361"/>
      <c r="B1058" s="26"/>
      <c r="C1058" s="35" t="s">
        <v>35</v>
      </c>
      <c r="D1058" s="84">
        <f>VLOOKUP($A$1057,Raport2!$B$8:$T$280,4)</f>
        <v>79</v>
      </c>
      <c r="E1058" s="84">
        <f>VLOOKUP($A$1057,Raport2!$B$8:$T$280,5)</f>
        <v>75.5</v>
      </c>
      <c r="F1058" s="84">
        <f>VLOOKUP($A$1057,Raport2!$B$8:$T$280,6)</f>
        <v>74</v>
      </c>
      <c r="G1058" s="84">
        <f>VLOOKUP($A$1057,Raport2!$B$8:$T$280,7)</f>
        <v>80</v>
      </c>
      <c r="H1058" s="84">
        <f>VLOOKUP($A$1057,Raport2!$B$8:$T$280,8)</f>
        <v>74</v>
      </c>
      <c r="I1058" s="84">
        <f>VLOOKUP($A$1057,Raport2!$B$8:$T$280,9)</f>
        <v>80.5</v>
      </c>
      <c r="J1058" s="84">
        <f>VLOOKUP($A$1057,Raport2!$B$8:$T$280,10)</f>
        <v>86.5</v>
      </c>
      <c r="K1058" s="84">
        <f>VLOOKUP($A$1057,Raport2!$B$8:$T$280,11)</f>
        <v>83.5</v>
      </c>
      <c r="L1058" s="84">
        <f>VLOOKUP($A$1057,Raport2!$B$8:$T$280,12)</f>
        <v>84.5</v>
      </c>
      <c r="M1058" s="84">
        <f>VLOOKUP($A$1057,Raport2!$B$8:$T$280,13)</f>
        <v>79.5</v>
      </c>
      <c r="N1058" s="84">
        <f>VLOOKUP($A$1057,Raport2!$B$8:$T$280,14)</f>
        <v>76</v>
      </c>
      <c r="O1058" s="84">
        <f>VLOOKUP($A$1057,Raport2!$B$8:$T$280,15)</f>
        <v>76</v>
      </c>
      <c r="P1058" s="84">
        <f>VLOOKUP($A$1057,Raport2!$B$8:$T$280,16)</f>
        <v>79.5</v>
      </c>
      <c r="Q1058" s="84">
        <f>VLOOKUP($A$1057,Raport2!$B$8:$T$280,17)</f>
        <v>78.5</v>
      </c>
      <c r="R1058" s="84">
        <f>VLOOKUP($A$1057,Raport2!$B$8:$T$280,18)</f>
        <v>83</v>
      </c>
      <c r="S1058" s="38">
        <f t="shared" si="578"/>
        <v>1190</v>
      </c>
      <c r="T1058" s="38">
        <f t="shared" si="580"/>
        <v>79.33</v>
      </c>
      <c r="U1058" s="375"/>
      <c r="V1058" s="340"/>
    </row>
    <row r="1059" spans="1:22" ht="15" customHeight="1">
      <c r="A1059" s="361"/>
      <c r="B1059" s="342" t="str">
        <f>VLOOKUP($A$1057,PresensiMIPA!$A$7:$W$360,7)</f>
        <v>Junius Zufar Sabela</v>
      </c>
      <c r="C1059" s="35" t="s">
        <v>22</v>
      </c>
      <c r="D1059" s="84">
        <f>VLOOKUP($A$1057,Raport3!$B$8:$T$280,4)</f>
        <v>81.5</v>
      </c>
      <c r="E1059" s="84">
        <f>VLOOKUP($A$1057,Raport3!$B$8:$T$280,5)</f>
        <v>77</v>
      </c>
      <c r="F1059" s="84">
        <f>VLOOKUP($A$1057,Raport3!$B$8:$T$280,6)</f>
        <v>79.5</v>
      </c>
      <c r="G1059" s="84">
        <f>VLOOKUP($A$1057,Raport3!$B$8:$T$280,7)</f>
        <v>82.5</v>
      </c>
      <c r="H1059" s="84">
        <f>VLOOKUP($A$1057,Raport3!$B$8:$T$280,8)</f>
        <v>83.5</v>
      </c>
      <c r="I1059" s="84">
        <f>VLOOKUP($A$1057,Raport3!$B$8:$T$280,9)</f>
        <v>84.5</v>
      </c>
      <c r="J1059" s="84">
        <f>VLOOKUP($A$1057,Raport3!$B$8:$T$280,10)</f>
        <v>90.5</v>
      </c>
      <c r="K1059" s="84">
        <f>VLOOKUP($A$1057,Raport3!$B$8:$T$280,11)</f>
        <v>84</v>
      </c>
      <c r="L1059" s="84">
        <f>VLOOKUP($A$1057,Raport3!$B$8:$T$280,12)</f>
        <v>86</v>
      </c>
      <c r="M1059" s="84">
        <f>VLOOKUP($A$1057,Raport3!$B$8:$T$280,13)</f>
        <v>80</v>
      </c>
      <c r="N1059" s="84">
        <f>VLOOKUP($A$1057,Raport3!$B$8:$T$280,14)</f>
        <v>81</v>
      </c>
      <c r="O1059" s="84">
        <f>VLOOKUP($A$1057,Raport3!$B$8:$T$280,15)</f>
        <v>79</v>
      </c>
      <c r="P1059" s="84">
        <f>VLOOKUP($A$1057,Raport3!$B$8:$T$280,16)</f>
        <v>86</v>
      </c>
      <c r="Q1059" s="84">
        <f>VLOOKUP($A$1057,Raport3!$B$8:$T$280,17)</f>
        <v>81.5</v>
      </c>
      <c r="R1059" s="84">
        <f>VLOOKUP($A$1057,Raport3!$B$8:$T$280,18)</f>
        <v>84</v>
      </c>
      <c r="S1059" s="38">
        <f t="shared" si="578"/>
        <v>1240.5</v>
      </c>
      <c r="T1059" s="38">
        <f t="shared" si="580"/>
        <v>82.7</v>
      </c>
      <c r="U1059" s="375"/>
      <c r="V1059" s="340"/>
    </row>
    <row r="1060" spans="1:22" ht="15" customHeight="1">
      <c r="A1060" s="361"/>
      <c r="B1060" s="342"/>
      <c r="C1060" s="35" t="s">
        <v>23</v>
      </c>
      <c r="D1060" s="84">
        <f>VLOOKUP($A$1057,Raport4!$B$8:$T$255,4)</f>
        <v>81.5</v>
      </c>
      <c r="E1060" s="84">
        <f>VLOOKUP($A$1057,Raport4!$B$8:$T$255,5)</f>
        <v>77</v>
      </c>
      <c r="F1060" s="84">
        <f>VLOOKUP($A$1057,Raport4!$B$8:$T$255,6)</f>
        <v>81</v>
      </c>
      <c r="G1060" s="84">
        <f>VLOOKUP($A$1057,Raport4!$B$8:$T$255,7)</f>
        <v>84.5</v>
      </c>
      <c r="H1060" s="84">
        <f>VLOOKUP($A$1057,Raport4!$B$8:$T$255,8)</f>
        <v>88</v>
      </c>
      <c r="I1060" s="84">
        <f>VLOOKUP($A$1057,Raport4!$B$8:$T$255,9)</f>
        <v>85</v>
      </c>
      <c r="J1060" s="84">
        <f>VLOOKUP($A$1057,Raport4!$B$8:$T$255,10)</f>
        <v>91.5</v>
      </c>
      <c r="K1060" s="84">
        <f>VLOOKUP($A$1057,Raport4!$B$8:$T$255,11)</f>
        <v>86</v>
      </c>
      <c r="L1060" s="84">
        <f>VLOOKUP($A$1057,Raport4!$B$8:$T$255,12)</f>
        <v>87</v>
      </c>
      <c r="M1060" s="84">
        <f>VLOOKUP($A$1057,Raport4!$B$8:$T$255,12)</f>
        <v>87</v>
      </c>
      <c r="N1060" s="84">
        <f>VLOOKUP($A$1057,Raport4!$B$8:$T$255,14)</f>
        <v>83</v>
      </c>
      <c r="O1060" s="84">
        <f>VLOOKUP($A$1057,Raport4!$B$8:$T$255,15)</f>
        <v>82.5</v>
      </c>
      <c r="P1060" s="84">
        <f>VLOOKUP($A$1057,Raport4!$B$8:$T$255,16)</f>
        <v>85.5</v>
      </c>
      <c r="Q1060" s="84">
        <f>VLOOKUP($A$1057,Raport4!$B$8:$T$255,17)</f>
        <v>84</v>
      </c>
      <c r="R1060" s="84">
        <f>VLOOKUP($A$1057,Raport4!$B$8:$T$255,18)</f>
        <v>85.5</v>
      </c>
      <c r="S1060" s="38">
        <f t="shared" si="578"/>
        <v>1269</v>
      </c>
      <c r="T1060" s="38">
        <f t="shared" si="580"/>
        <v>84.6</v>
      </c>
      <c r="U1060" s="375"/>
      <c r="V1060" s="340"/>
    </row>
    <row r="1061" spans="1:22" ht="15" customHeight="1">
      <c r="A1061" s="361"/>
      <c r="B1061" s="77" t="str">
        <f>VLOOKUP($A$1057,PresensiMIPA!$A$7:$W$360,4)</f>
        <v>3526030506030001</v>
      </c>
      <c r="C1061" s="35" t="s">
        <v>24</v>
      </c>
      <c r="D1061" s="84">
        <f>VLOOKUP($A$1057,Raport5!$B$8:$T$280,4)</f>
        <v>89</v>
      </c>
      <c r="E1061" s="84">
        <f>VLOOKUP($A$1057,Raport5!$B$8:$T$280,5)</f>
        <v>88.5</v>
      </c>
      <c r="F1061" s="84">
        <f>VLOOKUP($A$1057,Raport5!$B$8:$T$280,6)</f>
        <v>88</v>
      </c>
      <c r="G1061" s="84">
        <f>VLOOKUP($A$1057,Raport5!$B$8:$T$280,7)</f>
        <v>84.5</v>
      </c>
      <c r="H1061" s="84">
        <f>VLOOKUP($A$1057,Raport5!$B$8:$T$280,8)</f>
        <v>86.5</v>
      </c>
      <c r="I1061" s="84">
        <f>VLOOKUP($A$1057,Raport5!$B$8:$T$280,9)</f>
        <v>86.5</v>
      </c>
      <c r="J1061" s="84">
        <f>VLOOKUP($A$1057,Raport5!$B$8:$T$280,10)</f>
        <v>93.5</v>
      </c>
      <c r="K1061" s="84">
        <f>VLOOKUP($A$1057,Raport5!$B$8:$T$280,11)</f>
        <v>92</v>
      </c>
      <c r="L1061" s="84">
        <f>VLOOKUP($A$1057,Raport5!$B$8:$T$280,12)</f>
        <v>90</v>
      </c>
      <c r="M1061" s="84">
        <f>VLOOKUP($A$1057,Raport5!$B$8:$T$280,13)</f>
        <v>79</v>
      </c>
      <c r="N1061" s="84">
        <f>VLOOKUP($A$1057,Raport5!$B$8:$T$280,14)</f>
        <v>89.5</v>
      </c>
      <c r="O1061" s="84">
        <f>VLOOKUP($A$1057,Raport5!$B$8:$T$280,15)</f>
        <v>94</v>
      </c>
      <c r="P1061" s="84">
        <f>VLOOKUP($A$1057,Raport5!$B$8:$T$280,16)</f>
        <v>84</v>
      </c>
      <c r="Q1061" s="84">
        <f>VLOOKUP($A$1057,Raport5!$B$8:$T$280,17)</f>
        <v>88.5</v>
      </c>
      <c r="R1061" s="84">
        <f>VLOOKUP($A$1057,Raport5!$B$8:$T$280,18)</f>
        <v>88</v>
      </c>
      <c r="S1061" s="38">
        <f t="shared" si="578"/>
        <v>1321.5</v>
      </c>
      <c r="T1061" s="38">
        <f t="shared" si="580"/>
        <v>88.1</v>
      </c>
      <c r="U1061" s="375"/>
      <c r="V1061" s="340"/>
    </row>
    <row r="1062" spans="1:22" ht="15" customHeight="1">
      <c r="A1062" s="361"/>
      <c r="B1062" s="78">
        <f>VLOOKUP($A$1057,PresensiMIPA!$A$7:$W$360,2)</f>
        <v>12299</v>
      </c>
      <c r="C1062" s="35" t="s">
        <v>67</v>
      </c>
      <c r="D1062" s="84">
        <f>VLOOKUP($A$1057,Raport6!$B$8:$T$280,4)</f>
        <v>89</v>
      </c>
      <c r="E1062" s="84">
        <f>VLOOKUP($A$1057,Raport6!$B$8:$T$280,5)</f>
        <v>88.5</v>
      </c>
      <c r="F1062" s="84">
        <f>VLOOKUP($A$1057,Raport6!$B$8:$T$280,6)</f>
        <v>91</v>
      </c>
      <c r="G1062" s="84">
        <f>VLOOKUP($A$1057,Raport6!$B$8:$T$280,7)</f>
        <v>84.5</v>
      </c>
      <c r="H1062" s="84">
        <f>VLOOKUP($A$1057,Raport6!$B$8:$T$280,8)</f>
        <v>87.5</v>
      </c>
      <c r="I1062" s="84">
        <f>VLOOKUP($A$1057,Raport6!$B$8:$T$280,9)</f>
        <v>87.5</v>
      </c>
      <c r="J1062" s="84">
        <f>VLOOKUP($A$1057,Raport6!$B$8:$T$280,10)</f>
        <v>96.5</v>
      </c>
      <c r="K1062" s="84">
        <f>VLOOKUP($A$1057,Raport6!$B$8:$T$280,11)</f>
        <v>95.5</v>
      </c>
      <c r="L1062" s="84">
        <f>VLOOKUP($A$1057,Raport6!$B$8:$T$280,12)</f>
        <v>91.5</v>
      </c>
      <c r="M1062" s="84">
        <f>VLOOKUP($A$1057,Raport6!$B$8:$T$280,13)</f>
        <v>85.5</v>
      </c>
      <c r="N1062" s="84">
        <f>VLOOKUP($A$1057,Raport6!$B$8:$T$280,14)</f>
        <v>86.5</v>
      </c>
      <c r="O1062" s="84">
        <f>VLOOKUP($A$1057,Raport6!$B$8:$T$280,15)</f>
        <v>94</v>
      </c>
      <c r="P1062" s="84">
        <f>VLOOKUP($A$1057,Raport6!$B$8:$T$280,16)</f>
        <v>82</v>
      </c>
      <c r="Q1062" s="84">
        <f>VLOOKUP($A$1057,Raport6!$B$8:$T$280,17)</f>
        <v>89.5</v>
      </c>
      <c r="R1062" s="84">
        <f>VLOOKUP($A$1057,Raport6!$B$8:$T$280,18)</f>
        <v>89.5</v>
      </c>
      <c r="S1062" s="38">
        <f t="shared" si="578"/>
        <v>1338.5</v>
      </c>
      <c r="T1062" s="38">
        <f t="shared" si="580"/>
        <v>89.23</v>
      </c>
      <c r="U1062" s="375"/>
      <c r="V1062" s="340"/>
    </row>
    <row r="1063" spans="1:22" ht="15" customHeight="1">
      <c r="A1063" s="361"/>
      <c r="B1063" s="78" t="str">
        <f>VLOOKUP($A$1057,PresensiMIPA!$A$7:$W$360,3)</f>
        <v>0038618681</v>
      </c>
      <c r="C1063" s="28" t="s">
        <v>21</v>
      </c>
      <c r="D1063" s="40">
        <f t="shared" ref="D1063:S1063" si="581">ROUND(((D1057+D1058+D1059+D1060+D1061+D1062)/6),2)</f>
        <v>82.75</v>
      </c>
      <c r="E1063" s="40">
        <f t="shared" si="581"/>
        <v>80.25</v>
      </c>
      <c r="F1063" s="40">
        <f t="shared" si="581"/>
        <v>81.17</v>
      </c>
      <c r="G1063" s="40">
        <f t="shared" si="581"/>
        <v>82.17</v>
      </c>
      <c r="H1063" s="40">
        <f t="shared" si="581"/>
        <v>82.25</v>
      </c>
      <c r="I1063" s="40">
        <f t="shared" si="581"/>
        <v>83.5</v>
      </c>
      <c r="J1063" s="40">
        <f t="shared" si="581"/>
        <v>89.75</v>
      </c>
      <c r="K1063" s="40">
        <f t="shared" si="581"/>
        <v>87.33</v>
      </c>
      <c r="L1063" s="40">
        <f t="shared" si="581"/>
        <v>87.08</v>
      </c>
      <c r="M1063" s="40">
        <f t="shared" ref="M1063" si="582">ROUND(((M1057+M1058+M1059+M1060+M1061+M1062)/6),2)</f>
        <v>80.75</v>
      </c>
      <c r="N1063" s="40">
        <f t="shared" si="581"/>
        <v>81.33</v>
      </c>
      <c r="O1063" s="40">
        <f t="shared" si="581"/>
        <v>83.83</v>
      </c>
      <c r="P1063" s="40">
        <f t="shared" si="581"/>
        <v>81</v>
      </c>
      <c r="Q1063" s="40">
        <f t="shared" si="581"/>
        <v>83.5</v>
      </c>
      <c r="R1063" s="40">
        <f t="shared" si="581"/>
        <v>84.5</v>
      </c>
      <c r="S1063" s="39">
        <f t="shared" si="581"/>
        <v>1251.17</v>
      </c>
      <c r="T1063" s="40">
        <f t="shared" si="580"/>
        <v>83.41</v>
      </c>
      <c r="U1063" s="375"/>
      <c r="V1063" s="340"/>
    </row>
    <row r="1064" spans="1:22" ht="15" customHeight="1">
      <c r="A1064" s="361"/>
      <c r="B1064" s="78"/>
      <c r="C1064" s="28" t="s">
        <v>206</v>
      </c>
      <c r="D1064" s="79">
        <f>VLOOKUP($A$1057,'Nilai USP'!$B$8:$T$280,4)</f>
        <v>94</v>
      </c>
      <c r="E1064" s="79">
        <f>VLOOKUP($A$1057,'Nilai USP'!$B$8:$T$280,5)</f>
        <v>86.92307692307692</v>
      </c>
      <c r="F1064" s="79">
        <f>VLOOKUP($A$1057,'Nilai USP'!$B$8:$T$280,6)</f>
        <v>94</v>
      </c>
      <c r="G1064" s="79">
        <f>VLOOKUP($A$1057,'Nilai USP'!$B$8:$T$280,7)</f>
        <v>89</v>
      </c>
      <c r="H1064" s="79">
        <f>VLOOKUP($A$1057,'Nilai USP'!$B$8:$T$280,8)</f>
        <v>87</v>
      </c>
      <c r="I1064" s="79">
        <f>VLOOKUP($A$1057,'Nilai USP'!$B$8:$T$280,9)</f>
        <v>96</v>
      </c>
      <c r="J1064" s="79">
        <f>VLOOKUP($A$1057,'Nilai USP'!$B$8:$T$280,10)</f>
        <v>96</v>
      </c>
      <c r="K1064" s="79">
        <f>VLOOKUP($A$1057,'Nilai USP'!$B$8:$T$280,11)</f>
        <v>97</v>
      </c>
      <c r="L1064" s="79">
        <f>VLOOKUP($A$1057,'Nilai USP'!$B$8:$T$280,12)</f>
        <v>93</v>
      </c>
      <c r="M1064" s="79">
        <f>VLOOKUP($A$1057,'Nilai USP'!$B$8:$T$280,13)</f>
        <v>96.470588235294116</v>
      </c>
      <c r="N1064" s="79">
        <f>VLOOKUP($A$1057,'Nilai USP'!$B$8:$T$280,14)</f>
        <v>90</v>
      </c>
      <c r="O1064" s="79">
        <f>VLOOKUP($A$1057,'Nilai USP'!$B$8:$T$280,15)</f>
        <v>85</v>
      </c>
      <c r="P1064" s="79">
        <f>VLOOKUP($A$1057,'Nilai USP'!$B$8:$T$280,16)</f>
        <v>90</v>
      </c>
      <c r="Q1064" s="79">
        <f>VLOOKUP($A$1057,'Nilai USP'!$B$8:$T$280,17)</f>
        <v>86</v>
      </c>
      <c r="R1064" s="79">
        <f>VLOOKUP($A$1057,'Nilai USP'!$B$8:$T$280,18)</f>
        <v>89</v>
      </c>
      <c r="S1064" s="38">
        <f t="shared" ref="S1064:S1071" si="583">SUM(D1064:R1064)</f>
        <v>1369.393665158371</v>
      </c>
      <c r="T1064" s="38">
        <f t="shared" si="580"/>
        <v>91.29</v>
      </c>
      <c r="U1064" s="375"/>
      <c r="V1064" s="340"/>
    </row>
    <row r="1065" spans="1:22" ht="15" customHeight="1" thickBot="1">
      <c r="A1065" s="362"/>
      <c r="B1065" s="29"/>
      <c r="C1065" s="37" t="s">
        <v>205</v>
      </c>
      <c r="D1065" s="41">
        <f t="shared" ref="D1065:R1065" si="584">ROUND((D1063*$V$6+D1064*$V$7),0)</f>
        <v>88</v>
      </c>
      <c r="E1065" s="41">
        <f t="shared" si="584"/>
        <v>84</v>
      </c>
      <c r="F1065" s="41">
        <f t="shared" si="584"/>
        <v>88</v>
      </c>
      <c r="G1065" s="41">
        <f t="shared" si="584"/>
        <v>86</v>
      </c>
      <c r="H1065" s="41">
        <f t="shared" si="584"/>
        <v>85</v>
      </c>
      <c r="I1065" s="41">
        <f t="shared" si="584"/>
        <v>90</v>
      </c>
      <c r="J1065" s="41">
        <f t="shared" si="584"/>
        <v>93</v>
      </c>
      <c r="K1065" s="41">
        <f t="shared" si="584"/>
        <v>92</v>
      </c>
      <c r="L1065" s="41">
        <f t="shared" si="584"/>
        <v>90</v>
      </c>
      <c r="M1065" s="41">
        <f t="shared" si="584"/>
        <v>89</v>
      </c>
      <c r="N1065" s="41">
        <f t="shared" si="584"/>
        <v>86</v>
      </c>
      <c r="O1065" s="41">
        <f t="shared" si="584"/>
        <v>84</v>
      </c>
      <c r="P1065" s="41">
        <f t="shared" si="584"/>
        <v>86</v>
      </c>
      <c r="Q1065" s="41">
        <f t="shared" si="584"/>
        <v>85</v>
      </c>
      <c r="R1065" s="41">
        <f t="shared" si="584"/>
        <v>87</v>
      </c>
      <c r="S1065" s="41">
        <f t="shared" si="583"/>
        <v>1313</v>
      </c>
      <c r="T1065" s="41">
        <f t="shared" si="580"/>
        <v>87.53</v>
      </c>
      <c r="U1065" s="376"/>
      <c r="V1065" s="341"/>
    </row>
    <row r="1066" spans="1:22" ht="15" customHeight="1" thickTop="1">
      <c r="A1066" s="377">
        <v>118</v>
      </c>
      <c r="B1066" s="26"/>
      <c r="C1066" s="34" t="s">
        <v>34</v>
      </c>
      <c r="D1066" s="83">
        <f>VLOOKUP($A$1066,Raport1!$B$8:$T$280,4)</f>
        <v>76.5</v>
      </c>
      <c r="E1066" s="83">
        <f>VLOOKUP($A$1066,Raport1!$B$8:$T$280,5)</f>
        <v>84</v>
      </c>
      <c r="F1066" s="83">
        <f>VLOOKUP($A$1066,Raport1!$B$8:$T$280,6)</f>
        <v>76</v>
      </c>
      <c r="G1066" s="83">
        <f>VLOOKUP($A$1066,Raport1!$B$8:$T$280,7)</f>
        <v>76.5</v>
      </c>
      <c r="H1066" s="83">
        <f>VLOOKUP($A$1066,Raport1!$B$8:$T$280,8)</f>
        <v>80</v>
      </c>
      <c r="I1066" s="83">
        <f>VLOOKUP($A$1066,Raport1!$B$8:$T$280,9)</f>
        <v>81</v>
      </c>
      <c r="J1066" s="83">
        <f>VLOOKUP($A$1066,Raport1!$B$8:$T$280,10)</f>
        <v>91</v>
      </c>
      <c r="K1066" s="83">
        <f>VLOOKUP($A$1066,Raport1!$B$8:$T$280,11)</f>
        <v>81</v>
      </c>
      <c r="L1066" s="83">
        <f>VLOOKUP($A$1066,Raport1!$B$8:$T$280,12)</f>
        <v>84</v>
      </c>
      <c r="M1066" s="83">
        <f>VLOOKUP($A$1066,Raport1!$B$8:$T$280,13)</f>
        <v>76</v>
      </c>
      <c r="N1066" s="83">
        <f>VLOOKUP($A$1066,Raport1!$B$8:$T$280,14)</f>
        <v>77.5</v>
      </c>
      <c r="O1066" s="83">
        <f>VLOOKUP($A$1066,Raport1!$B$8:$T$280,15)</f>
        <v>75</v>
      </c>
      <c r="P1066" s="83">
        <f>VLOOKUP($A$1066,Raport1!$B$8:$T$280,16)</f>
        <v>72</v>
      </c>
      <c r="Q1066" s="83">
        <f>VLOOKUP($A$1066,Raport1!$B$8:$T$280,17)</f>
        <v>75.5</v>
      </c>
      <c r="R1066" s="83">
        <f>VLOOKUP($A$1066,Raport1!$B$8:$T$280,18)</f>
        <v>85</v>
      </c>
      <c r="S1066" s="80">
        <f t="shared" si="583"/>
        <v>1191</v>
      </c>
      <c r="T1066" s="80">
        <f t="shared" ref="T1066:T1074" si="585">ROUND(S1066/COUNT(D1066:R1066),2)</f>
        <v>79.400000000000006</v>
      </c>
      <c r="U1066" s="378" t="s">
        <v>203</v>
      </c>
      <c r="V1066" s="340" t="s">
        <v>240</v>
      </c>
    </row>
    <row r="1067" spans="1:22" ht="15" customHeight="1">
      <c r="A1067" s="361"/>
      <c r="B1067" s="26"/>
      <c r="C1067" s="35" t="s">
        <v>35</v>
      </c>
      <c r="D1067" s="84">
        <f>VLOOKUP($A$1066,Raport2!$B$8:$T$280,4)</f>
        <v>78.5</v>
      </c>
      <c r="E1067" s="84">
        <f>VLOOKUP($A$1066,Raport2!$B$8:$T$280,5)</f>
        <v>84</v>
      </c>
      <c r="F1067" s="84">
        <f>VLOOKUP($A$1066,Raport2!$B$8:$T$280,6)</f>
        <v>76.5</v>
      </c>
      <c r="G1067" s="84">
        <f>VLOOKUP($A$1066,Raport2!$B$8:$T$280,7)</f>
        <v>80</v>
      </c>
      <c r="H1067" s="84">
        <f>VLOOKUP($A$1066,Raport2!$B$8:$T$280,8)</f>
        <v>80</v>
      </c>
      <c r="I1067" s="84">
        <f>VLOOKUP($A$1066,Raport2!$B$8:$T$280,9)</f>
        <v>86</v>
      </c>
      <c r="J1067" s="84">
        <f>VLOOKUP($A$1066,Raport2!$B$8:$T$280,10)</f>
        <v>91</v>
      </c>
      <c r="K1067" s="84">
        <f>VLOOKUP($A$1066,Raport2!$B$8:$T$280,11)</f>
        <v>82.5</v>
      </c>
      <c r="L1067" s="84">
        <f>VLOOKUP($A$1066,Raport2!$B$8:$T$280,12)</f>
        <v>83.5</v>
      </c>
      <c r="M1067" s="84">
        <f>VLOOKUP($A$1066,Raport2!$B$8:$T$280,13)</f>
        <v>84</v>
      </c>
      <c r="N1067" s="84">
        <f>VLOOKUP($A$1066,Raport2!$B$8:$T$280,14)</f>
        <v>82</v>
      </c>
      <c r="O1067" s="84">
        <f>VLOOKUP($A$1066,Raport2!$B$8:$T$280,15)</f>
        <v>79.5</v>
      </c>
      <c r="P1067" s="84">
        <f>VLOOKUP($A$1066,Raport2!$B$8:$T$280,16)</f>
        <v>81</v>
      </c>
      <c r="Q1067" s="84">
        <f>VLOOKUP($A$1066,Raport2!$B$8:$T$280,17)</f>
        <v>79.5</v>
      </c>
      <c r="R1067" s="84">
        <f>VLOOKUP($A$1066,Raport2!$B$8:$T$280,18)</f>
        <v>90.5</v>
      </c>
      <c r="S1067" s="38">
        <f t="shared" si="583"/>
        <v>1238.5</v>
      </c>
      <c r="T1067" s="38">
        <f t="shared" si="585"/>
        <v>82.57</v>
      </c>
      <c r="U1067" s="379"/>
      <c r="V1067" s="340"/>
    </row>
    <row r="1068" spans="1:22" ht="15" customHeight="1">
      <c r="A1068" s="361"/>
      <c r="B1068" s="342" t="str">
        <f>VLOOKUP($A$1066,PresensiMIPA!$A$7:$W$360,7)</f>
        <v>KAORI AZZAHRA</v>
      </c>
      <c r="C1068" s="35" t="s">
        <v>22</v>
      </c>
      <c r="D1068" s="84">
        <f>VLOOKUP($A$1066,Raport3!$B$8:$T$280,4)</f>
        <v>81.5</v>
      </c>
      <c r="E1068" s="84">
        <f>VLOOKUP($A$1066,Raport3!$B$8:$T$280,5)</f>
        <v>87</v>
      </c>
      <c r="F1068" s="84">
        <f>VLOOKUP($A$1066,Raport3!$B$8:$T$280,6)</f>
        <v>83</v>
      </c>
      <c r="G1068" s="84">
        <f>VLOOKUP($A$1066,Raport3!$B$8:$T$280,7)</f>
        <v>90</v>
      </c>
      <c r="H1068" s="84">
        <f>VLOOKUP($A$1066,Raport3!$B$8:$T$280,8)</f>
        <v>83</v>
      </c>
      <c r="I1068" s="84">
        <f>VLOOKUP($A$1066,Raport3!$B$8:$T$280,9)</f>
        <v>90</v>
      </c>
      <c r="J1068" s="84">
        <f>VLOOKUP($A$1066,Raport3!$B$8:$T$280,10)</f>
        <v>93</v>
      </c>
      <c r="K1068" s="84">
        <f>VLOOKUP($A$1066,Raport3!$B$8:$T$280,11)</f>
        <v>84</v>
      </c>
      <c r="L1068" s="84">
        <f>VLOOKUP($A$1066,Raport3!$B$8:$T$280,12)</f>
        <v>86</v>
      </c>
      <c r="M1068" s="84">
        <f>VLOOKUP($A$1066,Raport3!$B$8:$T$280,13)</f>
        <v>82.5</v>
      </c>
      <c r="N1068" s="84">
        <f>VLOOKUP($A$1066,Raport3!$B$8:$T$280,14)</f>
        <v>85.5</v>
      </c>
      <c r="O1068" s="84">
        <f>VLOOKUP($A$1066,Raport3!$B$8:$T$280,15)</f>
        <v>81</v>
      </c>
      <c r="P1068" s="84">
        <f>VLOOKUP($A$1066,Raport3!$B$8:$T$280,16)</f>
        <v>81</v>
      </c>
      <c r="Q1068" s="84">
        <f>VLOOKUP($A$1066,Raport3!$B$8:$T$280,17)</f>
        <v>83</v>
      </c>
      <c r="R1068" s="84">
        <f>VLOOKUP($A$1066,Raport3!$B$8:$T$280,18)</f>
        <v>90</v>
      </c>
      <c r="S1068" s="38">
        <f t="shared" si="583"/>
        <v>1280.5</v>
      </c>
      <c r="T1068" s="38">
        <f t="shared" si="585"/>
        <v>85.37</v>
      </c>
      <c r="U1068" s="379"/>
      <c r="V1068" s="340"/>
    </row>
    <row r="1069" spans="1:22" ht="15" customHeight="1">
      <c r="A1069" s="361"/>
      <c r="B1069" s="342"/>
      <c r="C1069" s="35" t="s">
        <v>23</v>
      </c>
      <c r="D1069" s="84">
        <f>VLOOKUP($A$1066,Raport4!$B$8:$T$255,4)</f>
        <v>81.5</v>
      </c>
      <c r="E1069" s="84">
        <f>VLOOKUP($A$1066,Raport4!$B$8:$T$255,5)</f>
        <v>89</v>
      </c>
      <c r="F1069" s="84">
        <f>VLOOKUP($A$1066,Raport4!$B$8:$T$255,6)</f>
        <v>83.5</v>
      </c>
      <c r="G1069" s="84">
        <f>VLOOKUP($A$1066,Raport4!$B$8:$T$255,7)</f>
        <v>91.5</v>
      </c>
      <c r="H1069" s="84">
        <f>VLOOKUP($A$1066,Raport4!$B$8:$T$255,8)</f>
        <v>88</v>
      </c>
      <c r="I1069" s="84">
        <f>VLOOKUP($A$1066,Raport4!$B$8:$T$255,9)</f>
        <v>91</v>
      </c>
      <c r="J1069" s="84">
        <f>VLOOKUP($A$1066,Raport4!$B$8:$T$255,10)</f>
        <v>95</v>
      </c>
      <c r="K1069" s="84">
        <f>VLOOKUP($A$1066,Raport4!$B$8:$T$255,11)</f>
        <v>86</v>
      </c>
      <c r="L1069" s="84">
        <f>VLOOKUP($A$1066,Raport4!$B$8:$T$255,12)</f>
        <v>90</v>
      </c>
      <c r="M1069" s="84">
        <f>VLOOKUP($A$1066,Raport4!$B$8:$T$255,12)</f>
        <v>90</v>
      </c>
      <c r="N1069" s="84">
        <f>VLOOKUP($A$1066,Raport4!$B$8:$T$255,14)</f>
        <v>87</v>
      </c>
      <c r="O1069" s="84">
        <f>VLOOKUP($A$1066,Raport4!$B$8:$T$255,15)</f>
        <v>82.5</v>
      </c>
      <c r="P1069" s="84">
        <f>VLOOKUP($A$1066,Raport4!$B$8:$T$255,16)</f>
        <v>88.5</v>
      </c>
      <c r="Q1069" s="84">
        <f>VLOOKUP($A$1066,Raport4!$B$8:$T$255,17)</f>
        <v>84</v>
      </c>
      <c r="R1069" s="84">
        <f>VLOOKUP($A$1066,Raport4!$B$8:$T$255,18)</f>
        <v>93.5</v>
      </c>
      <c r="S1069" s="38">
        <f t="shared" si="583"/>
        <v>1321</v>
      </c>
      <c r="T1069" s="38">
        <f t="shared" si="585"/>
        <v>88.07</v>
      </c>
      <c r="U1069" s="379"/>
      <c r="V1069" s="340"/>
    </row>
    <row r="1070" spans="1:22" ht="15" customHeight="1">
      <c r="A1070" s="361"/>
      <c r="B1070" s="77" t="str">
        <f>VLOOKUP($A$1066,PresensiMIPA!$A$7:$W$360,4)</f>
        <v>3526046007040002</v>
      </c>
      <c r="C1070" s="35" t="s">
        <v>24</v>
      </c>
      <c r="D1070" s="84">
        <f>VLOOKUP($A$1066,Raport5!$B$8:$T$280,4)</f>
        <v>0</v>
      </c>
      <c r="E1070" s="84">
        <f>VLOOKUP($A$1066,Raport5!$B$8:$T$280,5)</f>
        <v>0</v>
      </c>
      <c r="F1070" s="84">
        <f>VLOOKUP($A$1066,Raport5!$B$8:$T$280,6)</f>
        <v>0</v>
      </c>
      <c r="G1070" s="84">
        <f>VLOOKUP($A$1066,Raport5!$B$8:$T$280,7)</f>
        <v>0</v>
      </c>
      <c r="H1070" s="84">
        <f>VLOOKUP($A$1066,Raport5!$B$8:$T$280,8)</f>
        <v>0</v>
      </c>
      <c r="I1070" s="84">
        <f>VLOOKUP($A$1066,Raport5!$B$8:$T$280,9)</f>
        <v>0</v>
      </c>
      <c r="J1070" s="84">
        <f>VLOOKUP($A$1066,Raport5!$B$8:$T$280,10)</f>
        <v>0</v>
      </c>
      <c r="K1070" s="84">
        <f>VLOOKUP($A$1066,Raport5!$B$8:$T$280,11)</f>
        <v>0</v>
      </c>
      <c r="L1070" s="84">
        <f>VLOOKUP($A$1066,Raport5!$B$8:$T$280,12)</f>
        <v>0</v>
      </c>
      <c r="M1070" s="84">
        <f>VLOOKUP($A$1066,Raport5!$B$8:$T$280,13)</f>
        <v>0</v>
      </c>
      <c r="N1070" s="84">
        <f>VLOOKUP($A$1066,Raport5!$B$8:$T$280,14)</f>
        <v>0</v>
      </c>
      <c r="O1070" s="84">
        <f>VLOOKUP($A$1066,Raport5!$B$8:$T$280,15)</f>
        <v>0</v>
      </c>
      <c r="P1070" s="84">
        <f>VLOOKUP($A$1066,Raport5!$B$8:$T$280,16)</f>
        <v>0</v>
      </c>
      <c r="Q1070" s="84">
        <f>VLOOKUP($A$1066,Raport5!$B$8:$T$280,17)</f>
        <v>0</v>
      </c>
      <c r="R1070" s="84">
        <f>VLOOKUP($A$1066,Raport5!$B$8:$T$280,18)</f>
        <v>0</v>
      </c>
      <c r="S1070" s="38">
        <f t="shared" si="583"/>
        <v>0</v>
      </c>
      <c r="T1070" s="38">
        <f t="shared" si="585"/>
        <v>0</v>
      </c>
      <c r="U1070" s="379"/>
      <c r="V1070" s="340"/>
    </row>
    <row r="1071" spans="1:22" ht="15" customHeight="1">
      <c r="A1071" s="361"/>
      <c r="B1071" s="78">
        <f>VLOOKUP($A$1066,PresensiMIPA!$A$7:$W$360,2)</f>
        <v>12303</v>
      </c>
      <c r="C1071" s="35" t="s">
        <v>67</v>
      </c>
      <c r="D1071" s="84" t="e">
        <f>VLOOKUP($A$1066,Raport6!$B$8:$T$280,4)</f>
        <v>#DIV/0!</v>
      </c>
      <c r="E1071" s="84">
        <f>VLOOKUP($A$1066,Raport6!$B$8:$T$280,5)</f>
        <v>20</v>
      </c>
      <c r="F1071" s="84" t="e">
        <f>VLOOKUP($A$1066,Raport6!$B$8:$T$280,6)</f>
        <v>#DIV/0!</v>
      </c>
      <c r="G1071" s="84" t="e">
        <f>VLOOKUP($A$1066,Raport6!$B$8:$T$280,7)</f>
        <v>#DIV/0!</v>
      </c>
      <c r="H1071" s="84">
        <f>VLOOKUP($A$1066,Raport6!$B$8:$T$280,8)</f>
        <v>60</v>
      </c>
      <c r="I1071" s="84">
        <f>VLOOKUP($A$1066,Raport6!$B$8:$T$280,9)</f>
        <v>20</v>
      </c>
      <c r="J1071" s="84" t="e">
        <f>VLOOKUP($A$1066,Raport6!$B$8:$T$280,10)</f>
        <v>#DIV/0!</v>
      </c>
      <c r="K1071" s="84">
        <f>VLOOKUP($A$1066,Raport6!$B$8:$T$280,11)</f>
        <v>20</v>
      </c>
      <c r="L1071" s="84">
        <f>VLOOKUP($A$1066,Raport6!$B$8:$T$280,12)</f>
        <v>21.5</v>
      </c>
      <c r="M1071" s="84" t="e">
        <f>VLOOKUP($A$1066,Raport6!$B$8:$T$280,13)</f>
        <v>#DIV/0!</v>
      </c>
      <c r="N1071" s="84" t="e">
        <f>VLOOKUP($A$1066,Raport6!$B$8:$T$280,14)</f>
        <v>#DIV/0!</v>
      </c>
      <c r="O1071" s="84">
        <f>VLOOKUP($A$1066,Raport6!$B$8:$T$280,15)</f>
        <v>20</v>
      </c>
      <c r="P1071" s="84" t="e">
        <f>VLOOKUP($A$1066,Raport6!$B$8:$T$280,16)</f>
        <v>#DIV/0!</v>
      </c>
      <c r="Q1071" s="84" t="e">
        <f>VLOOKUP($A$1066,Raport6!$B$8:$T$280,17)</f>
        <v>#DIV/0!</v>
      </c>
      <c r="R1071" s="84">
        <f>VLOOKUP($A$1066,Raport6!$B$8:$T$280,18)</f>
        <v>15</v>
      </c>
      <c r="S1071" s="38" t="e">
        <f t="shared" si="583"/>
        <v>#DIV/0!</v>
      </c>
      <c r="T1071" s="38" t="e">
        <f t="shared" si="585"/>
        <v>#DIV/0!</v>
      </c>
      <c r="U1071" s="379"/>
      <c r="V1071" s="340"/>
    </row>
    <row r="1072" spans="1:22" ht="15" customHeight="1">
      <c r="A1072" s="361"/>
      <c r="B1072" s="78" t="str">
        <f>VLOOKUP($A$1066,PresensiMIPA!$A$7:$W$360,3)</f>
        <v>0043311286</v>
      </c>
      <c r="C1072" s="28" t="s">
        <v>21</v>
      </c>
      <c r="D1072" s="305" t="e">
        <f t="shared" ref="D1072:S1072" si="586">ROUND(((D1066+D1067+D1068+D1069+D1070+D1071)/6),2)</f>
        <v>#DIV/0!</v>
      </c>
      <c r="E1072" s="305">
        <f t="shared" si="586"/>
        <v>60.67</v>
      </c>
      <c r="F1072" s="305" t="e">
        <f t="shared" si="586"/>
        <v>#DIV/0!</v>
      </c>
      <c r="G1072" s="305" t="e">
        <f t="shared" si="586"/>
        <v>#DIV/0!</v>
      </c>
      <c r="H1072" s="305">
        <f t="shared" si="586"/>
        <v>65.17</v>
      </c>
      <c r="I1072" s="305">
        <f t="shared" si="586"/>
        <v>61.33</v>
      </c>
      <c r="J1072" s="305" t="e">
        <f t="shared" si="586"/>
        <v>#DIV/0!</v>
      </c>
      <c r="K1072" s="305">
        <f t="shared" si="586"/>
        <v>58.92</v>
      </c>
      <c r="L1072" s="305">
        <f t="shared" si="586"/>
        <v>60.83</v>
      </c>
      <c r="M1072" s="305" t="e">
        <f t="shared" ref="M1072" si="587">ROUND(((M1066+M1067+M1068+M1069+M1070+M1071)/6),2)</f>
        <v>#DIV/0!</v>
      </c>
      <c r="N1072" s="305" t="e">
        <f t="shared" si="586"/>
        <v>#DIV/0!</v>
      </c>
      <c r="O1072" s="305">
        <f t="shared" si="586"/>
        <v>56.33</v>
      </c>
      <c r="P1072" s="305" t="e">
        <f t="shared" si="586"/>
        <v>#DIV/0!</v>
      </c>
      <c r="Q1072" s="305" t="e">
        <f t="shared" si="586"/>
        <v>#DIV/0!</v>
      </c>
      <c r="R1072" s="305">
        <f t="shared" si="586"/>
        <v>62.33</v>
      </c>
      <c r="S1072" s="306" t="e">
        <f t="shared" si="586"/>
        <v>#DIV/0!</v>
      </c>
      <c r="T1072" s="308" t="e">
        <f t="shared" si="585"/>
        <v>#DIV/0!</v>
      </c>
      <c r="U1072" s="379"/>
      <c r="V1072" s="340"/>
    </row>
    <row r="1073" spans="1:22" ht="15" customHeight="1">
      <c r="A1073" s="361"/>
      <c r="B1073" s="78"/>
      <c r="C1073" s="28" t="s">
        <v>206</v>
      </c>
      <c r="D1073" s="79">
        <f>VLOOKUP($A$1066,'Nilai USP'!$B$8:$T$280,4)</f>
        <v>0</v>
      </c>
      <c r="E1073" s="79">
        <f>VLOOKUP($A$1066,'Nilai USP'!$B$8:$T$280,5)</f>
        <v>0</v>
      </c>
      <c r="F1073" s="79">
        <f>VLOOKUP($A$1066,'Nilai USP'!$B$8:$T$280,6)</f>
        <v>0</v>
      </c>
      <c r="G1073" s="79">
        <f>VLOOKUP($A$1066,'Nilai USP'!$B$8:$T$280,7)</f>
        <v>0</v>
      </c>
      <c r="H1073" s="79">
        <f>VLOOKUP($A$1066,'Nilai USP'!$B$8:$T$280,8)</f>
        <v>0</v>
      </c>
      <c r="I1073" s="79">
        <f>VLOOKUP($A$1066,'Nilai USP'!$B$8:$T$280,9)</f>
        <v>0</v>
      </c>
      <c r="J1073" s="79">
        <f>VLOOKUP($A$1066,'Nilai USP'!$B$8:$T$280,10)</f>
        <v>0</v>
      </c>
      <c r="K1073" s="79">
        <f>VLOOKUP($A$1066,'Nilai USP'!$B$8:$T$280,11)</f>
        <v>0</v>
      </c>
      <c r="L1073" s="79">
        <f>VLOOKUP($A$1066,'Nilai USP'!$B$8:$T$280,12)</f>
        <v>0</v>
      </c>
      <c r="M1073" s="79">
        <f>VLOOKUP($A$1066,'Nilai USP'!$B$8:$T$280,13)</f>
        <v>0</v>
      </c>
      <c r="N1073" s="79">
        <f>VLOOKUP($A$1066,'Nilai USP'!$B$8:$T$280,14)</f>
        <v>0</v>
      </c>
      <c r="O1073" s="79">
        <f>VLOOKUP($A$1066,'Nilai USP'!$B$8:$T$280,15)</f>
        <v>0</v>
      </c>
      <c r="P1073" s="79">
        <f>VLOOKUP($A$1066,'Nilai USP'!$B$8:$T$280,16)</f>
        <v>0</v>
      </c>
      <c r="Q1073" s="79">
        <f>VLOOKUP($A$1066,'Nilai USP'!$B$8:$T$280,17)</f>
        <v>0</v>
      </c>
      <c r="R1073" s="79">
        <f>VLOOKUP($A$1066,'Nilai USP'!$B$8:$T$280,18)</f>
        <v>0</v>
      </c>
      <c r="S1073" s="38">
        <f t="shared" ref="S1073:S1080" si="588">SUM(D1073:R1073)</f>
        <v>0</v>
      </c>
      <c r="T1073" s="38">
        <f t="shared" si="585"/>
        <v>0</v>
      </c>
      <c r="U1073" s="379"/>
      <c r="V1073" s="340"/>
    </row>
    <row r="1074" spans="1:22" ht="15" customHeight="1" thickBot="1">
      <c r="A1074" s="362"/>
      <c r="B1074" s="29"/>
      <c r="C1074" s="37" t="s">
        <v>205</v>
      </c>
      <c r="D1074" s="307" t="e">
        <f t="shared" ref="D1074:R1074" si="589">ROUND((D1072*$V$6+D1073*$V$7),0)</f>
        <v>#DIV/0!</v>
      </c>
      <c r="E1074" s="307">
        <f t="shared" si="589"/>
        <v>30</v>
      </c>
      <c r="F1074" s="307" t="e">
        <f t="shared" si="589"/>
        <v>#DIV/0!</v>
      </c>
      <c r="G1074" s="307" t="e">
        <f t="shared" si="589"/>
        <v>#DIV/0!</v>
      </c>
      <c r="H1074" s="307">
        <f t="shared" si="589"/>
        <v>33</v>
      </c>
      <c r="I1074" s="307">
        <f t="shared" si="589"/>
        <v>31</v>
      </c>
      <c r="J1074" s="307" t="e">
        <f t="shared" si="589"/>
        <v>#DIV/0!</v>
      </c>
      <c r="K1074" s="307">
        <f t="shared" si="589"/>
        <v>29</v>
      </c>
      <c r="L1074" s="307">
        <f t="shared" si="589"/>
        <v>30</v>
      </c>
      <c r="M1074" s="307" t="e">
        <f t="shared" si="589"/>
        <v>#DIV/0!</v>
      </c>
      <c r="N1074" s="307" t="e">
        <f t="shared" si="589"/>
        <v>#DIV/0!</v>
      </c>
      <c r="O1074" s="307">
        <f t="shared" si="589"/>
        <v>28</v>
      </c>
      <c r="P1074" s="307" t="e">
        <f t="shared" si="589"/>
        <v>#DIV/0!</v>
      </c>
      <c r="Q1074" s="307" t="e">
        <f t="shared" si="589"/>
        <v>#DIV/0!</v>
      </c>
      <c r="R1074" s="307">
        <f t="shared" si="589"/>
        <v>31</v>
      </c>
      <c r="S1074" s="307" t="e">
        <f t="shared" si="588"/>
        <v>#DIV/0!</v>
      </c>
      <c r="T1074" s="309" t="e">
        <f t="shared" si="585"/>
        <v>#DIV/0!</v>
      </c>
      <c r="U1074" s="380"/>
      <c r="V1074" s="341"/>
    </row>
    <row r="1075" spans="1:22" ht="15" customHeight="1" thickTop="1">
      <c r="A1075" s="377">
        <v>119</v>
      </c>
      <c r="B1075" s="26"/>
      <c r="C1075" s="34" t="s">
        <v>34</v>
      </c>
      <c r="D1075" s="83">
        <f>VLOOKUP($A$1075,Raport1!$B$8:$T$280,4)</f>
        <v>77.5</v>
      </c>
      <c r="E1075" s="83">
        <f>VLOOKUP($A$1075,Raport1!$B$8:$T$280,5)</f>
        <v>76.5</v>
      </c>
      <c r="F1075" s="83">
        <f>VLOOKUP($A$1075,Raport1!$B$8:$T$280,6)</f>
        <v>74.5</v>
      </c>
      <c r="G1075" s="83">
        <f>VLOOKUP($A$1075,Raport1!$B$8:$T$280,7)</f>
        <v>76</v>
      </c>
      <c r="H1075" s="83">
        <f>VLOOKUP($A$1075,Raport1!$B$8:$T$280,8)</f>
        <v>78</v>
      </c>
      <c r="I1075" s="83">
        <f>VLOOKUP($A$1075,Raport1!$B$8:$T$280,9)</f>
        <v>77</v>
      </c>
      <c r="J1075" s="83">
        <f>VLOOKUP($A$1075,Raport1!$B$8:$T$280,10)</f>
        <v>84</v>
      </c>
      <c r="K1075" s="83">
        <f>VLOOKUP($A$1075,Raport1!$B$8:$T$280,11)</f>
        <v>82</v>
      </c>
      <c r="L1075" s="83">
        <f>VLOOKUP($A$1075,Raport1!$B$8:$T$280,12)</f>
        <v>82.5</v>
      </c>
      <c r="M1075" s="83">
        <f>VLOOKUP($A$1075,Raport1!$B$8:$T$280,13)</f>
        <v>75</v>
      </c>
      <c r="N1075" s="83">
        <f>VLOOKUP($A$1075,Raport1!$B$8:$T$280,14)</f>
        <v>70</v>
      </c>
      <c r="O1075" s="83">
        <f>VLOOKUP($A$1075,Raport1!$B$8:$T$280,15)</f>
        <v>78</v>
      </c>
      <c r="P1075" s="83">
        <f>VLOOKUP($A$1075,Raport1!$B$8:$T$280,16)</f>
        <v>72</v>
      </c>
      <c r="Q1075" s="83">
        <f>VLOOKUP($A$1075,Raport1!$B$8:$T$280,17)</f>
        <v>78.5</v>
      </c>
      <c r="R1075" s="83">
        <f>VLOOKUP($A$1075,Raport1!$B$8:$T$280,18)</f>
        <v>76.5</v>
      </c>
      <c r="S1075" s="80">
        <f t="shared" si="588"/>
        <v>1158</v>
      </c>
      <c r="T1075" s="80">
        <f t="shared" ref="T1075:T1083" si="590">ROUND(S1075/COUNT(D1075:R1075),2)</f>
        <v>77.2</v>
      </c>
      <c r="U1075" s="337" t="s">
        <v>203</v>
      </c>
      <c r="V1075" s="340" t="s">
        <v>33</v>
      </c>
    </row>
    <row r="1076" spans="1:22" ht="15" customHeight="1">
      <c r="A1076" s="361"/>
      <c r="B1076" s="26"/>
      <c r="C1076" s="35" t="s">
        <v>35</v>
      </c>
      <c r="D1076" s="84">
        <f>VLOOKUP($A$1075,Raport2!$B$8:$T$280,4)</f>
        <v>79.5</v>
      </c>
      <c r="E1076" s="84">
        <f>VLOOKUP($A$1075,Raport2!$B$8:$T$280,5)</f>
        <v>77.5</v>
      </c>
      <c r="F1076" s="84">
        <f>VLOOKUP($A$1075,Raport2!$B$8:$T$280,6)</f>
        <v>76.5</v>
      </c>
      <c r="G1076" s="84">
        <f>VLOOKUP($A$1075,Raport2!$B$8:$T$280,7)</f>
        <v>80</v>
      </c>
      <c r="H1076" s="84">
        <f>VLOOKUP($A$1075,Raport2!$B$8:$T$280,8)</f>
        <v>78</v>
      </c>
      <c r="I1076" s="84">
        <f>VLOOKUP($A$1075,Raport2!$B$8:$T$280,9)</f>
        <v>80.5</v>
      </c>
      <c r="J1076" s="84">
        <f>VLOOKUP($A$1075,Raport2!$B$8:$T$280,10)</f>
        <v>86.5</v>
      </c>
      <c r="K1076" s="84">
        <f>VLOOKUP($A$1075,Raport2!$B$8:$T$280,11)</f>
        <v>82</v>
      </c>
      <c r="L1076" s="84">
        <f>VLOOKUP($A$1075,Raport2!$B$8:$T$280,12)</f>
        <v>82.5</v>
      </c>
      <c r="M1076" s="84">
        <f>VLOOKUP($A$1075,Raport2!$B$8:$T$280,13)</f>
        <v>77.5</v>
      </c>
      <c r="N1076" s="84">
        <f>VLOOKUP($A$1075,Raport2!$B$8:$T$280,14)</f>
        <v>78.5</v>
      </c>
      <c r="O1076" s="84">
        <f>VLOOKUP($A$1075,Raport2!$B$8:$T$280,15)</f>
        <v>77</v>
      </c>
      <c r="P1076" s="84">
        <f>VLOOKUP($A$1075,Raport2!$B$8:$T$280,16)</f>
        <v>80.5</v>
      </c>
      <c r="Q1076" s="84">
        <f>VLOOKUP($A$1075,Raport2!$B$8:$T$280,17)</f>
        <v>80</v>
      </c>
      <c r="R1076" s="84">
        <f>VLOOKUP($A$1075,Raport2!$B$8:$T$280,18)</f>
        <v>80.5</v>
      </c>
      <c r="S1076" s="38">
        <f t="shared" si="588"/>
        <v>1197</v>
      </c>
      <c r="T1076" s="38">
        <f t="shared" si="590"/>
        <v>79.8</v>
      </c>
      <c r="U1076" s="375"/>
      <c r="V1076" s="340"/>
    </row>
    <row r="1077" spans="1:22" ht="15" customHeight="1">
      <c r="A1077" s="361"/>
      <c r="B1077" s="342" t="str">
        <f>VLOOKUP($A$1075,PresensiMIPA!$A$7:$W$360,7)</f>
        <v>Lintang Wulandari</v>
      </c>
      <c r="C1077" s="35" t="s">
        <v>22</v>
      </c>
      <c r="D1077" s="84">
        <f>VLOOKUP($A$1075,Raport3!$B$8:$T$280,4)</f>
        <v>82.5</v>
      </c>
      <c r="E1077" s="84">
        <f>VLOOKUP($A$1075,Raport3!$B$8:$T$280,5)</f>
        <v>79</v>
      </c>
      <c r="F1077" s="84">
        <f>VLOOKUP($A$1075,Raport3!$B$8:$T$280,6)</f>
        <v>85</v>
      </c>
      <c r="G1077" s="84">
        <f>VLOOKUP($A$1075,Raport3!$B$8:$T$280,7)</f>
        <v>82.5</v>
      </c>
      <c r="H1077" s="84">
        <f>VLOOKUP($A$1075,Raport3!$B$8:$T$280,8)</f>
        <v>82</v>
      </c>
      <c r="I1077" s="84">
        <f>VLOOKUP($A$1075,Raport3!$B$8:$T$280,9)</f>
        <v>83</v>
      </c>
      <c r="J1077" s="84">
        <f>VLOOKUP($A$1075,Raport3!$B$8:$T$280,10)</f>
        <v>88.5</v>
      </c>
      <c r="K1077" s="84">
        <f>VLOOKUP($A$1075,Raport3!$B$8:$T$280,11)</f>
        <v>84</v>
      </c>
      <c r="L1077" s="84">
        <f>VLOOKUP($A$1075,Raport3!$B$8:$T$280,12)</f>
        <v>81.5</v>
      </c>
      <c r="M1077" s="84">
        <f>VLOOKUP($A$1075,Raport3!$B$8:$T$280,13)</f>
        <v>81</v>
      </c>
      <c r="N1077" s="84">
        <f>VLOOKUP($A$1075,Raport3!$B$8:$T$280,14)</f>
        <v>79.5</v>
      </c>
      <c r="O1077" s="84">
        <f>VLOOKUP($A$1075,Raport3!$B$8:$T$280,15)</f>
        <v>80</v>
      </c>
      <c r="P1077" s="84">
        <f>VLOOKUP($A$1075,Raport3!$B$8:$T$280,16)</f>
        <v>81</v>
      </c>
      <c r="Q1077" s="84">
        <f>VLOOKUP($A$1075,Raport3!$B$8:$T$280,17)</f>
        <v>82.5</v>
      </c>
      <c r="R1077" s="84">
        <f>VLOOKUP($A$1075,Raport3!$B$8:$T$280,18)</f>
        <v>81</v>
      </c>
      <c r="S1077" s="38">
        <f t="shared" si="588"/>
        <v>1233</v>
      </c>
      <c r="T1077" s="38">
        <f t="shared" si="590"/>
        <v>82.2</v>
      </c>
      <c r="U1077" s="375"/>
      <c r="V1077" s="340"/>
    </row>
    <row r="1078" spans="1:22" ht="15" customHeight="1">
      <c r="A1078" s="361"/>
      <c r="B1078" s="342"/>
      <c r="C1078" s="35" t="s">
        <v>23</v>
      </c>
      <c r="D1078" s="84">
        <f>VLOOKUP($A$1075,Raport4!$B$8:$T$255,4)</f>
        <v>87.5</v>
      </c>
      <c r="E1078" s="84">
        <f>VLOOKUP($A$1075,Raport4!$B$8:$T$255,5)</f>
        <v>83</v>
      </c>
      <c r="F1078" s="84">
        <f>VLOOKUP($A$1075,Raport4!$B$8:$T$255,6)</f>
        <v>86</v>
      </c>
      <c r="G1078" s="84">
        <f>VLOOKUP($A$1075,Raport4!$B$8:$T$255,7)</f>
        <v>84.5</v>
      </c>
      <c r="H1078" s="84">
        <f>VLOOKUP($A$1075,Raport4!$B$8:$T$255,8)</f>
        <v>87</v>
      </c>
      <c r="I1078" s="84">
        <f>VLOOKUP($A$1075,Raport4!$B$8:$T$255,9)</f>
        <v>84.5</v>
      </c>
      <c r="J1078" s="84">
        <f>VLOOKUP($A$1075,Raport4!$B$8:$T$255,10)</f>
        <v>91</v>
      </c>
      <c r="K1078" s="84">
        <f>VLOOKUP($A$1075,Raport4!$B$8:$T$255,11)</f>
        <v>86</v>
      </c>
      <c r="L1078" s="84">
        <f>VLOOKUP($A$1075,Raport4!$B$8:$T$255,12)</f>
        <v>86</v>
      </c>
      <c r="M1078" s="84">
        <f>VLOOKUP($A$1075,Raport4!$B$8:$T$255,12)</f>
        <v>86</v>
      </c>
      <c r="N1078" s="84">
        <f>VLOOKUP($A$1075,Raport4!$B$8:$T$255,14)</f>
        <v>84.5</v>
      </c>
      <c r="O1078" s="84">
        <f>VLOOKUP($A$1075,Raport4!$B$8:$T$255,15)</f>
        <v>82.5</v>
      </c>
      <c r="P1078" s="84">
        <f>VLOOKUP($A$1075,Raport4!$B$8:$T$255,16)</f>
        <v>89.5</v>
      </c>
      <c r="Q1078" s="84">
        <f>VLOOKUP($A$1075,Raport4!$B$8:$T$255,17)</f>
        <v>84</v>
      </c>
      <c r="R1078" s="84">
        <f>VLOOKUP($A$1075,Raport4!$B$8:$T$255,18)</f>
        <v>83</v>
      </c>
      <c r="S1078" s="38">
        <f t="shared" si="588"/>
        <v>1285</v>
      </c>
      <c r="T1078" s="38">
        <f t="shared" si="590"/>
        <v>85.67</v>
      </c>
      <c r="U1078" s="375"/>
      <c r="V1078" s="340"/>
    </row>
    <row r="1079" spans="1:22" ht="15" customHeight="1">
      <c r="A1079" s="361"/>
      <c r="B1079" s="77" t="str">
        <f>VLOOKUP($A$1075,PresensiMIPA!$A$7:$W$360,4)</f>
        <v>3526015000030001</v>
      </c>
      <c r="C1079" s="35" t="s">
        <v>24</v>
      </c>
      <c r="D1079" s="84">
        <f>VLOOKUP($A$1075,Raport5!$B$8:$T$280,4)</f>
        <v>88</v>
      </c>
      <c r="E1079" s="84">
        <f>VLOOKUP($A$1075,Raport5!$B$8:$T$280,5)</f>
        <v>88</v>
      </c>
      <c r="F1079" s="84">
        <f>VLOOKUP($A$1075,Raport5!$B$8:$T$280,6)</f>
        <v>88</v>
      </c>
      <c r="G1079" s="84">
        <f>VLOOKUP($A$1075,Raport5!$B$8:$T$280,7)</f>
        <v>84.5</v>
      </c>
      <c r="H1079" s="84">
        <f>VLOOKUP($A$1075,Raport5!$B$8:$T$280,8)</f>
        <v>91</v>
      </c>
      <c r="I1079" s="84">
        <f>VLOOKUP($A$1075,Raport5!$B$8:$T$280,9)</f>
        <v>85.5</v>
      </c>
      <c r="J1079" s="84">
        <f>VLOOKUP($A$1075,Raport5!$B$8:$T$280,10)</f>
        <v>93</v>
      </c>
      <c r="K1079" s="84">
        <f>VLOOKUP($A$1075,Raport5!$B$8:$T$280,11)</f>
        <v>92</v>
      </c>
      <c r="L1079" s="84">
        <f>VLOOKUP($A$1075,Raport5!$B$8:$T$280,12)</f>
        <v>90.5</v>
      </c>
      <c r="M1079" s="84">
        <f>VLOOKUP($A$1075,Raport5!$B$8:$T$280,13)</f>
        <v>87.5</v>
      </c>
      <c r="N1079" s="84">
        <f>VLOOKUP($A$1075,Raport5!$B$8:$T$280,14)</f>
        <v>87.5</v>
      </c>
      <c r="O1079" s="84">
        <f>VLOOKUP($A$1075,Raport5!$B$8:$T$280,15)</f>
        <v>92.5</v>
      </c>
      <c r="P1079" s="84">
        <f>VLOOKUP($A$1075,Raport5!$B$8:$T$280,16)</f>
        <v>88</v>
      </c>
      <c r="Q1079" s="84">
        <f>VLOOKUP($A$1075,Raport5!$B$8:$T$280,17)</f>
        <v>89</v>
      </c>
      <c r="R1079" s="84">
        <f>VLOOKUP($A$1075,Raport5!$B$8:$T$280,18)</f>
        <v>86.5</v>
      </c>
      <c r="S1079" s="38">
        <f t="shared" si="588"/>
        <v>1331.5</v>
      </c>
      <c r="T1079" s="38">
        <f t="shared" si="590"/>
        <v>88.77</v>
      </c>
      <c r="U1079" s="375"/>
      <c r="V1079" s="340"/>
    </row>
    <row r="1080" spans="1:22" ht="15" customHeight="1">
      <c r="A1080" s="361"/>
      <c r="B1080" s="78">
        <f>VLOOKUP($A$1075,PresensiMIPA!$A$7:$W$360,2)</f>
        <v>12314</v>
      </c>
      <c r="C1080" s="35" t="s">
        <v>67</v>
      </c>
      <c r="D1080" s="84">
        <f>VLOOKUP($A$1075,Raport6!$B$8:$T$280,4)</f>
        <v>90</v>
      </c>
      <c r="E1080" s="84">
        <f>VLOOKUP($A$1075,Raport6!$B$8:$T$280,5)</f>
        <v>90</v>
      </c>
      <c r="F1080" s="84">
        <f>VLOOKUP($A$1075,Raport6!$B$8:$T$280,6)</f>
        <v>91</v>
      </c>
      <c r="G1080" s="84">
        <f>VLOOKUP($A$1075,Raport6!$B$8:$T$280,7)</f>
        <v>84.5</v>
      </c>
      <c r="H1080" s="84">
        <f>VLOOKUP($A$1075,Raport6!$B$8:$T$280,8)</f>
        <v>91.5</v>
      </c>
      <c r="I1080" s="84">
        <f>VLOOKUP($A$1075,Raport6!$B$8:$T$280,9)</f>
        <v>87</v>
      </c>
      <c r="J1080" s="84">
        <f>VLOOKUP($A$1075,Raport6!$B$8:$T$280,10)</f>
        <v>96.5</v>
      </c>
      <c r="K1080" s="84">
        <f>VLOOKUP($A$1075,Raport6!$B$8:$T$280,11)</f>
        <v>95.5</v>
      </c>
      <c r="L1080" s="84">
        <f>VLOOKUP($A$1075,Raport6!$B$8:$T$280,12)</f>
        <v>94</v>
      </c>
      <c r="M1080" s="84">
        <f>VLOOKUP($A$1075,Raport6!$B$8:$T$280,13)</f>
        <v>90</v>
      </c>
      <c r="N1080" s="84">
        <f>VLOOKUP($A$1075,Raport6!$B$8:$T$280,14)</f>
        <v>87.5</v>
      </c>
      <c r="O1080" s="84">
        <f>VLOOKUP($A$1075,Raport6!$B$8:$T$280,15)</f>
        <v>93</v>
      </c>
      <c r="P1080" s="84">
        <f>VLOOKUP($A$1075,Raport6!$B$8:$T$280,16)</f>
        <v>86.5</v>
      </c>
      <c r="Q1080" s="84">
        <f>VLOOKUP($A$1075,Raport6!$B$8:$T$280,17)</f>
        <v>88</v>
      </c>
      <c r="R1080" s="84">
        <f>VLOOKUP($A$1075,Raport6!$B$8:$T$280,18)</f>
        <v>88.5</v>
      </c>
      <c r="S1080" s="38">
        <f t="shared" si="588"/>
        <v>1353.5</v>
      </c>
      <c r="T1080" s="38">
        <f t="shared" si="590"/>
        <v>90.23</v>
      </c>
      <c r="U1080" s="375"/>
      <c r="V1080" s="340"/>
    </row>
    <row r="1081" spans="1:22" ht="15" customHeight="1">
      <c r="A1081" s="361"/>
      <c r="B1081" s="78" t="str">
        <f>VLOOKUP($A$1075,PresensiMIPA!$A$7:$W$360,3)</f>
        <v>0033067292</v>
      </c>
      <c r="C1081" s="28" t="s">
        <v>21</v>
      </c>
      <c r="D1081" s="40">
        <f t="shared" ref="D1081:S1081" si="591">ROUND(((D1075+D1076+D1077+D1078+D1079+D1080)/6),2)</f>
        <v>84.17</v>
      </c>
      <c r="E1081" s="40">
        <f t="shared" si="591"/>
        <v>82.33</v>
      </c>
      <c r="F1081" s="40">
        <f t="shared" si="591"/>
        <v>83.5</v>
      </c>
      <c r="G1081" s="40">
        <f t="shared" si="591"/>
        <v>82</v>
      </c>
      <c r="H1081" s="40">
        <f t="shared" si="591"/>
        <v>84.58</v>
      </c>
      <c r="I1081" s="40">
        <f t="shared" si="591"/>
        <v>82.92</v>
      </c>
      <c r="J1081" s="40">
        <f t="shared" si="591"/>
        <v>89.92</v>
      </c>
      <c r="K1081" s="40">
        <f t="shared" si="591"/>
        <v>86.92</v>
      </c>
      <c r="L1081" s="40">
        <f t="shared" si="591"/>
        <v>86.17</v>
      </c>
      <c r="M1081" s="40">
        <f t="shared" ref="M1081" si="592">ROUND(((M1075+M1076+M1077+M1078+M1079+M1080)/6),2)</f>
        <v>82.83</v>
      </c>
      <c r="N1081" s="40">
        <f t="shared" si="591"/>
        <v>81.25</v>
      </c>
      <c r="O1081" s="40">
        <f t="shared" si="591"/>
        <v>83.83</v>
      </c>
      <c r="P1081" s="40">
        <f t="shared" si="591"/>
        <v>82.92</v>
      </c>
      <c r="Q1081" s="40">
        <f t="shared" si="591"/>
        <v>83.67</v>
      </c>
      <c r="R1081" s="40">
        <f t="shared" si="591"/>
        <v>82.67</v>
      </c>
      <c r="S1081" s="39">
        <f t="shared" si="591"/>
        <v>1259.67</v>
      </c>
      <c r="T1081" s="40">
        <f t="shared" si="590"/>
        <v>83.98</v>
      </c>
      <c r="U1081" s="375"/>
      <c r="V1081" s="340"/>
    </row>
    <row r="1082" spans="1:22" ht="15" customHeight="1">
      <c r="A1082" s="361"/>
      <c r="B1082" s="78"/>
      <c r="C1082" s="28" t="s">
        <v>206</v>
      </c>
      <c r="D1082" s="79">
        <f>VLOOKUP($A$1075,'Nilai USP'!$B$8:$T$280,4)</f>
        <v>89</v>
      </c>
      <c r="E1082" s="79">
        <f>VLOOKUP($A$1075,'Nilai USP'!$B$8:$T$280,5)</f>
        <v>83.84615384615384</v>
      </c>
      <c r="F1082" s="79">
        <f>VLOOKUP($A$1075,'Nilai USP'!$B$8:$T$280,6)</f>
        <v>84</v>
      </c>
      <c r="G1082" s="79">
        <f>VLOOKUP($A$1075,'Nilai USP'!$B$8:$T$280,7)</f>
        <v>86</v>
      </c>
      <c r="H1082" s="79">
        <f>VLOOKUP($A$1075,'Nilai USP'!$B$8:$T$280,8)</f>
        <v>82</v>
      </c>
      <c r="I1082" s="79">
        <f>VLOOKUP($A$1075,'Nilai USP'!$B$8:$T$280,9)</f>
        <v>81</v>
      </c>
      <c r="J1082" s="79">
        <f>VLOOKUP($A$1075,'Nilai USP'!$B$8:$T$280,10)</f>
        <v>97</v>
      </c>
      <c r="K1082" s="79">
        <f>VLOOKUP($A$1075,'Nilai USP'!$B$8:$T$280,11)</f>
        <v>94</v>
      </c>
      <c r="L1082" s="79">
        <f>VLOOKUP($A$1075,'Nilai USP'!$B$8:$T$280,12)</f>
        <v>93</v>
      </c>
      <c r="M1082" s="79">
        <f>VLOOKUP($A$1075,'Nilai USP'!$B$8:$T$280,13)</f>
        <v>83.235294117647058</v>
      </c>
      <c r="N1082" s="79">
        <f>VLOOKUP($A$1075,'Nilai USP'!$B$8:$T$280,14)</f>
        <v>82</v>
      </c>
      <c r="O1082" s="79">
        <f>VLOOKUP($A$1075,'Nilai USP'!$B$8:$T$280,15)</f>
        <v>70</v>
      </c>
      <c r="P1082" s="79">
        <f>VLOOKUP($A$1075,'Nilai USP'!$B$8:$T$280,16)</f>
        <v>83</v>
      </c>
      <c r="Q1082" s="79">
        <f>VLOOKUP($A$1075,'Nilai USP'!$B$8:$T$280,17)</f>
        <v>74</v>
      </c>
      <c r="R1082" s="79">
        <f>VLOOKUP($A$1075,'Nilai USP'!$B$8:$T$280,18)</f>
        <v>80</v>
      </c>
      <c r="S1082" s="38">
        <f t="shared" ref="S1082:S1089" si="593">SUM(D1082:R1082)</f>
        <v>1262.0814479638009</v>
      </c>
      <c r="T1082" s="38">
        <f t="shared" si="590"/>
        <v>84.14</v>
      </c>
      <c r="U1082" s="375"/>
      <c r="V1082" s="340"/>
    </row>
    <row r="1083" spans="1:22" ht="15" customHeight="1" thickBot="1">
      <c r="A1083" s="362"/>
      <c r="B1083" s="29"/>
      <c r="C1083" s="37" t="s">
        <v>205</v>
      </c>
      <c r="D1083" s="41">
        <f t="shared" ref="D1083:R1083" si="594">ROUND((D1081*$V$6+D1082*$V$7),0)</f>
        <v>87</v>
      </c>
      <c r="E1083" s="41">
        <f t="shared" si="594"/>
        <v>83</v>
      </c>
      <c r="F1083" s="41">
        <f t="shared" si="594"/>
        <v>84</v>
      </c>
      <c r="G1083" s="41">
        <f t="shared" si="594"/>
        <v>84</v>
      </c>
      <c r="H1083" s="41">
        <f t="shared" si="594"/>
        <v>83</v>
      </c>
      <c r="I1083" s="41">
        <f t="shared" si="594"/>
        <v>82</v>
      </c>
      <c r="J1083" s="41">
        <f t="shared" si="594"/>
        <v>93</v>
      </c>
      <c r="K1083" s="41">
        <f t="shared" si="594"/>
        <v>90</v>
      </c>
      <c r="L1083" s="41">
        <f t="shared" si="594"/>
        <v>90</v>
      </c>
      <c r="M1083" s="41">
        <f t="shared" si="594"/>
        <v>83</v>
      </c>
      <c r="N1083" s="41">
        <f t="shared" si="594"/>
        <v>82</v>
      </c>
      <c r="O1083" s="41">
        <f t="shared" si="594"/>
        <v>77</v>
      </c>
      <c r="P1083" s="41">
        <f t="shared" si="594"/>
        <v>83</v>
      </c>
      <c r="Q1083" s="41">
        <f t="shared" si="594"/>
        <v>79</v>
      </c>
      <c r="R1083" s="41">
        <f t="shared" si="594"/>
        <v>81</v>
      </c>
      <c r="S1083" s="41">
        <f t="shared" si="593"/>
        <v>1261</v>
      </c>
      <c r="T1083" s="41">
        <f t="shared" si="590"/>
        <v>84.07</v>
      </c>
      <c r="U1083" s="376"/>
      <c r="V1083" s="341"/>
    </row>
    <row r="1084" spans="1:22" ht="15" customHeight="1" thickTop="1">
      <c r="A1084" s="377">
        <v>120</v>
      </c>
      <c r="B1084" s="26"/>
      <c r="C1084" s="34" t="s">
        <v>34</v>
      </c>
      <c r="D1084" s="83">
        <f>VLOOKUP($A$1084,Raport1!$B$8:$T$280,4)</f>
        <v>81.5</v>
      </c>
      <c r="E1084" s="83">
        <f>VLOOKUP($A$1084,Raport1!$B$8:$T$280,5)</f>
        <v>83.5</v>
      </c>
      <c r="F1084" s="83">
        <f>VLOOKUP($A$1084,Raport1!$B$8:$T$280,6)</f>
        <v>78.5</v>
      </c>
      <c r="G1084" s="83">
        <f>VLOOKUP($A$1084,Raport1!$B$8:$T$280,7)</f>
        <v>80</v>
      </c>
      <c r="H1084" s="83">
        <f>VLOOKUP($A$1084,Raport1!$B$8:$T$280,8)</f>
        <v>79.5</v>
      </c>
      <c r="I1084" s="83">
        <f>VLOOKUP($A$1084,Raport1!$B$8:$T$280,9)</f>
        <v>86</v>
      </c>
      <c r="J1084" s="83">
        <f>VLOOKUP($A$1084,Raport1!$B$8:$T$280,10)</f>
        <v>81.5</v>
      </c>
      <c r="K1084" s="83">
        <f>VLOOKUP($A$1084,Raport1!$B$8:$T$280,11)</f>
        <v>83</v>
      </c>
      <c r="L1084" s="83">
        <f>VLOOKUP($A$1084,Raport1!$B$8:$T$280,12)</f>
        <v>84.5</v>
      </c>
      <c r="M1084" s="83">
        <f>VLOOKUP($A$1084,Raport1!$B$8:$T$280,13)</f>
        <v>80.5</v>
      </c>
      <c r="N1084" s="83">
        <f>VLOOKUP($A$1084,Raport1!$B$8:$T$280,14)</f>
        <v>78</v>
      </c>
      <c r="O1084" s="83">
        <f>VLOOKUP($A$1084,Raport1!$B$8:$T$280,15)</f>
        <v>79</v>
      </c>
      <c r="P1084" s="83">
        <f>VLOOKUP($A$1084,Raport1!$B$8:$T$280,16)</f>
        <v>71</v>
      </c>
      <c r="Q1084" s="83">
        <f>VLOOKUP($A$1084,Raport1!$B$8:$T$280,17)</f>
        <v>77</v>
      </c>
      <c r="R1084" s="83">
        <f>VLOOKUP($A$1084,Raport1!$B$8:$T$280,18)</f>
        <v>82</v>
      </c>
      <c r="S1084" s="80">
        <f t="shared" si="593"/>
        <v>1205.5</v>
      </c>
      <c r="T1084" s="80">
        <f t="shared" ref="T1084:T1092" si="595">ROUND(S1084/COUNT(D1084:R1084),2)</f>
        <v>80.37</v>
      </c>
      <c r="U1084" s="337" t="s">
        <v>203</v>
      </c>
      <c r="V1084" s="340" t="s">
        <v>33</v>
      </c>
    </row>
    <row r="1085" spans="1:22" ht="15" customHeight="1">
      <c r="A1085" s="361"/>
      <c r="B1085" s="26"/>
      <c r="C1085" s="35" t="s">
        <v>35</v>
      </c>
      <c r="D1085" s="84">
        <f>VLOOKUP($A$1084,Raport2!$B$8:$T$280,4)</f>
        <v>83.5</v>
      </c>
      <c r="E1085" s="84">
        <f>VLOOKUP($A$1084,Raport2!$B$8:$T$280,5)</f>
        <v>85</v>
      </c>
      <c r="F1085" s="84">
        <f>VLOOKUP($A$1084,Raport2!$B$8:$T$280,6)</f>
        <v>82</v>
      </c>
      <c r="G1085" s="84">
        <f>VLOOKUP($A$1084,Raport2!$B$8:$T$280,7)</f>
        <v>84</v>
      </c>
      <c r="H1085" s="84">
        <f>VLOOKUP($A$1084,Raport2!$B$8:$T$280,8)</f>
        <v>79.5</v>
      </c>
      <c r="I1085" s="84">
        <f>VLOOKUP($A$1084,Raport2!$B$8:$T$280,9)</f>
        <v>89.5</v>
      </c>
      <c r="J1085" s="84">
        <f>VLOOKUP($A$1084,Raport2!$B$8:$T$280,10)</f>
        <v>85</v>
      </c>
      <c r="K1085" s="84">
        <f>VLOOKUP($A$1084,Raport2!$B$8:$T$280,11)</f>
        <v>83.5</v>
      </c>
      <c r="L1085" s="84">
        <f>VLOOKUP($A$1084,Raport2!$B$8:$T$280,12)</f>
        <v>82</v>
      </c>
      <c r="M1085" s="84">
        <f>VLOOKUP($A$1084,Raport2!$B$8:$T$280,13)</f>
        <v>84</v>
      </c>
      <c r="N1085" s="84">
        <f>VLOOKUP($A$1084,Raport2!$B$8:$T$280,14)</f>
        <v>83.5</v>
      </c>
      <c r="O1085" s="84">
        <f>VLOOKUP($A$1084,Raport2!$B$8:$T$280,15)</f>
        <v>78</v>
      </c>
      <c r="P1085" s="84">
        <f>VLOOKUP($A$1084,Raport2!$B$8:$T$280,16)</f>
        <v>80</v>
      </c>
      <c r="Q1085" s="84">
        <f>VLOOKUP($A$1084,Raport2!$B$8:$T$280,17)</f>
        <v>81.5</v>
      </c>
      <c r="R1085" s="84">
        <f>VLOOKUP($A$1084,Raport2!$B$8:$T$280,18)</f>
        <v>85.5</v>
      </c>
      <c r="S1085" s="38">
        <f t="shared" si="593"/>
        <v>1246.5</v>
      </c>
      <c r="T1085" s="38">
        <f t="shared" si="595"/>
        <v>83.1</v>
      </c>
      <c r="U1085" s="375"/>
      <c r="V1085" s="340"/>
    </row>
    <row r="1086" spans="1:22" ht="15" customHeight="1">
      <c r="A1086" s="361"/>
      <c r="B1086" s="342" t="str">
        <f>VLOOKUP($A$1084,PresensiMIPA!$A$7:$W$360,7)</f>
        <v>MASSYALIKUL AKHYAR</v>
      </c>
      <c r="C1086" s="35" t="s">
        <v>22</v>
      </c>
      <c r="D1086" s="84">
        <f>VLOOKUP($A$1084,Raport3!$B$8:$T$280,4)</f>
        <v>85</v>
      </c>
      <c r="E1086" s="84">
        <f>VLOOKUP($A$1084,Raport3!$B$8:$T$280,5)</f>
        <v>86</v>
      </c>
      <c r="F1086" s="84">
        <f>VLOOKUP($A$1084,Raport3!$B$8:$T$280,6)</f>
        <v>85.5</v>
      </c>
      <c r="G1086" s="84">
        <f>VLOOKUP($A$1084,Raport3!$B$8:$T$280,7)</f>
        <v>90</v>
      </c>
      <c r="H1086" s="84">
        <f>VLOOKUP($A$1084,Raport3!$B$8:$T$280,8)</f>
        <v>86</v>
      </c>
      <c r="I1086" s="84">
        <f>VLOOKUP($A$1084,Raport3!$B$8:$T$280,9)</f>
        <v>90</v>
      </c>
      <c r="J1086" s="84">
        <f>VLOOKUP($A$1084,Raport3!$B$8:$T$280,10)</f>
        <v>86</v>
      </c>
      <c r="K1086" s="84">
        <f>VLOOKUP($A$1084,Raport3!$B$8:$T$280,11)</f>
        <v>85</v>
      </c>
      <c r="L1086" s="84">
        <f>VLOOKUP($A$1084,Raport3!$B$8:$T$280,12)</f>
        <v>82</v>
      </c>
      <c r="M1086" s="84">
        <f>VLOOKUP($A$1084,Raport3!$B$8:$T$280,13)</f>
        <v>87.5</v>
      </c>
      <c r="N1086" s="84">
        <f>VLOOKUP($A$1084,Raport3!$B$8:$T$280,14)</f>
        <v>85.5</v>
      </c>
      <c r="O1086" s="84">
        <f>VLOOKUP($A$1084,Raport3!$B$8:$T$280,15)</f>
        <v>79</v>
      </c>
      <c r="P1086" s="84">
        <f>VLOOKUP($A$1084,Raport3!$B$8:$T$280,16)</f>
        <v>79</v>
      </c>
      <c r="Q1086" s="84">
        <f>VLOOKUP($A$1084,Raport3!$B$8:$T$280,17)</f>
        <v>85.5</v>
      </c>
      <c r="R1086" s="84">
        <f>VLOOKUP($A$1084,Raport3!$B$8:$T$280,18)</f>
        <v>92.5</v>
      </c>
      <c r="S1086" s="38">
        <f t="shared" si="593"/>
        <v>1284.5</v>
      </c>
      <c r="T1086" s="38">
        <f t="shared" si="595"/>
        <v>85.63</v>
      </c>
      <c r="U1086" s="375"/>
      <c r="V1086" s="340"/>
    </row>
    <row r="1087" spans="1:22" ht="15" customHeight="1">
      <c r="A1087" s="361"/>
      <c r="B1087" s="342"/>
      <c r="C1087" s="35" t="s">
        <v>23</v>
      </c>
      <c r="D1087" s="84">
        <f>VLOOKUP($A$1084,Raport4!$B$8:$T$255,4)</f>
        <v>84.5</v>
      </c>
      <c r="E1087" s="84">
        <f>VLOOKUP($A$1084,Raport4!$B$8:$T$255,5)</f>
        <v>90</v>
      </c>
      <c r="F1087" s="84">
        <f>VLOOKUP($A$1084,Raport4!$B$8:$T$255,6)</f>
        <v>88</v>
      </c>
      <c r="G1087" s="84">
        <f>VLOOKUP($A$1084,Raport4!$B$8:$T$255,7)</f>
        <v>91</v>
      </c>
      <c r="H1087" s="84">
        <f>VLOOKUP($A$1084,Raport4!$B$8:$T$255,8)</f>
        <v>89</v>
      </c>
      <c r="I1087" s="84">
        <f>VLOOKUP($A$1084,Raport4!$B$8:$T$255,9)</f>
        <v>91</v>
      </c>
      <c r="J1087" s="84">
        <f>VLOOKUP($A$1084,Raport4!$B$8:$T$255,10)</f>
        <v>88.5</v>
      </c>
      <c r="K1087" s="84">
        <f>VLOOKUP($A$1084,Raport4!$B$8:$T$255,11)</f>
        <v>86</v>
      </c>
      <c r="L1087" s="84">
        <f>VLOOKUP($A$1084,Raport4!$B$8:$T$255,12)</f>
        <v>86</v>
      </c>
      <c r="M1087" s="84">
        <f>VLOOKUP($A$1084,Raport4!$B$8:$T$255,12)</f>
        <v>86</v>
      </c>
      <c r="N1087" s="84">
        <f>VLOOKUP($A$1084,Raport4!$B$8:$T$255,14)</f>
        <v>86.5</v>
      </c>
      <c r="O1087" s="84">
        <f>VLOOKUP($A$1084,Raport4!$B$8:$T$255,15)</f>
        <v>85</v>
      </c>
      <c r="P1087" s="84">
        <f>VLOOKUP($A$1084,Raport4!$B$8:$T$255,16)</f>
        <v>83.5</v>
      </c>
      <c r="Q1087" s="84">
        <f>VLOOKUP($A$1084,Raport4!$B$8:$T$255,17)</f>
        <v>84.5</v>
      </c>
      <c r="R1087" s="84">
        <f>VLOOKUP($A$1084,Raport4!$B$8:$T$255,18)</f>
        <v>93.5</v>
      </c>
      <c r="S1087" s="38">
        <f t="shared" si="593"/>
        <v>1313</v>
      </c>
      <c r="T1087" s="38">
        <f t="shared" si="595"/>
        <v>87.53</v>
      </c>
      <c r="U1087" s="375"/>
      <c r="V1087" s="340"/>
    </row>
    <row r="1088" spans="1:22" ht="15" customHeight="1">
      <c r="A1088" s="361"/>
      <c r="B1088" s="77" t="str">
        <f>VLOOKUP($A$1084,PresensiMIPA!$A$7:$W$360,4)</f>
        <v>3526020612030001</v>
      </c>
      <c r="C1088" s="35" t="s">
        <v>24</v>
      </c>
      <c r="D1088" s="84">
        <f>VLOOKUP($A$1084,Raport5!$B$8:$T$280,4)</f>
        <v>88.5</v>
      </c>
      <c r="E1088" s="84">
        <f>VLOOKUP($A$1084,Raport5!$B$8:$T$280,5)</f>
        <v>92</v>
      </c>
      <c r="F1088" s="84">
        <f>VLOOKUP($A$1084,Raport5!$B$8:$T$280,6)</f>
        <v>89.5</v>
      </c>
      <c r="G1088" s="84">
        <f>VLOOKUP($A$1084,Raport5!$B$8:$T$280,7)</f>
        <v>92</v>
      </c>
      <c r="H1088" s="84">
        <f>VLOOKUP($A$1084,Raport5!$B$8:$T$280,8)</f>
        <v>95</v>
      </c>
      <c r="I1088" s="84">
        <f>VLOOKUP($A$1084,Raport5!$B$8:$T$280,9)</f>
        <v>92</v>
      </c>
      <c r="J1088" s="84">
        <f>VLOOKUP($A$1084,Raport5!$B$8:$T$280,10)</f>
        <v>90</v>
      </c>
      <c r="K1088" s="84">
        <f>VLOOKUP($A$1084,Raport5!$B$8:$T$280,11)</f>
        <v>92</v>
      </c>
      <c r="L1088" s="84">
        <f>VLOOKUP($A$1084,Raport5!$B$8:$T$280,12)</f>
        <v>88.5</v>
      </c>
      <c r="M1088" s="84">
        <f>VLOOKUP($A$1084,Raport5!$B$8:$T$280,13)</f>
        <v>90.5</v>
      </c>
      <c r="N1088" s="84">
        <f>VLOOKUP($A$1084,Raport5!$B$8:$T$280,14)</f>
        <v>88.5</v>
      </c>
      <c r="O1088" s="84">
        <f>VLOOKUP($A$1084,Raport5!$B$8:$T$280,15)</f>
        <v>94</v>
      </c>
      <c r="P1088" s="84">
        <f>VLOOKUP($A$1084,Raport5!$B$8:$T$280,16)</f>
        <v>88</v>
      </c>
      <c r="Q1088" s="84">
        <f>VLOOKUP($A$1084,Raport5!$B$8:$T$280,17)</f>
        <v>88.5</v>
      </c>
      <c r="R1088" s="84">
        <f>VLOOKUP($A$1084,Raport5!$B$8:$T$280,18)</f>
        <v>95.5</v>
      </c>
      <c r="S1088" s="38">
        <f t="shared" si="593"/>
        <v>1364.5</v>
      </c>
      <c r="T1088" s="38">
        <f t="shared" si="595"/>
        <v>90.97</v>
      </c>
      <c r="U1088" s="375"/>
      <c r="V1088" s="340"/>
    </row>
    <row r="1089" spans="1:22" ht="15" customHeight="1">
      <c r="A1089" s="361"/>
      <c r="B1089" s="78">
        <f>VLOOKUP($A$1084,PresensiMIPA!$A$7:$W$360,2)</f>
        <v>12330</v>
      </c>
      <c r="C1089" s="35" t="s">
        <v>67</v>
      </c>
      <c r="D1089" s="84">
        <f>VLOOKUP($A$1084,Raport6!$B$8:$T$280,4)</f>
        <v>92</v>
      </c>
      <c r="E1089" s="84">
        <f>VLOOKUP($A$1084,Raport6!$B$8:$T$280,5)</f>
        <v>92.5</v>
      </c>
      <c r="F1089" s="84">
        <f>VLOOKUP($A$1084,Raport6!$B$8:$T$280,6)</f>
        <v>93.5</v>
      </c>
      <c r="G1089" s="84">
        <f>VLOOKUP($A$1084,Raport6!$B$8:$T$280,7)</f>
        <v>92</v>
      </c>
      <c r="H1089" s="84">
        <f>VLOOKUP($A$1084,Raport6!$B$8:$T$280,8)</f>
        <v>96.5</v>
      </c>
      <c r="I1089" s="84">
        <f>VLOOKUP($A$1084,Raport6!$B$8:$T$280,9)</f>
        <v>95</v>
      </c>
      <c r="J1089" s="84">
        <f>VLOOKUP($A$1084,Raport6!$B$8:$T$280,10)</f>
        <v>94.5</v>
      </c>
      <c r="K1089" s="84">
        <f>VLOOKUP($A$1084,Raport6!$B$8:$T$280,11)</f>
        <v>96.5</v>
      </c>
      <c r="L1089" s="84">
        <f>VLOOKUP($A$1084,Raport6!$B$8:$T$280,12)</f>
        <v>91.5</v>
      </c>
      <c r="M1089" s="84">
        <f>VLOOKUP($A$1084,Raport6!$B$8:$T$280,13)</f>
        <v>95</v>
      </c>
      <c r="N1089" s="84">
        <f>VLOOKUP($A$1084,Raport6!$B$8:$T$280,14)</f>
        <v>88.5</v>
      </c>
      <c r="O1089" s="84">
        <f>VLOOKUP($A$1084,Raport6!$B$8:$T$280,15)</f>
        <v>95</v>
      </c>
      <c r="P1089" s="84">
        <f>VLOOKUP($A$1084,Raport6!$B$8:$T$280,16)</f>
        <v>89</v>
      </c>
      <c r="Q1089" s="84">
        <f>VLOOKUP($A$1084,Raport6!$B$8:$T$280,17)</f>
        <v>89.5</v>
      </c>
      <c r="R1089" s="84">
        <f>VLOOKUP($A$1084,Raport6!$B$8:$T$280,18)</f>
        <v>95.5</v>
      </c>
      <c r="S1089" s="38">
        <f t="shared" si="593"/>
        <v>1396.5</v>
      </c>
      <c r="T1089" s="38">
        <f t="shared" si="595"/>
        <v>93.1</v>
      </c>
      <c r="U1089" s="375"/>
      <c r="V1089" s="340"/>
    </row>
    <row r="1090" spans="1:22" ht="15" customHeight="1">
      <c r="A1090" s="361"/>
      <c r="B1090" s="78" t="str">
        <f>VLOOKUP($A$1084,PresensiMIPA!$A$7:$W$360,3)</f>
        <v>0029215155</v>
      </c>
      <c r="C1090" s="28" t="s">
        <v>21</v>
      </c>
      <c r="D1090" s="40">
        <f t="shared" ref="D1090:S1090" si="596">ROUND(((D1084+D1085+D1086+D1087+D1088+D1089)/6),2)</f>
        <v>85.83</v>
      </c>
      <c r="E1090" s="40">
        <f t="shared" si="596"/>
        <v>88.17</v>
      </c>
      <c r="F1090" s="40">
        <f t="shared" si="596"/>
        <v>86.17</v>
      </c>
      <c r="G1090" s="40">
        <f t="shared" si="596"/>
        <v>88.17</v>
      </c>
      <c r="H1090" s="40">
        <f t="shared" si="596"/>
        <v>87.58</v>
      </c>
      <c r="I1090" s="40">
        <f t="shared" si="596"/>
        <v>90.58</v>
      </c>
      <c r="J1090" s="40">
        <f t="shared" si="596"/>
        <v>87.58</v>
      </c>
      <c r="K1090" s="40">
        <f t="shared" si="596"/>
        <v>87.67</v>
      </c>
      <c r="L1090" s="40">
        <f t="shared" si="596"/>
        <v>85.75</v>
      </c>
      <c r="M1090" s="40">
        <f t="shared" ref="M1090" si="597">ROUND(((M1084+M1085+M1086+M1087+M1088+M1089)/6),2)</f>
        <v>87.25</v>
      </c>
      <c r="N1090" s="40">
        <f t="shared" si="596"/>
        <v>85.08</v>
      </c>
      <c r="O1090" s="40">
        <f t="shared" si="596"/>
        <v>85</v>
      </c>
      <c r="P1090" s="40">
        <f t="shared" si="596"/>
        <v>81.75</v>
      </c>
      <c r="Q1090" s="40">
        <f t="shared" si="596"/>
        <v>84.42</v>
      </c>
      <c r="R1090" s="40">
        <f t="shared" si="596"/>
        <v>90.75</v>
      </c>
      <c r="S1090" s="39">
        <f t="shared" si="596"/>
        <v>1301.75</v>
      </c>
      <c r="T1090" s="40">
        <f t="shared" si="595"/>
        <v>86.78</v>
      </c>
      <c r="U1090" s="375"/>
      <c r="V1090" s="340"/>
    </row>
    <row r="1091" spans="1:22" ht="15" customHeight="1">
      <c r="A1091" s="361"/>
      <c r="B1091" s="78"/>
      <c r="C1091" s="28" t="s">
        <v>206</v>
      </c>
      <c r="D1091" s="79">
        <f>VLOOKUP($A$1084,'Nilai USP'!$B$8:$T$280,4)</f>
        <v>99</v>
      </c>
      <c r="E1091" s="79">
        <f>VLOOKUP($A$1084,'Nilai USP'!$B$8:$T$280,5)</f>
        <v>84.615384615384613</v>
      </c>
      <c r="F1091" s="79">
        <f>VLOOKUP($A$1084,'Nilai USP'!$B$8:$T$280,6)</f>
        <v>92</v>
      </c>
      <c r="G1091" s="79">
        <f>VLOOKUP($A$1084,'Nilai USP'!$B$8:$T$280,7)</f>
        <v>93</v>
      </c>
      <c r="H1091" s="79">
        <f>VLOOKUP($A$1084,'Nilai USP'!$B$8:$T$280,8)</f>
        <v>88</v>
      </c>
      <c r="I1091" s="79">
        <f>VLOOKUP($A$1084,'Nilai USP'!$B$8:$T$280,9)</f>
        <v>92</v>
      </c>
      <c r="J1091" s="79">
        <f>VLOOKUP($A$1084,'Nilai USP'!$B$8:$T$280,10)</f>
        <v>92</v>
      </c>
      <c r="K1091" s="79">
        <f>VLOOKUP($A$1084,'Nilai USP'!$B$8:$T$280,11)</f>
        <v>95</v>
      </c>
      <c r="L1091" s="79">
        <f>VLOOKUP($A$1084,'Nilai USP'!$B$8:$T$280,12)</f>
        <v>93</v>
      </c>
      <c r="M1091" s="79">
        <f>VLOOKUP($A$1084,'Nilai USP'!$B$8:$T$280,13)</f>
        <v>96.470588235294116</v>
      </c>
      <c r="N1091" s="79">
        <f>VLOOKUP($A$1084,'Nilai USP'!$B$8:$T$280,14)</f>
        <v>86</v>
      </c>
      <c r="O1091" s="79">
        <f>VLOOKUP($A$1084,'Nilai USP'!$B$8:$T$280,15)</f>
        <v>80</v>
      </c>
      <c r="P1091" s="79">
        <f>VLOOKUP($A$1084,'Nilai USP'!$B$8:$T$280,16)</f>
        <v>87</v>
      </c>
      <c r="Q1091" s="79">
        <f>VLOOKUP($A$1084,'Nilai USP'!$B$8:$T$280,17)</f>
        <v>83</v>
      </c>
      <c r="R1091" s="79">
        <f>VLOOKUP($A$1084,'Nilai USP'!$B$8:$T$280,18)</f>
        <v>89</v>
      </c>
      <c r="S1091" s="38">
        <f t="shared" ref="S1091:S1098" si="598">SUM(D1091:R1091)</f>
        <v>1350.0859728506789</v>
      </c>
      <c r="T1091" s="38">
        <f t="shared" si="595"/>
        <v>90.01</v>
      </c>
      <c r="U1091" s="375"/>
      <c r="V1091" s="340"/>
    </row>
    <row r="1092" spans="1:22" ht="15" customHeight="1" thickBot="1">
      <c r="A1092" s="362"/>
      <c r="B1092" s="29"/>
      <c r="C1092" s="37" t="s">
        <v>205</v>
      </c>
      <c r="D1092" s="41">
        <f t="shared" ref="D1092:R1092" si="599">ROUND((D1090*$V$6+D1091*$V$7),0)</f>
        <v>92</v>
      </c>
      <c r="E1092" s="41">
        <f t="shared" si="599"/>
        <v>86</v>
      </c>
      <c r="F1092" s="41">
        <f t="shared" si="599"/>
        <v>89</v>
      </c>
      <c r="G1092" s="41">
        <f t="shared" si="599"/>
        <v>91</v>
      </c>
      <c r="H1092" s="41">
        <f t="shared" si="599"/>
        <v>88</v>
      </c>
      <c r="I1092" s="41">
        <f t="shared" si="599"/>
        <v>91</v>
      </c>
      <c r="J1092" s="41">
        <f t="shared" si="599"/>
        <v>90</v>
      </c>
      <c r="K1092" s="41">
        <f t="shared" si="599"/>
        <v>91</v>
      </c>
      <c r="L1092" s="41">
        <f t="shared" si="599"/>
        <v>89</v>
      </c>
      <c r="M1092" s="41">
        <f t="shared" si="599"/>
        <v>92</v>
      </c>
      <c r="N1092" s="41">
        <f t="shared" si="599"/>
        <v>86</v>
      </c>
      <c r="O1092" s="41">
        <f t="shared" si="599"/>
        <v>83</v>
      </c>
      <c r="P1092" s="41">
        <f t="shared" si="599"/>
        <v>84</v>
      </c>
      <c r="Q1092" s="41">
        <f t="shared" si="599"/>
        <v>84</v>
      </c>
      <c r="R1092" s="41">
        <f t="shared" si="599"/>
        <v>90</v>
      </c>
      <c r="S1092" s="41">
        <f t="shared" si="598"/>
        <v>1326</v>
      </c>
      <c r="T1092" s="41">
        <f t="shared" si="595"/>
        <v>88.4</v>
      </c>
      <c r="U1092" s="376"/>
      <c r="V1092" s="341"/>
    </row>
    <row r="1093" spans="1:22" ht="15" customHeight="1" thickTop="1">
      <c r="A1093" s="377">
        <v>121</v>
      </c>
      <c r="B1093" s="26"/>
      <c r="C1093" s="34" t="s">
        <v>34</v>
      </c>
      <c r="D1093" s="83">
        <f>VLOOKUP($A$1093,Raport1!$B$8:$T$280,4)</f>
        <v>83</v>
      </c>
      <c r="E1093" s="83">
        <f>VLOOKUP($A$1093,Raport1!$B$8:$T$280,5)</f>
        <v>81.5</v>
      </c>
      <c r="F1093" s="83">
        <f>VLOOKUP($A$1093,Raport1!$B$8:$T$280,6)</f>
        <v>77.5</v>
      </c>
      <c r="G1093" s="83">
        <f>VLOOKUP($A$1093,Raport1!$B$8:$T$280,7)</f>
        <v>80.5</v>
      </c>
      <c r="H1093" s="83">
        <f>VLOOKUP($A$1093,Raport1!$B$8:$T$280,8)</f>
        <v>86.5</v>
      </c>
      <c r="I1093" s="83">
        <f>VLOOKUP($A$1093,Raport1!$B$8:$T$280,9)</f>
        <v>78</v>
      </c>
      <c r="J1093" s="83">
        <f>VLOOKUP($A$1093,Raport1!$B$8:$T$280,10)</f>
        <v>88</v>
      </c>
      <c r="K1093" s="83">
        <f>VLOOKUP($A$1093,Raport1!$B$8:$T$280,11)</f>
        <v>81</v>
      </c>
      <c r="L1093" s="83">
        <f>VLOOKUP($A$1093,Raport1!$B$8:$T$280,12)</f>
        <v>84.5</v>
      </c>
      <c r="M1093" s="83">
        <f>VLOOKUP($A$1093,Raport1!$B$8:$T$280,13)</f>
        <v>80.5</v>
      </c>
      <c r="N1093" s="83">
        <f>VLOOKUP($A$1093,Raport1!$B$8:$T$280,14)</f>
        <v>80</v>
      </c>
      <c r="O1093" s="83">
        <f>VLOOKUP($A$1093,Raport1!$B$8:$T$280,15)</f>
        <v>79.5</v>
      </c>
      <c r="P1093" s="83">
        <f>VLOOKUP($A$1093,Raport1!$B$8:$T$280,16)</f>
        <v>75</v>
      </c>
      <c r="Q1093" s="83">
        <f>VLOOKUP($A$1093,Raport1!$B$8:$T$280,17)</f>
        <v>82.5</v>
      </c>
      <c r="R1093" s="83">
        <f>VLOOKUP($A$1093,Raport1!$B$8:$T$280,18)</f>
        <v>80.5</v>
      </c>
      <c r="S1093" s="80">
        <f t="shared" si="598"/>
        <v>1218.5</v>
      </c>
      <c r="T1093" s="80">
        <f t="shared" ref="T1093:T1101" si="600">ROUND(S1093/COUNT(D1093:R1093),2)</f>
        <v>81.23</v>
      </c>
      <c r="U1093" s="337" t="s">
        <v>203</v>
      </c>
      <c r="V1093" s="340" t="s">
        <v>33</v>
      </c>
    </row>
    <row r="1094" spans="1:22" ht="15" customHeight="1">
      <c r="A1094" s="361"/>
      <c r="B1094" s="26"/>
      <c r="C1094" s="35" t="s">
        <v>35</v>
      </c>
      <c r="D1094" s="84">
        <f>VLOOKUP($A$1093,Raport2!$B$8:$T$280,4)</f>
        <v>84.5</v>
      </c>
      <c r="E1094" s="84">
        <f>VLOOKUP($A$1093,Raport2!$B$8:$T$280,5)</f>
        <v>83.5</v>
      </c>
      <c r="F1094" s="84">
        <f>VLOOKUP($A$1093,Raport2!$B$8:$T$280,6)</f>
        <v>80.5</v>
      </c>
      <c r="G1094" s="84">
        <f>VLOOKUP($A$1093,Raport2!$B$8:$T$280,7)</f>
        <v>85</v>
      </c>
      <c r="H1094" s="84">
        <f>VLOOKUP($A$1093,Raport2!$B$8:$T$280,8)</f>
        <v>86.5</v>
      </c>
      <c r="I1094" s="84">
        <f>VLOOKUP($A$1093,Raport2!$B$8:$T$280,9)</f>
        <v>81</v>
      </c>
      <c r="J1094" s="84">
        <f>VLOOKUP($A$1093,Raport2!$B$8:$T$280,10)</f>
        <v>91</v>
      </c>
      <c r="K1094" s="84">
        <f>VLOOKUP($A$1093,Raport2!$B$8:$T$280,11)</f>
        <v>81.5</v>
      </c>
      <c r="L1094" s="84">
        <f>VLOOKUP($A$1093,Raport2!$B$8:$T$280,12)</f>
        <v>85</v>
      </c>
      <c r="M1094" s="84">
        <f>VLOOKUP($A$1093,Raport2!$B$8:$T$280,13)</f>
        <v>87</v>
      </c>
      <c r="N1094" s="84">
        <f>VLOOKUP($A$1093,Raport2!$B$8:$T$280,14)</f>
        <v>84</v>
      </c>
      <c r="O1094" s="84">
        <f>VLOOKUP($A$1093,Raport2!$B$8:$T$280,15)</f>
        <v>83.5</v>
      </c>
      <c r="P1094" s="84">
        <f>VLOOKUP($A$1093,Raport2!$B$8:$T$280,16)</f>
        <v>83</v>
      </c>
      <c r="Q1094" s="84">
        <f>VLOOKUP($A$1093,Raport2!$B$8:$T$280,17)</f>
        <v>85.5</v>
      </c>
      <c r="R1094" s="84">
        <f>VLOOKUP($A$1093,Raport2!$B$8:$T$280,18)</f>
        <v>87.5</v>
      </c>
      <c r="S1094" s="38">
        <f t="shared" si="598"/>
        <v>1269</v>
      </c>
      <c r="T1094" s="38">
        <f t="shared" si="600"/>
        <v>84.6</v>
      </c>
      <c r="U1094" s="375"/>
      <c r="V1094" s="340"/>
    </row>
    <row r="1095" spans="1:22" ht="15" customHeight="1">
      <c r="A1095" s="361"/>
      <c r="B1095" s="342" t="str">
        <f>VLOOKUP($A$1093,PresensiMIPA!$A$7:$W$360,7)</f>
        <v>MAULUDATUL ISLAMI</v>
      </c>
      <c r="C1095" s="35" t="s">
        <v>22</v>
      </c>
      <c r="D1095" s="84">
        <f>VLOOKUP($A$1093,Raport3!$B$8:$T$280,4)</f>
        <v>88</v>
      </c>
      <c r="E1095" s="84">
        <f>VLOOKUP($A$1093,Raport3!$B$8:$T$280,5)</f>
        <v>85.5</v>
      </c>
      <c r="F1095" s="84">
        <f>VLOOKUP($A$1093,Raport3!$B$8:$T$280,6)</f>
        <v>86.5</v>
      </c>
      <c r="G1095" s="84">
        <f>VLOOKUP($A$1093,Raport3!$B$8:$T$280,7)</f>
        <v>90</v>
      </c>
      <c r="H1095" s="84">
        <f>VLOOKUP($A$1093,Raport3!$B$8:$T$280,8)</f>
        <v>82.5</v>
      </c>
      <c r="I1095" s="84">
        <f>VLOOKUP($A$1093,Raport3!$B$8:$T$280,9)</f>
        <v>85.5</v>
      </c>
      <c r="J1095" s="84">
        <f>VLOOKUP($A$1093,Raport3!$B$8:$T$280,10)</f>
        <v>89</v>
      </c>
      <c r="K1095" s="84">
        <f>VLOOKUP($A$1093,Raport3!$B$8:$T$280,11)</f>
        <v>85</v>
      </c>
      <c r="L1095" s="84">
        <f>VLOOKUP($A$1093,Raport3!$B$8:$T$280,12)</f>
        <v>85</v>
      </c>
      <c r="M1095" s="84">
        <f>VLOOKUP($A$1093,Raport3!$B$8:$T$280,13)</f>
        <v>88.5</v>
      </c>
      <c r="N1095" s="84">
        <f>VLOOKUP($A$1093,Raport3!$B$8:$T$280,14)</f>
        <v>85.5</v>
      </c>
      <c r="O1095" s="84">
        <f>VLOOKUP($A$1093,Raport3!$B$8:$T$280,15)</f>
        <v>85</v>
      </c>
      <c r="P1095" s="84">
        <f>VLOOKUP($A$1093,Raport3!$B$8:$T$280,16)</f>
        <v>81</v>
      </c>
      <c r="Q1095" s="84">
        <f>VLOOKUP($A$1093,Raport3!$B$8:$T$280,17)</f>
        <v>85.5</v>
      </c>
      <c r="R1095" s="84">
        <f>VLOOKUP($A$1093,Raport3!$B$8:$T$280,18)</f>
        <v>90</v>
      </c>
      <c r="S1095" s="38">
        <f t="shared" si="598"/>
        <v>1292.5</v>
      </c>
      <c r="T1095" s="38">
        <f t="shared" si="600"/>
        <v>86.17</v>
      </c>
      <c r="U1095" s="375"/>
      <c r="V1095" s="340"/>
    </row>
    <row r="1096" spans="1:22" ht="15" customHeight="1">
      <c r="A1096" s="361"/>
      <c r="B1096" s="342"/>
      <c r="C1096" s="35" t="s">
        <v>23</v>
      </c>
      <c r="D1096" s="84">
        <f>VLOOKUP($A$1093,Raport4!$B$8:$T$255,4)</f>
        <v>87.5</v>
      </c>
      <c r="E1096" s="84">
        <f>VLOOKUP($A$1093,Raport4!$B$8:$T$255,5)</f>
        <v>88</v>
      </c>
      <c r="F1096" s="84">
        <f>VLOOKUP($A$1093,Raport4!$B$8:$T$255,6)</f>
        <v>88.5</v>
      </c>
      <c r="G1096" s="84">
        <f>VLOOKUP($A$1093,Raport4!$B$8:$T$255,7)</f>
        <v>91</v>
      </c>
      <c r="H1096" s="84">
        <f>VLOOKUP($A$1093,Raport4!$B$8:$T$255,8)</f>
        <v>89</v>
      </c>
      <c r="I1096" s="84">
        <f>VLOOKUP($A$1093,Raport4!$B$8:$T$255,9)</f>
        <v>89</v>
      </c>
      <c r="J1096" s="84">
        <f>VLOOKUP($A$1093,Raport4!$B$8:$T$255,10)</f>
        <v>93</v>
      </c>
      <c r="K1096" s="84">
        <f>VLOOKUP($A$1093,Raport4!$B$8:$T$255,11)</f>
        <v>86</v>
      </c>
      <c r="L1096" s="84">
        <f>VLOOKUP($A$1093,Raport4!$B$8:$T$255,12)</f>
        <v>89.5</v>
      </c>
      <c r="M1096" s="84">
        <f>VLOOKUP($A$1093,Raport4!$B$8:$T$255,12)</f>
        <v>89.5</v>
      </c>
      <c r="N1096" s="84">
        <f>VLOOKUP($A$1093,Raport4!$B$8:$T$255,14)</f>
        <v>88</v>
      </c>
      <c r="O1096" s="84">
        <f>VLOOKUP($A$1093,Raport4!$B$8:$T$255,15)</f>
        <v>85</v>
      </c>
      <c r="P1096" s="84">
        <f>VLOOKUP($A$1093,Raport4!$B$8:$T$255,16)</f>
        <v>82.5</v>
      </c>
      <c r="Q1096" s="84">
        <f>VLOOKUP($A$1093,Raport4!$B$8:$T$255,17)</f>
        <v>87</v>
      </c>
      <c r="R1096" s="84">
        <f>VLOOKUP($A$1093,Raport4!$B$8:$T$255,18)</f>
        <v>90.5</v>
      </c>
      <c r="S1096" s="38">
        <f t="shared" si="598"/>
        <v>1324</v>
      </c>
      <c r="T1096" s="38">
        <f t="shared" si="600"/>
        <v>88.27</v>
      </c>
      <c r="U1096" s="375"/>
      <c r="V1096" s="340"/>
    </row>
    <row r="1097" spans="1:22" ht="15" customHeight="1">
      <c r="A1097" s="361"/>
      <c r="B1097" s="77" t="str">
        <f>VLOOKUP($A$1093,PresensiMIPA!$A$7:$W$360,4)</f>
        <v>3526036604040002</v>
      </c>
      <c r="C1097" s="35" t="s">
        <v>24</v>
      </c>
      <c r="D1097" s="84">
        <f>VLOOKUP($A$1093,Raport5!$B$8:$T$280,4)</f>
        <v>95</v>
      </c>
      <c r="E1097" s="84">
        <f>VLOOKUP($A$1093,Raport5!$B$8:$T$280,5)</f>
        <v>95</v>
      </c>
      <c r="F1097" s="84">
        <f>VLOOKUP($A$1093,Raport5!$B$8:$T$280,6)</f>
        <v>95</v>
      </c>
      <c r="G1097" s="84">
        <f>VLOOKUP($A$1093,Raport5!$B$8:$T$280,7)</f>
        <v>92</v>
      </c>
      <c r="H1097" s="84">
        <f>VLOOKUP($A$1093,Raport5!$B$8:$T$280,8)</f>
        <v>93</v>
      </c>
      <c r="I1097" s="84">
        <f>VLOOKUP($A$1093,Raport5!$B$8:$T$280,9)</f>
        <v>90</v>
      </c>
      <c r="J1097" s="84">
        <f>VLOOKUP($A$1093,Raport5!$B$8:$T$280,10)</f>
        <v>94.5</v>
      </c>
      <c r="K1097" s="84">
        <f>VLOOKUP($A$1093,Raport5!$B$8:$T$280,11)</f>
        <v>92.5</v>
      </c>
      <c r="L1097" s="84">
        <f>VLOOKUP($A$1093,Raport5!$B$8:$T$280,12)</f>
        <v>90.5</v>
      </c>
      <c r="M1097" s="84">
        <f>VLOOKUP($A$1093,Raport5!$B$8:$T$280,13)</f>
        <v>94</v>
      </c>
      <c r="N1097" s="84">
        <f>VLOOKUP($A$1093,Raport5!$B$8:$T$280,14)</f>
        <v>89</v>
      </c>
      <c r="O1097" s="84">
        <f>VLOOKUP($A$1093,Raport5!$B$8:$T$280,15)</f>
        <v>93.5</v>
      </c>
      <c r="P1097" s="84">
        <f>VLOOKUP($A$1093,Raport5!$B$8:$T$280,16)</f>
        <v>89</v>
      </c>
      <c r="Q1097" s="84">
        <f>VLOOKUP($A$1093,Raport5!$B$8:$T$280,17)</f>
        <v>90.5</v>
      </c>
      <c r="R1097" s="84">
        <f>VLOOKUP($A$1093,Raport5!$B$8:$T$280,18)</f>
        <v>93</v>
      </c>
      <c r="S1097" s="38">
        <f t="shared" si="598"/>
        <v>1386.5</v>
      </c>
      <c r="T1097" s="38">
        <f t="shared" si="600"/>
        <v>92.43</v>
      </c>
      <c r="U1097" s="375"/>
      <c r="V1097" s="340"/>
    </row>
    <row r="1098" spans="1:22" ht="15" customHeight="1">
      <c r="A1098" s="361"/>
      <c r="B1098" s="78">
        <f>VLOOKUP($A$1093,PresensiMIPA!$A$7:$W$360,2)</f>
        <v>12339</v>
      </c>
      <c r="C1098" s="35" t="s">
        <v>67</v>
      </c>
      <c r="D1098" s="84">
        <f>VLOOKUP($A$1093,Raport6!$B$8:$T$280,4)</f>
        <v>95.5</v>
      </c>
      <c r="E1098" s="84">
        <f>VLOOKUP($A$1093,Raport6!$B$8:$T$280,5)</f>
        <v>96</v>
      </c>
      <c r="F1098" s="84">
        <f>VLOOKUP($A$1093,Raport6!$B$8:$T$280,6)</f>
        <v>97</v>
      </c>
      <c r="G1098" s="84">
        <f>VLOOKUP($A$1093,Raport6!$B$8:$T$280,7)</f>
        <v>92</v>
      </c>
      <c r="H1098" s="84">
        <f>VLOOKUP($A$1093,Raport6!$B$8:$T$280,8)</f>
        <v>93</v>
      </c>
      <c r="I1098" s="84">
        <f>VLOOKUP($A$1093,Raport6!$B$8:$T$280,9)</f>
        <v>93.5</v>
      </c>
      <c r="J1098" s="84">
        <f>VLOOKUP($A$1093,Raport6!$B$8:$T$280,10)</f>
        <v>96.5</v>
      </c>
      <c r="K1098" s="84">
        <f>VLOOKUP($A$1093,Raport6!$B$8:$T$280,11)</f>
        <v>95.5</v>
      </c>
      <c r="L1098" s="84">
        <f>VLOOKUP($A$1093,Raport6!$B$8:$T$280,12)</f>
        <v>92.5</v>
      </c>
      <c r="M1098" s="84">
        <f>VLOOKUP($A$1093,Raport6!$B$8:$T$280,13)</f>
        <v>98</v>
      </c>
      <c r="N1098" s="84">
        <f>VLOOKUP($A$1093,Raport6!$B$8:$T$280,14)</f>
        <v>91.5</v>
      </c>
      <c r="O1098" s="84">
        <f>VLOOKUP($A$1093,Raport6!$B$8:$T$280,15)</f>
        <v>94.5</v>
      </c>
      <c r="P1098" s="84">
        <f>VLOOKUP($A$1093,Raport6!$B$8:$T$280,16)</f>
        <v>89.5</v>
      </c>
      <c r="Q1098" s="84">
        <f>VLOOKUP($A$1093,Raport6!$B$8:$T$280,17)</f>
        <v>90</v>
      </c>
      <c r="R1098" s="84">
        <f>VLOOKUP($A$1093,Raport6!$B$8:$T$280,18)</f>
        <v>94</v>
      </c>
      <c r="S1098" s="38">
        <f t="shared" si="598"/>
        <v>1409</v>
      </c>
      <c r="T1098" s="38">
        <f t="shared" si="600"/>
        <v>93.93</v>
      </c>
      <c r="U1098" s="375"/>
      <c r="V1098" s="340"/>
    </row>
    <row r="1099" spans="1:22" ht="15" customHeight="1">
      <c r="A1099" s="361"/>
      <c r="B1099" s="78" t="str">
        <f>VLOOKUP($A$1093,PresensiMIPA!$A$7:$W$360,3)</f>
        <v>0046012108</v>
      </c>
      <c r="C1099" s="28" t="s">
        <v>21</v>
      </c>
      <c r="D1099" s="40">
        <f t="shared" ref="D1099:S1099" si="601">ROUND(((D1093+D1094+D1095+D1096+D1097+D1098)/6),2)</f>
        <v>88.92</v>
      </c>
      <c r="E1099" s="40">
        <f t="shared" si="601"/>
        <v>88.25</v>
      </c>
      <c r="F1099" s="40">
        <f t="shared" si="601"/>
        <v>87.5</v>
      </c>
      <c r="G1099" s="40">
        <f t="shared" si="601"/>
        <v>88.42</v>
      </c>
      <c r="H1099" s="40">
        <f t="shared" si="601"/>
        <v>88.42</v>
      </c>
      <c r="I1099" s="40">
        <f t="shared" si="601"/>
        <v>86.17</v>
      </c>
      <c r="J1099" s="40">
        <f t="shared" si="601"/>
        <v>92</v>
      </c>
      <c r="K1099" s="40">
        <f t="shared" si="601"/>
        <v>86.92</v>
      </c>
      <c r="L1099" s="40">
        <f t="shared" si="601"/>
        <v>87.83</v>
      </c>
      <c r="M1099" s="40">
        <f t="shared" ref="M1099" si="602">ROUND(((M1093+M1094+M1095+M1096+M1097+M1098)/6),2)</f>
        <v>89.58</v>
      </c>
      <c r="N1099" s="40">
        <f t="shared" si="601"/>
        <v>86.33</v>
      </c>
      <c r="O1099" s="40">
        <f t="shared" si="601"/>
        <v>86.83</v>
      </c>
      <c r="P1099" s="40">
        <f t="shared" si="601"/>
        <v>83.33</v>
      </c>
      <c r="Q1099" s="40">
        <f t="shared" si="601"/>
        <v>86.83</v>
      </c>
      <c r="R1099" s="40">
        <f t="shared" si="601"/>
        <v>89.25</v>
      </c>
      <c r="S1099" s="39">
        <f t="shared" si="601"/>
        <v>1316.58</v>
      </c>
      <c r="T1099" s="40">
        <f t="shared" si="600"/>
        <v>87.77</v>
      </c>
      <c r="U1099" s="375"/>
      <c r="V1099" s="340"/>
    </row>
    <row r="1100" spans="1:22" ht="15" customHeight="1">
      <c r="A1100" s="361"/>
      <c r="B1100" s="78"/>
      <c r="C1100" s="28" t="s">
        <v>206</v>
      </c>
      <c r="D1100" s="79">
        <f>VLOOKUP($A$1093,'Nilai USP'!$B$8:$T$280,4)</f>
        <v>98</v>
      </c>
      <c r="E1100" s="79">
        <f>VLOOKUP($A$1093,'Nilai USP'!$B$8:$T$280,5)</f>
        <v>89.230769230769226</v>
      </c>
      <c r="F1100" s="79">
        <f>VLOOKUP($A$1093,'Nilai USP'!$B$8:$T$280,6)</f>
        <v>97</v>
      </c>
      <c r="G1100" s="79">
        <f>VLOOKUP($A$1093,'Nilai USP'!$B$8:$T$280,7)</f>
        <v>91</v>
      </c>
      <c r="H1100" s="79">
        <f>VLOOKUP($A$1093,'Nilai USP'!$B$8:$T$280,8)</f>
        <v>82</v>
      </c>
      <c r="I1100" s="79">
        <f>VLOOKUP($A$1093,'Nilai USP'!$B$8:$T$280,9)</f>
        <v>98</v>
      </c>
      <c r="J1100" s="79">
        <f>VLOOKUP($A$1093,'Nilai USP'!$B$8:$T$280,10)</f>
        <v>97</v>
      </c>
      <c r="K1100" s="79">
        <f>VLOOKUP($A$1093,'Nilai USP'!$B$8:$T$280,11)</f>
        <v>95</v>
      </c>
      <c r="L1100" s="79">
        <f>VLOOKUP($A$1093,'Nilai USP'!$B$8:$T$280,12)</f>
        <v>90</v>
      </c>
      <c r="M1100" s="79">
        <f>VLOOKUP($A$1093,'Nilai USP'!$B$8:$T$280,13)</f>
        <v>100</v>
      </c>
      <c r="N1100" s="79">
        <f>VLOOKUP($A$1093,'Nilai USP'!$B$8:$T$280,14)</f>
        <v>90</v>
      </c>
      <c r="O1100" s="79">
        <f>VLOOKUP($A$1093,'Nilai USP'!$B$8:$T$280,15)</f>
        <v>90</v>
      </c>
      <c r="P1100" s="79">
        <f>VLOOKUP($A$1093,'Nilai USP'!$B$8:$T$280,16)</f>
        <v>90</v>
      </c>
      <c r="Q1100" s="79">
        <f>VLOOKUP($A$1093,'Nilai USP'!$B$8:$T$280,17)</f>
        <v>83</v>
      </c>
      <c r="R1100" s="79">
        <f>VLOOKUP($A$1093,'Nilai USP'!$B$8:$T$280,18)</f>
        <v>89</v>
      </c>
      <c r="S1100" s="38">
        <f t="shared" ref="S1100:S1107" si="603">SUM(D1100:R1100)</f>
        <v>1379.2307692307693</v>
      </c>
      <c r="T1100" s="38">
        <f t="shared" si="600"/>
        <v>91.95</v>
      </c>
      <c r="U1100" s="375"/>
      <c r="V1100" s="340"/>
    </row>
    <row r="1101" spans="1:22" ht="15" customHeight="1" thickBot="1">
      <c r="A1101" s="362"/>
      <c r="B1101" s="29"/>
      <c r="C1101" s="37" t="s">
        <v>205</v>
      </c>
      <c r="D1101" s="41">
        <f t="shared" ref="D1101:R1101" si="604">ROUND((D1099*$V$6+D1100*$V$7),0)</f>
        <v>93</v>
      </c>
      <c r="E1101" s="41">
        <f t="shared" si="604"/>
        <v>89</v>
      </c>
      <c r="F1101" s="41">
        <f t="shared" si="604"/>
        <v>92</v>
      </c>
      <c r="G1101" s="41">
        <f t="shared" si="604"/>
        <v>90</v>
      </c>
      <c r="H1101" s="41">
        <f t="shared" si="604"/>
        <v>85</v>
      </c>
      <c r="I1101" s="41">
        <f t="shared" si="604"/>
        <v>92</v>
      </c>
      <c r="J1101" s="41">
        <f t="shared" si="604"/>
        <v>95</v>
      </c>
      <c r="K1101" s="41">
        <f t="shared" si="604"/>
        <v>91</v>
      </c>
      <c r="L1101" s="41">
        <f t="shared" si="604"/>
        <v>89</v>
      </c>
      <c r="M1101" s="41">
        <f t="shared" si="604"/>
        <v>95</v>
      </c>
      <c r="N1101" s="41">
        <f t="shared" si="604"/>
        <v>88</v>
      </c>
      <c r="O1101" s="41">
        <f t="shared" si="604"/>
        <v>88</v>
      </c>
      <c r="P1101" s="41">
        <f t="shared" si="604"/>
        <v>87</v>
      </c>
      <c r="Q1101" s="41">
        <f t="shared" si="604"/>
        <v>85</v>
      </c>
      <c r="R1101" s="41">
        <f t="shared" si="604"/>
        <v>89</v>
      </c>
      <c r="S1101" s="41">
        <f t="shared" si="603"/>
        <v>1348</v>
      </c>
      <c r="T1101" s="41">
        <f t="shared" si="600"/>
        <v>89.87</v>
      </c>
      <c r="U1101" s="376"/>
      <c r="V1101" s="341"/>
    </row>
    <row r="1102" spans="1:22" ht="15" customHeight="1" thickTop="1">
      <c r="A1102" s="377">
        <v>122</v>
      </c>
      <c r="B1102" s="26"/>
      <c r="C1102" s="34" t="s">
        <v>34</v>
      </c>
      <c r="D1102" s="83">
        <f>VLOOKUP($A$1102,Raport1!$B$8:$T$280,4)</f>
        <v>76.5</v>
      </c>
      <c r="E1102" s="83">
        <f>VLOOKUP($A$1102,Raport1!$B$8:$T$280,5)</f>
        <v>75</v>
      </c>
      <c r="F1102" s="83">
        <f>VLOOKUP($A$1102,Raport1!$B$8:$T$280,6)</f>
        <v>71.5</v>
      </c>
      <c r="G1102" s="83">
        <f>VLOOKUP($A$1102,Raport1!$B$8:$T$280,7)</f>
        <v>72.5</v>
      </c>
      <c r="H1102" s="83">
        <f>VLOOKUP($A$1102,Raport1!$B$8:$T$280,8)</f>
        <v>70</v>
      </c>
      <c r="I1102" s="83">
        <f>VLOOKUP($A$1102,Raport1!$B$8:$T$280,9)</f>
        <v>74</v>
      </c>
      <c r="J1102" s="83">
        <f>VLOOKUP($A$1102,Raport1!$B$8:$T$280,10)</f>
        <v>84</v>
      </c>
      <c r="K1102" s="83">
        <f>VLOOKUP($A$1102,Raport1!$B$8:$T$280,11)</f>
        <v>81</v>
      </c>
      <c r="L1102" s="83">
        <f>VLOOKUP($A$1102,Raport1!$B$8:$T$280,12)</f>
        <v>81.5</v>
      </c>
      <c r="M1102" s="83">
        <f>VLOOKUP($A$1102,Raport1!$B$8:$T$280,13)</f>
        <v>73</v>
      </c>
      <c r="N1102" s="83">
        <f>VLOOKUP($A$1102,Raport1!$B$8:$T$280,14)</f>
        <v>68</v>
      </c>
      <c r="O1102" s="83">
        <f>VLOOKUP($A$1102,Raport1!$B$8:$T$280,15)</f>
        <v>75.5</v>
      </c>
      <c r="P1102" s="83">
        <f>VLOOKUP($A$1102,Raport1!$B$8:$T$280,16)</f>
        <v>69</v>
      </c>
      <c r="Q1102" s="83">
        <f>VLOOKUP($A$1102,Raport1!$B$8:$T$280,17)</f>
        <v>77</v>
      </c>
      <c r="R1102" s="83">
        <f>VLOOKUP($A$1102,Raport1!$B$8:$T$280,18)</f>
        <v>73</v>
      </c>
      <c r="S1102" s="80">
        <f t="shared" si="603"/>
        <v>1121.5</v>
      </c>
      <c r="T1102" s="80">
        <f t="shared" ref="T1102:T1110" si="605">ROUND(S1102/COUNT(D1102:R1102),2)</f>
        <v>74.77</v>
      </c>
      <c r="U1102" s="337" t="s">
        <v>203</v>
      </c>
      <c r="V1102" s="340" t="s">
        <v>33</v>
      </c>
    </row>
    <row r="1103" spans="1:22" ht="15" customHeight="1">
      <c r="A1103" s="361"/>
      <c r="B1103" s="26"/>
      <c r="C1103" s="35" t="s">
        <v>35</v>
      </c>
      <c r="D1103" s="84">
        <f>VLOOKUP($A$1102,Raport2!$B$8:$T$280,4)</f>
        <v>77.5</v>
      </c>
      <c r="E1103" s="84">
        <f>VLOOKUP($A$1102,Raport2!$B$8:$T$280,5)</f>
        <v>76</v>
      </c>
      <c r="F1103" s="84">
        <f>VLOOKUP($A$1102,Raport2!$B$8:$T$280,6)</f>
        <v>74</v>
      </c>
      <c r="G1103" s="84">
        <f>VLOOKUP($A$1102,Raport2!$B$8:$T$280,7)</f>
        <v>76</v>
      </c>
      <c r="H1103" s="84">
        <f>VLOOKUP($A$1102,Raport2!$B$8:$T$280,8)</f>
        <v>70</v>
      </c>
      <c r="I1103" s="84">
        <f>VLOOKUP($A$1102,Raport2!$B$8:$T$280,9)</f>
        <v>77.5</v>
      </c>
      <c r="J1103" s="84">
        <f>VLOOKUP($A$1102,Raport2!$B$8:$T$280,10)</f>
        <v>84</v>
      </c>
      <c r="K1103" s="84">
        <f>VLOOKUP($A$1102,Raport2!$B$8:$T$280,11)</f>
        <v>82.5</v>
      </c>
      <c r="L1103" s="84">
        <f>VLOOKUP($A$1102,Raport2!$B$8:$T$280,12)</f>
        <v>85</v>
      </c>
      <c r="M1103" s="84">
        <f>VLOOKUP($A$1102,Raport2!$B$8:$T$280,13)</f>
        <v>74.5</v>
      </c>
      <c r="N1103" s="84">
        <f>VLOOKUP($A$1102,Raport2!$B$8:$T$280,14)</f>
        <v>73</v>
      </c>
      <c r="O1103" s="84">
        <f>VLOOKUP($A$1102,Raport2!$B$8:$T$280,15)</f>
        <v>75</v>
      </c>
      <c r="P1103" s="84">
        <f>VLOOKUP($A$1102,Raport2!$B$8:$T$280,16)</f>
        <v>80</v>
      </c>
      <c r="Q1103" s="84">
        <f>VLOOKUP($A$1102,Raport2!$B$8:$T$280,17)</f>
        <v>78</v>
      </c>
      <c r="R1103" s="84">
        <f>VLOOKUP($A$1102,Raport2!$B$8:$T$280,18)</f>
        <v>75.5</v>
      </c>
      <c r="S1103" s="38">
        <f t="shared" si="603"/>
        <v>1158.5</v>
      </c>
      <c r="T1103" s="38">
        <f t="shared" si="605"/>
        <v>77.23</v>
      </c>
      <c r="U1103" s="375"/>
      <c r="V1103" s="340"/>
    </row>
    <row r="1104" spans="1:22" ht="15" customHeight="1">
      <c r="A1104" s="361"/>
      <c r="B1104" s="342" t="str">
        <f>VLOOKUP($A$1102,PresensiMIPA!$A$7:$W$360,7)</f>
        <v>MOH. MOHTAR</v>
      </c>
      <c r="C1104" s="35" t="s">
        <v>22</v>
      </c>
      <c r="D1104" s="84">
        <f>VLOOKUP($A$1102,Raport3!$B$8:$T$280,4)</f>
        <v>81.5</v>
      </c>
      <c r="E1104" s="84">
        <f>VLOOKUP($A$1102,Raport3!$B$8:$T$280,5)</f>
        <v>77</v>
      </c>
      <c r="F1104" s="84">
        <f>VLOOKUP($A$1102,Raport3!$B$8:$T$280,6)</f>
        <v>72</v>
      </c>
      <c r="G1104" s="84">
        <f>VLOOKUP($A$1102,Raport3!$B$8:$T$280,7)</f>
        <v>80</v>
      </c>
      <c r="H1104" s="84">
        <f>VLOOKUP($A$1102,Raport3!$B$8:$T$280,8)</f>
        <v>82.5</v>
      </c>
      <c r="I1104" s="84">
        <f>VLOOKUP($A$1102,Raport3!$B$8:$T$280,9)</f>
        <v>79.5</v>
      </c>
      <c r="J1104" s="84">
        <f>VLOOKUP($A$1102,Raport3!$B$8:$T$280,10)</f>
        <v>87.5</v>
      </c>
      <c r="K1104" s="84">
        <f>VLOOKUP($A$1102,Raport3!$B$8:$T$280,11)</f>
        <v>84</v>
      </c>
      <c r="L1104" s="84">
        <f>VLOOKUP($A$1102,Raport3!$B$8:$T$280,12)</f>
        <v>80.5</v>
      </c>
      <c r="M1104" s="84">
        <f>VLOOKUP($A$1102,Raport3!$B$8:$T$280,13)</f>
        <v>79.5</v>
      </c>
      <c r="N1104" s="84">
        <f>VLOOKUP($A$1102,Raport3!$B$8:$T$280,14)</f>
        <v>78</v>
      </c>
      <c r="O1104" s="84">
        <f>VLOOKUP($A$1102,Raport3!$B$8:$T$280,15)</f>
        <v>74</v>
      </c>
      <c r="P1104" s="84">
        <f>VLOOKUP($A$1102,Raport3!$B$8:$T$280,16)</f>
        <v>79</v>
      </c>
      <c r="Q1104" s="84">
        <f>VLOOKUP($A$1102,Raport3!$B$8:$T$280,17)</f>
        <v>80</v>
      </c>
      <c r="R1104" s="84">
        <f>VLOOKUP($A$1102,Raport3!$B$8:$T$280,18)</f>
        <v>73</v>
      </c>
      <c r="S1104" s="38">
        <f t="shared" si="603"/>
        <v>1188</v>
      </c>
      <c r="T1104" s="38">
        <f t="shared" si="605"/>
        <v>79.2</v>
      </c>
      <c r="U1104" s="375"/>
      <c r="V1104" s="340"/>
    </row>
    <row r="1105" spans="1:22" ht="15" customHeight="1">
      <c r="A1105" s="361"/>
      <c r="B1105" s="342"/>
      <c r="C1105" s="35" t="s">
        <v>23</v>
      </c>
      <c r="D1105" s="84">
        <f>VLOOKUP($A$1102,Raport4!$B$8:$T$255,4)</f>
        <v>84.5</v>
      </c>
      <c r="E1105" s="84">
        <f>VLOOKUP($A$1102,Raport4!$B$8:$T$255,5)</f>
        <v>81</v>
      </c>
      <c r="F1105" s="84">
        <f>VLOOKUP($A$1102,Raport4!$B$8:$T$255,6)</f>
        <v>78</v>
      </c>
      <c r="G1105" s="84">
        <f>VLOOKUP($A$1102,Raport4!$B$8:$T$255,7)</f>
        <v>81.5</v>
      </c>
      <c r="H1105" s="84">
        <f>VLOOKUP($A$1102,Raport4!$B$8:$T$255,8)</f>
        <v>88</v>
      </c>
      <c r="I1105" s="84">
        <f>VLOOKUP($A$1102,Raport4!$B$8:$T$255,9)</f>
        <v>81.5</v>
      </c>
      <c r="J1105" s="84">
        <f>VLOOKUP($A$1102,Raport4!$B$8:$T$255,10)</f>
        <v>91</v>
      </c>
      <c r="K1105" s="84">
        <f>VLOOKUP($A$1102,Raport4!$B$8:$T$255,11)</f>
        <v>86</v>
      </c>
      <c r="L1105" s="84">
        <f>VLOOKUP($A$1102,Raport4!$B$8:$T$255,12)</f>
        <v>86.5</v>
      </c>
      <c r="M1105" s="84">
        <f>VLOOKUP($A$1102,Raport4!$B$8:$T$255,12)</f>
        <v>86.5</v>
      </c>
      <c r="N1105" s="84">
        <f>VLOOKUP($A$1102,Raport4!$B$8:$T$255,14)</f>
        <v>79</v>
      </c>
      <c r="O1105" s="84">
        <f>VLOOKUP($A$1102,Raport4!$B$8:$T$255,15)</f>
        <v>74</v>
      </c>
      <c r="P1105" s="84">
        <f>VLOOKUP($A$1102,Raport4!$B$8:$T$255,16)</f>
        <v>81.5</v>
      </c>
      <c r="Q1105" s="84">
        <f>VLOOKUP($A$1102,Raport4!$B$8:$T$255,17)</f>
        <v>76.5</v>
      </c>
      <c r="R1105" s="84">
        <f>VLOOKUP($A$1102,Raport4!$B$8:$T$255,18)</f>
        <v>75</v>
      </c>
      <c r="S1105" s="38">
        <f t="shared" si="603"/>
        <v>1230.5</v>
      </c>
      <c r="T1105" s="38">
        <f t="shared" si="605"/>
        <v>82.03</v>
      </c>
      <c r="U1105" s="375"/>
      <c r="V1105" s="340"/>
    </row>
    <row r="1106" spans="1:22" ht="15" customHeight="1">
      <c r="A1106" s="361"/>
      <c r="B1106" s="77" t="str">
        <f>VLOOKUP($A$1102,PresensiMIPA!$A$7:$W$360,4)</f>
        <v>3527011510040002</v>
      </c>
      <c r="C1106" s="35" t="s">
        <v>24</v>
      </c>
      <c r="D1106" s="84">
        <f>VLOOKUP($A$1102,Raport5!$B$8:$T$280,4)</f>
        <v>86.5</v>
      </c>
      <c r="E1106" s="84">
        <f>VLOOKUP($A$1102,Raport5!$B$8:$T$280,5)</f>
        <v>84</v>
      </c>
      <c r="F1106" s="84">
        <f>VLOOKUP($A$1102,Raport5!$B$8:$T$280,6)</f>
        <v>86</v>
      </c>
      <c r="G1106" s="84">
        <f>VLOOKUP($A$1102,Raport5!$B$8:$T$280,7)</f>
        <v>82</v>
      </c>
      <c r="H1106" s="84">
        <f>VLOOKUP($A$1102,Raport5!$B$8:$T$280,8)</f>
        <v>92.5</v>
      </c>
      <c r="I1106" s="84">
        <f>VLOOKUP($A$1102,Raport5!$B$8:$T$280,9)</f>
        <v>82</v>
      </c>
      <c r="J1106" s="84">
        <f>VLOOKUP($A$1102,Raport5!$B$8:$T$280,10)</f>
        <v>92.5</v>
      </c>
      <c r="K1106" s="84">
        <f>VLOOKUP($A$1102,Raport5!$B$8:$T$280,11)</f>
        <v>92</v>
      </c>
      <c r="L1106" s="84">
        <f>VLOOKUP($A$1102,Raport5!$B$8:$T$280,12)</f>
        <v>86.5</v>
      </c>
      <c r="M1106" s="84">
        <f>VLOOKUP($A$1102,Raport5!$B$8:$T$280,13)</f>
        <v>78</v>
      </c>
      <c r="N1106" s="84">
        <f>VLOOKUP($A$1102,Raport5!$B$8:$T$280,14)</f>
        <v>83.5</v>
      </c>
      <c r="O1106" s="84">
        <f>VLOOKUP($A$1102,Raport5!$B$8:$T$280,15)</f>
        <v>88</v>
      </c>
      <c r="P1106" s="84">
        <f>VLOOKUP($A$1102,Raport5!$B$8:$T$280,16)</f>
        <v>80</v>
      </c>
      <c r="Q1106" s="84">
        <f>VLOOKUP($A$1102,Raport5!$B$8:$T$280,17)</f>
        <v>77.5</v>
      </c>
      <c r="R1106" s="84">
        <f>VLOOKUP($A$1102,Raport5!$B$8:$T$280,18)</f>
        <v>79</v>
      </c>
      <c r="S1106" s="38">
        <f t="shared" si="603"/>
        <v>1270</v>
      </c>
      <c r="T1106" s="38">
        <f t="shared" si="605"/>
        <v>84.67</v>
      </c>
      <c r="U1106" s="375"/>
      <c r="V1106" s="340"/>
    </row>
    <row r="1107" spans="1:22" ht="15" customHeight="1">
      <c r="A1107" s="361"/>
      <c r="B1107" s="78">
        <f>VLOOKUP($A$1102,PresensiMIPA!$A$7:$W$360,2)</f>
        <v>12355</v>
      </c>
      <c r="C1107" s="35" t="s">
        <v>67</v>
      </c>
      <c r="D1107" s="84">
        <f>VLOOKUP($A$1102,Raport6!$B$8:$T$280,4)</f>
        <v>91.5</v>
      </c>
      <c r="E1107" s="84">
        <f>VLOOKUP($A$1102,Raport6!$B$8:$T$280,5)</f>
        <v>84</v>
      </c>
      <c r="F1107" s="84">
        <f>VLOOKUP($A$1102,Raport6!$B$8:$T$280,6)</f>
        <v>89</v>
      </c>
      <c r="G1107" s="84">
        <f>VLOOKUP($A$1102,Raport6!$B$8:$T$280,7)</f>
        <v>82</v>
      </c>
      <c r="H1107" s="84">
        <f>VLOOKUP($A$1102,Raport6!$B$8:$T$280,8)</f>
        <v>93</v>
      </c>
      <c r="I1107" s="84">
        <f>VLOOKUP($A$1102,Raport6!$B$8:$T$280,9)</f>
        <v>84</v>
      </c>
      <c r="J1107" s="84">
        <f>VLOOKUP($A$1102,Raport6!$B$8:$T$280,10)</f>
        <v>95</v>
      </c>
      <c r="K1107" s="84">
        <f>VLOOKUP($A$1102,Raport6!$B$8:$T$280,11)</f>
        <v>95.5</v>
      </c>
      <c r="L1107" s="84">
        <f>VLOOKUP($A$1102,Raport6!$B$8:$T$280,12)</f>
        <v>90.5</v>
      </c>
      <c r="M1107" s="84">
        <f>VLOOKUP($A$1102,Raport6!$B$8:$T$280,13)</f>
        <v>82.5</v>
      </c>
      <c r="N1107" s="84">
        <f>VLOOKUP($A$1102,Raport6!$B$8:$T$280,14)</f>
        <v>83.5</v>
      </c>
      <c r="O1107" s="84">
        <f>VLOOKUP($A$1102,Raport6!$B$8:$T$280,15)</f>
        <v>89</v>
      </c>
      <c r="P1107" s="84">
        <f>VLOOKUP($A$1102,Raport6!$B$8:$T$280,16)</f>
        <v>80</v>
      </c>
      <c r="Q1107" s="84">
        <f>VLOOKUP($A$1102,Raport6!$B$8:$T$280,17)</f>
        <v>85</v>
      </c>
      <c r="R1107" s="84">
        <f>VLOOKUP($A$1102,Raport6!$B$8:$T$280,18)</f>
        <v>80</v>
      </c>
      <c r="S1107" s="38">
        <f t="shared" si="603"/>
        <v>1304.5</v>
      </c>
      <c r="T1107" s="38">
        <f t="shared" si="605"/>
        <v>86.97</v>
      </c>
      <c r="U1107" s="375"/>
      <c r="V1107" s="340"/>
    </row>
    <row r="1108" spans="1:22" ht="15" customHeight="1">
      <c r="A1108" s="361"/>
      <c r="B1108" s="78" t="str">
        <f>VLOOKUP($A$1102,PresensiMIPA!$A$7:$W$360,3)</f>
        <v>0031384461</v>
      </c>
      <c r="C1108" s="28" t="s">
        <v>21</v>
      </c>
      <c r="D1108" s="40">
        <f t="shared" ref="D1108:S1108" si="606">ROUND(((D1102+D1103+D1104+D1105+D1106+D1107)/6),2)</f>
        <v>83</v>
      </c>
      <c r="E1108" s="40">
        <f t="shared" si="606"/>
        <v>79.5</v>
      </c>
      <c r="F1108" s="40">
        <f t="shared" si="606"/>
        <v>78.42</v>
      </c>
      <c r="G1108" s="40">
        <f t="shared" si="606"/>
        <v>79</v>
      </c>
      <c r="H1108" s="40">
        <f t="shared" si="606"/>
        <v>82.67</v>
      </c>
      <c r="I1108" s="40">
        <f t="shared" si="606"/>
        <v>79.75</v>
      </c>
      <c r="J1108" s="40">
        <f t="shared" si="606"/>
        <v>89</v>
      </c>
      <c r="K1108" s="40">
        <f t="shared" si="606"/>
        <v>86.83</v>
      </c>
      <c r="L1108" s="40">
        <f t="shared" si="606"/>
        <v>85.08</v>
      </c>
      <c r="M1108" s="40">
        <f t="shared" ref="M1108" si="607">ROUND(((M1102+M1103+M1104+M1105+M1106+M1107)/6),2)</f>
        <v>79</v>
      </c>
      <c r="N1108" s="40">
        <f t="shared" si="606"/>
        <v>77.5</v>
      </c>
      <c r="O1108" s="40">
        <f t="shared" si="606"/>
        <v>79.25</v>
      </c>
      <c r="P1108" s="40">
        <f t="shared" si="606"/>
        <v>78.25</v>
      </c>
      <c r="Q1108" s="40">
        <f t="shared" si="606"/>
        <v>79</v>
      </c>
      <c r="R1108" s="40">
        <f t="shared" si="606"/>
        <v>75.92</v>
      </c>
      <c r="S1108" s="39">
        <f t="shared" si="606"/>
        <v>1212.17</v>
      </c>
      <c r="T1108" s="40">
        <f t="shared" si="605"/>
        <v>80.81</v>
      </c>
      <c r="U1108" s="375"/>
      <c r="V1108" s="340"/>
    </row>
    <row r="1109" spans="1:22" ht="15" customHeight="1">
      <c r="A1109" s="361"/>
      <c r="B1109" s="78"/>
      <c r="C1109" s="28" t="s">
        <v>206</v>
      </c>
      <c r="D1109" s="79">
        <f>VLOOKUP($A$1102,'Nilai USP'!$B$8:$T$280,4)</f>
        <v>95</v>
      </c>
      <c r="E1109" s="79">
        <f>VLOOKUP($A$1102,'Nilai USP'!$B$8:$T$280,5)</f>
        <v>82.307692307692307</v>
      </c>
      <c r="F1109" s="79">
        <f>VLOOKUP($A$1102,'Nilai USP'!$B$8:$T$280,6)</f>
        <v>89</v>
      </c>
      <c r="G1109" s="79">
        <f>VLOOKUP($A$1102,'Nilai USP'!$B$8:$T$280,7)</f>
        <v>81</v>
      </c>
      <c r="H1109" s="79">
        <f>VLOOKUP($A$1102,'Nilai USP'!$B$8:$T$280,8)</f>
        <v>82</v>
      </c>
      <c r="I1109" s="79">
        <f>VLOOKUP($A$1102,'Nilai USP'!$B$8:$T$280,9)</f>
        <v>89</v>
      </c>
      <c r="J1109" s="79">
        <f>VLOOKUP($A$1102,'Nilai USP'!$B$8:$T$280,10)</f>
        <v>93</v>
      </c>
      <c r="K1109" s="79">
        <f>VLOOKUP($A$1102,'Nilai USP'!$B$8:$T$280,11)</f>
        <v>94</v>
      </c>
      <c r="L1109" s="79">
        <f>VLOOKUP($A$1102,'Nilai USP'!$B$8:$T$280,12)</f>
        <v>89</v>
      </c>
      <c r="M1109" s="79">
        <f>VLOOKUP($A$1102,'Nilai USP'!$B$8:$T$280,13)</f>
        <v>89.411764705882348</v>
      </c>
      <c r="N1109" s="79">
        <f>VLOOKUP($A$1102,'Nilai USP'!$B$8:$T$280,14)</f>
        <v>86</v>
      </c>
      <c r="O1109" s="79">
        <f>VLOOKUP($A$1102,'Nilai USP'!$B$8:$T$280,15)</f>
        <v>78</v>
      </c>
      <c r="P1109" s="79">
        <f>VLOOKUP($A$1102,'Nilai USP'!$B$8:$T$280,16)</f>
        <v>92</v>
      </c>
      <c r="Q1109" s="79">
        <f>VLOOKUP($A$1102,'Nilai USP'!$B$8:$T$280,17)</f>
        <v>77</v>
      </c>
      <c r="R1109" s="79">
        <f>VLOOKUP($A$1102,'Nilai USP'!$B$8:$T$280,18)</f>
        <v>88</v>
      </c>
      <c r="S1109" s="38">
        <f t="shared" ref="S1109:S1116" si="608">SUM(D1109:R1109)</f>
        <v>1304.7194570135748</v>
      </c>
      <c r="T1109" s="38">
        <f t="shared" si="605"/>
        <v>86.98</v>
      </c>
      <c r="U1109" s="375"/>
      <c r="V1109" s="340"/>
    </row>
    <row r="1110" spans="1:22" ht="15" customHeight="1" thickBot="1">
      <c r="A1110" s="362"/>
      <c r="B1110" s="29"/>
      <c r="C1110" s="37" t="s">
        <v>205</v>
      </c>
      <c r="D1110" s="41">
        <f t="shared" ref="D1110:R1110" si="609">ROUND((D1108*$V$6+D1109*$V$7),0)</f>
        <v>89</v>
      </c>
      <c r="E1110" s="41">
        <f t="shared" si="609"/>
        <v>81</v>
      </c>
      <c r="F1110" s="41">
        <f t="shared" si="609"/>
        <v>84</v>
      </c>
      <c r="G1110" s="41">
        <f t="shared" si="609"/>
        <v>80</v>
      </c>
      <c r="H1110" s="41">
        <f t="shared" si="609"/>
        <v>82</v>
      </c>
      <c r="I1110" s="41">
        <f t="shared" si="609"/>
        <v>84</v>
      </c>
      <c r="J1110" s="41">
        <f t="shared" si="609"/>
        <v>91</v>
      </c>
      <c r="K1110" s="41">
        <f t="shared" si="609"/>
        <v>90</v>
      </c>
      <c r="L1110" s="41">
        <f t="shared" si="609"/>
        <v>87</v>
      </c>
      <c r="M1110" s="41">
        <f t="shared" si="609"/>
        <v>84</v>
      </c>
      <c r="N1110" s="41">
        <f t="shared" si="609"/>
        <v>82</v>
      </c>
      <c r="O1110" s="41">
        <f t="shared" si="609"/>
        <v>79</v>
      </c>
      <c r="P1110" s="41">
        <f t="shared" si="609"/>
        <v>85</v>
      </c>
      <c r="Q1110" s="41">
        <f t="shared" si="609"/>
        <v>78</v>
      </c>
      <c r="R1110" s="41">
        <f t="shared" si="609"/>
        <v>82</v>
      </c>
      <c r="S1110" s="41">
        <f t="shared" si="608"/>
        <v>1258</v>
      </c>
      <c r="T1110" s="41">
        <f t="shared" si="605"/>
        <v>83.87</v>
      </c>
      <c r="U1110" s="376"/>
      <c r="V1110" s="341"/>
    </row>
    <row r="1111" spans="1:22" ht="15" customHeight="1" thickTop="1">
      <c r="A1111" s="377">
        <v>123</v>
      </c>
      <c r="B1111" s="26"/>
      <c r="C1111" s="34" t="s">
        <v>34</v>
      </c>
      <c r="D1111" s="83">
        <f>VLOOKUP($A$1111,Raport1!$B$8:$T$280,4)</f>
        <v>77.5</v>
      </c>
      <c r="E1111" s="83">
        <f>VLOOKUP($A$1111,Raport1!$B$8:$T$280,5)</f>
        <v>74.5</v>
      </c>
      <c r="F1111" s="83">
        <f>VLOOKUP($A$1111,Raport1!$B$8:$T$280,6)</f>
        <v>73</v>
      </c>
      <c r="G1111" s="83">
        <f>VLOOKUP($A$1111,Raport1!$B$8:$T$280,7)</f>
        <v>79</v>
      </c>
      <c r="H1111" s="83">
        <f>VLOOKUP($A$1111,Raport1!$B$8:$T$280,8)</f>
        <v>75</v>
      </c>
      <c r="I1111" s="83">
        <f>VLOOKUP($A$1111,Raport1!$B$8:$T$280,9)</f>
        <v>75.5</v>
      </c>
      <c r="J1111" s="83">
        <f>VLOOKUP($A$1111,Raport1!$B$8:$T$280,10)</f>
        <v>80</v>
      </c>
      <c r="K1111" s="83">
        <f>VLOOKUP($A$1111,Raport1!$B$8:$T$280,11)</f>
        <v>83</v>
      </c>
      <c r="L1111" s="83">
        <f>VLOOKUP($A$1111,Raport1!$B$8:$T$280,12)</f>
        <v>83</v>
      </c>
      <c r="M1111" s="83">
        <f>VLOOKUP($A$1111,Raport1!$B$8:$T$280,13)</f>
        <v>77</v>
      </c>
      <c r="N1111" s="83">
        <f>VLOOKUP($A$1111,Raport1!$B$8:$T$280,14)</f>
        <v>71</v>
      </c>
      <c r="O1111" s="83">
        <f>VLOOKUP($A$1111,Raport1!$B$8:$T$280,15)</f>
        <v>76.5</v>
      </c>
      <c r="P1111" s="83">
        <f>VLOOKUP($A$1111,Raport1!$B$8:$T$280,16)</f>
        <v>69</v>
      </c>
      <c r="Q1111" s="83">
        <f>VLOOKUP($A$1111,Raport1!$B$8:$T$280,17)</f>
        <v>76.5</v>
      </c>
      <c r="R1111" s="83">
        <f>VLOOKUP($A$1111,Raport1!$B$8:$T$280,18)</f>
        <v>78.5</v>
      </c>
      <c r="S1111" s="80">
        <f t="shared" si="608"/>
        <v>1149</v>
      </c>
      <c r="T1111" s="80">
        <f t="shared" ref="T1111:T1119" si="610">ROUND(S1111/COUNT(D1111:R1111),2)</f>
        <v>76.599999999999994</v>
      </c>
      <c r="U1111" s="337" t="s">
        <v>203</v>
      </c>
      <c r="V1111" s="340" t="s">
        <v>33</v>
      </c>
    </row>
    <row r="1112" spans="1:22" ht="15" customHeight="1">
      <c r="A1112" s="361"/>
      <c r="B1112" s="26"/>
      <c r="C1112" s="35" t="s">
        <v>35</v>
      </c>
      <c r="D1112" s="84">
        <f>VLOOKUP($A$1111,Raport2!$B$8:$T$280,4)</f>
        <v>79.5</v>
      </c>
      <c r="E1112" s="84">
        <f>VLOOKUP($A$1111,Raport2!$B$8:$T$280,5)</f>
        <v>75</v>
      </c>
      <c r="F1112" s="84">
        <f>VLOOKUP($A$1111,Raport2!$B$8:$T$280,6)</f>
        <v>74</v>
      </c>
      <c r="G1112" s="84">
        <f>VLOOKUP($A$1111,Raport2!$B$8:$T$280,7)</f>
        <v>81.5</v>
      </c>
      <c r="H1112" s="84">
        <f>VLOOKUP($A$1111,Raport2!$B$8:$T$280,8)</f>
        <v>75</v>
      </c>
      <c r="I1112" s="84">
        <f>VLOOKUP($A$1111,Raport2!$B$8:$T$280,9)</f>
        <v>79</v>
      </c>
      <c r="J1112" s="84">
        <f>VLOOKUP($A$1111,Raport2!$B$8:$T$280,10)</f>
        <v>87</v>
      </c>
      <c r="K1112" s="84">
        <f>VLOOKUP($A$1111,Raport2!$B$8:$T$280,11)</f>
        <v>83</v>
      </c>
      <c r="L1112" s="84">
        <f>VLOOKUP($A$1111,Raport2!$B$8:$T$280,12)</f>
        <v>84</v>
      </c>
      <c r="M1112" s="84">
        <f>VLOOKUP($A$1111,Raport2!$B$8:$T$280,13)</f>
        <v>78.5</v>
      </c>
      <c r="N1112" s="84">
        <f>VLOOKUP($A$1111,Raport2!$B$8:$T$280,14)</f>
        <v>75</v>
      </c>
      <c r="O1112" s="84">
        <f>VLOOKUP($A$1111,Raport2!$B$8:$T$280,15)</f>
        <v>76.5</v>
      </c>
      <c r="P1112" s="84">
        <f>VLOOKUP($A$1111,Raport2!$B$8:$T$280,16)</f>
        <v>81</v>
      </c>
      <c r="Q1112" s="84">
        <f>VLOOKUP($A$1111,Raport2!$B$8:$T$280,17)</f>
        <v>80.5</v>
      </c>
      <c r="R1112" s="84">
        <f>VLOOKUP($A$1111,Raport2!$B$8:$T$280,18)</f>
        <v>85</v>
      </c>
      <c r="S1112" s="38">
        <f t="shared" si="608"/>
        <v>1194.5</v>
      </c>
      <c r="T1112" s="38">
        <f t="shared" si="610"/>
        <v>79.63</v>
      </c>
      <c r="U1112" s="375"/>
      <c r="V1112" s="340"/>
    </row>
    <row r="1113" spans="1:22" ht="15" customHeight="1">
      <c r="A1113" s="361"/>
      <c r="B1113" s="342" t="str">
        <f>VLOOKUP($A$1111,PresensiMIPA!$A$7:$W$360,7)</f>
        <v>MOHAMMAD RAKA AL FAHREZI</v>
      </c>
      <c r="C1113" s="35" t="s">
        <v>22</v>
      </c>
      <c r="D1113" s="84">
        <f>VLOOKUP($A$1111,Raport3!$B$8:$T$280,4)</f>
        <v>82.5</v>
      </c>
      <c r="E1113" s="84">
        <f>VLOOKUP($A$1111,Raport3!$B$8:$T$280,5)</f>
        <v>77</v>
      </c>
      <c r="F1113" s="84">
        <f>VLOOKUP($A$1111,Raport3!$B$8:$T$280,6)</f>
        <v>77.5</v>
      </c>
      <c r="G1113" s="84">
        <f>VLOOKUP($A$1111,Raport3!$B$8:$T$280,7)</f>
        <v>84</v>
      </c>
      <c r="H1113" s="84">
        <f>VLOOKUP($A$1111,Raport3!$B$8:$T$280,8)</f>
        <v>83.5</v>
      </c>
      <c r="I1113" s="84">
        <f>VLOOKUP($A$1111,Raport3!$B$8:$T$280,9)</f>
        <v>81.5</v>
      </c>
      <c r="J1113" s="84">
        <f>VLOOKUP($A$1111,Raport3!$B$8:$T$280,10)</f>
        <v>85</v>
      </c>
      <c r="K1113" s="84">
        <f>VLOOKUP($A$1111,Raport3!$B$8:$T$280,11)</f>
        <v>85</v>
      </c>
      <c r="L1113" s="84">
        <f>VLOOKUP($A$1111,Raport3!$B$8:$T$280,12)</f>
        <v>81</v>
      </c>
      <c r="M1113" s="84">
        <f>VLOOKUP($A$1111,Raport3!$B$8:$T$280,13)</f>
        <v>82.5</v>
      </c>
      <c r="N1113" s="84">
        <f>VLOOKUP($A$1111,Raport3!$B$8:$T$280,14)</f>
        <v>82</v>
      </c>
      <c r="O1113" s="84">
        <f>VLOOKUP($A$1111,Raport3!$B$8:$T$280,15)</f>
        <v>79.5</v>
      </c>
      <c r="P1113" s="84">
        <f>VLOOKUP($A$1111,Raport3!$B$8:$T$280,16)</f>
        <v>79</v>
      </c>
      <c r="Q1113" s="84">
        <f>VLOOKUP($A$1111,Raport3!$B$8:$T$280,17)</f>
        <v>85</v>
      </c>
      <c r="R1113" s="84">
        <f>VLOOKUP($A$1111,Raport3!$B$8:$T$280,18)</f>
        <v>85.5</v>
      </c>
      <c r="S1113" s="38">
        <f t="shared" si="608"/>
        <v>1230.5</v>
      </c>
      <c r="T1113" s="38">
        <f t="shared" si="610"/>
        <v>82.03</v>
      </c>
      <c r="U1113" s="375"/>
      <c r="V1113" s="340"/>
    </row>
    <row r="1114" spans="1:22" ht="15" customHeight="1">
      <c r="A1114" s="361"/>
      <c r="B1114" s="342"/>
      <c r="C1114" s="35" t="s">
        <v>23</v>
      </c>
      <c r="D1114" s="84">
        <f>VLOOKUP($A$1111,Raport4!$B$8:$T$255,4)</f>
        <v>83.5</v>
      </c>
      <c r="E1114" s="84">
        <f>VLOOKUP($A$1111,Raport4!$B$8:$T$255,5)</f>
        <v>78</v>
      </c>
      <c r="F1114" s="84">
        <f>VLOOKUP($A$1111,Raport4!$B$8:$T$255,6)</f>
        <v>79</v>
      </c>
      <c r="G1114" s="84">
        <f>VLOOKUP($A$1111,Raport4!$B$8:$T$255,7)</f>
        <v>86</v>
      </c>
      <c r="H1114" s="84">
        <f>VLOOKUP($A$1111,Raport4!$B$8:$T$255,8)</f>
        <v>87</v>
      </c>
      <c r="I1114" s="84">
        <f>VLOOKUP($A$1111,Raport4!$B$8:$T$255,9)</f>
        <v>84</v>
      </c>
      <c r="J1114" s="84">
        <f>VLOOKUP($A$1111,Raport4!$B$8:$T$255,10)</f>
        <v>86.5</v>
      </c>
      <c r="K1114" s="84">
        <f>VLOOKUP($A$1111,Raport4!$B$8:$T$255,11)</f>
        <v>86</v>
      </c>
      <c r="L1114" s="84">
        <f>VLOOKUP($A$1111,Raport4!$B$8:$T$255,12)</f>
        <v>83.5</v>
      </c>
      <c r="M1114" s="84">
        <f>VLOOKUP($A$1111,Raport4!$B$8:$T$255,12)</f>
        <v>83.5</v>
      </c>
      <c r="N1114" s="84">
        <f>VLOOKUP($A$1111,Raport4!$B$8:$T$255,14)</f>
        <v>84</v>
      </c>
      <c r="O1114" s="84">
        <f>VLOOKUP($A$1111,Raport4!$B$8:$T$255,15)</f>
        <v>82.5</v>
      </c>
      <c r="P1114" s="84">
        <f>VLOOKUP($A$1111,Raport4!$B$8:$T$255,16)</f>
        <v>81.5</v>
      </c>
      <c r="Q1114" s="84">
        <f>VLOOKUP($A$1111,Raport4!$B$8:$T$255,17)</f>
        <v>85.5</v>
      </c>
      <c r="R1114" s="84">
        <f>VLOOKUP($A$1111,Raport4!$B$8:$T$255,18)</f>
        <v>86.5</v>
      </c>
      <c r="S1114" s="38">
        <f t="shared" si="608"/>
        <v>1257</v>
      </c>
      <c r="T1114" s="38">
        <f t="shared" si="610"/>
        <v>83.8</v>
      </c>
      <c r="U1114" s="375"/>
      <c r="V1114" s="340"/>
    </row>
    <row r="1115" spans="1:22" ht="15" customHeight="1">
      <c r="A1115" s="361"/>
      <c r="B1115" s="77" t="str">
        <f>VLOOKUP($A$1111,PresensiMIPA!$A$7:$W$360,4)</f>
        <v>3526043103040001</v>
      </c>
      <c r="C1115" s="35" t="s">
        <v>24</v>
      </c>
      <c r="D1115" s="84">
        <f>VLOOKUP($A$1111,Raport5!$B$8:$T$280,4)</f>
        <v>85.5</v>
      </c>
      <c r="E1115" s="84">
        <f>VLOOKUP($A$1111,Raport5!$B$8:$T$280,5)</f>
        <v>86</v>
      </c>
      <c r="F1115" s="84">
        <f>VLOOKUP($A$1111,Raport5!$B$8:$T$280,6)</f>
        <v>88</v>
      </c>
      <c r="G1115" s="84">
        <f>VLOOKUP($A$1111,Raport5!$B$8:$T$280,7)</f>
        <v>86</v>
      </c>
      <c r="H1115" s="84">
        <f>VLOOKUP($A$1111,Raport5!$B$8:$T$280,8)</f>
        <v>93</v>
      </c>
      <c r="I1115" s="84">
        <f>VLOOKUP($A$1111,Raport5!$B$8:$T$280,9)</f>
        <v>85.5</v>
      </c>
      <c r="J1115" s="84">
        <f>VLOOKUP($A$1111,Raport5!$B$8:$T$280,10)</f>
        <v>91</v>
      </c>
      <c r="K1115" s="84">
        <f>VLOOKUP($A$1111,Raport5!$B$8:$T$280,11)</f>
        <v>92</v>
      </c>
      <c r="L1115" s="84">
        <f>VLOOKUP($A$1111,Raport5!$B$8:$T$280,12)</f>
        <v>89</v>
      </c>
      <c r="M1115" s="84">
        <f>VLOOKUP($A$1111,Raport5!$B$8:$T$280,13)</f>
        <v>83</v>
      </c>
      <c r="N1115" s="84">
        <f>VLOOKUP($A$1111,Raport5!$B$8:$T$280,14)</f>
        <v>89</v>
      </c>
      <c r="O1115" s="84">
        <f>VLOOKUP($A$1111,Raport5!$B$8:$T$280,15)</f>
        <v>95</v>
      </c>
      <c r="P1115" s="84">
        <f>VLOOKUP($A$1111,Raport5!$B$8:$T$280,16)</f>
        <v>82</v>
      </c>
      <c r="Q1115" s="84">
        <f>VLOOKUP($A$1111,Raport5!$B$8:$T$280,17)</f>
        <v>86.5</v>
      </c>
      <c r="R1115" s="84">
        <f>VLOOKUP($A$1111,Raport5!$B$8:$T$280,18)</f>
        <v>88.5</v>
      </c>
      <c r="S1115" s="38">
        <f t="shared" si="608"/>
        <v>1320</v>
      </c>
      <c r="T1115" s="38">
        <f t="shared" si="610"/>
        <v>88</v>
      </c>
      <c r="U1115" s="375"/>
      <c r="V1115" s="340"/>
    </row>
    <row r="1116" spans="1:22" ht="15" customHeight="1">
      <c r="A1116" s="361"/>
      <c r="B1116" s="78">
        <f>VLOOKUP($A$1111,PresensiMIPA!$A$7:$W$360,2)</f>
        <v>12370</v>
      </c>
      <c r="C1116" s="35" t="s">
        <v>67</v>
      </c>
      <c r="D1116" s="84">
        <f>VLOOKUP($A$1111,Raport6!$B$8:$T$280,4)</f>
        <v>86.5</v>
      </c>
      <c r="E1116" s="84">
        <f>VLOOKUP($A$1111,Raport6!$B$8:$T$280,5)</f>
        <v>90</v>
      </c>
      <c r="F1116" s="84">
        <f>VLOOKUP($A$1111,Raport6!$B$8:$T$280,6)</f>
        <v>91</v>
      </c>
      <c r="G1116" s="84">
        <f>VLOOKUP($A$1111,Raport6!$B$8:$T$280,7)</f>
        <v>86</v>
      </c>
      <c r="H1116" s="84">
        <f>VLOOKUP($A$1111,Raport6!$B$8:$T$280,8)</f>
        <v>93</v>
      </c>
      <c r="I1116" s="84">
        <f>VLOOKUP($A$1111,Raport6!$B$8:$T$280,9)</f>
        <v>86.5</v>
      </c>
      <c r="J1116" s="84">
        <f>VLOOKUP($A$1111,Raport6!$B$8:$T$280,10)</f>
        <v>93.5</v>
      </c>
      <c r="K1116" s="84">
        <f>VLOOKUP($A$1111,Raport6!$B$8:$T$280,11)</f>
        <v>95.5</v>
      </c>
      <c r="L1116" s="84">
        <f>VLOOKUP($A$1111,Raport6!$B$8:$T$280,12)</f>
        <v>89.5</v>
      </c>
      <c r="M1116" s="84">
        <f>VLOOKUP($A$1111,Raport6!$B$8:$T$280,13)</f>
        <v>88.5</v>
      </c>
      <c r="N1116" s="84">
        <f>VLOOKUP($A$1111,Raport6!$B$8:$T$280,14)</f>
        <v>87</v>
      </c>
      <c r="O1116" s="84">
        <f>VLOOKUP($A$1111,Raport6!$B$8:$T$280,15)</f>
        <v>95.5</v>
      </c>
      <c r="P1116" s="84">
        <f>VLOOKUP($A$1111,Raport6!$B$8:$T$280,16)</f>
        <v>83</v>
      </c>
      <c r="Q1116" s="84">
        <f>VLOOKUP($A$1111,Raport6!$B$8:$T$280,17)</f>
        <v>91.5</v>
      </c>
      <c r="R1116" s="84">
        <f>VLOOKUP($A$1111,Raport6!$B$8:$T$280,18)</f>
        <v>90.5</v>
      </c>
      <c r="S1116" s="38">
        <f t="shared" si="608"/>
        <v>1347.5</v>
      </c>
      <c r="T1116" s="38">
        <f t="shared" si="610"/>
        <v>89.83</v>
      </c>
      <c r="U1116" s="375"/>
      <c r="V1116" s="340"/>
    </row>
    <row r="1117" spans="1:22" ht="15" customHeight="1">
      <c r="A1117" s="361"/>
      <c r="B1117" s="78" t="str">
        <f>VLOOKUP($A$1111,PresensiMIPA!$A$7:$W$360,3)</f>
        <v>0044395800</v>
      </c>
      <c r="C1117" s="28" t="s">
        <v>21</v>
      </c>
      <c r="D1117" s="40">
        <f t="shared" ref="D1117:S1117" si="611">ROUND(((D1111+D1112+D1113+D1114+D1115+D1116)/6),2)</f>
        <v>82.5</v>
      </c>
      <c r="E1117" s="40">
        <f t="shared" si="611"/>
        <v>80.08</v>
      </c>
      <c r="F1117" s="40">
        <f t="shared" si="611"/>
        <v>80.42</v>
      </c>
      <c r="G1117" s="40">
        <f t="shared" si="611"/>
        <v>83.75</v>
      </c>
      <c r="H1117" s="40">
        <f t="shared" si="611"/>
        <v>84.42</v>
      </c>
      <c r="I1117" s="40">
        <f t="shared" si="611"/>
        <v>82</v>
      </c>
      <c r="J1117" s="40">
        <f t="shared" si="611"/>
        <v>87.17</v>
      </c>
      <c r="K1117" s="40">
        <f t="shared" si="611"/>
        <v>87.42</v>
      </c>
      <c r="L1117" s="40">
        <f t="shared" si="611"/>
        <v>85</v>
      </c>
      <c r="M1117" s="40">
        <f t="shared" ref="M1117" si="612">ROUND(((M1111+M1112+M1113+M1114+M1115+M1116)/6),2)</f>
        <v>82.17</v>
      </c>
      <c r="N1117" s="40">
        <f t="shared" si="611"/>
        <v>81.33</v>
      </c>
      <c r="O1117" s="40">
        <f t="shared" si="611"/>
        <v>84.25</v>
      </c>
      <c r="P1117" s="40">
        <f t="shared" si="611"/>
        <v>79.25</v>
      </c>
      <c r="Q1117" s="40">
        <f t="shared" si="611"/>
        <v>84.25</v>
      </c>
      <c r="R1117" s="40">
        <f t="shared" si="611"/>
        <v>85.75</v>
      </c>
      <c r="S1117" s="39">
        <f t="shared" si="611"/>
        <v>1249.75</v>
      </c>
      <c r="T1117" s="40">
        <f t="shared" si="610"/>
        <v>83.32</v>
      </c>
      <c r="U1117" s="375"/>
      <c r="V1117" s="340"/>
    </row>
    <row r="1118" spans="1:22" ht="15" customHeight="1">
      <c r="A1118" s="361"/>
      <c r="B1118" s="78"/>
      <c r="C1118" s="28" t="s">
        <v>206</v>
      </c>
      <c r="D1118" s="79">
        <f>VLOOKUP($A$1111,'Nilai USP'!$B$8:$T$280,4)</f>
        <v>98</v>
      </c>
      <c r="E1118" s="79">
        <f>VLOOKUP($A$1111,'Nilai USP'!$B$8:$T$280,5)</f>
        <v>85.384615384615387</v>
      </c>
      <c r="F1118" s="79">
        <f>VLOOKUP($A$1111,'Nilai USP'!$B$8:$T$280,6)</f>
        <v>96</v>
      </c>
      <c r="G1118" s="79">
        <f>VLOOKUP($A$1111,'Nilai USP'!$B$8:$T$280,7)</f>
        <v>89</v>
      </c>
      <c r="H1118" s="79">
        <f>VLOOKUP($A$1111,'Nilai USP'!$B$8:$T$280,8)</f>
        <v>90</v>
      </c>
      <c r="I1118" s="79">
        <f>VLOOKUP($A$1111,'Nilai USP'!$B$8:$T$280,9)</f>
        <v>100</v>
      </c>
      <c r="J1118" s="79">
        <f>VLOOKUP($A$1111,'Nilai USP'!$B$8:$T$280,10)</f>
        <v>89</v>
      </c>
      <c r="K1118" s="79">
        <f>VLOOKUP($A$1111,'Nilai USP'!$B$8:$T$280,11)</f>
        <v>88</v>
      </c>
      <c r="L1118" s="79">
        <f>VLOOKUP($A$1111,'Nilai USP'!$B$8:$T$280,12)</f>
        <v>87</v>
      </c>
      <c r="M1118" s="79">
        <f>VLOOKUP($A$1111,'Nilai USP'!$B$8:$T$280,13)</f>
        <v>96.470588235294116</v>
      </c>
      <c r="N1118" s="79">
        <f>VLOOKUP($A$1111,'Nilai USP'!$B$8:$T$280,14)</f>
        <v>88</v>
      </c>
      <c r="O1118" s="79">
        <f>VLOOKUP($A$1111,'Nilai USP'!$B$8:$T$280,15)</f>
        <v>83</v>
      </c>
      <c r="P1118" s="79">
        <f>VLOOKUP($A$1111,'Nilai USP'!$B$8:$T$280,16)</f>
        <v>90</v>
      </c>
      <c r="Q1118" s="79">
        <f>VLOOKUP($A$1111,'Nilai USP'!$B$8:$T$280,17)</f>
        <v>87</v>
      </c>
      <c r="R1118" s="79">
        <f>VLOOKUP($A$1111,'Nilai USP'!$B$8:$T$280,18)</f>
        <v>88</v>
      </c>
      <c r="S1118" s="38">
        <f t="shared" ref="S1118:S1125" si="613">SUM(D1118:R1118)</f>
        <v>1354.8552036199094</v>
      </c>
      <c r="T1118" s="38">
        <f t="shared" si="610"/>
        <v>90.32</v>
      </c>
      <c r="U1118" s="375"/>
      <c r="V1118" s="340"/>
    </row>
    <row r="1119" spans="1:22" ht="15" customHeight="1" thickBot="1">
      <c r="A1119" s="362"/>
      <c r="B1119" s="29"/>
      <c r="C1119" s="37" t="s">
        <v>205</v>
      </c>
      <c r="D1119" s="41">
        <f t="shared" ref="D1119:R1119" si="614">ROUND((D1117*$V$6+D1118*$V$7),0)</f>
        <v>90</v>
      </c>
      <c r="E1119" s="41">
        <f t="shared" si="614"/>
        <v>83</v>
      </c>
      <c r="F1119" s="41">
        <f t="shared" si="614"/>
        <v>88</v>
      </c>
      <c r="G1119" s="41">
        <f t="shared" si="614"/>
        <v>86</v>
      </c>
      <c r="H1119" s="41">
        <f t="shared" si="614"/>
        <v>87</v>
      </c>
      <c r="I1119" s="41">
        <f t="shared" si="614"/>
        <v>91</v>
      </c>
      <c r="J1119" s="41">
        <f t="shared" si="614"/>
        <v>88</v>
      </c>
      <c r="K1119" s="41">
        <f t="shared" si="614"/>
        <v>88</v>
      </c>
      <c r="L1119" s="41">
        <f t="shared" si="614"/>
        <v>86</v>
      </c>
      <c r="M1119" s="41">
        <f t="shared" si="614"/>
        <v>89</v>
      </c>
      <c r="N1119" s="41">
        <f t="shared" si="614"/>
        <v>85</v>
      </c>
      <c r="O1119" s="41">
        <f t="shared" si="614"/>
        <v>84</v>
      </c>
      <c r="P1119" s="41">
        <f t="shared" si="614"/>
        <v>85</v>
      </c>
      <c r="Q1119" s="41">
        <f t="shared" si="614"/>
        <v>86</v>
      </c>
      <c r="R1119" s="41">
        <f t="shared" si="614"/>
        <v>87</v>
      </c>
      <c r="S1119" s="41">
        <f t="shared" si="613"/>
        <v>1303</v>
      </c>
      <c r="T1119" s="41">
        <f t="shared" si="610"/>
        <v>86.87</v>
      </c>
      <c r="U1119" s="376"/>
      <c r="V1119" s="341"/>
    </row>
    <row r="1120" spans="1:22" ht="15" customHeight="1" thickTop="1">
      <c r="A1120" s="377">
        <v>124</v>
      </c>
      <c r="B1120" s="26"/>
      <c r="C1120" s="34" t="s">
        <v>34</v>
      </c>
      <c r="D1120" s="83">
        <f>VLOOKUP($A$1120,Raport1!$B$8:$T$280,4)</f>
        <v>75.5</v>
      </c>
      <c r="E1120" s="83">
        <f>VLOOKUP($A$1120,Raport1!$B$8:$T$280,5)</f>
        <v>74.5</v>
      </c>
      <c r="F1120" s="83">
        <f>VLOOKUP($A$1120,Raport1!$B$8:$T$280,6)</f>
        <v>72</v>
      </c>
      <c r="G1120" s="83">
        <f>VLOOKUP($A$1120,Raport1!$B$8:$T$280,7)</f>
        <v>74</v>
      </c>
      <c r="H1120" s="83">
        <f>VLOOKUP($A$1120,Raport1!$B$8:$T$280,8)</f>
        <v>77</v>
      </c>
      <c r="I1120" s="83">
        <f>VLOOKUP($A$1120,Raport1!$B$8:$T$280,9)</f>
        <v>75.5</v>
      </c>
      <c r="J1120" s="83">
        <f>VLOOKUP($A$1120,Raport1!$B$8:$T$280,10)</f>
        <v>80</v>
      </c>
      <c r="K1120" s="83">
        <f>VLOOKUP($A$1120,Raport1!$B$8:$T$280,11)</f>
        <v>82</v>
      </c>
      <c r="L1120" s="83">
        <f>VLOOKUP($A$1120,Raport1!$B$8:$T$280,12)</f>
        <v>83</v>
      </c>
      <c r="M1120" s="83">
        <f>VLOOKUP($A$1120,Raport1!$B$8:$T$280,13)</f>
        <v>73.5</v>
      </c>
      <c r="N1120" s="83">
        <f>VLOOKUP($A$1120,Raport1!$B$8:$T$280,14)</f>
        <v>70.5</v>
      </c>
      <c r="O1120" s="83">
        <f>VLOOKUP($A$1120,Raport1!$B$8:$T$280,15)</f>
        <v>78</v>
      </c>
      <c r="P1120" s="83">
        <f>VLOOKUP($A$1120,Raport1!$B$8:$T$280,16)</f>
        <v>69</v>
      </c>
      <c r="Q1120" s="83">
        <f>VLOOKUP($A$1120,Raport1!$B$8:$T$280,17)</f>
        <v>74</v>
      </c>
      <c r="R1120" s="83">
        <f>VLOOKUP($A$1120,Raport1!$B$8:$T$280,18)</f>
        <v>76</v>
      </c>
      <c r="S1120" s="80">
        <f t="shared" si="613"/>
        <v>1134.5</v>
      </c>
      <c r="T1120" s="80">
        <f t="shared" ref="T1120:T1128" si="615">ROUND(S1120/COUNT(D1120:R1120),2)</f>
        <v>75.63</v>
      </c>
      <c r="U1120" s="337" t="s">
        <v>203</v>
      </c>
      <c r="V1120" s="340" t="s">
        <v>33</v>
      </c>
    </row>
    <row r="1121" spans="1:22" ht="15" customHeight="1">
      <c r="A1121" s="361"/>
      <c r="B1121" s="26"/>
      <c r="C1121" s="35" t="s">
        <v>35</v>
      </c>
      <c r="D1121" s="84">
        <f>VLOOKUP($A$1120,Raport2!$B$8:$T$280,4)</f>
        <v>77.5</v>
      </c>
      <c r="E1121" s="84">
        <f>VLOOKUP($A$1120,Raport2!$B$8:$T$280,5)</f>
        <v>75.5</v>
      </c>
      <c r="F1121" s="84">
        <f>VLOOKUP($A$1120,Raport2!$B$8:$T$280,6)</f>
        <v>74</v>
      </c>
      <c r="G1121" s="84">
        <f>VLOOKUP($A$1120,Raport2!$B$8:$T$280,7)</f>
        <v>76.5</v>
      </c>
      <c r="H1121" s="84">
        <f>VLOOKUP($A$1120,Raport2!$B$8:$T$280,8)</f>
        <v>77</v>
      </c>
      <c r="I1121" s="84">
        <f>VLOOKUP($A$1120,Raport2!$B$8:$T$280,9)</f>
        <v>78</v>
      </c>
      <c r="J1121" s="84">
        <f>VLOOKUP($A$1120,Raport2!$B$8:$T$280,10)</f>
        <v>81.5</v>
      </c>
      <c r="K1121" s="84">
        <f>VLOOKUP($A$1120,Raport2!$B$8:$T$280,11)</f>
        <v>82.5</v>
      </c>
      <c r="L1121" s="84">
        <f>VLOOKUP($A$1120,Raport2!$B$8:$T$280,12)</f>
        <v>82.5</v>
      </c>
      <c r="M1121" s="84">
        <f>VLOOKUP($A$1120,Raport2!$B$8:$T$280,13)</f>
        <v>77.5</v>
      </c>
      <c r="N1121" s="84">
        <f>VLOOKUP($A$1120,Raport2!$B$8:$T$280,14)</f>
        <v>73</v>
      </c>
      <c r="O1121" s="84">
        <f>VLOOKUP($A$1120,Raport2!$B$8:$T$280,15)</f>
        <v>75</v>
      </c>
      <c r="P1121" s="84">
        <f>VLOOKUP($A$1120,Raport2!$B$8:$T$280,16)</f>
        <v>80</v>
      </c>
      <c r="Q1121" s="84">
        <f>VLOOKUP($A$1120,Raport2!$B$8:$T$280,17)</f>
        <v>79</v>
      </c>
      <c r="R1121" s="84">
        <f>VLOOKUP($A$1120,Raport2!$B$8:$T$280,18)</f>
        <v>77.5</v>
      </c>
      <c r="S1121" s="38">
        <f t="shared" si="613"/>
        <v>1167</v>
      </c>
      <c r="T1121" s="38">
        <f t="shared" si="615"/>
        <v>77.8</v>
      </c>
      <c r="U1121" s="375"/>
      <c r="V1121" s="340"/>
    </row>
    <row r="1122" spans="1:22" ht="15" customHeight="1">
      <c r="A1122" s="361"/>
      <c r="B1122" s="342" t="str">
        <f>VLOOKUP($A$1120,PresensiMIPA!$A$7:$W$360,7)</f>
        <v>Muhammad Rafli Bayu Baskara</v>
      </c>
      <c r="C1122" s="35" t="s">
        <v>22</v>
      </c>
      <c r="D1122" s="84">
        <f>VLOOKUP($A$1120,Raport3!$B$8:$T$280,4)</f>
        <v>80.5</v>
      </c>
      <c r="E1122" s="84">
        <f>VLOOKUP($A$1120,Raport3!$B$8:$T$280,5)</f>
        <v>75</v>
      </c>
      <c r="F1122" s="84">
        <f>VLOOKUP($A$1120,Raport3!$B$8:$T$280,6)</f>
        <v>80</v>
      </c>
      <c r="G1122" s="84">
        <f>VLOOKUP($A$1120,Raport3!$B$8:$T$280,7)</f>
        <v>80</v>
      </c>
      <c r="H1122" s="84">
        <f>VLOOKUP($A$1120,Raport3!$B$8:$T$280,8)</f>
        <v>81.5</v>
      </c>
      <c r="I1122" s="84">
        <f>VLOOKUP($A$1120,Raport3!$B$8:$T$280,9)</f>
        <v>79</v>
      </c>
      <c r="J1122" s="84">
        <f>VLOOKUP($A$1120,Raport3!$B$8:$T$280,10)</f>
        <v>91</v>
      </c>
      <c r="K1122" s="84">
        <f>VLOOKUP($A$1120,Raport3!$B$8:$T$280,11)</f>
        <v>84</v>
      </c>
      <c r="L1122" s="84">
        <f>VLOOKUP($A$1120,Raport3!$B$8:$T$280,12)</f>
        <v>80</v>
      </c>
      <c r="M1122" s="84">
        <f>VLOOKUP($A$1120,Raport3!$B$8:$T$280,13)</f>
        <v>74.5</v>
      </c>
      <c r="N1122" s="84">
        <f>VLOOKUP($A$1120,Raport3!$B$8:$T$280,14)</f>
        <v>80</v>
      </c>
      <c r="O1122" s="84">
        <f>VLOOKUP($A$1120,Raport3!$B$8:$T$280,15)</f>
        <v>77.5</v>
      </c>
      <c r="P1122" s="84">
        <f>VLOOKUP($A$1120,Raport3!$B$8:$T$280,16)</f>
        <v>79</v>
      </c>
      <c r="Q1122" s="84">
        <f>VLOOKUP($A$1120,Raport3!$B$8:$T$280,17)</f>
        <v>80.5</v>
      </c>
      <c r="R1122" s="84">
        <f>VLOOKUP($A$1120,Raport3!$B$8:$T$280,18)</f>
        <v>73</v>
      </c>
      <c r="S1122" s="38">
        <f t="shared" si="613"/>
        <v>1195.5</v>
      </c>
      <c r="T1122" s="38">
        <f t="shared" si="615"/>
        <v>79.7</v>
      </c>
      <c r="U1122" s="375"/>
      <c r="V1122" s="340"/>
    </row>
    <row r="1123" spans="1:22" ht="15" customHeight="1">
      <c r="A1123" s="361"/>
      <c r="B1123" s="342"/>
      <c r="C1123" s="35" t="s">
        <v>23</v>
      </c>
      <c r="D1123" s="84">
        <f>VLOOKUP($A$1120,Raport4!$B$8:$T$255,4)</f>
        <v>82.5</v>
      </c>
      <c r="E1123" s="84">
        <f>VLOOKUP($A$1120,Raport4!$B$8:$T$255,5)</f>
        <v>76</v>
      </c>
      <c r="F1123" s="84">
        <f>VLOOKUP($A$1120,Raport4!$B$8:$T$255,6)</f>
        <v>81</v>
      </c>
      <c r="G1123" s="84">
        <f>VLOOKUP($A$1120,Raport4!$B$8:$T$255,7)</f>
        <v>81.5</v>
      </c>
      <c r="H1123" s="84">
        <f>VLOOKUP($A$1120,Raport4!$B$8:$T$255,8)</f>
        <v>87</v>
      </c>
      <c r="I1123" s="84">
        <f>VLOOKUP($A$1120,Raport4!$B$8:$T$255,9)</f>
        <v>80</v>
      </c>
      <c r="J1123" s="84">
        <f>VLOOKUP($A$1120,Raport4!$B$8:$T$255,10)</f>
        <v>80.5</v>
      </c>
      <c r="K1123" s="84">
        <f>VLOOKUP($A$1120,Raport4!$B$8:$T$255,11)</f>
        <v>85</v>
      </c>
      <c r="L1123" s="84">
        <f>VLOOKUP($A$1120,Raport4!$B$8:$T$255,12)</f>
        <v>83</v>
      </c>
      <c r="M1123" s="84">
        <f>VLOOKUP($A$1120,Raport4!$B$8:$T$255,12)</f>
        <v>83</v>
      </c>
      <c r="N1123" s="84">
        <f>VLOOKUP($A$1120,Raport4!$B$8:$T$255,14)</f>
        <v>79.5</v>
      </c>
      <c r="O1123" s="84">
        <f>VLOOKUP($A$1120,Raport4!$B$8:$T$255,15)</f>
        <v>71.5</v>
      </c>
      <c r="P1123" s="84">
        <f>VLOOKUP($A$1120,Raport4!$B$8:$T$255,16)</f>
        <v>80.5</v>
      </c>
      <c r="Q1123" s="84">
        <f>VLOOKUP($A$1120,Raport4!$B$8:$T$255,17)</f>
        <v>82</v>
      </c>
      <c r="R1123" s="84">
        <f>VLOOKUP($A$1120,Raport4!$B$8:$T$255,18)</f>
        <v>78</v>
      </c>
      <c r="S1123" s="38">
        <f t="shared" si="613"/>
        <v>1211</v>
      </c>
      <c r="T1123" s="38">
        <f t="shared" si="615"/>
        <v>80.73</v>
      </c>
      <c r="U1123" s="375"/>
      <c r="V1123" s="340"/>
    </row>
    <row r="1124" spans="1:22" ht="15" customHeight="1">
      <c r="A1124" s="361"/>
      <c r="B1124" s="77" t="str">
        <f>VLOOKUP($A$1120,PresensiMIPA!$A$7:$W$360,4)</f>
        <v>3526010612030003</v>
      </c>
      <c r="C1124" s="35" t="s">
        <v>24</v>
      </c>
      <c r="D1124" s="84">
        <f>VLOOKUP($A$1120,Raport5!$B$8:$T$280,4)</f>
        <v>87</v>
      </c>
      <c r="E1124" s="84">
        <f>VLOOKUP($A$1120,Raport5!$B$8:$T$280,5)</f>
        <v>79</v>
      </c>
      <c r="F1124" s="84">
        <f>VLOOKUP($A$1120,Raport5!$B$8:$T$280,6)</f>
        <v>85</v>
      </c>
      <c r="G1124" s="84">
        <f>VLOOKUP($A$1120,Raport5!$B$8:$T$280,7)</f>
        <v>82</v>
      </c>
      <c r="H1124" s="84">
        <f>VLOOKUP($A$1120,Raport5!$B$8:$T$280,8)</f>
        <v>88</v>
      </c>
      <c r="I1124" s="84">
        <f>VLOOKUP($A$1120,Raport5!$B$8:$T$280,9)</f>
        <v>80</v>
      </c>
      <c r="J1124" s="84">
        <f>VLOOKUP($A$1120,Raport5!$B$8:$T$280,10)</f>
        <v>91</v>
      </c>
      <c r="K1124" s="84">
        <f>VLOOKUP($A$1120,Raport5!$B$8:$T$280,11)</f>
        <v>92</v>
      </c>
      <c r="L1124" s="84">
        <f>VLOOKUP($A$1120,Raport5!$B$8:$T$280,12)</f>
        <v>86.5</v>
      </c>
      <c r="M1124" s="84">
        <f>VLOOKUP($A$1120,Raport5!$B$8:$T$280,13)</f>
        <v>79</v>
      </c>
      <c r="N1124" s="84">
        <f>VLOOKUP($A$1120,Raport5!$B$8:$T$280,14)</f>
        <v>84.5</v>
      </c>
      <c r="O1124" s="84">
        <f>VLOOKUP($A$1120,Raport5!$B$8:$T$280,15)</f>
        <v>92.5</v>
      </c>
      <c r="P1124" s="84">
        <f>VLOOKUP($A$1120,Raport5!$B$8:$T$280,16)</f>
        <v>80</v>
      </c>
      <c r="Q1124" s="84">
        <f>VLOOKUP($A$1120,Raport5!$B$8:$T$280,17)</f>
        <v>85</v>
      </c>
      <c r="R1124" s="84">
        <f>VLOOKUP($A$1120,Raport5!$B$8:$T$280,18)</f>
        <v>78</v>
      </c>
      <c r="S1124" s="38">
        <f t="shared" si="613"/>
        <v>1269.5</v>
      </c>
      <c r="T1124" s="38">
        <f t="shared" si="615"/>
        <v>84.63</v>
      </c>
      <c r="U1124" s="375"/>
      <c r="V1124" s="340"/>
    </row>
    <row r="1125" spans="1:22" ht="15" customHeight="1">
      <c r="A1125" s="361"/>
      <c r="B1125" s="78">
        <f>VLOOKUP($A$1120,PresensiMIPA!$A$7:$W$360,2)</f>
        <v>12380</v>
      </c>
      <c r="C1125" s="35" t="s">
        <v>67</v>
      </c>
      <c r="D1125" s="84">
        <f>VLOOKUP($A$1120,Raport6!$B$8:$T$280,4)</f>
        <v>88</v>
      </c>
      <c r="E1125" s="84">
        <f>VLOOKUP($A$1120,Raport6!$B$8:$T$280,5)</f>
        <v>80.5</v>
      </c>
      <c r="F1125" s="84">
        <f>VLOOKUP($A$1120,Raport6!$B$8:$T$280,6)</f>
        <v>88</v>
      </c>
      <c r="G1125" s="84">
        <f>VLOOKUP($A$1120,Raport6!$B$8:$T$280,7)</f>
        <v>82</v>
      </c>
      <c r="H1125" s="84">
        <f>VLOOKUP($A$1120,Raport6!$B$8:$T$280,8)</f>
        <v>88.5</v>
      </c>
      <c r="I1125" s="84">
        <f>VLOOKUP($A$1120,Raport6!$B$8:$T$280,9)</f>
        <v>82.5</v>
      </c>
      <c r="J1125" s="84">
        <f>VLOOKUP($A$1120,Raport6!$B$8:$T$280,10)</f>
        <v>93</v>
      </c>
      <c r="K1125" s="84">
        <f>VLOOKUP($A$1120,Raport6!$B$8:$T$280,11)</f>
        <v>95.5</v>
      </c>
      <c r="L1125" s="84">
        <f>VLOOKUP($A$1120,Raport6!$B$8:$T$280,12)</f>
        <v>88.5</v>
      </c>
      <c r="M1125" s="84">
        <f>VLOOKUP($A$1120,Raport6!$B$8:$T$280,13)</f>
        <v>84.5</v>
      </c>
      <c r="N1125" s="84">
        <f>VLOOKUP($A$1120,Raport6!$B$8:$T$280,14)</f>
        <v>87</v>
      </c>
      <c r="O1125" s="84">
        <f>VLOOKUP($A$1120,Raport6!$B$8:$T$280,15)</f>
        <v>93</v>
      </c>
      <c r="P1125" s="84">
        <f>VLOOKUP($A$1120,Raport6!$B$8:$T$280,16)</f>
        <v>81</v>
      </c>
      <c r="Q1125" s="84">
        <f>VLOOKUP($A$1120,Raport6!$B$8:$T$280,17)</f>
        <v>86.5</v>
      </c>
      <c r="R1125" s="84">
        <f>VLOOKUP($A$1120,Raport6!$B$8:$T$280,18)</f>
        <v>84.5</v>
      </c>
      <c r="S1125" s="38">
        <f t="shared" si="613"/>
        <v>1303</v>
      </c>
      <c r="T1125" s="38">
        <f t="shared" si="615"/>
        <v>86.87</v>
      </c>
      <c r="U1125" s="375"/>
      <c r="V1125" s="340"/>
    </row>
    <row r="1126" spans="1:22" ht="15" customHeight="1">
      <c r="A1126" s="361"/>
      <c r="B1126" s="78" t="str">
        <f>VLOOKUP($A$1120,PresensiMIPA!$A$7:$W$360,3)</f>
        <v>0034126522</v>
      </c>
      <c r="C1126" s="28" t="s">
        <v>21</v>
      </c>
      <c r="D1126" s="40">
        <f t="shared" ref="D1126:S1126" si="616">ROUND(((D1120+D1121+D1122+D1123+D1124+D1125)/6),2)</f>
        <v>81.83</v>
      </c>
      <c r="E1126" s="40">
        <f t="shared" si="616"/>
        <v>76.75</v>
      </c>
      <c r="F1126" s="40">
        <f t="shared" si="616"/>
        <v>80</v>
      </c>
      <c r="G1126" s="40">
        <f t="shared" si="616"/>
        <v>79.33</v>
      </c>
      <c r="H1126" s="40">
        <f t="shared" si="616"/>
        <v>83.17</v>
      </c>
      <c r="I1126" s="40">
        <f t="shared" si="616"/>
        <v>79.17</v>
      </c>
      <c r="J1126" s="40">
        <f t="shared" si="616"/>
        <v>86.17</v>
      </c>
      <c r="K1126" s="40">
        <f t="shared" si="616"/>
        <v>86.83</v>
      </c>
      <c r="L1126" s="40">
        <f t="shared" si="616"/>
        <v>83.92</v>
      </c>
      <c r="M1126" s="40">
        <f t="shared" ref="M1126" si="617">ROUND(((M1120+M1121+M1122+M1123+M1124+M1125)/6),2)</f>
        <v>78.67</v>
      </c>
      <c r="N1126" s="40">
        <f t="shared" si="616"/>
        <v>79.08</v>
      </c>
      <c r="O1126" s="40">
        <f t="shared" si="616"/>
        <v>81.25</v>
      </c>
      <c r="P1126" s="40">
        <f t="shared" si="616"/>
        <v>78.25</v>
      </c>
      <c r="Q1126" s="40">
        <f t="shared" si="616"/>
        <v>81.17</v>
      </c>
      <c r="R1126" s="40">
        <f t="shared" si="616"/>
        <v>77.83</v>
      </c>
      <c r="S1126" s="39">
        <f t="shared" si="616"/>
        <v>1213.42</v>
      </c>
      <c r="T1126" s="40">
        <f t="shared" si="615"/>
        <v>80.89</v>
      </c>
      <c r="U1126" s="375"/>
      <c r="V1126" s="340"/>
    </row>
    <row r="1127" spans="1:22" ht="15" customHeight="1">
      <c r="A1127" s="361"/>
      <c r="B1127" s="78"/>
      <c r="C1127" s="28" t="s">
        <v>206</v>
      </c>
      <c r="D1127" s="79">
        <f>VLOOKUP($A$1120,'Nilai USP'!$B$8:$T$280,4)</f>
        <v>90</v>
      </c>
      <c r="E1127" s="79">
        <f>VLOOKUP($A$1120,'Nilai USP'!$B$8:$T$280,5)</f>
        <v>84.615384615384613</v>
      </c>
      <c r="F1127" s="79">
        <f>VLOOKUP($A$1120,'Nilai USP'!$B$8:$T$280,6)</f>
        <v>88</v>
      </c>
      <c r="G1127" s="79">
        <f>VLOOKUP($A$1120,'Nilai USP'!$B$8:$T$280,7)</f>
        <v>86</v>
      </c>
      <c r="H1127" s="79">
        <f>VLOOKUP($A$1120,'Nilai USP'!$B$8:$T$280,8)</f>
        <v>87</v>
      </c>
      <c r="I1127" s="79">
        <f>VLOOKUP($A$1120,'Nilai USP'!$B$8:$T$280,9)</f>
        <v>93</v>
      </c>
      <c r="J1127" s="79">
        <f>VLOOKUP($A$1120,'Nilai USP'!$B$8:$T$280,10)</f>
        <v>96</v>
      </c>
      <c r="K1127" s="79">
        <f>VLOOKUP($A$1120,'Nilai USP'!$B$8:$T$280,11)</f>
        <v>89</v>
      </c>
      <c r="L1127" s="79">
        <f>VLOOKUP($A$1120,'Nilai USP'!$B$8:$T$280,12)</f>
        <v>85</v>
      </c>
      <c r="M1127" s="79">
        <f>VLOOKUP($A$1120,'Nilai USP'!$B$8:$T$280,13)</f>
        <v>94.705882352941174</v>
      </c>
      <c r="N1127" s="79">
        <f>VLOOKUP($A$1120,'Nilai USP'!$B$8:$T$280,14)</f>
        <v>88</v>
      </c>
      <c r="O1127" s="79">
        <f>VLOOKUP($A$1120,'Nilai USP'!$B$8:$T$280,15)</f>
        <v>80</v>
      </c>
      <c r="P1127" s="79">
        <f>VLOOKUP($A$1120,'Nilai USP'!$B$8:$T$280,16)</f>
        <v>92</v>
      </c>
      <c r="Q1127" s="79">
        <f>VLOOKUP($A$1120,'Nilai USP'!$B$8:$T$280,17)</f>
        <v>83</v>
      </c>
      <c r="R1127" s="79">
        <f>VLOOKUP($A$1120,'Nilai USP'!$B$8:$T$280,18)</f>
        <v>85</v>
      </c>
      <c r="S1127" s="38">
        <f t="shared" ref="S1127:S1134" si="618">SUM(D1127:R1127)</f>
        <v>1321.3212669683257</v>
      </c>
      <c r="T1127" s="38">
        <f t="shared" si="615"/>
        <v>88.09</v>
      </c>
      <c r="U1127" s="375"/>
      <c r="V1127" s="340"/>
    </row>
    <row r="1128" spans="1:22" ht="15" customHeight="1" thickBot="1">
      <c r="A1128" s="362"/>
      <c r="B1128" s="29"/>
      <c r="C1128" s="37" t="s">
        <v>205</v>
      </c>
      <c r="D1128" s="41">
        <f t="shared" ref="D1128:R1128" si="619">ROUND((D1126*$V$6+D1127*$V$7),0)</f>
        <v>86</v>
      </c>
      <c r="E1128" s="41">
        <f t="shared" si="619"/>
        <v>81</v>
      </c>
      <c r="F1128" s="41">
        <f t="shared" si="619"/>
        <v>84</v>
      </c>
      <c r="G1128" s="41">
        <f t="shared" si="619"/>
        <v>83</v>
      </c>
      <c r="H1128" s="41">
        <f t="shared" si="619"/>
        <v>85</v>
      </c>
      <c r="I1128" s="41">
        <f t="shared" si="619"/>
        <v>86</v>
      </c>
      <c r="J1128" s="41">
        <f t="shared" si="619"/>
        <v>91</v>
      </c>
      <c r="K1128" s="41">
        <f t="shared" si="619"/>
        <v>88</v>
      </c>
      <c r="L1128" s="41">
        <f t="shared" si="619"/>
        <v>84</v>
      </c>
      <c r="M1128" s="41">
        <f t="shared" si="619"/>
        <v>87</v>
      </c>
      <c r="N1128" s="41">
        <f t="shared" si="619"/>
        <v>84</v>
      </c>
      <c r="O1128" s="41">
        <f t="shared" si="619"/>
        <v>81</v>
      </c>
      <c r="P1128" s="41">
        <f t="shared" si="619"/>
        <v>85</v>
      </c>
      <c r="Q1128" s="41">
        <f t="shared" si="619"/>
        <v>82</v>
      </c>
      <c r="R1128" s="41">
        <f t="shared" si="619"/>
        <v>81</v>
      </c>
      <c r="S1128" s="41">
        <f t="shared" si="618"/>
        <v>1268</v>
      </c>
      <c r="T1128" s="41">
        <f t="shared" si="615"/>
        <v>84.53</v>
      </c>
      <c r="U1128" s="376"/>
      <c r="V1128" s="341"/>
    </row>
    <row r="1129" spans="1:22" ht="15" customHeight="1" thickTop="1">
      <c r="A1129" s="377">
        <v>125</v>
      </c>
      <c r="B1129" s="26"/>
      <c r="C1129" s="34" t="s">
        <v>34</v>
      </c>
      <c r="D1129" s="83">
        <f>VLOOKUP($A$1129,Raport1!$B$8:$T$280,4)</f>
        <v>81</v>
      </c>
      <c r="E1129" s="83">
        <f>VLOOKUP($A$1129,Raport1!$B$8:$T$280,5)</f>
        <v>83.5</v>
      </c>
      <c r="F1129" s="83">
        <f>VLOOKUP($A$1129,Raport1!$B$8:$T$280,6)</f>
        <v>75</v>
      </c>
      <c r="G1129" s="83">
        <f>VLOOKUP($A$1129,Raport1!$B$8:$T$280,7)</f>
        <v>78.5</v>
      </c>
      <c r="H1129" s="83">
        <f>VLOOKUP($A$1129,Raport1!$B$8:$T$280,8)</f>
        <v>87</v>
      </c>
      <c r="I1129" s="83">
        <f>VLOOKUP($A$1129,Raport1!$B$8:$T$280,9)</f>
        <v>82</v>
      </c>
      <c r="J1129" s="83">
        <f>VLOOKUP($A$1129,Raport1!$B$8:$T$280,10)</f>
        <v>89</v>
      </c>
      <c r="K1129" s="83">
        <f>VLOOKUP($A$1129,Raport1!$B$8:$T$280,11)</f>
        <v>82</v>
      </c>
      <c r="L1129" s="83">
        <f>VLOOKUP($A$1129,Raport1!$B$8:$T$280,12)</f>
        <v>84</v>
      </c>
      <c r="M1129" s="83">
        <f>VLOOKUP($A$1129,Raport1!$B$8:$T$280,13)</f>
        <v>77</v>
      </c>
      <c r="N1129" s="83">
        <f>VLOOKUP($A$1129,Raport1!$B$8:$T$280,14)</f>
        <v>76</v>
      </c>
      <c r="O1129" s="83">
        <f>VLOOKUP($A$1129,Raport1!$B$8:$T$280,15)</f>
        <v>80</v>
      </c>
      <c r="P1129" s="83">
        <f>VLOOKUP($A$1129,Raport1!$B$8:$T$280,16)</f>
        <v>71</v>
      </c>
      <c r="Q1129" s="83">
        <f>VLOOKUP($A$1129,Raport1!$B$8:$T$280,17)</f>
        <v>77.5</v>
      </c>
      <c r="R1129" s="83">
        <f>VLOOKUP($A$1129,Raport1!$B$8:$T$280,18)</f>
        <v>79.5</v>
      </c>
      <c r="S1129" s="80">
        <f t="shared" si="618"/>
        <v>1203</v>
      </c>
      <c r="T1129" s="80">
        <f t="shared" ref="T1129:T1137" si="620">ROUND(S1129/COUNT(D1129:R1129),2)</f>
        <v>80.2</v>
      </c>
      <c r="U1129" s="337" t="s">
        <v>203</v>
      </c>
      <c r="V1129" s="340" t="s">
        <v>33</v>
      </c>
    </row>
    <row r="1130" spans="1:22" ht="15" customHeight="1">
      <c r="A1130" s="361"/>
      <c r="B1130" s="26"/>
      <c r="C1130" s="35" t="s">
        <v>35</v>
      </c>
      <c r="D1130" s="84">
        <f>VLOOKUP($A$1129,Raport2!$B$8:$T$280,4)</f>
        <v>82.5</v>
      </c>
      <c r="E1130" s="84">
        <f>VLOOKUP($A$1129,Raport2!$B$8:$T$280,5)</f>
        <v>83.5</v>
      </c>
      <c r="F1130" s="84">
        <f>VLOOKUP($A$1129,Raport2!$B$8:$T$280,6)</f>
        <v>80</v>
      </c>
      <c r="G1130" s="84">
        <f>VLOOKUP($A$1129,Raport2!$B$8:$T$280,7)</f>
        <v>82</v>
      </c>
      <c r="H1130" s="84">
        <f>VLOOKUP($A$1129,Raport2!$B$8:$T$280,8)</f>
        <v>87</v>
      </c>
      <c r="I1130" s="84">
        <f>VLOOKUP($A$1129,Raport2!$B$8:$T$280,9)</f>
        <v>84</v>
      </c>
      <c r="J1130" s="84">
        <f>VLOOKUP($A$1129,Raport2!$B$8:$T$280,10)</f>
        <v>91</v>
      </c>
      <c r="K1130" s="84">
        <f>VLOOKUP($A$1129,Raport2!$B$8:$T$280,11)</f>
        <v>83</v>
      </c>
      <c r="L1130" s="84">
        <f>VLOOKUP($A$1129,Raport2!$B$8:$T$280,12)</f>
        <v>82.5</v>
      </c>
      <c r="M1130" s="84">
        <f>VLOOKUP($A$1129,Raport2!$B$8:$T$280,13)</f>
        <v>81.5</v>
      </c>
      <c r="N1130" s="84">
        <f>VLOOKUP($A$1129,Raport2!$B$8:$T$280,14)</f>
        <v>82</v>
      </c>
      <c r="O1130" s="84">
        <f>VLOOKUP($A$1129,Raport2!$B$8:$T$280,15)</f>
        <v>78.5</v>
      </c>
      <c r="P1130" s="84">
        <f>VLOOKUP($A$1129,Raport2!$B$8:$T$280,16)</f>
        <v>82.5</v>
      </c>
      <c r="Q1130" s="84">
        <f>VLOOKUP($A$1129,Raport2!$B$8:$T$280,17)</f>
        <v>83.5</v>
      </c>
      <c r="R1130" s="84">
        <f>VLOOKUP($A$1129,Raport2!$B$8:$T$280,18)</f>
        <v>85</v>
      </c>
      <c r="S1130" s="38">
        <f t="shared" si="618"/>
        <v>1248.5</v>
      </c>
      <c r="T1130" s="38">
        <f t="shared" si="620"/>
        <v>83.23</v>
      </c>
      <c r="U1130" s="375"/>
      <c r="V1130" s="340"/>
    </row>
    <row r="1131" spans="1:22" ht="15" customHeight="1">
      <c r="A1131" s="361"/>
      <c r="B1131" s="342" t="str">
        <f>VLOOKUP($A$1129,PresensiMIPA!$A$7:$W$360,7)</f>
        <v>NADHEA PUTRI FATIHA</v>
      </c>
      <c r="C1131" s="35" t="s">
        <v>22</v>
      </c>
      <c r="D1131" s="84">
        <f>VLOOKUP($A$1129,Raport3!$B$8:$T$280,4)</f>
        <v>86</v>
      </c>
      <c r="E1131" s="84">
        <f>VLOOKUP($A$1129,Raport3!$B$8:$T$280,5)</f>
        <v>85.5</v>
      </c>
      <c r="F1131" s="84">
        <f>VLOOKUP($A$1129,Raport3!$B$8:$T$280,6)</f>
        <v>82.5</v>
      </c>
      <c r="G1131" s="84">
        <f>VLOOKUP($A$1129,Raport3!$B$8:$T$280,7)</f>
        <v>90</v>
      </c>
      <c r="H1131" s="84">
        <f>VLOOKUP($A$1129,Raport3!$B$8:$T$280,8)</f>
        <v>83</v>
      </c>
      <c r="I1131" s="84">
        <f>VLOOKUP($A$1129,Raport3!$B$8:$T$280,9)</f>
        <v>87.5</v>
      </c>
      <c r="J1131" s="84">
        <f>VLOOKUP($A$1129,Raport3!$B$8:$T$280,10)</f>
        <v>89.5</v>
      </c>
      <c r="K1131" s="84">
        <f>VLOOKUP($A$1129,Raport3!$B$8:$T$280,11)</f>
        <v>84</v>
      </c>
      <c r="L1131" s="84">
        <f>VLOOKUP($A$1129,Raport3!$B$8:$T$280,12)</f>
        <v>81</v>
      </c>
      <c r="M1131" s="84">
        <f>VLOOKUP($A$1129,Raport3!$B$8:$T$280,13)</f>
        <v>86.5</v>
      </c>
      <c r="N1131" s="84">
        <f>VLOOKUP($A$1129,Raport3!$B$8:$T$280,14)</f>
        <v>83.5</v>
      </c>
      <c r="O1131" s="84">
        <f>VLOOKUP($A$1129,Raport3!$B$8:$T$280,15)</f>
        <v>85</v>
      </c>
      <c r="P1131" s="84">
        <f>VLOOKUP($A$1129,Raport3!$B$8:$T$280,16)</f>
        <v>81</v>
      </c>
      <c r="Q1131" s="84">
        <f>VLOOKUP($A$1129,Raport3!$B$8:$T$280,17)</f>
        <v>83</v>
      </c>
      <c r="R1131" s="84">
        <f>VLOOKUP($A$1129,Raport3!$B$8:$T$280,18)</f>
        <v>87</v>
      </c>
      <c r="S1131" s="38">
        <f t="shared" si="618"/>
        <v>1275</v>
      </c>
      <c r="T1131" s="38">
        <f t="shared" si="620"/>
        <v>85</v>
      </c>
      <c r="U1131" s="375"/>
      <c r="V1131" s="340"/>
    </row>
    <row r="1132" spans="1:22" ht="15" customHeight="1">
      <c r="A1132" s="361"/>
      <c r="B1132" s="342"/>
      <c r="C1132" s="35" t="s">
        <v>23</v>
      </c>
      <c r="D1132" s="84">
        <f>VLOOKUP($A$1129,Raport4!$B$8:$T$255,4)</f>
        <v>88</v>
      </c>
      <c r="E1132" s="84">
        <f>VLOOKUP($A$1129,Raport4!$B$8:$T$255,5)</f>
        <v>90</v>
      </c>
      <c r="F1132" s="84">
        <f>VLOOKUP($A$1129,Raport4!$B$8:$T$255,6)</f>
        <v>84</v>
      </c>
      <c r="G1132" s="84">
        <f>VLOOKUP($A$1129,Raport4!$B$8:$T$255,7)</f>
        <v>91</v>
      </c>
      <c r="H1132" s="84">
        <f>VLOOKUP($A$1129,Raport4!$B$8:$T$255,8)</f>
        <v>88.5</v>
      </c>
      <c r="I1132" s="84">
        <f>VLOOKUP($A$1129,Raport4!$B$8:$T$255,9)</f>
        <v>88</v>
      </c>
      <c r="J1132" s="84">
        <f>VLOOKUP($A$1129,Raport4!$B$8:$T$255,10)</f>
        <v>93.5</v>
      </c>
      <c r="K1132" s="84">
        <f>VLOOKUP($A$1129,Raport4!$B$8:$T$255,11)</f>
        <v>86</v>
      </c>
      <c r="L1132" s="84">
        <f>VLOOKUP($A$1129,Raport4!$B$8:$T$255,12)</f>
        <v>88</v>
      </c>
      <c r="M1132" s="84">
        <f>VLOOKUP($A$1129,Raport4!$B$8:$T$255,12)</f>
        <v>88</v>
      </c>
      <c r="N1132" s="84">
        <f>VLOOKUP($A$1129,Raport4!$B$8:$T$255,14)</f>
        <v>85</v>
      </c>
      <c r="O1132" s="84">
        <f>VLOOKUP($A$1129,Raport4!$B$8:$T$255,15)</f>
        <v>82.5</v>
      </c>
      <c r="P1132" s="84">
        <f>VLOOKUP($A$1129,Raport4!$B$8:$T$255,16)</f>
        <v>80.5</v>
      </c>
      <c r="Q1132" s="84">
        <f>VLOOKUP($A$1129,Raport4!$B$8:$T$255,17)</f>
        <v>87</v>
      </c>
      <c r="R1132" s="84">
        <f>VLOOKUP($A$1129,Raport4!$B$8:$T$255,18)</f>
        <v>88.5</v>
      </c>
      <c r="S1132" s="38">
        <f t="shared" si="618"/>
        <v>1308.5</v>
      </c>
      <c r="T1132" s="38">
        <f t="shared" si="620"/>
        <v>87.23</v>
      </c>
      <c r="U1132" s="375"/>
      <c r="V1132" s="340"/>
    </row>
    <row r="1133" spans="1:22" ht="15" customHeight="1">
      <c r="A1133" s="361"/>
      <c r="B1133" s="77" t="str">
        <f>VLOOKUP($A$1129,PresensiMIPA!$A$7:$W$360,4)</f>
        <v>3526044109040002</v>
      </c>
      <c r="C1133" s="35" t="s">
        <v>24</v>
      </c>
      <c r="D1133" s="84">
        <f>VLOOKUP($A$1129,Raport5!$B$8:$T$280,4)</f>
        <v>92</v>
      </c>
      <c r="E1133" s="84">
        <f>VLOOKUP($A$1129,Raport5!$B$8:$T$280,5)</f>
        <v>91.5</v>
      </c>
      <c r="F1133" s="84">
        <f>VLOOKUP($A$1129,Raport5!$B$8:$T$280,6)</f>
        <v>88.5</v>
      </c>
      <c r="G1133" s="84">
        <f>VLOOKUP($A$1129,Raport5!$B$8:$T$280,7)</f>
        <v>92</v>
      </c>
      <c r="H1133" s="84">
        <f>VLOOKUP($A$1129,Raport5!$B$8:$T$280,8)</f>
        <v>92.5</v>
      </c>
      <c r="I1133" s="84">
        <f>VLOOKUP($A$1129,Raport5!$B$8:$T$280,9)</f>
        <v>89</v>
      </c>
      <c r="J1133" s="84">
        <f>VLOOKUP($A$1129,Raport5!$B$8:$T$280,10)</f>
        <v>95</v>
      </c>
      <c r="K1133" s="84">
        <f>VLOOKUP($A$1129,Raport5!$B$8:$T$280,11)</f>
        <v>92.5</v>
      </c>
      <c r="L1133" s="84">
        <f>VLOOKUP($A$1129,Raport5!$B$8:$T$280,12)</f>
        <v>90</v>
      </c>
      <c r="M1133" s="84">
        <f>VLOOKUP($A$1129,Raport5!$B$8:$T$280,13)</f>
        <v>93</v>
      </c>
      <c r="N1133" s="84">
        <f>VLOOKUP($A$1129,Raport5!$B$8:$T$280,14)</f>
        <v>88</v>
      </c>
      <c r="O1133" s="84">
        <f>VLOOKUP($A$1129,Raport5!$B$8:$T$280,15)</f>
        <v>93.5</v>
      </c>
      <c r="P1133" s="84">
        <f>VLOOKUP($A$1129,Raport5!$B$8:$T$280,16)</f>
        <v>82.5</v>
      </c>
      <c r="Q1133" s="84">
        <f>VLOOKUP($A$1129,Raport5!$B$8:$T$280,17)</f>
        <v>87.5</v>
      </c>
      <c r="R1133" s="84">
        <f>VLOOKUP($A$1129,Raport5!$B$8:$T$280,18)</f>
        <v>92.5</v>
      </c>
      <c r="S1133" s="38">
        <f t="shared" si="618"/>
        <v>1360</v>
      </c>
      <c r="T1133" s="38">
        <f t="shared" si="620"/>
        <v>90.67</v>
      </c>
      <c r="U1133" s="375"/>
      <c r="V1133" s="340"/>
    </row>
    <row r="1134" spans="1:22" ht="15" customHeight="1">
      <c r="A1134" s="361"/>
      <c r="B1134" s="78">
        <f>VLOOKUP($A$1129,PresensiMIPA!$A$7:$W$360,2)</f>
        <v>12389</v>
      </c>
      <c r="C1134" s="35" t="s">
        <v>67</v>
      </c>
      <c r="D1134" s="84">
        <f>VLOOKUP($A$1129,Raport6!$B$8:$T$280,4)</f>
        <v>93</v>
      </c>
      <c r="E1134" s="84">
        <f>VLOOKUP($A$1129,Raport6!$B$8:$T$280,5)</f>
        <v>94</v>
      </c>
      <c r="F1134" s="84">
        <f>VLOOKUP($A$1129,Raport6!$B$8:$T$280,6)</f>
        <v>92.5</v>
      </c>
      <c r="G1134" s="84">
        <f>VLOOKUP($A$1129,Raport6!$B$8:$T$280,7)</f>
        <v>92</v>
      </c>
      <c r="H1134" s="84">
        <f>VLOOKUP($A$1129,Raport6!$B$8:$T$280,8)</f>
        <v>93</v>
      </c>
      <c r="I1134" s="84">
        <f>VLOOKUP($A$1129,Raport6!$B$8:$T$280,9)</f>
        <v>91</v>
      </c>
      <c r="J1134" s="84">
        <f>VLOOKUP($A$1129,Raport6!$B$8:$T$280,10)</f>
        <v>97.5</v>
      </c>
      <c r="K1134" s="84">
        <f>VLOOKUP($A$1129,Raport6!$B$8:$T$280,11)</f>
        <v>95.5</v>
      </c>
      <c r="L1134" s="84">
        <f>VLOOKUP($A$1129,Raport6!$B$8:$T$280,12)</f>
        <v>93.5</v>
      </c>
      <c r="M1134" s="84">
        <f>VLOOKUP($A$1129,Raport6!$B$8:$T$280,13)</f>
        <v>95.5</v>
      </c>
      <c r="N1134" s="84">
        <f>VLOOKUP($A$1129,Raport6!$B$8:$T$280,14)</f>
        <v>88.5</v>
      </c>
      <c r="O1134" s="84">
        <f>VLOOKUP($A$1129,Raport6!$B$8:$T$280,15)</f>
        <v>93.5</v>
      </c>
      <c r="P1134" s="84">
        <f>VLOOKUP($A$1129,Raport6!$B$8:$T$280,16)</f>
        <v>83</v>
      </c>
      <c r="Q1134" s="84">
        <f>VLOOKUP($A$1129,Raport6!$B$8:$T$280,17)</f>
        <v>92</v>
      </c>
      <c r="R1134" s="84">
        <f>VLOOKUP($A$1129,Raport6!$B$8:$T$280,18)</f>
        <v>93</v>
      </c>
      <c r="S1134" s="38">
        <f t="shared" si="618"/>
        <v>1387.5</v>
      </c>
      <c r="T1134" s="38">
        <f t="shared" si="620"/>
        <v>92.5</v>
      </c>
      <c r="U1134" s="375"/>
      <c r="V1134" s="340"/>
    </row>
    <row r="1135" spans="1:22" ht="15" customHeight="1">
      <c r="A1135" s="361"/>
      <c r="B1135" s="78" t="str">
        <f>VLOOKUP($A$1129,PresensiMIPA!$A$7:$W$360,3)</f>
        <v>0043311291</v>
      </c>
      <c r="C1135" s="28" t="s">
        <v>21</v>
      </c>
      <c r="D1135" s="40">
        <f t="shared" ref="D1135:S1135" si="621">ROUND(((D1129+D1130+D1131+D1132+D1133+D1134)/6),2)</f>
        <v>87.08</v>
      </c>
      <c r="E1135" s="40">
        <f t="shared" si="621"/>
        <v>88</v>
      </c>
      <c r="F1135" s="40">
        <f t="shared" si="621"/>
        <v>83.75</v>
      </c>
      <c r="G1135" s="40">
        <f t="shared" si="621"/>
        <v>87.58</v>
      </c>
      <c r="H1135" s="40">
        <f t="shared" si="621"/>
        <v>88.5</v>
      </c>
      <c r="I1135" s="40">
        <f t="shared" si="621"/>
        <v>86.92</v>
      </c>
      <c r="J1135" s="40">
        <f t="shared" si="621"/>
        <v>92.58</v>
      </c>
      <c r="K1135" s="40">
        <f t="shared" si="621"/>
        <v>87.17</v>
      </c>
      <c r="L1135" s="40">
        <f t="shared" si="621"/>
        <v>86.5</v>
      </c>
      <c r="M1135" s="40">
        <f t="shared" ref="M1135" si="622">ROUND(((M1129+M1130+M1131+M1132+M1133+M1134)/6),2)</f>
        <v>86.92</v>
      </c>
      <c r="N1135" s="40">
        <f t="shared" si="621"/>
        <v>83.83</v>
      </c>
      <c r="O1135" s="40">
        <f t="shared" si="621"/>
        <v>85.5</v>
      </c>
      <c r="P1135" s="40">
        <f t="shared" si="621"/>
        <v>80.08</v>
      </c>
      <c r="Q1135" s="40">
        <f t="shared" si="621"/>
        <v>85.08</v>
      </c>
      <c r="R1135" s="40">
        <f t="shared" si="621"/>
        <v>87.58</v>
      </c>
      <c r="S1135" s="39">
        <f t="shared" si="621"/>
        <v>1297.08</v>
      </c>
      <c r="T1135" s="40">
        <f t="shared" si="620"/>
        <v>86.47</v>
      </c>
      <c r="U1135" s="375"/>
      <c r="V1135" s="340"/>
    </row>
    <row r="1136" spans="1:22" ht="15" customHeight="1">
      <c r="A1136" s="361"/>
      <c r="B1136" s="78"/>
      <c r="C1136" s="28" t="s">
        <v>206</v>
      </c>
      <c r="D1136" s="79">
        <f>VLOOKUP($A$1129,'Nilai USP'!$B$8:$T$280,4)</f>
        <v>98</v>
      </c>
      <c r="E1136" s="79">
        <f>VLOOKUP($A$1129,'Nilai USP'!$B$8:$T$280,5)</f>
        <v>88.461538461538467</v>
      </c>
      <c r="F1136" s="79">
        <f>VLOOKUP($A$1129,'Nilai USP'!$B$8:$T$280,6)</f>
        <v>87</v>
      </c>
      <c r="G1136" s="79">
        <f>VLOOKUP($A$1129,'Nilai USP'!$B$8:$T$280,7)</f>
        <v>88</v>
      </c>
      <c r="H1136" s="79">
        <f>VLOOKUP($A$1129,'Nilai USP'!$B$8:$T$280,8)</f>
        <v>82</v>
      </c>
      <c r="I1136" s="79">
        <f>VLOOKUP($A$1129,'Nilai USP'!$B$8:$T$280,9)</f>
        <v>93</v>
      </c>
      <c r="J1136" s="79">
        <f>VLOOKUP($A$1129,'Nilai USP'!$B$8:$T$280,10)</f>
        <v>95</v>
      </c>
      <c r="K1136" s="79">
        <f>VLOOKUP($A$1129,'Nilai USP'!$B$8:$T$280,11)</f>
        <v>94</v>
      </c>
      <c r="L1136" s="79">
        <f>VLOOKUP($A$1129,'Nilai USP'!$B$8:$T$280,12)</f>
        <v>94</v>
      </c>
      <c r="M1136" s="79">
        <f>VLOOKUP($A$1129,'Nilai USP'!$B$8:$T$280,13)</f>
        <v>94.705882352941174</v>
      </c>
      <c r="N1136" s="79">
        <f>VLOOKUP($A$1129,'Nilai USP'!$B$8:$T$280,14)</f>
        <v>90</v>
      </c>
      <c r="O1136" s="79">
        <f>VLOOKUP($A$1129,'Nilai USP'!$B$8:$T$280,15)</f>
        <v>85</v>
      </c>
      <c r="P1136" s="79">
        <f>VLOOKUP($A$1129,'Nilai USP'!$B$8:$T$280,16)</f>
        <v>89</v>
      </c>
      <c r="Q1136" s="79">
        <f>VLOOKUP($A$1129,'Nilai USP'!$B$8:$T$280,17)</f>
        <v>85</v>
      </c>
      <c r="R1136" s="79">
        <f>VLOOKUP($A$1129,'Nilai USP'!$B$8:$T$280,18)</f>
        <v>88</v>
      </c>
      <c r="S1136" s="38">
        <f t="shared" ref="S1136:S1143" si="623">SUM(D1136:R1136)</f>
        <v>1351.1674208144796</v>
      </c>
      <c r="T1136" s="38">
        <f t="shared" si="620"/>
        <v>90.08</v>
      </c>
      <c r="U1136" s="375"/>
      <c r="V1136" s="340"/>
    </row>
    <row r="1137" spans="1:22" ht="15" customHeight="1" thickBot="1">
      <c r="A1137" s="362"/>
      <c r="B1137" s="29"/>
      <c r="C1137" s="37" t="s">
        <v>205</v>
      </c>
      <c r="D1137" s="41">
        <f t="shared" ref="D1137:R1137" si="624">ROUND((D1135*$V$6+D1136*$V$7),0)</f>
        <v>93</v>
      </c>
      <c r="E1137" s="41">
        <f t="shared" si="624"/>
        <v>88</v>
      </c>
      <c r="F1137" s="41">
        <f t="shared" si="624"/>
        <v>85</v>
      </c>
      <c r="G1137" s="41">
        <f t="shared" si="624"/>
        <v>88</v>
      </c>
      <c r="H1137" s="41">
        <f t="shared" si="624"/>
        <v>85</v>
      </c>
      <c r="I1137" s="41">
        <f t="shared" si="624"/>
        <v>90</v>
      </c>
      <c r="J1137" s="41">
        <f t="shared" si="624"/>
        <v>94</v>
      </c>
      <c r="K1137" s="41">
        <f t="shared" si="624"/>
        <v>91</v>
      </c>
      <c r="L1137" s="41">
        <f t="shared" si="624"/>
        <v>90</v>
      </c>
      <c r="M1137" s="41">
        <f t="shared" si="624"/>
        <v>91</v>
      </c>
      <c r="N1137" s="41">
        <f t="shared" si="624"/>
        <v>87</v>
      </c>
      <c r="O1137" s="41">
        <f t="shared" si="624"/>
        <v>85</v>
      </c>
      <c r="P1137" s="41">
        <f t="shared" si="624"/>
        <v>85</v>
      </c>
      <c r="Q1137" s="41">
        <f t="shared" si="624"/>
        <v>85</v>
      </c>
      <c r="R1137" s="41">
        <f t="shared" si="624"/>
        <v>88</v>
      </c>
      <c r="S1137" s="41">
        <f t="shared" si="623"/>
        <v>1325</v>
      </c>
      <c r="T1137" s="41">
        <f t="shared" si="620"/>
        <v>88.33</v>
      </c>
      <c r="U1137" s="376"/>
      <c r="V1137" s="341"/>
    </row>
    <row r="1138" spans="1:22" ht="15" customHeight="1" thickTop="1">
      <c r="A1138" s="377">
        <v>126</v>
      </c>
      <c r="B1138" s="26"/>
      <c r="C1138" s="34" t="s">
        <v>34</v>
      </c>
      <c r="D1138" s="83">
        <f>VLOOKUP($A$1138,Raport1!$B$8:$T$280,4)</f>
        <v>81.5</v>
      </c>
      <c r="E1138" s="83">
        <f>VLOOKUP($A$1138,Raport1!$B$8:$T$280,5)</f>
        <v>83.5</v>
      </c>
      <c r="F1138" s="83">
        <f>VLOOKUP($A$1138,Raport1!$B$8:$T$280,6)</f>
        <v>76</v>
      </c>
      <c r="G1138" s="83">
        <f>VLOOKUP($A$1138,Raport1!$B$8:$T$280,7)</f>
        <v>80</v>
      </c>
      <c r="H1138" s="83">
        <f>VLOOKUP($A$1138,Raport1!$B$8:$T$280,8)</f>
        <v>88.5</v>
      </c>
      <c r="I1138" s="83">
        <f>VLOOKUP($A$1138,Raport1!$B$8:$T$280,9)</f>
        <v>78</v>
      </c>
      <c r="J1138" s="83">
        <f>VLOOKUP($A$1138,Raport1!$B$8:$T$280,10)</f>
        <v>88</v>
      </c>
      <c r="K1138" s="83">
        <f>VLOOKUP($A$1138,Raport1!$B$8:$T$280,11)</f>
        <v>82.5</v>
      </c>
      <c r="L1138" s="83">
        <f>VLOOKUP($A$1138,Raport1!$B$8:$T$280,12)</f>
        <v>84.5</v>
      </c>
      <c r="M1138" s="83">
        <f>VLOOKUP($A$1138,Raport1!$B$8:$T$280,13)</f>
        <v>76</v>
      </c>
      <c r="N1138" s="83">
        <f>VLOOKUP($A$1138,Raport1!$B$8:$T$280,14)</f>
        <v>74.5</v>
      </c>
      <c r="O1138" s="83">
        <f>VLOOKUP($A$1138,Raport1!$B$8:$T$280,15)</f>
        <v>78.5</v>
      </c>
      <c r="P1138" s="83">
        <f>VLOOKUP($A$1138,Raport1!$B$8:$T$280,16)</f>
        <v>72</v>
      </c>
      <c r="Q1138" s="83">
        <f>VLOOKUP($A$1138,Raport1!$B$8:$T$280,17)</f>
        <v>81.5</v>
      </c>
      <c r="R1138" s="83">
        <f>VLOOKUP($A$1138,Raport1!$B$8:$T$280,18)</f>
        <v>77</v>
      </c>
      <c r="S1138" s="80">
        <f t="shared" si="623"/>
        <v>1202</v>
      </c>
      <c r="T1138" s="80">
        <f t="shared" ref="T1138:T1146" si="625">ROUND(S1138/COUNT(D1138:R1138),2)</f>
        <v>80.13</v>
      </c>
      <c r="U1138" s="337" t="s">
        <v>203</v>
      </c>
      <c r="V1138" s="340" t="s">
        <v>33</v>
      </c>
    </row>
    <row r="1139" spans="1:22" ht="15" customHeight="1">
      <c r="A1139" s="361"/>
      <c r="B1139" s="26"/>
      <c r="C1139" s="35" t="s">
        <v>35</v>
      </c>
      <c r="D1139" s="84">
        <f>VLOOKUP($A$1138,Raport2!$B$8:$T$280,4)</f>
        <v>82.5</v>
      </c>
      <c r="E1139" s="84">
        <f>VLOOKUP($A$1138,Raport2!$B$8:$T$280,5)</f>
        <v>83.5</v>
      </c>
      <c r="F1139" s="84">
        <f>VLOOKUP($A$1138,Raport2!$B$8:$T$280,6)</f>
        <v>76.5</v>
      </c>
      <c r="G1139" s="84">
        <f>VLOOKUP($A$1138,Raport2!$B$8:$T$280,7)</f>
        <v>85</v>
      </c>
      <c r="H1139" s="84">
        <f>VLOOKUP($A$1138,Raport2!$B$8:$T$280,8)</f>
        <v>88.5</v>
      </c>
      <c r="I1139" s="84">
        <f>VLOOKUP($A$1138,Raport2!$B$8:$T$280,9)</f>
        <v>80</v>
      </c>
      <c r="J1139" s="84">
        <f>VLOOKUP($A$1138,Raport2!$B$8:$T$280,10)</f>
        <v>90</v>
      </c>
      <c r="K1139" s="84">
        <f>VLOOKUP($A$1138,Raport2!$B$8:$T$280,11)</f>
        <v>82.5</v>
      </c>
      <c r="L1139" s="84">
        <f>VLOOKUP($A$1138,Raport2!$B$8:$T$280,12)</f>
        <v>85.5</v>
      </c>
      <c r="M1139" s="84">
        <f>VLOOKUP($A$1138,Raport2!$B$8:$T$280,13)</f>
        <v>82</v>
      </c>
      <c r="N1139" s="84">
        <f>VLOOKUP($A$1138,Raport2!$B$8:$T$280,14)</f>
        <v>81</v>
      </c>
      <c r="O1139" s="84">
        <f>VLOOKUP($A$1138,Raport2!$B$8:$T$280,15)</f>
        <v>79.5</v>
      </c>
      <c r="P1139" s="84">
        <f>VLOOKUP($A$1138,Raport2!$B$8:$T$280,16)</f>
        <v>81</v>
      </c>
      <c r="Q1139" s="84">
        <f>VLOOKUP($A$1138,Raport2!$B$8:$T$280,17)</f>
        <v>83.5</v>
      </c>
      <c r="R1139" s="84">
        <f>VLOOKUP($A$1138,Raport2!$B$8:$T$280,18)</f>
        <v>84</v>
      </c>
      <c r="S1139" s="38">
        <f t="shared" si="623"/>
        <v>1245</v>
      </c>
      <c r="T1139" s="38">
        <f t="shared" si="625"/>
        <v>83</v>
      </c>
      <c r="U1139" s="375"/>
      <c r="V1139" s="340"/>
    </row>
    <row r="1140" spans="1:22" ht="15" customHeight="1">
      <c r="A1140" s="361"/>
      <c r="B1140" s="342" t="str">
        <f>VLOOKUP($A$1138,PresensiMIPA!$A$7:$W$360,7)</f>
        <v>Nisrina Salma Octaviana</v>
      </c>
      <c r="C1140" s="35" t="s">
        <v>22</v>
      </c>
      <c r="D1140" s="84">
        <f>VLOOKUP($A$1138,Raport3!$B$8:$T$280,4)</f>
        <v>86.5</v>
      </c>
      <c r="E1140" s="84">
        <f>VLOOKUP($A$1138,Raport3!$B$8:$T$280,5)</f>
        <v>85.5</v>
      </c>
      <c r="F1140" s="84">
        <f>VLOOKUP($A$1138,Raport3!$B$8:$T$280,6)</f>
        <v>85.5</v>
      </c>
      <c r="G1140" s="84">
        <f>VLOOKUP($A$1138,Raport3!$B$8:$T$280,7)</f>
        <v>87</v>
      </c>
      <c r="H1140" s="84">
        <f>VLOOKUP($A$1138,Raport3!$B$8:$T$280,8)</f>
        <v>84</v>
      </c>
      <c r="I1140" s="84">
        <f>VLOOKUP($A$1138,Raport3!$B$8:$T$280,9)</f>
        <v>83</v>
      </c>
      <c r="J1140" s="84">
        <f>VLOOKUP($A$1138,Raport3!$B$8:$T$280,10)</f>
        <v>91</v>
      </c>
      <c r="K1140" s="84">
        <f>VLOOKUP($A$1138,Raport3!$B$8:$T$280,11)</f>
        <v>84</v>
      </c>
      <c r="L1140" s="84">
        <f>VLOOKUP($A$1138,Raport3!$B$8:$T$280,12)</f>
        <v>85.5</v>
      </c>
      <c r="M1140" s="84">
        <f>VLOOKUP($A$1138,Raport3!$B$8:$T$280,13)</f>
        <v>89</v>
      </c>
      <c r="N1140" s="84">
        <f>VLOOKUP($A$1138,Raport3!$B$8:$T$280,14)</f>
        <v>82.5</v>
      </c>
      <c r="O1140" s="84">
        <f>VLOOKUP($A$1138,Raport3!$B$8:$T$280,15)</f>
        <v>81.5</v>
      </c>
      <c r="P1140" s="84">
        <f>VLOOKUP($A$1138,Raport3!$B$8:$T$280,16)</f>
        <v>81</v>
      </c>
      <c r="Q1140" s="84">
        <f>VLOOKUP($A$1138,Raport3!$B$8:$T$280,17)</f>
        <v>85</v>
      </c>
      <c r="R1140" s="84">
        <f>VLOOKUP($A$1138,Raport3!$B$8:$T$280,18)</f>
        <v>82.5</v>
      </c>
      <c r="S1140" s="38">
        <f t="shared" si="623"/>
        <v>1273.5</v>
      </c>
      <c r="T1140" s="38">
        <f t="shared" si="625"/>
        <v>84.9</v>
      </c>
      <c r="U1140" s="375"/>
      <c r="V1140" s="340"/>
    </row>
    <row r="1141" spans="1:22" ht="15" customHeight="1">
      <c r="A1141" s="361"/>
      <c r="B1141" s="342"/>
      <c r="C1141" s="35" t="s">
        <v>23</v>
      </c>
      <c r="D1141" s="84">
        <f>VLOOKUP($A$1138,Raport4!$B$8:$T$255,4)</f>
        <v>89</v>
      </c>
      <c r="E1141" s="84">
        <f>VLOOKUP($A$1138,Raport4!$B$8:$T$255,5)</f>
        <v>89</v>
      </c>
      <c r="F1141" s="84">
        <f>VLOOKUP($A$1138,Raport4!$B$8:$T$255,6)</f>
        <v>87</v>
      </c>
      <c r="G1141" s="84">
        <f>VLOOKUP($A$1138,Raport4!$B$8:$T$255,7)</f>
        <v>88.5</v>
      </c>
      <c r="H1141" s="84">
        <f>VLOOKUP($A$1138,Raport4!$B$8:$T$255,8)</f>
        <v>87</v>
      </c>
      <c r="I1141" s="84">
        <f>VLOOKUP($A$1138,Raport4!$B$8:$T$255,9)</f>
        <v>85</v>
      </c>
      <c r="J1141" s="84">
        <f>VLOOKUP($A$1138,Raport4!$B$8:$T$255,10)</f>
        <v>91.5</v>
      </c>
      <c r="K1141" s="84">
        <f>VLOOKUP($A$1138,Raport4!$B$8:$T$255,11)</f>
        <v>86</v>
      </c>
      <c r="L1141" s="84">
        <f>VLOOKUP($A$1138,Raport4!$B$8:$T$255,12)</f>
        <v>88.5</v>
      </c>
      <c r="M1141" s="84">
        <f>VLOOKUP($A$1138,Raport4!$B$8:$T$255,12)</f>
        <v>88.5</v>
      </c>
      <c r="N1141" s="84">
        <f>VLOOKUP($A$1138,Raport4!$B$8:$T$255,14)</f>
        <v>84</v>
      </c>
      <c r="O1141" s="84">
        <f>VLOOKUP($A$1138,Raport4!$B$8:$T$255,15)</f>
        <v>81.5</v>
      </c>
      <c r="P1141" s="84">
        <f>VLOOKUP($A$1138,Raport4!$B$8:$T$255,16)</f>
        <v>80.5</v>
      </c>
      <c r="Q1141" s="84">
        <f>VLOOKUP($A$1138,Raport4!$B$8:$T$255,17)</f>
        <v>88</v>
      </c>
      <c r="R1141" s="84">
        <f>VLOOKUP($A$1138,Raport4!$B$8:$T$255,18)</f>
        <v>83.5</v>
      </c>
      <c r="S1141" s="38">
        <f t="shared" si="623"/>
        <v>1297.5</v>
      </c>
      <c r="T1141" s="38">
        <f t="shared" si="625"/>
        <v>86.5</v>
      </c>
      <c r="U1141" s="375"/>
      <c r="V1141" s="340"/>
    </row>
    <row r="1142" spans="1:22" ht="15" customHeight="1">
      <c r="A1142" s="361"/>
      <c r="B1142" s="77" t="str">
        <f>VLOOKUP($A$1138,PresensiMIPA!$A$7:$W$360,4)</f>
        <v>3526014510030002</v>
      </c>
      <c r="C1142" s="35" t="s">
        <v>24</v>
      </c>
      <c r="D1142" s="84">
        <f>VLOOKUP($A$1138,Raport5!$B$8:$T$280,4)</f>
        <v>91</v>
      </c>
      <c r="E1142" s="84">
        <f>VLOOKUP($A$1138,Raport5!$B$8:$T$280,5)</f>
        <v>92</v>
      </c>
      <c r="F1142" s="84">
        <f>VLOOKUP($A$1138,Raport5!$B$8:$T$280,6)</f>
        <v>89</v>
      </c>
      <c r="G1142" s="84">
        <f>VLOOKUP($A$1138,Raport5!$B$8:$T$280,7)</f>
        <v>89</v>
      </c>
      <c r="H1142" s="84">
        <f>VLOOKUP($A$1138,Raport5!$B$8:$T$280,8)</f>
        <v>92.5</v>
      </c>
      <c r="I1142" s="84">
        <f>VLOOKUP($A$1138,Raport5!$B$8:$T$280,9)</f>
        <v>86.5</v>
      </c>
      <c r="J1142" s="84">
        <f>VLOOKUP($A$1138,Raport5!$B$8:$T$280,10)</f>
        <v>93.5</v>
      </c>
      <c r="K1142" s="84">
        <f>VLOOKUP($A$1138,Raport5!$B$8:$T$280,11)</f>
        <v>92.5</v>
      </c>
      <c r="L1142" s="84">
        <f>VLOOKUP($A$1138,Raport5!$B$8:$T$280,12)</f>
        <v>90</v>
      </c>
      <c r="M1142" s="84">
        <f>VLOOKUP($A$1138,Raport5!$B$8:$T$280,13)</f>
        <v>92.5</v>
      </c>
      <c r="N1142" s="84">
        <f>VLOOKUP($A$1138,Raport5!$B$8:$T$280,14)</f>
        <v>86</v>
      </c>
      <c r="O1142" s="84">
        <f>VLOOKUP($A$1138,Raport5!$B$8:$T$280,15)</f>
        <v>94</v>
      </c>
      <c r="P1142" s="84">
        <f>VLOOKUP($A$1138,Raport5!$B$8:$T$280,16)</f>
        <v>84</v>
      </c>
      <c r="Q1142" s="84">
        <f>VLOOKUP($A$1138,Raport5!$B$8:$T$280,17)</f>
        <v>87.5</v>
      </c>
      <c r="R1142" s="84">
        <f>VLOOKUP($A$1138,Raport5!$B$8:$T$280,18)</f>
        <v>87</v>
      </c>
      <c r="S1142" s="38">
        <f t="shared" si="623"/>
        <v>1347</v>
      </c>
      <c r="T1142" s="38">
        <f t="shared" si="625"/>
        <v>89.8</v>
      </c>
      <c r="U1142" s="375"/>
      <c r="V1142" s="340"/>
    </row>
    <row r="1143" spans="1:22" ht="15" customHeight="1">
      <c r="A1143" s="361"/>
      <c r="B1143" s="78">
        <f>VLOOKUP($A$1138,PresensiMIPA!$A$7:$W$360,2)</f>
        <v>12400</v>
      </c>
      <c r="C1143" s="35" t="s">
        <v>67</v>
      </c>
      <c r="D1143" s="84">
        <f>VLOOKUP($A$1138,Raport6!$B$8:$T$280,4)</f>
        <v>91.5</v>
      </c>
      <c r="E1143" s="84">
        <f>VLOOKUP($A$1138,Raport6!$B$8:$T$280,5)</f>
        <v>95</v>
      </c>
      <c r="F1143" s="84">
        <f>VLOOKUP($A$1138,Raport6!$B$8:$T$280,6)</f>
        <v>93</v>
      </c>
      <c r="G1143" s="84">
        <f>VLOOKUP($A$1138,Raport6!$B$8:$T$280,7)</f>
        <v>89</v>
      </c>
      <c r="H1143" s="84">
        <f>VLOOKUP($A$1138,Raport6!$B$8:$T$280,8)</f>
        <v>93</v>
      </c>
      <c r="I1143" s="84">
        <f>VLOOKUP($A$1138,Raport6!$B$8:$T$280,9)</f>
        <v>87.5</v>
      </c>
      <c r="J1143" s="84">
        <f>VLOOKUP($A$1138,Raport6!$B$8:$T$280,10)</f>
        <v>95.5</v>
      </c>
      <c r="K1143" s="84">
        <f>VLOOKUP($A$1138,Raport6!$B$8:$T$280,11)</f>
        <v>95.5</v>
      </c>
      <c r="L1143" s="84">
        <f>VLOOKUP($A$1138,Raport6!$B$8:$T$280,12)</f>
        <v>94</v>
      </c>
      <c r="M1143" s="84">
        <f>VLOOKUP($A$1138,Raport6!$B$8:$T$280,13)</f>
        <v>94.5</v>
      </c>
      <c r="N1143" s="84">
        <f>VLOOKUP($A$1138,Raport6!$B$8:$T$280,14)</f>
        <v>87</v>
      </c>
      <c r="O1143" s="84">
        <f>VLOOKUP($A$1138,Raport6!$B$8:$T$280,15)</f>
        <v>94.5</v>
      </c>
      <c r="P1143" s="84">
        <f>VLOOKUP($A$1138,Raport6!$B$8:$T$280,16)</f>
        <v>84</v>
      </c>
      <c r="Q1143" s="84">
        <f>VLOOKUP($A$1138,Raport6!$B$8:$T$280,17)</f>
        <v>90</v>
      </c>
      <c r="R1143" s="84">
        <f>VLOOKUP($A$1138,Raport6!$B$8:$T$280,18)</f>
        <v>89</v>
      </c>
      <c r="S1143" s="38">
        <f t="shared" si="623"/>
        <v>1373</v>
      </c>
      <c r="T1143" s="38">
        <f t="shared" si="625"/>
        <v>91.53</v>
      </c>
      <c r="U1143" s="375"/>
      <c r="V1143" s="340"/>
    </row>
    <row r="1144" spans="1:22" ht="15" customHeight="1">
      <c r="A1144" s="361"/>
      <c r="B1144" s="78" t="str">
        <f>VLOOKUP($A$1138,PresensiMIPA!$A$7:$W$360,3)</f>
        <v>0039630699</v>
      </c>
      <c r="C1144" s="28" t="s">
        <v>21</v>
      </c>
      <c r="D1144" s="40">
        <f t="shared" ref="D1144:S1144" si="626">ROUND(((D1138+D1139+D1140+D1141+D1142+D1143)/6),2)</f>
        <v>87</v>
      </c>
      <c r="E1144" s="40">
        <f t="shared" si="626"/>
        <v>88.08</v>
      </c>
      <c r="F1144" s="40">
        <f t="shared" si="626"/>
        <v>84.5</v>
      </c>
      <c r="G1144" s="40">
        <f t="shared" si="626"/>
        <v>86.42</v>
      </c>
      <c r="H1144" s="40">
        <f t="shared" si="626"/>
        <v>88.92</v>
      </c>
      <c r="I1144" s="40">
        <f t="shared" si="626"/>
        <v>83.33</v>
      </c>
      <c r="J1144" s="40">
        <f t="shared" si="626"/>
        <v>91.58</v>
      </c>
      <c r="K1144" s="40">
        <f t="shared" si="626"/>
        <v>87.17</v>
      </c>
      <c r="L1144" s="40">
        <f t="shared" si="626"/>
        <v>88</v>
      </c>
      <c r="M1144" s="40">
        <f t="shared" ref="M1144" si="627">ROUND(((M1138+M1139+M1140+M1141+M1142+M1143)/6),2)</f>
        <v>87.08</v>
      </c>
      <c r="N1144" s="40">
        <f t="shared" si="626"/>
        <v>82.5</v>
      </c>
      <c r="O1144" s="40">
        <f t="shared" si="626"/>
        <v>84.92</v>
      </c>
      <c r="P1144" s="40">
        <f t="shared" si="626"/>
        <v>80.42</v>
      </c>
      <c r="Q1144" s="40">
        <f t="shared" si="626"/>
        <v>85.92</v>
      </c>
      <c r="R1144" s="40">
        <f t="shared" si="626"/>
        <v>83.83</v>
      </c>
      <c r="S1144" s="39">
        <f t="shared" si="626"/>
        <v>1289.67</v>
      </c>
      <c r="T1144" s="40">
        <f t="shared" si="625"/>
        <v>85.98</v>
      </c>
      <c r="U1144" s="375"/>
      <c r="V1144" s="340"/>
    </row>
    <row r="1145" spans="1:22" ht="15" customHeight="1">
      <c r="A1145" s="361"/>
      <c r="B1145" s="78"/>
      <c r="C1145" s="28" t="s">
        <v>206</v>
      </c>
      <c r="D1145" s="79">
        <f>VLOOKUP($A$1138,'Nilai USP'!$B$8:$T$280,4)</f>
        <v>94</v>
      </c>
      <c r="E1145" s="79">
        <f>VLOOKUP($A$1138,'Nilai USP'!$B$8:$T$280,5)</f>
        <v>86.15384615384616</v>
      </c>
      <c r="F1145" s="79">
        <f>VLOOKUP($A$1138,'Nilai USP'!$B$8:$T$280,6)</f>
        <v>86</v>
      </c>
      <c r="G1145" s="79">
        <f>VLOOKUP($A$1138,'Nilai USP'!$B$8:$T$280,7)</f>
        <v>86</v>
      </c>
      <c r="H1145" s="79">
        <f>VLOOKUP($A$1138,'Nilai USP'!$B$8:$T$280,8)</f>
        <v>86</v>
      </c>
      <c r="I1145" s="79">
        <f>VLOOKUP($A$1138,'Nilai USP'!$B$8:$T$280,9)</f>
        <v>92</v>
      </c>
      <c r="J1145" s="79">
        <f>VLOOKUP($A$1138,'Nilai USP'!$B$8:$T$280,10)</f>
        <v>96</v>
      </c>
      <c r="K1145" s="79">
        <f>VLOOKUP($A$1138,'Nilai USP'!$B$8:$T$280,11)</f>
        <v>95</v>
      </c>
      <c r="L1145" s="79">
        <f>VLOOKUP($A$1138,'Nilai USP'!$B$8:$T$280,12)</f>
        <v>94</v>
      </c>
      <c r="M1145" s="79">
        <f>VLOOKUP($A$1138,'Nilai USP'!$B$8:$T$280,13)</f>
        <v>92.941176470588232</v>
      </c>
      <c r="N1145" s="79">
        <f>VLOOKUP($A$1138,'Nilai USP'!$B$8:$T$280,14)</f>
        <v>82</v>
      </c>
      <c r="O1145" s="79">
        <f>VLOOKUP($A$1138,'Nilai USP'!$B$8:$T$280,15)</f>
        <v>80</v>
      </c>
      <c r="P1145" s="79">
        <f>VLOOKUP($A$1138,'Nilai USP'!$B$8:$T$280,16)</f>
        <v>89</v>
      </c>
      <c r="Q1145" s="79">
        <f>VLOOKUP($A$1138,'Nilai USP'!$B$8:$T$280,17)</f>
        <v>80</v>
      </c>
      <c r="R1145" s="79">
        <f>VLOOKUP($A$1138,'Nilai USP'!$B$8:$T$280,18)</f>
        <v>82</v>
      </c>
      <c r="S1145" s="38">
        <f t="shared" ref="S1145:S1152" si="628">SUM(D1145:R1145)</f>
        <v>1321.0950226244345</v>
      </c>
      <c r="T1145" s="38">
        <f t="shared" si="625"/>
        <v>88.07</v>
      </c>
      <c r="U1145" s="375"/>
      <c r="V1145" s="340"/>
    </row>
    <row r="1146" spans="1:22" ht="15" customHeight="1" thickBot="1">
      <c r="A1146" s="362"/>
      <c r="B1146" s="29"/>
      <c r="C1146" s="37" t="s">
        <v>205</v>
      </c>
      <c r="D1146" s="41">
        <f t="shared" ref="D1146:R1146" si="629">ROUND((D1144*$V$6+D1145*$V$7),0)</f>
        <v>91</v>
      </c>
      <c r="E1146" s="41">
        <f t="shared" si="629"/>
        <v>87</v>
      </c>
      <c r="F1146" s="41">
        <f t="shared" si="629"/>
        <v>85</v>
      </c>
      <c r="G1146" s="41">
        <f t="shared" si="629"/>
        <v>86</v>
      </c>
      <c r="H1146" s="41">
        <f t="shared" si="629"/>
        <v>87</v>
      </c>
      <c r="I1146" s="41">
        <f t="shared" si="629"/>
        <v>88</v>
      </c>
      <c r="J1146" s="41">
        <f t="shared" si="629"/>
        <v>94</v>
      </c>
      <c r="K1146" s="41">
        <f t="shared" si="629"/>
        <v>91</v>
      </c>
      <c r="L1146" s="41">
        <f t="shared" si="629"/>
        <v>91</v>
      </c>
      <c r="M1146" s="41">
        <f t="shared" si="629"/>
        <v>90</v>
      </c>
      <c r="N1146" s="41">
        <f t="shared" si="629"/>
        <v>82</v>
      </c>
      <c r="O1146" s="41">
        <f t="shared" si="629"/>
        <v>82</v>
      </c>
      <c r="P1146" s="41">
        <f t="shared" si="629"/>
        <v>85</v>
      </c>
      <c r="Q1146" s="41">
        <f t="shared" si="629"/>
        <v>83</v>
      </c>
      <c r="R1146" s="41">
        <f t="shared" si="629"/>
        <v>83</v>
      </c>
      <c r="S1146" s="41">
        <f t="shared" si="628"/>
        <v>1305</v>
      </c>
      <c r="T1146" s="41">
        <f t="shared" si="625"/>
        <v>87</v>
      </c>
      <c r="U1146" s="376"/>
      <c r="V1146" s="341"/>
    </row>
    <row r="1147" spans="1:22" ht="15" customHeight="1" thickTop="1">
      <c r="A1147" s="377">
        <v>127</v>
      </c>
      <c r="B1147" s="26"/>
      <c r="C1147" s="34" t="s">
        <v>34</v>
      </c>
      <c r="D1147" s="83">
        <f>VLOOKUP($A$1147,Raport1!$B$8:$T$280,4)</f>
        <v>83</v>
      </c>
      <c r="E1147" s="83">
        <f>VLOOKUP($A$1147,Raport1!$B$8:$T$280,5)</f>
        <v>84</v>
      </c>
      <c r="F1147" s="83">
        <f>VLOOKUP($A$1147,Raport1!$B$8:$T$280,6)</f>
        <v>82</v>
      </c>
      <c r="G1147" s="83">
        <f>VLOOKUP($A$1147,Raport1!$B$8:$T$280,7)</f>
        <v>84</v>
      </c>
      <c r="H1147" s="83">
        <f>VLOOKUP($A$1147,Raport1!$B$8:$T$280,8)</f>
        <v>90</v>
      </c>
      <c r="I1147" s="83">
        <f>VLOOKUP($A$1147,Raport1!$B$8:$T$280,9)</f>
        <v>81</v>
      </c>
      <c r="J1147" s="83">
        <f>VLOOKUP($A$1147,Raport1!$B$8:$T$280,10)</f>
        <v>84</v>
      </c>
      <c r="K1147" s="83">
        <f>VLOOKUP($A$1147,Raport1!$B$8:$T$280,11)</f>
        <v>81.5</v>
      </c>
      <c r="L1147" s="83">
        <f>VLOOKUP($A$1147,Raport1!$B$8:$T$280,12)</f>
        <v>84.5</v>
      </c>
      <c r="M1147" s="83">
        <f>VLOOKUP($A$1147,Raport1!$B$8:$T$280,13)</f>
        <v>83</v>
      </c>
      <c r="N1147" s="83">
        <f>VLOOKUP($A$1147,Raport1!$B$8:$T$280,14)</f>
        <v>80</v>
      </c>
      <c r="O1147" s="83">
        <f>VLOOKUP($A$1147,Raport1!$B$8:$T$280,15)</f>
        <v>82</v>
      </c>
      <c r="P1147" s="83">
        <f>VLOOKUP($A$1147,Raport1!$B$8:$T$280,16)</f>
        <v>88</v>
      </c>
      <c r="Q1147" s="83">
        <f>VLOOKUP($A$1147,Raport1!$B$8:$T$280,17)</f>
        <v>83</v>
      </c>
      <c r="R1147" s="83">
        <f>VLOOKUP($A$1147,Raport1!$B$8:$T$280,18)</f>
        <v>81.5</v>
      </c>
      <c r="S1147" s="80">
        <f t="shared" si="628"/>
        <v>1251.5</v>
      </c>
      <c r="T1147" s="80">
        <f t="shared" ref="T1147:T1155" si="630">ROUND(S1147/COUNT(D1147:R1147),2)</f>
        <v>83.43</v>
      </c>
      <c r="U1147" s="337" t="s">
        <v>203</v>
      </c>
      <c r="V1147" s="340" t="s">
        <v>33</v>
      </c>
    </row>
    <row r="1148" spans="1:22" ht="15" customHeight="1">
      <c r="A1148" s="361"/>
      <c r="B1148" s="26"/>
      <c r="C1148" s="35" t="s">
        <v>35</v>
      </c>
      <c r="D1148" s="84">
        <f>VLOOKUP($A$1147,Raport2!$B$8:$T$280,4)</f>
        <v>84.5</v>
      </c>
      <c r="E1148" s="84">
        <f>VLOOKUP($A$1147,Raport2!$B$8:$T$280,5)</f>
        <v>84</v>
      </c>
      <c r="F1148" s="84">
        <f>VLOOKUP($A$1147,Raport2!$B$8:$T$280,6)</f>
        <v>85</v>
      </c>
      <c r="G1148" s="84">
        <f>VLOOKUP($A$1147,Raport2!$B$8:$T$280,7)</f>
        <v>88</v>
      </c>
      <c r="H1148" s="84">
        <f>VLOOKUP($A$1147,Raport2!$B$8:$T$280,8)</f>
        <v>90</v>
      </c>
      <c r="I1148" s="84">
        <f>VLOOKUP($A$1147,Raport2!$B$8:$T$280,9)</f>
        <v>89</v>
      </c>
      <c r="J1148" s="84">
        <f>VLOOKUP($A$1147,Raport2!$B$8:$T$280,10)</f>
        <v>90</v>
      </c>
      <c r="K1148" s="84">
        <f>VLOOKUP($A$1147,Raport2!$B$8:$T$280,11)</f>
        <v>82.5</v>
      </c>
      <c r="L1148" s="84">
        <f>VLOOKUP($A$1147,Raport2!$B$8:$T$280,12)</f>
        <v>83.5</v>
      </c>
      <c r="M1148" s="84">
        <f>VLOOKUP($A$1147,Raport2!$B$8:$T$280,13)</f>
        <v>88</v>
      </c>
      <c r="N1148" s="84">
        <f>VLOOKUP($A$1147,Raport2!$B$8:$T$280,14)</f>
        <v>85</v>
      </c>
      <c r="O1148" s="84">
        <f>VLOOKUP($A$1147,Raport2!$B$8:$T$280,15)</f>
        <v>84.5</v>
      </c>
      <c r="P1148" s="84">
        <f>VLOOKUP($A$1147,Raport2!$B$8:$T$280,16)</f>
        <v>90.5</v>
      </c>
      <c r="Q1148" s="84">
        <f>VLOOKUP($A$1147,Raport2!$B$8:$T$280,17)</f>
        <v>86</v>
      </c>
      <c r="R1148" s="84">
        <f>VLOOKUP($A$1147,Raport2!$B$8:$T$280,18)</f>
        <v>88.5</v>
      </c>
      <c r="S1148" s="38">
        <f t="shared" si="628"/>
        <v>1299</v>
      </c>
      <c r="T1148" s="38">
        <f t="shared" si="630"/>
        <v>86.6</v>
      </c>
      <c r="U1148" s="375"/>
      <c r="V1148" s="340"/>
    </row>
    <row r="1149" spans="1:22" ht="15" customHeight="1">
      <c r="A1149" s="361"/>
      <c r="B1149" s="342" t="str">
        <f>VLOOKUP($A$1147,PresensiMIPA!$A$7:$W$360,7)</f>
        <v>PUSPITA RESTU MAHALIA</v>
      </c>
      <c r="C1149" s="35" t="s">
        <v>22</v>
      </c>
      <c r="D1149" s="84">
        <f>VLOOKUP($A$1147,Raport3!$B$8:$T$280,4)</f>
        <v>85.5</v>
      </c>
      <c r="E1149" s="84">
        <f>VLOOKUP($A$1147,Raport3!$B$8:$T$280,5)</f>
        <v>87</v>
      </c>
      <c r="F1149" s="84">
        <f>VLOOKUP($A$1147,Raport3!$B$8:$T$280,6)</f>
        <v>86.5</v>
      </c>
      <c r="G1149" s="84">
        <f>VLOOKUP($A$1147,Raport3!$B$8:$T$280,7)</f>
        <v>90</v>
      </c>
      <c r="H1149" s="84">
        <f>VLOOKUP($A$1147,Raport3!$B$8:$T$280,8)</f>
        <v>88.5</v>
      </c>
      <c r="I1149" s="84">
        <f>VLOOKUP($A$1147,Raport3!$B$8:$T$280,9)</f>
        <v>90.5</v>
      </c>
      <c r="J1149" s="84">
        <f>VLOOKUP($A$1147,Raport3!$B$8:$T$280,10)</f>
        <v>88</v>
      </c>
      <c r="K1149" s="84">
        <f>VLOOKUP($A$1147,Raport3!$B$8:$T$280,11)</f>
        <v>84</v>
      </c>
      <c r="L1149" s="84">
        <f>VLOOKUP($A$1147,Raport3!$B$8:$T$280,12)</f>
        <v>81.5</v>
      </c>
      <c r="M1149" s="84">
        <f>VLOOKUP($A$1147,Raport3!$B$8:$T$280,13)</f>
        <v>92.5</v>
      </c>
      <c r="N1149" s="84">
        <f>VLOOKUP($A$1147,Raport3!$B$8:$T$280,14)</f>
        <v>86.5</v>
      </c>
      <c r="O1149" s="84">
        <f>VLOOKUP($A$1147,Raport3!$B$8:$T$280,15)</f>
        <v>85</v>
      </c>
      <c r="P1149" s="84">
        <f>VLOOKUP($A$1147,Raport3!$B$8:$T$280,16)</f>
        <v>95</v>
      </c>
      <c r="Q1149" s="84">
        <f>VLOOKUP($A$1147,Raport3!$B$8:$T$280,17)</f>
        <v>90</v>
      </c>
      <c r="R1149" s="84">
        <f>VLOOKUP($A$1147,Raport3!$B$8:$T$280,18)</f>
        <v>92.5</v>
      </c>
      <c r="S1149" s="38">
        <f t="shared" si="628"/>
        <v>1323</v>
      </c>
      <c r="T1149" s="38">
        <f t="shared" si="630"/>
        <v>88.2</v>
      </c>
      <c r="U1149" s="375"/>
      <c r="V1149" s="340"/>
    </row>
    <row r="1150" spans="1:22" ht="15" customHeight="1">
      <c r="A1150" s="361"/>
      <c r="B1150" s="342"/>
      <c r="C1150" s="35" t="s">
        <v>23</v>
      </c>
      <c r="D1150" s="84">
        <f>VLOOKUP($A$1147,Raport4!$B$8:$T$255,4)</f>
        <v>88</v>
      </c>
      <c r="E1150" s="84">
        <f>VLOOKUP($A$1147,Raport4!$B$8:$T$255,5)</f>
        <v>96</v>
      </c>
      <c r="F1150" s="84">
        <f>VLOOKUP($A$1147,Raport4!$B$8:$T$255,6)</f>
        <v>88</v>
      </c>
      <c r="G1150" s="84">
        <f>VLOOKUP($A$1147,Raport4!$B$8:$T$255,7)</f>
        <v>91.5</v>
      </c>
      <c r="H1150" s="84">
        <f>VLOOKUP($A$1147,Raport4!$B$8:$T$255,8)</f>
        <v>89</v>
      </c>
      <c r="I1150" s="84">
        <f>VLOOKUP($A$1147,Raport4!$B$8:$T$255,9)</f>
        <v>93</v>
      </c>
      <c r="J1150" s="84">
        <f>VLOOKUP($A$1147,Raport4!$B$8:$T$255,10)</f>
        <v>92.5</v>
      </c>
      <c r="K1150" s="84">
        <f>VLOOKUP($A$1147,Raport4!$B$8:$T$255,11)</f>
        <v>85</v>
      </c>
      <c r="L1150" s="84">
        <f>VLOOKUP($A$1147,Raport4!$B$8:$T$255,12)</f>
        <v>89.5</v>
      </c>
      <c r="M1150" s="84">
        <f>VLOOKUP($A$1147,Raport4!$B$8:$T$255,12)</f>
        <v>89.5</v>
      </c>
      <c r="N1150" s="84">
        <f>VLOOKUP($A$1147,Raport4!$B$8:$T$255,14)</f>
        <v>89.5</v>
      </c>
      <c r="O1150" s="84">
        <f>VLOOKUP($A$1147,Raport4!$B$8:$T$255,15)</f>
        <v>85</v>
      </c>
      <c r="P1150" s="84">
        <f>VLOOKUP($A$1147,Raport4!$B$8:$T$255,16)</f>
        <v>94.5</v>
      </c>
      <c r="Q1150" s="84">
        <f>VLOOKUP($A$1147,Raport4!$B$8:$T$255,17)</f>
        <v>92</v>
      </c>
      <c r="R1150" s="84">
        <f>VLOOKUP($A$1147,Raport4!$B$8:$T$255,18)</f>
        <v>93.5</v>
      </c>
      <c r="S1150" s="38">
        <f t="shared" si="628"/>
        <v>1356.5</v>
      </c>
      <c r="T1150" s="38">
        <f t="shared" si="630"/>
        <v>90.43</v>
      </c>
      <c r="U1150" s="375"/>
      <c r="V1150" s="340"/>
    </row>
    <row r="1151" spans="1:22" ht="15" customHeight="1">
      <c r="A1151" s="361"/>
      <c r="B1151" s="77" t="str">
        <f>VLOOKUP($A$1147,PresensiMIPA!$A$7:$W$360,4)</f>
        <v>3526035106040001</v>
      </c>
      <c r="C1151" s="35" t="s">
        <v>24</v>
      </c>
      <c r="D1151" s="84">
        <f>VLOOKUP($A$1147,Raport5!$B$8:$T$280,4)</f>
        <v>89.5</v>
      </c>
      <c r="E1151" s="84">
        <f>VLOOKUP($A$1147,Raport5!$B$8:$T$280,5)</f>
        <v>96</v>
      </c>
      <c r="F1151" s="84">
        <f>VLOOKUP($A$1147,Raport5!$B$8:$T$280,6)</f>
        <v>91.5</v>
      </c>
      <c r="G1151" s="84">
        <f>VLOOKUP($A$1147,Raport5!$B$8:$T$280,7)</f>
        <v>92</v>
      </c>
      <c r="H1151" s="84">
        <f>VLOOKUP($A$1147,Raport5!$B$8:$T$280,8)</f>
        <v>96</v>
      </c>
      <c r="I1151" s="84">
        <f>VLOOKUP($A$1147,Raport5!$B$8:$T$280,9)</f>
        <v>93.5</v>
      </c>
      <c r="J1151" s="84">
        <f>VLOOKUP($A$1147,Raport5!$B$8:$T$280,10)</f>
        <v>94</v>
      </c>
      <c r="K1151" s="84">
        <f>VLOOKUP($A$1147,Raport5!$B$8:$T$280,11)</f>
        <v>92</v>
      </c>
      <c r="L1151" s="84">
        <f>VLOOKUP($A$1147,Raport5!$B$8:$T$280,12)</f>
        <v>90</v>
      </c>
      <c r="M1151" s="84">
        <f>VLOOKUP($A$1147,Raport5!$B$8:$T$280,13)</f>
        <v>95</v>
      </c>
      <c r="N1151" s="84">
        <f>VLOOKUP($A$1147,Raport5!$B$8:$T$280,14)</f>
        <v>92.5</v>
      </c>
      <c r="O1151" s="84">
        <f>VLOOKUP($A$1147,Raport5!$B$8:$T$280,15)</f>
        <v>96</v>
      </c>
      <c r="P1151" s="84">
        <f>VLOOKUP($A$1147,Raport5!$B$8:$T$280,16)</f>
        <v>95</v>
      </c>
      <c r="Q1151" s="84">
        <f>VLOOKUP($A$1147,Raport5!$B$8:$T$280,17)</f>
        <v>93</v>
      </c>
      <c r="R1151" s="84">
        <f>VLOOKUP($A$1147,Raport5!$B$8:$T$280,18)</f>
        <v>94.5</v>
      </c>
      <c r="S1151" s="38">
        <f t="shared" si="628"/>
        <v>1400.5</v>
      </c>
      <c r="T1151" s="38">
        <f t="shared" si="630"/>
        <v>93.37</v>
      </c>
      <c r="U1151" s="375"/>
      <c r="V1151" s="340"/>
    </row>
    <row r="1152" spans="1:22" ht="15" customHeight="1">
      <c r="A1152" s="361"/>
      <c r="B1152" s="78">
        <f>VLOOKUP($A$1147,PresensiMIPA!$A$7:$W$360,2)</f>
        <v>12427</v>
      </c>
      <c r="C1152" s="35" t="s">
        <v>67</v>
      </c>
      <c r="D1152" s="84">
        <f>VLOOKUP($A$1147,Raport6!$B$8:$T$280,4)</f>
        <v>91</v>
      </c>
      <c r="E1152" s="84">
        <f>VLOOKUP($A$1147,Raport6!$B$8:$T$280,5)</f>
        <v>96</v>
      </c>
      <c r="F1152" s="84">
        <f>VLOOKUP($A$1147,Raport6!$B$8:$T$280,6)</f>
        <v>95</v>
      </c>
      <c r="G1152" s="84">
        <f>VLOOKUP($A$1147,Raport6!$B$8:$T$280,7)</f>
        <v>92</v>
      </c>
      <c r="H1152" s="84">
        <f>VLOOKUP($A$1147,Raport6!$B$8:$T$280,8)</f>
        <v>96.5</v>
      </c>
      <c r="I1152" s="84">
        <f>VLOOKUP($A$1147,Raport6!$B$8:$T$280,9)</f>
        <v>96</v>
      </c>
      <c r="J1152" s="84">
        <f>VLOOKUP($A$1147,Raport6!$B$8:$T$280,10)</f>
        <v>96</v>
      </c>
      <c r="K1152" s="84">
        <f>VLOOKUP($A$1147,Raport6!$B$8:$T$280,11)</f>
        <v>95.5</v>
      </c>
      <c r="L1152" s="84">
        <f>VLOOKUP($A$1147,Raport6!$B$8:$T$280,12)</f>
        <v>93.5</v>
      </c>
      <c r="M1152" s="84">
        <f>VLOOKUP($A$1147,Raport6!$B$8:$T$280,13)</f>
        <v>98</v>
      </c>
      <c r="N1152" s="84">
        <f>VLOOKUP($A$1147,Raport6!$B$8:$T$280,14)</f>
        <v>96</v>
      </c>
      <c r="O1152" s="84">
        <f>VLOOKUP($A$1147,Raport6!$B$8:$T$280,15)</f>
        <v>97</v>
      </c>
      <c r="P1152" s="84">
        <f>VLOOKUP($A$1147,Raport6!$B$8:$T$280,16)</f>
        <v>97</v>
      </c>
      <c r="Q1152" s="84">
        <f>VLOOKUP($A$1147,Raport6!$B$8:$T$280,17)</f>
        <v>93</v>
      </c>
      <c r="R1152" s="84">
        <f>VLOOKUP($A$1147,Raport6!$B$8:$T$280,18)</f>
        <v>95</v>
      </c>
      <c r="S1152" s="38">
        <f t="shared" si="628"/>
        <v>1427.5</v>
      </c>
      <c r="T1152" s="38">
        <f t="shared" si="630"/>
        <v>95.17</v>
      </c>
      <c r="U1152" s="375"/>
      <c r="V1152" s="340"/>
    </row>
    <row r="1153" spans="1:22" ht="15" customHeight="1">
      <c r="A1153" s="361"/>
      <c r="B1153" s="78" t="str">
        <f>VLOOKUP($A$1147,PresensiMIPA!$A$7:$W$360,3)</f>
        <v>0040195467</v>
      </c>
      <c r="C1153" s="28" t="s">
        <v>21</v>
      </c>
      <c r="D1153" s="40">
        <f t="shared" ref="D1153:S1153" si="631">ROUND(((D1147+D1148+D1149+D1150+D1151+D1152)/6),2)</f>
        <v>86.92</v>
      </c>
      <c r="E1153" s="40">
        <f t="shared" si="631"/>
        <v>90.5</v>
      </c>
      <c r="F1153" s="40">
        <f t="shared" si="631"/>
        <v>88</v>
      </c>
      <c r="G1153" s="40">
        <f t="shared" si="631"/>
        <v>89.58</v>
      </c>
      <c r="H1153" s="40">
        <f t="shared" si="631"/>
        <v>91.67</v>
      </c>
      <c r="I1153" s="40">
        <f t="shared" si="631"/>
        <v>90.5</v>
      </c>
      <c r="J1153" s="40">
        <f t="shared" si="631"/>
        <v>90.75</v>
      </c>
      <c r="K1153" s="40">
        <f t="shared" si="631"/>
        <v>86.75</v>
      </c>
      <c r="L1153" s="40">
        <f t="shared" si="631"/>
        <v>87.08</v>
      </c>
      <c r="M1153" s="40">
        <f t="shared" ref="M1153" si="632">ROUND(((M1147+M1148+M1149+M1150+M1151+M1152)/6),2)</f>
        <v>91</v>
      </c>
      <c r="N1153" s="40">
        <f t="shared" si="631"/>
        <v>88.25</v>
      </c>
      <c r="O1153" s="40">
        <f t="shared" si="631"/>
        <v>88.25</v>
      </c>
      <c r="P1153" s="40">
        <f t="shared" si="631"/>
        <v>93.33</v>
      </c>
      <c r="Q1153" s="40">
        <f t="shared" si="631"/>
        <v>89.5</v>
      </c>
      <c r="R1153" s="40">
        <f t="shared" si="631"/>
        <v>90.92</v>
      </c>
      <c r="S1153" s="39">
        <f t="shared" si="631"/>
        <v>1343</v>
      </c>
      <c r="T1153" s="40">
        <f t="shared" si="630"/>
        <v>89.53</v>
      </c>
      <c r="U1153" s="375"/>
      <c r="V1153" s="340"/>
    </row>
    <row r="1154" spans="1:22" ht="15" customHeight="1">
      <c r="A1154" s="361"/>
      <c r="B1154" s="78"/>
      <c r="C1154" s="28" t="s">
        <v>206</v>
      </c>
      <c r="D1154" s="79">
        <f>VLOOKUP($A$1147,'Nilai USP'!$B$8:$T$280,4)</f>
        <v>94</v>
      </c>
      <c r="E1154" s="79">
        <f>VLOOKUP($A$1147,'Nilai USP'!$B$8:$T$280,5)</f>
        <v>88.461538461538467</v>
      </c>
      <c r="F1154" s="79">
        <f>VLOOKUP($A$1147,'Nilai USP'!$B$8:$T$280,6)</f>
        <v>91</v>
      </c>
      <c r="G1154" s="79">
        <f>VLOOKUP($A$1147,'Nilai USP'!$B$8:$T$280,7)</f>
        <v>91</v>
      </c>
      <c r="H1154" s="79">
        <f>VLOOKUP($A$1147,'Nilai USP'!$B$8:$T$280,8)</f>
        <v>87</v>
      </c>
      <c r="I1154" s="79">
        <f>VLOOKUP($A$1147,'Nilai USP'!$B$8:$T$280,9)</f>
        <v>92</v>
      </c>
      <c r="J1154" s="79">
        <f>VLOOKUP($A$1147,'Nilai USP'!$B$8:$T$280,10)</f>
        <v>96</v>
      </c>
      <c r="K1154" s="79">
        <f>VLOOKUP($A$1147,'Nilai USP'!$B$8:$T$280,11)</f>
        <v>96</v>
      </c>
      <c r="L1154" s="79">
        <f>VLOOKUP($A$1147,'Nilai USP'!$B$8:$T$280,12)</f>
        <v>94</v>
      </c>
      <c r="M1154" s="79">
        <f>VLOOKUP($A$1147,'Nilai USP'!$B$8:$T$280,13)</f>
        <v>98.235294117647058</v>
      </c>
      <c r="N1154" s="79">
        <f>VLOOKUP($A$1147,'Nilai USP'!$B$8:$T$280,14)</f>
        <v>88</v>
      </c>
      <c r="O1154" s="79">
        <f>VLOOKUP($A$1147,'Nilai USP'!$B$8:$T$280,15)</f>
        <v>88</v>
      </c>
      <c r="P1154" s="79">
        <f>VLOOKUP($A$1147,'Nilai USP'!$B$8:$T$280,16)</f>
        <v>83</v>
      </c>
      <c r="Q1154" s="79">
        <f>VLOOKUP($A$1147,'Nilai USP'!$B$8:$T$280,17)</f>
        <v>86</v>
      </c>
      <c r="R1154" s="79">
        <f>VLOOKUP($A$1147,'Nilai USP'!$B$8:$T$280,18)</f>
        <v>86</v>
      </c>
      <c r="S1154" s="38">
        <f t="shared" ref="S1154:S1161" si="633">SUM(D1154:R1154)</f>
        <v>1358.6968325791854</v>
      </c>
      <c r="T1154" s="38">
        <f t="shared" si="630"/>
        <v>90.58</v>
      </c>
      <c r="U1154" s="375"/>
      <c r="V1154" s="340"/>
    </row>
    <row r="1155" spans="1:22" ht="15" customHeight="1" thickBot="1">
      <c r="A1155" s="362"/>
      <c r="B1155" s="29"/>
      <c r="C1155" s="37" t="s">
        <v>205</v>
      </c>
      <c r="D1155" s="41">
        <f t="shared" ref="D1155:R1155" si="634">ROUND((D1153*$V$6+D1154*$V$7),0)</f>
        <v>90</v>
      </c>
      <c r="E1155" s="41">
        <f t="shared" si="634"/>
        <v>89</v>
      </c>
      <c r="F1155" s="41">
        <f t="shared" si="634"/>
        <v>90</v>
      </c>
      <c r="G1155" s="41">
        <f t="shared" si="634"/>
        <v>90</v>
      </c>
      <c r="H1155" s="41">
        <f t="shared" si="634"/>
        <v>89</v>
      </c>
      <c r="I1155" s="41">
        <f t="shared" si="634"/>
        <v>91</v>
      </c>
      <c r="J1155" s="41">
        <f t="shared" si="634"/>
        <v>93</v>
      </c>
      <c r="K1155" s="41">
        <f t="shared" si="634"/>
        <v>91</v>
      </c>
      <c r="L1155" s="41">
        <f t="shared" si="634"/>
        <v>91</v>
      </c>
      <c r="M1155" s="41">
        <f t="shared" si="634"/>
        <v>95</v>
      </c>
      <c r="N1155" s="41">
        <f t="shared" si="634"/>
        <v>88</v>
      </c>
      <c r="O1155" s="41">
        <f t="shared" si="634"/>
        <v>88</v>
      </c>
      <c r="P1155" s="41">
        <f t="shared" si="634"/>
        <v>88</v>
      </c>
      <c r="Q1155" s="41">
        <f t="shared" si="634"/>
        <v>88</v>
      </c>
      <c r="R1155" s="41">
        <f t="shared" si="634"/>
        <v>88</v>
      </c>
      <c r="S1155" s="41">
        <f t="shared" si="633"/>
        <v>1349</v>
      </c>
      <c r="T1155" s="41">
        <f t="shared" si="630"/>
        <v>89.93</v>
      </c>
      <c r="U1155" s="376"/>
      <c r="V1155" s="341"/>
    </row>
    <row r="1156" spans="1:22" ht="15" customHeight="1" thickTop="1">
      <c r="A1156" s="377">
        <v>128</v>
      </c>
      <c r="B1156" s="26"/>
      <c r="C1156" s="34" t="s">
        <v>34</v>
      </c>
      <c r="D1156" s="83">
        <f>VLOOKUP($A$1156,Raport1!$B$8:$T$280,4)</f>
        <v>78.5</v>
      </c>
      <c r="E1156" s="83">
        <f>VLOOKUP($A$1156,Raport1!$B$8:$T$280,5)</f>
        <v>75.5</v>
      </c>
      <c r="F1156" s="83">
        <f>VLOOKUP($A$1156,Raport1!$B$8:$T$280,6)</f>
        <v>74.5</v>
      </c>
      <c r="G1156" s="83">
        <f>VLOOKUP($A$1156,Raport1!$B$8:$T$280,7)</f>
        <v>79</v>
      </c>
      <c r="H1156" s="83">
        <f>VLOOKUP($A$1156,Raport1!$B$8:$T$280,8)</f>
        <v>84</v>
      </c>
      <c r="I1156" s="83">
        <f>VLOOKUP($A$1156,Raport1!$B$8:$T$280,9)</f>
        <v>78.5</v>
      </c>
      <c r="J1156" s="83">
        <f>VLOOKUP($A$1156,Raport1!$B$8:$T$280,10)</f>
        <v>80</v>
      </c>
      <c r="K1156" s="83">
        <f>VLOOKUP($A$1156,Raport1!$B$8:$T$280,11)</f>
        <v>81.5</v>
      </c>
      <c r="L1156" s="83">
        <f>VLOOKUP($A$1156,Raport1!$B$8:$T$280,12)</f>
        <v>84.5</v>
      </c>
      <c r="M1156" s="83">
        <f>VLOOKUP($A$1156,Raport1!$B$8:$T$280,13)</f>
        <v>80</v>
      </c>
      <c r="N1156" s="83">
        <f>VLOOKUP($A$1156,Raport1!$B$8:$T$280,14)</f>
        <v>72</v>
      </c>
      <c r="O1156" s="83">
        <f>VLOOKUP($A$1156,Raport1!$B$8:$T$280,15)</f>
        <v>78.5</v>
      </c>
      <c r="P1156" s="83">
        <f>VLOOKUP($A$1156,Raport1!$B$8:$T$280,16)</f>
        <v>71</v>
      </c>
      <c r="Q1156" s="83">
        <f>VLOOKUP($A$1156,Raport1!$B$8:$T$280,17)</f>
        <v>78</v>
      </c>
      <c r="R1156" s="83">
        <f>VLOOKUP($A$1156,Raport1!$B$8:$T$280,18)</f>
        <v>78</v>
      </c>
      <c r="S1156" s="80">
        <f t="shared" si="633"/>
        <v>1173.5</v>
      </c>
      <c r="T1156" s="80">
        <f t="shared" ref="T1156:T1164" si="635">ROUND(S1156/COUNT(D1156:R1156),2)</f>
        <v>78.23</v>
      </c>
      <c r="U1156" s="337" t="s">
        <v>203</v>
      </c>
      <c r="V1156" s="340" t="s">
        <v>33</v>
      </c>
    </row>
    <row r="1157" spans="1:22" ht="15" customHeight="1">
      <c r="A1157" s="361"/>
      <c r="B1157" s="26"/>
      <c r="C1157" s="35" t="s">
        <v>35</v>
      </c>
      <c r="D1157" s="84">
        <f>VLOOKUP($A$1156,Raport2!$B$8:$T$280,4)</f>
        <v>80.5</v>
      </c>
      <c r="E1157" s="84">
        <f>VLOOKUP($A$1156,Raport2!$B$8:$T$280,5)</f>
        <v>76</v>
      </c>
      <c r="F1157" s="84">
        <f>VLOOKUP($A$1156,Raport2!$B$8:$T$280,6)</f>
        <v>76</v>
      </c>
      <c r="G1157" s="84">
        <f>VLOOKUP($A$1156,Raport2!$B$8:$T$280,7)</f>
        <v>82.5</v>
      </c>
      <c r="H1157" s="84">
        <f>VLOOKUP($A$1156,Raport2!$B$8:$T$280,8)</f>
        <v>84</v>
      </c>
      <c r="I1157" s="84">
        <f>VLOOKUP($A$1156,Raport2!$B$8:$T$280,9)</f>
        <v>79.5</v>
      </c>
      <c r="J1157" s="84">
        <f>VLOOKUP($A$1156,Raport2!$B$8:$T$280,10)</f>
        <v>87</v>
      </c>
      <c r="K1157" s="84">
        <f>VLOOKUP($A$1156,Raport2!$B$8:$T$280,11)</f>
        <v>83</v>
      </c>
      <c r="L1157" s="84">
        <f>VLOOKUP($A$1156,Raport2!$B$8:$T$280,12)</f>
        <v>82.5</v>
      </c>
      <c r="M1157" s="84">
        <f>VLOOKUP($A$1156,Raport2!$B$8:$T$280,13)</f>
        <v>82</v>
      </c>
      <c r="N1157" s="84">
        <f>VLOOKUP($A$1156,Raport2!$B$8:$T$280,14)</f>
        <v>77</v>
      </c>
      <c r="O1157" s="84">
        <f>VLOOKUP($A$1156,Raport2!$B$8:$T$280,15)</f>
        <v>79</v>
      </c>
      <c r="P1157" s="84">
        <f>VLOOKUP($A$1156,Raport2!$B$8:$T$280,16)</f>
        <v>80.5</v>
      </c>
      <c r="Q1157" s="84">
        <f>VLOOKUP($A$1156,Raport2!$B$8:$T$280,17)</f>
        <v>80.5</v>
      </c>
      <c r="R1157" s="84">
        <f>VLOOKUP($A$1156,Raport2!$B$8:$T$280,18)</f>
        <v>85</v>
      </c>
      <c r="S1157" s="38">
        <f t="shared" si="633"/>
        <v>1215</v>
      </c>
      <c r="T1157" s="38">
        <f t="shared" si="635"/>
        <v>81</v>
      </c>
      <c r="U1157" s="375"/>
      <c r="V1157" s="340"/>
    </row>
    <row r="1158" spans="1:22" ht="15" customHeight="1">
      <c r="A1158" s="361"/>
      <c r="B1158" s="342" t="str">
        <f>VLOOKUP($A$1156,PresensiMIPA!$A$7:$W$360,7)</f>
        <v>R. FIRMAN SAPUTRA</v>
      </c>
      <c r="C1158" s="35" t="s">
        <v>22</v>
      </c>
      <c r="D1158" s="84">
        <f>VLOOKUP($A$1156,Raport3!$B$8:$T$280,4)</f>
        <v>83.5</v>
      </c>
      <c r="E1158" s="84">
        <f>VLOOKUP($A$1156,Raport3!$B$8:$T$280,5)</f>
        <v>77.5</v>
      </c>
      <c r="F1158" s="84">
        <f>VLOOKUP($A$1156,Raport3!$B$8:$T$280,6)</f>
        <v>78.5</v>
      </c>
      <c r="G1158" s="84">
        <f>VLOOKUP($A$1156,Raport3!$B$8:$T$280,7)</f>
        <v>84.5</v>
      </c>
      <c r="H1158" s="84">
        <f>VLOOKUP($A$1156,Raport3!$B$8:$T$280,8)</f>
        <v>85.5</v>
      </c>
      <c r="I1158" s="84">
        <f>VLOOKUP($A$1156,Raport3!$B$8:$T$280,9)</f>
        <v>83</v>
      </c>
      <c r="J1158" s="84">
        <f>VLOOKUP($A$1156,Raport3!$B$8:$T$280,10)</f>
        <v>88.5</v>
      </c>
      <c r="K1158" s="84">
        <f>VLOOKUP($A$1156,Raport3!$B$8:$T$280,11)</f>
        <v>84</v>
      </c>
      <c r="L1158" s="84">
        <f>VLOOKUP($A$1156,Raport3!$B$8:$T$280,12)</f>
        <v>85</v>
      </c>
      <c r="M1158" s="84">
        <f>VLOOKUP($A$1156,Raport3!$B$8:$T$280,13)</f>
        <v>85.5</v>
      </c>
      <c r="N1158" s="84">
        <f>VLOOKUP($A$1156,Raport3!$B$8:$T$280,14)</f>
        <v>81</v>
      </c>
      <c r="O1158" s="84">
        <f>VLOOKUP($A$1156,Raport3!$B$8:$T$280,15)</f>
        <v>80.5</v>
      </c>
      <c r="P1158" s="84">
        <f>VLOOKUP($A$1156,Raport3!$B$8:$T$280,16)</f>
        <v>81</v>
      </c>
      <c r="Q1158" s="84">
        <f>VLOOKUP($A$1156,Raport3!$B$8:$T$280,17)</f>
        <v>86</v>
      </c>
      <c r="R1158" s="84">
        <f>VLOOKUP($A$1156,Raport3!$B$8:$T$280,18)</f>
        <v>86.5</v>
      </c>
      <c r="S1158" s="38">
        <f t="shared" si="633"/>
        <v>1250.5</v>
      </c>
      <c r="T1158" s="38">
        <f t="shared" si="635"/>
        <v>83.37</v>
      </c>
      <c r="U1158" s="375"/>
      <c r="V1158" s="340"/>
    </row>
    <row r="1159" spans="1:22" ht="15" customHeight="1">
      <c r="A1159" s="361"/>
      <c r="B1159" s="342"/>
      <c r="C1159" s="35" t="s">
        <v>23</v>
      </c>
      <c r="D1159" s="84">
        <f>VLOOKUP($A$1156,Raport4!$B$8:$T$255,4)</f>
        <v>87.5</v>
      </c>
      <c r="E1159" s="84">
        <f>VLOOKUP($A$1156,Raport4!$B$8:$T$255,5)</f>
        <v>79</v>
      </c>
      <c r="F1159" s="84">
        <f>VLOOKUP($A$1156,Raport4!$B$8:$T$255,6)</f>
        <v>79.5</v>
      </c>
      <c r="G1159" s="84">
        <f>VLOOKUP($A$1156,Raport4!$B$8:$T$255,7)</f>
        <v>86.5</v>
      </c>
      <c r="H1159" s="84">
        <f>VLOOKUP($A$1156,Raport4!$B$8:$T$255,8)</f>
        <v>88.5</v>
      </c>
      <c r="I1159" s="84">
        <f>VLOOKUP($A$1156,Raport4!$B$8:$T$255,9)</f>
        <v>84</v>
      </c>
      <c r="J1159" s="84">
        <f>VLOOKUP($A$1156,Raport4!$B$8:$T$255,10)</f>
        <v>93</v>
      </c>
      <c r="K1159" s="84">
        <f>VLOOKUP($A$1156,Raport4!$B$8:$T$255,11)</f>
        <v>86</v>
      </c>
      <c r="L1159" s="84">
        <f>VLOOKUP($A$1156,Raport4!$B$8:$T$255,12)</f>
        <v>88.5</v>
      </c>
      <c r="M1159" s="84">
        <f>VLOOKUP($A$1156,Raport4!$B$8:$T$255,12)</f>
        <v>88.5</v>
      </c>
      <c r="N1159" s="84">
        <f>VLOOKUP($A$1156,Raport4!$B$8:$T$255,14)</f>
        <v>86</v>
      </c>
      <c r="O1159" s="84">
        <f>VLOOKUP($A$1156,Raport4!$B$8:$T$255,15)</f>
        <v>85</v>
      </c>
      <c r="P1159" s="84">
        <f>VLOOKUP($A$1156,Raport4!$B$8:$T$255,16)</f>
        <v>80.5</v>
      </c>
      <c r="Q1159" s="84">
        <f>VLOOKUP($A$1156,Raport4!$B$8:$T$255,17)</f>
        <v>85.5</v>
      </c>
      <c r="R1159" s="84">
        <f>VLOOKUP($A$1156,Raport4!$B$8:$T$255,18)</f>
        <v>87.5</v>
      </c>
      <c r="S1159" s="38">
        <f t="shared" si="633"/>
        <v>1285.5</v>
      </c>
      <c r="T1159" s="38">
        <f t="shared" si="635"/>
        <v>85.7</v>
      </c>
      <c r="U1159" s="375"/>
      <c r="V1159" s="340"/>
    </row>
    <row r="1160" spans="1:22" ht="15" customHeight="1">
      <c r="A1160" s="361"/>
      <c r="B1160" s="77" t="str">
        <f>VLOOKUP($A$1156,PresensiMIPA!$A$7:$W$360,4)</f>
        <v>3526020807040002</v>
      </c>
      <c r="C1160" s="35" t="s">
        <v>24</v>
      </c>
      <c r="D1160" s="84">
        <f>VLOOKUP($A$1156,Raport5!$B$8:$T$280,4)</f>
        <v>90.5</v>
      </c>
      <c r="E1160" s="84">
        <f>VLOOKUP($A$1156,Raport5!$B$8:$T$280,5)</f>
        <v>92.5</v>
      </c>
      <c r="F1160" s="84">
        <f>VLOOKUP($A$1156,Raport5!$B$8:$T$280,6)</f>
        <v>87</v>
      </c>
      <c r="G1160" s="84">
        <f>VLOOKUP($A$1156,Raport5!$B$8:$T$280,7)</f>
        <v>89.5</v>
      </c>
      <c r="H1160" s="84">
        <f>VLOOKUP($A$1156,Raport5!$B$8:$T$280,8)</f>
        <v>94</v>
      </c>
      <c r="I1160" s="84">
        <f>VLOOKUP($A$1156,Raport5!$B$8:$T$280,9)</f>
        <v>87</v>
      </c>
      <c r="J1160" s="84">
        <f>VLOOKUP($A$1156,Raport5!$B$8:$T$280,10)</f>
        <v>94.5</v>
      </c>
      <c r="K1160" s="84">
        <f>VLOOKUP($A$1156,Raport5!$B$8:$T$280,11)</f>
        <v>92</v>
      </c>
      <c r="L1160" s="84">
        <f>VLOOKUP($A$1156,Raport5!$B$8:$T$280,12)</f>
        <v>90</v>
      </c>
      <c r="M1160" s="84">
        <f>VLOOKUP($A$1156,Raport5!$B$8:$T$280,13)</f>
        <v>90</v>
      </c>
      <c r="N1160" s="84">
        <f>VLOOKUP($A$1156,Raport5!$B$8:$T$280,14)</f>
        <v>89.5</v>
      </c>
      <c r="O1160" s="84">
        <f>VLOOKUP($A$1156,Raport5!$B$8:$T$280,15)</f>
        <v>94.5</v>
      </c>
      <c r="P1160" s="84">
        <f>VLOOKUP($A$1156,Raport5!$B$8:$T$280,16)</f>
        <v>85</v>
      </c>
      <c r="Q1160" s="84">
        <f>VLOOKUP($A$1156,Raport5!$B$8:$T$280,17)</f>
        <v>88.5</v>
      </c>
      <c r="R1160" s="84">
        <f>VLOOKUP($A$1156,Raport5!$B$8:$T$280,18)</f>
        <v>91.5</v>
      </c>
      <c r="S1160" s="38">
        <f t="shared" si="633"/>
        <v>1356</v>
      </c>
      <c r="T1160" s="38">
        <f t="shared" si="635"/>
        <v>90.4</v>
      </c>
      <c r="U1160" s="375"/>
      <c r="V1160" s="340"/>
    </row>
    <row r="1161" spans="1:22" ht="15" customHeight="1">
      <c r="A1161" s="361"/>
      <c r="B1161" s="78">
        <f>VLOOKUP($A$1156,PresensiMIPA!$A$7:$W$360,2)</f>
        <v>12437</v>
      </c>
      <c r="C1161" s="35" t="s">
        <v>67</v>
      </c>
      <c r="D1161" s="84">
        <f>VLOOKUP($A$1156,Raport6!$B$8:$T$280,4)</f>
        <v>90</v>
      </c>
      <c r="E1161" s="84">
        <f>VLOOKUP($A$1156,Raport6!$B$8:$T$280,5)</f>
        <v>95</v>
      </c>
      <c r="F1161" s="84">
        <f>VLOOKUP($A$1156,Raport6!$B$8:$T$280,6)</f>
        <v>92</v>
      </c>
      <c r="G1161" s="84">
        <f>VLOOKUP($A$1156,Raport6!$B$8:$T$280,7)</f>
        <v>89.5</v>
      </c>
      <c r="H1161" s="84">
        <f>VLOOKUP($A$1156,Raport6!$B$8:$T$280,8)</f>
        <v>94</v>
      </c>
      <c r="I1161" s="84">
        <f>VLOOKUP($A$1156,Raport6!$B$8:$T$280,9)</f>
        <v>89.5</v>
      </c>
      <c r="J1161" s="84">
        <f>VLOOKUP($A$1156,Raport6!$B$8:$T$280,10)</f>
        <v>96.5</v>
      </c>
      <c r="K1161" s="84">
        <f>VLOOKUP($A$1156,Raport6!$B$8:$T$280,11)</f>
        <v>95.5</v>
      </c>
      <c r="L1161" s="84">
        <f>VLOOKUP($A$1156,Raport6!$B$8:$T$280,12)</f>
        <v>91</v>
      </c>
      <c r="M1161" s="84">
        <f>VLOOKUP($A$1156,Raport6!$B$8:$T$280,13)</f>
        <v>92</v>
      </c>
      <c r="N1161" s="84">
        <f>VLOOKUP($A$1156,Raport6!$B$8:$T$280,14)</f>
        <v>91.5</v>
      </c>
      <c r="O1161" s="84">
        <f>VLOOKUP($A$1156,Raport6!$B$8:$T$280,15)</f>
        <v>95</v>
      </c>
      <c r="P1161" s="84">
        <f>VLOOKUP($A$1156,Raport6!$B$8:$T$280,16)</f>
        <v>87</v>
      </c>
      <c r="Q1161" s="84">
        <f>VLOOKUP($A$1156,Raport6!$B$8:$T$280,17)</f>
        <v>90.5</v>
      </c>
      <c r="R1161" s="84">
        <f>VLOOKUP($A$1156,Raport6!$B$8:$T$280,18)</f>
        <v>92.5</v>
      </c>
      <c r="S1161" s="38">
        <f t="shared" si="633"/>
        <v>1381.5</v>
      </c>
      <c r="T1161" s="38">
        <f t="shared" si="635"/>
        <v>92.1</v>
      </c>
      <c r="U1161" s="375"/>
      <c r="V1161" s="340"/>
    </row>
    <row r="1162" spans="1:22" ht="15" customHeight="1">
      <c r="A1162" s="361"/>
      <c r="B1162" s="78" t="str">
        <f>VLOOKUP($A$1156,PresensiMIPA!$A$7:$W$360,3)</f>
        <v>0044600186</v>
      </c>
      <c r="C1162" s="28" t="s">
        <v>21</v>
      </c>
      <c r="D1162" s="40">
        <f t="shared" ref="D1162:S1162" si="636">ROUND(((D1156+D1157+D1158+D1159+D1160+D1161)/6),2)</f>
        <v>85.08</v>
      </c>
      <c r="E1162" s="40">
        <f t="shared" si="636"/>
        <v>82.58</v>
      </c>
      <c r="F1162" s="40">
        <f t="shared" si="636"/>
        <v>81.25</v>
      </c>
      <c r="G1162" s="40">
        <f t="shared" si="636"/>
        <v>85.25</v>
      </c>
      <c r="H1162" s="40">
        <f t="shared" si="636"/>
        <v>88.33</v>
      </c>
      <c r="I1162" s="40">
        <f t="shared" si="636"/>
        <v>83.58</v>
      </c>
      <c r="J1162" s="40">
        <f t="shared" si="636"/>
        <v>89.92</v>
      </c>
      <c r="K1162" s="40">
        <f t="shared" si="636"/>
        <v>87</v>
      </c>
      <c r="L1162" s="40">
        <f t="shared" si="636"/>
        <v>86.92</v>
      </c>
      <c r="M1162" s="40">
        <f t="shared" ref="M1162" si="637">ROUND(((M1156+M1157+M1158+M1159+M1160+M1161)/6),2)</f>
        <v>86.33</v>
      </c>
      <c r="N1162" s="40">
        <f t="shared" si="636"/>
        <v>82.83</v>
      </c>
      <c r="O1162" s="40">
        <f t="shared" si="636"/>
        <v>85.42</v>
      </c>
      <c r="P1162" s="40">
        <f t="shared" si="636"/>
        <v>80.83</v>
      </c>
      <c r="Q1162" s="40">
        <f t="shared" si="636"/>
        <v>84.83</v>
      </c>
      <c r="R1162" s="40">
        <f t="shared" si="636"/>
        <v>86.83</v>
      </c>
      <c r="S1162" s="39">
        <f t="shared" si="636"/>
        <v>1277</v>
      </c>
      <c r="T1162" s="40">
        <f t="shared" si="635"/>
        <v>85.13</v>
      </c>
      <c r="U1162" s="375"/>
      <c r="V1162" s="340"/>
    </row>
    <row r="1163" spans="1:22" ht="15" customHeight="1">
      <c r="A1163" s="361"/>
      <c r="B1163" s="78"/>
      <c r="C1163" s="28" t="s">
        <v>206</v>
      </c>
      <c r="D1163" s="79">
        <f>VLOOKUP($A$1156,'Nilai USP'!$B$8:$T$280,4)</f>
        <v>94</v>
      </c>
      <c r="E1163" s="79">
        <f>VLOOKUP($A$1156,'Nilai USP'!$B$8:$T$280,5)</f>
        <v>88.461538461538467</v>
      </c>
      <c r="F1163" s="79">
        <f>VLOOKUP($A$1156,'Nilai USP'!$B$8:$T$280,6)</f>
        <v>97</v>
      </c>
      <c r="G1163" s="79">
        <f>VLOOKUP($A$1156,'Nilai USP'!$B$8:$T$280,7)</f>
        <v>91</v>
      </c>
      <c r="H1163" s="79">
        <f>VLOOKUP($A$1156,'Nilai USP'!$B$8:$T$280,8)</f>
        <v>84</v>
      </c>
      <c r="I1163" s="79">
        <f>VLOOKUP($A$1156,'Nilai USP'!$B$8:$T$280,9)</f>
        <v>97</v>
      </c>
      <c r="J1163" s="79">
        <f>VLOOKUP($A$1156,'Nilai USP'!$B$8:$T$280,10)</f>
        <v>93</v>
      </c>
      <c r="K1163" s="79">
        <f>VLOOKUP($A$1156,'Nilai USP'!$B$8:$T$280,11)</f>
        <v>94</v>
      </c>
      <c r="L1163" s="79">
        <f>VLOOKUP($A$1156,'Nilai USP'!$B$8:$T$280,12)</f>
        <v>89</v>
      </c>
      <c r="M1163" s="79">
        <f>VLOOKUP($A$1156,'Nilai USP'!$B$8:$T$280,13)</f>
        <v>95.588235294117652</v>
      </c>
      <c r="N1163" s="79">
        <f>VLOOKUP($A$1156,'Nilai USP'!$B$8:$T$280,14)</f>
        <v>84</v>
      </c>
      <c r="O1163" s="79">
        <f>VLOOKUP($A$1156,'Nilai USP'!$B$8:$T$280,15)</f>
        <v>83</v>
      </c>
      <c r="P1163" s="79">
        <f>VLOOKUP($A$1156,'Nilai USP'!$B$8:$T$280,16)</f>
        <v>86</v>
      </c>
      <c r="Q1163" s="79">
        <f>VLOOKUP($A$1156,'Nilai USP'!$B$8:$T$280,17)</f>
        <v>80</v>
      </c>
      <c r="R1163" s="79">
        <f>VLOOKUP($A$1156,'Nilai USP'!$B$8:$T$280,18)</f>
        <v>89</v>
      </c>
      <c r="S1163" s="38">
        <f t="shared" ref="S1163:S1170" si="638">SUM(D1163:R1163)</f>
        <v>1345.0497737556561</v>
      </c>
      <c r="T1163" s="38">
        <f t="shared" si="635"/>
        <v>89.67</v>
      </c>
      <c r="U1163" s="375"/>
      <c r="V1163" s="340"/>
    </row>
    <row r="1164" spans="1:22" ht="15" customHeight="1" thickBot="1">
      <c r="A1164" s="362"/>
      <c r="B1164" s="29"/>
      <c r="C1164" s="37" t="s">
        <v>205</v>
      </c>
      <c r="D1164" s="41">
        <f t="shared" ref="D1164:R1164" si="639">ROUND((D1162*$V$6+D1163*$V$7),0)</f>
        <v>90</v>
      </c>
      <c r="E1164" s="41">
        <f t="shared" si="639"/>
        <v>86</v>
      </c>
      <c r="F1164" s="41">
        <f t="shared" si="639"/>
        <v>89</v>
      </c>
      <c r="G1164" s="41">
        <f t="shared" si="639"/>
        <v>88</v>
      </c>
      <c r="H1164" s="41">
        <f t="shared" si="639"/>
        <v>86</v>
      </c>
      <c r="I1164" s="41">
        <f t="shared" si="639"/>
        <v>90</v>
      </c>
      <c r="J1164" s="41">
        <f t="shared" si="639"/>
        <v>91</v>
      </c>
      <c r="K1164" s="41">
        <f t="shared" si="639"/>
        <v>91</v>
      </c>
      <c r="L1164" s="41">
        <f t="shared" si="639"/>
        <v>88</v>
      </c>
      <c r="M1164" s="41">
        <f t="shared" si="639"/>
        <v>91</v>
      </c>
      <c r="N1164" s="41">
        <f t="shared" si="639"/>
        <v>83</v>
      </c>
      <c r="O1164" s="41">
        <f t="shared" si="639"/>
        <v>84</v>
      </c>
      <c r="P1164" s="41">
        <f t="shared" si="639"/>
        <v>83</v>
      </c>
      <c r="Q1164" s="41">
        <f t="shared" si="639"/>
        <v>82</v>
      </c>
      <c r="R1164" s="41">
        <f t="shared" si="639"/>
        <v>88</v>
      </c>
      <c r="S1164" s="41">
        <f t="shared" si="638"/>
        <v>1310</v>
      </c>
      <c r="T1164" s="41">
        <f t="shared" si="635"/>
        <v>87.33</v>
      </c>
      <c r="U1164" s="376"/>
      <c r="V1164" s="341"/>
    </row>
    <row r="1165" spans="1:22" ht="15" customHeight="1" thickTop="1">
      <c r="A1165" s="377">
        <v>129</v>
      </c>
      <c r="B1165" s="26"/>
      <c r="C1165" s="34" t="s">
        <v>34</v>
      </c>
      <c r="D1165" s="83">
        <f>VLOOKUP($A$1165,Raport1!$B$8:$T$280,4)</f>
        <v>77.5</v>
      </c>
      <c r="E1165" s="83">
        <f>VLOOKUP($A$1165,Raport1!$B$8:$T$280,5)</f>
        <v>78</v>
      </c>
      <c r="F1165" s="83">
        <f>VLOOKUP($A$1165,Raport1!$B$8:$T$280,6)</f>
        <v>76.5</v>
      </c>
      <c r="G1165" s="83">
        <f>VLOOKUP($A$1165,Raport1!$B$8:$T$280,7)</f>
        <v>81.5</v>
      </c>
      <c r="H1165" s="83">
        <f>VLOOKUP($A$1165,Raport1!$B$8:$T$280,8)</f>
        <v>80</v>
      </c>
      <c r="I1165" s="83">
        <f>VLOOKUP($A$1165,Raport1!$B$8:$T$280,9)</f>
        <v>78</v>
      </c>
      <c r="J1165" s="83">
        <f>VLOOKUP($A$1165,Raport1!$B$8:$T$280,10)</f>
        <v>88</v>
      </c>
      <c r="K1165" s="83">
        <f>VLOOKUP($A$1165,Raport1!$B$8:$T$280,11)</f>
        <v>81</v>
      </c>
      <c r="L1165" s="83">
        <f>VLOOKUP($A$1165,Raport1!$B$8:$T$280,12)</f>
        <v>84.5</v>
      </c>
      <c r="M1165" s="83">
        <f>VLOOKUP($A$1165,Raport1!$B$8:$T$280,13)</f>
        <v>75</v>
      </c>
      <c r="N1165" s="83">
        <f>VLOOKUP($A$1165,Raport1!$B$8:$T$280,14)</f>
        <v>74</v>
      </c>
      <c r="O1165" s="83">
        <f>VLOOKUP($A$1165,Raport1!$B$8:$T$280,15)</f>
        <v>78</v>
      </c>
      <c r="P1165" s="83">
        <f>VLOOKUP($A$1165,Raport1!$B$8:$T$280,16)</f>
        <v>71</v>
      </c>
      <c r="Q1165" s="83">
        <f>VLOOKUP($A$1165,Raport1!$B$8:$T$280,17)</f>
        <v>78</v>
      </c>
      <c r="R1165" s="83">
        <f>VLOOKUP($A$1165,Raport1!$B$8:$T$280,18)</f>
        <v>78.5</v>
      </c>
      <c r="S1165" s="80">
        <f t="shared" si="638"/>
        <v>1179.5</v>
      </c>
      <c r="T1165" s="80">
        <f t="shared" ref="T1165:T1173" si="640">ROUND(S1165/COUNT(D1165:R1165),2)</f>
        <v>78.63</v>
      </c>
      <c r="U1165" s="337" t="s">
        <v>203</v>
      </c>
      <c r="V1165" s="340" t="s">
        <v>33</v>
      </c>
    </row>
    <row r="1166" spans="1:22" ht="15" customHeight="1">
      <c r="A1166" s="361"/>
      <c r="B1166" s="26"/>
      <c r="C1166" s="35" t="s">
        <v>35</v>
      </c>
      <c r="D1166" s="84">
        <f>VLOOKUP($A$1165,Raport2!$B$8:$T$280,4)</f>
        <v>80</v>
      </c>
      <c r="E1166" s="84">
        <f>VLOOKUP($A$1165,Raport2!$B$8:$T$280,5)</f>
        <v>79</v>
      </c>
      <c r="F1166" s="84">
        <f>VLOOKUP($A$1165,Raport2!$B$8:$T$280,6)</f>
        <v>80</v>
      </c>
      <c r="G1166" s="84">
        <f>VLOOKUP($A$1165,Raport2!$B$8:$T$280,7)</f>
        <v>84.5</v>
      </c>
      <c r="H1166" s="84">
        <f>VLOOKUP($A$1165,Raport2!$B$8:$T$280,8)</f>
        <v>80</v>
      </c>
      <c r="I1166" s="84">
        <f>VLOOKUP($A$1165,Raport2!$B$8:$T$280,9)</f>
        <v>81</v>
      </c>
      <c r="J1166" s="84">
        <f>VLOOKUP($A$1165,Raport2!$B$8:$T$280,10)</f>
        <v>91.5</v>
      </c>
      <c r="K1166" s="84">
        <f>VLOOKUP($A$1165,Raport2!$B$8:$T$280,11)</f>
        <v>82.5</v>
      </c>
      <c r="L1166" s="84">
        <f>VLOOKUP($A$1165,Raport2!$B$8:$T$280,12)</f>
        <v>84</v>
      </c>
      <c r="M1166" s="84">
        <f>VLOOKUP($A$1165,Raport2!$B$8:$T$280,13)</f>
        <v>82</v>
      </c>
      <c r="N1166" s="84">
        <f>VLOOKUP($A$1165,Raport2!$B$8:$T$280,14)</f>
        <v>80</v>
      </c>
      <c r="O1166" s="84">
        <f>VLOOKUP($A$1165,Raport2!$B$8:$T$280,15)</f>
        <v>83</v>
      </c>
      <c r="P1166" s="84">
        <f>VLOOKUP($A$1165,Raport2!$B$8:$T$280,16)</f>
        <v>82.5</v>
      </c>
      <c r="Q1166" s="84">
        <f>VLOOKUP($A$1165,Raport2!$B$8:$T$280,17)</f>
        <v>81.5</v>
      </c>
      <c r="R1166" s="84">
        <f>VLOOKUP($A$1165,Raport2!$B$8:$T$280,18)</f>
        <v>85.5</v>
      </c>
      <c r="S1166" s="38">
        <f t="shared" si="638"/>
        <v>1237</v>
      </c>
      <c r="T1166" s="38">
        <f t="shared" si="640"/>
        <v>82.47</v>
      </c>
      <c r="U1166" s="375"/>
      <c r="V1166" s="340"/>
    </row>
    <row r="1167" spans="1:22" ht="15" customHeight="1">
      <c r="A1167" s="361"/>
      <c r="B1167" s="342" t="str">
        <f>VLOOKUP($A$1165,PresensiMIPA!$A$7:$W$360,7)</f>
        <v>RANIYATUL HOTIMAH</v>
      </c>
      <c r="C1167" s="35" t="s">
        <v>22</v>
      </c>
      <c r="D1167" s="84">
        <f>VLOOKUP($A$1165,Raport3!$B$8:$T$280,4)</f>
        <v>82.5</v>
      </c>
      <c r="E1167" s="84">
        <f>VLOOKUP($A$1165,Raport3!$B$8:$T$280,5)</f>
        <v>80</v>
      </c>
      <c r="F1167" s="84">
        <f>VLOOKUP($A$1165,Raport3!$B$8:$T$280,6)</f>
        <v>79.5</v>
      </c>
      <c r="G1167" s="84">
        <f>VLOOKUP($A$1165,Raport3!$B$8:$T$280,7)</f>
        <v>86.5</v>
      </c>
      <c r="H1167" s="84">
        <f>VLOOKUP($A$1165,Raport3!$B$8:$T$280,8)</f>
        <v>83.5</v>
      </c>
      <c r="I1167" s="84">
        <f>VLOOKUP($A$1165,Raport3!$B$8:$T$280,9)</f>
        <v>85</v>
      </c>
      <c r="J1167" s="84">
        <f>VLOOKUP($A$1165,Raport3!$B$8:$T$280,10)</f>
        <v>90</v>
      </c>
      <c r="K1167" s="84">
        <f>VLOOKUP($A$1165,Raport3!$B$8:$T$280,11)</f>
        <v>84</v>
      </c>
      <c r="L1167" s="84">
        <f>VLOOKUP($A$1165,Raport3!$B$8:$T$280,12)</f>
        <v>85</v>
      </c>
      <c r="M1167" s="84">
        <f>VLOOKUP($A$1165,Raport3!$B$8:$T$280,13)</f>
        <v>86.5</v>
      </c>
      <c r="N1167" s="84">
        <f>VLOOKUP($A$1165,Raport3!$B$8:$T$280,14)</f>
        <v>82.5</v>
      </c>
      <c r="O1167" s="84">
        <f>VLOOKUP($A$1165,Raport3!$B$8:$T$280,15)</f>
        <v>85</v>
      </c>
      <c r="P1167" s="84">
        <f>VLOOKUP($A$1165,Raport3!$B$8:$T$280,16)</f>
        <v>81</v>
      </c>
      <c r="Q1167" s="84">
        <f>VLOOKUP($A$1165,Raport3!$B$8:$T$280,17)</f>
        <v>83.5</v>
      </c>
      <c r="R1167" s="84">
        <f>VLOOKUP($A$1165,Raport3!$B$8:$T$280,18)</f>
        <v>83.5</v>
      </c>
      <c r="S1167" s="38">
        <f t="shared" si="638"/>
        <v>1258</v>
      </c>
      <c r="T1167" s="38">
        <f t="shared" si="640"/>
        <v>83.87</v>
      </c>
      <c r="U1167" s="375"/>
      <c r="V1167" s="340"/>
    </row>
    <row r="1168" spans="1:22" ht="15" customHeight="1">
      <c r="A1168" s="361"/>
      <c r="B1168" s="342"/>
      <c r="C1168" s="35" t="s">
        <v>23</v>
      </c>
      <c r="D1168" s="84">
        <f>VLOOKUP($A$1165,Raport4!$B$8:$T$255,4)</f>
        <v>84.5</v>
      </c>
      <c r="E1168" s="84">
        <f>VLOOKUP($A$1165,Raport4!$B$8:$T$255,5)</f>
        <v>82.5</v>
      </c>
      <c r="F1168" s="84">
        <f>VLOOKUP($A$1165,Raport4!$B$8:$T$255,6)</f>
        <v>83.5</v>
      </c>
      <c r="G1168" s="84">
        <f>VLOOKUP($A$1165,Raport4!$B$8:$T$255,7)</f>
        <v>88</v>
      </c>
      <c r="H1168" s="84">
        <f>VLOOKUP($A$1165,Raport4!$B$8:$T$255,8)</f>
        <v>88</v>
      </c>
      <c r="I1168" s="84">
        <f>VLOOKUP($A$1165,Raport4!$B$8:$T$255,9)</f>
        <v>86</v>
      </c>
      <c r="J1168" s="84">
        <f>VLOOKUP($A$1165,Raport4!$B$8:$T$255,10)</f>
        <v>91</v>
      </c>
      <c r="K1168" s="84">
        <f>VLOOKUP($A$1165,Raport4!$B$8:$T$255,11)</f>
        <v>86</v>
      </c>
      <c r="L1168" s="84">
        <f>VLOOKUP($A$1165,Raport4!$B$8:$T$255,12)</f>
        <v>87.5</v>
      </c>
      <c r="M1168" s="84">
        <f>VLOOKUP($A$1165,Raport4!$B$8:$T$255,12)</f>
        <v>87.5</v>
      </c>
      <c r="N1168" s="84">
        <f>VLOOKUP($A$1165,Raport4!$B$8:$T$255,14)</f>
        <v>85.5</v>
      </c>
      <c r="O1168" s="84">
        <f>VLOOKUP($A$1165,Raport4!$B$8:$T$255,15)</f>
        <v>85</v>
      </c>
      <c r="P1168" s="84">
        <f>VLOOKUP($A$1165,Raport4!$B$8:$T$255,16)</f>
        <v>80.5</v>
      </c>
      <c r="Q1168" s="84">
        <f>VLOOKUP($A$1165,Raport4!$B$8:$T$255,17)</f>
        <v>85</v>
      </c>
      <c r="R1168" s="84">
        <f>VLOOKUP($A$1165,Raport4!$B$8:$T$255,18)</f>
        <v>84</v>
      </c>
      <c r="S1168" s="38">
        <f t="shared" si="638"/>
        <v>1284.5</v>
      </c>
      <c r="T1168" s="38">
        <f t="shared" si="640"/>
        <v>85.63</v>
      </c>
      <c r="U1168" s="375"/>
      <c r="V1168" s="340"/>
    </row>
    <row r="1169" spans="1:22" ht="15" customHeight="1">
      <c r="A1169" s="361"/>
      <c r="B1169" s="77" t="str">
        <f>VLOOKUP($A$1165,PresensiMIPA!$A$7:$W$360,4)</f>
        <v>3526016408030003</v>
      </c>
      <c r="C1169" s="35" t="s">
        <v>24</v>
      </c>
      <c r="D1169" s="84">
        <f>VLOOKUP($A$1165,Raport5!$B$8:$T$280,4)</f>
        <v>87</v>
      </c>
      <c r="E1169" s="84">
        <f>VLOOKUP($A$1165,Raport5!$B$8:$T$280,5)</f>
        <v>89.5</v>
      </c>
      <c r="F1169" s="84">
        <f>VLOOKUP($A$1165,Raport5!$B$8:$T$280,6)</f>
        <v>92</v>
      </c>
      <c r="G1169" s="84">
        <f>VLOOKUP($A$1165,Raport5!$B$8:$T$280,7)</f>
        <v>88.5</v>
      </c>
      <c r="H1169" s="84">
        <f>VLOOKUP($A$1165,Raport5!$B$8:$T$280,8)</f>
        <v>93</v>
      </c>
      <c r="I1169" s="84">
        <f>VLOOKUP($A$1165,Raport5!$B$8:$T$280,9)</f>
        <v>88.5</v>
      </c>
      <c r="J1169" s="84">
        <f>VLOOKUP($A$1165,Raport5!$B$8:$T$280,10)</f>
        <v>92.5</v>
      </c>
      <c r="K1169" s="84">
        <f>VLOOKUP($A$1165,Raport5!$B$8:$T$280,11)</f>
        <v>92</v>
      </c>
      <c r="L1169" s="84">
        <f>VLOOKUP($A$1165,Raport5!$B$8:$T$280,12)</f>
        <v>88.5</v>
      </c>
      <c r="M1169" s="84">
        <f>VLOOKUP($A$1165,Raport5!$B$8:$T$280,13)</f>
        <v>92.5</v>
      </c>
      <c r="N1169" s="84">
        <f>VLOOKUP($A$1165,Raport5!$B$8:$T$280,14)</f>
        <v>89</v>
      </c>
      <c r="O1169" s="84">
        <f>VLOOKUP($A$1165,Raport5!$B$8:$T$280,15)</f>
        <v>94.5</v>
      </c>
      <c r="P1169" s="84">
        <f>VLOOKUP($A$1165,Raport5!$B$8:$T$280,16)</f>
        <v>84</v>
      </c>
      <c r="Q1169" s="84">
        <f>VLOOKUP($A$1165,Raport5!$B$8:$T$280,17)</f>
        <v>89.5</v>
      </c>
      <c r="R1169" s="84">
        <f>VLOOKUP($A$1165,Raport5!$B$8:$T$280,18)</f>
        <v>86</v>
      </c>
      <c r="S1169" s="38">
        <f t="shared" si="638"/>
        <v>1347</v>
      </c>
      <c r="T1169" s="38">
        <f t="shared" si="640"/>
        <v>89.8</v>
      </c>
      <c r="U1169" s="375"/>
      <c r="V1169" s="340"/>
    </row>
    <row r="1170" spans="1:22" ht="15" customHeight="1">
      <c r="A1170" s="361"/>
      <c r="B1170" s="78">
        <f>VLOOKUP($A$1165,PresensiMIPA!$A$7:$W$360,2)</f>
        <v>12450</v>
      </c>
      <c r="C1170" s="35" t="s">
        <v>67</v>
      </c>
      <c r="D1170" s="84">
        <f>VLOOKUP($A$1165,Raport6!$B$8:$T$280,4)</f>
        <v>88.5</v>
      </c>
      <c r="E1170" s="84">
        <f>VLOOKUP($A$1165,Raport6!$B$8:$T$280,5)</f>
        <v>93</v>
      </c>
      <c r="F1170" s="84">
        <f>VLOOKUP($A$1165,Raport6!$B$8:$T$280,6)</f>
        <v>95</v>
      </c>
      <c r="G1170" s="84">
        <f>VLOOKUP($A$1165,Raport6!$B$8:$T$280,7)</f>
        <v>88.5</v>
      </c>
      <c r="H1170" s="84">
        <f>VLOOKUP($A$1165,Raport6!$B$8:$T$280,8)</f>
        <v>93</v>
      </c>
      <c r="I1170" s="84">
        <f>VLOOKUP($A$1165,Raport6!$B$8:$T$280,9)</f>
        <v>90.5</v>
      </c>
      <c r="J1170" s="84">
        <f>VLOOKUP($A$1165,Raport6!$B$8:$T$280,10)</f>
        <v>95</v>
      </c>
      <c r="K1170" s="84">
        <f>VLOOKUP($A$1165,Raport6!$B$8:$T$280,11)</f>
        <v>95.5</v>
      </c>
      <c r="L1170" s="84">
        <f>VLOOKUP($A$1165,Raport6!$B$8:$T$280,12)</f>
        <v>93.5</v>
      </c>
      <c r="M1170" s="84">
        <f>VLOOKUP($A$1165,Raport6!$B$8:$T$280,13)</f>
        <v>94.5</v>
      </c>
      <c r="N1170" s="84">
        <f>VLOOKUP($A$1165,Raport6!$B$8:$T$280,14)</f>
        <v>88.5</v>
      </c>
      <c r="O1170" s="84">
        <f>VLOOKUP($A$1165,Raport6!$B$8:$T$280,15)</f>
        <v>94</v>
      </c>
      <c r="P1170" s="84">
        <f>VLOOKUP($A$1165,Raport6!$B$8:$T$280,16)</f>
        <v>85.5</v>
      </c>
      <c r="Q1170" s="84">
        <f>VLOOKUP($A$1165,Raport6!$B$8:$T$280,17)</f>
        <v>90.5</v>
      </c>
      <c r="R1170" s="84">
        <f>VLOOKUP($A$1165,Raport6!$B$8:$T$280,18)</f>
        <v>87</v>
      </c>
      <c r="S1170" s="38">
        <f t="shared" si="638"/>
        <v>1372.5</v>
      </c>
      <c r="T1170" s="38">
        <f t="shared" si="640"/>
        <v>91.5</v>
      </c>
      <c r="U1170" s="375"/>
      <c r="V1170" s="340"/>
    </row>
    <row r="1171" spans="1:22" ht="15" customHeight="1">
      <c r="A1171" s="361"/>
      <c r="B1171" s="78" t="str">
        <f>VLOOKUP($A$1165,PresensiMIPA!$A$7:$W$360,3)</f>
        <v>0037844642</v>
      </c>
      <c r="C1171" s="28" t="s">
        <v>21</v>
      </c>
      <c r="D1171" s="40">
        <f t="shared" ref="D1171:S1171" si="641">ROUND(((D1165+D1166+D1167+D1168+D1169+D1170)/6),2)</f>
        <v>83.33</v>
      </c>
      <c r="E1171" s="40">
        <f t="shared" si="641"/>
        <v>83.67</v>
      </c>
      <c r="F1171" s="40">
        <f t="shared" si="641"/>
        <v>84.42</v>
      </c>
      <c r="G1171" s="40">
        <f t="shared" si="641"/>
        <v>86.25</v>
      </c>
      <c r="H1171" s="40">
        <f t="shared" si="641"/>
        <v>86.25</v>
      </c>
      <c r="I1171" s="40">
        <f t="shared" si="641"/>
        <v>84.83</v>
      </c>
      <c r="J1171" s="40">
        <f t="shared" si="641"/>
        <v>91.33</v>
      </c>
      <c r="K1171" s="40">
        <f t="shared" si="641"/>
        <v>86.83</v>
      </c>
      <c r="L1171" s="40">
        <f t="shared" si="641"/>
        <v>87.17</v>
      </c>
      <c r="M1171" s="40">
        <f t="shared" ref="M1171" si="642">ROUND(((M1165+M1166+M1167+M1168+M1169+M1170)/6),2)</f>
        <v>86.33</v>
      </c>
      <c r="N1171" s="40">
        <f t="shared" si="641"/>
        <v>83.25</v>
      </c>
      <c r="O1171" s="40">
        <f t="shared" si="641"/>
        <v>86.58</v>
      </c>
      <c r="P1171" s="40">
        <f t="shared" si="641"/>
        <v>80.75</v>
      </c>
      <c r="Q1171" s="40">
        <f t="shared" si="641"/>
        <v>84.67</v>
      </c>
      <c r="R1171" s="40">
        <f t="shared" si="641"/>
        <v>84.08</v>
      </c>
      <c r="S1171" s="39">
        <f t="shared" si="641"/>
        <v>1279.75</v>
      </c>
      <c r="T1171" s="40">
        <f t="shared" si="640"/>
        <v>85.32</v>
      </c>
      <c r="U1171" s="375"/>
      <c r="V1171" s="340"/>
    </row>
    <row r="1172" spans="1:22" ht="15" customHeight="1">
      <c r="A1172" s="361"/>
      <c r="B1172" s="78"/>
      <c r="C1172" s="28" t="s">
        <v>206</v>
      </c>
      <c r="D1172" s="79">
        <f>VLOOKUP($A$1165,'Nilai USP'!$B$8:$T$280,4)</f>
        <v>99</v>
      </c>
      <c r="E1172" s="79">
        <f>VLOOKUP($A$1165,'Nilai USP'!$B$8:$T$280,5)</f>
        <v>89.230769230769226</v>
      </c>
      <c r="F1172" s="79">
        <f>VLOOKUP($A$1165,'Nilai USP'!$B$8:$T$280,6)</f>
        <v>93</v>
      </c>
      <c r="G1172" s="79">
        <f>VLOOKUP($A$1165,'Nilai USP'!$B$8:$T$280,7)</f>
        <v>88</v>
      </c>
      <c r="H1172" s="79">
        <f>VLOOKUP($A$1165,'Nilai USP'!$B$8:$T$280,8)</f>
        <v>83</v>
      </c>
      <c r="I1172" s="79">
        <f>VLOOKUP($A$1165,'Nilai USP'!$B$8:$T$280,9)</f>
        <v>94</v>
      </c>
      <c r="J1172" s="79">
        <f>VLOOKUP($A$1165,'Nilai USP'!$B$8:$T$280,10)</f>
        <v>95</v>
      </c>
      <c r="K1172" s="79">
        <f>VLOOKUP($A$1165,'Nilai USP'!$B$8:$T$280,11)</f>
        <v>95</v>
      </c>
      <c r="L1172" s="79">
        <f>VLOOKUP($A$1165,'Nilai USP'!$B$8:$T$280,12)</f>
        <v>95</v>
      </c>
      <c r="M1172" s="79">
        <f>VLOOKUP($A$1165,'Nilai USP'!$B$8:$T$280,13)</f>
        <v>95.588235294117652</v>
      </c>
      <c r="N1172" s="79">
        <f>VLOOKUP($A$1165,'Nilai USP'!$B$8:$T$280,14)</f>
        <v>88</v>
      </c>
      <c r="O1172" s="79">
        <f>VLOOKUP($A$1165,'Nilai USP'!$B$8:$T$280,15)</f>
        <v>83</v>
      </c>
      <c r="P1172" s="79">
        <f>VLOOKUP($A$1165,'Nilai USP'!$B$8:$T$280,16)</f>
        <v>87</v>
      </c>
      <c r="Q1172" s="79">
        <f>VLOOKUP($A$1165,'Nilai USP'!$B$8:$T$280,17)</f>
        <v>84</v>
      </c>
      <c r="R1172" s="79">
        <f>VLOOKUP($A$1165,'Nilai USP'!$B$8:$T$280,18)</f>
        <v>89</v>
      </c>
      <c r="S1172" s="38">
        <f t="shared" ref="S1172:S1179" si="643">SUM(D1172:R1172)</f>
        <v>1357.8190045248871</v>
      </c>
      <c r="T1172" s="38">
        <f t="shared" si="640"/>
        <v>90.52</v>
      </c>
      <c r="U1172" s="375"/>
      <c r="V1172" s="340"/>
    </row>
    <row r="1173" spans="1:22" ht="15" customHeight="1" thickBot="1">
      <c r="A1173" s="362"/>
      <c r="B1173" s="29"/>
      <c r="C1173" s="37" t="s">
        <v>205</v>
      </c>
      <c r="D1173" s="41">
        <f t="shared" ref="D1173:R1173" si="644">ROUND((D1171*$V$6+D1172*$V$7),0)</f>
        <v>91</v>
      </c>
      <c r="E1173" s="41">
        <f t="shared" si="644"/>
        <v>86</v>
      </c>
      <c r="F1173" s="41">
        <f t="shared" si="644"/>
        <v>89</v>
      </c>
      <c r="G1173" s="41">
        <f t="shared" si="644"/>
        <v>87</v>
      </c>
      <c r="H1173" s="41">
        <f t="shared" si="644"/>
        <v>85</v>
      </c>
      <c r="I1173" s="41">
        <f t="shared" si="644"/>
        <v>89</v>
      </c>
      <c r="J1173" s="41">
        <f t="shared" si="644"/>
        <v>93</v>
      </c>
      <c r="K1173" s="41">
        <f t="shared" si="644"/>
        <v>91</v>
      </c>
      <c r="L1173" s="41">
        <f t="shared" si="644"/>
        <v>91</v>
      </c>
      <c r="M1173" s="41">
        <f t="shared" si="644"/>
        <v>91</v>
      </c>
      <c r="N1173" s="41">
        <f t="shared" si="644"/>
        <v>86</v>
      </c>
      <c r="O1173" s="41">
        <f t="shared" si="644"/>
        <v>85</v>
      </c>
      <c r="P1173" s="41">
        <f t="shared" si="644"/>
        <v>84</v>
      </c>
      <c r="Q1173" s="41">
        <f t="shared" si="644"/>
        <v>84</v>
      </c>
      <c r="R1173" s="41">
        <f t="shared" si="644"/>
        <v>87</v>
      </c>
      <c r="S1173" s="41">
        <f t="shared" si="643"/>
        <v>1319</v>
      </c>
      <c r="T1173" s="41">
        <f t="shared" si="640"/>
        <v>87.93</v>
      </c>
      <c r="U1173" s="376"/>
      <c r="V1173" s="341"/>
    </row>
    <row r="1174" spans="1:22" ht="15" customHeight="1" thickTop="1">
      <c r="A1174" s="377">
        <v>130</v>
      </c>
      <c r="B1174" s="26"/>
      <c r="C1174" s="34" t="s">
        <v>34</v>
      </c>
      <c r="D1174" s="83">
        <f>VLOOKUP($A$1174,Raport1!$B$8:$T$280,4)</f>
        <v>79.5</v>
      </c>
      <c r="E1174" s="83">
        <f>VLOOKUP($A$1174,Raport1!$B$8:$T$280,5)</f>
        <v>79.5</v>
      </c>
      <c r="F1174" s="83">
        <f>VLOOKUP($A$1174,Raport1!$B$8:$T$280,6)</f>
        <v>77.5</v>
      </c>
      <c r="G1174" s="83">
        <f>VLOOKUP($A$1174,Raport1!$B$8:$T$280,7)</f>
        <v>83</v>
      </c>
      <c r="H1174" s="83">
        <f>VLOOKUP($A$1174,Raport1!$B$8:$T$280,8)</f>
        <v>75</v>
      </c>
      <c r="I1174" s="83">
        <f>VLOOKUP($A$1174,Raport1!$B$8:$T$280,9)</f>
        <v>79</v>
      </c>
      <c r="J1174" s="83">
        <f>VLOOKUP($A$1174,Raport1!$B$8:$T$280,10)</f>
        <v>87</v>
      </c>
      <c r="K1174" s="83">
        <f>VLOOKUP($A$1174,Raport1!$B$8:$T$280,11)</f>
        <v>81.5</v>
      </c>
      <c r="L1174" s="83">
        <f>VLOOKUP($A$1174,Raport1!$B$8:$T$280,12)</f>
        <v>84.5</v>
      </c>
      <c r="M1174" s="83">
        <f>VLOOKUP($A$1174,Raport1!$B$8:$T$280,13)</f>
        <v>81.5</v>
      </c>
      <c r="N1174" s="83">
        <f>VLOOKUP($A$1174,Raport1!$B$8:$T$280,14)</f>
        <v>80</v>
      </c>
      <c r="O1174" s="83">
        <f>VLOOKUP($A$1174,Raport1!$B$8:$T$280,15)</f>
        <v>78.5</v>
      </c>
      <c r="P1174" s="83">
        <f>VLOOKUP($A$1174,Raport1!$B$8:$T$280,16)</f>
        <v>78</v>
      </c>
      <c r="Q1174" s="83">
        <f>VLOOKUP($A$1174,Raport1!$B$8:$T$280,17)</f>
        <v>75.5</v>
      </c>
      <c r="R1174" s="83">
        <f>VLOOKUP($A$1174,Raport1!$B$8:$T$280,18)</f>
        <v>81</v>
      </c>
      <c r="S1174" s="80">
        <f t="shared" si="643"/>
        <v>1201</v>
      </c>
      <c r="T1174" s="80">
        <f t="shared" ref="T1174:T1182" si="645">ROUND(S1174/COUNT(D1174:R1174),2)</f>
        <v>80.069999999999993</v>
      </c>
      <c r="U1174" s="337" t="s">
        <v>203</v>
      </c>
      <c r="V1174" s="340" t="s">
        <v>33</v>
      </c>
    </row>
    <row r="1175" spans="1:22" ht="15" customHeight="1">
      <c r="A1175" s="361"/>
      <c r="B1175" s="26"/>
      <c r="C1175" s="35" t="s">
        <v>35</v>
      </c>
      <c r="D1175" s="84">
        <f>VLOOKUP($A$1174,Raport2!$B$8:$T$280,4)</f>
        <v>80</v>
      </c>
      <c r="E1175" s="84">
        <f>VLOOKUP($A$1174,Raport2!$B$8:$T$280,5)</f>
        <v>81.5</v>
      </c>
      <c r="F1175" s="84">
        <f>VLOOKUP($A$1174,Raport2!$B$8:$T$280,6)</f>
        <v>82.5</v>
      </c>
      <c r="G1175" s="84">
        <f>VLOOKUP($A$1174,Raport2!$B$8:$T$280,7)</f>
        <v>86</v>
      </c>
      <c r="H1175" s="84">
        <f>VLOOKUP($A$1174,Raport2!$B$8:$T$280,8)</f>
        <v>75</v>
      </c>
      <c r="I1175" s="84">
        <f>VLOOKUP($A$1174,Raport2!$B$8:$T$280,9)</f>
        <v>80.5</v>
      </c>
      <c r="J1175" s="84">
        <f>VLOOKUP($A$1174,Raport2!$B$8:$T$280,10)</f>
        <v>85</v>
      </c>
      <c r="K1175" s="84">
        <f>VLOOKUP($A$1174,Raport2!$B$8:$T$280,11)</f>
        <v>82.5</v>
      </c>
      <c r="L1175" s="84">
        <f>VLOOKUP($A$1174,Raport2!$B$8:$T$280,12)</f>
        <v>83.5</v>
      </c>
      <c r="M1175" s="84">
        <f>VLOOKUP($A$1174,Raport2!$B$8:$T$280,13)</f>
        <v>87</v>
      </c>
      <c r="N1175" s="84">
        <f>VLOOKUP($A$1174,Raport2!$B$8:$T$280,14)</f>
        <v>85</v>
      </c>
      <c r="O1175" s="84">
        <f>VLOOKUP($A$1174,Raport2!$B$8:$T$280,15)</f>
        <v>81</v>
      </c>
      <c r="P1175" s="84">
        <f>VLOOKUP($A$1174,Raport2!$B$8:$T$280,16)</f>
        <v>85</v>
      </c>
      <c r="Q1175" s="84">
        <f>VLOOKUP($A$1174,Raport2!$B$8:$T$280,17)</f>
        <v>81</v>
      </c>
      <c r="R1175" s="84">
        <f>VLOOKUP($A$1174,Raport2!$B$8:$T$280,18)</f>
        <v>86</v>
      </c>
      <c r="S1175" s="38">
        <f t="shared" si="643"/>
        <v>1241.5</v>
      </c>
      <c r="T1175" s="38">
        <f t="shared" si="645"/>
        <v>82.77</v>
      </c>
      <c r="U1175" s="375"/>
      <c r="V1175" s="340"/>
    </row>
    <row r="1176" spans="1:22" ht="15" customHeight="1">
      <c r="A1176" s="361"/>
      <c r="B1176" s="342" t="str">
        <f>VLOOKUP($A$1174,PresensiMIPA!$A$7:$W$360,7)</f>
        <v>RIZKI MAULIDIYA</v>
      </c>
      <c r="C1176" s="35" t="s">
        <v>22</v>
      </c>
      <c r="D1176" s="84">
        <f>VLOOKUP($A$1174,Raport3!$B$8:$T$280,4)</f>
        <v>85.5</v>
      </c>
      <c r="E1176" s="84">
        <f>VLOOKUP($A$1174,Raport3!$B$8:$T$280,5)</f>
        <v>84.5</v>
      </c>
      <c r="F1176" s="84">
        <f>VLOOKUP($A$1174,Raport3!$B$8:$T$280,6)</f>
        <v>84</v>
      </c>
      <c r="G1176" s="84">
        <f>VLOOKUP($A$1174,Raport3!$B$8:$T$280,7)</f>
        <v>90</v>
      </c>
      <c r="H1176" s="84">
        <f>VLOOKUP($A$1174,Raport3!$B$8:$T$280,8)</f>
        <v>85.5</v>
      </c>
      <c r="I1176" s="84">
        <f>VLOOKUP($A$1174,Raport3!$B$8:$T$280,9)</f>
        <v>86.5</v>
      </c>
      <c r="J1176" s="84">
        <f>VLOOKUP($A$1174,Raport3!$B$8:$T$280,10)</f>
        <v>89</v>
      </c>
      <c r="K1176" s="84">
        <f>VLOOKUP($A$1174,Raport3!$B$8:$T$280,11)</f>
        <v>85</v>
      </c>
      <c r="L1176" s="84">
        <f>VLOOKUP($A$1174,Raport3!$B$8:$T$280,12)</f>
        <v>82</v>
      </c>
      <c r="M1176" s="84">
        <f>VLOOKUP($A$1174,Raport3!$B$8:$T$280,13)</f>
        <v>87</v>
      </c>
      <c r="N1176" s="84">
        <f>VLOOKUP($A$1174,Raport3!$B$8:$T$280,14)</f>
        <v>85.5</v>
      </c>
      <c r="O1176" s="84">
        <f>VLOOKUP($A$1174,Raport3!$B$8:$T$280,15)</f>
        <v>79.5</v>
      </c>
      <c r="P1176" s="84">
        <f>VLOOKUP($A$1174,Raport3!$B$8:$T$280,16)</f>
        <v>89</v>
      </c>
      <c r="Q1176" s="84">
        <f>VLOOKUP($A$1174,Raport3!$B$8:$T$280,17)</f>
        <v>81.5</v>
      </c>
      <c r="R1176" s="84">
        <f>VLOOKUP($A$1174,Raport3!$B$8:$T$280,18)</f>
        <v>87</v>
      </c>
      <c r="S1176" s="38">
        <f t="shared" si="643"/>
        <v>1281.5</v>
      </c>
      <c r="T1176" s="38">
        <f t="shared" si="645"/>
        <v>85.43</v>
      </c>
      <c r="U1176" s="375"/>
      <c r="V1176" s="340"/>
    </row>
    <row r="1177" spans="1:22" ht="15" customHeight="1">
      <c r="A1177" s="361"/>
      <c r="B1177" s="342"/>
      <c r="C1177" s="35" t="s">
        <v>23</v>
      </c>
      <c r="D1177" s="84">
        <f>VLOOKUP($A$1174,Raport4!$B$8:$T$255,4)</f>
        <v>85.5</v>
      </c>
      <c r="E1177" s="84">
        <f>VLOOKUP($A$1174,Raport4!$B$8:$T$255,5)</f>
        <v>89</v>
      </c>
      <c r="F1177" s="84">
        <f>VLOOKUP($A$1174,Raport4!$B$8:$T$255,6)</f>
        <v>85</v>
      </c>
      <c r="G1177" s="84">
        <f>VLOOKUP($A$1174,Raport4!$B$8:$T$255,7)</f>
        <v>91</v>
      </c>
      <c r="H1177" s="84">
        <f>VLOOKUP($A$1174,Raport4!$B$8:$T$255,8)</f>
        <v>88</v>
      </c>
      <c r="I1177" s="84">
        <f>VLOOKUP($A$1174,Raport4!$B$8:$T$255,9)</f>
        <v>87</v>
      </c>
      <c r="J1177" s="84">
        <f>VLOOKUP($A$1174,Raport4!$B$8:$T$255,10)</f>
        <v>90</v>
      </c>
      <c r="K1177" s="84">
        <f>VLOOKUP($A$1174,Raport4!$B$8:$T$255,11)</f>
        <v>86</v>
      </c>
      <c r="L1177" s="84">
        <f>VLOOKUP($A$1174,Raport4!$B$8:$T$255,12)</f>
        <v>88</v>
      </c>
      <c r="M1177" s="84">
        <f>VLOOKUP($A$1174,Raport4!$B$8:$T$255,12)</f>
        <v>88</v>
      </c>
      <c r="N1177" s="84">
        <f>VLOOKUP($A$1174,Raport4!$B$8:$T$255,14)</f>
        <v>86.5</v>
      </c>
      <c r="O1177" s="84">
        <f>VLOOKUP($A$1174,Raport4!$B$8:$T$255,15)</f>
        <v>80</v>
      </c>
      <c r="P1177" s="84">
        <f>VLOOKUP($A$1174,Raport4!$B$8:$T$255,16)</f>
        <v>92.5</v>
      </c>
      <c r="Q1177" s="84">
        <f>VLOOKUP($A$1174,Raport4!$B$8:$T$255,17)</f>
        <v>82.5</v>
      </c>
      <c r="R1177" s="84">
        <f>VLOOKUP($A$1174,Raport4!$B$8:$T$255,18)</f>
        <v>88.5</v>
      </c>
      <c r="S1177" s="38">
        <f t="shared" si="643"/>
        <v>1307.5</v>
      </c>
      <c r="T1177" s="38">
        <f t="shared" si="645"/>
        <v>87.17</v>
      </c>
      <c r="U1177" s="375"/>
      <c r="V1177" s="340"/>
    </row>
    <row r="1178" spans="1:22" ht="15" customHeight="1">
      <c r="A1178" s="361"/>
      <c r="B1178" s="77" t="str">
        <f>VLOOKUP($A$1174,PresensiMIPA!$A$7:$W$360,4)</f>
        <v>3526016904040005</v>
      </c>
      <c r="C1178" s="35" t="s">
        <v>24</v>
      </c>
      <c r="D1178" s="84">
        <f>VLOOKUP($A$1174,Raport5!$B$8:$T$280,4)</f>
        <v>86.5</v>
      </c>
      <c r="E1178" s="84">
        <f>VLOOKUP($A$1174,Raport5!$B$8:$T$280,5)</f>
        <v>91.5</v>
      </c>
      <c r="F1178" s="84">
        <f>VLOOKUP($A$1174,Raport5!$B$8:$T$280,6)</f>
        <v>87</v>
      </c>
      <c r="G1178" s="84">
        <f>VLOOKUP($A$1174,Raport5!$B$8:$T$280,7)</f>
        <v>92</v>
      </c>
      <c r="H1178" s="84">
        <f>VLOOKUP($A$1174,Raport5!$B$8:$T$280,8)</f>
        <v>92</v>
      </c>
      <c r="I1178" s="84">
        <f>VLOOKUP($A$1174,Raport5!$B$8:$T$280,9)</f>
        <v>88.5</v>
      </c>
      <c r="J1178" s="84">
        <f>VLOOKUP($A$1174,Raport5!$B$8:$T$280,10)</f>
        <v>92</v>
      </c>
      <c r="K1178" s="84">
        <f>VLOOKUP($A$1174,Raport5!$B$8:$T$280,11)</f>
        <v>91.5</v>
      </c>
      <c r="L1178" s="84">
        <f>VLOOKUP($A$1174,Raport5!$B$8:$T$280,12)</f>
        <v>89.5</v>
      </c>
      <c r="M1178" s="84">
        <f>VLOOKUP($A$1174,Raport5!$B$8:$T$280,13)</f>
        <v>90</v>
      </c>
      <c r="N1178" s="84">
        <f>VLOOKUP($A$1174,Raport5!$B$8:$T$280,14)</f>
        <v>91.5</v>
      </c>
      <c r="O1178" s="84">
        <f>VLOOKUP($A$1174,Raport5!$B$8:$T$280,15)</f>
        <v>95</v>
      </c>
      <c r="P1178" s="84">
        <f>VLOOKUP($A$1174,Raport5!$B$8:$T$280,16)</f>
        <v>92</v>
      </c>
      <c r="Q1178" s="84">
        <f>VLOOKUP($A$1174,Raport5!$B$8:$T$280,17)</f>
        <v>88</v>
      </c>
      <c r="R1178" s="84">
        <f>VLOOKUP($A$1174,Raport5!$B$8:$T$280,18)</f>
        <v>92.5</v>
      </c>
      <c r="S1178" s="38">
        <f t="shared" si="643"/>
        <v>1359.5</v>
      </c>
      <c r="T1178" s="38">
        <f t="shared" si="645"/>
        <v>90.63</v>
      </c>
      <c r="U1178" s="375"/>
      <c r="V1178" s="340"/>
    </row>
    <row r="1179" spans="1:22" ht="15" customHeight="1">
      <c r="A1179" s="361"/>
      <c r="B1179" s="78">
        <f>VLOOKUP($A$1174,PresensiMIPA!$A$7:$W$360,2)</f>
        <v>12476</v>
      </c>
      <c r="C1179" s="35" t="s">
        <v>67</v>
      </c>
      <c r="D1179" s="84">
        <f>VLOOKUP($A$1174,Raport6!$B$8:$T$280,4)</f>
        <v>87</v>
      </c>
      <c r="E1179" s="84">
        <f>VLOOKUP($A$1174,Raport6!$B$8:$T$280,5)</f>
        <v>93</v>
      </c>
      <c r="F1179" s="84">
        <f>VLOOKUP($A$1174,Raport6!$B$8:$T$280,6)</f>
        <v>91</v>
      </c>
      <c r="G1179" s="84">
        <f>VLOOKUP($A$1174,Raport6!$B$8:$T$280,7)</f>
        <v>92</v>
      </c>
      <c r="H1179" s="84">
        <f>VLOOKUP($A$1174,Raport6!$B$8:$T$280,8)</f>
        <v>92.5</v>
      </c>
      <c r="I1179" s="84">
        <f>VLOOKUP($A$1174,Raport6!$B$8:$T$280,9)</f>
        <v>91.5</v>
      </c>
      <c r="J1179" s="84">
        <f>VLOOKUP($A$1174,Raport6!$B$8:$T$280,10)</f>
        <v>94.5</v>
      </c>
      <c r="K1179" s="84">
        <f>VLOOKUP($A$1174,Raport6!$B$8:$T$280,11)</f>
        <v>95.5</v>
      </c>
      <c r="L1179" s="84">
        <f>VLOOKUP($A$1174,Raport6!$B$8:$T$280,12)</f>
        <v>91</v>
      </c>
      <c r="M1179" s="84">
        <f>VLOOKUP($A$1174,Raport6!$B$8:$T$280,13)</f>
        <v>93.5</v>
      </c>
      <c r="N1179" s="84">
        <f>VLOOKUP($A$1174,Raport6!$B$8:$T$280,14)</f>
        <v>93</v>
      </c>
      <c r="O1179" s="84">
        <f>VLOOKUP($A$1174,Raport6!$B$8:$T$280,15)</f>
        <v>95.5</v>
      </c>
      <c r="P1179" s="84">
        <f>VLOOKUP($A$1174,Raport6!$B$8:$T$280,16)</f>
        <v>91</v>
      </c>
      <c r="Q1179" s="84">
        <f>VLOOKUP($A$1174,Raport6!$B$8:$T$280,17)</f>
        <v>89.5</v>
      </c>
      <c r="R1179" s="84">
        <f>VLOOKUP($A$1174,Raport6!$B$8:$T$280,18)</f>
        <v>93.5</v>
      </c>
      <c r="S1179" s="38">
        <f t="shared" si="643"/>
        <v>1384</v>
      </c>
      <c r="T1179" s="38">
        <f t="shared" si="645"/>
        <v>92.27</v>
      </c>
      <c r="U1179" s="375"/>
      <c r="V1179" s="340"/>
    </row>
    <row r="1180" spans="1:22" ht="15" customHeight="1">
      <c r="A1180" s="361"/>
      <c r="B1180" s="78" t="str">
        <f>VLOOKUP($A$1174,PresensiMIPA!$A$7:$W$360,3)</f>
        <v>0049612221</v>
      </c>
      <c r="C1180" s="28" t="s">
        <v>21</v>
      </c>
      <c r="D1180" s="40">
        <f t="shared" ref="D1180:S1180" si="646">ROUND(((D1174+D1175+D1176+D1177+D1178+D1179)/6),2)</f>
        <v>84</v>
      </c>
      <c r="E1180" s="40">
        <f t="shared" si="646"/>
        <v>86.5</v>
      </c>
      <c r="F1180" s="40">
        <f t="shared" si="646"/>
        <v>84.5</v>
      </c>
      <c r="G1180" s="40">
        <f t="shared" si="646"/>
        <v>89</v>
      </c>
      <c r="H1180" s="40">
        <f t="shared" si="646"/>
        <v>84.67</v>
      </c>
      <c r="I1180" s="40">
        <f t="shared" si="646"/>
        <v>85.5</v>
      </c>
      <c r="J1180" s="40">
        <f t="shared" si="646"/>
        <v>89.58</v>
      </c>
      <c r="K1180" s="40">
        <f t="shared" si="646"/>
        <v>87</v>
      </c>
      <c r="L1180" s="40">
        <f t="shared" si="646"/>
        <v>86.42</v>
      </c>
      <c r="M1180" s="40">
        <f t="shared" ref="M1180" si="647">ROUND(((M1174+M1175+M1176+M1177+M1178+M1179)/6),2)</f>
        <v>87.83</v>
      </c>
      <c r="N1180" s="40">
        <f t="shared" si="646"/>
        <v>86.92</v>
      </c>
      <c r="O1180" s="40">
        <f t="shared" si="646"/>
        <v>84.92</v>
      </c>
      <c r="P1180" s="40">
        <f t="shared" si="646"/>
        <v>87.92</v>
      </c>
      <c r="Q1180" s="40">
        <f t="shared" si="646"/>
        <v>83</v>
      </c>
      <c r="R1180" s="40">
        <f t="shared" si="646"/>
        <v>88.08</v>
      </c>
      <c r="S1180" s="39">
        <f t="shared" si="646"/>
        <v>1295.83</v>
      </c>
      <c r="T1180" s="40">
        <f t="shared" si="645"/>
        <v>86.39</v>
      </c>
      <c r="U1180" s="375"/>
      <c r="V1180" s="340"/>
    </row>
    <row r="1181" spans="1:22" ht="15" customHeight="1">
      <c r="A1181" s="361"/>
      <c r="B1181" s="78"/>
      <c r="C1181" s="28" t="s">
        <v>206</v>
      </c>
      <c r="D1181" s="79">
        <f>VLOOKUP($A$1174,'Nilai USP'!$B$8:$T$280,4)</f>
        <v>90</v>
      </c>
      <c r="E1181" s="79">
        <f>VLOOKUP($A$1174,'Nilai USP'!$B$8:$T$280,5)</f>
        <v>76.15384615384616</v>
      </c>
      <c r="F1181" s="79">
        <f>VLOOKUP($A$1174,'Nilai USP'!$B$8:$T$280,6)</f>
        <v>87</v>
      </c>
      <c r="G1181" s="79">
        <f>VLOOKUP($A$1174,'Nilai USP'!$B$8:$T$280,7)</f>
        <v>84</v>
      </c>
      <c r="H1181" s="79">
        <f>VLOOKUP($A$1174,'Nilai USP'!$B$8:$T$280,8)</f>
        <v>87</v>
      </c>
      <c r="I1181" s="79">
        <f>VLOOKUP($A$1174,'Nilai USP'!$B$8:$T$280,9)</f>
        <v>85</v>
      </c>
      <c r="J1181" s="79">
        <f>VLOOKUP($A$1174,'Nilai USP'!$B$8:$T$280,10)</f>
        <v>90</v>
      </c>
      <c r="K1181" s="79">
        <f>VLOOKUP($A$1174,'Nilai USP'!$B$8:$T$280,11)</f>
        <v>92</v>
      </c>
      <c r="L1181" s="79">
        <f>VLOOKUP($A$1174,'Nilai USP'!$B$8:$T$280,12)</f>
        <v>91</v>
      </c>
      <c r="M1181" s="79">
        <f>VLOOKUP($A$1174,'Nilai USP'!$B$8:$T$280,13)</f>
        <v>97.35294117647058</v>
      </c>
      <c r="N1181" s="79">
        <f>VLOOKUP($A$1174,'Nilai USP'!$B$8:$T$280,14)</f>
        <v>80</v>
      </c>
      <c r="O1181" s="79">
        <f>VLOOKUP($A$1174,'Nilai USP'!$B$8:$T$280,15)</f>
        <v>85</v>
      </c>
      <c r="P1181" s="79">
        <f>VLOOKUP($A$1174,'Nilai USP'!$B$8:$T$280,16)</f>
        <v>87</v>
      </c>
      <c r="Q1181" s="79">
        <f>VLOOKUP($A$1174,'Nilai USP'!$B$8:$T$280,17)</f>
        <v>73</v>
      </c>
      <c r="R1181" s="79">
        <f>VLOOKUP($A$1174,'Nilai USP'!$B$8:$T$280,18)</f>
        <v>78</v>
      </c>
      <c r="S1181" s="38">
        <f t="shared" ref="S1181:S1188" si="648">SUM(D1181:R1181)</f>
        <v>1282.5067873303169</v>
      </c>
      <c r="T1181" s="38">
        <f t="shared" si="645"/>
        <v>85.5</v>
      </c>
      <c r="U1181" s="375"/>
      <c r="V1181" s="340"/>
    </row>
    <row r="1182" spans="1:22" ht="15" customHeight="1" thickBot="1">
      <c r="A1182" s="362"/>
      <c r="B1182" s="29"/>
      <c r="C1182" s="37" t="s">
        <v>205</v>
      </c>
      <c r="D1182" s="41">
        <f t="shared" ref="D1182:R1182" si="649">ROUND((D1180*$V$6+D1181*$V$7),0)</f>
        <v>87</v>
      </c>
      <c r="E1182" s="41">
        <f t="shared" si="649"/>
        <v>81</v>
      </c>
      <c r="F1182" s="41">
        <f t="shared" si="649"/>
        <v>86</v>
      </c>
      <c r="G1182" s="41">
        <f t="shared" si="649"/>
        <v>87</v>
      </c>
      <c r="H1182" s="41">
        <f t="shared" si="649"/>
        <v>86</v>
      </c>
      <c r="I1182" s="41">
        <f t="shared" si="649"/>
        <v>85</v>
      </c>
      <c r="J1182" s="41">
        <f t="shared" si="649"/>
        <v>90</v>
      </c>
      <c r="K1182" s="41">
        <f t="shared" si="649"/>
        <v>90</v>
      </c>
      <c r="L1182" s="41">
        <f t="shared" si="649"/>
        <v>89</v>
      </c>
      <c r="M1182" s="41">
        <f t="shared" si="649"/>
        <v>93</v>
      </c>
      <c r="N1182" s="41">
        <f t="shared" si="649"/>
        <v>83</v>
      </c>
      <c r="O1182" s="41">
        <f t="shared" si="649"/>
        <v>85</v>
      </c>
      <c r="P1182" s="41">
        <f t="shared" si="649"/>
        <v>87</v>
      </c>
      <c r="Q1182" s="41">
        <f t="shared" si="649"/>
        <v>78</v>
      </c>
      <c r="R1182" s="41">
        <f t="shared" si="649"/>
        <v>83</v>
      </c>
      <c r="S1182" s="41">
        <f t="shared" si="648"/>
        <v>1290</v>
      </c>
      <c r="T1182" s="41">
        <f t="shared" si="645"/>
        <v>86</v>
      </c>
      <c r="U1182" s="376"/>
      <c r="V1182" s="341"/>
    </row>
    <row r="1183" spans="1:22" ht="15" customHeight="1" thickTop="1">
      <c r="A1183" s="377">
        <v>131</v>
      </c>
      <c r="B1183" s="26"/>
      <c r="C1183" s="34" t="s">
        <v>34</v>
      </c>
      <c r="D1183" s="83">
        <f>VLOOKUP($A$1183,Raport1!$B$8:$T$280,4)</f>
        <v>76</v>
      </c>
      <c r="E1183" s="83">
        <f>VLOOKUP($A$1183,Raport1!$B$8:$T$280,5)</f>
        <v>77.5</v>
      </c>
      <c r="F1183" s="83">
        <f>VLOOKUP($A$1183,Raport1!$B$8:$T$280,6)</f>
        <v>74.5</v>
      </c>
      <c r="G1183" s="83">
        <f>VLOOKUP($A$1183,Raport1!$B$8:$T$280,7)</f>
        <v>74</v>
      </c>
      <c r="H1183" s="83">
        <f>VLOOKUP($A$1183,Raport1!$B$8:$T$280,8)</f>
        <v>81</v>
      </c>
      <c r="I1183" s="83">
        <f>VLOOKUP($A$1183,Raport1!$B$8:$T$280,9)</f>
        <v>80.5</v>
      </c>
      <c r="J1183" s="83">
        <f>VLOOKUP($A$1183,Raport1!$B$8:$T$280,10)</f>
        <v>83</v>
      </c>
      <c r="K1183" s="83">
        <f>VLOOKUP($A$1183,Raport1!$B$8:$T$280,11)</f>
        <v>82</v>
      </c>
      <c r="L1183" s="83">
        <f>VLOOKUP($A$1183,Raport1!$B$8:$T$280,12)</f>
        <v>84</v>
      </c>
      <c r="M1183" s="83">
        <f>VLOOKUP($A$1183,Raport1!$B$8:$T$280,13)</f>
        <v>77.5</v>
      </c>
      <c r="N1183" s="83">
        <f>VLOOKUP($A$1183,Raport1!$B$8:$T$280,14)</f>
        <v>71.5</v>
      </c>
      <c r="O1183" s="83">
        <f>VLOOKUP($A$1183,Raport1!$B$8:$T$280,15)</f>
        <v>79.5</v>
      </c>
      <c r="P1183" s="83">
        <f>VLOOKUP($A$1183,Raport1!$B$8:$T$280,16)</f>
        <v>71</v>
      </c>
      <c r="Q1183" s="83">
        <f>VLOOKUP($A$1183,Raport1!$B$8:$T$280,17)</f>
        <v>79.5</v>
      </c>
      <c r="R1183" s="83">
        <f>VLOOKUP($A$1183,Raport1!$B$8:$T$280,18)</f>
        <v>79</v>
      </c>
      <c r="S1183" s="80">
        <f t="shared" si="648"/>
        <v>1170.5</v>
      </c>
      <c r="T1183" s="80">
        <f t="shared" ref="T1183:T1191" si="650">ROUND(S1183/COUNT(D1183:R1183),2)</f>
        <v>78.03</v>
      </c>
      <c r="U1183" s="337" t="s">
        <v>203</v>
      </c>
      <c r="V1183" s="340" t="s">
        <v>33</v>
      </c>
    </row>
    <row r="1184" spans="1:22" ht="15" customHeight="1">
      <c r="A1184" s="361"/>
      <c r="B1184" s="26"/>
      <c r="C1184" s="35" t="s">
        <v>35</v>
      </c>
      <c r="D1184" s="84">
        <f>VLOOKUP($A$1183,Raport2!$B$8:$T$280,4)</f>
        <v>78</v>
      </c>
      <c r="E1184" s="84">
        <f>VLOOKUP($A$1183,Raport2!$B$8:$T$280,5)</f>
        <v>80</v>
      </c>
      <c r="F1184" s="84">
        <f>VLOOKUP($A$1183,Raport2!$B$8:$T$280,6)</f>
        <v>77</v>
      </c>
      <c r="G1184" s="84">
        <f>VLOOKUP($A$1183,Raport2!$B$8:$T$280,7)</f>
        <v>78</v>
      </c>
      <c r="H1184" s="84">
        <f>VLOOKUP($A$1183,Raport2!$B$8:$T$280,8)</f>
        <v>81</v>
      </c>
      <c r="I1184" s="84">
        <f>VLOOKUP($A$1183,Raport2!$B$8:$T$280,9)</f>
        <v>83.5</v>
      </c>
      <c r="J1184" s="84">
        <f>VLOOKUP($A$1183,Raport2!$B$8:$T$280,10)</f>
        <v>86</v>
      </c>
      <c r="K1184" s="84">
        <f>VLOOKUP($A$1183,Raport2!$B$8:$T$280,11)</f>
        <v>83</v>
      </c>
      <c r="L1184" s="84">
        <f>VLOOKUP($A$1183,Raport2!$B$8:$T$280,12)</f>
        <v>84.5</v>
      </c>
      <c r="M1184" s="84">
        <f>VLOOKUP($A$1183,Raport2!$B$8:$T$280,13)</f>
        <v>82.5</v>
      </c>
      <c r="N1184" s="84">
        <f>VLOOKUP($A$1183,Raport2!$B$8:$T$280,14)</f>
        <v>77</v>
      </c>
      <c r="O1184" s="84">
        <f>VLOOKUP($A$1183,Raport2!$B$8:$T$280,15)</f>
        <v>80.5</v>
      </c>
      <c r="P1184" s="84">
        <f>VLOOKUP($A$1183,Raport2!$B$8:$T$280,16)</f>
        <v>81.5</v>
      </c>
      <c r="Q1184" s="84">
        <f>VLOOKUP($A$1183,Raport2!$B$8:$T$280,17)</f>
        <v>83</v>
      </c>
      <c r="R1184" s="84">
        <f>VLOOKUP($A$1183,Raport2!$B$8:$T$280,18)</f>
        <v>85.5</v>
      </c>
      <c r="S1184" s="38">
        <f t="shared" si="648"/>
        <v>1221</v>
      </c>
      <c r="T1184" s="38">
        <f t="shared" si="650"/>
        <v>81.400000000000006</v>
      </c>
      <c r="U1184" s="375"/>
      <c r="V1184" s="340"/>
    </row>
    <row r="1185" spans="1:22" ht="15" customHeight="1">
      <c r="A1185" s="361"/>
      <c r="B1185" s="342" t="str">
        <f>VLOOKUP($A$1183,PresensiMIPA!$A$7:$W$360,7)</f>
        <v>SISTIFANIE PUTRI HANDAYANI</v>
      </c>
      <c r="C1185" s="35" t="s">
        <v>22</v>
      </c>
      <c r="D1185" s="84">
        <f>VLOOKUP($A$1183,Raport3!$B$8:$T$280,4)</f>
        <v>82.5</v>
      </c>
      <c r="E1185" s="84">
        <f>VLOOKUP($A$1183,Raport3!$B$8:$T$280,5)</f>
        <v>82.5</v>
      </c>
      <c r="F1185" s="84">
        <f>VLOOKUP($A$1183,Raport3!$B$8:$T$280,6)</f>
        <v>85.5</v>
      </c>
      <c r="G1185" s="84">
        <f>VLOOKUP($A$1183,Raport3!$B$8:$T$280,7)</f>
        <v>80</v>
      </c>
      <c r="H1185" s="84">
        <f>VLOOKUP($A$1183,Raport3!$B$8:$T$280,8)</f>
        <v>85</v>
      </c>
      <c r="I1185" s="84">
        <f>VLOOKUP($A$1183,Raport3!$B$8:$T$280,9)</f>
        <v>87.5</v>
      </c>
      <c r="J1185" s="84">
        <f>VLOOKUP($A$1183,Raport3!$B$8:$T$280,10)</f>
        <v>90</v>
      </c>
      <c r="K1185" s="84">
        <f>VLOOKUP($A$1183,Raport3!$B$8:$T$280,11)</f>
        <v>85</v>
      </c>
      <c r="L1185" s="84">
        <f>VLOOKUP($A$1183,Raport3!$B$8:$T$280,12)</f>
        <v>81.5</v>
      </c>
      <c r="M1185" s="84">
        <f>VLOOKUP($A$1183,Raport3!$B$8:$T$280,13)</f>
        <v>86.5</v>
      </c>
      <c r="N1185" s="84">
        <f>VLOOKUP($A$1183,Raport3!$B$8:$T$280,14)</f>
        <v>80.5</v>
      </c>
      <c r="O1185" s="84">
        <f>VLOOKUP($A$1183,Raport3!$B$8:$T$280,15)</f>
        <v>82.5</v>
      </c>
      <c r="P1185" s="84">
        <f>VLOOKUP($A$1183,Raport3!$B$8:$T$280,16)</f>
        <v>86</v>
      </c>
      <c r="Q1185" s="84">
        <f>VLOOKUP($A$1183,Raport3!$B$8:$T$280,17)</f>
        <v>83</v>
      </c>
      <c r="R1185" s="84">
        <f>VLOOKUP($A$1183,Raport3!$B$8:$T$280,18)</f>
        <v>86.5</v>
      </c>
      <c r="S1185" s="38">
        <f t="shared" si="648"/>
        <v>1264.5</v>
      </c>
      <c r="T1185" s="38">
        <f t="shared" si="650"/>
        <v>84.3</v>
      </c>
      <c r="U1185" s="375"/>
      <c r="V1185" s="340"/>
    </row>
    <row r="1186" spans="1:22" ht="15" customHeight="1">
      <c r="A1186" s="361"/>
      <c r="B1186" s="342"/>
      <c r="C1186" s="35" t="s">
        <v>23</v>
      </c>
      <c r="D1186" s="84">
        <f>VLOOKUP($A$1183,Raport4!$B$8:$T$255,4)</f>
        <v>85.5</v>
      </c>
      <c r="E1186" s="84">
        <f>VLOOKUP($A$1183,Raport4!$B$8:$T$255,5)</f>
        <v>87</v>
      </c>
      <c r="F1186" s="84">
        <f>VLOOKUP($A$1183,Raport4!$B$8:$T$255,6)</f>
        <v>86</v>
      </c>
      <c r="G1186" s="84">
        <f>VLOOKUP($A$1183,Raport4!$B$8:$T$255,7)</f>
        <v>81.5</v>
      </c>
      <c r="H1186" s="84">
        <f>VLOOKUP($A$1183,Raport4!$B$8:$T$255,8)</f>
        <v>89</v>
      </c>
      <c r="I1186" s="84">
        <f>VLOOKUP($A$1183,Raport4!$B$8:$T$255,9)</f>
        <v>90</v>
      </c>
      <c r="J1186" s="84">
        <f>VLOOKUP($A$1183,Raport4!$B$8:$T$255,10)</f>
        <v>91.5</v>
      </c>
      <c r="K1186" s="84">
        <f>VLOOKUP($A$1183,Raport4!$B$8:$T$255,11)</f>
        <v>86</v>
      </c>
      <c r="L1186" s="84">
        <f>VLOOKUP($A$1183,Raport4!$B$8:$T$255,12)</f>
        <v>87.5</v>
      </c>
      <c r="M1186" s="84">
        <f>VLOOKUP($A$1183,Raport4!$B$8:$T$255,12)</f>
        <v>87.5</v>
      </c>
      <c r="N1186" s="84">
        <f>VLOOKUP($A$1183,Raport4!$B$8:$T$255,14)</f>
        <v>84.5</v>
      </c>
      <c r="O1186" s="84">
        <f>VLOOKUP($A$1183,Raport4!$B$8:$T$255,15)</f>
        <v>85</v>
      </c>
      <c r="P1186" s="84">
        <f>VLOOKUP($A$1183,Raport4!$B$8:$T$255,16)</f>
        <v>85.5</v>
      </c>
      <c r="Q1186" s="84">
        <f>VLOOKUP($A$1183,Raport4!$B$8:$T$255,17)</f>
        <v>85</v>
      </c>
      <c r="R1186" s="84">
        <f>VLOOKUP($A$1183,Raport4!$B$8:$T$255,18)</f>
        <v>85.5</v>
      </c>
      <c r="S1186" s="38">
        <f t="shared" si="648"/>
        <v>1297</v>
      </c>
      <c r="T1186" s="38">
        <f t="shared" si="650"/>
        <v>86.47</v>
      </c>
      <c r="U1186" s="375"/>
      <c r="V1186" s="340"/>
    </row>
    <row r="1187" spans="1:22" ht="15" customHeight="1">
      <c r="A1187" s="361"/>
      <c r="B1187" s="77" t="str">
        <f>VLOOKUP($A$1183,PresensiMIPA!$A$7:$W$360,4)</f>
        <v>3526045910030001</v>
      </c>
      <c r="C1187" s="35" t="s">
        <v>24</v>
      </c>
      <c r="D1187" s="84">
        <f>VLOOKUP($A$1183,Raport5!$B$8:$T$280,4)</f>
        <v>96</v>
      </c>
      <c r="E1187" s="84">
        <f>VLOOKUP($A$1183,Raport5!$B$8:$T$280,5)</f>
        <v>93</v>
      </c>
      <c r="F1187" s="84">
        <f>VLOOKUP($A$1183,Raport5!$B$8:$T$280,6)</f>
        <v>88</v>
      </c>
      <c r="G1187" s="84">
        <f>VLOOKUP($A$1183,Raport5!$B$8:$T$280,7)</f>
        <v>82</v>
      </c>
      <c r="H1187" s="84">
        <f>VLOOKUP($A$1183,Raport5!$B$8:$T$280,8)</f>
        <v>93</v>
      </c>
      <c r="I1187" s="84">
        <f>VLOOKUP($A$1183,Raport5!$B$8:$T$280,9)</f>
        <v>91</v>
      </c>
      <c r="J1187" s="84">
        <f>VLOOKUP($A$1183,Raport5!$B$8:$T$280,10)</f>
        <v>93.5</v>
      </c>
      <c r="K1187" s="84">
        <f>VLOOKUP($A$1183,Raport5!$B$8:$T$280,11)</f>
        <v>92.5</v>
      </c>
      <c r="L1187" s="84">
        <f>VLOOKUP($A$1183,Raport5!$B$8:$T$280,12)</f>
        <v>89</v>
      </c>
      <c r="M1187" s="84">
        <f>VLOOKUP($A$1183,Raport5!$B$8:$T$280,13)</f>
        <v>90.5</v>
      </c>
      <c r="N1187" s="84">
        <f>VLOOKUP($A$1183,Raport5!$B$8:$T$280,14)</f>
        <v>88</v>
      </c>
      <c r="O1187" s="84">
        <f>VLOOKUP($A$1183,Raport5!$B$8:$T$280,15)</f>
        <v>93.5</v>
      </c>
      <c r="P1187" s="84">
        <f>VLOOKUP($A$1183,Raport5!$B$8:$T$280,16)</f>
        <v>86.5</v>
      </c>
      <c r="Q1187" s="84">
        <f>VLOOKUP($A$1183,Raport5!$B$8:$T$280,17)</f>
        <v>88</v>
      </c>
      <c r="R1187" s="84">
        <f>VLOOKUP($A$1183,Raport5!$B$8:$T$280,18)</f>
        <v>88.5</v>
      </c>
      <c r="S1187" s="38">
        <f t="shared" si="648"/>
        <v>1353</v>
      </c>
      <c r="T1187" s="38">
        <f t="shared" si="650"/>
        <v>90.2</v>
      </c>
      <c r="U1187" s="375"/>
      <c r="V1187" s="340"/>
    </row>
    <row r="1188" spans="1:22" ht="15" customHeight="1">
      <c r="A1188" s="361"/>
      <c r="B1188" s="78">
        <f>VLOOKUP($A$1183,PresensiMIPA!$A$7:$W$360,2)</f>
        <v>12492</v>
      </c>
      <c r="C1188" s="35" t="s">
        <v>67</v>
      </c>
      <c r="D1188" s="84">
        <f>VLOOKUP($A$1183,Raport6!$B$8:$T$280,4)</f>
        <v>96</v>
      </c>
      <c r="E1188" s="84">
        <f>VLOOKUP($A$1183,Raport6!$B$8:$T$280,5)</f>
        <v>95.5</v>
      </c>
      <c r="F1188" s="84">
        <f>VLOOKUP($A$1183,Raport6!$B$8:$T$280,6)</f>
        <v>91</v>
      </c>
      <c r="G1188" s="84">
        <f>VLOOKUP($A$1183,Raport6!$B$8:$T$280,7)</f>
        <v>82</v>
      </c>
      <c r="H1188" s="84">
        <f>VLOOKUP($A$1183,Raport6!$B$8:$T$280,8)</f>
        <v>93</v>
      </c>
      <c r="I1188" s="84">
        <f>VLOOKUP($A$1183,Raport6!$B$8:$T$280,9)</f>
        <v>92</v>
      </c>
      <c r="J1188" s="84">
        <f>VLOOKUP($A$1183,Raport6!$B$8:$T$280,10)</f>
        <v>96.5</v>
      </c>
      <c r="K1188" s="84">
        <f>VLOOKUP($A$1183,Raport6!$B$8:$T$280,11)</f>
        <v>95.5</v>
      </c>
      <c r="L1188" s="84">
        <f>VLOOKUP($A$1183,Raport6!$B$8:$T$280,12)</f>
        <v>94.5</v>
      </c>
      <c r="M1188" s="84">
        <f>VLOOKUP($A$1183,Raport6!$B$8:$T$280,13)</f>
        <v>93.5</v>
      </c>
      <c r="N1188" s="84">
        <f>VLOOKUP($A$1183,Raport6!$B$8:$T$280,14)</f>
        <v>89.5</v>
      </c>
      <c r="O1188" s="84">
        <f>VLOOKUP($A$1183,Raport6!$B$8:$T$280,15)</f>
        <v>93.5</v>
      </c>
      <c r="P1188" s="84">
        <f>VLOOKUP($A$1183,Raport6!$B$8:$T$280,16)</f>
        <v>86.5</v>
      </c>
      <c r="Q1188" s="84">
        <f>VLOOKUP($A$1183,Raport6!$B$8:$T$280,17)</f>
        <v>89</v>
      </c>
      <c r="R1188" s="84">
        <f>VLOOKUP($A$1183,Raport6!$B$8:$T$280,18)</f>
        <v>89.5</v>
      </c>
      <c r="S1188" s="38">
        <f t="shared" si="648"/>
        <v>1377.5</v>
      </c>
      <c r="T1188" s="38">
        <f t="shared" si="650"/>
        <v>91.83</v>
      </c>
      <c r="U1188" s="375"/>
      <c r="V1188" s="340"/>
    </row>
    <row r="1189" spans="1:22" ht="15" customHeight="1">
      <c r="A1189" s="361"/>
      <c r="B1189" s="78" t="str">
        <f>VLOOKUP($A$1183,PresensiMIPA!$A$7:$W$360,3)</f>
        <v>0043352781</v>
      </c>
      <c r="C1189" s="28" t="s">
        <v>21</v>
      </c>
      <c r="D1189" s="40">
        <f t="shared" ref="D1189:S1189" si="651">ROUND(((D1183+D1184+D1185+D1186+D1187+D1188)/6),2)</f>
        <v>85.67</v>
      </c>
      <c r="E1189" s="40">
        <f t="shared" si="651"/>
        <v>85.92</v>
      </c>
      <c r="F1189" s="40">
        <f t="shared" si="651"/>
        <v>83.67</v>
      </c>
      <c r="G1189" s="40">
        <f t="shared" si="651"/>
        <v>79.58</v>
      </c>
      <c r="H1189" s="40">
        <f t="shared" si="651"/>
        <v>87</v>
      </c>
      <c r="I1189" s="40">
        <f t="shared" si="651"/>
        <v>87.42</v>
      </c>
      <c r="J1189" s="40">
        <f t="shared" si="651"/>
        <v>90.08</v>
      </c>
      <c r="K1189" s="40">
        <f t="shared" si="651"/>
        <v>87.33</v>
      </c>
      <c r="L1189" s="40">
        <f t="shared" si="651"/>
        <v>86.83</v>
      </c>
      <c r="M1189" s="40">
        <f t="shared" ref="M1189" si="652">ROUND(((M1183+M1184+M1185+M1186+M1187+M1188)/6),2)</f>
        <v>86.33</v>
      </c>
      <c r="N1189" s="40">
        <f t="shared" si="651"/>
        <v>81.83</v>
      </c>
      <c r="O1189" s="40">
        <f t="shared" si="651"/>
        <v>85.75</v>
      </c>
      <c r="P1189" s="40">
        <f t="shared" si="651"/>
        <v>82.83</v>
      </c>
      <c r="Q1189" s="40">
        <f t="shared" si="651"/>
        <v>84.58</v>
      </c>
      <c r="R1189" s="40">
        <f t="shared" si="651"/>
        <v>85.75</v>
      </c>
      <c r="S1189" s="39">
        <f t="shared" si="651"/>
        <v>1280.58</v>
      </c>
      <c r="T1189" s="40">
        <f t="shared" si="650"/>
        <v>85.37</v>
      </c>
      <c r="U1189" s="375"/>
      <c r="V1189" s="340"/>
    </row>
    <row r="1190" spans="1:22" ht="15" customHeight="1">
      <c r="A1190" s="361"/>
      <c r="B1190" s="78"/>
      <c r="C1190" s="28" t="s">
        <v>206</v>
      </c>
      <c r="D1190" s="79">
        <f>VLOOKUP($A$1183,'Nilai USP'!$B$8:$T$280,4)</f>
        <v>96</v>
      </c>
      <c r="E1190" s="79">
        <f>VLOOKUP($A$1183,'Nilai USP'!$B$8:$T$280,5)</f>
        <v>87.692307692307693</v>
      </c>
      <c r="F1190" s="79">
        <f>VLOOKUP($A$1183,'Nilai USP'!$B$8:$T$280,6)</f>
        <v>91</v>
      </c>
      <c r="G1190" s="79">
        <f>VLOOKUP($A$1183,'Nilai USP'!$B$8:$T$280,7)</f>
        <v>91</v>
      </c>
      <c r="H1190" s="79">
        <f>VLOOKUP($A$1183,'Nilai USP'!$B$8:$T$280,8)</f>
        <v>82</v>
      </c>
      <c r="I1190" s="79">
        <f>VLOOKUP($A$1183,'Nilai USP'!$B$8:$T$280,9)</f>
        <v>93</v>
      </c>
      <c r="J1190" s="79">
        <f>VLOOKUP($A$1183,'Nilai USP'!$B$8:$T$280,10)</f>
        <v>90</v>
      </c>
      <c r="K1190" s="79">
        <f>VLOOKUP($A$1183,'Nilai USP'!$B$8:$T$280,11)</f>
        <v>95</v>
      </c>
      <c r="L1190" s="79">
        <f>VLOOKUP($A$1183,'Nilai USP'!$B$8:$T$280,12)</f>
        <v>95</v>
      </c>
      <c r="M1190" s="79">
        <f>VLOOKUP($A$1183,'Nilai USP'!$B$8:$T$280,13)</f>
        <v>94.705882352941174</v>
      </c>
      <c r="N1190" s="79">
        <f>VLOOKUP($A$1183,'Nilai USP'!$B$8:$T$280,14)</f>
        <v>88</v>
      </c>
      <c r="O1190" s="79">
        <f>VLOOKUP($A$1183,'Nilai USP'!$B$8:$T$280,15)</f>
        <v>80</v>
      </c>
      <c r="P1190" s="79">
        <f>VLOOKUP($A$1183,'Nilai USP'!$B$8:$T$280,16)</f>
        <v>92</v>
      </c>
      <c r="Q1190" s="79">
        <f>VLOOKUP($A$1183,'Nilai USP'!$B$8:$T$280,17)</f>
        <v>83</v>
      </c>
      <c r="R1190" s="79">
        <f>VLOOKUP($A$1183,'Nilai USP'!$B$8:$T$280,18)</f>
        <v>89</v>
      </c>
      <c r="S1190" s="38">
        <f t="shared" ref="S1190:S1197" si="653">SUM(D1190:R1190)</f>
        <v>1347.3981900452488</v>
      </c>
      <c r="T1190" s="38">
        <f t="shared" si="650"/>
        <v>89.83</v>
      </c>
      <c r="U1190" s="375"/>
      <c r="V1190" s="340"/>
    </row>
    <row r="1191" spans="1:22" ht="15" customHeight="1" thickBot="1">
      <c r="A1191" s="362"/>
      <c r="B1191" s="29"/>
      <c r="C1191" s="37" t="s">
        <v>205</v>
      </c>
      <c r="D1191" s="41">
        <f t="shared" ref="D1191:R1191" si="654">ROUND((D1189*$V$6+D1190*$V$7),0)</f>
        <v>91</v>
      </c>
      <c r="E1191" s="41">
        <f t="shared" si="654"/>
        <v>87</v>
      </c>
      <c r="F1191" s="41">
        <f t="shared" si="654"/>
        <v>87</v>
      </c>
      <c r="G1191" s="41">
        <f t="shared" si="654"/>
        <v>85</v>
      </c>
      <c r="H1191" s="41">
        <f t="shared" si="654"/>
        <v>85</v>
      </c>
      <c r="I1191" s="41">
        <f t="shared" si="654"/>
        <v>90</v>
      </c>
      <c r="J1191" s="41">
        <f t="shared" si="654"/>
        <v>90</v>
      </c>
      <c r="K1191" s="41">
        <f t="shared" si="654"/>
        <v>91</v>
      </c>
      <c r="L1191" s="41">
        <f t="shared" si="654"/>
        <v>91</v>
      </c>
      <c r="M1191" s="41">
        <f t="shared" si="654"/>
        <v>91</v>
      </c>
      <c r="N1191" s="41">
        <f t="shared" si="654"/>
        <v>85</v>
      </c>
      <c r="O1191" s="41">
        <f t="shared" si="654"/>
        <v>83</v>
      </c>
      <c r="P1191" s="41">
        <f t="shared" si="654"/>
        <v>87</v>
      </c>
      <c r="Q1191" s="41">
        <f t="shared" si="654"/>
        <v>84</v>
      </c>
      <c r="R1191" s="41">
        <f t="shared" si="654"/>
        <v>87</v>
      </c>
      <c r="S1191" s="41">
        <f t="shared" si="653"/>
        <v>1314</v>
      </c>
      <c r="T1191" s="41">
        <f t="shared" si="650"/>
        <v>87.6</v>
      </c>
      <c r="U1191" s="376"/>
      <c r="V1191" s="341"/>
    </row>
    <row r="1192" spans="1:22" ht="15" customHeight="1" thickTop="1">
      <c r="A1192" s="377">
        <v>132</v>
      </c>
      <c r="B1192" s="26"/>
      <c r="C1192" s="34" t="s">
        <v>34</v>
      </c>
      <c r="D1192" s="83">
        <f>VLOOKUP($A$1192,Raport1!$B$8:$T$280,4)</f>
        <v>76</v>
      </c>
      <c r="E1192" s="83">
        <f>VLOOKUP($A$1192,Raport1!$B$8:$T$280,5)</f>
        <v>78</v>
      </c>
      <c r="F1192" s="83">
        <f>VLOOKUP($A$1192,Raport1!$B$8:$T$280,6)</f>
        <v>74</v>
      </c>
      <c r="G1192" s="83">
        <f>VLOOKUP($A$1192,Raport1!$B$8:$T$280,7)</f>
        <v>80</v>
      </c>
      <c r="H1192" s="83">
        <f>VLOOKUP($A$1192,Raport1!$B$8:$T$280,8)</f>
        <v>83</v>
      </c>
      <c r="I1192" s="83">
        <f>VLOOKUP($A$1192,Raport1!$B$8:$T$280,9)</f>
        <v>77.5</v>
      </c>
      <c r="J1192" s="83">
        <f>VLOOKUP($A$1192,Raport1!$B$8:$T$280,10)</f>
        <v>80</v>
      </c>
      <c r="K1192" s="83">
        <f>VLOOKUP($A$1192,Raport1!$B$8:$T$280,11)</f>
        <v>82.5</v>
      </c>
      <c r="L1192" s="83">
        <f>VLOOKUP($A$1192,Raport1!$B$8:$T$280,12)</f>
        <v>82</v>
      </c>
      <c r="M1192" s="83">
        <f>VLOOKUP($A$1192,Raport1!$B$8:$T$280,13)</f>
        <v>76</v>
      </c>
      <c r="N1192" s="83">
        <f>VLOOKUP($A$1192,Raport1!$B$8:$T$280,14)</f>
        <v>73.5</v>
      </c>
      <c r="O1192" s="83">
        <f>VLOOKUP($A$1192,Raport1!$B$8:$T$280,15)</f>
        <v>79.5</v>
      </c>
      <c r="P1192" s="83">
        <f>VLOOKUP($A$1192,Raport1!$B$8:$T$280,16)</f>
        <v>71</v>
      </c>
      <c r="Q1192" s="83">
        <f>VLOOKUP($A$1192,Raport1!$B$8:$T$280,17)</f>
        <v>79</v>
      </c>
      <c r="R1192" s="83">
        <f>VLOOKUP($A$1192,Raport1!$B$8:$T$280,18)</f>
        <v>78.5</v>
      </c>
      <c r="S1192" s="80">
        <f t="shared" si="653"/>
        <v>1170.5</v>
      </c>
      <c r="T1192" s="80">
        <f t="shared" ref="T1192:T1200" si="655">ROUND(S1192/COUNT(D1192:R1192),2)</f>
        <v>78.03</v>
      </c>
      <c r="U1192" s="337" t="s">
        <v>203</v>
      </c>
      <c r="V1192" s="340" t="s">
        <v>33</v>
      </c>
    </row>
    <row r="1193" spans="1:22" ht="15" customHeight="1">
      <c r="A1193" s="361"/>
      <c r="B1193" s="26"/>
      <c r="C1193" s="35" t="s">
        <v>35</v>
      </c>
      <c r="D1193" s="84">
        <f>VLOOKUP($A$1192,Raport2!$B$8:$T$280,4)</f>
        <v>78</v>
      </c>
      <c r="E1193" s="84">
        <f>VLOOKUP($A$1192,Raport2!$B$8:$T$280,5)</f>
        <v>79</v>
      </c>
      <c r="F1193" s="84">
        <f>VLOOKUP($A$1192,Raport2!$B$8:$T$280,6)</f>
        <v>77.5</v>
      </c>
      <c r="G1193" s="84">
        <f>VLOOKUP($A$1192,Raport2!$B$8:$T$280,7)</f>
        <v>83</v>
      </c>
      <c r="H1193" s="84">
        <f>VLOOKUP($A$1192,Raport2!$B$8:$T$280,8)</f>
        <v>83</v>
      </c>
      <c r="I1193" s="84">
        <f>VLOOKUP($A$1192,Raport2!$B$8:$T$280,9)</f>
        <v>80.5</v>
      </c>
      <c r="J1193" s="84">
        <f>VLOOKUP($A$1192,Raport2!$B$8:$T$280,10)</f>
        <v>81.5</v>
      </c>
      <c r="K1193" s="84">
        <f>VLOOKUP($A$1192,Raport2!$B$8:$T$280,11)</f>
        <v>83.5</v>
      </c>
      <c r="L1193" s="84">
        <f>VLOOKUP($A$1192,Raport2!$B$8:$T$280,12)</f>
        <v>82.5</v>
      </c>
      <c r="M1193" s="84">
        <f>VLOOKUP($A$1192,Raport2!$B$8:$T$280,13)</f>
        <v>80.5</v>
      </c>
      <c r="N1193" s="84">
        <f>VLOOKUP($A$1192,Raport2!$B$8:$T$280,14)</f>
        <v>77</v>
      </c>
      <c r="O1193" s="84">
        <f>VLOOKUP($A$1192,Raport2!$B$8:$T$280,15)</f>
        <v>78</v>
      </c>
      <c r="P1193" s="84">
        <f>VLOOKUP($A$1192,Raport2!$B$8:$T$280,16)</f>
        <v>80.5</v>
      </c>
      <c r="Q1193" s="84">
        <f>VLOOKUP($A$1192,Raport2!$B$8:$T$280,17)</f>
        <v>81</v>
      </c>
      <c r="R1193" s="84">
        <f>VLOOKUP($A$1192,Raport2!$B$8:$T$280,18)</f>
        <v>80</v>
      </c>
      <c r="S1193" s="38">
        <f t="shared" si="653"/>
        <v>1205.5</v>
      </c>
      <c r="T1193" s="38">
        <f t="shared" si="655"/>
        <v>80.37</v>
      </c>
      <c r="U1193" s="375"/>
      <c r="V1193" s="340"/>
    </row>
    <row r="1194" spans="1:22" ht="15" customHeight="1">
      <c r="A1194" s="361"/>
      <c r="B1194" s="342" t="str">
        <f>VLOOKUP($A$1192,PresensiMIPA!$A$7:$W$360,7)</f>
        <v>Sonia Anindhiya Putri Kurniawan</v>
      </c>
      <c r="C1194" s="35" t="s">
        <v>22</v>
      </c>
      <c r="D1194" s="84">
        <f>VLOOKUP($A$1192,Raport3!$B$8:$T$280,4)</f>
        <v>81</v>
      </c>
      <c r="E1194" s="84">
        <f>VLOOKUP($A$1192,Raport3!$B$8:$T$280,5)</f>
        <v>80</v>
      </c>
      <c r="F1194" s="84">
        <f>VLOOKUP($A$1192,Raport3!$B$8:$T$280,6)</f>
        <v>81.5</v>
      </c>
      <c r="G1194" s="84">
        <f>VLOOKUP($A$1192,Raport3!$B$8:$T$280,7)</f>
        <v>85.5</v>
      </c>
      <c r="H1194" s="84">
        <f>VLOOKUP($A$1192,Raport3!$B$8:$T$280,8)</f>
        <v>85</v>
      </c>
      <c r="I1194" s="84">
        <f>VLOOKUP($A$1192,Raport3!$B$8:$T$280,9)</f>
        <v>81</v>
      </c>
      <c r="J1194" s="84">
        <f>VLOOKUP($A$1192,Raport3!$B$8:$T$280,10)</f>
        <v>85</v>
      </c>
      <c r="K1194" s="84">
        <f>VLOOKUP($A$1192,Raport3!$B$8:$T$280,11)</f>
        <v>85</v>
      </c>
      <c r="L1194" s="84">
        <f>VLOOKUP($A$1192,Raport3!$B$8:$T$280,12)</f>
        <v>79.5</v>
      </c>
      <c r="M1194" s="84">
        <f>VLOOKUP($A$1192,Raport3!$B$8:$T$280,13)</f>
        <v>86</v>
      </c>
      <c r="N1194" s="84">
        <f>VLOOKUP($A$1192,Raport3!$B$8:$T$280,14)</f>
        <v>83</v>
      </c>
      <c r="O1194" s="84">
        <f>VLOOKUP($A$1192,Raport3!$B$8:$T$280,15)</f>
        <v>72</v>
      </c>
      <c r="P1194" s="84">
        <f>VLOOKUP($A$1192,Raport3!$B$8:$T$280,16)</f>
        <v>81</v>
      </c>
      <c r="Q1194" s="84">
        <f>VLOOKUP($A$1192,Raport3!$B$8:$T$280,17)</f>
        <v>82</v>
      </c>
      <c r="R1194" s="84">
        <f>VLOOKUP($A$1192,Raport3!$B$8:$T$280,18)</f>
        <v>78</v>
      </c>
      <c r="S1194" s="38">
        <f t="shared" si="653"/>
        <v>1225.5</v>
      </c>
      <c r="T1194" s="38">
        <f t="shared" si="655"/>
        <v>81.7</v>
      </c>
      <c r="U1194" s="375"/>
      <c r="V1194" s="340"/>
    </row>
    <row r="1195" spans="1:22" ht="15" customHeight="1">
      <c r="A1195" s="361"/>
      <c r="B1195" s="342"/>
      <c r="C1195" s="35" t="s">
        <v>23</v>
      </c>
      <c r="D1195" s="84">
        <f>VLOOKUP($A$1192,Raport4!$B$8:$T$255,4)</f>
        <v>82.5</v>
      </c>
      <c r="E1195" s="84">
        <f>VLOOKUP($A$1192,Raport4!$B$8:$T$255,5)</f>
        <v>83.5</v>
      </c>
      <c r="F1195" s="84">
        <f>VLOOKUP($A$1192,Raport4!$B$8:$T$255,6)</f>
        <v>83.5</v>
      </c>
      <c r="G1195" s="84">
        <f>VLOOKUP($A$1192,Raport4!$B$8:$T$255,7)</f>
        <v>87</v>
      </c>
      <c r="H1195" s="84">
        <f>VLOOKUP($A$1192,Raport4!$B$8:$T$255,8)</f>
        <v>88</v>
      </c>
      <c r="I1195" s="84">
        <f>VLOOKUP($A$1192,Raport4!$B$8:$T$255,9)</f>
        <v>83</v>
      </c>
      <c r="J1195" s="84">
        <f>VLOOKUP($A$1192,Raport4!$B$8:$T$255,10)</f>
        <v>90</v>
      </c>
      <c r="K1195" s="84">
        <f>VLOOKUP($A$1192,Raport4!$B$8:$T$255,11)</f>
        <v>86</v>
      </c>
      <c r="L1195" s="84">
        <f>VLOOKUP($A$1192,Raport4!$B$8:$T$255,12)</f>
        <v>88.5</v>
      </c>
      <c r="M1195" s="84">
        <f>VLOOKUP($A$1192,Raport4!$B$8:$T$255,12)</f>
        <v>88.5</v>
      </c>
      <c r="N1195" s="84">
        <f>VLOOKUP($A$1192,Raport4!$B$8:$T$255,14)</f>
        <v>82.5</v>
      </c>
      <c r="O1195" s="84">
        <f>VLOOKUP($A$1192,Raport4!$B$8:$T$255,15)</f>
        <v>78</v>
      </c>
      <c r="P1195" s="84">
        <f>VLOOKUP($A$1192,Raport4!$B$8:$T$255,16)</f>
        <v>80.5</v>
      </c>
      <c r="Q1195" s="84">
        <f>VLOOKUP($A$1192,Raport4!$B$8:$T$255,17)</f>
        <v>87</v>
      </c>
      <c r="R1195" s="84">
        <f>VLOOKUP($A$1192,Raport4!$B$8:$T$255,18)</f>
        <v>83</v>
      </c>
      <c r="S1195" s="38">
        <f t="shared" si="653"/>
        <v>1271.5</v>
      </c>
      <c r="T1195" s="38">
        <f t="shared" si="655"/>
        <v>84.77</v>
      </c>
      <c r="U1195" s="375"/>
      <c r="V1195" s="340"/>
    </row>
    <row r="1196" spans="1:22" ht="15" customHeight="1">
      <c r="A1196" s="361"/>
      <c r="B1196" s="77" t="str">
        <f>VLOOKUP($A$1192,PresensiMIPA!$A$7:$W$360,4)</f>
        <v>3526045302040001</v>
      </c>
      <c r="C1196" s="35" t="s">
        <v>24</v>
      </c>
      <c r="D1196" s="84">
        <f>VLOOKUP($A$1192,Raport5!$B$8:$T$280,4)</f>
        <v>90</v>
      </c>
      <c r="E1196" s="84">
        <f>VLOOKUP($A$1192,Raport5!$B$8:$T$280,5)</f>
        <v>88</v>
      </c>
      <c r="F1196" s="84">
        <f>VLOOKUP($A$1192,Raport5!$B$8:$T$280,6)</f>
        <v>86</v>
      </c>
      <c r="G1196" s="84">
        <f>VLOOKUP($A$1192,Raport5!$B$8:$T$280,7)</f>
        <v>87.5</v>
      </c>
      <c r="H1196" s="84">
        <f>VLOOKUP($A$1192,Raport5!$B$8:$T$280,8)</f>
        <v>92.5</v>
      </c>
      <c r="I1196" s="84">
        <f>VLOOKUP($A$1192,Raport5!$B$8:$T$280,9)</f>
        <v>83.5</v>
      </c>
      <c r="J1196" s="84">
        <f>VLOOKUP($A$1192,Raport5!$B$8:$T$280,10)</f>
        <v>92.5</v>
      </c>
      <c r="K1196" s="84">
        <f>VLOOKUP($A$1192,Raport5!$B$8:$T$280,11)</f>
        <v>93</v>
      </c>
      <c r="L1196" s="84">
        <f>VLOOKUP($A$1192,Raport5!$B$8:$T$280,12)</f>
        <v>85</v>
      </c>
      <c r="M1196" s="84">
        <f>VLOOKUP($A$1192,Raport5!$B$8:$T$280,13)</f>
        <v>87</v>
      </c>
      <c r="N1196" s="84">
        <f>VLOOKUP($A$1192,Raport5!$B$8:$T$280,14)</f>
        <v>86.5</v>
      </c>
      <c r="O1196" s="84">
        <f>VLOOKUP($A$1192,Raport5!$B$8:$T$280,15)</f>
        <v>94.5</v>
      </c>
      <c r="P1196" s="84">
        <f>VLOOKUP($A$1192,Raport5!$B$8:$T$280,16)</f>
        <v>81.5</v>
      </c>
      <c r="Q1196" s="84">
        <f>VLOOKUP($A$1192,Raport5!$B$8:$T$280,17)</f>
        <v>80</v>
      </c>
      <c r="R1196" s="84">
        <f>VLOOKUP($A$1192,Raport5!$B$8:$T$280,18)</f>
        <v>87.5</v>
      </c>
      <c r="S1196" s="38">
        <f t="shared" si="653"/>
        <v>1315</v>
      </c>
      <c r="T1196" s="38">
        <f t="shared" si="655"/>
        <v>87.67</v>
      </c>
      <c r="U1196" s="375"/>
      <c r="V1196" s="340"/>
    </row>
    <row r="1197" spans="1:22" ht="15" customHeight="1">
      <c r="A1197" s="361"/>
      <c r="B1197" s="78">
        <f>VLOOKUP($A$1192,PresensiMIPA!$A$7:$W$360,2)</f>
        <v>12502</v>
      </c>
      <c r="C1197" s="35" t="s">
        <v>67</v>
      </c>
      <c r="D1197" s="84">
        <f>VLOOKUP($A$1192,Raport6!$B$8:$T$280,4)</f>
        <v>91</v>
      </c>
      <c r="E1197" s="84">
        <f>VLOOKUP($A$1192,Raport6!$B$8:$T$280,5)</f>
        <v>91</v>
      </c>
      <c r="F1197" s="84">
        <f>VLOOKUP($A$1192,Raport6!$B$8:$T$280,6)</f>
        <v>90</v>
      </c>
      <c r="G1197" s="84">
        <f>VLOOKUP($A$1192,Raport6!$B$8:$T$280,7)</f>
        <v>87.5</v>
      </c>
      <c r="H1197" s="84">
        <f>VLOOKUP($A$1192,Raport6!$B$8:$T$280,8)</f>
        <v>93</v>
      </c>
      <c r="I1197" s="84">
        <f>VLOOKUP($A$1192,Raport6!$B$8:$T$280,9)</f>
        <v>86</v>
      </c>
      <c r="J1197" s="84">
        <f>VLOOKUP($A$1192,Raport6!$B$8:$T$280,10)</f>
        <v>95</v>
      </c>
      <c r="K1197" s="84">
        <f>VLOOKUP($A$1192,Raport6!$B$8:$T$280,11)</f>
        <v>95.5</v>
      </c>
      <c r="L1197" s="84">
        <f>VLOOKUP($A$1192,Raport6!$B$8:$T$280,12)</f>
        <v>92.5</v>
      </c>
      <c r="M1197" s="84">
        <f>VLOOKUP($A$1192,Raport6!$B$8:$T$280,13)</f>
        <v>89</v>
      </c>
      <c r="N1197" s="84">
        <f>VLOOKUP($A$1192,Raport6!$B$8:$T$280,14)</f>
        <v>85.5</v>
      </c>
      <c r="O1197" s="84">
        <f>VLOOKUP($A$1192,Raport6!$B$8:$T$280,15)</f>
        <v>94</v>
      </c>
      <c r="P1197" s="84">
        <f>VLOOKUP($A$1192,Raport6!$B$8:$T$280,16)</f>
        <v>83.5</v>
      </c>
      <c r="Q1197" s="84">
        <f>VLOOKUP($A$1192,Raport6!$B$8:$T$280,17)</f>
        <v>89</v>
      </c>
      <c r="R1197" s="84">
        <f>VLOOKUP($A$1192,Raport6!$B$8:$T$280,18)</f>
        <v>87.5</v>
      </c>
      <c r="S1197" s="38">
        <f t="shared" si="653"/>
        <v>1350</v>
      </c>
      <c r="T1197" s="38">
        <f t="shared" si="655"/>
        <v>90</v>
      </c>
      <c r="U1197" s="375"/>
      <c r="V1197" s="340"/>
    </row>
    <row r="1198" spans="1:22" ht="15" customHeight="1">
      <c r="A1198" s="361"/>
      <c r="B1198" s="78" t="str">
        <f>VLOOKUP($A$1192,PresensiMIPA!$A$7:$W$360,3)</f>
        <v>0039293692</v>
      </c>
      <c r="C1198" s="28" t="s">
        <v>21</v>
      </c>
      <c r="D1198" s="40">
        <f t="shared" ref="D1198:S1198" si="656">ROUND(((D1192+D1193+D1194+D1195+D1196+D1197)/6),2)</f>
        <v>83.08</v>
      </c>
      <c r="E1198" s="40">
        <f t="shared" si="656"/>
        <v>83.25</v>
      </c>
      <c r="F1198" s="40">
        <f t="shared" si="656"/>
        <v>82.08</v>
      </c>
      <c r="G1198" s="40">
        <f t="shared" si="656"/>
        <v>85.08</v>
      </c>
      <c r="H1198" s="40">
        <f t="shared" si="656"/>
        <v>87.42</v>
      </c>
      <c r="I1198" s="40">
        <f t="shared" si="656"/>
        <v>81.92</v>
      </c>
      <c r="J1198" s="40">
        <f t="shared" si="656"/>
        <v>87.33</v>
      </c>
      <c r="K1198" s="40">
        <f t="shared" si="656"/>
        <v>87.58</v>
      </c>
      <c r="L1198" s="40">
        <f t="shared" si="656"/>
        <v>85</v>
      </c>
      <c r="M1198" s="40">
        <f t="shared" ref="M1198" si="657">ROUND(((M1192+M1193+M1194+M1195+M1196+M1197)/6),2)</f>
        <v>84.5</v>
      </c>
      <c r="N1198" s="40">
        <f t="shared" si="656"/>
        <v>81.33</v>
      </c>
      <c r="O1198" s="40">
        <f t="shared" si="656"/>
        <v>82.67</v>
      </c>
      <c r="P1198" s="40">
        <f t="shared" si="656"/>
        <v>79.67</v>
      </c>
      <c r="Q1198" s="40">
        <f t="shared" si="656"/>
        <v>83</v>
      </c>
      <c r="R1198" s="40">
        <f t="shared" si="656"/>
        <v>82.42</v>
      </c>
      <c r="S1198" s="39">
        <f t="shared" si="656"/>
        <v>1256.33</v>
      </c>
      <c r="T1198" s="40">
        <f t="shared" si="655"/>
        <v>83.76</v>
      </c>
      <c r="U1198" s="375"/>
      <c r="V1198" s="340"/>
    </row>
    <row r="1199" spans="1:22" ht="15" customHeight="1">
      <c r="A1199" s="361"/>
      <c r="B1199" s="78"/>
      <c r="C1199" s="28" t="s">
        <v>206</v>
      </c>
      <c r="D1199" s="79">
        <f>VLOOKUP($A$1192,'Nilai USP'!$B$8:$T$280,4)</f>
        <v>80</v>
      </c>
      <c r="E1199" s="79">
        <f>VLOOKUP($A$1192,'Nilai USP'!$B$8:$T$280,5)</f>
        <v>81.538461538461533</v>
      </c>
      <c r="F1199" s="79">
        <f>VLOOKUP($A$1192,'Nilai USP'!$B$8:$T$280,6)</f>
        <v>80</v>
      </c>
      <c r="G1199" s="79">
        <f>VLOOKUP($A$1192,'Nilai USP'!$B$8:$T$280,7)</f>
        <v>82</v>
      </c>
      <c r="H1199" s="79">
        <f>VLOOKUP($A$1192,'Nilai USP'!$B$8:$T$280,8)</f>
        <v>83</v>
      </c>
      <c r="I1199" s="79">
        <f>VLOOKUP($A$1192,'Nilai USP'!$B$8:$T$280,9)</f>
        <v>91</v>
      </c>
      <c r="J1199" s="79">
        <f>VLOOKUP($A$1192,'Nilai USP'!$B$8:$T$280,10)</f>
        <v>85</v>
      </c>
      <c r="K1199" s="79">
        <f>VLOOKUP($A$1192,'Nilai USP'!$B$8:$T$280,11)</f>
        <v>92</v>
      </c>
      <c r="L1199" s="79">
        <f>VLOOKUP($A$1192,'Nilai USP'!$B$8:$T$280,12)</f>
        <v>92</v>
      </c>
      <c r="M1199" s="79">
        <f>VLOOKUP($A$1192,'Nilai USP'!$B$8:$T$280,13)</f>
        <v>88.529411764705884</v>
      </c>
      <c r="N1199" s="79">
        <f>VLOOKUP($A$1192,'Nilai USP'!$B$8:$T$280,14)</f>
        <v>77</v>
      </c>
      <c r="O1199" s="79">
        <f>VLOOKUP($A$1192,'Nilai USP'!$B$8:$T$280,15)</f>
        <v>75</v>
      </c>
      <c r="P1199" s="79">
        <f>VLOOKUP($A$1192,'Nilai USP'!$B$8:$T$280,16)</f>
        <v>76</v>
      </c>
      <c r="Q1199" s="79">
        <f>VLOOKUP($A$1192,'Nilai USP'!$B$8:$T$280,17)</f>
        <v>74</v>
      </c>
      <c r="R1199" s="79">
        <f>VLOOKUP($A$1192,'Nilai USP'!$B$8:$T$280,18)</f>
        <v>83</v>
      </c>
      <c r="S1199" s="38">
        <f t="shared" ref="S1199:S1206" si="658">SUM(D1199:R1199)</f>
        <v>1240.0678733031673</v>
      </c>
      <c r="T1199" s="38">
        <f t="shared" si="655"/>
        <v>82.67</v>
      </c>
      <c r="U1199" s="375"/>
      <c r="V1199" s="340"/>
    </row>
    <row r="1200" spans="1:22" ht="15" customHeight="1" thickBot="1">
      <c r="A1200" s="362"/>
      <c r="B1200" s="29"/>
      <c r="C1200" s="37" t="s">
        <v>205</v>
      </c>
      <c r="D1200" s="41">
        <f t="shared" ref="D1200:R1200" si="659">ROUND((D1198*$V$6+D1199*$V$7),0)</f>
        <v>82</v>
      </c>
      <c r="E1200" s="41">
        <f t="shared" si="659"/>
        <v>82</v>
      </c>
      <c r="F1200" s="41">
        <f t="shared" si="659"/>
        <v>81</v>
      </c>
      <c r="G1200" s="41">
        <f t="shared" si="659"/>
        <v>84</v>
      </c>
      <c r="H1200" s="41">
        <f t="shared" si="659"/>
        <v>85</v>
      </c>
      <c r="I1200" s="41">
        <f t="shared" si="659"/>
        <v>86</v>
      </c>
      <c r="J1200" s="41">
        <f t="shared" si="659"/>
        <v>86</v>
      </c>
      <c r="K1200" s="41">
        <f t="shared" si="659"/>
        <v>90</v>
      </c>
      <c r="L1200" s="41">
        <f t="shared" si="659"/>
        <v>89</v>
      </c>
      <c r="M1200" s="41">
        <f t="shared" si="659"/>
        <v>87</v>
      </c>
      <c r="N1200" s="41">
        <f t="shared" si="659"/>
        <v>79</v>
      </c>
      <c r="O1200" s="41">
        <f t="shared" si="659"/>
        <v>79</v>
      </c>
      <c r="P1200" s="41">
        <f t="shared" si="659"/>
        <v>78</v>
      </c>
      <c r="Q1200" s="41">
        <f t="shared" si="659"/>
        <v>79</v>
      </c>
      <c r="R1200" s="41">
        <f t="shared" si="659"/>
        <v>83</v>
      </c>
      <c r="S1200" s="41">
        <f t="shared" si="658"/>
        <v>1250</v>
      </c>
      <c r="T1200" s="41">
        <f t="shared" si="655"/>
        <v>83.33</v>
      </c>
      <c r="U1200" s="376"/>
      <c r="V1200" s="341"/>
    </row>
    <row r="1201" spans="1:22" ht="15" customHeight="1" thickTop="1">
      <c r="A1201" s="377">
        <v>133</v>
      </c>
      <c r="B1201" s="26"/>
      <c r="C1201" s="34" t="s">
        <v>34</v>
      </c>
      <c r="D1201" s="83">
        <f>VLOOKUP($A$1201,Raport1!$B$8:$T$280,4)</f>
        <v>79</v>
      </c>
      <c r="E1201" s="83">
        <f>VLOOKUP($A$1201,Raport1!$B$8:$T$280,5)</f>
        <v>76</v>
      </c>
      <c r="F1201" s="83">
        <f>VLOOKUP($A$1201,Raport1!$B$8:$T$280,6)</f>
        <v>74.5</v>
      </c>
      <c r="G1201" s="83">
        <f>VLOOKUP($A$1201,Raport1!$B$8:$T$280,7)</f>
        <v>77</v>
      </c>
      <c r="H1201" s="83">
        <f>VLOOKUP($A$1201,Raport1!$B$8:$T$280,8)</f>
        <v>82</v>
      </c>
      <c r="I1201" s="83">
        <f>VLOOKUP($A$1201,Raport1!$B$8:$T$280,9)</f>
        <v>78.5</v>
      </c>
      <c r="J1201" s="83">
        <f>VLOOKUP($A$1201,Raport1!$B$8:$T$280,10)</f>
        <v>87</v>
      </c>
      <c r="K1201" s="83">
        <f>VLOOKUP($A$1201,Raport1!$B$8:$T$280,11)</f>
        <v>82</v>
      </c>
      <c r="L1201" s="83">
        <f>VLOOKUP($A$1201,Raport1!$B$8:$T$280,12)</f>
        <v>83</v>
      </c>
      <c r="M1201" s="83">
        <f>VLOOKUP($A$1201,Raport1!$B$8:$T$280,13)</f>
        <v>73.5</v>
      </c>
      <c r="N1201" s="83">
        <f>VLOOKUP($A$1201,Raport1!$B$8:$T$280,14)</f>
        <v>71.5</v>
      </c>
      <c r="O1201" s="83">
        <f>VLOOKUP($A$1201,Raport1!$B$8:$T$280,15)</f>
        <v>78</v>
      </c>
      <c r="P1201" s="83">
        <f>VLOOKUP($A$1201,Raport1!$B$8:$T$280,16)</f>
        <v>70</v>
      </c>
      <c r="Q1201" s="83">
        <f>VLOOKUP($A$1201,Raport1!$B$8:$T$280,17)</f>
        <v>77.5</v>
      </c>
      <c r="R1201" s="83">
        <f>VLOOKUP($A$1201,Raport1!$B$8:$T$280,18)</f>
        <v>79</v>
      </c>
      <c r="S1201" s="80">
        <f t="shared" si="658"/>
        <v>1168.5</v>
      </c>
      <c r="T1201" s="80">
        <f t="shared" ref="T1201:T1209" si="660">ROUND(S1201/COUNT(D1201:R1201),2)</f>
        <v>77.900000000000006</v>
      </c>
      <c r="U1201" s="337" t="s">
        <v>203</v>
      </c>
      <c r="V1201" s="340" t="s">
        <v>33</v>
      </c>
    </row>
    <row r="1202" spans="1:22" ht="15" customHeight="1">
      <c r="A1202" s="361"/>
      <c r="B1202" s="26"/>
      <c r="C1202" s="35" t="s">
        <v>35</v>
      </c>
      <c r="D1202" s="84">
        <f>VLOOKUP($A$1201,Raport2!$B$8:$T$280,4)</f>
        <v>81</v>
      </c>
      <c r="E1202" s="84">
        <f>VLOOKUP($A$1201,Raport2!$B$8:$T$280,5)</f>
        <v>76.5</v>
      </c>
      <c r="F1202" s="84">
        <f>VLOOKUP($A$1201,Raport2!$B$8:$T$280,6)</f>
        <v>76.5</v>
      </c>
      <c r="G1202" s="84">
        <f>VLOOKUP($A$1201,Raport2!$B$8:$T$280,7)</f>
        <v>80</v>
      </c>
      <c r="H1202" s="84">
        <f>VLOOKUP($A$1201,Raport2!$B$8:$T$280,8)</f>
        <v>82</v>
      </c>
      <c r="I1202" s="84">
        <f>VLOOKUP($A$1201,Raport2!$B$8:$T$280,9)</f>
        <v>84</v>
      </c>
      <c r="J1202" s="84">
        <f>VLOOKUP($A$1201,Raport2!$B$8:$T$280,10)</f>
        <v>89</v>
      </c>
      <c r="K1202" s="84">
        <f>VLOOKUP($A$1201,Raport2!$B$8:$T$280,11)</f>
        <v>83</v>
      </c>
      <c r="L1202" s="84">
        <f>VLOOKUP($A$1201,Raport2!$B$8:$T$280,12)</f>
        <v>83.5</v>
      </c>
      <c r="M1202" s="84">
        <f>VLOOKUP($A$1201,Raport2!$B$8:$T$280,13)</f>
        <v>76.5</v>
      </c>
      <c r="N1202" s="84">
        <f>VLOOKUP($A$1201,Raport2!$B$8:$T$280,14)</f>
        <v>78</v>
      </c>
      <c r="O1202" s="84">
        <f>VLOOKUP($A$1201,Raport2!$B$8:$T$280,15)</f>
        <v>77</v>
      </c>
      <c r="P1202" s="84">
        <f>VLOOKUP($A$1201,Raport2!$B$8:$T$280,16)</f>
        <v>81</v>
      </c>
      <c r="Q1202" s="84">
        <f>VLOOKUP($A$1201,Raport2!$B$8:$T$280,17)</f>
        <v>80.5</v>
      </c>
      <c r="R1202" s="84">
        <f>VLOOKUP($A$1201,Raport2!$B$8:$T$280,18)</f>
        <v>85.5</v>
      </c>
      <c r="S1202" s="38">
        <f t="shared" si="658"/>
        <v>1214</v>
      </c>
      <c r="T1202" s="38">
        <f t="shared" si="660"/>
        <v>80.930000000000007</v>
      </c>
      <c r="U1202" s="375"/>
      <c r="V1202" s="340"/>
    </row>
    <row r="1203" spans="1:22" ht="15" customHeight="1">
      <c r="A1203" s="361"/>
      <c r="B1203" s="342" t="str">
        <f>VLOOKUP($A$1201,PresensiMIPA!$A$7:$W$360,7)</f>
        <v>WANDA CITRA DEWI</v>
      </c>
      <c r="C1203" s="35" t="s">
        <v>22</v>
      </c>
      <c r="D1203" s="84">
        <f>VLOOKUP($A$1201,Raport3!$B$8:$T$280,4)</f>
        <v>84.5</v>
      </c>
      <c r="E1203" s="84">
        <f>VLOOKUP($A$1201,Raport3!$B$8:$T$280,5)</f>
        <v>79</v>
      </c>
      <c r="F1203" s="84">
        <f>VLOOKUP($A$1201,Raport3!$B$8:$T$280,6)</f>
        <v>85</v>
      </c>
      <c r="G1203" s="84">
        <f>VLOOKUP($A$1201,Raport3!$B$8:$T$280,7)</f>
        <v>83.5</v>
      </c>
      <c r="H1203" s="84">
        <f>VLOOKUP($A$1201,Raport3!$B$8:$T$280,8)</f>
        <v>85</v>
      </c>
      <c r="I1203" s="84">
        <f>VLOOKUP($A$1201,Raport3!$B$8:$T$280,9)</f>
        <v>86</v>
      </c>
      <c r="J1203" s="84">
        <f>VLOOKUP($A$1201,Raport3!$B$8:$T$280,10)</f>
        <v>91.5</v>
      </c>
      <c r="K1203" s="84">
        <f>VLOOKUP($A$1201,Raport3!$B$8:$T$280,11)</f>
        <v>85</v>
      </c>
      <c r="L1203" s="84">
        <f>VLOOKUP($A$1201,Raport3!$B$8:$T$280,12)</f>
        <v>85</v>
      </c>
      <c r="M1203" s="84">
        <f>VLOOKUP($A$1201,Raport3!$B$8:$T$280,13)</f>
        <v>85.5</v>
      </c>
      <c r="N1203" s="84">
        <f>VLOOKUP($A$1201,Raport3!$B$8:$T$280,14)</f>
        <v>81</v>
      </c>
      <c r="O1203" s="84">
        <f>VLOOKUP($A$1201,Raport3!$B$8:$T$280,15)</f>
        <v>85</v>
      </c>
      <c r="P1203" s="84">
        <f>VLOOKUP($A$1201,Raport3!$B$8:$T$280,16)</f>
        <v>81</v>
      </c>
      <c r="Q1203" s="84">
        <f>VLOOKUP($A$1201,Raport3!$B$8:$T$280,17)</f>
        <v>83</v>
      </c>
      <c r="R1203" s="84">
        <f>VLOOKUP($A$1201,Raport3!$B$8:$T$280,18)</f>
        <v>83</v>
      </c>
      <c r="S1203" s="38">
        <f t="shared" si="658"/>
        <v>1263</v>
      </c>
      <c r="T1203" s="38">
        <f t="shared" si="660"/>
        <v>84.2</v>
      </c>
      <c r="U1203" s="375"/>
      <c r="V1203" s="340"/>
    </row>
    <row r="1204" spans="1:22" ht="15" customHeight="1">
      <c r="A1204" s="361"/>
      <c r="B1204" s="342"/>
      <c r="C1204" s="35" t="s">
        <v>23</v>
      </c>
      <c r="D1204" s="84">
        <f>VLOOKUP($A$1201,Raport4!$B$8:$T$255,4)</f>
        <v>85.5</v>
      </c>
      <c r="E1204" s="84">
        <f>VLOOKUP($A$1201,Raport4!$B$8:$T$255,5)</f>
        <v>82</v>
      </c>
      <c r="F1204" s="84">
        <f>VLOOKUP($A$1201,Raport4!$B$8:$T$255,6)</f>
        <v>85.5</v>
      </c>
      <c r="G1204" s="84">
        <f>VLOOKUP($A$1201,Raport4!$B$8:$T$255,7)</f>
        <v>85</v>
      </c>
      <c r="H1204" s="84">
        <f>VLOOKUP($A$1201,Raport4!$B$8:$T$255,8)</f>
        <v>87</v>
      </c>
      <c r="I1204" s="84">
        <f>VLOOKUP($A$1201,Raport4!$B$8:$T$255,9)</f>
        <v>87.5</v>
      </c>
      <c r="J1204" s="84">
        <f>VLOOKUP($A$1201,Raport4!$B$8:$T$255,10)</f>
        <v>93.5</v>
      </c>
      <c r="K1204" s="84">
        <f>VLOOKUP($A$1201,Raport4!$B$8:$T$255,11)</f>
        <v>87</v>
      </c>
      <c r="L1204" s="84">
        <f>VLOOKUP($A$1201,Raport4!$B$8:$T$255,12)</f>
        <v>88.5</v>
      </c>
      <c r="M1204" s="84">
        <f>VLOOKUP($A$1201,Raport4!$B$8:$T$255,12)</f>
        <v>88.5</v>
      </c>
      <c r="N1204" s="84">
        <f>VLOOKUP($A$1201,Raport4!$B$8:$T$255,14)</f>
        <v>83.5</v>
      </c>
      <c r="O1204" s="84">
        <f>VLOOKUP($A$1201,Raport4!$B$8:$T$255,15)</f>
        <v>82.5</v>
      </c>
      <c r="P1204" s="84">
        <f>VLOOKUP($A$1201,Raport4!$B$8:$T$255,16)</f>
        <v>80.5</v>
      </c>
      <c r="Q1204" s="84">
        <f>VLOOKUP($A$1201,Raport4!$B$8:$T$255,17)</f>
        <v>84</v>
      </c>
      <c r="R1204" s="84">
        <f>VLOOKUP($A$1201,Raport4!$B$8:$T$255,18)</f>
        <v>82.5</v>
      </c>
      <c r="S1204" s="38">
        <f t="shared" si="658"/>
        <v>1283</v>
      </c>
      <c r="T1204" s="38">
        <f t="shared" si="660"/>
        <v>85.53</v>
      </c>
      <c r="U1204" s="375"/>
      <c r="V1204" s="340"/>
    </row>
    <row r="1205" spans="1:22" ht="15" customHeight="1">
      <c r="A1205" s="361"/>
      <c r="B1205" s="77" t="str">
        <f>VLOOKUP($A$1201,PresensiMIPA!$A$7:$W$360,4)</f>
        <v>3526022702040004</v>
      </c>
      <c r="C1205" s="35" t="s">
        <v>24</v>
      </c>
      <c r="D1205" s="84">
        <f>VLOOKUP($A$1201,Raport5!$B$8:$T$280,4)</f>
        <v>95.5</v>
      </c>
      <c r="E1205" s="84">
        <f>VLOOKUP($A$1201,Raport5!$B$8:$T$280,5)</f>
        <v>88</v>
      </c>
      <c r="F1205" s="84">
        <f>VLOOKUP($A$1201,Raport5!$B$8:$T$280,6)</f>
        <v>89</v>
      </c>
      <c r="G1205" s="84">
        <f>VLOOKUP($A$1201,Raport5!$B$8:$T$280,7)</f>
        <v>85.5</v>
      </c>
      <c r="H1205" s="84">
        <f>VLOOKUP($A$1201,Raport5!$B$8:$T$280,8)</f>
        <v>90</v>
      </c>
      <c r="I1205" s="84">
        <f>VLOOKUP($A$1201,Raport5!$B$8:$T$280,9)</f>
        <v>88.5</v>
      </c>
      <c r="J1205" s="84">
        <f>VLOOKUP($A$1201,Raport5!$B$8:$T$280,10)</f>
        <v>95</v>
      </c>
      <c r="K1205" s="84">
        <f>VLOOKUP($A$1201,Raport5!$B$8:$T$280,11)</f>
        <v>92</v>
      </c>
      <c r="L1205" s="84">
        <f>VLOOKUP($A$1201,Raport5!$B$8:$T$280,12)</f>
        <v>89</v>
      </c>
      <c r="M1205" s="84">
        <f>VLOOKUP($A$1201,Raport5!$B$8:$T$280,13)</f>
        <v>89</v>
      </c>
      <c r="N1205" s="84">
        <f>VLOOKUP($A$1201,Raport5!$B$8:$T$280,14)</f>
        <v>88</v>
      </c>
      <c r="O1205" s="84">
        <f>VLOOKUP($A$1201,Raport5!$B$8:$T$280,15)</f>
        <v>95</v>
      </c>
      <c r="P1205" s="84">
        <f>VLOOKUP($A$1201,Raport5!$B$8:$T$280,16)</f>
        <v>82</v>
      </c>
      <c r="Q1205" s="84">
        <f>VLOOKUP($A$1201,Raport5!$B$8:$T$280,17)</f>
        <v>88</v>
      </c>
      <c r="R1205" s="84">
        <f>VLOOKUP($A$1201,Raport5!$B$8:$T$280,18)</f>
        <v>86</v>
      </c>
      <c r="S1205" s="38">
        <f t="shared" si="658"/>
        <v>1340.5</v>
      </c>
      <c r="T1205" s="38">
        <f t="shared" si="660"/>
        <v>89.37</v>
      </c>
      <c r="U1205" s="375"/>
      <c r="V1205" s="340"/>
    </row>
    <row r="1206" spans="1:22" ht="15" customHeight="1">
      <c r="A1206" s="361"/>
      <c r="B1206" s="78">
        <f>VLOOKUP($A$1201,PresensiMIPA!$A$7:$W$360,2)</f>
        <v>12532</v>
      </c>
      <c r="C1206" s="35" t="s">
        <v>67</v>
      </c>
      <c r="D1206" s="84">
        <f>VLOOKUP($A$1201,Raport6!$B$8:$T$280,4)</f>
        <v>95.5</v>
      </c>
      <c r="E1206" s="84">
        <f>VLOOKUP($A$1201,Raport6!$B$8:$T$280,5)</f>
        <v>89.5</v>
      </c>
      <c r="F1206" s="84">
        <f>VLOOKUP($A$1201,Raport6!$B$8:$T$280,6)</f>
        <v>93</v>
      </c>
      <c r="G1206" s="84">
        <f>VLOOKUP($A$1201,Raport6!$B$8:$T$280,7)</f>
        <v>85.5</v>
      </c>
      <c r="H1206" s="84">
        <f>VLOOKUP($A$1201,Raport6!$B$8:$T$280,8)</f>
        <v>90.5</v>
      </c>
      <c r="I1206" s="84">
        <f>VLOOKUP($A$1201,Raport6!$B$8:$T$280,9)</f>
        <v>90</v>
      </c>
      <c r="J1206" s="84">
        <f>VLOOKUP($A$1201,Raport6!$B$8:$T$280,10)</f>
        <v>97</v>
      </c>
      <c r="K1206" s="84">
        <f>VLOOKUP($A$1201,Raport6!$B$8:$T$280,11)</f>
        <v>95.5</v>
      </c>
      <c r="L1206" s="84">
        <f>VLOOKUP($A$1201,Raport6!$B$8:$T$280,12)</f>
        <v>94</v>
      </c>
      <c r="M1206" s="84">
        <f>VLOOKUP($A$1201,Raport6!$B$8:$T$280,13)</f>
        <v>92</v>
      </c>
      <c r="N1206" s="84">
        <f>VLOOKUP($A$1201,Raport6!$B$8:$T$280,14)</f>
        <v>86</v>
      </c>
      <c r="O1206" s="84">
        <f>VLOOKUP($A$1201,Raport6!$B$8:$T$280,15)</f>
        <v>93.5</v>
      </c>
      <c r="P1206" s="84">
        <f>VLOOKUP($A$1201,Raport6!$B$8:$T$280,16)</f>
        <v>84.5</v>
      </c>
      <c r="Q1206" s="84">
        <f>VLOOKUP($A$1201,Raport6!$B$8:$T$280,17)</f>
        <v>92</v>
      </c>
      <c r="R1206" s="84">
        <f>VLOOKUP($A$1201,Raport6!$B$8:$T$280,18)</f>
        <v>88</v>
      </c>
      <c r="S1206" s="38">
        <f t="shared" si="658"/>
        <v>1366.5</v>
      </c>
      <c r="T1206" s="38">
        <f t="shared" si="660"/>
        <v>91.1</v>
      </c>
      <c r="U1206" s="375"/>
      <c r="V1206" s="340"/>
    </row>
    <row r="1207" spans="1:22" ht="15" customHeight="1">
      <c r="A1207" s="361"/>
      <c r="B1207" s="78" t="str">
        <f>VLOOKUP($A$1201,PresensiMIPA!$A$7:$W$360,3)</f>
        <v>0048066904</v>
      </c>
      <c r="C1207" s="28" t="s">
        <v>21</v>
      </c>
      <c r="D1207" s="40">
        <f t="shared" ref="D1207:S1207" si="661">ROUND(((D1201+D1202+D1203+D1204+D1205+D1206)/6),2)</f>
        <v>86.83</v>
      </c>
      <c r="E1207" s="40">
        <f t="shared" si="661"/>
        <v>81.83</v>
      </c>
      <c r="F1207" s="40">
        <f t="shared" si="661"/>
        <v>83.92</v>
      </c>
      <c r="G1207" s="40">
        <f t="shared" si="661"/>
        <v>82.75</v>
      </c>
      <c r="H1207" s="40">
        <f t="shared" si="661"/>
        <v>86.08</v>
      </c>
      <c r="I1207" s="40">
        <f t="shared" si="661"/>
        <v>85.75</v>
      </c>
      <c r="J1207" s="40">
        <f t="shared" si="661"/>
        <v>92.17</v>
      </c>
      <c r="K1207" s="40">
        <f t="shared" si="661"/>
        <v>87.42</v>
      </c>
      <c r="L1207" s="40">
        <f t="shared" si="661"/>
        <v>87.17</v>
      </c>
      <c r="M1207" s="40">
        <f t="shared" ref="M1207" si="662">ROUND(((M1201+M1202+M1203+M1204+M1205+M1206)/6),2)</f>
        <v>84.17</v>
      </c>
      <c r="N1207" s="40">
        <f t="shared" si="661"/>
        <v>81.33</v>
      </c>
      <c r="O1207" s="40">
        <f t="shared" si="661"/>
        <v>85.17</v>
      </c>
      <c r="P1207" s="40">
        <f t="shared" si="661"/>
        <v>79.83</v>
      </c>
      <c r="Q1207" s="40">
        <f t="shared" si="661"/>
        <v>84.17</v>
      </c>
      <c r="R1207" s="40">
        <f t="shared" si="661"/>
        <v>84</v>
      </c>
      <c r="S1207" s="39">
        <f t="shared" si="661"/>
        <v>1272.58</v>
      </c>
      <c r="T1207" s="40">
        <f t="shared" si="660"/>
        <v>84.84</v>
      </c>
      <c r="U1207" s="375"/>
      <c r="V1207" s="340"/>
    </row>
    <row r="1208" spans="1:22" ht="15" customHeight="1">
      <c r="A1208" s="361"/>
      <c r="B1208" s="78"/>
      <c r="C1208" s="28" t="s">
        <v>206</v>
      </c>
      <c r="D1208" s="79">
        <f>VLOOKUP($A$1201,'Nilai USP'!$B$8:$T$280,4)</f>
        <v>95</v>
      </c>
      <c r="E1208" s="79">
        <f>VLOOKUP($A$1201,'Nilai USP'!$B$8:$T$280,5)</f>
        <v>85.384615384615387</v>
      </c>
      <c r="F1208" s="79">
        <f>VLOOKUP($A$1201,'Nilai USP'!$B$8:$T$280,6)</f>
        <v>93</v>
      </c>
      <c r="G1208" s="79">
        <f>VLOOKUP($A$1201,'Nilai USP'!$B$8:$T$280,7)</f>
        <v>81</v>
      </c>
      <c r="H1208" s="79">
        <f>VLOOKUP($A$1201,'Nilai USP'!$B$8:$T$280,8)</f>
        <v>90</v>
      </c>
      <c r="I1208" s="79">
        <f>VLOOKUP($A$1201,'Nilai USP'!$B$8:$T$280,9)</f>
        <v>94</v>
      </c>
      <c r="J1208" s="79">
        <f>VLOOKUP($A$1201,'Nilai USP'!$B$8:$T$280,10)</f>
        <v>99</v>
      </c>
      <c r="K1208" s="79">
        <f>VLOOKUP($A$1201,'Nilai USP'!$B$8:$T$280,11)</f>
        <v>96</v>
      </c>
      <c r="L1208" s="79">
        <f>VLOOKUP($A$1201,'Nilai USP'!$B$8:$T$280,12)</f>
        <v>94</v>
      </c>
      <c r="M1208" s="79">
        <f>VLOOKUP($A$1201,'Nilai USP'!$B$8:$T$280,13)</f>
        <v>96.470588235294116</v>
      </c>
      <c r="N1208" s="79">
        <f>VLOOKUP($A$1201,'Nilai USP'!$B$8:$T$280,14)</f>
        <v>90</v>
      </c>
      <c r="O1208" s="79">
        <f>VLOOKUP($A$1201,'Nilai USP'!$B$8:$T$280,15)</f>
        <v>85</v>
      </c>
      <c r="P1208" s="79">
        <f>VLOOKUP($A$1201,'Nilai USP'!$B$8:$T$280,16)</f>
        <v>87</v>
      </c>
      <c r="Q1208" s="79">
        <f>VLOOKUP($A$1201,'Nilai USP'!$B$8:$T$280,17)</f>
        <v>86</v>
      </c>
      <c r="R1208" s="79">
        <f>VLOOKUP($A$1201,'Nilai USP'!$B$8:$T$280,18)</f>
        <v>88</v>
      </c>
      <c r="S1208" s="38">
        <f t="shared" ref="S1208:S1215" si="663">SUM(D1208:R1208)</f>
        <v>1359.8552036199094</v>
      </c>
      <c r="T1208" s="38">
        <f t="shared" si="660"/>
        <v>90.66</v>
      </c>
      <c r="U1208" s="375"/>
      <c r="V1208" s="340"/>
    </row>
    <row r="1209" spans="1:22" ht="15" customHeight="1" thickBot="1">
      <c r="A1209" s="362"/>
      <c r="B1209" s="29"/>
      <c r="C1209" s="37" t="s">
        <v>205</v>
      </c>
      <c r="D1209" s="41">
        <f t="shared" ref="D1209:R1209" si="664">ROUND((D1207*$V$6+D1208*$V$7),0)</f>
        <v>91</v>
      </c>
      <c r="E1209" s="41">
        <f t="shared" si="664"/>
        <v>84</v>
      </c>
      <c r="F1209" s="41">
        <f t="shared" si="664"/>
        <v>88</v>
      </c>
      <c r="G1209" s="41">
        <f t="shared" si="664"/>
        <v>82</v>
      </c>
      <c r="H1209" s="41">
        <f t="shared" si="664"/>
        <v>88</v>
      </c>
      <c r="I1209" s="41">
        <f t="shared" si="664"/>
        <v>90</v>
      </c>
      <c r="J1209" s="41">
        <f t="shared" si="664"/>
        <v>96</v>
      </c>
      <c r="K1209" s="41">
        <f t="shared" si="664"/>
        <v>92</v>
      </c>
      <c r="L1209" s="41">
        <f t="shared" si="664"/>
        <v>91</v>
      </c>
      <c r="M1209" s="41">
        <f t="shared" si="664"/>
        <v>90</v>
      </c>
      <c r="N1209" s="41">
        <f t="shared" si="664"/>
        <v>86</v>
      </c>
      <c r="O1209" s="41">
        <f t="shared" si="664"/>
        <v>85</v>
      </c>
      <c r="P1209" s="41">
        <f t="shared" si="664"/>
        <v>83</v>
      </c>
      <c r="Q1209" s="41">
        <f t="shared" si="664"/>
        <v>85</v>
      </c>
      <c r="R1209" s="41">
        <f t="shared" si="664"/>
        <v>86</v>
      </c>
      <c r="S1209" s="41">
        <f t="shared" si="663"/>
        <v>1317</v>
      </c>
      <c r="T1209" s="41">
        <f t="shared" si="660"/>
        <v>87.8</v>
      </c>
      <c r="U1209" s="376"/>
      <c r="V1209" s="341"/>
    </row>
    <row r="1210" spans="1:22" ht="15" customHeight="1" thickTop="1">
      <c r="A1210" s="377">
        <v>134</v>
      </c>
      <c r="B1210" s="26"/>
      <c r="C1210" s="34" t="s">
        <v>34</v>
      </c>
      <c r="D1210" s="83">
        <f>VLOOKUP($A$1210,Raport1!$B$8:$T$280,4)</f>
        <v>76</v>
      </c>
      <c r="E1210" s="83">
        <f>VLOOKUP($A$1210,Raport1!$B$8:$T$280,5)</f>
        <v>75</v>
      </c>
      <c r="F1210" s="83">
        <f>VLOOKUP($A$1210,Raport1!$B$8:$T$280,6)</f>
        <v>72</v>
      </c>
      <c r="G1210" s="83">
        <f>VLOOKUP($A$1210,Raport1!$B$8:$T$280,7)</f>
        <v>70</v>
      </c>
      <c r="H1210" s="83">
        <f>VLOOKUP($A$1210,Raport1!$B$8:$T$280,8)</f>
        <v>80</v>
      </c>
      <c r="I1210" s="83">
        <f>VLOOKUP($A$1210,Raport1!$B$8:$T$280,9)</f>
        <v>76.5</v>
      </c>
      <c r="J1210" s="83">
        <f>VLOOKUP($A$1210,Raport1!$B$8:$T$280,10)</f>
        <v>84</v>
      </c>
      <c r="K1210" s="83">
        <f>VLOOKUP($A$1210,Raport1!$B$8:$T$280,11)</f>
        <v>81</v>
      </c>
      <c r="L1210" s="83">
        <f>VLOOKUP($A$1210,Raport1!$B$8:$T$280,12)</f>
        <v>82</v>
      </c>
      <c r="M1210" s="83">
        <f>VLOOKUP($A$1210,Raport1!$B$8:$T$280,13)</f>
        <v>73.5</v>
      </c>
      <c r="N1210" s="83">
        <f>VLOOKUP($A$1210,Raport1!$B$8:$T$280,14)</f>
        <v>70.5</v>
      </c>
      <c r="O1210" s="83">
        <f>VLOOKUP($A$1210,Raport1!$B$8:$T$280,15)</f>
        <v>78.5</v>
      </c>
      <c r="P1210" s="83">
        <f>VLOOKUP($A$1210,Raport1!$B$8:$T$280,16)</f>
        <v>70</v>
      </c>
      <c r="Q1210" s="83">
        <f>VLOOKUP($A$1210,Raport1!$B$8:$T$280,17)</f>
        <v>77</v>
      </c>
      <c r="R1210" s="83">
        <f>VLOOKUP($A$1210,Raport1!$B$8:$T$280,18)</f>
        <v>76.5</v>
      </c>
      <c r="S1210" s="80">
        <f t="shared" si="663"/>
        <v>1142.5</v>
      </c>
      <c r="T1210" s="80">
        <f t="shared" ref="T1210:T1218" si="665">ROUND(S1210/COUNT(D1210:R1210),2)</f>
        <v>76.17</v>
      </c>
      <c r="U1210" s="337" t="s">
        <v>203</v>
      </c>
      <c r="V1210" s="340" t="s">
        <v>33</v>
      </c>
    </row>
    <row r="1211" spans="1:22" ht="15" customHeight="1">
      <c r="A1211" s="361"/>
      <c r="B1211" s="26"/>
      <c r="C1211" s="35" t="s">
        <v>35</v>
      </c>
      <c r="D1211" s="84">
        <f>VLOOKUP($A$1210,Raport2!$B$8:$T$280,4)</f>
        <v>77.5</v>
      </c>
      <c r="E1211" s="84">
        <f>VLOOKUP($A$1210,Raport2!$B$8:$T$280,5)</f>
        <v>75</v>
      </c>
      <c r="F1211" s="84">
        <f>VLOOKUP($A$1210,Raport2!$B$8:$T$280,6)</f>
        <v>74</v>
      </c>
      <c r="G1211" s="84">
        <f>VLOOKUP($A$1210,Raport2!$B$8:$T$280,7)</f>
        <v>76</v>
      </c>
      <c r="H1211" s="84">
        <f>VLOOKUP($A$1210,Raport2!$B$8:$T$280,8)</f>
        <v>80</v>
      </c>
      <c r="I1211" s="84">
        <f>VLOOKUP($A$1210,Raport2!$B$8:$T$280,9)</f>
        <v>80</v>
      </c>
      <c r="J1211" s="84">
        <f>VLOOKUP($A$1210,Raport2!$B$8:$T$280,10)</f>
        <v>84</v>
      </c>
      <c r="K1211" s="84">
        <f>VLOOKUP($A$1210,Raport2!$B$8:$T$280,11)</f>
        <v>82</v>
      </c>
      <c r="L1211" s="84">
        <f>VLOOKUP($A$1210,Raport2!$B$8:$T$280,12)</f>
        <v>82</v>
      </c>
      <c r="M1211" s="84">
        <f>VLOOKUP($A$1210,Raport2!$B$8:$T$280,13)</f>
        <v>74.5</v>
      </c>
      <c r="N1211" s="84">
        <f>VLOOKUP($A$1210,Raport2!$B$8:$T$280,14)</f>
        <v>74.5</v>
      </c>
      <c r="O1211" s="84">
        <f>VLOOKUP($A$1210,Raport2!$B$8:$T$280,15)</f>
        <v>78</v>
      </c>
      <c r="P1211" s="84">
        <f>VLOOKUP($A$1210,Raport2!$B$8:$T$280,16)</f>
        <v>80.5</v>
      </c>
      <c r="Q1211" s="84">
        <f>VLOOKUP($A$1210,Raport2!$B$8:$T$280,17)</f>
        <v>78.5</v>
      </c>
      <c r="R1211" s="84">
        <f>VLOOKUP($A$1210,Raport2!$B$8:$T$280,18)</f>
        <v>81</v>
      </c>
      <c r="S1211" s="38">
        <f t="shared" si="663"/>
        <v>1177.5</v>
      </c>
      <c r="T1211" s="38">
        <f t="shared" si="665"/>
        <v>78.5</v>
      </c>
      <c r="U1211" s="375"/>
      <c r="V1211" s="340"/>
    </row>
    <row r="1212" spans="1:22" ht="15" customHeight="1">
      <c r="A1212" s="361"/>
      <c r="B1212" s="342" t="str">
        <f>VLOOKUP($A$1210,PresensiMIPA!$A$7:$W$360,7)</f>
        <v>YANDI ERFAN DIANSYAH</v>
      </c>
      <c r="C1212" s="35" t="s">
        <v>22</v>
      </c>
      <c r="D1212" s="84">
        <f>VLOOKUP($A$1210,Raport3!$B$8:$T$280,4)</f>
        <v>81.5</v>
      </c>
      <c r="E1212" s="84">
        <f>VLOOKUP($A$1210,Raport3!$B$8:$T$280,5)</f>
        <v>77</v>
      </c>
      <c r="F1212" s="84">
        <f>VLOOKUP($A$1210,Raport3!$B$8:$T$280,6)</f>
        <v>85.5</v>
      </c>
      <c r="G1212" s="84">
        <f>VLOOKUP($A$1210,Raport3!$B$8:$T$280,7)</f>
        <v>80</v>
      </c>
      <c r="H1212" s="84">
        <f>VLOOKUP($A$1210,Raport3!$B$8:$T$280,8)</f>
        <v>82</v>
      </c>
      <c r="I1212" s="84">
        <f>VLOOKUP($A$1210,Raport3!$B$8:$T$280,9)</f>
        <v>81</v>
      </c>
      <c r="J1212" s="84">
        <f>VLOOKUP($A$1210,Raport3!$B$8:$T$280,10)</f>
        <v>87</v>
      </c>
      <c r="K1212" s="84">
        <f>VLOOKUP($A$1210,Raport3!$B$8:$T$280,11)</f>
        <v>85</v>
      </c>
      <c r="L1212" s="84">
        <f>VLOOKUP($A$1210,Raport3!$B$8:$T$280,12)</f>
        <v>81</v>
      </c>
      <c r="M1212" s="84">
        <f>VLOOKUP($A$1210,Raport3!$B$8:$T$280,13)</f>
        <v>80.5</v>
      </c>
      <c r="N1212" s="84">
        <f>VLOOKUP($A$1210,Raport3!$B$8:$T$280,14)</f>
        <v>79.5</v>
      </c>
      <c r="O1212" s="84">
        <f>VLOOKUP($A$1210,Raport3!$B$8:$T$280,15)</f>
        <v>79.5</v>
      </c>
      <c r="P1212" s="84">
        <f>VLOOKUP($A$1210,Raport3!$B$8:$T$280,16)</f>
        <v>79</v>
      </c>
      <c r="Q1212" s="84">
        <f>VLOOKUP($A$1210,Raport3!$B$8:$T$280,17)</f>
        <v>83.5</v>
      </c>
      <c r="R1212" s="84">
        <f>VLOOKUP($A$1210,Raport3!$B$8:$T$280,18)</f>
        <v>76.5</v>
      </c>
      <c r="S1212" s="38">
        <f t="shared" si="663"/>
        <v>1218.5</v>
      </c>
      <c r="T1212" s="38">
        <f t="shared" si="665"/>
        <v>81.23</v>
      </c>
      <c r="U1212" s="375"/>
      <c r="V1212" s="340"/>
    </row>
    <row r="1213" spans="1:22" ht="15" customHeight="1">
      <c r="A1213" s="361"/>
      <c r="B1213" s="342"/>
      <c r="C1213" s="35" t="s">
        <v>23</v>
      </c>
      <c r="D1213" s="84">
        <f>VLOOKUP($A$1210,Raport4!$B$8:$T$255,4)</f>
        <v>82.5</v>
      </c>
      <c r="E1213" s="84">
        <f>VLOOKUP($A$1210,Raport4!$B$8:$T$255,5)</f>
        <v>78</v>
      </c>
      <c r="F1213" s="84">
        <f>VLOOKUP($A$1210,Raport4!$B$8:$T$255,6)</f>
        <v>86.5</v>
      </c>
      <c r="G1213" s="84">
        <f>VLOOKUP($A$1210,Raport4!$B$8:$T$255,7)</f>
        <v>81.5</v>
      </c>
      <c r="H1213" s="84">
        <f>VLOOKUP($A$1210,Raport4!$B$8:$T$255,8)</f>
        <v>87</v>
      </c>
      <c r="I1213" s="84">
        <f>VLOOKUP($A$1210,Raport4!$B$8:$T$255,9)</f>
        <v>82.5</v>
      </c>
      <c r="J1213" s="84">
        <f>VLOOKUP($A$1210,Raport4!$B$8:$T$255,10)</f>
        <v>88.5</v>
      </c>
      <c r="K1213" s="84">
        <f>VLOOKUP($A$1210,Raport4!$B$8:$T$255,11)</f>
        <v>86</v>
      </c>
      <c r="L1213" s="84">
        <f>VLOOKUP($A$1210,Raport4!$B$8:$T$255,12)</f>
        <v>87.5</v>
      </c>
      <c r="M1213" s="84">
        <f>VLOOKUP($A$1210,Raport4!$B$8:$T$255,12)</f>
        <v>87.5</v>
      </c>
      <c r="N1213" s="84">
        <f>VLOOKUP($A$1210,Raport4!$B$8:$T$255,14)</f>
        <v>82.5</v>
      </c>
      <c r="O1213" s="84">
        <f>VLOOKUP($A$1210,Raport4!$B$8:$T$255,15)</f>
        <v>72.5</v>
      </c>
      <c r="P1213" s="84">
        <f>VLOOKUP($A$1210,Raport4!$B$8:$T$255,16)</f>
        <v>81.5</v>
      </c>
      <c r="Q1213" s="84">
        <f>VLOOKUP($A$1210,Raport4!$B$8:$T$255,17)</f>
        <v>84</v>
      </c>
      <c r="R1213" s="84">
        <f>VLOOKUP($A$1210,Raport4!$B$8:$T$255,18)</f>
        <v>82</v>
      </c>
      <c r="S1213" s="38">
        <f t="shared" si="663"/>
        <v>1250</v>
      </c>
      <c r="T1213" s="38">
        <f t="shared" si="665"/>
        <v>83.33</v>
      </c>
      <c r="U1213" s="375"/>
      <c r="V1213" s="340"/>
    </row>
    <row r="1214" spans="1:22" ht="15" customHeight="1">
      <c r="A1214" s="361"/>
      <c r="B1214" s="77" t="str">
        <f>VLOOKUP($A$1210,PresensiMIPA!$A$7:$W$360,4)</f>
        <v>7371142711040008</v>
      </c>
      <c r="C1214" s="35" t="s">
        <v>24</v>
      </c>
      <c r="D1214" s="84">
        <f>VLOOKUP($A$1210,Raport5!$B$8:$T$280,4)</f>
        <v>91</v>
      </c>
      <c r="E1214" s="84">
        <f>VLOOKUP($A$1210,Raport5!$B$8:$T$280,5)</f>
        <v>87</v>
      </c>
      <c r="F1214" s="84">
        <f>VLOOKUP($A$1210,Raport5!$B$8:$T$280,6)</f>
        <v>87</v>
      </c>
      <c r="G1214" s="84">
        <f>VLOOKUP($A$1210,Raport5!$B$8:$T$280,7)</f>
        <v>82</v>
      </c>
      <c r="H1214" s="84">
        <f>VLOOKUP($A$1210,Raport5!$B$8:$T$280,8)</f>
        <v>88</v>
      </c>
      <c r="I1214" s="84">
        <f>VLOOKUP($A$1210,Raport5!$B$8:$T$280,9)</f>
        <v>84.5</v>
      </c>
      <c r="J1214" s="84">
        <f>VLOOKUP($A$1210,Raport5!$B$8:$T$280,10)</f>
        <v>92</v>
      </c>
      <c r="K1214" s="84">
        <f>VLOOKUP($A$1210,Raport5!$B$8:$T$280,11)</f>
        <v>92</v>
      </c>
      <c r="L1214" s="84">
        <f>VLOOKUP($A$1210,Raport5!$B$8:$T$280,12)</f>
        <v>87.5</v>
      </c>
      <c r="M1214" s="84">
        <f>VLOOKUP($A$1210,Raport5!$B$8:$T$280,13)</f>
        <v>85.5</v>
      </c>
      <c r="N1214" s="84">
        <f>VLOOKUP($A$1210,Raport5!$B$8:$T$280,14)</f>
        <v>83.5</v>
      </c>
      <c r="O1214" s="84">
        <f>VLOOKUP($A$1210,Raport5!$B$8:$T$280,15)</f>
        <v>91</v>
      </c>
      <c r="P1214" s="84">
        <f>VLOOKUP($A$1210,Raport5!$B$8:$T$280,16)</f>
        <v>81.5</v>
      </c>
      <c r="Q1214" s="84">
        <f>VLOOKUP($A$1210,Raport5!$B$8:$T$280,17)</f>
        <v>86</v>
      </c>
      <c r="R1214" s="84">
        <f>VLOOKUP($A$1210,Raport5!$B$8:$T$280,18)</f>
        <v>85.5</v>
      </c>
      <c r="S1214" s="38">
        <f t="shared" si="663"/>
        <v>1304</v>
      </c>
      <c r="T1214" s="38">
        <f t="shared" si="665"/>
        <v>86.93</v>
      </c>
      <c r="U1214" s="375"/>
      <c r="V1214" s="340"/>
    </row>
    <row r="1215" spans="1:22" ht="15" customHeight="1">
      <c r="A1215" s="361"/>
      <c r="B1215" s="78">
        <f>VLOOKUP($A$1210,PresensiMIPA!$A$7:$W$360,2)</f>
        <v>12538</v>
      </c>
      <c r="C1215" s="35" t="s">
        <v>67</v>
      </c>
      <c r="D1215" s="84">
        <f>VLOOKUP($A$1210,Raport6!$B$8:$T$280,4)</f>
        <v>88.5</v>
      </c>
      <c r="E1215" s="84">
        <f>VLOOKUP($A$1210,Raport6!$B$8:$T$280,5)</f>
        <v>91.5</v>
      </c>
      <c r="F1215" s="84">
        <f>VLOOKUP($A$1210,Raport6!$B$8:$T$280,6)</f>
        <v>90</v>
      </c>
      <c r="G1215" s="84">
        <f>VLOOKUP($A$1210,Raport6!$B$8:$T$280,7)</f>
        <v>82</v>
      </c>
      <c r="H1215" s="84">
        <f>VLOOKUP($A$1210,Raport6!$B$8:$T$280,8)</f>
        <v>88</v>
      </c>
      <c r="I1215" s="84">
        <f>VLOOKUP($A$1210,Raport6!$B$8:$T$280,9)</f>
        <v>87</v>
      </c>
      <c r="J1215" s="84">
        <f>VLOOKUP($A$1210,Raport6!$B$8:$T$280,10)</f>
        <v>94.5</v>
      </c>
      <c r="K1215" s="84">
        <f>VLOOKUP($A$1210,Raport6!$B$8:$T$280,11)</f>
        <v>95.5</v>
      </c>
      <c r="L1215" s="84">
        <f>VLOOKUP($A$1210,Raport6!$B$8:$T$280,12)</f>
        <v>91.5</v>
      </c>
      <c r="M1215" s="84">
        <f>VLOOKUP($A$1210,Raport6!$B$8:$T$280,13)</f>
        <v>89</v>
      </c>
      <c r="N1215" s="84">
        <f>VLOOKUP($A$1210,Raport6!$B$8:$T$280,14)</f>
        <v>85</v>
      </c>
      <c r="O1215" s="84">
        <f>VLOOKUP($A$1210,Raport6!$B$8:$T$280,15)</f>
        <v>91</v>
      </c>
      <c r="P1215" s="84">
        <f>VLOOKUP($A$1210,Raport6!$B$8:$T$280,16)</f>
        <v>81.5</v>
      </c>
      <c r="Q1215" s="84">
        <f>VLOOKUP($A$1210,Raport6!$B$8:$T$280,17)</f>
        <v>88</v>
      </c>
      <c r="R1215" s="84">
        <f>VLOOKUP($A$1210,Raport6!$B$8:$T$280,18)</f>
        <v>87</v>
      </c>
      <c r="S1215" s="38">
        <f t="shared" si="663"/>
        <v>1330</v>
      </c>
      <c r="T1215" s="38">
        <f t="shared" si="665"/>
        <v>88.67</v>
      </c>
      <c r="U1215" s="375"/>
      <c r="V1215" s="340"/>
    </row>
    <row r="1216" spans="1:22" ht="15" customHeight="1">
      <c r="A1216" s="361"/>
      <c r="B1216" s="78" t="str">
        <f>VLOOKUP($A$1210,PresensiMIPA!$A$7:$W$360,3)</f>
        <v>0045231729</v>
      </c>
      <c r="C1216" s="28" t="s">
        <v>21</v>
      </c>
      <c r="D1216" s="40">
        <f t="shared" ref="D1216:S1216" si="666">ROUND(((D1210+D1211+D1212+D1213+D1214+D1215)/6),2)</f>
        <v>82.83</v>
      </c>
      <c r="E1216" s="40">
        <f t="shared" si="666"/>
        <v>80.58</v>
      </c>
      <c r="F1216" s="40">
        <f t="shared" si="666"/>
        <v>82.5</v>
      </c>
      <c r="G1216" s="40">
        <f t="shared" si="666"/>
        <v>78.58</v>
      </c>
      <c r="H1216" s="40">
        <f t="shared" si="666"/>
        <v>84.17</v>
      </c>
      <c r="I1216" s="40">
        <f t="shared" si="666"/>
        <v>81.92</v>
      </c>
      <c r="J1216" s="40">
        <f t="shared" si="666"/>
        <v>88.33</v>
      </c>
      <c r="K1216" s="40">
        <f t="shared" si="666"/>
        <v>86.92</v>
      </c>
      <c r="L1216" s="40">
        <f t="shared" si="666"/>
        <v>85.25</v>
      </c>
      <c r="M1216" s="40">
        <f t="shared" ref="M1216" si="667">ROUND(((M1210+M1211+M1212+M1213+M1214+M1215)/6),2)</f>
        <v>81.75</v>
      </c>
      <c r="N1216" s="40">
        <f t="shared" si="666"/>
        <v>79.25</v>
      </c>
      <c r="O1216" s="40">
        <f t="shared" si="666"/>
        <v>81.75</v>
      </c>
      <c r="P1216" s="40">
        <f t="shared" si="666"/>
        <v>79</v>
      </c>
      <c r="Q1216" s="40">
        <f t="shared" si="666"/>
        <v>82.83</v>
      </c>
      <c r="R1216" s="40">
        <f t="shared" si="666"/>
        <v>81.42</v>
      </c>
      <c r="S1216" s="39">
        <f t="shared" si="666"/>
        <v>1237.08</v>
      </c>
      <c r="T1216" s="40">
        <f t="shared" si="665"/>
        <v>82.47</v>
      </c>
      <c r="U1216" s="375"/>
      <c r="V1216" s="340"/>
    </row>
    <row r="1217" spans="1:22" ht="15" customHeight="1">
      <c r="A1217" s="361"/>
      <c r="B1217" s="78"/>
      <c r="C1217" s="28" t="s">
        <v>206</v>
      </c>
      <c r="D1217" s="79">
        <f>VLOOKUP($A$1210,'Nilai USP'!$B$8:$T$280,4)</f>
        <v>94</v>
      </c>
      <c r="E1217" s="79">
        <f>VLOOKUP($A$1210,'Nilai USP'!$B$8:$T$280,5)</f>
        <v>80.769230769230774</v>
      </c>
      <c r="F1217" s="79">
        <f>VLOOKUP($A$1210,'Nilai USP'!$B$8:$T$280,6)</f>
        <v>89</v>
      </c>
      <c r="G1217" s="79">
        <f>VLOOKUP($A$1210,'Nilai USP'!$B$8:$T$280,7)</f>
        <v>79</v>
      </c>
      <c r="H1217" s="79">
        <f>VLOOKUP($A$1210,'Nilai USP'!$B$8:$T$280,8)</f>
        <v>83</v>
      </c>
      <c r="I1217" s="79">
        <f>VLOOKUP($A$1210,'Nilai USP'!$B$8:$T$280,9)</f>
        <v>96</v>
      </c>
      <c r="J1217" s="79">
        <f>VLOOKUP($A$1210,'Nilai USP'!$B$8:$T$280,10)</f>
        <v>88</v>
      </c>
      <c r="K1217" s="79">
        <f>VLOOKUP($A$1210,'Nilai USP'!$B$8:$T$280,11)</f>
        <v>95</v>
      </c>
      <c r="L1217" s="79">
        <f>VLOOKUP($A$1210,'Nilai USP'!$B$8:$T$280,12)</f>
        <v>92</v>
      </c>
      <c r="M1217" s="79">
        <f>VLOOKUP($A$1210,'Nilai USP'!$B$8:$T$280,13)</f>
        <v>95.588235294117652</v>
      </c>
      <c r="N1217" s="79">
        <f>VLOOKUP($A$1210,'Nilai USP'!$B$8:$T$280,14)</f>
        <v>84</v>
      </c>
      <c r="O1217" s="79">
        <f>VLOOKUP($A$1210,'Nilai USP'!$B$8:$T$280,15)</f>
        <v>83</v>
      </c>
      <c r="P1217" s="79">
        <f>VLOOKUP($A$1210,'Nilai USP'!$B$8:$T$280,16)</f>
        <v>87</v>
      </c>
      <c r="Q1217" s="79">
        <f>VLOOKUP($A$1210,'Nilai USP'!$B$8:$T$280,17)</f>
        <v>82</v>
      </c>
      <c r="R1217" s="79">
        <f>VLOOKUP($A$1210,'Nilai USP'!$B$8:$T$280,18)</f>
        <v>86</v>
      </c>
      <c r="S1217" s="38">
        <f t="shared" ref="S1217:S1224" si="668">SUM(D1217:R1217)</f>
        <v>1314.3574660633485</v>
      </c>
      <c r="T1217" s="38">
        <f t="shared" si="665"/>
        <v>87.62</v>
      </c>
      <c r="U1217" s="375"/>
      <c r="V1217" s="340"/>
    </row>
    <row r="1218" spans="1:22" ht="15" customHeight="1" thickBot="1">
      <c r="A1218" s="362"/>
      <c r="B1218" s="29"/>
      <c r="C1218" s="37" t="s">
        <v>205</v>
      </c>
      <c r="D1218" s="41">
        <f t="shared" ref="D1218:R1218" si="669">ROUND((D1216*$V$6+D1217*$V$7),0)</f>
        <v>88</v>
      </c>
      <c r="E1218" s="41">
        <f t="shared" si="669"/>
        <v>81</v>
      </c>
      <c r="F1218" s="41">
        <f t="shared" si="669"/>
        <v>86</v>
      </c>
      <c r="G1218" s="41">
        <f t="shared" si="669"/>
        <v>79</v>
      </c>
      <c r="H1218" s="41">
        <f t="shared" si="669"/>
        <v>84</v>
      </c>
      <c r="I1218" s="41">
        <f t="shared" si="669"/>
        <v>89</v>
      </c>
      <c r="J1218" s="41">
        <f t="shared" si="669"/>
        <v>88</v>
      </c>
      <c r="K1218" s="41">
        <f t="shared" si="669"/>
        <v>91</v>
      </c>
      <c r="L1218" s="41">
        <f t="shared" si="669"/>
        <v>89</v>
      </c>
      <c r="M1218" s="41">
        <f t="shared" si="669"/>
        <v>89</v>
      </c>
      <c r="N1218" s="41">
        <f t="shared" si="669"/>
        <v>82</v>
      </c>
      <c r="O1218" s="41">
        <f t="shared" si="669"/>
        <v>82</v>
      </c>
      <c r="P1218" s="41">
        <f t="shared" si="669"/>
        <v>83</v>
      </c>
      <c r="Q1218" s="41">
        <f t="shared" si="669"/>
        <v>82</v>
      </c>
      <c r="R1218" s="41">
        <f t="shared" si="669"/>
        <v>84</v>
      </c>
      <c r="S1218" s="41">
        <f t="shared" si="668"/>
        <v>1277</v>
      </c>
      <c r="T1218" s="41">
        <f t="shared" si="665"/>
        <v>85.13</v>
      </c>
      <c r="U1218" s="376"/>
      <c r="V1218" s="341"/>
    </row>
    <row r="1219" spans="1:22" ht="15" customHeight="1" thickTop="1">
      <c r="A1219" s="377">
        <v>135</v>
      </c>
      <c r="B1219" s="26"/>
      <c r="C1219" s="34" t="s">
        <v>34</v>
      </c>
      <c r="D1219" s="83">
        <f>VLOOKUP($A$1219,Raport1!$B$8:$T$280,4)</f>
        <v>80</v>
      </c>
      <c r="E1219" s="83">
        <f>VLOOKUP($A$1219,Raport1!$B$8:$T$280,5)</f>
        <v>81</v>
      </c>
      <c r="F1219" s="83">
        <f>VLOOKUP($A$1219,Raport1!$B$8:$T$280,6)</f>
        <v>74.5</v>
      </c>
      <c r="G1219" s="83">
        <f>VLOOKUP($A$1219,Raport1!$B$8:$T$280,7)</f>
        <v>81</v>
      </c>
      <c r="H1219" s="83">
        <f>VLOOKUP($A$1219,Raport1!$B$8:$T$280,8)</f>
        <v>76</v>
      </c>
      <c r="I1219" s="83">
        <f>VLOOKUP($A$1219,Raport1!$B$8:$T$280,9)</f>
        <v>77.5</v>
      </c>
      <c r="J1219" s="83">
        <f>VLOOKUP($A$1219,Raport1!$B$8:$T$280,10)</f>
        <v>87</v>
      </c>
      <c r="K1219" s="83">
        <f>VLOOKUP($A$1219,Raport1!$B$8:$T$280,11)</f>
        <v>80</v>
      </c>
      <c r="L1219" s="83">
        <f>VLOOKUP($A$1219,Raport1!$B$8:$T$280,12)</f>
        <v>81.5</v>
      </c>
      <c r="M1219" s="83">
        <f>VLOOKUP($A$1219,Raport1!$B$8:$T$280,13)</f>
        <v>74</v>
      </c>
      <c r="N1219" s="83">
        <f>VLOOKUP($A$1219,Raport1!$B$8:$T$280,14)</f>
        <v>70</v>
      </c>
      <c r="O1219" s="83">
        <f>VLOOKUP($A$1219,Raport1!$B$8:$T$280,15)</f>
        <v>76.5</v>
      </c>
      <c r="P1219" s="83">
        <f>VLOOKUP($A$1219,Raport1!$B$8:$T$280,16)</f>
        <v>80</v>
      </c>
      <c r="Q1219" s="83">
        <f>VLOOKUP($A$1219,Raport1!$B$8:$T$280,17)</f>
        <v>73</v>
      </c>
      <c r="R1219" s="83">
        <f>VLOOKUP($A$1219,Raport1!$B$8:$T$280,18)</f>
        <v>79</v>
      </c>
      <c r="S1219" s="80">
        <f t="shared" si="668"/>
        <v>1171</v>
      </c>
      <c r="T1219" s="80">
        <f t="shared" ref="T1219:T1227" si="670">ROUND(S1219/COUNT(D1219:R1219),2)</f>
        <v>78.069999999999993</v>
      </c>
      <c r="U1219" s="337" t="s">
        <v>203</v>
      </c>
      <c r="V1219" s="340" t="s">
        <v>33</v>
      </c>
    </row>
    <row r="1220" spans="1:22" ht="15" customHeight="1">
      <c r="A1220" s="361"/>
      <c r="B1220" s="26"/>
      <c r="C1220" s="35" t="s">
        <v>35</v>
      </c>
      <c r="D1220" s="84">
        <f>VLOOKUP($A$1219,Raport2!$B$8:$T$280,4)</f>
        <v>82</v>
      </c>
      <c r="E1220" s="84">
        <f>VLOOKUP($A$1219,Raport2!$B$8:$T$280,5)</f>
        <v>83.5</v>
      </c>
      <c r="F1220" s="84">
        <f>VLOOKUP($A$1219,Raport2!$B$8:$T$280,6)</f>
        <v>74</v>
      </c>
      <c r="G1220" s="84">
        <f>VLOOKUP($A$1219,Raport2!$B$8:$T$280,7)</f>
        <v>84</v>
      </c>
      <c r="H1220" s="84">
        <f>VLOOKUP($A$1219,Raport2!$B$8:$T$280,8)</f>
        <v>76</v>
      </c>
      <c r="I1220" s="84">
        <f>VLOOKUP($A$1219,Raport2!$B$8:$T$280,9)</f>
        <v>80.5</v>
      </c>
      <c r="J1220" s="84">
        <f>VLOOKUP($A$1219,Raport2!$B$8:$T$280,10)</f>
        <v>89</v>
      </c>
      <c r="K1220" s="84">
        <f>VLOOKUP($A$1219,Raport2!$B$8:$T$280,11)</f>
        <v>82</v>
      </c>
      <c r="L1220" s="84">
        <f>VLOOKUP($A$1219,Raport2!$B$8:$T$280,12)</f>
        <v>85.5</v>
      </c>
      <c r="M1220" s="84">
        <f>VLOOKUP($A$1219,Raport2!$B$8:$T$280,13)</f>
        <v>75.5</v>
      </c>
      <c r="N1220" s="84">
        <f>VLOOKUP($A$1219,Raport2!$B$8:$T$280,14)</f>
        <v>80</v>
      </c>
      <c r="O1220" s="84">
        <f>VLOOKUP($A$1219,Raport2!$B$8:$T$280,15)</f>
        <v>78.5</v>
      </c>
      <c r="P1220" s="84">
        <f>VLOOKUP($A$1219,Raport2!$B$8:$T$280,16)</f>
        <v>82.5</v>
      </c>
      <c r="Q1220" s="84">
        <f>VLOOKUP($A$1219,Raport2!$B$8:$T$280,17)</f>
        <v>78.5</v>
      </c>
      <c r="R1220" s="84">
        <f>VLOOKUP($A$1219,Raport2!$B$8:$T$280,18)</f>
        <v>84</v>
      </c>
      <c r="S1220" s="38">
        <f t="shared" si="668"/>
        <v>1215.5</v>
      </c>
      <c r="T1220" s="38">
        <f t="shared" si="670"/>
        <v>81.03</v>
      </c>
      <c r="U1220" s="375"/>
      <c r="V1220" s="340"/>
    </row>
    <row r="1221" spans="1:22" ht="15" customHeight="1">
      <c r="A1221" s="361"/>
      <c r="B1221" s="342" t="str">
        <f>VLOOKUP($A$1219,PresensiMIPA!$A$7:$W$360,7)</f>
        <v>ACHMAD SYARIFUL MAULUD</v>
      </c>
      <c r="C1221" s="35" t="s">
        <v>22</v>
      </c>
      <c r="D1221" s="84">
        <f>VLOOKUP($A$1219,Raport3!$B$8:$T$280,4)</f>
        <v>87.5</v>
      </c>
      <c r="E1221" s="84">
        <f>VLOOKUP($A$1219,Raport3!$B$8:$T$280,5)</f>
        <v>86</v>
      </c>
      <c r="F1221" s="84">
        <f>VLOOKUP($A$1219,Raport3!$B$8:$T$280,6)</f>
        <v>80</v>
      </c>
      <c r="G1221" s="84">
        <f>VLOOKUP($A$1219,Raport3!$B$8:$T$280,7)</f>
        <v>85</v>
      </c>
      <c r="H1221" s="84">
        <f>VLOOKUP($A$1219,Raport3!$B$8:$T$280,8)</f>
        <v>80</v>
      </c>
      <c r="I1221" s="84">
        <f>VLOOKUP($A$1219,Raport3!$B$8:$T$280,9)</f>
        <v>81.5</v>
      </c>
      <c r="J1221" s="84">
        <f>VLOOKUP($A$1219,Raport3!$B$8:$T$280,10)</f>
        <v>88.5</v>
      </c>
      <c r="K1221" s="84">
        <f>VLOOKUP($A$1219,Raport3!$B$8:$T$280,11)</f>
        <v>86</v>
      </c>
      <c r="L1221" s="84">
        <f>VLOOKUP($A$1219,Raport3!$B$8:$T$280,12)</f>
        <v>82</v>
      </c>
      <c r="M1221" s="84">
        <f>VLOOKUP($A$1219,Raport3!$B$8:$T$280,13)</f>
        <v>76</v>
      </c>
      <c r="N1221" s="84">
        <f>VLOOKUP($A$1219,Raport3!$B$8:$T$280,14)</f>
        <v>83.5</v>
      </c>
      <c r="O1221" s="84">
        <f>VLOOKUP($A$1219,Raport3!$B$8:$T$280,15)</f>
        <v>79</v>
      </c>
      <c r="P1221" s="84">
        <f>VLOOKUP($A$1219,Raport3!$B$8:$T$280,16)</f>
        <v>86</v>
      </c>
      <c r="Q1221" s="84">
        <f>VLOOKUP($A$1219,Raport3!$B$8:$T$280,17)</f>
        <v>83</v>
      </c>
      <c r="R1221" s="84">
        <f>VLOOKUP($A$1219,Raport3!$B$8:$T$280,18)</f>
        <v>84.5</v>
      </c>
      <c r="S1221" s="38">
        <f t="shared" si="668"/>
        <v>1248.5</v>
      </c>
      <c r="T1221" s="38">
        <f t="shared" si="670"/>
        <v>83.23</v>
      </c>
      <c r="U1221" s="375"/>
      <c r="V1221" s="340"/>
    </row>
    <row r="1222" spans="1:22" ht="15" customHeight="1">
      <c r="A1222" s="361"/>
      <c r="B1222" s="342"/>
      <c r="C1222" s="35" t="s">
        <v>23</v>
      </c>
      <c r="D1222" s="84">
        <f>VLOOKUP($A$1219,Raport4!$B$8:$T$255,4)</f>
        <v>90</v>
      </c>
      <c r="E1222" s="84">
        <f>VLOOKUP($A$1219,Raport4!$B$8:$T$255,5)</f>
        <v>90</v>
      </c>
      <c r="F1222" s="84">
        <f>VLOOKUP($A$1219,Raport4!$B$8:$T$255,6)</f>
        <v>81</v>
      </c>
      <c r="G1222" s="84">
        <f>VLOOKUP($A$1219,Raport4!$B$8:$T$255,7)</f>
        <v>87</v>
      </c>
      <c r="H1222" s="84">
        <f>VLOOKUP($A$1219,Raport4!$B$8:$T$255,8)</f>
        <v>75</v>
      </c>
      <c r="I1222" s="84">
        <f>VLOOKUP($A$1219,Raport4!$B$8:$T$255,9)</f>
        <v>81.5</v>
      </c>
      <c r="J1222" s="84">
        <f>VLOOKUP($A$1219,Raport4!$B$8:$T$255,10)</f>
        <v>90</v>
      </c>
      <c r="K1222" s="84">
        <f>VLOOKUP($A$1219,Raport4!$B$8:$T$255,11)</f>
        <v>87</v>
      </c>
      <c r="L1222" s="84">
        <f>VLOOKUP($A$1219,Raport4!$B$8:$T$255,12)</f>
        <v>82.5</v>
      </c>
      <c r="M1222" s="84">
        <f>VLOOKUP($A$1219,Raport4!$B$8:$T$255,12)</f>
        <v>82.5</v>
      </c>
      <c r="N1222" s="84">
        <f>VLOOKUP($A$1219,Raport4!$B$8:$T$255,14)</f>
        <v>85</v>
      </c>
      <c r="O1222" s="84">
        <f>VLOOKUP($A$1219,Raport4!$B$8:$T$255,15)</f>
        <v>80.5</v>
      </c>
      <c r="P1222" s="84">
        <f>VLOOKUP($A$1219,Raport4!$B$8:$T$255,16)</f>
        <v>89</v>
      </c>
      <c r="Q1222" s="84">
        <f>VLOOKUP($A$1219,Raport4!$B$8:$T$255,17)</f>
        <v>82.5</v>
      </c>
      <c r="R1222" s="84">
        <f>VLOOKUP($A$1219,Raport4!$B$8:$T$255,18)</f>
        <v>85.5</v>
      </c>
      <c r="S1222" s="38">
        <f t="shared" si="668"/>
        <v>1269</v>
      </c>
      <c r="T1222" s="38">
        <f t="shared" si="670"/>
        <v>84.6</v>
      </c>
      <c r="U1222" s="375"/>
      <c r="V1222" s="340"/>
    </row>
    <row r="1223" spans="1:22" ht="15" customHeight="1">
      <c r="A1223" s="361"/>
      <c r="B1223" s="77" t="str">
        <f>VLOOKUP($A$1219,PresensiMIPA!$A$7:$W$360,4)</f>
        <v>3526020205030003</v>
      </c>
      <c r="C1223" s="35" t="s">
        <v>24</v>
      </c>
      <c r="D1223" s="84">
        <f>VLOOKUP($A$1219,Raport5!$B$8:$T$280,4)</f>
        <v>87</v>
      </c>
      <c r="E1223" s="84">
        <f>VLOOKUP($A$1219,Raport5!$B$8:$T$280,5)</f>
        <v>92.5</v>
      </c>
      <c r="F1223" s="84">
        <f>VLOOKUP($A$1219,Raport5!$B$8:$T$280,6)</f>
        <v>76</v>
      </c>
      <c r="G1223" s="84">
        <f>VLOOKUP($A$1219,Raport5!$B$8:$T$280,7)</f>
        <v>87</v>
      </c>
      <c r="H1223" s="84">
        <f>VLOOKUP($A$1219,Raport5!$B$8:$T$280,8)</f>
        <v>92.5</v>
      </c>
      <c r="I1223" s="84">
        <f>VLOOKUP($A$1219,Raport5!$B$8:$T$280,9)</f>
        <v>82</v>
      </c>
      <c r="J1223" s="84">
        <f>VLOOKUP($A$1219,Raport5!$B$8:$T$280,10)</f>
        <v>92</v>
      </c>
      <c r="K1223" s="84">
        <f>VLOOKUP($A$1219,Raport5!$B$8:$T$280,11)</f>
        <v>92</v>
      </c>
      <c r="L1223" s="84">
        <f>VLOOKUP($A$1219,Raport5!$B$8:$T$280,12)</f>
        <v>89.5</v>
      </c>
      <c r="M1223" s="84">
        <f>VLOOKUP($A$1219,Raport5!$B$8:$T$280,13)</f>
        <v>81</v>
      </c>
      <c r="N1223" s="84">
        <f>VLOOKUP($A$1219,Raport5!$B$8:$T$280,14)</f>
        <v>87.5</v>
      </c>
      <c r="O1223" s="84">
        <f>VLOOKUP($A$1219,Raport5!$B$8:$T$280,15)</f>
        <v>80</v>
      </c>
      <c r="P1223" s="84">
        <f>VLOOKUP($A$1219,Raport5!$B$8:$T$280,16)</f>
        <v>84</v>
      </c>
      <c r="Q1223" s="84">
        <f>VLOOKUP($A$1219,Raport5!$B$8:$T$280,17)</f>
        <v>86.5</v>
      </c>
      <c r="R1223" s="84">
        <f>VLOOKUP($A$1219,Raport5!$B$8:$T$280,18)</f>
        <v>85.5</v>
      </c>
      <c r="S1223" s="38">
        <f t="shared" si="668"/>
        <v>1295</v>
      </c>
      <c r="T1223" s="38">
        <f t="shared" si="670"/>
        <v>86.33</v>
      </c>
      <c r="U1223" s="375"/>
      <c r="V1223" s="340"/>
    </row>
    <row r="1224" spans="1:22" ht="15" customHeight="1">
      <c r="A1224" s="361"/>
      <c r="B1224" s="78">
        <f>VLOOKUP($A$1219,PresensiMIPA!$A$7:$W$360,2)</f>
        <v>12131</v>
      </c>
      <c r="C1224" s="35" t="s">
        <v>67</v>
      </c>
      <c r="D1224" s="84">
        <f>VLOOKUP($A$1219,Raport6!$B$8:$T$280,4)</f>
        <v>92</v>
      </c>
      <c r="E1224" s="84">
        <f>VLOOKUP($A$1219,Raport6!$B$8:$T$280,5)</f>
        <v>93</v>
      </c>
      <c r="F1224" s="84">
        <f>VLOOKUP($A$1219,Raport6!$B$8:$T$280,6)</f>
        <v>79</v>
      </c>
      <c r="G1224" s="84">
        <f>VLOOKUP($A$1219,Raport6!$B$8:$T$280,7)</f>
        <v>87</v>
      </c>
      <c r="H1224" s="84">
        <f>VLOOKUP($A$1219,Raport6!$B$8:$T$280,8)</f>
        <v>93.5</v>
      </c>
      <c r="I1224" s="84">
        <f>VLOOKUP($A$1219,Raport6!$B$8:$T$280,9)</f>
        <v>82</v>
      </c>
      <c r="J1224" s="84">
        <f>VLOOKUP($A$1219,Raport6!$B$8:$T$280,10)</f>
        <v>94.5</v>
      </c>
      <c r="K1224" s="84">
        <f>VLOOKUP($A$1219,Raport6!$B$8:$T$280,11)</f>
        <v>95.5</v>
      </c>
      <c r="L1224" s="84">
        <f>VLOOKUP($A$1219,Raport6!$B$8:$T$280,12)</f>
        <v>93</v>
      </c>
      <c r="M1224" s="84">
        <f>VLOOKUP($A$1219,Raport6!$B$8:$T$280,13)</f>
        <v>86</v>
      </c>
      <c r="N1224" s="84">
        <f>VLOOKUP($A$1219,Raport6!$B$8:$T$280,14)</f>
        <v>89</v>
      </c>
      <c r="O1224" s="84">
        <f>VLOOKUP($A$1219,Raport6!$B$8:$T$280,15)</f>
        <v>88</v>
      </c>
      <c r="P1224" s="84">
        <f>VLOOKUP($A$1219,Raport6!$B$8:$T$280,16)</f>
        <v>84</v>
      </c>
      <c r="Q1224" s="84">
        <f>VLOOKUP($A$1219,Raport6!$B$8:$T$280,17)</f>
        <v>86.5</v>
      </c>
      <c r="R1224" s="84">
        <f>VLOOKUP($A$1219,Raport6!$B$8:$T$280,18)</f>
        <v>89.5</v>
      </c>
      <c r="S1224" s="38">
        <f t="shared" si="668"/>
        <v>1332.5</v>
      </c>
      <c r="T1224" s="38">
        <f t="shared" si="670"/>
        <v>88.83</v>
      </c>
      <c r="U1224" s="375"/>
      <c r="V1224" s="340"/>
    </row>
    <row r="1225" spans="1:22" ht="15" customHeight="1">
      <c r="A1225" s="361"/>
      <c r="B1225" s="78" t="str">
        <f>VLOOKUP($A$1219,PresensiMIPA!$A$7:$W$360,3)</f>
        <v>0037998153</v>
      </c>
      <c r="C1225" s="28" t="s">
        <v>21</v>
      </c>
      <c r="D1225" s="40">
        <f t="shared" ref="D1225:S1225" si="671">ROUND(((D1219+D1220+D1221+D1222+D1223+D1224)/6),2)</f>
        <v>86.42</v>
      </c>
      <c r="E1225" s="40">
        <f t="shared" si="671"/>
        <v>87.67</v>
      </c>
      <c r="F1225" s="40">
        <f t="shared" si="671"/>
        <v>77.42</v>
      </c>
      <c r="G1225" s="40">
        <f t="shared" si="671"/>
        <v>85.17</v>
      </c>
      <c r="H1225" s="40">
        <f t="shared" si="671"/>
        <v>82.17</v>
      </c>
      <c r="I1225" s="40">
        <f t="shared" si="671"/>
        <v>80.83</v>
      </c>
      <c r="J1225" s="40">
        <f t="shared" si="671"/>
        <v>90.17</v>
      </c>
      <c r="K1225" s="40">
        <f t="shared" si="671"/>
        <v>87.08</v>
      </c>
      <c r="L1225" s="40">
        <f t="shared" si="671"/>
        <v>85.67</v>
      </c>
      <c r="M1225" s="40">
        <f t="shared" ref="M1225" si="672">ROUND(((M1219+M1220+M1221+M1222+M1223+M1224)/6),2)</f>
        <v>79.17</v>
      </c>
      <c r="N1225" s="40">
        <f t="shared" si="671"/>
        <v>82.5</v>
      </c>
      <c r="O1225" s="40">
        <f t="shared" si="671"/>
        <v>80.42</v>
      </c>
      <c r="P1225" s="40">
        <f t="shared" si="671"/>
        <v>84.25</v>
      </c>
      <c r="Q1225" s="40">
        <f t="shared" si="671"/>
        <v>81.67</v>
      </c>
      <c r="R1225" s="40">
        <f t="shared" si="671"/>
        <v>84.67</v>
      </c>
      <c r="S1225" s="39">
        <f t="shared" si="671"/>
        <v>1255.25</v>
      </c>
      <c r="T1225" s="40">
        <f t="shared" si="670"/>
        <v>83.68</v>
      </c>
      <c r="U1225" s="375"/>
      <c r="V1225" s="340"/>
    </row>
    <row r="1226" spans="1:22" ht="15" customHeight="1">
      <c r="A1226" s="361"/>
      <c r="B1226" s="78"/>
      <c r="C1226" s="28" t="s">
        <v>206</v>
      </c>
      <c r="D1226" s="79">
        <f>VLOOKUP($A$1219,'Nilai USP'!$B$8:$T$280,4)</f>
        <v>95</v>
      </c>
      <c r="E1226" s="79">
        <f>VLOOKUP($A$1219,'Nilai USP'!$B$8:$T$280,5)</f>
        <v>86.92307692307692</v>
      </c>
      <c r="F1226" s="79">
        <f>VLOOKUP($A$1219,'Nilai USP'!$B$8:$T$280,6)</f>
        <v>93</v>
      </c>
      <c r="G1226" s="79">
        <f>VLOOKUP($A$1219,'Nilai USP'!$B$8:$T$280,7)</f>
        <v>89</v>
      </c>
      <c r="H1226" s="79">
        <f>VLOOKUP($A$1219,'Nilai USP'!$B$8:$T$280,8)</f>
        <v>83</v>
      </c>
      <c r="I1226" s="79">
        <f>VLOOKUP($A$1219,'Nilai USP'!$B$8:$T$280,9)</f>
        <v>96</v>
      </c>
      <c r="J1226" s="79">
        <f>VLOOKUP($A$1219,'Nilai USP'!$B$8:$T$280,10)</f>
        <v>100</v>
      </c>
      <c r="K1226" s="79">
        <f>VLOOKUP($A$1219,'Nilai USP'!$B$8:$T$280,11)</f>
        <v>94</v>
      </c>
      <c r="L1226" s="79">
        <f>VLOOKUP($A$1219,'Nilai USP'!$B$8:$T$280,12)</f>
        <v>92</v>
      </c>
      <c r="M1226" s="79">
        <f>VLOOKUP($A$1219,'Nilai USP'!$B$8:$T$280,13)</f>
        <v>93.823529411764696</v>
      </c>
      <c r="N1226" s="79">
        <f>VLOOKUP($A$1219,'Nilai USP'!$B$8:$T$280,14)</f>
        <v>89</v>
      </c>
      <c r="O1226" s="79">
        <f>VLOOKUP($A$1219,'Nilai USP'!$B$8:$T$280,15)</f>
        <v>84</v>
      </c>
      <c r="P1226" s="79">
        <f>VLOOKUP($A$1219,'Nilai USP'!$B$8:$T$280,16)</f>
        <v>87</v>
      </c>
      <c r="Q1226" s="79">
        <f>VLOOKUP($A$1219,'Nilai USP'!$B$8:$T$280,17)</f>
        <v>86</v>
      </c>
      <c r="R1226" s="79">
        <f>VLOOKUP($A$1219,'Nilai USP'!$B$8:$T$280,18)</f>
        <v>88</v>
      </c>
      <c r="S1226" s="38">
        <f t="shared" ref="S1226:S1233" si="673">SUM(D1226:R1226)</f>
        <v>1356.7466063348415</v>
      </c>
      <c r="T1226" s="38">
        <f t="shared" si="670"/>
        <v>90.45</v>
      </c>
      <c r="U1226" s="375"/>
      <c r="V1226" s="340"/>
    </row>
    <row r="1227" spans="1:22" ht="15" customHeight="1" thickBot="1">
      <c r="A1227" s="362"/>
      <c r="B1227" s="29"/>
      <c r="C1227" s="37" t="s">
        <v>205</v>
      </c>
      <c r="D1227" s="41">
        <f t="shared" ref="D1227:R1227" si="674">ROUND((D1225*$V$6+D1226*$V$7),0)</f>
        <v>91</v>
      </c>
      <c r="E1227" s="41">
        <f t="shared" si="674"/>
        <v>87</v>
      </c>
      <c r="F1227" s="41">
        <f t="shared" si="674"/>
        <v>85</v>
      </c>
      <c r="G1227" s="41">
        <f t="shared" si="674"/>
        <v>87</v>
      </c>
      <c r="H1227" s="41">
        <f t="shared" si="674"/>
        <v>83</v>
      </c>
      <c r="I1227" s="41">
        <f t="shared" si="674"/>
        <v>88</v>
      </c>
      <c r="J1227" s="41">
        <f t="shared" si="674"/>
        <v>95</v>
      </c>
      <c r="K1227" s="41">
        <f t="shared" si="674"/>
        <v>91</v>
      </c>
      <c r="L1227" s="41">
        <f t="shared" si="674"/>
        <v>89</v>
      </c>
      <c r="M1227" s="41">
        <f t="shared" si="674"/>
        <v>86</v>
      </c>
      <c r="N1227" s="41">
        <f t="shared" si="674"/>
        <v>86</v>
      </c>
      <c r="O1227" s="41">
        <f t="shared" si="674"/>
        <v>82</v>
      </c>
      <c r="P1227" s="41">
        <f t="shared" si="674"/>
        <v>86</v>
      </c>
      <c r="Q1227" s="41">
        <f t="shared" si="674"/>
        <v>84</v>
      </c>
      <c r="R1227" s="41">
        <f t="shared" si="674"/>
        <v>86</v>
      </c>
      <c r="S1227" s="41">
        <f t="shared" si="673"/>
        <v>1306</v>
      </c>
      <c r="T1227" s="41">
        <f t="shared" si="670"/>
        <v>87.07</v>
      </c>
      <c r="U1227" s="376"/>
      <c r="V1227" s="341"/>
    </row>
    <row r="1228" spans="1:22" ht="15" customHeight="1" thickTop="1">
      <c r="A1228" s="377">
        <v>136</v>
      </c>
      <c r="B1228" s="26"/>
      <c r="C1228" s="34" t="s">
        <v>34</v>
      </c>
      <c r="D1228" s="83">
        <f>VLOOKUP($A$1228,Raport1!$B$8:$T$280,4)</f>
        <v>81.5</v>
      </c>
      <c r="E1228" s="83">
        <f>VLOOKUP($A$1228,Raport1!$B$8:$T$280,5)</f>
        <v>81</v>
      </c>
      <c r="F1228" s="83">
        <f>VLOOKUP($A$1228,Raport1!$B$8:$T$280,6)</f>
        <v>74.5</v>
      </c>
      <c r="G1228" s="83">
        <f>VLOOKUP($A$1228,Raport1!$B$8:$T$280,7)</f>
        <v>76</v>
      </c>
      <c r="H1228" s="83">
        <f>VLOOKUP($A$1228,Raport1!$B$8:$T$280,8)</f>
        <v>74</v>
      </c>
      <c r="I1228" s="83">
        <f>VLOOKUP($A$1228,Raport1!$B$8:$T$280,9)</f>
        <v>78</v>
      </c>
      <c r="J1228" s="83">
        <f>VLOOKUP($A$1228,Raport1!$B$8:$T$280,10)</f>
        <v>81.5</v>
      </c>
      <c r="K1228" s="83">
        <f>VLOOKUP($A$1228,Raport1!$B$8:$T$280,11)</f>
        <v>78</v>
      </c>
      <c r="L1228" s="83">
        <f>VLOOKUP($A$1228,Raport1!$B$8:$T$280,12)</f>
        <v>82.5</v>
      </c>
      <c r="M1228" s="83">
        <f>VLOOKUP($A$1228,Raport1!$B$8:$T$280,13)</f>
        <v>76.5</v>
      </c>
      <c r="N1228" s="83">
        <f>VLOOKUP($A$1228,Raport1!$B$8:$T$280,14)</f>
        <v>74</v>
      </c>
      <c r="O1228" s="83">
        <f>VLOOKUP($A$1228,Raport1!$B$8:$T$280,15)</f>
        <v>76.5</v>
      </c>
      <c r="P1228" s="83">
        <f>VLOOKUP($A$1228,Raport1!$B$8:$T$280,16)</f>
        <v>80.5</v>
      </c>
      <c r="Q1228" s="83">
        <f>VLOOKUP($A$1228,Raport1!$B$8:$T$280,17)</f>
        <v>75</v>
      </c>
      <c r="R1228" s="83">
        <f>VLOOKUP($A$1228,Raport1!$B$8:$T$280,18)</f>
        <v>77</v>
      </c>
      <c r="S1228" s="80">
        <f t="shared" si="673"/>
        <v>1166.5</v>
      </c>
      <c r="T1228" s="80">
        <f t="shared" ref="T1228:T1236" si="675">ROUND(S1228/COUNT(D1228:R1228),2)</f>
        <v>77.77</v>
      </c>
      <c r="U1228" s="337" t="s">
        <v>203</v>
      </c>
      <c r="V1228" s="340" t="s">
        <v>33</v>
      </c>
    </row>
    <row r="1229" spans="1:22" ht="15" customHeight="1">
      <c r="A1229" s="361"/>
      <c r="B1229" s="26"/>
      <c r="C1229" s="35" t="s">
        <v>35</v>
      </c>
      <c r="D1229" s="84">
        <f>VLOOKUP($A$1228,Raport2!$B$8:$T$280,4)</f>
        <v>82.5</v>
      </c>
      <c r="E1229" s="84">
        <f>VLOOKUP($A$1228,Raport2!$B$8:$T$280,5)</f>
        <v>82.5</v>
      </c>
      <c r="F1229" s="84">
        <f>VLOOKUP($A$1228,Raport2!$B$8:$T$280,6)</f>
        <v>74.5</v>
      </c>
      <c r="G1229" s="84">
        <f>VLOOKUP($A$1228,Raport2!$B$8:$T$280,7)</f>
        <v>82</v>
      </c>
      <c r="H1229" s="84">
        <f>VLOOKUP($A$1228,Raport2!$B$8:$T$280,8)</f>
        <v>74</v>
      </c>
      <c r="I1229" s="84">
        <f>VLOOKUP($A$1228,Raport2!$B$8:$T$280,9)</f>
        <v>80</v>
      </c>
      <c r="J1229" s="84">
        <f>VLOOKUP($A$1228,Raport2!$B$8:$T$280,10)</f>
        <v>85</v>
      </c>
      <c r="K1229" s="84">
        <f>VLOOKUP($A$1228,Raport2!$B$8:$T$280,11)</f>
        <v>80.5</v>
      </c>
      <c r="L1229" s="84">
        <f>VLOOKUP($A$1228,Raport2!$B$8:$T$280,12)</f>
        <v>85.5</v>
      </c>
      <c r="M1229" s="84">
        <f>VLOOKUP($A$1228,Raport2!$B$8:$T$280,13)</f>
        <v>80</v>
      </c>
      <c r="N1229" s="84">
        <f>VLOOKUP($A$1228,Raport2!$B$8:$T$280,14)</f>
        <v>80</v>
      </c>
      <c r="O1229" s="84">
        <f>VLOOKUP($A$1228,Raport2!$B$8:$T$280,15)</f>
        <v>80</v>
      </c>
      <c r="P1229" s="84">
        <f>VLOOKUP($A$1228,Raport2!$B$8:$T$280,16)</f>
        <v>81.5</v>
      </c>
      <c r="Q1229" s="84">
        <f>VLOOKUP($A$1228,Raport2!$B$8:$T$280,17)</f>
        <v>80.5</v>
      </c>
      <c r="R1229" s="84">
        <f>VLOOKUP($A$1228,Raport2!$B$8:$T$280,18)</f>
        <v>84</v>
      </c>
      <c r="S1229" s="38">
        <f t="shared" si="673"/>
        <v>1212.5</v>
      </c>
      <c r="T1229" s="38">
        <f t="shared" si="675"/>
        <v>80.83</v>
      </c>
      <c r="U1229" s="375"/>
      <c r="V1229" s="340"/>
    </row>
    <row r="1230" spans="1:22" ht="15" customHeight="1">
      <c r="A1230" s="361"/>
      <c r="B1230" s="342" t="str">
        <f>VLOOKUP($A$1228,PresensiMIPA!$A$7:$W$360,7)</f>
        <v>AFAF FEBRIANI</v>
      </c>
      <c r="C1230" s="35" t="s">
        <v>22</v>
      </c>
      <c r="D1230" s="84">
        <f>VLOOKUP($A$1228,Raport3!$B$8:$T$280,4)</f>
        <v>82</v>
      </c>
      <c r="E1230" s="84">
        <f>VLOOKUP($A$1228,Raport3!$B$8:$T$280,5)</f>
        <v>85.5</v>
      </c>
      <c r="F1230" s="84">
        <f>VLOOKUP($A$1228,Raport3!$B$8:$T$280,6)</f>
        <v>80</v>
      </c>
      <c r="G1230" s="84">
        <f>VLOOKUP($A$1228,Raport3!$B$8:$T$280,7)</f>
        <v>84</v>
      </c>
      <c r="H1230" s="84">
        <f>VLOOKUP($A$1228,Raport3!$B$8:$T$280,8)</f>
        <v>80</v>
      </c>
      <c r="I1230" s="84">
        <f>VLOOKUP($A$1228,Raport3!$B$8:$T$280,9)</f>
        <v>83</v>
      </c>
      <c r="J1230" s="84">
        <f>VLOOKUP($A$1228,Raport3!$B$8:$T$280,10)</f>
        <v>86</v>
      </c>
      <c r="K1230" s="84">
        <f>VLOOKUP($A$1228,Raport3!$B$8:$T$280,11)</f>
        <v>84.5</v>
      </c>
      <c r="L1230" s="84">
        <f>VLOOKUP($A$1228,Raport3!$B$8:$T$280,12)</f>
        <v>82.5</v>
      </c>
      <c r="M1230" s="84">
        <f>VLOOKUP($A$1228,Raport3!$B$8:$T$280,13)</f>
        <v>82</v>
      </c>
      <c r="N1230" s="84">
        <f>VLOOKUP($A$1228,Raport3!$B$8:$T$280,14)</f>
        <v>84</v>
      </c>
      <c r="O1230" s="84">
        <f>VLOOKUP($A$1228,Raport3!$B$8:$T$280,15)</f>
        <v>85</v>
      </c>
      <c r="P1230" s="84">
        <f>VLOOKUP($A$1228,Raport3!$B$8:$T$280,16)</f>
        <v>84</v>
      </c>
      <c r="Q1230" s="84">
        <f>VLOOKUP($A$1228,Raport3!$B$8:$T$280,17)</f>
        <v>85.5</v>
      </c>
      <c r="R1230" s="84">
        <f>VLOOKUP($A$1228,Raport3!$B$8:$T$280,18)</f>
        <v>85.5</v>
      </c>
      <c r="S1230" s="38">
        <f t="shared" si="673"/>
        <v>1253.5</v>
      </c>
      <c r="T1230" s="38">
        <f t="shared" si="675"/>
        <v>83.57</v>
      </c>
      <c r="U1230" s="375"/>
      <c r="V1230" s="340"/>
    </row>
    <row r="1231" spans="1:22" ht="15" customHeight="1">
      <c r="A1231" s="361"/>
      <c r="B1231" s="342"/>
      <c r="C1231" s="35" t="s">
        <v>23</v>
      </c>
      <c r="D1231" s="84">
        <f>VLOOKUP($A$1228,Raport4!$B$8:$T$255,4)</f>
        <v>84</v>
      </c>
      <c r="E1231" s="84">
        <f>VLOOKUP($A$1228,Raport4!$B$8:$T$255,5)</f>
        <v>90</v>
      </c>
      <c r="F1231" s="84">
        <f>VLOOKUP($A$1228,Raport4!$B$8:$T$255,6)</f>
        <v>80.5</v>
      </c>
      <c r="G1231" s="84">
        <f>VLOOKUP($A$1228,Raport4!$B$8:$T$255,7)</f>
        <v>85</v>
      </c>
      <c r="H1231" s="84">
        <f>VLOOKUP($A$1228,Raport4!$B$8:$T$255,8)</f>
        <v>80</v>
      </c>
      <c r="I1231" s="84">
        <f>VLOOKUP($A$1228,Raport4!$B$8:$T$255,9)</f>
        <v>83</v>
      </c>
      <c r="J1231" s="84">
        <f>VLOOKUP($A$1228,Raport4!$B$8:$T$255,10)</f>
        <v>88.5</v>
      </c>
      <c r="K1231" s="84">
        <f>VLOOKUP($A$1228,Raport4!$B$8:$T$255,11)</f>
        <v>86</v>
      </c>
      <c r="L1231" s="84">
        <f>VLOOKUP($A$1228,Raport4!$B$8:$T$255,12)</f>
        <v>88</v>
      </c>
      <c r="M1231" s="84">
        <f>VLOOKUP($A$1228,Raport4!$B$8:$T$255,12)</f>
        <v>88</v>
      </c>
      <c r="N1231" s="84">
        <f>VLOOKUP($A$1228,Raport4!$B$8:$T$255,14)</f>
        <v>85.5</v>
      </c>
      <c r="O1231" s="84">
        <f>VLOOKUP($A$1228,Raport4!$B$8:$T$255,15)</f>
        <v>85</v>
      </c>
      <c r="P1231" s="84">
        <f>VLOOKUP($A$1228,Raport4!$B$8:$T$255,16)</f>
        <v>81</v>
      </c>
      <c r="Q1231" s="84">
        <f>VLOOKUP($A$1228,Raport4!$B$8:$T$255,17)</f>
        <v>84</v>
      </c>
      <c r="R1231" s="84">
        <f>VLOOKUP($A$1228,Raport4!$B$8:$T$255,18)</f>
        <v>85.5</v>
      </c>
      <c r="S1231" s="38">
        <f t="shared" si="673"/>
        <v>1274</v>
      </c>
      <c r="T1231" s="38">
        <f t="shared" si="675"/>
        <v>84.93</v>
      </c>
      <c r="U1231" s="375"/>
      <c r="V1231" s="340"/>
    </row>
    <row r="1232" spans="1:22" ht="15" customHeight="1">
      <c r="A1232" s="361"/>
      <c r="B1232" s="77" t="str">
        <f>VLOOKUP($A$1228,PresensiMIPA!$A$7:$W$360,4)</f>
        <v>3526015202040002</v>
      </c>
      <c r="C1232" s="35" t="s">
        <v>24</v>
      </c>
      <c r="D1232" s="84">
        <f>VLOOKUP($A$1228,Raport5!$B$8:$T$280,4)</f>
        <v>88.5</v>
      </c>
      <c r="E1232" s="84">
        <f>VLOOKUP($A$1228,Raport5!$B$8:$T$280,5)</f>
        <v>91</v>
      </c>
      <c r="F1232" s="84">
        <f>VLOOKUP($A$1228,Raport5!$B$8:$T$280,6)</f>
        <v>83</v>
      </c>
      <c r="G1232" s="84">
        <f>VLOOKUP($A$1228,Raport5!$B$8:$T$280,7)</f>
        <v>89</v>
      </c>
      <c r="H1232" s="84">
        <f>VLOOKUP($A$1228,Raport5!$B$8:$T$280,8)</f>
        <v>92</v>
      </c>
      <c r="I1232" s="84">
        <f>VLOOKUP($A$1228,Raport5!$B$8:$T$280,9)</f>
        <v>83.5</v>
      </c>
      <c r="J1232" s="84">
        <f>VLOOKUP($A$1228,Raport5!$B$8:$T$280,10)</f>
        <v>91</v>
      </c>
      <c r="K1232" s="84">
        <f>VLOOKUP($A$1228,Raport5!$B$8:$T$280,11)</f>
        <v>92</v>
      </c>
      <c r="L1232" s="84">
        <f>VLOOKUP($A$1228,Raport5!$B$8:$T$280,12)</f>
        <v>91.5</v>
      </c>
      <c r="M1232" s="84">
        <f>VLOOKUP($A$1228,Raport5!$B$8:$T$280,13)</f>
        <v>90</v>
      </c>
      <c r="N1232" s="84">
        <f>VLOOKUP($A$1228,Raport5!$B$8:$T$280,14)</f>
        <v>87.5</v>
      </c>
      <c r="O1232" s="84">
        <f>VLOOKUP($A$1228,Raport5!$B$8:$T$280,15)</f>
        <v>82</v>
      </c>
      <c r="P1232" s="84">
        <f>VLOOKUP($A$1228,Raport5!$B$8:$T$280,16)</f>
        <v>83.5</v>
      </c>
      <c r="Q1232" s="84">
        <f>VLOOKUP($A$1228,Raport5!$B$8:$T$280,17)</f>
        <v>86.5</v>
      </c>
      <c r="R1232" s="84">
        <f>VLOOKUP($A$1228,Raport5!$B$8:$T$280,18)</f>
        <v>85.5</v>
      </c>
      <c r="S1232" s="38">
        <f t="shared" si="673"/>
        <v>1316.5</v>
      </c>
      <c r="T1232" s="38">
        <f t="shared" si="675"/>
        <v>87.77</v>
      </c>
      <c r="U1232" s="375"/>
      <c r="V1232" s="340"/>
    </row>
    <row r="1233" spans="1:22" ht="15" customHeight="1">
      <c r="A1233" s="361"/>
      <c r="B1233" s="78">
        <f>VLOOKUP($A$1228,PresensiMIPA!$A$7:$W$360,2)</f>
        <v>12135</v>
      </c>
      <c r="C1233" s="35" t="s">
        <v>67</v>
      </c>
      <c r="D1233" s="84">
        <f>VLOOKUP($A$1228,Raport6!$B$8:$T$280,4)</f>
        <v>93.5</v>
      </c>
      <c r="E1233" s="84">
        <f>VLOOKUP($A$1228,Raport6!$B$8:$T$280,5)</f>
        <v>93</v>
      </c>
      <c r="F1233" s="84">
        <f>VLOOKUP($A$1228,Raport6!$B$8:$T$280,6)</f>
        <v>84.5</v>
      </c>
      <c r="G1233" s="84">
        <f>VLOOKUP($A$1228,Raport6!$B$8:$T$280,7)</f>
        <v>89</v>
      </c>
      <c r="H1233" s="84">
        <f>VLOOKUP($A$1228,Raport6!$B$8:$T$280,8)</f>
        <v>92.5</v>
      </c>
      <c r="I1233" s="84">
        <f>VLOOKUP($A$1228,Raport6!$B$8:$T$280,9)</f>
        <v>83.5</v>
      </c>
      <c r="J1233" s="84">
        <f>VLOOKUP($A$1228,Raport6!$B$8:$T$280,10)</f>
        <v>92.5</v>
      </c>
      <c r="K1233" s="84">
        <f>VLOOKUP($A$1228,Raport6!$B$8:$T$280,11)</f>
        <v>95.5</v>
      </c>
      <c r="L1233" s="84">
        <f>VLOOKUP($A$1228,Raport6!$B$8:$T$280,12)</f>
        <v>92.5</v>
      </c>
      <c r="M1233" s="84">
        <f>VLOOKUP($A$1228,Raport6!$B$8:$T$280,13)</f>
        <v>94</v>
      </c>
      <c r="N1233" s="84">
        <f>VLOOKUP($A$1228,Raport6!$B$8:$T$280,14)</f>
        <v>88</v>
      </c>
      <c r="O1233" s="84">
        <f>VLOOKUP($A$1228,Raport6!$B$8:$T$280,15)</f>
        <v>87.5</v>
      </c>
      <c r="P1233" s="84">
        <f>VLOOKUP($A$1228,Raport6!$B$8:$T$280,16)</f>
        <v>84.5</v>
      </c>
      <c r="Q1233" s="84">
        <f>VLOOKUP($A$1228,Raport6!$B$8:$T$280,17)</f>
        <v>86.5</v>
      </c>
      <c r="R1233" s="84">
        <f>VLOOKUP($A$1228,Raport6!$B$8:$T$280,18)</f>
        <v>89</v>
      </c>
      <c r="S1233" s="38">
        <f t="shared" si="673"/>
        <v>1346</v>
      </c>
      <c r="T1233" s="38">
        <f t="shared" si="675"/>
        <v>89.73</v>
      </c>
      <c r="U1233" s="375"/>
      <c r="V1233" s="340"/>
    </row>
    <row r="1234" spans="1:22" ht="15" customHeight="1">
      <c r="A1234" s="361"/>
      <c r="B1234" s="78" t="str">
        <f>VLOOKUP($A$1228,PresensiMIPA!$A$7:$W$360,3)</f>
        <v>0045272967</v>
      </c>
      <c r="C1234" s="28" t="s">
        <v>21</v>
      </c>
      <c r="D1234" s="40">
        <f t="shared" ref="D1234:S1234" si="676">ROUND(((D1228+D1229+D1230+D1231+D1232+D1233)/6),2)</f>
        <v>85.33</v>
      </c>
      <c r="E1234" s="40">
        <f t="shared" si="676"/>
        <v>87.17</v>
      </c>
      <c r="F1234" s="40">
        <f t="shared" si="676"/>
        <v>79.5</v>
      </c>
      <c r="G1234" s="40">
        <f t="shared" si="676"/>
        <v>84.17</v>
      </c>
      <c r="H1234" s="40">
        <f t="shared" si="676"/>
        <v>82.08</v>
      </c>
      <c r="I1234" s="40">
        <f t="shared" si="676"/>
        <v>81.83</v>
      </c>
      <c r="J1234" s="40">
        <f t="shared" si="676"/>
        <v>87.42</v>
      </c>
      <c r="K1234" s="40">
        <f t="shared" si="676"/>
        <v>86.08</v>
      </c>
      <c r="L1234" s="40">
        <f t="shared" si="676"/>
        <v>87.08</v>
      </c>
      <c r="M1234" s="40">
        <f t="shared" ref="M1234" si="677">ROUND(((M1228+M1229+M1230+M1231+M1232+M1233)/6),2)</f>
        <v>85.08</v>
      </c>
      <c r="N1234" s="40">
        <f t="shared" si="676"/>
        <v>83.17</v>
      </c>
      <c r="O1234" s="40">
        <f t="shared" si="676"/>
        <v>82.67</v>
      </c>
      <c r="P1234" s="40">
        <f t="shared" si="676"/>
        <v>82.5</v>
      </c>
      <c r="Q1234" s="40">
        <f t="shared" si="676"/>
        <v>83</v>
      </c>
      <c r="R1234" s="40">
        <f t="shared" si="676"/>
        <v>84.42</v>
      </c>
      <c r="S1234" s="39">
        <f t="shared" si="676"/>
        <v>1261.5</v>
      </c>
      <c r="T1234" s="40">
        <f t="shared" si="675"/>
        <v>84.1</v>
      </c>
      <c r="U1234" s="375"/>
      <c r="V1234" s="340"/>
    </row>
    <row r="1235" spans="1:22" ht="15" customHeight="1">
      <c r="A1235" s="361"/>
      <c r="B1235" s="78"/>
      <c r="C1235" s="28" t="s">
        <v>206</v>
      </c>
      <c r="D1235" s="79">
        <f>VLOOKUP($A$1228,'Nilai USP'!$B$8:$T$280,4)</f>
        <v>91</v>
      </c>
      <c r="E1235" s="79">
        <f>VLOOKUP($A$1228,'Nilai USP'!$B$8:$T$280,5)</f>
        <v>86.92307692307692</v>
      </c>
      <c r="F1235" s="79">
        <f>VLOOKUP($A$1228,'Nilai USP'!$B$8:$T$280,6)</f>
        <v>87</v>
      </c>
      <c r="G1235" s="79">
        <f>VLOOKUP($A$1228,'Nilai USP'!$B$8:$T$280,7)</f>
        <v>81</v>
      </c>
      <c r="H1235" s="79">
        <f>VLOOKUP($A$1228,'Nilai USP'!$B$8:$T$280,8)</f>
        <v>83</v>
      </c>
      <c r="I1235" s="79">
        <f>VLOOKUP($A$1228,'Nilai USP'!$B$8:$T$280,9)</f>
        <v>89</v>
      </c>
      <c r="J1235" s="79">
        <f>VLOOKUP($A$1228,'Nilai USP'!$B$8:$T$280,10)</f>
        <v>96</v>
      </c>
      <c r="K1235" s="79">
        <f>VLOOKUP($A$1228,'Nilai USP'!$B$8:$T$280,11)</f>
        <v>93</v>
      </c>
      <c r="L1235" s="79">
        <f>VLOOKUP($A$1228,'Nilai USP'!$B$8:$T$280,12)</f>
        <v>92</v>
      </c>
      <c r="M1235" s="79">
        <f>VLOOKUP($A$1228,'Nilai USP'!$B$8:$T$280,13)</f>
        <v>94.705882352941174</v>
      </c>
      <c r="N1235" s="79">
        <f>VLOOKUP($A$1228,'Nilai USP'!$B$8:$T$280,14)</f>
        <v>92</v>
      </c>
      <c r="O1235" s="79">
        <f>VLOOKUP($A$1228,'Nilai USP'!$B$8:$T$280,15)</f>
        <v>76</v>
      </c>
      <c r="P1235" s="79">
        <f>VLOOKUP($A$1228,'Nilai USP'!$B$8:$T$280,16)</f>
        <v>89</v>
      </c>
      <c r="Q1235" s="79">
        <f>VLOOKUP($A$1228,'Nilai USP'!$B$8:$T$280,17)</f>
        <v>83</v>
      </c>
      <c r="R1235" s="79">
        <f>VLOOKUP($A$1228,'Nilai USP'!$B$8:$T$280,18)</f>
        <v>85</v>
      </c>
      <c r="S1235" s="38">
        <f t="shared" ref="S1235:S1242" si="678">SUM(D1235:R1235)</f>
        <v>1318.6289592760181</v>
      </c>
      <c r="T1235" s="38">
        <f t="shared" si="675"/>
        <v>87.91</v>
      </c>
      <c r="U1235" s="375"/>
      <c r="V1235" s="340"/>
    </row>
    <row r="1236" spans="1:22" ht="15" customHeight="1" thickBot="1">
      <c r="A1236" s="362"/>
      <c r="B1236" s="29"/>
      <c r="C1236" s="37" t="s">
        <v>205</v>
      </c>
      <c r="D1236" s="41">
        <f t="shared" ref="D1236:R1236" si="679">ROUND((D1234*$V$6+D1235*$V$7),0)</f>
        <v>88</v>
      </c>
      <c r="E1236" s="41">
        <f t="shared" si="679"/>
        <v>87</v>
      </c>
      <c r="F1236" s="41">
        <f t="shared" si="679"/>
        <v>83</v>
      </c>
      <c r="G1236" s="41">
        <f t="shared" si="679"/>
        <v>83</v>
      </c>
      <c r="H1236" s="41">
        <f t="shared" si="679"/>
        <v>83</v>
      </c>
      <c r="I1236" s="41">
        <f t="shared" si="679"/>
        <v>85</v>
      </c>
      <c r="J1236" s="41">
        <f t="shared" si="679"/>
        <v>92</v>
      </c>
      <c r="K1236" s="41">
        <f t="shared" si="679"/>
        <v>90</v>
      </c>
      <c r="L1236" s="41">
        <f t="shared" si="679"/>
        <v>90</v>
      </c>
      <c r="M1236" s="41">
        <f t="shared" si="679"/>
        <v>90</v>
      </c>
      <c r="N1236" s="41">
        <f t="shared" si="679"/>
        <v>88</v>
      </c>
      <c r="O1236" s="41">
        <f t="shared" si="679"/>
        <v>79</v>
      </c>
      <c r="P1236" s="41">
        <f t="shared" si="679"/>
        <v>86</v>
      </c>
      <c r="Q1236" s="41">
        <f t="shared" si="679"/>
        <v>83</v>
      </c>
      <c r="R1236" s="41">
        <f t="shared" si="679"/>
        <v>85</v>
      </c>
      <c r="S1236" s="41">
        <f t="shared" si="678"/>
        <v>1292</v>
      </c>
      <c r="T1236" s="41">
        <f t="shared" si="675"/>
        <v>86.13</v>
      </c>
      <c r="U1236" s="376"/>
      <c r="V1236" s="341"/>
    </row>
    <row r="1237" spans="1:22" ht="15" customHeight="1" thickTop="1">
      <c r="A1237" s="377">
        <v>137</v>
      </c>
      <c r="B1237" s="26"/>
      <c r="C1237" s="34" t="s">
        <v>34</v>
      </c>
      <c r="D1237" s="83">
        <f>VLOOKUP($A$1237,Raport1!$B$8:$T$280,4)</f>
        <v>79</v>
      </c>
      <c r="E1237" s="83">
        <f>VLOOKUP($A$1237,Raport1!$B$8:$T$280,5)</f>
        <v>76</v>
      </c>
      <c r="F1237" s="83">
        <f>VLOOKUP($A$1237,Raport1!$B$8:$T$280,6)</f>
        <v>73.5</v>
      </c>
      <c r="G1237" s="83">
        <f>VLOOKUP($A$1237,Raport1!$B$8:$T$280,7)</f>
        <v>72.5</v>
      </c>
      <c r="H1237" s="83">
        <f>VLOOKUP($A$1237,Raport1!$B$8:$T$280,8)</f>
        <v>74</v>
      </c>
      <c r="I1237" s="83">
        <f>VLOOKUP($A$1237,Raport1!$B$8:$T$280,9)</f>
        <v>77</v>
      </c>
      <c r="J1237" s="83">
        <f>VLOOKUP($A$1237,Raport1!$B$8:$T$280,10)</f>
        <v>85.5</v>
      </c>
      <c r="K1237" s="83">
        <f>VLOOKUP($A$1237,Raport1!$B$8:$T$280,11)</f>
        <v>77</v>
      </c>
      <c r="L1237" s="83">
        <f>VLOOKUP($A$1237,Raport1!$B$8:$T$280,12)</f>
        <v>81.5</v>
      </c>
      <c r="M1237" s="83">
        <f>VLOOKUP($A$1237,Raport1!$B$8:$T$280,13)</f>
        <v>75.5</v>
      </c>
      <c r="N1237" s="83">
        <f>VLOOKUP($A$1237,Raport1!$B$8:$T$280,14)</f>
        <v>73</v>
      </c>
      <c r="O1237" s="83">
        <f>VLOOKUP($A$1237,Raport1!$B$8:$T$280,15)</f>
        <v>78</v>
      </c>
      <c r="P1237" s="83">
        <f>VLOOKUP($A$1237,Raport1!$B$8:$T$280,16)</f>
        <v>79.5</v>
      </c>
      <c r="Q1237" s="83">
        <f>VLOOKUP($A$1237,Raport1!$B$8:$T$280,17)</f>
        <v>75.5</v>
      </c>
      <c r="R1237" s="83">
        <f>VLOOKUP($A$1237,Raport1!$B$8:$T$280,18)</f>
        <v>75.5</v>
      </c>
      <c r="S1237" s="80">
        <f t="shared" si="678"/>
        <v>1153</v>
      </c>
      <c r="T1237" s="80">
        <f t="shared" ref="T1237:T1245" si="680">ROUND(S1237/COUNT(D1237:R1237),2)</f>
        <v>76.87</v>
      </c>
      <c r="U1237" s="337" t="s">
        <v>203</v>
      </c>
      <c r="V1237" s="340" t="s">
        <v>33</v>
      </c>
    </row>
    <row r="1238" spans="1:22" ht="15" customHeight="1">
      <c r="A1238" s="361"/>
      <c r="B1238" s="26"/>
      <c r="C1238" s="35" t="s">
        <v>35</v>
      </c>
      <c r="D1238" s="84">
        <f>VLOOKUP($A$1237,Raport2!$B$8:$T$280,4)</f>
        <v>81.5</v>
      </c>
      <c r="E1238" s="84">
        <f>VLOOKUP($A$1237,Raport2!$B$8:$T$280,5)</f>
        <v>77.5</v>
      </c>
      <c r="F1238" s="84">
        <f>VLOOKUP($A$1237,Raport2!$B$8:$T$280,6)</f>
        <v>74.5</v>
      </c>
      <c r="G1238" s="84">
        <f>VLOOKUP($A$1237,Raport2!$B$8:$T$280,7)</f>
        <v>78</v>
      </c>
      <c r="H1238" s="84">
        <f>VLOOKUP($A$1237,Raport2!$B$8:$T$280,8)</f>
        <v>74</v>
      </c>
      <c r="I1238" s="84">
        <f>VLOOKUP($A$1237,Raport2!$B$8:$T$280,9)</f>
        <v>81</v>
      </c>
      <c r="J1238" s="84">
        <f>VLOOKUP($A$1237,Raport2!$B$8:$T$280,10)</f>
        <v>86</v>
      </c>
      <c r="K1238" s="84">
        <f>VLOOKUP($A$1237,Raport2!$B$8:$T$280,11)</f>
        <v>80.5</v>
      </c>
      <c r="L1238" s="84">
        <f>VLOOKUP($A$1237,Raport2!$B$8:$T$280,12)</f>
        <v>85.5</v>
      </c>
      <c r="M1238" s="84">
        <f>VLOOKUP($A$1237,Raport2!$B$8:$T$280,13)</f>
        <v>77.5</v>
      </c>
      <c r="N1238" s="84">
        <f>VLOOKUP($A$1237,Raport2!$B$8:$T$280,14)</f>
        <v>74</v>
      </c>
      <c r="O1238" s="84">
        <f>VLOOKUP($A$1237,Raport2!$B$8:$T$280,15)</f>
        <v>81.5</v>
      </c>
      <c r="P1238" s="84">
        <f>VLOOKUP($A$1237,Raport2!$B$8:$T$280,16)</f>
        <v>80.5</v>
      </c>
      <c r="Q1238" s="84">
        <f>VLOOKUP($A$1237,Raport2!$B$8:$T$280,17)</f>
        <v>77</v>
      </c>
      <c r="R1238" s="84">
        <f>VLOOKUP($A$1237,Raport2!$B$8:$T$280,18)</f>
        <v>83.5</v>
      </c>
      <c r="S1238" s="38">
        <f t="shared" si="678"/>
        <v>1192.5</v>
      </c>
      <c r="T1238" s="38">
        <f t="shared" si="680"/>
        <v>79.5</v>
      </c>
      <c r="U1238" s="375"/>
      <c r="V1238" s="340"/>
    </row>
    <row r="1239" spans="1:22" ht="15" customHeight="1">
      <c r="A1239" s="361"/>
      <c r="B1239" s="342" t="str">
        <f>VLOOKUP($A$1237,PresensiMIPA!$A$7:$W$360,7)</f>
        <v>Ainur Rohma Husni</v>
      </c>
      <c r="C1239" s="35" t="s">
        <v>22</v>
      </c>
      <c r="D1239" s="84">
        <f>VLOOKUP($A$1237,Raport3!$B$8:$T$280,4)</f>
        <v>84.5</v>
      </c>
      <c r="E1239" s="84">
        <f>VLOOKUP($A$1237,Raport3!$B$8:$T$280,5)</f>
        <v>79</v>
      </c>
      <c r="F1239" s="84">
        <f>VLOOKUP($A$1237,Raport3!$B$8:$T$280,6)</f>
        <v>79.5</v>
      </c>
      <c r="G1239" s="84">
        <f>VLOOKUP($A$1237,Raport3!$B$8:$T$280,7)</f>
        <v>80</v>
      </c>
      <c r="H1239" s="84">
        <f>VLOOKUP($A$1237,Raport3!$B$8:$T$280,8)</f>
        <v>80</v>
      </c>
      <c r="I1239" s="84">
        <f>VLOOKUP($A$1237,Raport3!$B$8:$T$280,9)</f>
        <v>85</v>
      </c>
      <c r="J1239" s="84">
        <f>VLOOKUP($A$1237,Raport3!$B$8:$T$280,10)</f>
        <v>84</v>
      </c>
      <c r="K1239" s="84">
        <f>VLOOKUP($A$1237,Raport3!$B$8:$T$280,11)</f>
        <v>85</v>
      </c>
      <c r="L1239" s="84">
        <f>VLOOKUP($A$1237,Raport3!$B$8:$T$280,12)</f>
        <v>81.5</v>
      </c>
      <c r="M1239" s="84">
        <f>VLOOKUP($A$1237,Raport3!$B$8:$T$280,13)</f>
        <v>81.5</v>
      </c>
      <c r="N1239" s="84">
        <f>VLOOKUP($A$1237,Raport3!$B$8:$T$280,14)</f>
        <v>81.5</v>
      </c>
      <c r="O1239" s="84">
        <f>VLOOKUP($A$1237,Raport3!$B$8:$T$280,15)</f>
        <v>85</v>
      </c>
      <c r="P1239" s="84">
        <f>VLOOKUP($A$1237,Raport3!$B$8:$T$280,16)</f>
        <v>82.5</v>
      </c>
      <c r="Q1239" s="84">
        <f>VLOOKUP($A$1237,Raport3!$B$8:$T$280,17)</f>
        <v>81</v>
      </c>
      <c r="R1239" s="84">
        <f>VLOOKUP($A$1237,Raport3!$B$8:$T$280,18)</f>
        <v>78</v>
      </c>
      <c r="S1239" s="38">
        <f t="shared" si="678"/>
        <v>1228</v>
      </c>
      <c r="T1239" s="38">
        <f t="shared" si="680"/>
        <v>81.87</v>
      </c>
      <c r="U1239" s="375"/>
      <c r="V1239" s="340"/>
    </row>
    <row r="1240" spans="1:22" ht="15" customHeight="1">
      <c r="A1240" s="361"/>
      <c r="B1240" s="342"/>
      <c r="C1240" s="35" t="s">
        <v>23</v>
      </c>
      <c r="D1240" s="84">
        <f>VLOOKUP($A$1237,Raport4!$B$8:$T$255,4)</f>
        <v>85</v>
      </c>
      <c r="E1240" s="84">
        <f>VLOOKUP($A$1237,Raport4!$B$8:$T$255,5)</f>
        <v>80</v>
      </c>
      <c r="F1240" s="84">
        <f>VLOOKUP($A$1237,Raport4!$B$8:$T$255,6)</f>
        <v>80.5</v>
      </c>
      <c r="G1240" s="84">
        <f>VLOOKUP($A$1237,Raport4!$B$8:$T$255,7)</f>
        <v>81</v>
      </c>
      <c r="H1240" s="84">
        <f>VLOOKUP($A$1237,Raport4!$B$8:$T$255,8)</f>
        <v>80</v>
      </c>
      <c r="I1240" s="84">
        <f>VLOOKUP($A$1237,Raport4!$B$8:$T$255,9)</f>
        <v>85.5</v>
      </c>
      <c r="J1240" s="84">
        <f>VLOOKUP($A$1237,Raport4!$B$8:$T$255,10)</f>
        <v>88</v>
      </c>
      <c r="K1240" s="84">
        <f>VLOOKUP($A$1237,Raport4!$B$8:$T$255,11)</f>
        <v>86</v>
      </c>
      <c r="L1240" s="84">
        <f>VLOOKUP($A$1237,Raport4!$B$8:$T$255,12)</f>
        <v>82</v>
      </c>
      <c r="M1240" s="84">
        <f>VLOOKUP($A$1237,Raport4!$B$8:$T$255,12)</f>
        <v>82</v>
      </c>
      <c r="N1240" s="84">
        <f>VLOOKUP($A$1237,Raport4!$B$8:$T$255,14)</f>
        <v>83</v>
      </c>
      <c r="O1240" s="84">
        <f>VLOOKUP($A$1237,Raport4!$B$8:$T$255,15)</f>
        <v>84.5</v>
      </c>
      <c r="P1240" s="84">
        <f>VLOOKUP($A$1237,Raport4!$B$8:$T$255,16)</f>
        <v>81</v>
      </c>
      <c r="Q1240" s="84">
        <f>VLOOKUP($A$1237,Raport4!$B$8:$T$255,17)</f>
        <v>81.5</v>
      </c>
      <c r="R1240" s="84">
        <f>VLOOKUP($A$1237,Raport4!$B$8:$T$255,18)</f>
        <v>80</v>
      </c>
      <c r="S1240" s="38">
        <f t="shared" si="678"/>
        <v>1240</v>
      </c>
      <c r="T1240" s="38">
        <f t="shared" si="680"/>
        <v>82.67</v>
      </c>
      <c r="U1240" s="375"/>
      <c r="V1240" s="340"/>
    </row>
    <row r="1241" spans="1:22" ht="15" customHeight="1">
      <c r="A1241" s="361"/>
      <c r="B1241" s="77" t="str">
        <f>VLOOKUP($A$1237,PresensiMIPA!$A$7:$W$360,4)</f>
        <v>3526042306030005</v>
      </c>
      <c r="C1241" s="35" t="s">
        <v>24</v>
      </c>
      <c r="D1241" s="84">
        <f>VLOOKUP($A$1237,Raport5!$B$8:$T$280,4)</f>
        <v>86</v>
      </c>
      <c r="E1241" s="84">
        <f>VLOOKUP($A$1237,Raport5!$B$8:$T$280,5)</f>
        <v>86.5</v>
      </c>
      <c r="F1241" s="84">
        <f>VLOOKUP($A$1237,Raport5!$B$8:$T$280,6)</f>
        <v>80</v>
      </c>
      <c r="G1241" s="84">
        <f>VLOOKUP($A$1237,Raport5!$B$8:$T$280,7)</f>
        <v>82</v>
      </c>
      <c r="H1241" s="84">
        <f>VLOOKUP($A$1237,Raport5!$B$8:$T$280,8)</f>
        <v>92</v>
      </c>
      <c r="I1241" s="84">
        <f>VLOOKUP($A$1237,Raport5!$B$8:$T$280,9)</f>
        <v>86</v>
      </c>
      <c r="J1241" s="84">
        <f>VLOOKUP($A$1237,Raport5!$B$8:$T$280,10)</f>
        <v>91.5</v>
      </c>
      <c r="K1241" s="84">
        <f>VLOOKUP($A$1237,Raport5!$B$8:$T$280,11)</f>
        <v>91.5</v>
      </c>
      <c r="L1241" s="84">
        <f>VLOOKUP($A$1237,Raport5!$B$8:$T$280,12)</f>
        <v>87</v>
      </c>
      <c r="M1241" s="84">
        <f>VLOOKUP($A$1237,Raport5!$B$8:$T$280,13)</f>
        <v>83</v>
      </c>
      <c r="N1241" s="84">
        <f>VLOOKUP($A$1237,Raport5!$B$8:$T$280,14)</f>
        <v>86</v>
      </c>
      <c r="O1241" s="84">
        <f>VLOOKUP($A$1237,Raport5!$B$8:$T$280,15)</f>
        <v>80.5</v>
      </c>
      <c r="P1241" s="84">
        <f>VLOOKUP($A$1237,Raport5!$B$8:$T$280,16)</f>
        <v>81</v>
      </c>
      <c r="Q1241" s="84">
        <f>VLOOKUP($A$1237,Raport5!$B$8:$T$280,17)</f>
        <v>81.5</v>
      </c>
      <c r="R1241" s="84">
        <f>VLOOKUP($A$1237,Raport5!$B$8:$T$280,18)</f>
        <v>81.5</v>
      </c>
      <c r="S1241" s="38">
        <f t="shared" si="678"/>
        <v>1276</v>
      </c>
      <c r="T1241" s="38">
        <f t="shared" si="680"/>
        <v>85.07</v>
      </c>
      <c r="U1241" s="375"/>
      <c r="V1241" s="340"/>
    </row>
    <row r="1242" spans="1:22" ht="15" customHeight="1">
      <c r="A1242" s="361"/>
      <c r="B1242" s="78">
        <f>VLOOKUP($A$1237,PresensiMIPA!$A$7:$W$360,2)</f>
        <v>12143</v>
      </c>
      <c r="C1242" s="35" t="s">
        <v>67</v>
      </c>
      <c r="D1242" s="84">
        <f>VLOOKUP($A$1237,Raport6!$B$8:$T$280,4)</f>
        <v>91</v>
      </c>
      <c r="E1242" s="84">
        <f>VLOOKUP($A$1237,Raport6!$B$8:$T$280,5)</f>
        <v>89.5</v>
      </c>
      <c r="F1242" s="84">
        <f>VLOOKUP($A$1237,Raport6!$B$8:$T$280,6)</f>
        <v>81.5</v>
      </c>
      <c r="G1242" s="84">
        <f>VLOOKUP($A$1237,Raport6!$B$8:$T$280,7)</f>
        <v>82</v>
      </c>
      <c r="H1242" s="84">
        <f>VLOOKUP($A$1237,Raport6!$B$8:$T$280,8)</f>
        <v>92.5</v>
      </c>
      <c r="I1242" s="84">
        <f>VLOOKUP($A$1237,Raport6!$B$8:$T$280,9)</f>
        <v>87.5</v>
      </c>
      <c r="J1242" s="84">
        <f>VLOOKUP($A$1237,Raport6!$B$8:$T$280,10)</f>
        <v>93</v>
      </c>
      <c r="K1242" s="84">
        <f>VLOOKUP($A$1237,Raport6!$B$8:$T$280,11)</f>
        <v>95.5</v>
      </c>
      <c r="L1242" s="84">
        <f>VLOOKUP($A$1237,Raport6!$B$8:$T$280,12)</f>
        <v>93</v>
      </c>
      <c r="M1242" s="84">
        <f>VLOOKUP($A$1237,Raport6!$B$8:$T$280,13)</f>
        <v>87</v>
      </c>
      <c r="N1242" s="84">
        <f>VLOOKUP($A$1237,Raport6!$B$8:$T$280,14)</f>
        <v>88.5</v>
      </c>
      <c r="O1242" s="84">
        <f>VLOOKUP($A$1237,Raport6!$B$8:$T$280,15)</f>
        <v>83</v>
      </c>
      <c r="P1242" s="84">
        <f>VLOOKUP($A$1237,Raport6!$B$8:$T$280,16)</f>
        <v>82.5</v>
      </c>
      <c r="Q1242" s="84">
        <f>VLOOKUP($A$1237,Raport6!$B$8:$T$280,17)</f>
        <v>81.5</v>
      </c>
      <c r="R1242" s="84">
        <f>VLOOKUP($A$1237,Raport6!$B$8:$T$280,18)</f>
        <v>81.5</v>
      </c>
      <c r="S1242" s="38">
        <f t="shared" si="678"/>
        <v>1309.5</v>
      </c>
      <c r="T1242" s="38">
        <f t="shared" si="680"/>
        <v>87.3</v>
      </c>
      <c r="U1242" s="375"/>
      <c r="V1242" s="340"/>
    </row>
    <row r="1243" spans="1:22" ht="15" customHeight="1">
      <c r="A1243" s="361"/>
      <c r="B1243" s="78" t="str">
        <f>VLOOKUP($A$1237,PresensiMIPA!$A$7:$W$360,3)</f>
        <v>0034711194</v>
      </c>
      <c r="C1243" s="28" t="s">
        <v>21</v>
      </c>
      <c r="D1243" s="40">
        <f t="shared" ref="D1243:S1243" si="681">ROUND(((D1237+D1238+D1239+D1240+D1241+D1242)/6),2)</f>
        <v>84.5</v>
      </c>
      <c r="E1243" s="40">
        <f t="shared" si="681"/>
        <v>81.42</v>
      </c>
      <c r="F1243" s="40">
        <f t="shared" si="681"/>
        <v>78.25</v>
      </c>
      <c r="G1243" s="40">
        <f t="shared" si="681"/>
        <v>79.25</v>
      </c>
      <c r="H1243" s="40">
        <f t="shared" si="681"/>
        <v>82.08</v>
      </c>
      <c r="I1243" s="40">
        <f t="shared" si="681"/>
        <v>83.67</v>
      </c>
      <c r="J1243" s="40">
        <f t="shared" si="681"/>
        <v>88</v>
      </c>
      <c r="K1243" s="40">
        <f t="shared" si="681"/>
        <v>85.92</v>
      </c>
      <c r="L1243" s="40">
        <f t="shared" si="681"/>
        <v>85.08</v>
      </c>
      <c r="M1243" s="40">
        <f t="shared" ref="M1243" si="682">ROUND(((M1237+M1238+M1239+M1240+M1241+M1242)/6),2)</f>
        <v>81.08</v>
      </c>
      <c r="N1243" s="40">
        <f t="shared" si="681"/>
        <v>81</v>
      </c>
      <c r="O1243" s="40">
        <f t="shared" si="681"/>
        <v>82.08</v>
      </c>
      <c r="P1243" s="40">
        <f t="shared" si="681"/>
        <v>81.17</v>
      </c>
      <c r="Q1243" s="40">
        <f t="shared" si="681"/>
        <v>79.67</v>
      </c>
      <c r="R1243" s="40">
        <f t="shared" si="681"/>
        <v>80</v>
      </c>
      <c r="S1243" s="39">
        <f t="shared" si="681"/>
        <v>1233.17</v>
      </c>
      <c r="T1243" s="40">
        <f t="shared" si="680"/>
        <v>82.21</v>
      </c>
      <c r="U1243" s="375"/>
      <c r="V1243" s="340"/>
    </row>
    <row r="1244" spans="1:22" ht="15" customHeight="1">
      <c r="A1244" s="361"/>
      <c r="B1244" s="78"/>
      <c r="C1244" s="28" t="s">
        <v>206</v>
      </c>
      <c r="D1244" s="79">
        <f>VLOOKUP($A$1237,'Nilai USP'!$B$8:$T$280,4)</f>
        <v>86</v>
      </c>
      <c r="E1244" s="79">
        <f>VLOOKUP($A$1237,'Nilai USP'!$B$8:$T$280,5)</f>
        <v>84.615384615384613</v>
      </c>
      <c r="F1244" s="79">
        <f>VLOOKUP($A$1237,'Nilai USP'!$B$8:$T$280,6)</f>
        <v>85</v>
      </c>
      <c r="G1244" s="79">
        <f>VLOOKUP($A$1237,'Nilai USP'!$B$8:$T$280,7)</f>
        <v>86</v>
      </c>
      <c r="H1244" s="79">
        <f>VLOOKUP($A$1237,'Nilai USP'!$B$8:$T$280,8)</f>
        <v>87</v>
      </c>
      <c r="I1244" s="79">
        <f>VLOOKUP($A$1237,'Nilai USP'!$B$8:$T$280,9)</f>
        <v>93</v>
      </c>
      <c r="J1244" s="79">
        <f>VLOOKUP($A$1237,'Nilai USP'!$B$8:$T$280,10)</f>
        <v>99</v>
      </c>
      <c r="K1244" s="79">
        <f>VLOOKUP($A$1237,'Nilai USP'!$B$8:$T$280,11)</f>
        <v>93</v>
      </c>
      <c r="L1244" s="79">
        <f>VLOOKUP($A$1237,'Nilai USP'!$B$8:$T$280,12)</f>
        <v>94</v>
      </c>
      <c r="M1244" s="79">
        <f>VLOOKUP($A$1237,'Nilai USP'!$B$8:$T$280,13)</f>
        <v>92.058823529411768</v>
      </c>
      <c r="N1244" s="79">
        <f>VLOOKUP($A$1237,'Nilai USP'!$B$8:$T$280,14)</f>
        <v>95</v>
      </c>
      <c r="O1244" s="79">
        <f>VLOOKUP($A$1237,'Nilai USP'!$B$8:$T$280,15)</f>
        <v>73</v>
      </c>
      <c r="P1244" s="79">
        <f>VLOOKUP($A$1237,'Nilai USP'!$B$8:$T$280,16)</f>
        <v>90</v>
      </c>
      <c r="Q1244" s="79">
        <f>VLOOKUP($A$1237,'Nilai USP'!$B$8:$T$280,17)</f>
        <v>78</v>
      </c>
      <c r="R1244" s="79">
        <f>VLOOKUP($A$1237,'Nilai USP'!$B$8:$T$280,18)</f>
        <v>82</v>
      </c>
      <c r="S1244" s="38">
        <f t="shared" ref="S1244:S1251" si="683">SUM(D1244:R1244)</f>
        <v>1317.6742081447965</v>
      </c>
      <c r="T1244" s="38">
        <f t="shared" si="680"/>
        <v>87.84</v>
      </c>
      <c r="U1244" s="375"/>
      <c r="V1244" s="340"/>
    </row>
    <row r="1245" spans="1:22" ht="15" customHeight="1" thickBot="1">
      <c r="A1245" s="362"/>
      <c r="B1245" s="29"/>
      <c r="C1245" s="37" t="s">
        <v>205</v>
      </c>
      <c r="D1245" s="41">
        <f t="shared" ref="D1245:R1245" si="684">ROUND((D1243*$V$6+D1244*$V$7),0)</f>
        <v>85</v>
      </c>
      <c r="E1245" s="41">
        <f t="shared" si="684"/>
        <v>83</v>
      </c>
      <c r="F1245" s="41">
        <f t="shared" si="684"/>
        <v>82</v>
      </c>
      <c r="G1245" s="41">
        <f t="shared" si="684"/>
        <v>83</v>
      </c>
      <c r="H1245" s="41">
        <f t="shared" si="684"/>
        <v>85</v>
      </c>
      <c r="I1245" s="41">
        <f t="shared" si="684"/>
        <v>88</v>
      </c>
      <c r="J1245" s="41">
        <f t="shared" si="684"/>
        <v>94</v>
      </c>
      <c r="K1245" s="41">
        <f t="shared" si="684"/>
        <v>89</v>
      </c>
      <c r="L1245" s="41">
        <f t="shared" si="684"/>
        <v>90</v>
      </c>
      <c r="M1245" s="41">
        <f t="shared" si="684"/>
        <v>87</v>
      </c>
      <c r="N1245" s="41">
        <f t="shared" si="684"/>
        <v>88</v>
      </c>
      <c r="O1245" s="41">
        <f t="shared" si="684"/>
        <v>78</v>
      </c>
      <c r="P1245" s="41">
        <f t="shared" si="684"/>
        <v>86</v>
      </c>
      <c r="Q1245" s="41">
        <f t="shared" si="684"/>
        <v>79</v>
      </c>
      <c r="R1245" s="41">
        <f t="shared" si="684"/>
        <v>81</v>
      </c>
      <c r="S1245" s="41">
        <f t="shared" si="683"/>
        <v>1278</v>
      </c>
      <c r="T1245" s="41">
        <f t="shared" si="680"/>
        <v>85.2</v>
      </c>
      <c r="U1245" s="376"/>
      <c r="V1245" s="341"/>
    </row>
    <row r="1246" spans="1:22" ht="15" customHeight="1" thickTop="1">
      <c r="A1246" s="377">
        <v>138</v>
      </c>
      <c r="B1246" s="26"/>
      <c r="C1246" s="34" t="s">
        <v>34</v>
      </c>
      <c r="D1246" s="83">
        <f>VLOOKUP($A$1246,Raport1!$B$8:$T$280,4)</f>
        <v>80.5</v>
      </c>
      <c r="E1246" s="83">
        <f>VLOOKUP($A$1246,Raport1!$B$8:$T$280,5)</f>
        <v>83.5</v>
      </c>
      <c r="F1246" s="83">
        <f>VLOOKUP($A$1246,Raport1!$B$8:$T$280,6)</f>
        <v>79</v>
      </c>
      <c r="G1246" s="83">
        <f>VLOOKUP($A$1246,Raport1!$B$8:$T$280,7)</f>
        <v>76</v>
      </c>
      <c r="H1246" s="83">
        <f>VLOOKUP($A$1246,Raport1!$B$8:$T$280,8)</f>
        <v>80</v>
      </c>
      <c r="I1246" s="83">
        <f>VLOOKUP($A$1246,Raport1!$B$8:$T$280,9)</f>
        <v>79</v>
      </c>
      <c r="J1246" s="83">
        <f>VLOOKUP($A$1246,Raport1!$B$8:$T$280,10)</f>
        <v>84</v>
      </c>
      <c r="K1246" s="83">
        <f>VLOOKUP($A$1246,Raport1!$B$8:$T$280,11)</f>
        <v>78</v>
      </c>
      <c r="L1246" s="83">
        <f>VLOOKUP($A$1246,Raport1!$B$8:$T$280,12)</f>
        <v>86.5</v>
      </c>
      <c r="M1246" s="83">
        <f>VLOOKUP($A$1246,Raport1!$B$8:$T$280,13)</f>
        <v>79</v>
      </c>
      <c r="N1246" s="83">
        <f>VLOOKUP($A$1246,Raport1!$B$8:$T$280,14)</f>
        <v>73</v>
      </c>
      <c r="O1246" s="83">
        <f>VLOOKUP($A$1246,Raport1!$B$8:$T$280,15)</f>
        <v>77</v>
      </c>
      <c r="P1246" s="83">
        <f>VLOOKUP($A$1246,Raport1!$B$8:$T$280,16)</f>
        <v>79</v>
      </c>
      <c r="Q1246" s="83">
        <f>VLOOKUP($A$1246,Raport1!$B$8:$T$280,17)</f>
        <v>73.5</v>
      </c>
      <c r="R1246" s="83">
        <f>VLOOKUP($A$1246,Raport1!$B$8:$T$280,18)</f>
        <v>80.5</v>
      </c>
      <c r="S1246" s="80">
        <f t="shared" si="683"/>
        <v>1188.5</v>
      </c>
      <c r="T1246" s="80">
        <f t="shared" ref="T1246:T1254" si="685">ROUND(S1246/COUNT(D1246:R1246),2)</f>
        <v>79.23</v>
      </c>
      <c r="U1246" s="337" t="s">
        <v>203</v>
      </c>
      <c r="V1246" s="340" t="s">
        <v>33</v>
      </c>
    </row>
    <row r="1247" spans="1:22" ht="15" customHeight="1">
      <c r="A1247" s="361"/>
      <c r="B1247" s="26"/>
      <c r="C1247" s="35" t="s">
        <v>35</v>
      </c>
      <c r="D1247" s="84">
        <f>VLOOKUP($A$1246,Raport2!$B$8:$T$280,4)</f>
        <v>82.5</v>
      </c>
      <c r="E1247" s="84">
        <f>VLOOKUP($A$1246,Raport2!$B$8:$T$280,5)</f>
        <v>86</v>
      </c>
      <c r="F1247" s="84">
        <f>VLOOKUP($A$1246,Raport2!$B$8:$T$280,6)</f>
        <v>81.5</v>
      </c>
      <c r="G1247" s="84">
        <f>VLOOKUP($A$1246,Raport2!$B$8:$T$280,7)</f>
        <v>80</v>
      </c>
      <c r="H1247" s="84">
        <f>VLOOKUP($A$1246,Raport2!$B$8:$T$280,8)</f>
        <v>80</v>
      </c>
      <c r="I1247" s="84">
        <f>VLOOKUP($A$1246,Raport2!$B$8:$T$280,9)</f>
        <v>81.5</v>
      </c>
      <c r="J1247" s="84">
        <f>VLOOKUP($A$1246,Raport2!$B$8:$T$280,10)</f>
        <v>85</v>
      </c>
      <c r="K1247" s="84">
        <f>VLOOKUP($A$1246,Raport2!$B$8:$T$280,11)</f>
        <v>80.5</v>
      </c>
      <c r="L1247" s="84">
        <f>VLOOKUP($A$1246,Raport2!$B$8:$T$280,12)</f>
        <v>87.5</v>
      </c>
      <c r="M1247" s="84">
        <f>VLOOKUP($A$1246,Raport2!$B$8:$T$280,13)</f>
        <v>79.5</v>
      </c>
      <c r="N1247" s="84">
        <f>VLOOKUP($A$1246,Raport2!$B$8:$T$280,14)</f>
        <v>79</v>
      </c>
      <c r="O1247" s="84">
        <f>VLOOKUP($A$1246,Raport2!$B$8:$T$280,15)</f>
        <v>79</v>
      </c>
      <c r="P1247" s="84">
        <f>VLOOKUP($A$1246,Raport2!$B$8:$T$280,16)</f>
        <v>82</v>
      </c>
      <c r="Q1247" s="84">
        <f>VLOOKUP($A$1246,Raport2!$B$8:$T$280,17)</f>
        <v>79</v>
      </c>
      <c r="R1247" s="84">
        <f>VLOOKUP($A$1246,Raport2!$B$8:$T$280,18)</f>
        <v>86.5</v>
      </c>
      <c r="S1247" s="38">
        <f t="shared" si="683"/>
        <v>1229.5</v>
      </c>
      <c r="T1247" s="38">
        <f t="shared" si="685"/>
        <v>81.97</v>
      </c>
      <c r="U1247" s="375"/>
      <c r="V1247" s="340"/>
    </row>
    <row r="1248" spans="1:22" ht="15" customHeight="1">
      <c r="A1248" s="361"/>
      <c r="B1248" s="342" t="str">
        <f>VLOOKUP($A$1246,PresensiMIPA!$A$7:$W$360,7)</f>
        <v>ALDY FEBRIANSYAH</v>
      </c>
      <c r="C1248" s="35" t="s">
        <v>22</v>
      </c>
      <c r="D1248" s="84">
        <f>VLOOKUP($A$1246,Raport3!$B$8:$T$280,4)</f>
        <v>86</v>
      </c>
      <c r="E1248" s="84">
        <f>VLOOKUP($A$1246,Raport3!$B$8:$T$280,5)</f>
        <v>88.5</v>
      </c>
      <c r="F1248" s="84">
        <f>VLOOKUP($A$1246,Raport3!$B$8:$T$280,6)</f>
        <v>80</v>
      </c>
      <c r="G1248" s="84">
        <f>VLOOKUP($A$1246,Raport3!$B$8:$T$280,7)</f>
        <v>82</v>
      </c>
      <c r="H1248" s="84">
        <f>VLOOKUP($A$1246,Raport3!$B$8:$T$280,8)</f>
        <v>81</v>
      </c>
      <c r="I1248" s="84">
        <f>VLOOKUP($A$1246,Raport3!$B$8:$T$280,9)</f>
        <v>81.5</v>
      </c>
      <c r="J1248" s="84">
        <f>VLOOKUP($A$1246,Raport3!$B$8:$T$280,10)</f>
        <v>91.5</v>
      </c>
      <c r="K1248" s="84">
        <f>VLOOKUP($A$1246,Raport3!$B$8:$T$280,11)</f>
        <v>86</v>
      </c>
      <c r="L1248" s="84">
        <f>VLOOKUP($A$1246,Raport3!$B$8:$T$280,12)</f>
        <v>81</v>
      </c>
      <c r="M1248" s="84">
        <f>VLOOKUP($A$1246,Raport3!$B$8:$T$280,13)</f>
        <v>87</v>
      </c>
      <c r="N1248" s="84">
        <f>VLOOKUP($A$1246,Raport3!$B$8:$T$280,14)</f>
        <v>86</v>
      </c>
      <c r="O1248" s="84">
        <f>VLOOKUP($A$1246,Raport3!$B$8:$T$280,15)</f>
        <v>79</v>
      </c>
      <c r="P1248" s="84">
        <f>VLOOKUP($A$1246,Raport3!$B$8:$T$280,16)</f>
        <v>85.5</v>
      </c>
      <c r="Q1248" s="84">
        <f>VLOOKUP($A$1246,Raport3!$B$8:$T$280,17)</f>
        <v>82.5</v>
      </c>
      <c r="R1248" s="84">
        <f>VLOOKUP($A$1246,Raport3!$B$8:$T$280,18)</f>
        <v>88</v>
      </c>
      <c r="S1248" s="38">
        <f t="shared" si="683"/>
        <v>1265.5</v>
      </c>
      <c r="T1248" s="38">
        <f t="shared" si="685"/>
        <v>84.37</v>
      </c>
      <c r="U1248" s="375"/>
      <c r="V1248" s="340"/>
    </row>
    <row r="1249" spans="1:22" ht="15" customHeight="1">
      <c r="A1249" s="361"/>
      <c r="B1249" s="342"/>
      <c r="C1249" s="35" t="s">
        <v>23</v>
      </c>
      <c r="D1249" s="84">
        <f>VLOOKUP($A$1246,Raport4!$B$8:$T$255,4)</f>
        <v>88</v>
      </c>
      <c r="E1249" s="84">
        <f>VLOOKUP($A$1246,Raport4!$B$8:$T$255,5)</f>
        <v>90</v>
      </c>
      <c r="F1249" s="84">
        <f>VLOOKUP($A$1246,Raport4!$B$8:$T$255,6)</f>
        <v>81</v>
      </c>
      <c r="G1249" s="84">
        <f>VLOOKUP($A$1246,Raport4!$B$8:$T$255,7)</f>
        <v>83</v>
      </c>
      <c r="H1249" s="84">
        <f>VLOOKUP($A$1246,Raport4!$B$8:$T$255,8)</f>
        <v>80</v>
      </c>
      <c r="I1249" s="84">
        <f>VLOOKUP($A$1246,Raport4!$B$8:$T$255,9)</f>
        <v>82.5</v>
      </c>
      <c r="J1249" s="84">
        <f>VLOOKUP($A$1246,Raport4!$B$8:$T$255,10)</f>
        <v>92.5</v>
      </c>
      <c r="K1249" s="84">
        <f>VLOOKUP($A$1246,Raport4!$B$8:$T$255,11)</f>
        <v>86</v>
      </c>
      <c r="L1249" s="84">
        <f>VLOOKUP($A$1246,Raport4!$B$8:$T$255,12)</f>
        <v>87</v>
      </c>
      <c r="M1249" s="84">
        <f>VLOOKUP($A$1246,Raport4!$B$8:$T$255,12)</f>
        <v>87</v>
      </c>
      <c r="N1249" s="84">
        <f>VLOOKUP($A$1246,Raport4!$B$8:$T$255,14)</f>
        <v>86.5</v>
      </c>
      <c r="O1249" s="84">
        <f>VLOOKUP($A$1246,Raport4!$B$8:$T$255,15)</f>
        <v>80.5</v>
      </c>
      <c r="P1249" s="84">
        <f>VLOOKUP($A$1246,Raport4!$B$8:$T$255,16)</f>
        <v>80</v>
      </c>
      <c r="Q1249" s="84">
        <f>VLOOKUP($A$1246,Raport4!$B$8:$T$255,17)</f>
        <v>86</v>
      </c>
      <c r="R1249" s="84">
        <f>VLOOKUP($A$1246,Raport4!$B$8:$T$255,18)</f>
        <v>88.5</v>
      </c>
      <c r="S1249" s="38">
        <f t="shared" si="683"/>
        <v>1278.5</v>
      </c>
      <c r="T1249" s="38">
        <f t="shared" si="685"/>
        <v>85.23</v>
      </c>
      <c r="U1249" s="375"/>
      <c r="V1249" s="340"/>
    </row>
    <row r="1250" spans="1:22" ht="15" customHeight="1">
      <c r="A1250" s="361"/>
      <c r="B1250" s="77" t="str">
        <f>VLOOKUP($A$1246,PresensiMIPA!$A$7:$W$360,4)</f>
        <v>3526021802040001</v>
      </c>
      <c r="C1250" s="35" t="s">
        <v>24</v>
      </c>
      <c r="D1250" s="84">
        <f>VLOOKUP($A$1246,Raport5!$B$8:$T$280,4)</f>
        <v>88.5</v>
      </c>
      <c r="E1250" s="84">
        <f>VLOOKUP($A$1246,Raport5!$B$8:$T$280,5)</f>
        <v>92.5</v>
      </c>
      <c r="F1250" s="84">
        <f>VLOOKUP($A$1246,Raport5!$B$8:$T$280,6)</f>
        <v>86.5</v>
      </c>
      <c r="G1250" s="84">
        <f>VLOOKUP($A$1246,Raport5!$B$8:$T$280,7)</f>
        <v>84</v>
      </c>
      <c r="H1250" s="84">
        <f>VLOOKUP($A$1246,Raport5!$B$8:$T$280,8)</f>
        <v>94</v>
      </c>
      <c r="I1250" s="84">
        <f>VLOOKUP($A$1246,Raport5!$B$8:$T$280,9)</f>
        <v>83</v>
      </c>
      <c r="J1250" s="84">
        <f>VLOOKUP($A$1246,Raport5!$B$8:$T$280,10)</f>
        <v>94.5</v>
      </c>
      <c r="K1250" s="84">
        <f>VLOOKUP($A$1246,Raport5!$B$8:$T$280,11)</f>
        <v>91.5</v>
      </c>
      <c r="L1250" s="84">
        <f>VLOOKUP($A$1246,Raport5!$B$8:$T$280,12)</f>
        <v>91.5</v>
      </c>
      <c r="M1250" s="84">
        <f>VLOOKUP($A$1246,Raport5!$B$8:$T$280,13)</f>
        <v>95</v>
      </c>
      <c r="N1250" s="84">
        <f>VLOOKUP($A$1246,Raport5!$B$8:$T$280,14)</f>
        <v>88</v>
      </c>
      <c r="O1250" s="84">
        <f>VLOOKUP($A$1246,Raport5!$B$8:$T$280,15)</f>
        <v>92.5</v>
      </c>
      <c r="P1250" s="84">
        <f>VLOOKUP($A$1246,Raport5!$B$8:$T$280,16)</f>
        <v>88</v>
      </c>
      <c r="Q1250" s="84">
        <f>VLOOKUP($A$1246,Raport5!$B$8:$T$280,17)</f>
        <v>81.5</v>
      </c>
      <c r="R1250" s="84">
        <f>VLOOKUP($A$1246,Raport5!$B$8:$T$280,18)</f>
        <v>88.5</v>
      </c>
      <c r="S1250" s="38">
        <f t="shared" si="683"/>
        <v>1339.5</v>
      </c>
      <c r="T1250" s="38">
        <f t="shared" si="685"/>
        <v>89.3</v>
      </c>
      <c r="U1250" s="375"/>
      <c r="V1250" s="340"/>
    </row>
    <row r="1251" spans="1:22" ht="15" customHeight="1">
      <c r="A1251" s="361"/>
      <c r="B1251" s="78">
        <f>VLOOKUP($A$1246,PresensiMIPA!$A$7:$W$360,2)</f>
        <v>12150</v>
      </c>
      <c r="C1251" s="35" t="s">
        <v>67</v>
      </c>
      <c r="D1251" s="84">
        <f>VLOOKUP($A$1246,Raport6!$B$8:$T$280,4)</f>
        <v>93.5</v>
      </c>
      <c r="E1251" s="84">
        <f>VLOOKUP($A$1246,Raport6!$B$8:$T$280,5)</f>
        <v>94</v>
      </c>
      <c r="F1251" s="84">
        <f>VLOOKUP($A$1246,Raport6!$B$8:$T$280,6)</f>
        <v>88</v>
      </c>
      <c r="G1251" s="84">
        <f>VLOOKUP($A$1246,Raport6!$B$8:$T$280,7)</f>
        <v>84</v>
      </c>
      <c r="H1251" s="84">
        <f>VLOOKUP($A$1246,Raport6!$B$8:$T$280,8)</f>
        <v>94</v>
      </c>
      <c r="I1251" s="84">
        <f>VLOOKUP($A$1246,Raport6!$B$8:$T$280,9)</f>
        <v>83</v>
      </c>
      <c r="J1251" s="84">
        <f>VLOOKUP($A$1246,Raport6!$B$8:$T$280,10)</f>
        <v>97</v>
      </c>
      <c r="K1251" s="84">
        <f>VLOOKUP($A$1246,Raport6!$B$8:$T$280,11)</f>
        <v>95.5</v>
      </c>
      <c r="L1251" s="84">
        <f>VLOOKUP($A$1246,Raport6!$B$8:$T$280,12)</f>
        <v>94.5</v>
      </c>
      <c r="M1251" s="84">
        <f>VLOOKUP($A$1246,Raport6!$B$8:$T$280,13)</f>
        <v>98</v>
      </c>
      <c r="N1251" s="84">
        <f>VLOOKUP($A$1246,Raport6!$B$8:$T$280,14)</f>
        <v>88</v>
      </c>
      <c r="O1251" s="84">
        <f>VLOOKUP($A$1246,Raport6!$B$8:$T$280,15)</f>
        <v>92.5</v>
      </c>
      <c r="P1251" s="84">
        <f>VLOOKUP($A$1246,Raport6!$B$8:$T$280,16)</f>
        <v>88</v>
      </c>
      <c r="Q1251" s="84">
        <f>VLOOKUP($A$1246,Raport6!$B$8:$T$280,17)</f>
        <v>81.5</v>
      </c>
      <c r="R1251" s="84">
        <f>VLOOKUP($A$1246,Raport6!$B$8:$T$280,18)</f>
        <v>92.5</v>
      </c>
      <c r="S1251" s="38">
        <f t="shared" si="683"/>
        <v>1364</v>
      </c>
      <c r="T1251" s="38">
        <f t="shared" si="685"/>
        <v>90.93</v>
      </c>
      <c r="U1251" s="375"/>
      <c r="V1251" s="340"/>
    </row>
    <row r="1252" spans="1:22" ht="15" customHeight="1">
      <c r="A1252" s="361"/>
      <c r="B1252" s="78" t="str">
        <f>VLOOKUP($A$1246,PresensiMIPA!$A$7:$W$360,3)</f>
        <v>0048273278</v>
      </c>
      <c r="C1252" s="28" t="s">
        <v>21</v>
      </c>
      <c r="D1252" s="40">
        <f t="shared" ref="D1252:S1252" si="686">ROUND(((D1246+D1247+D1248+D1249+D1250+D1251)/6),2)</f>
        <v>86.5</v>
      </c>
      <c r="E1252" s="40">
        <f t="shared" si="686"/>
        <v>89.08</v>
      </c>
      <c r="F1252" s="40">
        <f t="shared" si="686"/>
        <v>82.67</v>
      </c>
      <c r="G1252" s="40">
        <f t="shared" si="686"/>
        <v>81.5</v>
      </c>
      <c r="H1252" s="40">
        <f t="shared" si="686"/>
        <v>84.83</v>
      </c>
      <c r="I1252" s="40">
        <f t="shared" si="686"/>
        <v>81.75</v>
      </c>
      <c r="J1252" s="40">
        <f t="shared" si="686"/>
        <v>90.75</v>
      </c>
      <c r="K1252" s="40">
        <f t="shared" si="686"/>
        <v>86.25</v>
      </c>
      <c r="L1252" s="40">
        <f t="shared" si="686"/>
        <v>88</v>
      </c>
      <c r="M1252" s="40">
        <f t="shared" ref="M1252" si="687">ROUND(((M1246+M1247+M1248+M1249+M1250+M1251)/6),2)</f>
        <v>87.58</v>
      </c>
      <c r="N1252" s="40">
        <f t="shared" si="686"/>
        <v>83.42</v>
      </c>
      <c r="O1252" s="40">
        <f t="shared" si="686"/>
        <v>83.42</v>
      </c>
      <c r="P1252" s="40">
        <f t="shared" si="686"/>
        <v>83.75</v>
      </c>
      <c r="Q1252" s="40">
        <f t="shared" si="686"/>
        <v>80.67</v>
      </c>
      <c r="R1252" s="40">
        <f t="shared" si="686"/>
        <v>87.42</v>
      </c>
      <c r="S1252" s="39">
        <f t="shared" si="686"/>
        <v>1277.58</v>
      </c>
      <c r="T1252" s="40">
        <f t="shared" si="685"/>
        <v>85.17</v>
      </c>
      <c r="U1252" s="375"/>
      <c r="V1252" s="340"/>
    </row>
    <row r="1253" spans="1:22" ht="15" customHeight="1">
      <c r="A1253" s="361"/>
      <c r="B1253" s="78"/>
      <c r="C1253" s="28" t="s">
        <v>206</v>
      </c>
      <c r="D1253" s="79">
        <f>VLOOKUP($A$1246,'Nilai USP'!$B$8:$T$280,4)</f>
        <v>98</v>
      </c>
      <c r="E1253" s="79">
        <f>VLOOKUP($A$1246,'Nilai USP'!$B$8:$T$280,5)</f>
        <v>83.84615384615384</v>
      </c>
      <c r="F1253" s="79">
        <f>VLOOKUP($A$1246,'Nilai USP'!$B$8:$T$280,6)</f>
        <v>90</v>
      </c>
      <c r="G1253" s="79">
        <f>VLOOKUP($A$1246,'Nilai USP'!$B$8:$T$280,7)</f>
        <v>91</v>
      </c>
      <c r="H1253" s="79">
        <f>VLOOKUP($A$1246,'Nilai USP'!$B$8:$T$280,8)</f>
        <v>86</v>
      </c>
      <c r="I1253" s="79">
        <f>VLOOKUP($A$1246,'Nilai USP'!$B$8:$T$280,9)</f>
        <v>95</v>
      </c>
      <c r="J1253" s="79">
        <f>VLOOKUP($A$1246,'Nilai USP'!$B$8:$T$280,10)</f>
        <v>100</v>
      </c>
      <c r="K1253" s="79">
        <f>VLOOKUP($A$1246,'Nilai USP'!$B$8:$T$280,11)</f>
        <v>94</v>
      </c>
      <c r="L1253" s="79">
        <f>VLOOKUP($A$1246,'Nilai USP'!$B$8:$T$280,12)</f>
        <v>94</v>
      </c>
      <c r="M1253" s="79">
        <f>VLOOKUP($A$1246,'Nilai USP'!$B$8:$T$280,13)</f>
        <v>93.823529411764696</v>
      </c>
      <c r="N1253" s="79">
        <f>VLOOKUP($A$1246,'Nilai USP'!$B$8:$T$280,14)</f>
        <v>89</v>
      </c>
      <c r="O1253" s="79">
        <f>VLOOKUP($A$1246,'Nilai USP'!$B$8:$T$280,15)</f>
        <v>83</v>
      </c>
      <c r="P1253" s="79">
        <f>VLOOKUP($A$1246,'Nilai USP'!$B$8:$T$280,16)</f>
        <v>84</v>
      </c>
      <c r="Q1253" s="79">
        <f>VLOOKUP($A$1246,'Nilai USP'!$B$8:$T$280,17)</f>
        <v>86</v>
      </c>
      <c r="R1253" s="79">
        <f>VLOOKUP($A$1246,'Nilai USP'!$B$8:$T$280,18)</f>
        <v>88</v>
      </c>
      <c r="S1253" s="38">
        <f t="shared" ref="S1253:S1260" si="688">SUM(D1253:R1253)</f>
        <v>1355.6696832579185</v>
      </c>
      <c r="T1253" s="38">
        <f t="shared" si="685"/>
        <v>90.38</v>
      </c>
      <c r="U1253" s="375"/>
      <c r="V1253" s="340"/>
    </row>
    <row r="1254" spans="1:22" ht="15" customHeight="1" thickBot="1">
      <c r="A1254" s="362"/>
      <c r="B1254" s="29"/>
      <c r="C1254" s="37" t="s">
        <v>205</v>
      </c>
      <c r="D1254" s="41">
        <f t="shared" ref="D1254:R1254" si="689">ROUND((D1252*$V$6+D1253*$V$7),0)</f>
        <v>92</v>
      </c>
      <c r="E1254" s="41">
        <f t="shared" si="689"/>
        <v>86</v>
      </c>
      <c r="F1254" s="41">
        <f t="shared" si="689"/>
        <v>86</v>
      </c>
      <c r="G1254" s="41">
        <f t="shared" si="689"/>
        <v>86</v>
      </c>
      <c r="H1254" s="41">
        <f t="shared" si="689"/>
        <v>85</v>
      </c>
      <c r="I1254" s="41">
        <f t="shared" si="689"/>
        <v>88</v>
      </c>
      <c r="J1254" s="41">
        <f t="shared" si="689"/>
        <v>95</v>
      </c>
      <c r="K1254" s="41">
        <f t="shared" si="689"/>
        <v>90</v>
      </c>
      <c r="L1254" s="41">
        <f t="shared" si="689"/>
        <v>91</v>
      </c>
      <c r="M1254" s="41">
        <f t="shared" si="689"/>
        <v>91</v>
      </c>
      <c r="N1254" s="41">
        <f t="shared" si="689"/>
        <v>86</v>
      </c>
      <c r="O1254" s="41">
        <f t="shared" si="689"/>
        <v>83</v>
      </c>
      <c r="P1254" s="41">
        <f t="shared" si="689"/>
        <v>84</v>
      </c>
      <c r="Q1254" s="41">
        <f t="shared" si="689"/>
        <v>83</v>
      </c>
      <c r="R1254" s="41">
        <f t="shared" si="689"/>
        <v>88</v>
      </c>
      <c r="S1254" s="41">
        <f t="shared" si="688"/>
        <v>1314</v>
      </c>
      <c r="T1254" s="41">
        <f t="shared" si="685"/>
        <v>87.6</v>
      </c>
      <c r="U1254" s="376"/>
      <c r="V1254" s="341"/>
    </row>
    <row r="1255" spans="1:22" ht="15" customHeight="1" thickTop="1">
      <c r="A1255" s="377">
        <v>139</v>
      </c>
      <c r="B1255" s="26"/>
      <c r="C1255" s="34" t="s">
        <v>34</v>
      </c>
      <c r="D1255" s="83">
        <f>VLOOKUP($A$1255,Raport1!$B$8:$T$280,4)</f>
        <v>76</v>
      </c>
      <c r="E1255" s="83">
        <f>VLOOKUP($A$1255,Raport1!$B$8:$T$280,5)</f>
        <v>81</v>
      </c>
      <c r="F1255" s="83">
        <f>VLOOKUP($A$1255,Raport1!$B$8:$T$280,6)</f>
        <v>76</v>
      </c>
      <c r="G1255" s="83">
        <f>VLOOKUP($A$1255,Raport1!$B$8:$T$280,7)</f>
        <v>78.5</v>
      </c>
      <c r="H1255" s="83">
        <f>VLOOKUP($A$1255,Raport1!$B$8:$T$280,8)</f>
        <v>76</v>
      </c>
      <c r="I1255" s="83">
        <f>VLOOKUP($A$1255,Raport1!$B$8:$T$280,9)</f>
        <v>78</v>
      </c>
      <c r="J1255" s="83">
        <f>VLOOKUP($A$1255,Raport1!$B$8:$T$280,10)</f>
        <v>85</v>
      </c>
      <c r="K1255" s="83">
        <f>VLOOKUP($A$1255,Raport1!$B$8:$T$280,11)</f>
        <v>77</v>
      </c>
      <c r="L1255" s="83">
        <f>VLOOKUP($A$1255,Raport1!$B$8:$T$280,12)</f>
        <v>81.5</v>
      </c>
      <c r="M1255" s="83">
        <f>VLOOKUP($A$1255,Raport1!$B$8:$T$280,13)</f>
        <v>75</v>
      </c>
      <c r="N1255" s="83">
        <f>VLOOKUP($A$1255,Raport1!$B$8:$T$280,14)</f>
        <v>70</v>
      </c>
      <c r="O1255" s="83">
        <f>VLOOKUP($A$1255,Raport1!$B$8:$T$280,15)</f>
        <v>76.5</v>
      </c>
      <c r="P1255" s="83">
        <f>VLOOKUP($A$1255,Raport1!$B$8:$T$280,16)</f>
        <v>80</v>
      </c>
      <c r="Q1255" s="83">
        <f>VLOOKUP($A$1255,Raport1!$B$8:$T$280,17)</f>
        <v>74</v>
      </c>
      <c r="R1255" s="83">
        <f>VLOOKUP($A$1255,Raport1!$B$8:$T$280,18)</f>
        <v>77.5</v>
      </c>
      <c r="S1255" s="80">
        <f t="shared" si="688"/>
        <v>1162</v>
      </c>
      <c r="T1255" s="80">
        <f t="shared" ref="T1255:T1263" si="690">ROUND(S1255/COUNT(D1255:R1255),2)</f>
        <v>77.47</v>
      </c>
      <c r="U1255" s="337" t="s">
        <v>203</v>
      </c>
      <c r="V1255" s="340" t="s">
        <v>33</v>
      </c>
    </row>
    <row r="1256" spans="1:22" ht="15" customHeight="1">
      <c r="A1256" s="361"/>
      <c r="B1256" s="26"/>
      <c r="C1256" s="35" t="s">
        <v>35</v>
      </c>
      <c r="D1256" s="84">
        <f>VLOOKUP($A$1255,Raport2!$B$8:$T$280,4)</f>
        <v>78.5</v>
      </c>
      <c r="E1256" s="84">
        <f>VLOOKUP($A$1255,Raport2!$B$8:$T$280,5)</f>
        <v>81.5</v>
      </c>
      <c r="F1256" s="84">
        <f>VLOOKUP($A$1255,Raport2!$B$8:$T$280,6)</f>
        <v>75</v>
      </c>
      <c r="G1256" s="84">
        <f>VLOOKUP($A$1255,Raport2!$B$8:$T$280,7)</f>
        <v>82</v>
      </c>
      <c r="H1256" s="84">
        <f>VLOOKUP($A$1255,Raport2!$B$8:$T$280,8)</f>
        <v>76</v>
      </c>
      <c r="I1256" s="84">
        <f>VLOOKUP($A$1255,Raport2!$B$8:$T$280,9)</f>
        <v>80.5</v>
      </c>
      <c r="J1256" s="84">
        <f>VLOOKUP($A$1255,Raport2!$B$8:$T$280,10)</f>
        <v>87.5</v>
      </c>
      <c r="K1256" s="84">
        <f>VLOOKUP($A$1255,Raport2!$B$8:$T$280,11)</f>
        <v>80.5</v>
      </c>
      <c r="L1256" s="84">
        <f>VLOOKUP($A$1255,Raport2!$B$8:$T$280,12)</f>
        <v>84.5</v>
      </c>
      <c r="M1256" s="84">
        <f>VLOOKUP($A$1255,Raport2!$B$8:$T$280,13)</f>
        <v>78.5</v>
      </c>
      <c r="N1256" s="84">
        <f>VLOOKUP($A$1255,Raport2!$B$8:$T$280,14)</f>
        <v>80</v>
      </c>
      <c r="O1256" s="84">
        <f>VLOOKUP($A$1255,Raport2!$B$8:$T$280,15)</f>
        <v>78.5</v>
      </c>
      <c r="P1256" s="84">
        <f>VLOOKUP($A$1255,Raport2!$B$8:$T$280,16)</f>
        <v>80.5</v>
      </c>
      <c r="Q1256" s="84">
        <f>VLOOKUP($A$1255,Raport2!$B$8:$T$280,17)</f>
        <v>79.5</v>
      </c>
      <c r="R1256" s="84">
        <f>VLOOKUP($A$1255,Raport2!$B$8:$T$280,18)</f>
        <v>82.5</v>
      </c>
      <c r="S1256" s="38">
        <f t="shared" si="688"/>
        <v>1205.5</v>
      </c>
      <c r="T1256" s="38">
        <f t="shared" si="690"/>
        <v>80.37</v>
      </c>
      <c r="U1256" s="375"/>
      <c r="V1256" s="340"/>
    </row>
    <row r="1257" spans="1:22" ht="15" customHeight="1">
      <c r="A1257" s="361"/>
      <c r="B1257" s="342" t="str">
        <f>VLOOKUP($A$1255,PresensiMIPA!$A$7:$W$360,7)</f>
        <v>ALFITANIA WARDANI</v>
      </c>
      <c r="C1257" s="35" t="s">
        <v>22</v>
      </c>
      <c r="D1257" s="84">
        <f>VLOOKUP($A$1255,Raport3!$B$8:$T$280,4)</f>
        <v>82.5</v>
      </c>
      <c r="E1257" s="84">
        <f>VLOOKUP($A$1255,Raport3!$B$8:$T$280,5)</f>
        <v>83</v>
      </c>
      <c r="F1257" s="84">
        <f>VLOOKUP($A$1255,Raport3!$B$8:$T$280,6)</f>
        <v>79.5</v>
      </c>
      <c r="G1257" s="84">
        <f>VLOOKUP($A$1255,Raport3!$B$8:$T$280,7)</f>
        <v>81.5</v>
      </c>
      <c r="H1257" s="84">
        <f>VLOOKUP($A$1255,Raport3!$B$8:$T$280,8)</f>
        <v>81</v>
      </c>
      <c r="I1257" s="84">
        <f>VLOOKUP($A$1255,Raport3!$B$8:$T$280,9)</f>
        <v>85</v>
      </c>
      <c r="J1257" s="84">
        <f>VLOOKUP($A$1255,Raport3!$B$8:$T$280,10)</f>
        <v>87</v>
      </c>
      <c r="K1257" s="84">
        <f>VLOOKUP($A$1255,Raport3!$B$8:$T$280,11)</f>
        <v>85</v>
      </c>
      <c r="L1257" s="84">
        <f>VLOOKUP($A$1255,Raport3!$B$8:$T$280,12)</f>
        <v>85</v>
      </c>
      <c r="M1257" s="84">
        <f>VLOOKUP($A$1255,Raport3!$B$8:$T$280,13)</f>
        <v>86.5</v>
      </c>
      <c r="N1257" s="84">
        <f>VLOOKUP($A$1255,Raport3!$B$8:$T$280,14)</f>
        <v>84.5</v>
      </c>
      <c r="O1257" s="84">
        <f>VLOOKUP($A$1255,Raport3!$B$8:$T$280,15)</f>
        <v>80</v>
      </c>
      <c r="P1257" s="84">
        <f>VLOOKUP($A$1255,Raport3!$B$8:$T$280,16)</f>
        <v>82.5</v>
      </c>
      <c r="Q1257" s="84">
        <f>VLOOKUP($A$1255,Raport3!$B$8:$T$280,17)</f>
        <v>81.5</v>
      </c>
      <c r="R1257" s="84">
        <f>VLOOKUP($A$1255,Raport3!$B$8:$T$280,18)</f>
        <v>72.5</v>
      </c>
      <c r="S1257" s="38">
        <f t="shared" si="688"/>
        <v>1237</v>
      </c>
      <c r="T1257" s="38">
        <f t="shared" si="690"/>
        <v>82.47</v>
      </c>
      <c r="U1257" s="375"/>
      <c r="V1257" s="340"/>
    </row>
    <row r="1258" spans="1:22" ht="15" customHeight="1">
      <c r="A1258" s="361"/>
      <c r="B1258" s="342"/>
      <c r="C1258" s="35" t="s">
        <v>23</v>
      </c>
      <c r="D1258" s="84">
        <f>VLOOKUP($A$1255,Raport4!$B$8:$T$255,4)</f>
        <v>84</v>
      </c>
      <c r="E1258" s="84">
        <f>VLOOKUP($A$1255,Raport4!$B$8:$T$255,5)</f>
        <v>86</v>
      </c>
      <c r="F1258" s="84">
        <f>VLOOKUP($A$1255,Raport4!$B$8:$T$255,6)</f>
        <v>80.5</v>
      </c>
      <c r="G1258" s="84">
        <f>VLOOKUP($A$1255,Raport4!$B$8:$T$255,7)</f>
        <v>81</v>
      </c>
      <c r="H1258" s="84">
        <f>VLOOKUP($A$1255,Raport4!$B$8:$T$255,8)</f>
        <v>85</v>
      </c>
      <c r="I1258" s="84">
        <f>VLOOKUP($A$1255,Raport4!$B$8:$T$255,9)</f>
        <v>85.5</v>
      </c>
      <c r="J1258" s="84">
        <f>VLOOKUP($A$1255,Raport4!$B$8:$T$255,10)</f>
        <v>90</v>
      </c>
      <c r="K1258" s="84">
        <f>VLOOKUP($A$1255,Raport4!$B$8:$T$255,11)</f>
        <v>86</v>
      </c>
      <c r="L1258" s="84">
        <f>VLOOKUP($A$1255,Raport4!$B$8:$T$255,12)</f>
        <v>86.5</v>
      </c>
      <c r="M1258" s="84">
        <f>VLOOKUP($A$1255,Raport4!$B$8:$T$255,12)</f>
        <v>86.5</v>
      </c>
      <c r="N1258" s="84">
        <f>VLOOKUP($A$1255,Raport4!$B$8:$T$255,14)</f>
        <v>87.5</v>
      </c>
      <c r="O1258" s="84">
        <f>VLOOKUP($A$1255,Raport4!$B$8:$T$255,15)</f>
        <v>80</v>
      </c>
      <c r="P1258" s="84">
        <f>VLOOKUP($A$1255,Raport4!$B$8:$T$255,16)</f>
        <v>81.5</v>
      </c>
      <c r="Q1258" s="84">
        <f>VLOOKUP($A$1255,Raport4!$B$8:$T$255,17)</f>
        <v>83</v>
      </c>
      <c r="R1258" s="84">
        <f>VLOOKUP($A$1255,Raport4!$B$8:$T$255,18)</f>
        <v>78</v>
      </c>
      <c r="S1258" s="38">
        <f t="shared" si="688"/>
        <v>1261</v>
      </c>
      <c r="T1258" s="38">
        <f t="shared" si="690"/>
        <v>84.07</v>
      </c>
      <c r="U1258" s="375"/>
      <c r="V1258" s="340"/>
    </row>
    <row r="1259" spans="1:22" ht="15" customHeight="1">
      <c r="A1259" s="361"/>
      <c r="B1259" s="77" t="str">
        <f>VLOOKUP($A$1255,PresensiMIPA!$A$7:$W$360,4)</f>
        <v>3526016510030002</v>
      </c>
      <c r="C1259" s="35" t="s">
        <v>24</v>
      </c>
      <c r="D1259" s="84">
        <f>VLOOKUP($A$1255,Raport5!$B$8:$T$280,4)</f>
        <v>86</v>
      </c>
      <c r="E1259" s="84">
        <f>VLOOKUP($A$1255,Raport5!$B$8:$T$280,5)</f>
        <v>88</v>
      </c>
      <c r="F1259" s="84">
        <f>VLOOKUP($A$1255,Raport5!$B$8:$T$280,6)</f>
        <v>80</v>
      </c>
      <c r="G1259" s="84">
        <f>VLOOKUP($A$1255,Raport5!$B$8:$T$280,7)</f>
        <v>83.5</v>
      </c>
      <c r="H1259" s="84">
        <f>VLOOKUP($A$1255,Raport5!$B$8:$T$280,8)</f>
        <v>88</v>
      </c>
      <c r="I1259" s="84">
        <f>VLOOKUP($A$1255,Raport5!$B$8:$T$280,9)</f>
        <v>86</v>
      </c>
      <c r="J1259" s="84">
        <f>VLOOKUP($A$1255,Raport5!$B$8:$T$280,10)</f>
        <v>91.5</v>
      </c>
      <c r="K1259" s="84">
        <f>VLOOKUP($A$1255,Raport5!$B$8:$T$280,11)</f>
        <v>91.5</v>
      </c>
      <c r="L1259" s="84">
        <f>VLOOKUP($A$1255,Raport5!$B$8:$T$280,12)</f>
        <v>92</v>
      </c>
      <c r="M1259" s="84">
        <f>VLOOKUP($A$1255,Raport5!$B$8:$T$280,13)</f>
        <v>88</v>
      </c>
      <c r="N1259" s="84">
        <f>VLOOKUP($A$1255,Raport5!$B$8:$T$280,14)</f>
        <v>88.5</v>
      </c>
      <c r="O1259" s="84">
        <f>VLOOKUP($A$1255,Raport5!$B$8:$T$280,15)</f>
        <v>82.5</v>
      </c>
      <c r="P1259" s="84">
        <f>VLOOKUP($A$1255,Raport5!$B$8:$T$280,16)</f>
        <v>81.5</v>
      </c>
      <c r="Q1259" s="84">
        <f>VLOOKUP($A$1255,Raport5!$B$8:$T$280,17)</f>
        <v>86.5</v>
      </c>
      <c r="R1259" s="84">
        <f>VLOOKUP($A$1255,Raport5!$B$8:$T$280,18)</f>
        <v>81</v>
      </c>
      <c r="S1259" s="38">
        <f t="shared" si="688"/>
        <v>1294.5</v>
      </c>
      <c r="T1259" s="38">
        <f t="shared" si="690"/>
        <v>86.3</v>
      </c>
      <c r="U1259" s="375"/>
      <c r="V1259" s="340"/>
    </row>
    <row r="1260" spans="1:22" ht="15" customHeight="1">
      <c r="A1260" s="361"/>
      <c r="B1260" s="78">
        <f>VLOOKUP($A$1255,PresensiMIPA!$A$7:$W$360,2)</f>
        <v>12155</v>
      </c>
      <c r="C1260" s="35" t="s">
        <v>67</v>
      </c>
      <c r="D1260" s="84">
        <f>VLOOKUP($A$1255,Raport6!$B$8:$T$280,4)</f>
        <v>91</v>
      </c>
      <c r="E1260" s="84">
        <f>VLOOKUP($A$1255,Raport6!$B$8:$T$280,5)</f>
        <v>90</v>
      </c>
      <c r="F1260" s="84">
        <f>VLOOKUP($A$1255,Raport6!$B$8:$T$280,6)</f>
        <v>82</v>
      </c>
      <c r="G1260" s="84">
        <f>VLOOKUP($A$1255,Raport6!$B$8:$T$280,7)</f>
        <v>83.5</v>
      </c>
      <c r="H1260" s="84">
        <f>VLOOKUP($A$1255,Raport6!$B$8:$T$280,8)</f>
        <v>88</v>
      </c>
      <c r="I1260" s="84">
        <f>VLOOKUP($A$1255,Raport6!$B$8:$T$280,9)</f>
        <v>88</v>
      </c>
      <c r="J1260" s="84">
        <f>VLOOKUP($A$1255,Raport6!$B$8:$T$280,10)</f>
        <v>94.5</v>
      </c>
      <c r="K1260" s="84">
        <f>VLOOKUP($A$1255,Raport6!$B$8:$T$280,11)</f>
        <v>95.5</v>
      </c>
      <c r="L1260" s="84">
        <f>VLOOKUP($A$1255,Raport6!$B$8:$T$280,12)</f>
        <v>91.5</v>
      </c>
      <c r="M1260" s="84">
        <f>VLOOKUP($A$1255,Raport6!$B$8:$T$280,13)</f>
        <v>92</v>
      </c>
      <c r="N1260" s="84">
        <f>VLOOKUP($A$1255,Raport6!$B$8:$T$280,14)</f>
        <v>88</v>
      </c>
      <c r="O1260" s="84">
        <f>VLOOKUP($A$1255,Raport6!$B$8:$T$280,15)</f>
        <v>85.5</v>
      </c>
      <c r="P1260" s="84">
        <f>VLOOKUP($A$1255,Raport6!$B$8:$T$280,16)</f>
        <v>84</v>
      </c>
      <c r="Q1260" s="84">
        <f>VLOOKUP($A$1255,Raport6!$B$8:$T$280,17)</f>
        <v>86.5</v>
      </c>
      <c r="R1260" s="84">
        <f>VLOOKUP($A$1255,Raport6!$B$8:$T$280,18)</f>
        <v>82.5</v>
      </c>
      <c r="S1260" s="38">
        <f t="shared" si="688"/>
        <v>1322.5</v>
      </c>
      <c r="T1260" s="38">
        <f t="shared" si="690"/>
        <v>88.17</v>
      </c>
      <c r="U1260" s="375"/>
      <c r="V1260" s="340"/>
    </row>
    <row r="1261" spans="1:22" ht="15" customHeight="1">
      <c r="A1261" s="361"/>
      <c r="B1261" s="78" t="str">
        <f>VLOOKUP($A$1255,PresensiMIPA!$A$7:$W$360,3)</f>
        <v>0032566077</v>
      </c>
      <c r="C1261" s="28" t="s">
        <v>21</v>
      </c>
      <c r="D1261" s="40">
        <f t="shared" ref="D1261:S1261" si="691">ROUND(((D1255+D1256+D1257+D1258+D1259+D1260)/6),2)</f>
        <v>83</v>
      </c>
      <c r="E1261" s="40">
        <f t="shared" si="691"/>
        <v>84.92</v>
      </c>
      <c r="F1261" s="40">
        <f t="shared" si="691"/>
        <v>78.83</v>
      </c>
      <c r="G1261" s="40">
        <f t="shared" si="691"/>
        <v>81.67</v>
      </c>
      <c r="H1261" s="40">
        <f t="shared" si="691"/>
        <v>82.33</v>
      </c>
      <c r="I1261" s="40">
        <f t="shared" si="691"/>
        <v>83.83</v>
      </c>
      <c r="J1261" s="40">
        <f t="shared" si="691"/>
        <v>89.25</v>
      </c>
      <c r="K1261" s="40">
        <f t="shared" si="691"/>
        <v>85.92</v>
      </c>
      <c r="L1261" s="40">
        <f t="shared" si="691"/>
        <v>86.83</v>
      </c>
      <c r="M1261" s="40">
        <f t="shared" ref="M1261" si="692">ROUND(((M1255+M1256+M1257+M1258+M1259+M1260)/6),2)</f>
        <v>84.42</v>
      </c>
      <c r="N1261" s="40">
        <f t="shared" si="691"/>
        <v>83.08</v>
      </c>
      <c r="O1261" s="40">
        <f t="shared" si="691"/>
        <v>80.5</v>
      </c>
      <c r="P1261" s="40">
        <f t="shared" si="691"/>
        <v>81.67</v>
      </c>
      <c r="Q1261" s="40">
        <f t="shared" si="691"/>
        <v>81.83</v>
      </c>
      <c r="R1261" s="40">
        <f t="shared" si="691"/>
        <v>79</v>
      </c>
      <c r="S1261" s="39">
        <f t="shared" si="691"/>
        <v>1247.08</v>
      </c>
      <c r="T1261" s="40">
        <f t="shared" si="690"/>
        <v>83.14</v>
      </c>
      <c r="U1261" s="375"/>
      <c r="V1261" s="340"/>
    </row>
    <row r="1262" spans="1:22" ht="15" customHeight="1">
      <c r="A1262" s="361"/>
      <c r="B1262" s="78"/>
      <c r="C1262" s="28" t="s">
        <v>206</v>
      </c>
      <c r="D1262" s="79">
        <f>VLOOKUP($A$1255,'Nilai USP'!$B$8:$T$280,4)</f>
        <v>93</v>
      </c>
      <c r="E1262" s="79">
        <f>VLOOKUP($A$1255,'Nilai USP'!$B$8:$T$280,5)</f>
        <v>84.615384615384613</v>
      </c>
      <c r="F1262" s="79">
        <f>VLOOKUP($A$1255,'Nilai USP'!$B$8:$T$280,6)</f>
        <v>84</v>
      </c>
      <c r="G1262" s="79">
        <f>VLOOKUP($A$1255,'Nilai USP'!$B$8:$T$280,7)</f>
        <v>86</v>
      </c>
      <c r="H1262" s="79">
        <f>VLOOKUP($A$1255,'Nilai USP'!$B$8:$T$280,8)</f>
        <v>87</v>
      </c>
      <c r="I1262" s="79">
        <f>VLOOKUP($A$1255,'Nilai USP'!$B$8:$T$280,9)</f>
        <v>88</v>
      </c>
      <c r="J1262" s="79">
        <f>VLOOKUP($A$1255,'Nilai USP'!$B$8:$T$280,10)</f>
        <v>96</v>
      </c>
      <c r="K1262" s="79">
        <f>VLOOKUP($A$1255,'Nilai USP'!$B$8:$T$280,11)</f>
        <v>92</v>
      </c>
      <c r="L1262" s="79">
        <f>VLOOKUP($A$1255,'Nilai USP'!$B$8:$T$280,12)</f>
        <v>92</v>
      </c>
      <c r="M1262" s="79">
        <f>VLOOKUP($A$1255,'Nilai USP'!$B$8:$T$280,13)</f>
        <v>94.705882352941174</v>
      </c>
      <c r="N1262" s="79">
        <f>VLOOKUP($A$1255,'Nilai USP'!$B$8:$T$280,14)</f>
        <v>89</v>
      </c>
      <c r="O1262" s="79">
        <f>VLOOKUP($A$1255,'Nilai USP'!$B$8:$T$280,15)</f>
        <v>79</v>
      </c>
      <c r="P1262" s="79">
        <f>VLOOKUP($A$1255,'Nilai USP'!$B$8:$T$280,16)</f>
        <v>89</v>
      </c>
      <c r="Q1262" s="79">
        <f>VLOOKUP($A$1255,'Nilai USP'!$B$8:$T$280,17)</f>
        <v>79</v>
      </c>
      <c r="R1262" s="79">
        <f>VLOOKUP($A$1255,'Nilai USP'!$B$8:$T$280,18)</f>
        <v>84</v>
      </c>
      <c r="S1262" s="38">
        <f t="shared" ref="S1262:S1269" si="693">SUM(D1262:R1262)</f>
        <v>1317.3212669683257</v>
      </c>
      <c r="T1262" s="38">
        <f t="shared" si="690"/>
        <v>87.82</v>
      </c>
      <c r="U1262" s="375"/>
      <c r="V1262" s="340"/>
    </row>
    <row r="1263" spans="1:22" ht="15" customHeight="1" thickBot="1">
      <c r="A1263" s="362"/>
      <c r="B1263" s="29"/>
      <c r="C1263" s="37" t="s">
        <v>205</v>
      </c>
      <c r="D1263" s="41">
        <f t="shared" ref="D1263:R1263" si="694">ROUND((D1261*$V$6+D1262*$V$7),0)</f>
        <v>88</v>
      </c>
      <c r="E1263" s="41">
        <f t="shared" si="694"/>
        <v>85</v>
      </c>
      <c r="F1263" s="41">
        <f t="shared" si="694"/>
        <v>81</v>
      </c>
      <c r="G1263" s="41">
        <f t="shared" si="694"/>
        <v>84</v>
      </c>
      <c r="H1263" s="41">
        <f t="shared" si="694"/>
        <v>85</v>
      </c>
      <c r="I1263" s="41">
        <f t="shared" si="694"/>
        <v>86</v>
      </c>
      <c r="J1263" s="41">
        <f t="shared" si="694"/>
        <v>93</v>
      </c>
      <c r="K1263" s="41">
        <f t="shared" si="694"/>
        <v>89</v>
      </c>
      <c r="L1263" s="41">
        <f t="shared" si="694"/>
        <v>89</v>
      </c>
      <c r="M1263" s="41">
        <f t="shared" si="694"/>
        <v>90</v>
      </c>
      <c r="N1263" s="41">
        <f t="shared" si="694"/>
        <v>86</v>
      </c>
      <c r="O1263" s="41">
        <f t="shared" si="694"/>
        <v>80</v>
      </c>
      <c r="P1263" s="41">
        <f t="shared" si="694"/>
        <v>85</v>
      </c>
      <c r="Q1263" s="41">
        <f t="shared" si="694"/>
        <v>80</v>
      </c>
      <c r="R1263" s="41">
        <f t="shared" si="694"/>
        <v>82</v>
      </c>
      <c r="S1263" s="41">
        <f t="shared" si="693"/>
        <v>1283</v>
      </c>
      <c r="T1263" s="41">
        <f t="shared" si="690"/>
        <v>85.53</v>
      </c>
      <c r="U1263" s="376"/>
      <c r="V1263" s="341"/>
    </row>
    <row r="1264" spans="1:22" ht="15" customHeight="1" thickTop="1">
      <c r="A1264" s="377">
        <v>140</v>
      </c>
      <c r="B1264" s="26"/>
      <c r="C1264" s="34" t="s">
        <v>34</v>
      </c>
      <c r="D1264" s="83">
        <f>VLOOKUP($A$1264,Raport1!$B$8:$T$280,4)</f>
        <v>79</v>
      </c>
      <c r="E1264" s="83">
        <f>VLOOKUP($A$1264,Raport1!$B$8:$T$280,5)</f>
        <v>78</v>
      </c>
      <c r="F1264" s="83">
        <f>VLOOKUP($A$1264,Raport1!$B$8:$T$280,6)</f>
        <v>74</v>
      </c>
      <c r="G1264" s="83">
        <f>VLOOKUP($A$1264,Raport1!$B$8:$T$280,7)</f>
        <v>74</v>
      </c>
      <c r="H1264" s="83">
        <f>VLOOKUP($A$1264,Raport1!$B$8:$T$280,8)</f>
        <v>80</v>
      </c>
      <c r="I1264" s="83">
        <f>VLOOKUP($A$1264,Raport1!$B$8:$T$280,9)</f>
        <v>78</v>
      </c>
      <c r="J1264" s="83">
        <f>VLOOKUP($A$1264,Raport1!$B$8:$T$280,10)</f>
        <v>80</v>
      </c>
      <c r="K1264" s="83">
        <f>VLOOKUP($A$1264,Raport1!$B$8:$T$280,11)</f>
        <v>77.5</v>
      </c>
      <c r="L1264" s="83">
        <f>VLOOKUP($A$1264,Raport1!$B$8:$T$280,12)</f>
        <v>81</v>
      </c>
      <c r="M1264" s="83">
        <f>VLOOKUP($A$1264,Raport1!$B$8:$T$280,13)</f>
        <v>82</v>
      </c>
      <c r="N1264" s="83">
        <f>VLOOKUP($A$1264,Raport1!$B$8:$T$280,14)</f>
        <v>74.5</v>
      </c>
      <c r="O1264" s="83">
        <f>VLOOKUP($A$1264,Raport1!$B$8:$T$280,15)</f>
        <v>77</v>
      </c>
      <c r="P1264" s="83">
        <f>VLOOKUP($A$1264,Raport1!$B$8:$T$280,16)</f>
        <v>79</v>
      </c>
      <c r="Q1264" s="83">
        <f>VLOOKUP($A$1264,Raport1!$B$8:$T$280,17)</f>
        <v>77</v>
      </c>
      <c r="R1264" s="83">
        <f>VLOOKUP($A$1264,Raport1!$B$8:$T$280,18)</f>
        <v>75.5</v>
      </c>
      <c r="S1264" s="80">
        <f t="shared" si="693"/>
        <v>1166.5</v>
      </c>
      <c r="T1264" s="80">
        <f t="shared" ref="T1264:T1272" si="695">ROUND(S1264/COUNT(D1264:R1264),2)</f>
        <v>77.77</v>
      </c>
      <c r="U1264" s="337" t="s">
        <v>203</v>
      </c>
      <c r="V1264" s="340" t="s">
        <v>33</v>
      </c>
    </row>
    <row r="1265" spans="1:22" ht="15" customHeight="1">
      <c r="A1265" s="361"/>
      <c r="B1265" s="26"/>
      <c r="C1265" s="35" t="s">
        <v>35</v>
      </c>
      <c r="D1265" s="84">
        <f>VLOOKUP($A$1264,Raport2!$B$8:$T$280,4)</f>
        <v>81.5</v>
      </c>
      <c r="E1265" s="84">
        <f>VLOOKUP($A$1264,Raport2!$B$8:$T$280,5)</f>
        <v>79</v>
      </c>
      <c r="F1265" s="84">
        <f>VLOOKUP($A$1264,Raport2!$B$8:$T$280,6)</f>
        <v>74</v>
      </c>
      <c r="G1265" s="84">
        <f>VLOOKUP($A$1264,Raport2!$B$8:$T$280,7)</f>
        <v>78</v>
      </c>
      <c r="H1265" s="84">
        <f>VLOOKUP($A$1264,Raport2!$B$8:$T$280,8)</f>
        <v>80</v>
      </c>
      <c r="I1265" s="84">
        <f>VLOOKUP($A$1264,Raport2!$B$8:$T$280,9)</f>
        <v>80</v>
      </c>
      <c r="J1265" s="84">
        <f>VLOOKUP($A$1264,Raport2!$B$8:$T$280,10)</f>
        <v>85</v>
      </c>
      <c r="K1265" s="84">
        <f>VLOOKUP($A$1264,Raport2!$B$8:$T$280,11)</f>
        <v>80.5</v>
      </c>
      <c r="L1265" s="84">
        <f>VLOOKUP($A$1264,Raport2!$B$8:$T$280,12)</f>
        <v>86</v>
      </c>
      <c r="M1265" s="84">
        <f>VLOOKUP($A$1264,Raport2!$B$8:$T$280,13)</f>
        <v>80.5</v>
      </c>
      <c r="N1265" s="84">
        <f>VLOOKUP($A$1264,Raport2!$B$8:$T$280,14)</f>
        <v>77.5</v>
      </c>
      <c r="O1265" s="84">
        <f>VLOOKUP($A$1264,Raport2!$B$8:$T$280,15)</f>
        <v>78.5</v>
      </c>
      <c r="P1265" s="84">
        <f>VLOOKUP($A$1264,Raport2!$B$8:$T$280,16)</f>
        <v>79.5</v>
      </c>
      <c r="Q1265" s="84">
        <f>VLOOKUP($A$1264,Raport2!$B$8:$T$280,17)</f>
        <v>78</v>
      </c>
      <c r="R1265" s="84">
        <f>VLOOKUP($A$1264,Raport2!$B$8:$T$280,18)</f>
        <v>81</v>
      </c>
      <c r="S1265" s="38">
        <f t="shared" si="693"/>
        <v>1199</v>
      </c>
      <c r="T1265" s="38">
        <f t="shared" si="695"/>
        <v>79.930000000000007</v>
      </c>
      <c r="U1265" s="375"/>
      <c r="V1265" s="340"/>
    </row>
    <row r="1266" spans="1:22" ht="15" customHeight="1">
      <c r="A1266" s="361"/>
      <c r="B1266" s="342" t="str">
        <f>VLOOKUP($A$1264,PresensiMIPA!$A$7:$W$360,7)</f>
        <v>ANANDA CHOIRUNISA</v>
      </c>
      <c r="C1266" s="35" t="s">
        <v>22</v>
      </c>
      <c r="D1266" s="84">
        <f>VLOOKUP($A$1264,Raport3!$B$8:$T$280,4)</f>
        <v>84.5</v>
      </c>
      <c r="E1266" s="84">
        <f>VLOOKUP($A$1264,Raport3!$B$8:$T$280,5)</f>
        <v>80</v>
      </c>
      <c r="F1266" s="84">
        <f>VLOOKUP($A$1264,Raport3!$B$8:$T$280,6)</f>
        <v>82</v>
      </c>
      <c r="G1266" s="84">
        <f>VLOOKUP($A$1264,Raport3!$B$8:$T$280,7)</f>
        <v>80</v>
      </c>
      <c r="H1266" s="84">
        <f>VLOOKUP($A$1264,Raport3!$B$8:$T$280,8)</f>
        <v>86</v>
      </c>
      <c r="I1266" s="84">
        <f>VLOOKUP($A$1264,Raport3!$B$8:$T$280,9)</f>
        <v>85</v>
      </c>
      <c r="J1266" s="84">
        <f>VLOOKUP($A$1264,Raport3!$B$8:$T$280,10)</f>
        <v>84</v>
      </c>
      <c r="K1266" s="84">
        <f>VLOOKUP($A$1264,Raport3!$B$8:$T$280,11)</f>
        <v>84</v>
      </c>
      <c r="L1266" s="84">
        <f>VLOOKUP($A$1264,Raport3!$B$8:$T$280,12)</f>
        <v>85</v>
      </c>
      <c r="M1266" s="84">
        <f>VLOOKUP($A$1264,Raport3!$B$8:$T$280,13)</f>
        <v>86.5</v>
      </c>
      <c r="N1266" s="84">
        <f>VLOOKUP($A$1264,Raport3!$B$8:$T$280,14)</f>
        <v>81</v>
      </c>
      <c r="O1266" s="84">
        <f>VLOOKUP($A$1264,Raport3!$B$8:$T$280,15)</f>
        <v>80.5</v>
      </c>
      <c r="P1266" s="84">
        <f>VLOOKUP($A$1264,Raport3!$B$8:$T$280,16)</f>
        <v>82</v>
      </c>
      <c r="Q1266" s="84">
        <f>VLOOKUP($A$1264,Raport3!$B$8:$T$280,17)</f>
        <v>85</v>
      </c>
      <c r="R1266" s="84">
        <f>VLOOKUP($A$1264,Raport3!$B$8:$T$280,18)</f>
        <v>78.5</v>
      </c>
      <c r="S1266" s="38">
        <f t="shared" si="693"/>
        <v>1244</v>
      </c>
      <c r="T1266" s="38">
        <f t="shared" si="695"/>
        <v>82.93</v>
      </c>
      <c r="U1266" s="375"/>
      <c r="V1266" s="340"/>
    </row>
    <row r="1267" spans="1:22" ht="15" customHeight="1">
      <c r="A1267" s="361"/>
      <c r="B1267" s="342"/>
      <c r="C1267" s="35" t="s">
        <v>23</v>
      </c>
      <c r="D1267" s="84">
        <f>VLOOKUP($A$1264,Raport4!$B$8:$T$255,4)</f>
        <v>85.5</v>
      </c>
      <c r="E1267" s="84">
        <f>VLOOKUP($A$1264,Raport4!$B$8:$T$255,5)</f>
        <v>82.5</v>
      </c>
      <c r="F1267" s="84">
        <f>VLOOKUP($A$1264,Raport4!$B$8:$T$255,6)</f>
        <v>83</v>
      </c>
      <c r="G1267" s="84">
        <f>VLOOKUP($A$1264,Raport4!$B$8:$T$255,7)</f>
        <v>81</v>
      </c>
      <c r="H1267" s="84">
        <f>VLOOKUP($A$1264,Raport4!$B$8:$T$255,8)</f>
        <v>85</v>
      </c>
      <c r="I1267" s="84">
        <f>VLOOKUP($A$1264,Raport4!$B$8:$T$255,9)</f>
        <v>85</v>
      </c>
      <c r="J1267" s="84">
        <f>VLOOKUP($A$1264,Raport4!$B$8:$T$255,10)</f>
        <v>89</v>
      </c>
      <c r="K1267" s="84">
        <f>VLOOKUP($A$1264,Raport4!$B$8:$T$255,11)</f>
        <v>86</v>
      </c>
      <c r="L1267" s="84">
        <f>VLOOKUP($A$1264,Raport4!$B$8:$T$255,12)</f>
        <v>85</v>
      </c>
      <c r="M1267" s="84">
        <f>VLOOKUP($A$1264,Raport4!$B$8:$T$255,12)</f>
        <v>85</v>
      </c>
      <c r="N1267" s="84">
        <f>VLOOKUP($A$1264,Raport4!$B$8:$T$255,14)</f>
        <v>84.5</v>
      </c>
      <c r="O1267" s="84">
        <f>VLOOKUP($A$1264,Raport4!$B$8:$T$255,15)</f>
        <v>82</v>
      </c>
      <c r="P1267" s="84">
        <f>VLOOKUP($A$1264,Raport4!$B$8:$T$255,16)</f>
        <v>81.5</v>
      </c>
      <c r="Q1267" s="84">
        <f>VLOOKUP($A$1264,Raport4!$B$8:$T$255,17)</f>
        <v>86.5</v>
      </c>
      <c r="R1267" s="84">
        <f>VLOOKUP($A$1264,Raport4!$B$8:$T$255,18)</f>
        <v>79.5</v>
      </c>
      <c r="S1267" s="38">
        <f t="shared" si="693"/>
        <v>1261</v>
      </c>
      <c r="T1267" s="38">
        <f t="shared" si="695"/>
        <v>84.07</v>
      </c>
      <c r="U1267" s="375"/>
      <c r="V1267" s="340"/>
    </row>
    <row r="1268" spans="1:22" ht="15" customHeight="1">
      <c r="A1268" s="361"/>
      <c r="B1268" s="77" t="str">
        <f>VLOOKUP($A$1264,PresensiMIPA!$A$7:$W$360,4)</f>
        <v>3526035903040002</v>
      </c>
      <c r="C1268" s="35" t="s">
        <v>24</v>
      </c>
      <c r="D1268" s="84">
        <f>VLOOKUP($A$1264,Raport5!$B$8:$T$280,4)</f>
        <v>87.5</v>
      </c>
      <c r="E1268" s="84">
        <f>VLOOKUP($A$1264,Raport5!$B$8:$T$280,5)</f>
        <v>88.5</v>
      </c>
      <c r="F1268" s="84">
        <f>VLOOKUP($A$1264,Raport5!$B$8:$T$280,6)</f>
        <v>80</v>
      </c>
      <c r="G1268" s="84">
        <f>VLOOKUP($A$1264,Raport5!$B$8:$T$280,7)</f>
        <v>84</v>
      </c>
      <c r="H1268" s="84">
        <f>VLOOKUP($A$1264,Raport5!$B$8:$T$280,8)</f>
        <v>92.5</v>
      </c>
      <c r="I1268" s="84">
        <f>VLOOKUP($A$1264,Raport5!$B$8:$T$280,9)</f>
        <v>86</v>
      </c>
      <c r="J1268" s="84">
        <f>VLOOKUP($A$1264,Raport5!$B$8:$T$280,10)</f>
        <v>91.5</v>
      </c>
      <c r="K1268" s="84">
        <f>VLOOKUP($A$1264,Raport5!$B$8:$T$280,11)</f>
        <v>92</v>
      </c>
      <c r="L1268" s="84">
        <f>VLOOKUP($A$1264,Raport5!$B$8:$T$280,12)</f>
        <v>90</v>
      </c>
      <c r="M1268" s="84">
        <f>VLOOKUP($A$1264,Raport5!$B$8:$T$280,13)</f>
        <v>88</v>
      </c>
      <c r="N1268" s="84">
        <f>VLOOKUP($A$1264,Raport5!$B$8:$T$280,14)</f>
        <v>86.5</v>
      </c>
      <c r="O1268" s="84">
        <f>VLOOKUP($A$1264,Raport5!$B$8:$T$280,15)</f>
        <v>82.5</v>
      </c>
      <c r="P1268" s="84">
        <f>VLOOKUP($A$1264,Raport5!$B$8:$T$280,16)</f>
        <v>81.5</v>
      </c>
      <c r="Q1268" s="84">
        <f>VLOOKUP($A$1264,Raport5!$B$8:$T$280,17)</f>
        <v>86.5</v>
      </c>
      <c r="R1268" s="84">
        <f>VLOOKUP($A$1264,Raport5!$B$8:$T$280,18)</f>
        <v>81.5</v>
      </c>
      <c r="S1268" s="38">
        <f t="shared" si="693"/>
        <v>1298.5</v>
      </c>
      <c r="T1268" s="38">
        <f t="shared" si="695"/>
        <v>86.57</v>
      </c>
      <c r="U1268" s="375"/>
      <c r="V1268" s="340"/>
    </row>
    <row r="1269" spans="1:22" ht="15" customHeight="1">
      <c r="A1269" s="361"/>
      <c r="B1269" s="78">
        <f>VLOOKUP($A$1264,PresensiMIPA!$A$7:$W$360,2)</f>
        <v>12166</v>
      </c>
      <c r="C1269" s="35" t="s">
        <v>67</v>
      </c>
      <c r="D1269" s="84">
        <f>VLOOKUP($A$1264,Raport6!$B$8:$T$280,4)</f>
        <v>92.5</v>
      </c>
      <c r="E1269" s="84">
        <f>VLOOKUP($A$1264,Raport6!$B$8:$T$280,5)</f>
        <v>90.5</v>
      </c>
      <c r="F1269" s="84">
        <f>VLOOKUP($A$1264,Raport6!$B$8:$T$280,6)</f>
        <v>82.5</v>
      </c>
      <c r="G1269" s="84">
        <f>VLOOKUP($A$1264,Raport6!$B$8:$T$280,7)</f>
        <v>84</v>
      </c>
      <c r="H1269" s="84">
        <f>VLOOKUP($A$1264,Raport6!$B$8:$T$280,8)</f>
        <v>92.5</v>
      </c>
      <c r="I1269" s="84">
        <f>VLOOKUP($A$1264,Raport6!$B$8:$T$280,9)</f>
        <v>88</v>
      </c>
      <c r="J1269" s="84">
        <f>VLOOKUP($A$1264,Raport6!$B$8:$T$280,10)</f>
        <v>94</v>
      </c>
      <c r="K1269" s="84">
        <f>VLOOKUP($A$1264,Raport6!$B$8:$T$280,11)</f>
        <v>95.5</v>
      </c>
      <c r="L1269" s="84">
        <f>VLOOKUP($A$1264,Raport6!$B$8:$T$280,12)</f>
        <v>92</v>
      </c>
      <c r="M1269" s="84">
        <f>VLOOKUP($A$1264,Raport6!$B$8:$T$280,13)</f>
        <v>92</v>
      </c>
      <c r="N1269" s="84">
        <f>VLOOKUP($A$1264,Raport6!$B$8:$T$280,14)</f>
        <v>87</v>
      </c>
      <c r="O1269" s="84">
        <f>VLOOKUP($A$1264,Raport6!$B$8:$T$280,15)</f>
        <v>87</v>
      </c>
      <c r="P1269" s="84">
        <f>VLOOKUP($A$1264,Raport6!$B$8:$T$280,16)</f>
        <v>83.5</v>
      </c>
      <c r="Q1269" s="84">
        <f>VLOOKUP($A$1264,Raport6!$B$8:$T$280,17)</f>
        <v>86.5</v>
      </c>
      <c r="R1269" s="84">
        <f>VLOOKUP($A$1264,Raport6!$B$8:$T$280,18)</f>
        <v>83.5</v>
      </c>
      <c r="S1269" s="38">
        <f t="shared" si="693"/>
        <v>1331</v>
      </c>
      <c r="T1269" s="38">
        <f t="shared" si="695"/>
        <v>88.73</v>
      </c>
      <c r="U1269" s="375"/>
      <c r="V1269" s="340"/>
    </row>
    <row r="1270" spans="1:22" ht="15" customHeight="1">
      <c r="A1270" s="361"/>
      <c r="B1270" s="78" t="str">
        <f>VLOOKUP($A$1264,PresensiMIPA!$A$7:$W$360,3)</f>
        <v>0042947635</v>
      </c>
      <c r="C1270" s="28" t="s">
        <v>21</v>
      </c>
      <c r="D1270" s="40">
        <f t="shared" ref="D1270:S1270" si="696">ROUND(((D1264+D1265+D1266+D1267+D1268+D1269)/6),2)</f>
        <v>85.08</v>
      </c>
      <c r="E1270" s="40">
        <f t="shared" si="696"/>
        <v>83.08</v>
      </c>
      <c r="F1270" s="40">
        <f t="shared" si="696"/>
        <v>79.25</v>
      </c>
      <c r="G1270" s="40">
        <f t="shared" si="696"/>
        <v>80.17</v>
      </c>
      <c r="H1270" s="40">
        <f t="shared" si="696"/>
        <v>86</v>
      </c>
      <c r="I1270" s="40">
        <f t="shared" si="696"/>
        <v>83.67</v>
      </c>
      <c r="J1270" s="40">
        <f t="shared" si="696"/>
        <v>87.25</v>
      </c>
      <c r="K1270" s="40">
        <f t="shared" si="696"/>
        <v>85.92</v>
      </c>
      <c r="L1270" s="40">
        <f t="shared" si="696"/>
        <v>86.5</v>
      </c>
      <c r="M1270" s="40">
        <f t="shared" ref="M1270" si="697">ROUND(((M1264+M1265+M1266+M1267+M1268+M1269)/6),2)</f>
        <v>85.67</v>
      </c>
      <c r="N1270" s="40">
        <f t="shared" si="696"/>
        <v>81.83</v>
      </c>
      <c r="O1270" s="40">
        <f t="shared" si="696"/>
        <v>81.25</v>
      </c>
      <c r="P1270" s="40">
        <f t="shared" si="696"/>
        <v>81.17</v>
      </c>
      <c r="Q1270" s="40">
        <f t="shared" si="696"/>
        <v>83.25</v>
      </c>
      <c r="R1270" s="40">
        <f t="shared" si="696"/>
        <v>79.92</v>
      </c>
      <c r="S1270" s="39">
        <f t="shared" si="696"/>
        <v>1250</v>
      </c>
      <c r="T1270" s="40">
        <f t="shared" si="695"/>
        <v>83.33</v>
      </c>
      <c r="U1270" s="375"/>
      <c r="V1270" s="340"/>
    </row>
    <row r="1271" spans="1:22" ht="15" customHeight="1">
      <c r="A1271" s="361"/>
      <c r="B1271" s="78"/>
      <c r="C1271" s="28" t="s">
        <v>206</v>
      </c>
      <c r="D1271" s="79">
        <f>VLOOKUP($A$1264,'Nilai USP'!$B$8:$T$280,4)</f>
        <v>91</v>
      </c>
      <c r="E1271" s="79">
        <f>VLOOKUP($A$1264,'Nilai USP'!$B$8:$T$280,5)</f>
        <v>87.692307692307693</v>
      </c>
      <c r="F1271" s="79">
        <f>VLOOKUP($A$1264,'Nilai USP'!$B$8:$T$280,6)</f>
        <v>92</v>
      </c>
      <c r="G1271" s="79">
        <f>VLOOKUP($A$1264,'Nilai USP'!$B$8:$T$280,7)</f>
        <v>84</v>
      </c>
      <c r="H1271" s="79">
        <f>VLOOKUP($A$1264,'Nilai USP'!$B$8:$T$280,8)</f>
        <v>87</v>
      </c>
      <c r="I1271" s="79">
        <f>VLOOKUP($A$1264,'Nilai USP'!$B$8:$T$280,9)</f>
        <v>91</v>
      </c>
      <c r="J1271" s="79">
        <f>VLOOKUP($A$1264,'Nilai USP'!$B$8:$T$280,10)</f>
        <v>92</v>
      </c>
      <c r="K1271" s="79">
        <f>VLOOKUP($A$1264,'Nilai USP'!$B$8:$T$280,11)</f>
        <v>95</v>
      </c>
      <c r="L1271" s="79">
        <f>VLOOKUP($A$1264,'Nilai USP'!$B$8:$T$280,12)</f>
        <v>92</v>
      </c>
      <c r="M1271" s="79">
        <f>VLOOKUP($A$1264,'Nilai USP'!$B$8:$T$280,13)</f>
        <v>95.588235294117652</v>
      </c>
      <c r="N1271" s="79">
        <f>VLOOKUP($A$1264,'Nilai USP'!$B$8:$T$280,14)</f>
        <v>83</v>
      </c>
      <c r="O1271" s="79">
        <f>VLOOKUP($A$1264,'Nilai USP'!$B$8:$T$280,15)</f>
        <v>74</v>
      </c>
      <c r="P1271" s="79">
        <f>VLOOKUP($A$1264,'Nilai USP'!$B$8:$T$280,16)</f>
        <v>87</v>
      </c>
      <c r="Q1271" s="79">
        <f>VLOOKUP($A$1264,'Nilai USP'!$B$8:$T$280,17)</f>
        <v>83</v>
      </c>
      <c r="R1271" s="79">
        <f>VLOOKUP($A$1264,'Nilai USP'!$B$8:$T$280,18)</f>
        <v>88</v>
      </c>
      <c r="S1271" s="38">
        <f t="shared" ref="S1271:S1278" si="698">SUM(D1271:R1271)</f>
        <v>1322.2805429864252</v>
      </c>
      <c r="T1271" s="38">
        <f t="shared" si="695"/>
        <v>88.15</v>
      </c>
      <c r="U1271" s="375"/>
      <c r="V1271" s="340"/>
    </row>
    <row r="1272" spans="1:22" ht="15" customHeight="1" thickBot="1">
      <c r="A1272" s="362"/>
      <c r="B1272" s="29"/>
      <c r="C1272" s="37" t="s">
        <v>205</v>
      </c>
      <c r="D1272" s="41">
        <f t="shared" ref="D1272:R1272" si="699">ROUND((D1270*$V$6+D1271*$V$7),0)</f>
        <v>88</v>
      </c>
      <c r="E1272" s="41">
        <f t="shared" si="699"/>
        <v>85</v>
      </c>
      <c r="F1272" s="41">
        <f t="shared" si="699"/>
        <v>86</v>
      </c>
      <c r="G1272" s="41">
        <f t="shared" si="699"/>
        <v>82</v>
      </c>
      <c r="H1272" s="41">
        <f t="shared" si="699"/>
        <v>87</v>
      </c>
      <c r="I1272" s="41">
        <f t="shared" si="699"/>
        <v>87</v>
      </c>
      <c r="J1272" s="41">
        <f t="shared" si="699"/>
        <v>90</v>
      </c>
      <c r="K1272" s="41">
        <f t="shared" si="699"/>
        <v>90</v>
      </c>
      <c r="L1272" s="41">
        <f t="shared" si="699"/>
        <v>89</v>
      </c>
      <c r="M1272" s="41">
        <f t="shared" si="699"/>
        <v>91</v>
      </c>
      <c r="N1272" s="41">
        <f t="shared" si="699"/>
        <v>82</v>
      </c>
      <c r="O1272" s="41">
        <f t="shared" si="699"/>
        <v>78</v>
      </c>
      <c r="P1272" s="41">
        <f t="shared" si="699"/>
        <v>84</v>
      </c>
      <c r="Q1272" s="41">
        <f t="shared" si="699"/>
        <v>83</v>
      </c>
      <c r="R1272" s="41">
        <f t="shared" si="699"/>
        <v>84</v>
      </c>
      <c r="S1272" s="41">
        <f t="shared" si="698"/>
        <v>1286</v>
      </c>
      <c r="T1272" s="41">
        <f t="shared" si="695"/>
        <v>85.73</v>
      </c>
      <c r="U1272" s="376"/>
      <c r="V1272" s="341"/>
    </row>
    <row r="1273" spans="1:22" ht="15" customHeight="1" thickTop="1">
      <c r="A1273" s="377">
        <v>141</v>
      </c>
      <c r="B1273" s="26"/>
      <c r="C1273" s="34" t="s">
        <v>34</v>
      </c>
      <c r="D1273" s="83">
        <f>VLOOKUP($A$1273,Raport1!$B$8:$T$280,4)</f>
        <v>77.5</v>
      </c>
      <c r="E1273" s="83">
        <f>VLOOKUP($A$1273,Raport1!$B$8:$T$280,5)</f>
        <v>74.5</v>
      </c>
      <c r="F1273" s="83">
        <f>VLOOKUP($A$1273,Raport1!$B$8:$T$280,6)</f>
        <v>73.5</v>
      </c>
      <c r="G1273" s="83">
        <f>VLOOKUP($A$1273,Raport1!$B$8:$T$280,7)</f>
        <v>75.5</v>
      </c>
      <c r="H1273" s="83">
        <f>VLOOKUP($A$1273,Raport1!$B$8:$T$280,8)</f>
        <v>88</v>
      </c>
      <c r="I1273" s="83">
        <f>VLOOKUP($A$1273,Raport1!$B$8:$T$280,9)</f>
        <v>79</v>
      </c>
      <c r="J1273" s="83">
        <f>VLOOKUP($A$1273,Raport1!$B$8:$T$280,10)</f>
        <v>79</v>
      </c>
      <c r="K1273" s="83">
        <f>VLOOKUP($A$1273,Raport1!$B$8:$T$280,11)</f>
        <v>78.5</v>
      </c>
      <c r="L1273" s="83">
        <f>VLOOKUP($A$1273,Raport1!$B$8:$T$280,12)</f>
        <v>78.5</v>
      </c>
      <c r="M1273" s="83">
        <f>VLOOKUP($A$1273,Raport1!$B$8:$T$280,13)</f>
        <v>74</v>
      </c>
      <c r="N1273" s="83">
        <f>VLOOKUP($A$1273,Raport1!$B$8:$T$280,14)</f>
        <v>74</v>
      </c>
      <c r="O1273" s="83">
        <f>VLOOKUP($A$1273,Raport1!$B$8:$T$280,15)</f>
        <v>75</v>
      </c>
      <c r="P1273" s="83">
        <f>VLOOKUP($A$1273,Raport1!$B$8:$T$280,16)</f>
        <v>78</v>
      </c>
      <c r="Q1273" s="83">
        <f>VLOOKUP($A$1273,Raport1!$B$8:$T$280,17)</f>
        <v>73.5</v>
      </c>
      <c r="R1273" s="83">
        <f>VLOOKUP($A$1273,Raport1!$B$8:$T$280,18)</f>
        <v>77</v>
      </c>
      <c r="S1273" s="80">
        <f t="shared" si="698"/>
        <v>1155.5</v>
      </c>
      <c r="T1273" s="80">
        <f t="shared" ref="T1273:T1281" si="700">ROUND(S1273/COUNT(D1273:R1273),2)</f>
        <v>77.03</v>
      </c>
      <c r="U1273" s="337" t="s">
        <v>203</v>
      </c>
      <c r="V1273" s="340" t="s">
        <v>33</v>
      </c>
    </row>
    <row r="1274" spans="1:22" ht="15" customHeight="1">
      <c r="A1274" s="361"/>
      <c r="B1274" s="26"/>
      <c r="C1274" s="35" t="s">
        <v>35</v>
      </c>
      <c r="D1274" s="84">
        <f>VLOOKUP($A$1273,Raport2!$B$8:$T$280,4)</f>
        <v>80</v>
      </c>
      <c r="E1274" s="84">
        <f>VLOOKUP($A$1273,Raport2!$B$8:$T$280,5)</f>
        <v>77.5</v>
      </c>
      <c r="F1274" s="84">
        <f>VLOOKUP($A$1273,Raport2!$B$8:$T$280,6)</f>
        <v>73.5</v>
      </c>
      <c r="G1274" s="84">
        <f>VLOOKUP($A$1273,Raport2!$B$8:$T$280,7)</f>
        <v>78</v>
      </c>
      <c r="H1274" s="84">
        <f>VLOOKUP($A$1273,Raport2!$B$8:$T$280,8)</f>
        <v>88</v>
      </c>
      <c r="I1274" s="84">
        <f>VLOOKUP($A$1273,Raport2!$B$8:$T$280,9)</f>
        <v>80</v>
      </c>
      <c r="J1274" s="84">
        <f>VLOOKUP($A$1273,Raport2!$B$8:$T$280,10)</f>
        <v>85</v>
      </c>
      <c r="K1274" s="84">
        <f>VLOOKUP($A$1273,Raport2!$B$8:$T$280,11)</f>
        <v>81</v>
      </c>
      <c r="L1274" s="84">
        <f>VLOOKUP($A$1273,Raport2!$B$8:$T$280,12)</f>
        <v>84.5</v>
      </c>
      <c r="M1274" s="84">
        <f>VLOOKUP($A$1273,Raport2!$B$8:$T$280,13)</f>
        <v>75.5</v>
      </c>
      <c r="N1274" s="84">
        <f>VLOOKUP($A$1273,Raport2!$B$8:$T$280,14)</f>
        <v>82</v>
      </c>
      <c r="O1274" s="84">
        <f>VLOOKUP($A$1273,Raport2!$B$8:$T$280,15)</f>
        <v>77.5</v>
      </c>
      <c r="P1274" s="84">
        <f>VLOOKUP($A$1273,Raport2!$B$8:$T$280,16)</f>
        <v>79</v>
      </c>
      <c r="Q1274" s="84">
        <f>VLOOKUP($A$1273,Raport2!$B$8:$T$280,17)</f>
        <v>78</v>
      </c>
      <c r="R1274" s="84">
        <f>VLOOKUP($A$1273,Raport2!$B$8:$T$280,18)</f>
        <v>78.5</v>
      </c>
      <c r="S1274" s="38">
        <f t="shared" si="698"/>
        <v>1198</v>
      </c>
      <c r="T1274" s="38">
        <f t="shared" si="700"/>
        <v>79.87</v>
      </c>
      <c r="U1274" s="375"/>
      <c r="V1274" s="340"/>
    </row>
    <row r="1275" spans="1:22" ht="15" customHeight="1">
      <c r="A1275" s="361"/>
      <c r="B1275" s="342" t="str">
        <f>VLOOKUP($A$1273,PresensiMIPA!$A$7:$W$360,7)</f>
        <v>Arif Junaidi</v>
      </c>
      <c r="C1275" s="35" t="s">
        <v>22</v>
      </c>
      <c r="D1275" s="84">
        <f>VLOOKUP($A$1273,Raport3!$B$8:$T$280,4)</f>
        <v>83</v>
      </c>
      <c r="E1275" s="84">
        <f>VLOOKUP($A$1273,Raport3!$B$8:$T$280,5)</f>
        <v>79</v>
      </c>
      <c r="F1275" s="84">
        <f>VLOOKUP($A$1273,Raport3!$B$8:$T$280,6)</f>
        <v>78.5</v>
      </c>
      <c r="G1275" s="84">
        <f>VLOOKUP($A$1273,Raport3!$B$8:$T$280,7)</f>
        <v>80</v>
      </c>
      <c r="H1275" s="84">
        <f>VLOOKUP($A$1273,Raport3!$B$8:$T$280,8)</f>
        <v>70</v>
      </c>
      <c r="I1275" s="84">
        <f>VLOOKUP($A$1273,Raport3!$B$8:$T$280,9)</f>
        <v>81.5</v>
      </c>
      <c r="J1275" s="84">
        <f>VLOOKUP($A$1273,Raport3!$B$8:$T$280,10)</f>
        <v>86</v>
      </c>
      <c r="K1275" s="84">
        <f>VLOOKUP($A$1273,Raport3!$B$8:$T$280,11)</f>
        <v>85</v>
      </c>
      <c r="L1275" s="84">
        <f>VLOOKUP($A$1273,Raport3!$B$8:$T$280,12)</f>
        <v>80.5</v>
      </c>
      <c r="M1275" s="84">
        <f>VLOOKUP($A$1273,Raport3!$B$8:$T$280,13)</f>
        <v>79</v>
      </c>
      <c r="N1275" s="84">
        <f>VLOOKUP($A$1273,Raport3!$B$8:$T$280,14)</f>
        <v>81.5</v>
      </c>
      <c r="O1275" s="84">
        <f>VLOOKUP($A$1273,Raport3!$B$8:$T$280,15)</f>
        <v>80</v>
      </c>
      <c r="P1275" s="84">
        <f>VLOOKUP($A$1273,Raport3!$B$8:$T$280,16)</f>
        <v>81.5</v>
      </c>
      <c r="Q1275" s="84">
        <f>VLOOKUP($A$1273,Raport3!$B$8:$T$280,17)</f>
        <v>82.5</v>
      </c>
      <c r="R1275" s="84">
        <f>VLOOKUP($A$1273,Raport3!$B$8:$T$280,18)</f>
        <v>83.5</v>
      </c>
      <c r="S1275" s="38">
        <f t="shared" si="698"/>
        <v>1211.5</v>
      </c>
      <c r="T1275" s="38">
        <f t="shared" si="700"/>
        <v>80.77</v>
      </c>
      <c r="U1275" s="375"/>
      <c r="V1275" s="340"/>
    </row>
    <row r="1276" spans="1:22" ht="15" customHeight="1">
      <c r="A1276" s="361"/>
      <c r="B1276" s="342"/>
      <c r="C1276" s="35" t="s">
        <v>23</v>
      </c>
      <c r="D1276" s="84">
        <f>VLOOKUP($A$1273,Raport4!$B$8:$T$255,4)</f>
        <v>85</v>
      </c>
      <c r="E1276" s="84">
        <f>VLOOKUP($A$1273,Raport4!$B$8:$T$255,5)</f>
        <v>80</v>
      </c>
      <c r="F1276" s="84">
        <f>VLOOKUP($A$1273,Raport4!$B$8:$T$255,6)</f>
        <v>79.5</v>
      </c>
      <c r="G1276" s="84">
        <f>VLOOKUP($A$1273,Raport4!$B$8:$T$255,7)</f>
        <v>81</v>
      </c>
      <c r="H1276" s="84">
        <f>VLOOKUP($A$1273,Raport4!$B$8:$T$255,8)</f>
        <v>80</v>
      </c>
      <c r="I1276" s="84">
        <f>VLOOKUP($A$1273,Raport4!$B$8:$T$255,9)</f>
        <v>83</v>
      </c>
      <c r="J1276" s="84">
        <f>VLOOKUP($A$1273,Raport4!$B$8:$T$255,10)</f>
        <v>90</v>
      </c>
      <c r="K1276" s="84">
        <f>VLOOKUP($A$1273,Raport4!$B$8:$T$255,11)</f>
        <v>87</v>
      </c>
      <c r="L1276" s="84">
        <f>VLOOKUP($A$1273,Raport4!$B$8:$T$255,12)</f>
        <v>81.5</v>
      </c>
      <c r="M1276" s="84">
        <f>VLOOKUP($A$1273,Raport4!$B$8:$T$255,12)</f>
        <v>81.5</v>
      </c>
      <c r="N1276" s="84">
        <f>VLOOKUP($A$1273,Raport4!$B$8:$T$255,14)</f>
        <v>85.5</v>
      </c>
      <c r="O1276" s="84">
        <f>VLOOKUP($A$1273,Raport4!$B$8:$T$255,15)</f>
        <v>80.5</v>
      </c>
      <c r="P1276" s="84">
        <f>VLOOKUP($A$1273,Raport4!$B$8:$T$255,16)</f>
        <v>79.5</v>
      </c>
      <c r="Q1276" s="84">
        <f>VLOOKUP($A$1273,Raport4!$B$8:$T$255,17)</f>
        <v>83.5</v>
      </c>
      <c r="R1276" s="84">
        <f>VLOOKUP($A$1273,Raport4!$B$8:$T$255,18)</f>
        <v>84.5</v>
      </c>
      <c r="S1276" s="38">
        <f t="shared" si="698"/>
        <v>1242</v>
      </c>
      <c r="T1276" s="38">
        <f t="shared" si="700"/>
        <v>82.8</v>
      </c>
      <c r="U1276" s="375"/>
      <c r="V1276" s="340"/>
    </row>
    <row r="1277" spans="1:22" ht="15" customHeight="1">
      <c r="A1277" s="361"/>
      <c r="B1277" s="77" t="str">
        <f>VLOOKUP($A$1273,PresensiMIPA!$A$7:$W$360,4)</f>
        <v>3526013001040003</v>
      </c>
      <c r="C1277" s="35" t="s">
        <v>24</v>
      </c>
      <c r="D1277" s="84">
        <f>VLOOKUP($A$1273,Raport5!$B$8:$T$280,4)</f>
        <v>88</v>
      </c>
      <c r="E1277" s="84">
        <f>VLOOKUP($A$1273,Raport5!$B$8:$T$280,5)</f>
        <v>86.5</v>
      </c>
      <c r="F1277" s="84">
        <f>VLOOKUP($A$1273,Raport5!$B$8:$T$280,6)</f>
        <v>78</v>
      </c>
      <c r="G1277" s="84">
        <f>VLOOKUP($A$1273,Raport5!$B$8:$T$280,7)</f>
        <v>83</v>
      </c>
      <c r="H1277" s="84">
        <f>VLOOKUP($A$1273,Raport5!$B$8:$T$280,8)</f>
        <v>93</v>
      </c>
      <c r="I1277" s="84">
        <f>VLOOKUP($A$1273,Raport5!$B$8:$T$280,9)</f>
        <v>83.5</v>
      </c>
      <c r="J1277" s="84">
        <f>VLOOKUP($A$1273,Raport5!$B$8:$T$280,10)</f>
        <v>92</v>
      </c>
      <c r="K1277" s="84">
        <f>VLOOKUP($A$1273,Raport5!$B$8:$T$280,11)</f>
        <v>91.5</v>
      </c>
      <c r="L1277" s="84">
        <f>VLOOKUP($A$1273,Raport5!$B$8:$T$280,12)</f>
        <v>92</v>
      </c>
      <c r="M1277" s="84">
        <f>VLOOKUP($A$1273,Raport5!$B$8:$T$280,13)</f>
        <v>81</v>
      </c>
      <c r="N1277" s="84">
        <f>VLOOKUP($A$1273,Raport5!$B$8:$T$280,14)</f>
        <v>86.5</v>
      </c>
      <c r="O1277" s="84">
        <f>VLOOKUP($A$1273,Raport5!$B$8:$T$280,15)</f>
        <v>84</v>
      </c>
      <c r="P1277" s="84">
        <f>VLOOKUP($A$1273,Raport5!$B$8:$T$280,16)</f>
        <v>80</v>
      </c>
      <c r="Q1277" s="84">
        <f>VLOOKUP($A$1273,Raport5!$B$8:$T$280,17)</f>
        <v>86.5</v>
      </c>
      <c r="R1277" s="84">
        <f>VLOOKUP($A$1273,Raport5!$B$8:$T$280,18)</f>
        <v>85</v>
      </c>
      <c r="S1277" s="38">
        <f t="shared" si="698"/>
        <v>1290.5</v>
      </c>
      <c r="T1277" s="38">
        <f t="shared" si="700"/>
        <v>86.03</v>
      </c>
      <c r="U1277" s="375"/>
      <c r="V1277" s="340"/>
    </row>
    <row r="1278" spans="1:22" ht="15" customHeight="1">
      <c r="A1278" s="361"/>
      <c r="B1278" s="78">
        <f>VLOOKUP($A$1273,PresensiMIPA!$A$7:$W$360,2)</f>
        <v>12181</v>
      </c>
      <c r="C1278" s="35" t="s">
        <v>67</v>
      </c>
      <c r="D1278" s="84">
        <f>VLOOKUP($A$1273,Raport6!$B$8:$T$280,4)</f>
        <v>93</v>
      </c>
      <c r="E1278" s="84">
        <f>VLOOKUP($A$1273,Raport6!$B$8:$T$280,5)</f>
        <v>88</v>
      </c>
      <c r="F1278" s="84">
        <f>VLOOKUP($A$1273,Raport6!$B$8:$T$280,6)</f>
        <v>79</v>
      </c>
      <c r="G1278" s="84">
        <f>VLOOKUP($A$1273,Raport6!$B$8:$T$280,7)</f>
        <v>83</v>
      </c>
      <c r="H1278" s="84">
        <f>VLOOKUP($A$1273,Raport6!$B$8:$T$280,8)</f>
        <v>93</v>
      </c>
      <c r="I1278" s="84">
        <f>VLOOKUP($A$1273,Raport6!$B$8:$T$280,9)</f>
        <v>82</v>
      </c>
      <c r="J1278" s="84">
        <f>VLOOKUP($A$1273,Raport6!$B$8:$T$280,10)</f>
        <v>94.5</v>
      </c>
      <c r="K1278" s="84">
        <f>VLOOKUP($A$1273,Raport6!$B$8:$T$280,11)</f>
        <v>95.5</v>
      </c>
      <c r="L1278" s="84">
        <f>VLOOKUP($A$1273,Raport6!$B$8:$T$280,12)</f>
        <v>91.5</v>
      </c>
      <c r="M1278" s="84">
        <f>VLOOKUP($A$1273,Raport6!$B$8:$T$280,13)</f>
        <v>86</v>
      </c>
      <c r="N1278" s="84">
        <f>VLOOKUP($A$1273,Raport6!$B$8:$T$280,14)</f>
        <v>88.5</v>
      </c>
      <c r="O1278" s="84">
        <f>VLOOKUP($A$1273,Raport6!$B$8:$T$280,15)</f>
        <v>83.5</v>
      </c>
      <c r="P1278" s="84">
        <f>VLOOKUP($A$1273,Raport6!$B$8:$T$280,16)</f>
        <v>84</v>
      </c>
      <c r="Q1278" s="84">
        <f>VLOOKUP($A$1273,Raport6!$B$8:$T$280,17)</f>
        <v>86.5</v>
      </c>
      <c r="R1278" s="84">
        <f>VLOOKUP($A$1273,Raport6!$B$8:$T$280,18)</f>
        <v>91</v>
      </c>
      <c r="S1278" s="38">
        <f t="shared" si="698"/>
        <v>1319</v>
      </c>
      <c r="T1278" s="38">
        <f t="shared" si="700"/>
        <v>87.93</v>
      </c>
      <c r="U1278" s="375"/>
      <c r="V1278" s="340"/>
    </row>
    <row r="1279" spans="1:22" ht="15" customHeight="1">
      <c r="A1279" s="361"/>
      <c r="B1279" s="78" t="str">
        <f>VLOOKUP($A$1273,PresensiMIPA!$A$7:$W$360,3)</f>
        <v>0048590514</v>
      </c>
      <c r="C1279" s="28" t="s">
        <v>21</v>
      </c>
      <c r="D1279" s="40">
        <f t="shared" ref="D1279:S1279" si="701">ROUND(((D1273+D1274+D1275+D1276+D1277+D1278)/6),2)</f>
        <v>84.42</v>
      </c>
      <c r="E1279" s="40">
        <f t="shared" si="701"/>
        <v>80.92</v>
      </c>
      <c r="F1279" s="40">
        <f t="shared" si="701"/>
        <v>77</v>
      </c>
      <c r="G1279" s="40">
        <f t="shared" si="701"/>
        <v>80.08</v>
      </c>
      <c r="H1279" s="40">
        <f t="shared" si="701"/>
        <v>85.33</v>
      </c>
      <c r="I1279" s="40">
        <f t="shared" si="701"/>
        <v>81.5</v>
      </c>
      <c r="J1279" s="40">
        <f t="shared" si="701"/>
        <v>87.75</v>
      </c>
      <c r="K1279" s="40">
        <f t="shared" si="701"/>
        <v>86.42</v>
      </c>
      <c r="L1279" s="40">
        <f t="shared" si="701"/>
        <v>84.75</v>
      </c>
      <c r="M1279" s="40">
        <f t="shared" ref="M1279" si="702">ROUND(((M1273+M1274+M1275+M1276+M1277+M1278)/6),2)</f>
        <v>79.5</v>
      </c>
      <c r="N1279" s="40">
        <f t="shared" si="701"/>
        <v>83</v>
      </c>
      <c r="O1279" s="40">
        <f t="shared" si="701"/>
        <v>80.08</v>
      </c>
      <c r="P1279" s="40">
        <f t="shared" si="701"/>
        <v>80.33</v>
      </c>
      <c r="Q1279" s="40">
        <f t="shared" si="701"/>
        <v>81.75</v>
      </c>
      <c r="R1279" s="40">
        <f t="shared" si="701"/>
        <v>83.25</v>
      </c>
      <c r="S1279" s="39">
        <f t="shared" si="701"/>
        <v>1236.08</v>
      </c>
      <c r="T1279" s="40">
        <f t="shared" si="700"/>
        <v>82.41</v>
      </c>
      <c r="U1279" s="375"/>
      <c r="V1279" s="340"/>
    </row>
    <row r="1280" spans="1:22" ht="15" customHeight="1">
      <c r="A1280" s="361"/>
      <c r="B1280" s="78"/>
      <c r="C1280" s="28" t="s">
        <v>206</v>
      </c>
      <c r="D1280" s="79">
        <f>VLOOKUP($A$1273,'Nilai USP'!$B$8:$T$280,4)</f>
        <v>94</v>
      </c>
      <c r="E1280" s="79">
        <f>VLOOKUP($A$1273,'Nilai USP'!$B$8:$T$280,5)</f>
        <v>87.692307692307693</v>
      </c>
      <c r="F1280" s="79">
        <f>VLOOKUP($A$1273,'Nilai USP'!$B$8:$T$280,6)</f>
        <v>91</v>
      </c>
      <c r="G1280" s="79">
        <f>VLOOKUP($A$1273,'Nilai USP'!$B$8:$T$280,7)</f>
        <v>86</v>
      </c>
      <c r="H1280" s="79">
        <f>VLOOKUP($A$1273,'Nilai USP'!$B$8:$T$280,8)</f>
        <v>86</v>
      </c>
      <c r="I1280" s="79">
        <f>VLOOKUP($A$1273,'Nilai USP'!$B$8:$T$280,9)</f>
        <v>93</v>
      </c>
      <c r="J1280" s="79">
        <f>VLOOKUP($A$1273,'Nilai USP'!$B$8:$T$280,10)</f>
        <v>96</v>
      </c>
      <c r="K1280" s="79">
        <f>VLOOKUP($A$1273,'Nilai USP'!$B$8:$T$280,11)</f>
        <v>97</v>
      </c>
      <c r="L1280" s="79">
        <f>VLOOKUP($A$1273,'Nilai USP'!$B$8:$T$280,12)</f>
        <v>91</v>
      </c>
      <c r="M1280" s="79">
        <f>VLOOKUP($A$1273,'Nilai USP'!$B$8:$T$280,13)</f>
        <v>96.470588235294116</v>
      </c>
      <c r="N1280" s="79">
        <f>VLOOKUP($A$1273,'Nilai USP'!$B$8:$T$280,14)</f>
        <v>86</v>
      </c>
      <c r="O1280" s="79">
        <f>VLOOKUP($A$1273,'Nilai USP'!$B$8:$T$280,15)</f>
        <v>83</v>
      </c>
      <c r="P1280" s="79">
        <f>VLOOKUP($A$1273,'Nilai USP'!$B$8:$T$280,16)</f>
        <v>87</v>
      </c>
      <c r="Q1280" s="79">
        <f>VLOOKUP($A$1273,'Nilai USP'!$B$8:$T$280,17)</f>
        <v>83</v>
      </c>
      <c r="R1280" s="79">
        <f>VLOOKUP($A$1273,'Nilai USP'!$B$8:$T$280,18)</f>
        <v>87</v>
      </c>
      <c r="S1280" s="38">
        <f t="shared" ref="S1280:S1287" si="703">SUM(D1280:R1280)</f>
        <v>1344.1628959276018</v>
      </c>
      <c r="T1280" s="38">
        <f t="shared" si="700"/>
        <v>89.61</v>
      </c>
      <c r="U1280" s="375"/>
      <c r="V1280" s="340"/>
    </row>
    <row r="1281" spans="1:22" ht="15" customHeight="1" thickBot="1">
      <c r="A1281" s="362"/>
      <c r="B1281" s="29"/>
      <c r="C1281" s="37" t="s">
        <v>205</v>
      </c>
      <c r="D1281" s="41">
        <f t="shared" ref="D1281:R1281" si="704">ROUND((D1279*$V$6+D1280*$V$7),0)</f>
        <v>89</v>
      </c>
      <c r="E1281" s="41">
        <f t="shared" si="704"/>
        <v>84</v>
      </c>
      <c r="F1281" s="41">
        <f t="shared" si="704"/>
        <v>84</v>
      </c>
      <c r="G1281" s="41">
        <f t="shared" si="704"/>
        <v>83</v>
      </c>
      <c r="H1281" s="41">
        <f t="shared" si="704"/>
        <v>86</v>
      </c>
      <c r="I1281" s="41">
        <f t="shared" si="704"/>
        <v>87</v>
      </c>
      <c r="J1281" s="41">
        <f t="shared" si="704"/>
        <v>92</v>
      </c>
      <c r="K1281" s="41">
        <f t="shared" si="704"/>
        <v>92</v>
      </c>
      <c r="L1281" s="41">
        <f t="shared" si="704"/>
        <v>88</v>
      </c>
      <c r="M1281" s="41">
        <f t="shared" si="704"/>
        <v>88</v>
      </c>
      <c r="N1281" s="41">
        <f t="shared" si="704"/>
        <v>85</v>
      </c>
      <c r="O1281" s="41">
        <f t="shared" si="704"/>
        <v>82</v>
      </c>
      <c r="P1281" s="41">
        <f t="shared" si="704"/>
        <v>84</v>
      </c>
      <c r="Q1281" s="41">
        <f t="shared" si="704"/>
        <v>82</v>
      </c>
      <c r="R1281" s="41">
        <f t="shared" si="704"/>
        <v>85</v>
      </c>
      <c r="S1281" s="41">
        <f t="shared" si="703"/>
        <v>1291</v>
      </c>
      <c r="T1281" s="41">
        <f t="shared" si="700"/>
        <v>86.07</v>
      </c>
      <c r="U1281" s="376"/>
      <c r="V1281" s="341"/>
    </row>
    <row r="1282" spans="1:22" ht="15" customHeight="1" thickTop="1">
      <c r="A1282" s="377">
        <v>142</v>
      </c>
      <c r="B1282" s="26"/>
      <c r="C1282" s="34" t="s">
        <v>34</v>
      </c>
      <c r="D1282" s="83">
        <f>VLOOKUP($A$1282,Raport1!$B$8:$T$280,4)</f>
        <v>76.5</v>
      </c>
      <c r="E1282" s="83">
        <f>VLOOKUP($A$1282,Raport1!$B$8:$T$280,5)</f>
        <v>76.5</v>
      </c>
      <c r="F1282" s="83">
        <f>VLOOKUP($A$1282,Raport1!$B$8:$T$280,6)</f>
        <v>74.5</v>
      </c>
      <c r="G1282" s="83">
        <f>VLOOKUP($A$1282,Raport1!$B$8:$T$280,7)</f>
        <v>84</v>
      </c>
      <c r="H1282" s="83">
        <f>VLOOKUP($A$1282,Raport1!$B$8:$T$280,8)</f>
        <v>78</v>
      </c>
      <c r="I1282" s="83">
        <f>VLOOKUP($A$1282,Raport1!$B$8:$T$280,9)</f>
        <v>80</v>
      </c>
      <c r="J1282" s="83">
        <f>VLOOKUP($A$1282,Raport1!$B$8:$T$280,10)</f>
        <v>85</v>
      </c>
      <c r="K1282" s="83">
        <f>VLOOKUP($A$1282,Raport1!$B$8:$T$280,11)</f>
        <v>77</v>
      </c>
      <c r="L1282" s="83">
        <f>VLOOKUP($A$1282,Raport1!$B$8:$T$280,12)</f>
        <v>83.5</v>
      </c>
      <c r="M1282" s="83">
        <f>VLOOKUP($A$1282,Raport1!$B$8:$T$280,13)</f>
        <v>75</v>
      </c>
      <c r="N1282" s="83">
        <f>VLOOKUP($A$1282,Raport1!$B$8:$T$280,14)</f>
        <v>83</v>
      </c>
      <c r="O1282" s="83">
        <f>VLOOKUP($A$1282,Raport1!$B$8:$T$280,15)</f>
        <v>78</v>
      </c>
      <c r="P1282" s="83">
        <f>VLOOKUP($A$1282,Raport1!$B$8:$T$280,16)</f>
        <v>82</v>
      </c>
      <c r="Q1282" s="83">
        <f>VLOOKUP($A$1282,Raport1!$B$8:$T$280,17)</f>
        <v>76.5</v>
      </c>
      <c r="R1282" s="83">
        <f>VLOOKUP($A$1282,Raport1!$B$8:$T$280,18)</f>
        <v>79.5</v>
      </c>
      <c r="S1282" s="80">
        <f t="shared" si="703"/>
        <v>1189</v>
      </c>
      <c r="T1282" s="80">
        <f t="shared" ref="T1282:T1290" si="705">ROUND(S1282/COUNT(D1282:R1282),2)</f>
        <v>79.27</v>
      </c>
      <c r="U1282" s="337" t="s">
        <v>203</v>
      </c>
      <c r="V1282" s="340" t="s">
        <v>33</v>
      </c>
    </row>
    <row r="1283" spans="1:22" ht="15" customHeight="1">
      <c r="A1283" s="361"/>
      <c r="B1283" s="26"/>
      <c r="C1283" s="35" t="s">
        <v>35</v>
      </c>
      <c r="D1283" s="84">
        <f>VLOOKUP($A$1282,Raport2!$B$8:$T$280,4)</f>
        <v>78.5</v>
      </c>
      <c r="E1283" s="84">
        <f>VLOOKUP($A$1282,Raport2!$B$8:$T$280,5)</f>
        <v>78</v>
      </c>
      <c r="F1283" s="84">
        <f>VLOOKUP($A$1282,Raport2!$B$8:$T$280,6)</f>
        <v>75.5</v>
      </c>
      <c r="G1283" s="84">
        <f>VLOOKUP($A$1282,Raport2!$B$8:$T$280,7)</f>
        <v>85.5</v>
      </c>
      <c r="H1283" s="84">
        <f>VLOOKUP($A$1282,Raport2!$B$8:$T$280,8)</f>
        <v>78</v>
      </c>
      <c r="I1283" s="84">
        <f>VLOOKUP($A$1282,Raport2!$B$8:$T$280,9)</f>
        <v>80</v>
      </c>
      <c r="J1283" s="84">
        <f>VLOOKUP($A$1282,Raport2!$B$8:$T$280,10)</f>
        <v>86</v>
      </c>
      <c r="K1283" s="84">
        <f>VLOOKUP($A$1282,Raport2!$B$8:$T$280,11)</f>
        <v>80.5</v>
      </c>
      <c r="L1283" s="84">
        <f>VLOOKUP($A$1282,Raport2!$B$8:$T$280,12)</f>
        <v>87.5</v>
      </c>
      <c r="M1283" s="84">
        <f>VLOOKUP($A$1282,Raport2!$B$8:$T$280,13)</f>
        <v>76.5</v>
      </c>
      <c r="N1283" s="84">
        <f>VLOOKUP($A$1282,Raport2!$B$8:$T$280,14)</f>
        <v>86</v>
      </c>
      <c r="O1283" s="84">
        <f>VLOOKUP($A$1282,Raport2!$B$8:$T$280,15)</f>
        <v>73</v>
      </c>
      <c r="P1283" s="84">
        <f>VLOOKUP($A$1282,Raport2!$B$8:$T$280,16)</f>
        <v>82</v>
      </c>
      <c r="Q1283" s="84">
        <f>VLOOKUP($A$1282,Raport2!$B$8:$T$280,17)</f>
        <v>78</v>
      </c>
      <c r="R1283" s="84">
        <f>VLOOKUP($A$1282,Raport2!$B$8:$T$280,18)</f>
        <v>79.5</v>
      </c>
      <c r="S1283" s="38">
        <f t="shared" si="703"/>
        <v>1204.5</v>
      </c>
      <c r="T1283" s="38">
        <f t="shared" si="705"/>
        <v>80.3</v>
      </c>
      <c r="U1283" s="375"/>
      <c r="V1283" s="340"/>
    </row>
    <row r="1284" spans="1:22" ht="15" customHeight="1">
      <c r="A1284" s="361"/>
      <c r="B1284" s="342" t="str">
        <f>VLOOKUP($A$1282,PresensiMIPA!$A$7:$W$360,7)</f>
        <v>CANDRA SURYA DIRGANTARA</v>
      </c>
      <c r="C1284" s="35" t="s">
        <v>22</v>
      </c>
      <c r="D1284" s="84">
        <f>VLOOKUP($A$1282,Raport3!$B$8:$T$280,4)</f>
        <v>76.5</v>
      </c>
      <c r="E1284" s="84">
        <f>VLOOKUP($A$1282,Raport3!$B$8:$T$280,5)</f>
        <v>80</v>
      </c>
      <c r="F1284" s="84">
        <f>VLOOKUP($A$1282,Raport3!$B$8:$T$280,6)</f>
        <v>85</v>
      </c>
      <c r="G1284" s="84">
        <f>VLOOKUP($A$1282,Raport3!$B$8:$T$280,7)</f>
        <v>90</v>
      </c>
      <c r="H1284" s="84">
        <f>VLOOKUP($A$1282,Raport3!$B$8:$T$280,8)</f>
        <v>80</v>
      </c>
      <c r="I1284" s="84">
        <f>VLOOKUP($A$1282,Raport3!$B$8:$T$280,9)</f>
        <v>81</v>
      </c>
      <c r="J1284" s="84">
        <f>VLOOKUP($A$1282,Raport3!$B$8:$T$280,10)</f>
        <v>85</v>
      </c>
      <c r="K1284" s="84">
        <f>VLOOKUP($A$1282,Raport3!$B$8:$T$280,11)</f>
        <v>84</v>
      </c>
      <c r="L1284" s="84">
        <f>VLOOKUP($A$1282,Raport3!$B$8:$T$280,12)</f>
        <v>81.5</v>
      </c>
      <c r="M1284" s="84">
        <f>VLOOKUP($A$1282,Raport3!$B$8:$T$280,13)</f>
        <v>72.5</v>
      </c>
      <c r="N1284" s="84">
        <f>VLOOKUP($A$1282,Raport3!$B$8:$T$280,14)</f>
        <v>87</v>
      </c>
      <c r="O1284" s="84">
        <f>VLOOKUP($A$1282,Raport3!$B$8:$T$280,15)</f>
        <v>80</v>
      </c>
      <c r="P1284" s="84">
        <f>VLOOKUP($A$1282,Raport3!$B$8:$T$280,16)</f>
        <v>84</v>
      </c>
      <c r="Q1284" s="84">
        <f>VLOOKUP($A$1282,Raport3!$B$8:$T$280,17)</f>
        <v>81.5</v>
      </c>
      <c r="R1284" s="84">
        <f>VLOOKUP($A$1282,Raport3!$B$8:$T$280,18)</f>
        <v>86.5</v>
      </c>
      <c r="S1284" s="38">
        <f t="shared" si="703"/>
        <v>1234.5</v>
      </c>
      <c r="T1284" s="38">
        <f t="shared" si="705"/>
        <v>82.3</v>
      </c>
      <c r="U1284" s="375"/>
      <c r="V1284" s="340"/>
    </row>
    <row r="1285" spans="1:22" ht="15" customHeight="1">
      <c r="A1285" s="361"/>
      <c r="B1285" s="342"/>
      <c r="C1285" s="35" t="s">
        <v>23</v>
      </c>
      <c r="D1285" s="84">
        <f>VLOOKUP($A$1282,Raport4!$B$8:$T$255,4)</f>
        <v>81</v>
      </c>
      <c r="E1285" s="84">
        <f>VLOOKUP($A$1282,Raport4!$B$8:$T$255,5)</f>
        <v>87</v>
      </c>
      <c r="F1285" s="84">
        <f>VLOOKUP($A$1282,Raport4!$B$8:$T$255,6)</f>
        <v>87</v>
      </c>
      <c r="G1285" s="84">
        <f>VLOOKUP($A$1282,Raport4!$B$8:$T$255,7)</f>
        <v>90</v>
      </c>
      <c r="H1285" s="84">
        <f>VLOOKUP($A$1282,Raport4!$B$8:$T$255,8)</f>
        <v>80</v>
      </c>
      <c r="I1285" s="84">
        <f>VLOOKUP($A$1282,Raport4!$B$8:$T$255,9)</f>
        <v>81</v>
      </c>
      <c r="J1285" s="84">
        <f>VLOOKUP($A$1282,Raport4!$B$8:$T$255,10)</f>
        <v>89.5</v>
      </c>
      <c r="K1285" s="84">
        <f>VLOOKUP($A$1282,Raport4!$B$8:$T$255,11)</f>
        <v>86</v>
      </c>
      <c r="L1285" s="84">
        <f>VLOOKUP($A$1282,Raport4!$B$8:$T$255,12)</f>
        <v>81.5</v>
      </c>
      <c r="M1285" s="84">
        <f>VLOOKUP($A$1282,Raport4!$B$8:$T$255,12)</f>
        <v>81.5</v>
      </c>
      <c r="N1285" s="84">
        <f>VLOOKUP($A$1282,Raport4!$B$8:$T$255,14)</f>
        <v>88</v>
      </c>
      <c r="O1285" s="84">
        <f>VLOOKUP($A$1282,Raport4!$B$8:$T$255,15)</f>
        <v>80.5</v>
      </c>
      <c r="P1285" s="84">
        <f>VLOOKUP($A$1282,Raport4!$B$8:$T$255,16)</f>
        <v>92</v>
      </c>
      <c r="Q1285" s="84">
        <f>VLOOKUP($A$1282,Raport4!$B$8:$T$255,17)</f>
        <v>83</v>
      </c>
      <c r="R1285" s="84">
        <f>VLOOKUP($A$1282,Raport4!$B$8:$T$255,18)</f>
        <v>87.5</v>
      </c>
      <c r="S1285" s="38">
        <f t="shared" si="703"/>
        <v>1275.5</v>
      </c>
      <c r="T1285" s="38">
        <f t="shared" si="705"/>
        <v>85.03</v>
      </c>
      <c r="U1285" s="375"/>
      <c r="V1285" s="340"/>
    </row>
    <row r="1286" spans="1:22" ht="15" customHeight="1">
      <c r="A1286" s="361"/>
      <c r="B1286" s="77" t="str">
        <f>VLOOKUP($A$1282,PresensiMIPA!$A$7:$W$360,4)</f>
        <v>3526010609040003</v>
      </c>
      <c r="C1286" s="35" t="s">
        <v>24</v>
      </c>
      <c r="D1286" s="84">
        <f>VLOOKUP($A$1282,Raport5!$B$8:$T$280,4)</f>
        <v>87.5</v>
      </c>
      <c r="E1286" s="84">
        <f>VLOOKUP($A$1282,Raport5!$B$8:$T$280,5)</f>
        <v>89.5</v>
      </c>
      <c r="F1286" s="84">
        <f>VLOOKUP($A$1282,Raport5!$B$8:$T$280,6)</f>
        <v>79</v>
      </c>
      <c r="G1286" s="84">
        <f>VLOOKUP($A$1282,Raport5!$B$8:$T$280,7)</f>
        <v>91.5</v>
      </c>
      <c r="H1286" s="84">
        <f>VLOOKUP($A$1282,Raport5!$B$8:$T$280,8)</f>
        <v>92</v>
      </c>
      <c r="I1286" s="84">
        <f>VLOOKUP($A$1282,Raport5!$B$8:$T$280,9)</f>
        <v>81.5</v>
      </c>
      <c r="J1286" s="84">
        <f>VLOOKUP($A$1282,Raport5!$B$8:$T$280,10)</f>
        <v>92.5</v>
      </c>
      <c r="K1286" s="84">
        <f>VLOOKUP($A$1282,Raport5!$B$8:$T$280,11)</f>
        <v>91.5</v>
      </c>
      <c r="L1286" s="84">
        <f>VLOOKUP($A$1282,Raport5!$B$8:$T$280,12)</f>
        <v>91</v>
      </c>
      <c r="M1286" s="84">
        <f>VLOOKUP($A$1282,Raport5!$B$8:$T$280,13)</f>
        <v>88</v>
      </c>
      <c r="N1286" s="84">
        <f>VLOOKUP($A$1282,Raport5!$B$8:$T$280,14)</f>
        <v>90</v>
      </c>
      <c r="O1286" s="84">
        <f>VLOOKUP($A$1282,Raport5!$B$8:$T$280,15)</f>
        <v>79</v>
      </c>
      <c r="P1286" s="84">
        <f>VLOOKUP($A$1282,Raport5!$B$8:$T$280,16)</f>
        <v>82</v>
      </c>
      <c r="Q1286" s="84">
        <f>VLOOKUP($A$1282,Raport5!$B$8:$T$280,17)</f>
        <v>86.5</v>
      </c>
      <c r="R1286" s="84">
        <f>VLOOKUP($A$1282,Raport5!$B$8:$T$280,18)</f>
        <v>88</v>
      </c>
      <c r="S1286" s="38">
        <f t="shared" si="703"/>
        <v>1309.5</v>
      </c>
      <c r="T1286" s="38">
        <f t="shared" si="705"/>
        <v>87.3</v>
      </c>
      <c r="U1286" s="375"/>
      <c r="V1286" s="340"/>
    </row>
    <row r="1287" spans="1:22" ht="15" customHeight="1">
      <c r="A1287" s="361"/>
      <c r="B1287" s="78">
        <f>VLOOKUP($A$1282,PresensiMIPA!$A$7:$W$360,2)</f>
        <v>12195</v>
      </c>
      <c r="C1287" s="35" t="s">
        <v>67</v>
      </c>
      <c r="D1287" s="84">
        <f>VLOOKUP($A$1282,Raport6!$B$8:$T$280,4)</f>
        <v>92.5</v>
      </c>
      <c r="E1287" s="84">
        <f>VLOOKUP($A$1282,Raport6!$B$8:$T$280,5)</f>
        <v>92.5</v>
      </c>
      <c r="F1287" s="84">
        <f>VLOOKUP($A$1282,Raport6!$B$8:$T$280,6)</f>
        <v>82.5</v>
      </c>
      <c r="G1287" s="84">
        <f>VLOOKUP($A$1282,Raport6!$B$8:$T$280,7)</f>
        <v>91.5</v>
      </c>
      <c r="H1287" s="84">
        <f>VLOOKUP($A$1282,Raport6!$B$8:$T$280,8)</f>
        <v>92</v>
      </c>
      <c r="I1287" s="84">
        <f>VLOOKUP($A$1282,Raport6!$B$8:$T$280,9)</f>
        <v>81.5</v>
      </c>
      <c r="J1287" s="84">
        <f>VLOOKUP($A$1282,Raport6!$B$8:$T$280,10)</f>
        <v>94.5</v>
      </c>
      <c r="K1287" s="84">
        <f>VLOOKUP($A$1282,Raport6!$B$8:$T$280,11)</f>
        <v>95.5</v>
      </c>
      <c r="L1287" s="84">
        <f>VLOOKUP($A$1282,Raport6!$B$8:$T$280,12)</f>
        <v>92</v>
      </c>
      <c r="M1287" s="84">
        <f>VLOOKUP($A$1282,Raport6!$B$8:$T$280,13)</f>
        <v>92</v>
      </c>
      <c r="N1287" s="84">
        <f>VLOOKUP($A$1282,Raport6!$B$8:$T$280,14)</f>
        <v>90.5</v>
      </c>
      <c r="O1287" s="84">
        <f>VLOOKUP($A$1282,Raport6!$B$8:$T$280,15)</f>
        <v>82.5</v>
      </c>
      <c r="P1287" s="84">
        <f>VLOOKUP($A$1282,Raport6!$B$8:$T$280,16)</f>
        <v>75</v>
      </c>
      <c r="Q1287" s="84">
        <f>VLOOKUP($A$1282,Raport6!$B$8:$T$280,17)</f>
        <v>86.5</v>
      </c>
      <c r="R1287" s="84">
        <f>VLOOKUP($A$1282,Raport6!$B$8:$T$280,18)</f>
        <v>91</v>
      </c>
      <c r="S1287" s="38">
        <f t="shared" si="703"/>
        <v>1332</v>
      </c>
      <c r="T1287" s="38">
        <f t="shared" si="705"/>
        <v>88.8</v>
      </c>
      <c r="U1287" s="375"/>
      <c r="V1287" s="340"/>
    </row>
    <row r="1288" spans="1:22" ht="15" customHeight="1">
      <c r="A1288" s="361"/>
      <c r="B1288" s="78" t="str">
        <f>VLOOKUP($A$1282,PresensiMIPA!$A$7:$W$360,3)</f>
        <v>0041626319</v>
      </c>
      <c r="C1288" s="28" t="s">
        <v>21</v>
      </c>
      <c r="D1288" s="40">
        <f t="shared" ref="D1288:S1288" si="706">ROUND(((D1282+D1283+D1284+D1285+D1286+D1287)/6),2)</f>
        <v>82.08</v>
      </c>
      <c r="E1288" s="40">
        <f t="shared" si="706"/>
        <v>83.92</v>
      </c>
      <c r="F1288" s="40">
        <f t="shared" si="706"/>
        <v>80.58</v>
      </c>
      <c r="G1288" s="40">
        <f t="shared" si="706"/>
        <v>88.75</v>
      </c>
      <c r="H1288" s="40">
        <f t="shared" si="706"/>
        <v>83.33</v>
      </c>
      <c r="I1288" s="40">
        <f t="shared" si="706"/>
        <v>80.83</v>
      </c>
      <c r="J1288" s="40">
        <f t="shared" si="706"/>
        <v>88.75</v>
      </c>
      <c r="K1288" s="40">
        <f t="shared" si="706"/>
        <v>85.75</v>
      </c>
      <c r="L1288" s="40">
        <f t="shared" si="706"/>
        <v>86.17</v>
      </c>
      <c r="M1288" s="40">
        <f t="shared" ref="M1288" si="707">ROUND(((M1282+M1283+M1284+M1285+M1286+M1287)/6),2)</f>
        <v>80.92</v>
      </c>
      <c r="N1288" s="40">
        <f t="shared" si="706"/>
        <v>87.42</v>
      </c>
      <c r="O1288" s="40">
        <f t="shared" si="706"/>
        <v>78.83</v>
      </c>
      <c r="P1288" s="40">
        <f t="shared" si="706"/>
        <v>82.83</v>
      </c>
      <c r="Q1288" s="40">
        <f t="shared" si="706"/>
        <v>82</v>
      </c>
      <c r="R1288" s="40">
        <f t="shared" si="706"/>
        <v>85.33</v>
      </c>
      <c r="S1288" s="39">
        <f t="shared" si="706"/>
        <v>1257.5</v>
      </c>
      <c r="T1288" s="40">
        <f t="shared" si="705"/>
        <v>83.83</v>
      </c>
      <c r="U1288" s="375"/>
      <c r="V1288" s="340"/>
    </row>
    <row r="1289" spans="1:22" ht="15" customHeight="1">
      <c r="A1289" s="361"/>
      <c r="B1289" s="78"/>
      <c r="C1289" s="28" t="s">
        <v>206</v>
      </c>
      <c r="D1289" s="79">
        <f>VLOOKUP($A$1282,'Nilai USP'!$B$8:$T$280,4)</f>
        <v>91</v>
      </c>
      <c r="E1289" s="79">
        <f>VLOOKUP($A$1282,'Nilai USP'!$B$8:$T$280,5)</f>
        <v>84.615384615384613</v>
      </c>
      <c r="F1289" s="79">
        <f>VLOOKUP($A$1282,'Nilai USP'!$B$8:$T$280,6)</f>
        <v>92</v>
      </c>
      <c r="G1289" s="79">
        <f>VLOOKUP($A$1282,'Nilai USP'!$B$8:$T$280,7)</f>
        <v>89</v>
      </c>
      <c r="H1289" s="79">
        <f>VLOOKUP($A$1282,'Nilai USP'!$B$8:$T$280,8)</f>
        <v>81</v>
      </c>
      <c r="I1289" s="79">
        <f>VLOOKUP($A$1282,'Nilai USP'!$B$8:$T$280,9)</f>
        <v>84</v>
      </c>
      <c r="J1289" s="79">
        <f>VLOOKUP($A$1282,'Nilai USP'!$B$8:$T$280,10)</f>
        <v>89</v>
      </c>
      <c r="K1289" s="79">
        <f>VLOOKUP($A$1282,'Nilai USP'!$B$8:$T$280,11)</f>
        <v>98</v>
      </c>
      <c r="L1289" s="79">
        <f>VLOOKUP($A$1282,'Nilai USP'!$B$8:$T$280,12)</f>
        <v>91</v>
      </c>
      <c r="M1289" s="79">
        <f>VLOOKUP($A$1282,'Nilai USP'!$B$8:$T$280,13)</f>
        <v>90.294117647058826</v>
      </c>
      <c r="N1289" s="79">
        <f>VLOOKUP($A$1282,'Nilai USP'!$B$8:$T$280,14)</f>
        <v>86</v>
      </c>
      <c r="O1289" s="79">
        <f>VLOOKUP($A$1282,'Nilai USP'!$B$8:$T$280,15)</f>
        <v>76</v>
      </c>
      <c r="P1289" s="79">
        <f>VLOOKUP($A$1282,'Nilai USP'!$B$8:$T$280,16)</f>
        <v>84</v>
      </c>
      <c r="Q1289" s="79">
        <f>VLOOKUP($A$1282,'Nilai USP'!$B$8:$T$280,17)</f>
        <v>70</v>
      </c>
      <c r="R1289" s="79">
        <f>VLOOKUP($A$1282,'Nilai USP'!$B$8:$T$280,18)</f>
        <v>82</v>
      </c>
      <c r="S1289" s="38">
        <f t="shared" ref="S1289:S1296" si="708">SUM(D1289:R1289)</f>
        <v>1287.9095022624433</v>
      </c>
      <c r="T1289" s="38">
        <f t="shared" si="705"/>
        <v>85.86</v>
      </c>
      <c r="U1289" s="375"/>
      <c r="V1289" s="340"/>
    </row>
    <row r="1290" spans="1:22" ht="15" customHeight="1" thickBot="1">
      <c r="A1290" s="362"/>
      <c r="B1290" s="29"/>
      <c r="C1290" s="37" t="s">
        <v>205</v>
      </c>
      <c r="D1290" s="41">
        <f t="shared" ref="D1290:R1290" si="709">ROUND((D1288*$V$6+D1289*$V$7),0)</f>
        <v>87</v>
      </c>
      <c r="E1290" s="41">
        <f t="shared" si="709"/>
        <v>84</v>
      </c>
      <c r="F1290" s="41">
        <f t="shared" si="709"/>
        <v>86</v>
      </c>
      <c r="G1290" s="41">
        <f t="shared" si="709"/>
        <v>89</v>
      </c>
      <c r="H1290" s="41">
        <f t="shared" si="709"/>
        <v>82</v>
      </c>
      <c r="I1290" s="41">
        <f t="shared" si="709"/>
        <v>82</v>
      </c>
      <c r="J1290" s="41">
        <f t="shared" si="709"/>
        <v>89</v>
      </c>
      <c r="K1290" s="41">
        <f t="shared" si="709"/>
        <v>92</v>
      </c>
      <c r="L1290" s="41">
        <f t="shared" si="709"/>
        <v>89</v>
      </c>
      <c r="M1290" s="41">
        <f t="shared" si="709"/>
        <v>86</v>
      </c>
      <c r="N1290" s="41">
        <f t="shared" si="709"/>
        <v>87</v>
      </c>
      <c r="O1290" s="41">
        <f t="shared" si="709"/>
        <v>77</v>
      </c>
      <c r="P1290" s="41">
        <f t="shared" si="709"/>
        <v>83</v>
      </c>
      <c r="Q1290" s="41">
        <f t="shared" si="709"/>
        <v>76</v>
      </c>
      <c r="R1290" s="41">
        <f t="shared" si="709"/>
        <v>84</v>
      </c>
      <c r="S1290" s="41">
        <f t="shared" si="708"/>
        <v>1273</v>
      </c>
      <c r="T1290" s="41">
        <f t="shared" si="705"/>
        <v>84.87</v>
      </c>
      <c r="U1290" s="376"/>
      <c r="V1290" s="341"/>
    </row>
    <row r="1291" spans="1:22" ht="15" customHeight="1" thickTop="1">
      <c r="A1291" s="377">
        <v>143</v>
      </c>
      <c r="B1291" s="26"/>
      <c r="C1291" s="34" t="s">
        <v>34</v>
      </c>
      <c r="D1291" s="83">
        <f>VLOOKUP($A$1291,Raport1!$B$8:$T$280,4)</f>
        <v>75</v>
      </c>
      <c r="E1291" s="83">
        <f>VLOOKUP($A$1291,Raport1!$B$8:$T$280,5)</f>
        <v>79.5</v>
      </c>
      <c r="F1291" s="83">
        <f>VLOOKUP($A$1291,Raport1!$B$8:$T$280,6)</f>
        <v>79</v>
      </c>
      <c r="G1291" s="83">
        <f>VLOOKUP($A$1291,Raport1!$B$8:$T$280,7)</f>
        <v>81</v>
      </c>
      <c r="H1291" s="83">
        <f>VLOOKUP($A$1291,Raport1!$B$8:$T$280,8)</f>
        <v>90</v>
      </c>
      <c r="I1291" s="83">
        <f>VLOOKUP($A$1291,Raport1!$B$8:$T$280,9)</f>
        <v>79.5</v>
      </c>
      <c r="J1291" s="83">
        <f>VLOOKUP($A$1291,Raport1!$B$8:$T$280,10)</f>
        <v>85</v>
      </c>
      <c r="K1291" s="83">
        <f>VLOOKUP($A$1291,Raport1!$B$8:$T$280,11)</f>
        <v>78.5</v>
      </c>
      <c r="L1291" s="83">
        <f>VLOOKUP($A$1291,Raport1!$B$8:$T$280,12)</f>
        <v>80</v>
      </c>
      <c r="M1291" s="83">
        <f>VLOOKUP($A$1291,Raport1!$B$8:$T$280,13)</f>
        <v>75.5</v>
      </c>
      <c r="N1291" s="83">
        <f>VLOOKUP($A$1291,Raport1!$B$8:$T$280,14)</f>
        <v>74</v>
      </c>
      <c r="O1291" s="83">
        <f>VLOOKUP($A$1291,Raport1!$B$8:$T$280,15)</f>
        <v>78</v>
      </c>
      <c r="P1291" s="83">
        <f>VLOOKUP($A$1291,Raport1!$B$8:$T$280,16)</f>
        <v>80</v>
      </c>
      <c r="Q1291" s="83">
        <f>VLOOKUP($A$1291,Raport1!$B$8:$T$280,17)</f>
        <v>78</v>
      </c>
      <c r="R1291" s="83">
        <f>VLOOKUP($A$1291,Raport1!$B$8:$T$280,18)</f>
        <v>79</v>
      </c>
      <c r="S1291" s="80">
        <f t="shared" si="708"/>
        <v>1192</v>
      </c>
      <c r="T1291" s="80">
        <f t="shared" ref="T1291:T1299" si="710">ROUND(S1291/COUNT(D1291:R1291),2)</f>
        <v>79.47</v>
      </c>
      <c r="U1291" s="337" t="s">
        <v>203</v>
      </c>
      <c r="V1291" s="340" t="s">
        <v>33</v>
      </c>
    </row>
    <row r="1292" spans="1:22" ht="15" customHeight="1">
      <c r="A1292" s="361"/>
      <c r="B1292" s="26"/>
      <c r="C1292" s="35" t="s">
        <v>35</v>
      </c>
      <c r="D1292" s="84">
        <f>VLOOKUP($A$1291,Raport2!$B$8:$T$280,4)</f>
        <v>80</v>
      </c>
      <c r="E1292" s="84">
        <f>VLOOKUP($A$1291,Raport2!$B$8:$T$280,5)</f>
        <v>82</v>
      </c>
      <c r="F1292" s="84">
        <f>VLOOKUP($A$1291,Raport2!$B$8:$T$280,6)</f>
        <v>82</v>
      </c>
      <c r="G1292" s="84">
        <f>VLOOKUP($A$1291,Raport2!$B$8:$T$280,7)</f>
        <v>84</v>
      </c>
      <c r="H1292" s="84">
        <f>VLOOKUP($A$1291,Raport2!$B$8:$T$280,8)</f>
        <v>90</v>
      </c>
      <c r="I1292" s="84">
        <f>VLOOKUP($A$1291,Raport2!$B$8:$T$280,9)</f>
        <v>81.5</v>
      </c>
      <c r="J1292" s="84">
        <f>VLOOKUP($A$1291,Raport2!$B$8:$T$280,10)</f>
        <v>85.5</v>
      </c>
      <c r="K1292" s="84">
        <f>VLOOKUP($A$1291,Raport2!$B$8:$T$280,11)</f>
        <v>80.5</v>
      </c>
      <c r="L1292" s="84">
        <f>VLOOKUP($A$1291,Raport2!$B$8:$T$280,12)</f>
        <v>85</v>
      </c>
      <c r="M1292" s="84">
        <f>VLOOKUP($A$1291,Raport2!$B$8:$T$280,13)</f>
        <v>80.5</v>
      </c>
      <c r="N1292" s="84">
        <f>VLOOKUP($A$1291,Raport2!$B$8:$T$280,14)</f>
        <v>83</v>
      </c>
      <c r="O1292" s="84">
        <f>VLOOKUP($A$1291,Raport2!$B$8:$T$280,15)</f>
        <v>82.5</v>
      </c>
      <c r="P1292" s="84">
        <f>VLOOKUP($A$1291,Raport2!$B$8:$T$280,16)</f>
        <v>82</v>
      </c>
      <c r="Q1292" s="84">
        <f>VLOOKUP($A$1291,Raport2!$B$8:$T$280,17)</f>
        <v>79.5</v>
      </c>
      <c r="R1292" s="84">
        <f>VLOOKUP($A$1291,Raport2!$B$8:$T$280,18)</f>
        <v>86</v>
      </c>
      <c r="S1292" s="38">
        <f t="shared" si="708"/>
        <v>1244</v>
      </c>
      <c r="T1292" s="38">
        <f t="shared" si="710"/>
        <v>82.93</v>
      </c>
      <c r="U1292" s="375"/>
      <c r="V1292" s="340"/>
    </row>
    <row r="1293" spans="1:22" ht="15" customHeight="1">
      <c r="A1293" s="361"/>
      <c r="B1293" s="342" t="str">
        <f>VLOOKUP($A$1291,PresensiMIPA!$A$7:$W$360,7)</f>
        <v>DESWITA TRI SUGIARTI</v>
      </c>
      <c r="C1293" s="35" t="s">
        <v>22</v>
      </c>
      <c r="D1293" s="84">
        <f>VLOOKUP($A$1291,Raport3!$B$8:$T$280,4)</f>
        <v>85.5</v>
      </c>
      <c r="E1293" s="84">
        <f>VLOOKUP($A$1291,Raport3!$B$8:$T$280,5)</f>
        <v>86</v>
      </c>
      <c r="F1293" s="84">
        <f>VLOOKUP($A$1291,Raport3!$B$8:$T$280,6)</f>
        <v>85</v>
      </c>
      <c r="G1293" s="84">
        <f>VLOOKUP($A$1291,Raport3!$B$8:$T$280,7)</f>
        <v>86</v>
      </c>
      <c r="H1293" s="84">
        <f>VLOOKUP($A$1291,Raport3!$B$8:$T$280,8)</f>
        <v>85</v>
      </c>
      <c r="I1293" s="84">
        <f>VLOOKUP($A$1291,Raport3!$B$8:$T$280,9)</f>
        <v>85</v>
      </c>
      <c r="J1293" s="84">
        <f>VLOOKUP($A$1291,Raport3!$B$8:$T$280,10)</f>
        <v>86.5</v>
      </c>
      <c r="K1293" s="84">
        <f>VLOOKUP($A$1291,Raport3!$B$8:$T$280,11)</f>
        <v>85</v>
      </c>
      <c r="L1293" s="84">
        <f>VLOOKUP($A$1291,Raport3!$B$8:$T$280,12)</f>
        <v>85.5</v>
      </c>
      <c r="M1293" s="84">
        <f>VLOOKUP($A$1291,Raport3!$B$8:$T$280,13)</f>
        <v>82</v>
      </c>
      <c r="N1293" s="84">
        <f>VLOOKUP($A$1291,Raport3!$B$8:$T$280,14)</f>
        <v>85.5</v>
      </c>
      <c r="O1293" s="84">
        <f>VLOOKUP($A$1291,Raport3!$B$8:$T$280,15)</f>
        <v>85</v>
      </c>
      <c r="P1293" s="84">
        <f>VLOOKUP($A$1291,Raport3!$B$8:$T$280,16)</f>
        <v>84</v>
      </c>
      <c r="Q1293" s="84">
        <f>VLOOKUP($A$1291,Raport3!$B$8:$T$280,17)</f>
        <v>83.5</v>
      </c>
      <c r="R1293" s="84">
        <f>VLOOKUP($A$1291,Raport3!$B$8:$T$280,18)</f>
        <v>86.5</v>
      </c>
      <c r="S1293" s="38">
        <f t="shared" si="708"/>
        <v>1276</v>
      </c>
      <c r="T1293" s="38">
        <f t="shared" si="710"/>
        <v>85.07</v>
      </c>
      <c r="U1293" s="375"/>
      <c r="V1293" s="340"/>
    </row>
    <row r="1294" spans="1:22" ht="15" customHeight="1">
      <c r="A1294" s="361"/>
      <c r="B1294" s="342"/>
      <c r="C1294" s="35" t="s">
        <v>23</v>
      </c>
      <c r="D1294" s="84">
        <f>VLOOKUP($A$1291,Raport4!$B$8:$T$255,4)</f>
        <v>87</v>
      </c>
      <c r="E1294" s="84">
        <f>VLOOKUP($A$1291,Raport4!$B$8:$T$255,5)</f>
        <v>90</v>
      </c>
      <c r="F1294" s="84">
        <f>VLOOKUP($A$1291,Raport4!$B$8:$T$255,6)</f>
        <v>85.5</v>
      </c>
      <c r="G1294" s="84">
        <f>VLOOKUP($A$1291,Raport4!$B$8:$T$255,7)</f>
        <v>87</v>
      </c>
      <c r="H1294" s="84">
        <f>VLOOKUP($A$1291,Raport4!$B$8:$T$255,8)</f>
        <v>85</v>
      </c>
      <c r="I1294" s="84">
        <f>VLOOKUP($A$1291,Raport4!$B$8:$T$255,9)</f>
        <v>85.5</v>
      </c>
      <c r="J1294" s="84">
        <f>VLOOKUP($A$1291,Raport4!$B$8:$T$255,10)</f>
        <v>91</v>
      </c>
      <c r="K1294" s="84">
        <f>VLOOKUP($A$1291,Raport4!$B$8:$T$255,11)</f>
        <v>86</v>
      </c>
      <c r="L1294" s="84">
        <f>VLOOKUP($A$1291,Raport4!$B$8:$T$255,12)</f>
        <v>85</v>
      </c>
      <c r="M1294" s="84">
        <f>VLOOKUP($A$1291,Raport4!$B$8:$T$255,12)</f>
        <v>85</v>
      </c>
      <c r="N1294" s="84">
        <f>VLOOKUP($A$1291,Raport4!$B$8:$T$255,14)</f>
        <v>87</v>
      </c>
      <c r="O1294" s="84">
        <f>VLOOKUP($A$1291,Raport4!$B$8:$T$255,15)</f>
        <v>85</v>
      </c>
      <c r="P1294" s="84">
        <f>VLOOKUP($A$1291,Raport4!$B$8:$T$255,16)</f>
        <v>81</v>
      </c>
      <c r="Q1294" s="84">
        <f>VLOOKUP($A$1291,Raport4!$B$8:$T$255,17)</f>
        <v>89.5</v>
      </c>
      <c r="R1294" s="84">
        <f>VLOOKUP($A$1291,Raport4!$B$8:$T$255,18)</f>
        <v>88</v>
      </c>
      <c r="S1294" s="38">
        <f t="shared" si="708"/>
        <v>1297.5</v>
      </c>
      <c r="T1294" s="38">
        <f t="shared" si="710"/>
        <v>86.5</v>
      </c>
      <c r="U1294" s="375"/>
      <c r="V1294" s="340"/>
    </row>
    <row r="1295" spans="1:22" ht="15" customHeight="1">
      <c r="A1295" s="361"/>
      <c r="B1295" s="77" t="str">
        <f>VLOOKUP($A$1291,PresensiMIPA!$A$7:$W$360,4)</f>
        <v>3526016512030004</v>
      </c>
      <c r="C1295" s="35" t="s">
        <v>24</v>
      </c>
      <c r="D1295" s="84">
        <f>VLOOKUP($A$1291,Raport5!$B$8:$T$280,4)</f>
        <v>87</v>
      </c>
      <c r="E1295" s="84">
        <f>VLOOKUP($A$1291,Raport5!$B$8:$T$280,5)</f>
        <v>92.5</v>
      </c>
      <c r="F1295" s="84">
        <f>VLOOKUP($A$1291,Raport5!$B$8:$T$280,6)</f>
        <v>91</v>
      </c>
      <c r="G1295" s="84">
        <f>VLOOKUP($A$1291,Raport5!$B$8:$T$280,7)</f>
        <v>88</v>
      </c>
      <c r="H1295" s="84">
        <f>VLOOKUP($A$1291,Raport5!$B$8:$T$280,8)</f>
        <v>92.5</v>
      </c>
      <c r="I1295" s="84">
        <f>VLOOKUP($A$1291,Raport5!$B$8:$T$280,9)</f>
        <v>86</v>
      </c>
      <c r="J1295" s="84">
        <f>VLOOKUP($A$1291,Raport5!$B$8:$T$280,10)</f>
        <v>93</v>
      </c>
      <c r="K1295" s="84">
        <f>VLOOKUP($A$1291,Raport5!$B$8:$T$280,11)</f>
        <v>92</v>
      </c>
      <c r="L1295" s="84">
        <f>VLOOKUP($A$1291,Raport5!$B$8:$T$280,12)</f>
        <v>91.5</v>
      </c>
      <c r="M1295" s="84">
        <f>VLOOKUP($A$1291,Raport5!$B$8:$T$280,13)</f>
        <v>88</v>
      </c>
      <c r="N1295" s="84">
        <f>VLOOKUP($A$1291,Raport5!$B$8:$T$280,14)</f>
        <v>89</v>
      </c>
      <c r="O1295" s="84">
        <f>VLOOKUP($A$1291,Raport5!$B$8:$T$280,15)</f>
        <v>93</v>
      </c>
      <c r="P1295" s="84">
        <f>VLOOKUP($A$1291,Raport5!$B$8:$T$280,16)</f>
        <v>87</v>
      </c>
      <c r="Q1295" s="84">
        <f>VLOOKUP($A$1291,Raport5!$B$8:$T$280,17)</f>
        <v>86.5</v>
      </c>
      <c r="R1295" s="84">
        <f>VLOOKUP($A$1291,Raport5!$B$8:$T$280,18)</f>
        <v>88</v>
      </c>
      <c r="S1295" s="38">
        <f t="shared" si="708"/>
        <v>1345</v>
      </c>
      <c r="T1295" s="38">
        <f t="shared" si="710"/>
        <v>89.67</v>
      </c>
      <c r="U1295" s="375"/>
      <c r="V1295" s="340"/>
    </row>
    <row r="1296" spans="1:22" ht="15" customHeight="1">
      <c r="A1296" s="361"/>
      <c r="B1296" s="78">
        <f>VLOOKUP($A$1291,PresensiMIPA!$A$7:$W$360,2)</f>
        <v>12202</v>
      </c>
      <c r="C1296" s="35" t="s">
        <v>67</v>
      </c>
      <c r="D1296" s="84">
        <f>VLOOKUP($A$1291,Raport6!$B$8:$T$280,4)</f>
        <v>92</v>
      </c>
      <c r="E1296" s="84">
        <f>VLOOKUP($A$1291,Raport6!$B$8:$T$280,5)</f>
        <v>94.5</v>
      </c>
      <c r="F1296" s="84">
        <f>VLOOKUP($A$1291,Raport6!$B$8:$T$280,6)</f>
        <v>92.5</v>
      </c>
      <c r="G1296" s="84">
        <f>VLOOKUP($A$1291,Raport6!$B$8:$T$280,7)</f>
        <v>88</v>
      </c>
      <c r="H1296" s="84">
        <f>VLOOKUP($A$1291,Raport6!$B$8:$T$280,8)</f>
        <v>92.5</v>
      </c>
      <c r="I1296" s="84">
        <f>VLOOKUP($A$1291,Raport6!$B$8:$T$280,9)</f>
        <v>88.5</v>
      </c>
      <c r="J1296" s="84">
        <f>VLOOKUP($A$1291,Raport6!$B$8:$T$280,10)</f>
        <v>95.5</v>
      </c>
      <c r="K1296" s="84">
        <f>VLOOKUP($A$1291,Raport6!$B$8:$T$280,11)</f>
        <v>95.5</v>
      </c>
      <c r="L1296" s="84">
        <f>VLOOKUP($A$1291,Raport6!$B$8:$T$280,12)</f>
        <v>93.5</v>
      </c>
      <c r="M1296" s="84">
        <f>VLOOKUP($A$1291,Raport6!$B$8:$T$280,13)</f>
        <v>92</v>
      </c>
      <c r="N1296" s="84">
        <f>VLOOKUP($A$1291,Raport6!$B$8:$T$280,14)</f>
        <v>87</v>
      </c>
      <c r="O1296" s="84">
        <f>VLOOKUP($A$1291,Raport6!$B$8:$T$280,15)</f>
        <v>92.5</v>
      </c>
      <c r="P1296" s="84">
        <f>VLOOKUP($A$1291,Raport6!$B$8:$T$280,16)</f>
        <v>88</v>
      </c>
      <c r="Q1296" s="84">
        <f>VLOOKUP($A$1291,Raport6!$B$8:$T$280,17)</f>
        <v>86.5</v>
      </c>
      <c r="R1296" s="84">
        <f>VLOOKUP($A$1291,Raport6!$B$8:$T$280,18)</f>
        <v>92.5</v>
      </c>
      <c r="S1296" s="38">
        <f t="shared" si="708"/>
        <v>1371</v>
      </c>
      <c r="T1296" s="38">
        <f t="shared" si="710"/>
        <v>91.4</v>
      </c>
      <c r="U1296" s="375"/>
      <c r="V1296" s="340"/>
    </row>
    <row r="1297" spans="1:22" ht="15" customHeight="1">
      <c r="A1297" s="361"/>
      <c r="B1297" s="78" t="str">
        <f>VLOOKUP($A$1291,PresensiMIPA!$A$7:$W$360,3)</f>
        <v>0036390696</v>
      </c>
      <c r="C1297" s="28" t="s">
        <v>21</v>
      </c>
      <c r="D1297" s="40">
        <f t="shared" ref="D1297:S1297" si="711">ROUND(((D1291+D1292+D1293+D1294+D1295+D1296)/6),2)</f>
        <v>84.42</v>
      </c>
      <c r="E1297" s="40">
        <f t="shared" si="711"/>
        <v>87.42</v>
      </c>
      <c r="F1297" s="40">
        <f t="shared" si="711"/>
        <v>85.83</v>
      </c>
      <c r="G1297" s="40">
        <f t="shared" si="711"/>
        <v>85.67</v>
      </c>
      <c r="H1297" s="40">
        <f t="shared" si="711"/>
        <v>89.17</v>
      </c>
      <c r="I1297" s="40">
        <f t="shared" si="711"/>
        <v>84.33</v>
      </c>
      <c r="J1297" s="40">
        <f t="shared" si="711"/>
        <v>89.42</v>
      </c>
      <c r="K1297" s="40">
        <f t="shared" si="711"/>
        <v>86.25</v>
      </c>
      <c r="L1297" s="40">
        <f t="shared" si="711"/>
        <v>86.75</v>
      </c>
      <c r="M1297" s="40">
        <f t="shared" ref="M1297" si="712">ROUND(((M1291+M1292+M1293+M1294+M1295+M1296)/6),2)</f>
        <v>83.83</v>
      </c>
      <c r="N1297" s="40">
        <f t="shared" si="711"/>
        <v>84.25</v>
      </c>
      <c r="O1297" s="40">
        <f t="shared" si="711"/>
        <v>86</v>
      </c>
      <c r="P1297" s="40">
        <f t="shared" si="711"/>
        <v>83.67</v>
      </c>
      <c r="Q1297" s="40">
        <f t="shared" si="711"/>
        <v>83.92</v>
      </c>
      <c r="R1297" s="40">
        <f t="shared" si="711"/>
        <v>86.67</v>
      </c>
      <c r="S1297" s="39">
        <f t="shared" si="711"/>
        <v>1287.58</v>
      </c>
      <c r="T1297" s="40">
        <f t="shared" si="710"/>
        <v>85.84</v>
      </c>
      <c r="U1297" s="375"/>
      <c r="V1297" s="340"/>
    </row>
    <row r="1298" spans="1:22" ht="15" customHeight="1">
      <c r="A1298" s="361"/>
      <c r="B1298" s="78"/>
      <c r="C1298" s="28" t="s">
        <v>206</v>
      </c>
      <c r="D1298" s="79">
        <f>VLOOKUP($A$1291,'Nilai USP'!$B$8:$T$280,4)</f>
        <v>91</v>
      </c>
      <c r="E1298" s="79">
        <f>VLOOKUP($A$1291,'Nilai USP'!$B$8:$T$280,5)</f>
        <v>86.92307692307692</v>
      </c>
      <c r="F1298" s="79">
        <f>VLOOKUP($A$1291,'Nilai USP'!$B$8:$T$280,6)</f>
        <v>91</v>
      </c>
      <c r="G1298" s="79">
        <f>VLOOKUP($A$1291,'Nilai USP'!$B$8:$T$280,7)</f>
        <v>88</v>
      </c>
      <c r="H1298" s="79">
        <f>VLOOKUP($A$1291,'Nilai USP'!$B$8:$T$280,8)</f>
        <v>83</v>
      </c>
      <c r="I1298" s="79">
        <f>VLOOKUP($A$1291,'Nilai USP'!$B$8:$T$280,9)</f>
        <v>91</v>
      </c>
      <c r="J1298" s="79">
        <f>VLOOKUP($A$1291,'Nilai USP'!$B$8:$T$280,10)</f>
        <v>93</v>
      </c>
      <c r="K1298" s="79">
        <f>VLOOKUP($A$1291,'Nilai USP'!$B$8:$T$280,11)</f>
        <v>95</v>
      </c>
      <c r="L1298" s="79">
        <f>VLOOKUP($A$1291,'Nilai USP'!$B$8:$T$280,12)</f>
        <v>93</v>
      </c>
      <c r="M1298" s="79">
        <f>VLOOKUP($A$1291,'Nilai USP'!$B$8:$T$280,13)</f>
        <v>98.235294117647058</v>
      </c>
      <c r="N1298" s="79">
        <f>VLOOKUP($A$1291,'Nilai USP'!$B$8:$T$280,14)</f>
        <v>75</v>
      </c>
      <c r="O1298" s="79">
        <f>VLOOKUP($A$1291,'Nilai USP'!$B$8:$T$280,15)</f>
        <v>76</v>
      </c>
      <c r="P1298" s="79">
        <f>VLOOKUP($A$1291,'Nilai USP'!$B$8:$T$280,16)</f>
        <v>83</v>
      </c>
      <c r="Q1298" s="79">
        <f>VLOOKUP($A$1291,'Nilai USP'!$B$8:$T$280,17)</f>
        <v>81</v>
      </c>
      <c r="R1298" s="79">
        <f>VLOOKUP($A$1291,'Nilai USP'!$B$8:$T$280,18)</f>
        <v>88</v>
      </c>
      <c r="S1298" s="38">
        <f t="shared" ref="S1298:S1305" si="713">SUM(D1298:R1298)</f>
        <v>1313.158371040724</v>
      </c>
      <c r="T1298" s="38">
        <f t="shared" si="710"/>
        <v>87.54</v>
      </c>
      <c r="U1298" s="375"/>
      <c r="V1298" s="340"/>
    </row>
    <row r="1299" spans="1:22" ht="15" customHeight="1" thickBot="1">
      <c r="A1299" s="362"/>
      <c r="B1299" s="29"/>
      <c r="C1299" s="37" t="s">
        <v>205</v>
      </c>
      <c r="D1299" s="41">
        <f t="shared" ref="D1299:R1299" si="714">ROUND((D1297*$V$6+D1298*$V$7),0)</f>
        <v>88</v>
      </c>
      <c r="E1299" s="41">
        <f t="shared" si="714"/>
        <v>87</v>
      </c>
      <c r="F1299" s="41">
        <f t="shared" si="714"/>
        <v>88</v>
      </c>
      <c r="G1299" s="41">
        <f t="shared" si="714"/>
        <v>87</v>
      </c>
      <c r="H1299" s="41">
        <f t="shared" si="714"/>
        <v>86</v>
      </c>
      <c r="I1299" s="41">
        <f t="shared" si="714"/>
        <v>88</v>
      </c>
      <c r="J1299" s="41">
        <f t="shared" si="714"/>
        <v>91</v>
      </c>
      <c r="K1299" s="41">
        <f t="shared" si="714"/>
        <v>91</v>
      </c>
      <c r="L1299" s="41">
        <f t="shared" si="714"/>
        <v>90</v>
      </c>
      <c r="M1299" s="41">
        <f t="shared" si="714"/>
        <v>91</v>
      </c>
      <c r="N1299" s="41">
        <f t="shared" si="714"/>
        <v>80</v>
      </c>
      <c r="O1299" s="41">
        <f t="shared" si="714"/>
        <v>81</v>
      </c>
      <c r="P1299" s="41">
        <f t="shared" si="714"/>
        <v>83</v>
      </c>
      <c r="Q1299" s="41">
        <f t="shared" si="714"/>
        <v>82</v>
      </c>
      <c r="R1299" s="41">
        <f t="shared" si="714"/>
        <v>87</v>
      </c>
      <c r="S1299" s="41">
        <f t="shared" si="713"/>
        <v>1300</v>
      </c>
      <c r="T1299" s="41">
        <f t="shared" si="710"/>
        <v>86.67</v>
      </c>
      <c r="U1299" s="376"/>
      <c r="V1299" s="341"/>
    </row>
    <row r="1300" spans="1:22" ht="15" customHeight="1" thickTop="1">
      <c r="A1300" s="377">
        <v>144</v>
      </c>
      <c r="B1300" s="26"/>
      <c r="C1300" s="34" t="s">
        <v>34</v>
      </c>
      <c r="D1300" s="83">
        <f>VLOOKUP($A$1300,Raport1!$B$8:$T$280,4)</f>
        <v>79</v>
      </c>
      <c r="E1300" s="83">
        <f>VLOOKUP($A$1300,Raport1!$B$8:$T$280,5)</f>
        <v>81</v>
      </c>
      <c r="F1300" s="83">
        <f>VLOOKUP($A$1300,Raport1!$B$8:$T$280,6)</f>
        <v>74.5</v>
      </c>
      <c r="G1300" s="83">
        <f>VLOOKUP($A$1300,Raport1!$B$8:$T$280,7)</f>
        <v>70.5</v>
      </c>
      <c r="H1300" s="83">
        <f>VLOOKUP($A$1300,Raport1!$B$8:$T$280,8)</f>
        <v>80</v>
      </c>
      <c r="I1300" s="83">
        <f>VLOOKUP($A$1300,Raport1!$B$8:$T$280,9)</f>
        <v>76</v>
      </c>
      <c r="J1300" s="83">
        <f>VLOOKUP($A$1300,Raport1!$B$8:$T$280,10)</f>
        <v>85</v>
      </c>
      <c r="K1300" s="83">
        <f>VLOOKUP($A$1300,Raport1!$B$8:$T$280,11)</f>
        <v>78</v>
      </c>
      <c r="L1300" s="83">
        <f>VLOOKUP($A$1300,Raport1!$B$8:$T$280,12)</f>
        <v>83</v>
      </c>
      <c r="M1300" s="83">
        <f>VLOOKUP($A$1300,Raport1!$B$8:$T$280,13)</f>
        <v>75</v>
      </c>
      <c r="N1300" s="83">
        <f>VLOOKUP($A$1300,Raport1!$B$8:$T$280,14)</f>
        <v>74</v>
      </c>
      <c r="O1300" s="83">
        <f>VLOOKUP($A$1300,Raport1!$B$8:$T$280,15)</f>
        <v>77</v>
      </c>
      <c r="P1300" s="83">
        <f>VLOOKUP($A$1300,Raport1!$B$8:$T$280,16)</f>
        <v>78</v>
      </c>
      <c r="Q1300" s="83">
        <f>VLOOKUP($A$1300,Raport1!$B$8:$T$280,17)</f>
        <v>75.5</v>
      </c>
      <c r="R1300" s="83">
        <f>VLOOKUP($A$1300,Raport1!$B$8:$T$280,18)</f>
        <v>75.5</v>
      </c>
      <c r="S1300" s="80">
        <f t="shared" si="713"/>
        <v>1162</v>
      </c>
      <c r="T1300" s="80">
        <f t="shared" ref="T1300:T1308" si="715">ROUND(S1300/COUNT(D1300:R1300),2)</f>
        <v>77.47</v>
      </c>
      <c r="U1300" s="337" t="s">
        <v>203</v>
      </c>
      <c r="V1300" s="340" t="s">
        <v>33</v>
      </c>
    </row>
    <row r="1301" spans="1:22" ht="15" customHeight="1">
      <c r="A1301" s="361"/>
      <c r="B1301" s="26"/>
      <c r="C1301" s="35" t="s">
        <v>35</v>
      </c>
      <c r="D1301" s="84">
        <f>VLOOKUP($A$1300,Raport2!$B$8:$T$280,4)</f>
        <v>82.5</v>
      </c>
      <c r="E1301" s="84">
        <f>VLOOKUP($A$1300,Raport2!$B$8:$T$280,5)</f>
        <v>83.5</v>
      </c>
      <c r="F1301" s="84">
        <f>VLOOKUP($A$1300,Raport2!$B$8:$T$280,6)</f>
        <v>74.5</v>
      </c>
      <c r="G1301" s="84">
        <f>VLOOKUP($A$1300,Raport2!$B$8:$T$280,7)</f>
        <v>78</v>
      </c>
      <c r="H1301" s="84">
        <f>VLOOKUP($A$1300,Raport2!$B$8:$T$280,8)</f>
        <v>80</v>
      </c>
      <c r="I1301" s="84">
        <f>VLOOKUP($A$1300,Raport2!$B$8:$T$280,9)</f>
        <v>80</v>
      </c>
      <c r="J1301" s="84">
        <f>VLOOKUP($A$1300,Raport2!$B$8:$T$280,10)</f>
        <v>85</v>
      </c>
      <c r="K1301" s="84">
        <f>VLOOKUP($A$1300,Raport2!$B$8:$T$280,11)</f>
        <v>81.5</v>
      </c>
      <c r="L1301" s="84">
        <f>VLOOKUP($A$1300,Raport2!$B$8:$T$280,12)</f>
        <v>85</v>
      </c>
      <c r="M1301" s="84">
        <f>VLOOKUP($A$1300,Raport2!$B$8:$T$280,13)</f>
        <v>77</v>
      </c>
      <c r="N1301" s="84">
        <f>VLOOKUP($A$1300,Raport2!$B$8:$T$280,14)</f>
        <v>74.5</v>
      </c>
      <c r="O1301" s="84">
        <f>VLOOKUP($A$1300,Raport2!$B$8:$T$280,15)</f>
        <v>79.5</v>
      </c>
      <c r="P1301" s="84">
        <f>VLOOKUP($A$1300,Raport2!$B$8:$T$280,16)</f>
        <v>79</v>
      </c>
      <c r="Q1301" s="84">
        <f>VLOOKUP($A$1300,Raport2!$B$8:$T$280,17)</f>
        <v>78.5</v>
      </c>
      <c r="R1301" s="84">
        <f>VLOOKUP($A$1300,Raport2!$B$8:$T$280,18)</f>
        <v>80.5</v>
      </c>
      <c r="S1301" s="38">
        <f t="shared" si="713"/>
        <v>1199</v>
      </c>
      <c r="T1301" s="38">
        <f t="shared" si="715"/>
        <v>79.930000000000007</v>
      </c>
      <c r="U1301" s="375"/>
      <c r="V1301" s="340"/>
    </row>
    <row r="1302" spans="1:22" ht="15" customHeight="1">
      <c r="A1302" s="361"/>
      <c r="B1302" s="342" t="str">
        <f>VLOOKUP($A$1300,PresensiMIPA!$A$7:$W$360,7)</f>
        <v>Dina Safira</v>
      </c>
      <c r="C1302" s="35" t="s">
        <v>22</v>
      </c>
      <c r="D1302" s="84">
        <f>VLOOKUP($A$1300,Raport3!$B$8:$T$280,4)</f>
        <v>84.5</v>
      </c>
      <c r="E1302" s="84">
        <f>VLOOKUP($A$1300,Raport3!$B$8:$T$280,5)</f>
        <v>85.5</v>
      </c>
      <c r="F1302" s="84">
        <f>VLOOKUP($A$1300,Raport3!$B$8:$T$280,6)</f>
        <v>84.5</v>
      </c>
      <c r="G1302" s="84">
        <f>VLOOKUP($A$1300,Raport3!$B$8:$T$280,7)</f>
        <v>83</v>
      </c>
      <c r="H1302" s="84">
        <f>VLOOKUP($A$1300,Raport3!$B$8:$T$280,8)</f>
        <v>85</v>
      </c>
      <c r="I1302" s="84">
        <f>VLOOKUP($A$1300,Raport3!$B$8:$T$280,9)</f>
        <v>85</v>
      </c>
      <c r="J1302" s="84">
        <f>VLOOKUP($A$1300,Raport3!$B$8:$T$280,10)</f>
        <v>87</v>
      </c>
      <c r="K1302" s="84">
        <f>VLOOKUP($A$1300,Raport3!$B$8:$T$280,11)</f>
        <v>84</v>
      </c>
      <c r="L1302" s="84">
        <f>VLOOKUP($A$1300,Raport3!$B$8:$T$280,12)</f>
        <v>85.5</v>
      </c>
      <c r="M1302" s="84">
        <f>VLOOKUP($A$1300,Raport3!$B$8:$T$280,13)</f>
        <v>80.5</v>
      </c>
      <c r="N1302" s="84">
        <f>VLOOKUP($A$1300,Raport3!$B$8:$T$280,14)</f>
        <v>83</v>
      </c>
      <c r="O1302" s="84">
        <f>VLOOKUP($A$1300,Raport3!$B$8:$T$280,15)</f>
        <v>79.5</v>
      </c>
      <c r="P1302" s="84">
        <f>VLOOKUP($A$1300,Raport3!$B$8:$T$280,16)</f>
        <v>81.5</v>
      </c>
      <c r="Q1302" s="84">
        <f>VLOOKUP($A$1300,Raport3!$B$8:$T$280,17)</f>
        <v>83.5</v>
      </c>
      <c r="R1302" s="84">
        <f>VLOOKUP($A$1300,Raport3!$B$8:$T$280,18)</f>
        <v>79.5</v>
      </c>
      <c r="S1302" s="38">
        <f t="shared" si="713"/>
        <v>1251.5</v>
      </c>
      <c r="T1302" s="38">
        <f t="shared" si="715"/>
        <v>83.43</v>
      </c>
      <c r="U1302" s="375"/>
      <c r="V1302" s="340"/>
    </row>
    <row r="1303" spans="1:22" ht="15" customHeight="1">
      <c r="A1303" s="361"/>
      <c r="B1303" s="342"/>
      <c r="C1303" s="35" t="s">
        <v>23</v>
      </c>
      <c r="D1303" s="84">
        <f>VLOOKUP($A$1300,Raport4!$B$8:$T$255,4)</f>
        <v>86</v>
      </c>
      <c r="E1303" s="84">
        <f>VLOOKUP($A$1300,Raport4!$B$8:$T$255,5)</f>
        <v>88</v>
      </c>
      <c r="F1303" s="84">
        <f>VLOOKUP($A$1300,Raport4!$B$8:$T$255,6)</f>
        <v>85</v>
      </c>
      <c r="G1303" s="84">
        <f>VLOOKUP($A$1300,Raport4!$B$8:$T$255,7)</f>
        <v>84</v>
      </c>
      <c r="H1303" s="84">
        <f>VLOOKUP($A$1300,Raport4!$B$8:$T$255,8)</f>
        <v>85</v>
      </c>
      <c r="I1303" s="84">
        <f>VLOOKUP($A$1300,Raport4!$B$8:$T$255,9)</f>
        <v>85</v>
      </c>
      <c r="J1303" s="84">
        <f>VLOOKUP($A$1300,Raport4!$B$8:$T$255,10)</f>
        <v>89</v>
      </c>
      <c r="K1303" s="84">
        <f>VLOOKUP($A$1300,Raport4!$B$8:$T$255,11)</f>
        <v>86</v>
      </c>
      <c r="L1303" s="84">
        <f>VLOOKUP($A$1300,Raport4!$B$8:$T$255,12)</f>
        <v>85</v>
      </c>
      <c r="M1303" s="84">
        <f>VLOOKUP($A$1300,Raport4!$B$8:$T$255,12)</f>
        <v>85</v>
      </c>
      <c r="N1303" s="84">
        <f>VLOOKUP($A$1300,Raport4!$B$8:$T$255,14)</f>
        <v>85.5</v>
      </c>
      <c r="O1303" s="84">
        <f>VLOOKUP($A$1300,Raport4!$B$8:$T$255,15)</f>
        <v>82.5</v>
      </c>
      <c r="P1303" s="84">
        <f>VLOOKUP($A$1300,Raport4!$B$8:$T$255,16)</f>
        <v>81.5</v>
      </c>
      <c r="Q1303" s="84">
        <f>VLOOKUP($A$1300,Raport4!$B$8:$T$255,17)</f>
        <v>84.5</v>
      </c>
      <c r="R1303" s="84">
        <f>VLOOKUP($A$1300,Raport4!$B$8:$T$255,18)</f>
        <v>81.5</v>
      </c>
      <c r="S1303" s="38">
        <f t="shared" si="713"/>
        <v>1273.5</v>
      </c>
      <c r="T1303" s="38">
        <f t="shared" si="715"/>
        <v>84.9</v>
      </c>
      <c r="U1303" s="375"/>
      <c r="V1303" s="340"/>
    </row>
    <row r="1304" spans="1:22" ht="15" customHeight="1">
      <c r="A1304" s="361"/>
      <c r="B1304" s="77" t="str">
        <f>VLOOKUP($A$1300,PresensiMIPA!$A$7:$W$360,4)</f>
        <v>3526105007020002</v>
      </c>
      <c r="C1304" s="35" t="s">
        <v>24</v>
      </c>
      <c r="D1304" s="84">
        <f>VLOOKUP($A$1300,Raport5!$B$8:$T$280,4)</f>
        <v>89.5</v>
      </c>
      <c r="E1304" s="84">
        <f>VLOOKUP($A$1300,Raport5!$B$8:$T$280,5)</f>
        <v>90</v>
      </c>
      <c r="F1304" s="84">
        <f>VLOOKUP($A$1300,Raport5!$B$8:$T$280,6)</f>
        <v>88</v>
      </c>
      <c r="G1304" s="84">
        <f>VLOOKUP($A$1300,Raport5!$B$8:$T$280,7)</f>
        <v>85</v>
      </c>
      <c r="H1304" s="84">
        <f>VLOOKUP($A$1300,Raport5!$B$8:$T$280,8)</f>
        <v>92.5</v>
      </c>
      <c r="I1304" s="84">
        <f>VLOOKUP($A$1300,Raport5!$B$8:$T$280,9)</f>
        <v>85</v>
      </c>
      <c r="J1304" s="84">
        <f>VLOOKUP($A$1300,Raport5!$B$8:$T$280,10)</f>
        <v>91.5</v>
      </c>
      <c r="K1304" s="84">
        <f>VLOOKUP($A$1300,Raport5!$B$8:$T$280,11)</f>
        <v>91.5</v>
      </c>
      <c r="L1304" s="84">
        <f>VLOOKUP($A$1300,Raport5!$B$8:$T$280,12)</f>
        <v>91.5</v>
      </c>
      <c r="M1304" s="84">
        <f>VLOOKUP($A$1300,Raport5!$B$8:$T$280,13)</f>
        <v>84</v>
      </c>
      <c r="N1304" s="84">
        <f>VLOOKUP($A$1300,Raport5!$B$8:$T$280,14)</f>
        <v>87</v>
      </c>
      <c r="O1304" s="84">
        <f>VLOOKUP($A$1300,Raport5!$B$8:$T$280,15)</f>
        <v>84.5</v>
      </c>
      <c r="P1304" s="84">
        <f>VLOOKUP($A$1300,Raport5!$B$8:$T$280,16)</f>
        <v>82</v>
      </c>
      <c r="Q1304" s="84">
        <f>VLOOKUP($A$1300,Raport5!$B$8:$T$280,17)</f>
        <v>86.5</v>
      </c>
      <c r="R1304" s="84">
        <f>VLOOKUP($A$1300,Raport5!$B$8:$T$280,18)</f>
        <v>81</v>
      </c>
      <c r="S1304" s="38">
        <f t="shared" si="713"/>
        <v>1309.5</v>
      </c>
      <c r="T1304" s="38">
        <f t="shared" si="715"/>
        <v>87.3</v>
      </c>
      <c r="U1304" s="375"/>
      <c r="V1304" s="340"/>
    </row>
    <row r="1305" spans="1:22" ht="15" customHeight="1">
      <c r="A1305" s="361"/>
      <c r="B1305" s="78">
        <f>VLOOKUP($A$1300,PresensiMIPA!$A$7:$W$360,2)</f>
        <v>12215</v>
      </c>
      <c r="C1305" s="35" t="s">
        <v>67</v>
      </c>
      <c r="D1305" s="84">
        <f>VLOOKUP($A$1300,Raport6!$B$8:$T$280,4)</f>
        <v>93.5</v>
      </c>
      <c r="E1305" s="84">
        <f>VLOOKUP($A$1300,Raport6!$B$8:$T$280,5)</f>
        <v>93</v>
      </c>
      <c r="F1305" s="84">
        <f>VLOOKUP($A$1300,Raport6!$B$8:$T$280,6)</f>
        <v>89</v>
      </c>
      <c r="G1305" s="84">
        <f>VLOOKUP($A$1300,Raport6!$B$8:$T$280,7)</f>
        <v>85</v>
      </c>
      <c r="H1305" s="84">
        <f>VLOOKUP($A$1300,Raport6!$B$8:$T$280,8)</f>
        <v>92.5</v>
      </c>
      <c r="I1305" s="84">
        <f>VLOOKUP($A$1300,Raport6!$B$8:$T$280,9)</f>
        <v>86.5</v>
      </c>
      <c r="J1305" s="84">
        <f>VLOOKUP($A$1300,Raport6!$B$8:$T$280,10)</f>
        <v>93.5</v>
      </c>
      <c r="K1305" s="84">
        <f>VLOOKUP($A$1300,Raport6!$B$8:$T$280,11)</f>
        <v>95.5</v>
      </c>
      <c r="L1305" s="84">
        <f>VLOOKUP($A$1300,Raport6!$B$8:$T$280,12)</f>
        <v>92.5</v>
      </c>
      <c r="M1305" s="84">
        <f>VLOOKUP($A$1300,Raport6!$B$8:$T$280,13)</f>
        <v>88</v>
      </c>
      <c r="N1305" s="84">
        <f>VLOOKUP($A$1300,Raport6!$B$8:$T$280,14)</f>
        <v>87</v>
      </c>
      <c r="O1305" s="84">
        <f>VLOOKUP($A$1300,Raport6!$B$8:$T$280,15)</f>
        <v>86.5</v>
      </c>
      <c r="P1305" s="84">
        <f>VLOOKUP($A$1300,Raport6!$B$8:$T$280,16)</f>
        <v>84.5</v>
      </c>
      <c r="Q1305" s="84">
        <f>VLOOKUP($A$1300,Raport6!$B$8:$T$280,17)</f>
        <v>86.5</v>
      </c>
      <c r="R1305" s="84">
        <f>VLOOKUP($A$1300,Raport6!$B$8:$T$280,18)</f>
        <v>85</v>
      </c>
      <c r="S1305" s="38">
        <f t="shared" si="713"/>
        <v>1338.5</v>
      </c>
      <c r="T1305" s="38">
        <f t="shared" si="715"/>
        <v>89.23</v>
      </c>
      <c r="U1305" s="375"/>
      <c r="V1305" s="340"/>
    </row>
    <row r="1306" spans="1:22" ht="15" customHeight="1">
      <c r="A1306" s="361"/>
      <c r="B1306" s="78" t="str">
        <f>VLOOKUP($A$1300,PresensiMIPA!$A$7:$W$360,3)</f>
        <v>0008985719</v>
      </c>
      <c r="C1306" s="28" t="s">
        <v>21</v>
      </c>
      <c r="D1306" s="40">
        <f t="shared" ref="D1306:S1306" si="716">ROUND(((D1300+D1301+D1302+D1303+D1304+D1305)/6),2)</f>
        <v>85.83</v>
      </c>
      <c r="E1306" s="40">
        <f t="shared" si="716"/>
        <v>86.83</v>
      </c>
      <c r="F1306" s="40">
        <f t="shared" si="716"/>
        <v>82.58</v>
      </c>
      <c r="G1306" s="40">
        <f t="shared" si="716"/>
        <v>80.92</v>
      </c>
      <c r="H1306" s="40">
        <f t="shared" si="716"/>
        <v>85.83</v>
      </c>
      <c r="I1306" s="40">
        <f t="shared" si="716"/>
        <v>82.92</v>
      </c>
      <c r="J1306" s="40">
        <f t="shared" si="716"/>
        <v>88.5</v>
      </c>
      <c r="K1306" s="40">
        <f t="shared" si="716"/>
        <v>86.08</v>
      </c>
      <c r="L1306" s="40">
        <f t="shared" si="716"/>
        <v>87.08</v>
      </c>
      <c r="M1306" s="40">
        <f t="shared" ref="M1306" si="717">ROUND(((M1300+M1301+M1302+M1303+M1304+M1305)/6),2)</f>
        <v>81.58</v>
      </c>
      <c r="N1306" s="40">
        <f t="shared" si="716"/>
        <v>81.83</v>
      </c>
      <c r="O1306" s="40">
        <f t="shared" si="716"/>
        <v>81.58</v>
      </c>
      <c r="P1306" s="40">
        <f t="shared" si="716"/>
        <v>81.08</v>
      </c>
      <c r="Q1306" s="40">
        <f t="shared" si="716"/>
        <v>82.5</v>
      </c>
      <c r="R1306" s="40">
        <f t="shared" si="716"/>
        <v>80.5</v>
      </c>
      <c r="S1306" s="39">
        <f t="shared" si="716"/>
        <v>1255.67</v>
      </c>
      <c r="T1306" s="40">
        <f t="shared" si="715"/>
        <v>83.71</v>
      </c>
      <c r="U1306" s="375"/>
      <c r="V1306" s="340"/>
    </row>
    <row r="1307" spans="1:22" ht="15" customHeight="1">
      <c r="A1307" s="361"/>
      <c r="B1307" s="78"/>
      <c r="C1307" s="28" t="s">
        <v>206</v>
      </c>
      <c r="D1307" s="79">
        <f>VLOOKUP($A$1300,'Nilai USP'!$B$8:$T$280,4)</f>
        <v>94</v>
      </c>
      <c r="E1307" s="79">
        <f>VLOOKUP($A$1300,'Nilai USP'!$B$8:$T$280,5)</f>
        <v>88.461538461538467</v>
      </c>
      <c r="F1307" s="79">
        <f>VLOOKUP($A$1300,'Nilai USP'!$B$8:$T$280,6)</f>
        <v>92</v>
      </c>
      <c r="G1307" s="79">
        <f>VLOOKUP($A$1300,'Nilai USP'!$B$8:$T$280,7)</f>
        <v>86</v>
      </c>
      <c r="H1307" s="79">
        <f>VLOOKUP($A$1300,'Nilai USP'!$B$8:$T$280,8)</f>
        <v>86</v>
      </c>
      <c r="I1307" s="79">
        <f>VLOOKUP($A$1300,'Nilai USP'!$B$8:$T$280,9)</f>
        <v>92</v>
      </c>
      <c r="J1307" s="79">
        <f>VLOOKUP($A$1300,'Nilai USP'!$B$8:$T$280,10)</f>
        <v>95</v>
      </c>
      <c r="K1307" s="79">
        <f>VLOOKUP($A$1300,'Nilai USP'!$B$8:$T$280,11)</f>
        <v>94</v>
      </c>
      <c r="L1307" s="79">
        <f>VLOOKUP($A$1300,'Nilai USP'!$B$8:$T$280,12)</f>
        <v>91</v>
      </c>
      <c r="M1307" s="79">
        <f>VLOOKUP($A$1300,'Nilai USP'!$B$8:$T$280,13)</f>
        <v>96.470588235294116</v>
      </c>
      <c r="N1307" s="79">
        <f>VLOOKUP($A$1300,'Nilai USP'!$B$8:$T$280,14)</f>
        <v>86</v>
      </c>
      <c r="O1307" s="79">
        <f>VLOOKUP($A$1300,'Nilai USP'!$B$8:$T$280,15)</f>
        <v>74</v>
      </c>
      <c r="P1307" s="79">
        <f>VLOOKUP($A$1300,'Nilai USP'!$B$8:$T$280,16)</f>
        <v>87</v>
      </c>
      <c r="Q1307" s="79">
        <f>VLOOKUP($A$1300,'Nilai USP'!$B$8:$T$280,17)</f>
        <v>83</v>
      </c>
      <c r="R1307" s="79">
        <f>VLOOKUP($A$1300,'Nilai USP'!$B$8:$T$280,18)</f>
        <v>84</v>
      </c>
      <c r="S1307" s="38">
        <f t="shared" ref="S1307:S1314" si="718">SUM(D1307:R1307)</f>
        <v>1328.9321266968327</v>
      </c>
      <c r="T1307" s="38">
        <f t="shared" si="715"/>
        <v>88.6</v>
      </c>
      <c r="U1307" s="375"/>
      <c r="V1307" s="340"/>
    </row>
    <row r="1308" spans="1:22" ht="15" customHeight="1" thickBot="1">
      <c r="A1308" s="362"/>
      <c r="B1308" s="29"/>
      <c r="C1308" s="37" t="s">
        <v>205</v>
      </c>
      <c r="D1308" s="41">
        <f t="shared" ref="D1308:R1308" si="719">ROUND((D1306*$V$6+D1307*$V$7),0)</f>
        <v>90</v>
      </c>
      <c r="E1308" s="41">
        <f t="shared" si="719"/>
        <v>88</v>
      </c>
      <c r="F1308" s="41">
        <f t="shared" si="719"/>
        <v>87</v>
      </c>
      <c r="G1308" s="41">
        <f t="shared" si="719"/>
        <v>83</v>
      </c>
      <c r="H1308" s="41">
        <f t="shared" si="719"/>
        <v>86</v>
      </c>
      <c r="I1308" s="41">
        <f t="shared" si="719"/>
        <v>87</v>
      </c>
      <c r="J1308" s="41">
        <f t="shared" si="719"/>
        <v>92</v>
      </c>
      <c r="K1308" s="41">
        <f t="shared" si="719"/>
        <v>90</v>
      </c>
      <c r="L1308" s="41">
        <f t="shared" si="719"/>
        <v>89</v>
      </c>
      <c r="M1308" s="41">
        <f t="shared" si="719"/>
        <v>89</v>
      </c>
      <c r="N1308" s="41">
        <f t="shared" si="719"/>
        <v>84</v>
      </c>
      <c r="O1308" s="41">
        <f t="shared" si="719"/>
        <v>78</v>
      </c>
      <c r="P1308" s="41">
        <f t="shared" si="719"/>
        <v>84</v>
      </c>
      <c r="Q1308" s="41">
        <f t="shared" si="719"/>
        <v>83</v>
      </c>
      <c r="R1308" s="41">
        <f t="shared" si="719"/>
        <v>82</v>
      </c>
      <c r="S1308" s="41">
        <f t="shared" si="718"/>
        <v>1292</v>
      </c>
      <c r="T1308" s="41">
        <f t="shared" si="715"/>
        <v>86.13</v>
      </c>
      <c r="U1308" s="376"/>
      <c r="V1308" s="341"/>
    </row>
    <row r="1309" spans="1:22" ht="15" customHeight="1" thickTop="1">
      <c r="A1309" s="377">
        <v>145</v>
      </c>
      <c r="B1309" s="26"/>
      <c r="C1309" s="34" t="s">
        <v>34</v>
      </c>
      <c r="D1309" s="83">
        <f>VLOOKUP($A$1309,Raport1!$B$8:$T$280,4)</f>
        <v>77.5</v>
      </c>
      <c r="E1309" s="83">
        <f>VLOOKUP($A$1309,Raport1!$B$8:$T$280,5)</f>
        <v>84</v>
      </c>
      <c r="F1309" s="83">
        <f>VLOOKUP($A$1309,Raport1!$B$8:$T$280,6)</f>
        <v>74</v>
      </c>
      <c r="G1309" s="83">
        <f>VLOOKUP($A$1309,Raport1!$B$8:$T$280,7)</f>
        <v>72</v>
      </c>
      <c r="H1309" s="83">
        <f>VLOOKUP($A$1309,Raport1!$B$8:$T$280,8)</f>
        <v>84</v>
      </c>
      <c r="I1309" s="83">
        <f>VLOOKUP($A$1309,Raport1!$B$8:$T$280,9)</f>
        <v>76.5</v>
      </c>
      <c r="J1309" s="83">
        <f>VLOOKUP($A$1309,Raport1!$B$8:$T$280,10)</f>
        <v>88</v>
      </c>
      <c r="K1309" s="83">
        <f>VLOOKUP($A$1309,Raport1!$B$8:$T$280,11)</f>
        <v>78.5</v>
      </c>
      <c r="L1309" s="83">
        <f>VLOOKUP($A$1309,Raport1!$B$8:$T$280,12)</f>
        <v>83</v>
      </c>
      <c r="M1309" s="83">
        <f>VLOOKUP($A$1309,Raport1!$B$8:$T$280,13)</f>
        <v>77.5</v>
      </c>
      <c r="N1309" s="83">
        <f>VLOOKUP($A$1309,Raport1!$B$8:$T$280,14)</f>
        <v>74</v>
      </c>
      <c r="O1309" s="83">
        <f>VLOOKUP($A$1309,Raport1!$B$8:$T$280,15)</f>
        <v>75.5</v>
      </c>
      <c r="P1309" s="83">
        <f>VLOOKUP($A$1309,Raport1!$B$8:$T$280,16)</f>
        <v>79</v>
      </c>
      <c r="Q1309" s="83">
        <f>VLOOKUP($A$1309,Raport1!$B$8:$T$280,17)</f>
        <v>74.5</v>
      </c>
      <c r="R1309" s="83">
        <f>VLOOKUP($A$1309,Raport1!$B$8:$T$280,18)</f>
        <v>75.5</v>
      </c>
      <c r="S1309" s="80">
        <f t="shared" si="718"/>
        <v>1173.5</v>
      </c>
      <c r="T1309" s="80">
        <f t="shared" ref="T1309:T1317" si="720">ROUND(S1309/COUNT(D1309:R1309),2)</f>
        <v>78.23</v>
      </c>
      <c r="U1309" s="337" t="s">
        <v>203</v>
      </c>
      <c r="V1309" s="340" t="s">
        <v>33</v>
      </c>
    </row>
    <row r="1310" spans="1:22" ht="15" customHeight="1">
      <c r="A1310" s="361"/>
      <c r="B1310" s="26"/>
      <c r="C1310" s="35" t="s">
        <v>35</v>
      </c>
      <c r="D1310" s="84">
        <f>VLOOKUP($A$1309,Raport2!$B$8:$T$280,4)</f>
        <v>80.5</v>
      </c>
      <c r="E1310" s="84">
        <f>VLOOKUP($A$1309,Raport2!$B$8:$T$280,5)</f>
        <v>86</v>
      </c>
      <c r="F1310" s="84">
        <f>VLOOKUP($A$1309,Raport2!$B$8:$T$280,6)</f>
        <v>74.5</v>
      </c>
      <c r="G1310" s="84">
        <f>VLOOKUP($A$1309,Raport2!$B$8:$T$280,7)</f>
        <v>76</v>
      </c>
      <c r="H1310" s="84">
        <f>VLOOKUP($A$1309,Raport2!$B$8:$T$280,8)</f>
        <v>84</v>
      </c>
      <c r="I1310" s="84">
        <f>VLOOKUP($A$1309,Raport2!$B$8:$T$280,9)</f>
        <v>80.5</v>
      </c>
      <c r="J1310" s="84">
        <f>VLOOKUP($A$1309,Raport2!$B$8:$T$280,10)</f>
        <v>89</v>
      </c>
      <c r="K1310" s="84">
        <f>VLOOKUP($A$1309,Raport2!$B$8:$T$280,11)</f>
        <v>81.5</v>
      </c>
      <c r="L1310" s="84">
        <f>VLOOKUP($A$1309,Raport2!$B$8:$T$280,12)</f>
        <v>88</v>
      </c>
      <c r="M1310" s="84">
        <f>VLOOKUP($A$1309,Raport2!$B$8:$T$280,13)</f>
        <v>83</v>
      </c>
      <c r="N1310" s="84">
        <f>VLOOKUP($A$1309,Raport2!$B$8:$T$280,14)</f>
        <v>79</v>
      </c>
      <c r="O1310" s="84">
        <f>VLOOKUP($A$1309,Raport2!$B$8:$T$280,15)</f>
        <v>79</v>
      </c>
      <c r="P1310" s="84">
        <f>VLOOKUP($A$1309,Raport2!$B$8:$T$280,16)</f>
        <v>80</v>
      </c>
      <c r="Q1310" s="84">
        <f>VLOOKUP($A$1309,Raport2!$B$8:$T$280,17)</f>
        <v>79.5</v>
      </c>
      <c r="R1310" s="84">
        <f>VLOOKUP($A$1309,Raport2!$B$8:$T$280,18)</f>
        <v>83</v>
      </c>
      <c r="S1310" s="38">
        <f t="shared" si="718"/>
        <v>1223.5</v>
      </c>
      <c r="T1310" s="38">
        <f t="shared" si="720"/>
        <v>81.569999999999993</v>
      </c>
      <c r="U1310" s="375"/>
      <c r="V1310" s="340"/>
    </row>
    <row r="1311" spans="1:22" ht="15" customHeight="1">
      <c r="A1311" s="361"/>
      <c r="B1311" s="342" t="str">
        <f>VLOOKUP($A$1309,PresensiMIPA!$A$7:$W$360,7)</f>
        <v>ELFIN AL HAIKHAL FEBRIANTO</v>
      </c>
      <c r="C1311" s="35" t="s">
        <v>22</v>
      </c>
      <c r="D1311" s="84">
        <f>VLOOKUP($A$1309,Raport3!$B$8:$T$280,4)</f>
        <v>83</v>
      </c>
      <c r="E1311" s="84">
        <f>VLOOKUP($A$1309,Raport3!$B$8:$T$280,5)</f>
        <v>88</v>
      </c>
      <c r="F1311" s="84">
        <f>VLOOKUP($A$1309,Raport3!$B$8:$T$280,6)</f>
        <v>80.5</v>
      </c>
      <c r="G1311" s="84">
        <f>VLOOKUP($A$1309,Raport3!$B$8:$T$280,7)</f>
        <v>80</v>
      </c>
      <c r="H1311" s="84">
        <f>VLOOKUP($A$1309,Raport3!$B$8:$T$280,8)</f>
        <v>80</v>
      </c>
      <c r="I1311" s="84">
        <f>VLOOKUP($A$1309,Raport3!$B$8:$T$280,9)</f>
        <v>83</v>
      </c>
      <c r="J1311" s="84">
        <f>VLOOKUP($A$1309,Raport3!$B$8:$T$280,10)</f>
        <v>88.5</v>
      </c>
      <c r="K1311" s="84">
        <f>VLOOKUP($A$1309,Raport3!$B$8:$T$280,11)</f>
        <v>85</v>
      </c>
      <c r="L1311" s="84">
        <f>VLOOKUP($A$1309,Raport3!$B$8:$T$280,12)</f>
        <v>81</v>
      </c>
      <c r="M1311" s="84">
        <f>VLOOKUP($A$1309,Raport3!$B$8:$T$280,13)</f>
        <v>84</v>
      </c>
      <c r="N1311" s="84">
        <f>VLOOKUP($A$1309,Raport3!$B$8:$T$280,14)</f>
        <v>81.5</v>
      </c>
      <c r="O1311" s="84">
        <f>VLOOKUP($A$1309,Raport3!$B$8:$T$280,15)</f>
        <v>81</v>
      </c>
      <c r="P1311" s="84">
        <f>VLOOKUP($A$1309,Raport3!$B$8:$T$280,16)</f>
        <v>82</v>
      </c>
      <c r="Q1311" s="84">
        <f>VLOOKUP($A$1309,Raport3!$B$8:$T$280,17)</f>
        <v>84.5</v>
      </c>
      <c r="R1311" s="84">
        <f>VLOOKUP($A$1309,Raport3!$B$8:$T$280,18)</f>
        <v>78.5</v>
      </c>
      <c r="S1311" s="38">
        <f t="shared" si="718"/>
        <v>1240.5</v>
      </c>
      <c r="T1311" s="38">
        <f t="shared" si="720"/>
        <v>82.7</v>
      </c>
      <c r="U1311" s="375"/>
      <c r="V1311" s="340"/>
    </row>
    <row r="1312" spans="1:22" ht="15" customHeight="1">
      <c r="A1312" s="361"/>
      <c r="B1312" s="342"/>
      <c r="C1312" s="35" t="s">
        <v>23</v>
      </c>
      <c r="D1312" s="84">
        <f>VLOOKUP($A$1309,Raport4!$B$8:$T$255,4)</f>
        <v>85</v>
      </c>
      <c r="E1312" s="84">
        <f>VLOOKUP($A$1309,Raport4!$B$8:$T$255,5)</f>
        <v>91</v>
      </c>
      <c r="F1312" s="84">
        <f>VLOOKUP($A$1309,Raport4!$B$8:$T$255,6)</f>
        <v>81</v>
      </c>
      <c r="G1312" s="84">
        <f>VLOOKUP($A$1309,Raport4!$B$8:$T$255,7)</f>
        <v>81</v>
      </c>
      <c r="H1312" s="84">
        <f>VLOOKUP($A$1309,Raport4!$B$8:$T$255,8)</f>
        <v>80</v>
      </c>
      <c r="I1312" s="84">
        <f>VLOOKUP($A$1309,Raport4!$B$8:$T$255,9)</f>
        <v>85</v>
      </c>
      <c r="J1312" s="84">
        <f>VLOOKUP($A$1309,Raport4!$B$8:$T$255,10)</f>
        <v>90</v>
      </c>
      <c r="K1312" s="84">
        <f>VLOOKUP($A$1309,Raport4!$B$8:$T$255,11)</f>
        <v>86</v>
      </c>
      <c r="L1312" s="84">
        <f>VLOOKUP($A$1309,Raport4!$B$8:$T$255,12)</f>
        <v>82.5</v>
      </c>
      <c r="M1312" s="84">
        <f>VLOOKUP($A$1309,Raport4!$B$8:$T$255,12)</f>
        <v>82.5</v>
      </c>
      <c r="N1312" s="84">
        <f>VLOOKUP($A$1309,Raport4!$B$8:$T$255,14)</f>
        <v>85</v>
      </c>
      <c r="O1312" s="84">
        <f>VLOOKUP($A$1309,Raport4!$B$8:$T$255,15)</f>
        <v>82</v>
      </c>
      <c r="P1312" s="84">
        <f>VLOOKUP($A$1309,Raport4!$B$8:$T$255,16)</f>
        <v>81</v>
      </c>
      <c r="Q1312" s="84">
        <f>VLOOKUP($A$1309,Raport4!$B$8:$T$255,17)</f>
        <v>84.5</v>
      </c>
      <c r="R1312" s="84">
        <f>VLOOKUP($A$1309,Raport4!$B$8:$T$255,18)</f>
        <v>81</v>
      </c>
      <c r="S1312" s="38">
        <f t="shared" si="718"/>
        <v>1257.5</v>
      </c>
      <c r="T1312" s="38">
        <f t="shared" si="720"/>
        <v>83.83</v>
      </c>
      <c r="U1312" s="375"/>
      <c r="V1312" s="340"/>
    </row>
    <row r="1313" spans="1:22" ht="15" customHeight="1">
      <c r="A1313" s="361"/>
      <c r="B1313" s="77" t="str">
        <f>VLOOKUP($A$1309,PresensiMIPA!$A$7:$W$360,4)</f>
        <v>3526010902040002</v>
      </c>
      <c r="C1313" s="35" t="s">
        <v>24</v>
      </c>
      <c r="D1313" s="84">
        <f>VLOOKUP($A$1309,Raport5!$B$8:$T$280,4)</f>
        <v>87.5</v>
      </c>
      <c r="E1313" s="84">
        <f>VLOOKUP($A$1309,Raport5!$B$8:$T$280,5)</f>
        <v>92</v>
      </c>
      <c r="F1313" s="84">
        <f>VLOOKUP($A$1309,Raport5!$B$8:$T$280,6)</f>
        <v>75.5</v>
      </c>
      <c r="G1313" s="84">
        <f>VLOOKUP($A$1309,Raport5!$B$8:$T$280,7)</f>
        <v>82</v>
      </c>
      <c r="H1313" s="84">
        <f>VLOOKUP($A$1309,Raport5!$B$8:$T$280,8)</f>
        <v>92.5</v>
      </c>
      <c r="I1313" s="84">
        <f>VLOOKUP($A$1309,Raport5!$B$8:$T$280,9)</f>
        <v>85</v>
      </c>
      <c r="J1313" s="84">
        <f>VLOOKUP($A$1309,Raport5!$B$8:$T$280,10)</f>
        <v>92</v>
      </c>
      <c r="K1313" s="84">
        <f>VLOOKUP($A$1309,Raport5!$B$8:$T$280,11)</f>
        <v>92.5</v>
      </c>
      <c r="L1313" s="84">
        <f>VLOOKUP($A$1309,Raport5!$B$8:$T$280,12)</f>
        <v>90.5</v>
      </c>
      <c r="M1313" s="84">
        <f>VLOOKUP($A$1309,Raport5!$B$8:$T$280,13)</f>
        <v>90</v>
      </c>
      <c r="N1313" s="84">
        <f>VLOOKUP($A$1309,Raport5!$B$8:$T$280,14)</f>
        <v>86</v>
      </c>
      <c r="O1313" s="84">
        <f>VLOOKUP($A$1309,Raport5!$B$8:$T$280,15)</f>
        <v>80.5</v>
      </c>
      <c r="P1313" s="84">
        <f>VLOOKUP($A$1309,Raport5!$B$8:$T$280,16)</f>
        <v>82.5</v>
      </c>
      <c r="Q1313" s="84">
        <f>VLOOKUP($A$1309,Raport5!$B$8:$T$280,17)</f>
        <v>86.5</v>
      </c>
      <c r="R1313" s="84">
        <f>VLOOKUP($A$1309,Raport5!$B$8:$T$280,18)</f>
        <v>82</v>
      </c>
      <c r="S1313" s="38">
        <f t="shared" si="718"/>
        <v>1297</v>
      </c>
      <c r="T1313" s="38">
        <f t="shared" si="720"/>
        <v>86.47</v>
      </c>
      <c r="U1313" s="375"/>
      <c r="V1313" s="340"/>
    </row>
    <row r="1314" spans="1:22" ht="15" customHeight="1">
      <c r="A1314" s="361"/>
      <c r="B1314" s="78">
        <f>VLOOKUP($A$1309,PresensiMIPA!$A$7:$W$360,2)</f>
        <v>12220</v>
      </c>
      <c r="C1314" s="35" t="s">
        <v>67</v>
      </c>
      <c r="D1314" s="84">
        <f>VLOOKUP($A$1309,Raport6!$B$8:$T$280,4)</f>
        <v>92.5</v>
      </c>
      <c r="E1314" s="84">
        <f>VLOOKUP($A$1309,Raport6!$B$8:$T$280,5)</f>
        <v>93.5</v>
      </c>
      <c r="F1314" s="84">
        <f>VLOOKUP($A$1309,Raport6!$B$8:$T$280,6)</f>
        <v>77.5</v>
      </c>
      <c r="G1314" s="84">
        <f>VLOOKUP($A$1309,Raport6!$B$8:$T$280,7)</f>
        <v>82</v>
      </c>
      <c r="H1314" s="84">
        <f>VLOOKUP($A$1309,Raport6!$B$8:$T$280,8)</f>
        <v>92.5</v>
      </c>
      <c r="I1314" s="84">
        <f>VLOOKUP($A$1309,Raport6!$B$8:$T$280,9)</f>
        <v>84.5</v>
      </c>
      <c r="J1314" s="84">
        <f>VLOOKUP($A$1309,Raport6!$B$8:$T$280,10)</f>
        <v>95</v>
      </c>
      <c r="K1314" s="84">
        <f>VLOOKUP($A$1309,Raport6!$B$8:$T$280,11)</f>
        <v>95.5</v>
      </c>
      <c r="L1314" s="84">
        <f>VLOOKUP($A$1309,Raport6!$B$8:$T$280,12)</f>
        <v>92</v>
      </c>
      <c r="M1314" s="84">
        <f>VLOOKUP($A$1309,Raport6!$B$8:$T$280,13)</f>
        <v>94</v>
      </c>
      <c r="N1314" s="84">
        <f>VLOOKUP($A$1309,Raport6!$B$8:$T$280,14)</f>
        <v>88</v>
      </c>
      <c r="O1314" s="84">
        <f>VLOOKUP($A$1309,Raport6!$B$8:$T$280,15)</f>
        <v>85.5</v>
      </c>
      <c r="P1314" s="84">
        <f>VLOOKUP($A$1309,Raport6!$B$8:$T$280,16)</f>
        <v>83</v>
      </c>
      <c r="Q1314" s="84">
        <f>VLOOKUP($A$1309,Raport6!$B$8:$T$280,17)</f>
        <v>86.5</v>
      </c>
      <c r="R1314" s="84">
        <f>VLOOKUP($A$1309,Raport6!$B$8:$T$280,18)</f>
        <v>85</v>
      </c>
      <c r="S1314" s="38">
        <f t="shared" si="718"/>
        <v>1327</v>
      </c>
      <c r="T1314" s="38">
        <f t="shared" si="720"/>
        <v>88.47</v>
      </c>
      <c r="U1314" s="375"/>
      <c r="V1314" s="340"/>
    </row>
    <row r="1315" spans="1:22" ht="15" customHeight="1">
      <c r="A1315" s="361"/>
      <c r="B1315" s="78" t="str">
        <f>VLOOKUP($A$1309,PresensiMIPA!$A$7:$W$360,3)</f>
        <v>0045513445</v>
      </c>
      <c r="C1315" s="28" t="s">
        <v>21</v>
      </c>
      <c r="D1315" s="40">
        <f t="shared" ref="D1315:S1315" si="721">ROUND(((D1309+D1310+D1311+D1312+D1313+D1314)/6),2)</f>
        <v>84.33</v>
      </c>
      <c r="E1315" s="40">
        <f t="shared" si="721"/>
        <v>89.08</v>
      </c>
      <c r="F1315" s="40">
        <f t="shared" si="721"/>
        <v>77.17</v>
      </c>
      <c r="G1315" s="40">
        <f t="shared" si="721"/>
        <v>78.83</v>
      </c>
      <c r="H1315" s="40">
        <f t="shared" si="721"/>
        <v>85.5</v>
      </c>
      <c r="I1315" s="40">
        <f t="shared" si="721"/>
        <v>82.42</v>
      </c>
      <c r="J1315" s="40">
        <f t="shared" si="721"/>
        <v>90.42</v>
      </c>
      <c r="K1315" s="40">
        <f t="shared" si="721"/>
        <v>86.5</v>
      </c>
      <c r="L1315" s="40">
        <f t="shared" si="721"/>
        <v>86.17</v>
      </c>
      <c r="M1315" s="40">
        <f t="shared" ref="M1315" si="722">ROUND(((M1309+M1310+M1311+M1312+M1313+M1314)/6),2)</f>
        <v>85.17</v>
      </c>
      <c r="N1315" s="40">
        <f t="shared" si="721"/>
        <v>82.25</v>
      </c>
      <c r="O1315" s="40">
        <f t="shared" si="721"/>
        <v>80.58</v>
      </c>
      <c r="P1315" s="40">
        <f t="shared" si="721"/>
        <v>81.25</v>
      </c>
      <c r="Q1315" s="40">
        <f t="shared" si="721"/>
        <v>82.67</v>
      </c>
      <c r="R1315" s="40">
        <f t="shared" si="721"/>
        <v>80.83</v>
      </c>
      <c r="S1315" s="39">
        <f t="shared" si="721"/>
        <v>1253.17</v>
      </c>
      <c r="T1315" s="40">
        <f t="shared" si="720"/>
        <v>83.54</v>
      </c>
      <c r="U1315" s="375"/>
      <c r="V1315" s="340"/>
    </row>
    <row r="1316" spans="1:22" ht="15" customHeight="1">
      <c r="A1316" s="361"/>
      <c r="B1316" s="78"/>
      <c r="C1316" s="28" t="s">
        <v>206</v>
      </c>
      <c r="D1316" s="79">
        <f>VLOOKUP($A$1309,'Nilai USP'!$B$8:$T$280,4)</f>
        <v>94</v>
      </c>
      <c r="E1316" s="79">
        <f>VLOOKUP($A$1309,'Nilai USP'!$B$8:$T$280,5)</f>
        <v>88.461538461538467</v>
      </c>
      <c r="F1316" s="79">
        <f>VLOOKUP($A$1309,'Nilai USP'!$B$8:$T$280,6)</f>
        <v>92</v>
      </c>
      <c r="G1316" s="79">
        <f>VLOOKUP($A$1309,'Nilai USP'!$B$8:$T$280,7)</f>
        <v>91</v>
      </c>
      <c r="H1316" s="79">
        <f>VLOOKUP($A$1309,'Nilai USP'!$B$8:$T$280,8)</f>
        <v>86</v>
      </c>
      <c r="I1316" s="79">
        <f>VLOOKUP($A$1309,'Nilai USP'!$B$8:$T$280,9)</f>
        <v>92</v>
      </c>
      <c r="J1316" s="79">
        <f>VLOOKUP($A$1309,'Nilai USP'!$B$8:$T$280,10)</f>
        <v>97</v>
      </c>
      <c r="K1316" s="79">
        <f>VLOOKUP($A$1309,'Nilai USP'!$B$8:$T$280,11)</f>
        <v>92</v>
      </c>
      <c r="L1316" s="79">
        <f>VLOOKUP($A$1309,'Nilai USP'!$B$8:$T$280,12)</f>
        <v>90</v>
      </c>
      <c r="M1316" s="79">
        <f>VLOOKUP($A$1309,'Nilai USP'!$B$8:$T$280,13)</f>
        <v>92.941176470588232</v>
      </c>
      <c r="N1316" s="79">
        <f>VLOOKUP($A$1309,'Nilai USP'!$B$8:$T$280,14)</f>
        <v>86</v>
      </c>
      <c r="O1316" s="79">
        <f>VLOOKUP($A$1309,'Nilai USP'!$B$8:$T$280,15)</f>
        <v>87</v>
      </c>
      <c r="P1316" s="79">
        <f>VLOOKUP($A$1309,'Nilai USP'!$B$8:$T$280,16)</f>
        <v>90</v>
      </c>
      <c r="Q1316" s="79">
        <f>VLOOKUP($A$1309,'Nilai USP'!$B$8:$T$280,17)</f>
        <v>82</v>
      </c>
      <c r="R1316" s="79">
        <f>VLOOKUP($A$1309,'Nilai USP'!$B$8:$T$280,18)</f>
        <v>88</v>
      </c>
      <c r="S1316" s="38">
        <f t="shared" ref="S1316:S1323" si="723">SUM(D1316:R1316)</f>
        <v>1348.4027149321266</v>
      </c>
      <c r="T1316" s="38">
        <f t="shared" si="720"/>
        <v>89.89</v>
      </c>
      <c r="U1316" s="375"/>
      <c r="V1316" s="340"/>
    </row>
    <row r="1317" spans="1:22" ht="15" customHeight="1" thickBot="1">
      <c r="A1317" s="362"/>
      <c r="B1317" s="29"/>
      <c r="C1317" s="37" t="s">
        <v>205</v>
      </c>
      <c r="D1317" s="41">
        <f t="shared" ref="D1317:R1317" si="724">ROUND((D1315*$V$6+D1316*$V$7),0)</f>
        <v>89</v>
      </c>
      <c r="E1317" s="41">
        <f t="shared" si="724"/>
        <v>89</v>
      </c>
      <c r="F1317" s="41">
        <f t="shared" si="724"/>
        <v>85</v>
      </c>
      <c r="G1317" s="41">
        <f t="shared" si="724"/>
        <v>85</v>
      </c>
      <c r="H1317" s="41">
        <f t="shared" si="724"/>
        <v>86</v>
      </c>
      <c r="I1317" s="41">
        <f t="shared" si="724"/>
        <v>87</v>
      </c>
      <c r="J1317" s="41">
        <f t="shared" si="724"/>
        <v>94</v>
      </c>
      <c r="K1317" s="41">
        <f t="shared" si="724"/>
        <v>89</v>
      </c>
      <c r="L1317" s="41">
        <f t="shared" si="724"/>
        <v>88</v>
      </c>
      <c r="M1317" s="41">
        <f t="shared" si="724"/>
        <v>89</v>
      </c>
      <c r="N1317" s="41">
        <f t="shared" si="724"/>
        <v>84</v>
      </c>
      <c r="O1317" s="41">
        <f t="shared" si="724"/>
        <v>84</v>
      </c>
      <c r="P1317" s="41">
        <f t="shared" si="724"/>
        <v>86</v>
      </c>
      <c r="Q1317" s="41">
        <f t="shared" si="724"/>
        <v>82</v>
      </c>
      <c r="R1317" s="41">
        <f t="shared" si="724"/>
        <v>84</v>
      </c>
      <c r="S1317" s="41">
        <f t="shared" si="723"/>
        <v>1301</v>
      </c>
      <c r="T1317" s="41">
        <f t="shared" si="720"/>
        <v>86.73</v>
      </c>
      <c r="U1317" s="376"/>
      <c r="V1317" s="341"/>
    </row>
    <row r="1318" spans="1:22" ht="15" customHeight="1" thickTop="1">
      <c r="A1318" s="377">
        <v>146</v>
      </c>
      <c r="B1318" s="26"/>
      <c r="C1318" s="34" t="s">
        <v>34</v>
      </c>
      <c r="D1318" s="83">
        <f>VLOOKUP($A$1318,Raport1!$B$8:$T$280,4)</f>
        <v>82.5</v>
      </c>
      <c r="E1318" s="83">
        <f>VLOOKUP($A$1318,Raport1!$B$8:$T$280,5)</f>
        <v>86</v>
      </c>
      <c r="F1318" s="83">
        <f>VLOOKUP($A$1318,Raport1!$B$8:$T$280,6)</f>
        <v>79.5</v>
      </c>
      <c r="G1318" s="83">
        <f>VLOOKUP($A$1318,Raport1!$B$8:$T$280,7)</f>
        <v>82</v>
      </c>
      <c r="H1318" s="83">
        <f>VLOOKUP($A$1318,Raport1!$B$8:$T$280,8)</f>
        <v>84</v>
      </c>
      <c r="I1318" s="83">
        <f>VLOOKUP($A$1318,Raport1!$B$8:$T$280,9)</f>
        <v>81</v>
      </c>
      <c r="J1318" s="83">
        <f>VLOOKUP($A$1318,Raport1!$B$8:$T$280,10)</f>
        <v>90</v>
      </c>
      <c r="K1318" s="83">
        <f>VLOOKUP($A$1318,Raport1!$B$8:$T$280,11)</f>
        <v>78.5</v>
      </c>
      <c r="L1318" s="83">
        <f>VLOOKUP($A$1318,Raport1!$B$8:$T$280,12)</f>
        <v>87</v>
      </c>
      <c r="M1318" s="83">
        <f>VLOOKUP($A$1318,Raport1!$B$8:$T$280,13)</f>
        <v>83</v>
      </c>
      <c r="N1318" s="83">
        <f>VLOOKUP($A$1318,Raport1!$B$8:$T$280,14)</f>
        <v>80.5</v>
      </c>
      <c r="O1318" s="83">
        <f>VLOOKUP($A$1318,Raport1!$B$8:$T$280,15)</f>
        <v>77</v>
      </c>
      <c r="P1318" s="83">
        <f>VLOOKUP($A$1318,Raport1!$B$8:$T$280,16)</f>
        <v>79.5</v>
      </c>
      <c r="Q1318" s="83">
        <f>VLOOKUP($A$1318,Raport1!$B$8:$T$280,17)</f>
        <v>78.5</v>
      </c>
      <c r="R1318" s="83">
        <f>VLOOKUP($A$1318,Raport1!$B$8:$T$280,18)</f>
        <v>80.5</v>
      </c>
      <c r="S1318" s="80">
        <f t="shared" si="723"/>
        <v>1229.5</v>
      </c>
      <c r="T1318" s="80">
        <f t="shared" ref="T1318:T1326" si="725">ROUND(S1318/COUNT(D1318:R1318),2)</f>
        <v>81.97</v>
      </c>
      <c r="U1318" s="337" t="s">
        <v>203</v>
      </c>
      <c r="V1318" s="340" t="s">
        <v>33</v>
      </c>
    </row>
    <row r="1319" spans="1:22" ht="15" customHeight="1">
      <c r="A1319" s="361"/>
      <c r="B1319" s="26"/>
      <c r="C1319" s="35" t="s">
        <v>35</v>
      </c>
      <c r="D1319" s="84">
        <f>VLOOKUP($A$1318,Raport2!$B$8:$T$280,4)</f>
        <v>85</v>
      </c>
      <c r="E1319" s="84">
        <f>VLOOKUP($A$1318,Raport2!$B$8:$T$280,5)</f>
        <v>88.5</v>
      </c>
      <c r="F1319" s="84">
        <f>VLOOKUP($A$1318,Raport2!$B$8:$T$280,6)</f>
        <v>82</v>
      </c>
      <c r="G1319" s="84">
        <f>VLOOKUP($A$1318,Raport2!$B$8:$T$280,7)</f>
        <v>85</v>
      </c>
      <c r="H1319" s="84">
        <f>VLOOKUP($A$1318,Raport2!$B$8:$T$280,8)</f>
        <v>84</v>
      </c>
      <c r="I1319" s="84">
        <f>VLOOKUP($A$1318,Raport2!$B$8:$T$280,9)</f>
        <v>87.5</v>
      </c>
      <c r="J1319" s="84">
        <f>VLOOKUP($A$1318,Raport2!$B$8:$T$280,10)</f>
        <v>91</v>
      </c>
      <c r="K1319" s="84">
        <f>VLOOKUP($A$1318,Raport2!$B$8:$T$280,11)</f>
        <v>81</v>
      </c>
      <c r="L1319" s="84">
        <f>VLOOKUP($A$1318,Raport2!$B$8:$T$280,12)</f>
        <v>87.5</v>
      </c>
      <c r="M1319" s="84">
        <f>VLOOKUP($A$1318,Raport2!$B$8:$T$280,13)</f>
        <v>87</v>
      </c>
      <c r="N1319" s="84">
        <f>VLOOKUP($A$1318,Raport2!$B$8:$T$280,14)</f>
        <v>85</v>
      </c>
      <c r="O1319" s="84">
        <f>VLOOKUP($A$1318,Raport2!$B$8:$T$280,15)</f>
        <v>80.5</v>
      </c>
      <c r="P1319" s="84">
        <f>VLOOKUP($A$1318,Raport2!$B$8:$T$280,16)</f>
        <v>83</v>
      </c>
      <c r="Q1319" s="84">
        <f>VLOOKUP($A$1318,Raport2!$B$8:$T$280,17)</f>
        <v>81.5</v>
      </c>
      <c r="R1319" s="84">
        <f>VLOOKUP($A$1318,Raport2!$B$8:$T$280,18)</f>
        <v>88</v>
      </c>
      <c r="S1319" s="38">
        <f t="shared" si="723"/>
        <v>1276.5</v>
      </c>
      <c r="T1319" s="38">
        <f t="shared" si="725"/>
        <v>85.1</v>
      </c>
      <c r="U1319" s="375"/>
      <c r="V1319" s="340"/>
    </row>
    <row r="1320" spans="1:22" ht="15" customHeight="1">
      <c r="A1320" s="361"/>
      <c r="B1320" s="342" t="str">
        <f>VLOOKUP($A$1318,PresensiMIPA!$A$7:$W$360,7)</f>
        <v>FARADILLA HASAN</v>
      </c>
      <c r="C1320" s="35" t="s">
        <v>22</v>
      </c>
      <c r="D1320" s="84">
        <f>VLOOKUP($A$1318,Raport3!$B$8:$T$280,4)</f>
        <v>88</v>
      </c>
      <c r="E1320" s="84">
        <f>VLOOKUP($A$1318,Raport3!$B$8:$T$280,5)</f>
        <v>91</v>
      </c>
      <c r="F1320" s="84">
        <f>VLOOKUP($A$1318,Raport3!$B$8:$T$280,6)</f>
        <v>86.5</v>
      </c>
      <c r="G1320" s="84">
        <f>VLOOKUP($A$1318,Raport3!$B$8:$T$280,7)</f>
        <v>90</v>
      </c>
      <c r="H1320" s="84">
        <f>VLOOKUP($A$1318,Raport3!$B$8:$T$280,8)</f>
        <v>86</v>
      </c>
      <c r="I1320" s="84">
        <f>VLOOKUP($A$1318,Raport3!$B$8:$T$280,9)</f>
        <v>88.5</v>
      </c>
      <c r="J1320" s="84">
        <f>VLOOKUP($A$1318,Raport3!$B$8:$T$280,10)</f>
        <v>90</v>
      </c>
      <c r="K1320" s="84">
        <f>VLOOKUP($A$1318,Raport3!$B$8:$T$280,11)</f>
        <v>85</v>
      </c>
      <c r="L1320" s="84">
        <f>VLOOKUP($A$1318,Raport3!$B$8:$T$280,12)</f>
        <v>82.5</v>
      </c>
      <c r="M1320" s="84">
        <f>VLOOKUP($A$1318,Raport3!$B$8:$T$280,13)</f>
        <v>89</v>
      </c>
      <c r="N1320" s="84">
        <f>VLOOKUP($A$1318,Raport3!$B$8:$T$280,14)</f>
        <v>86.5</v>
      </c>
      <c r="O1320" s="84">
        <f>VLOOKUP($A$1318,Raport3!$B$8:$T$280,15)</f>
        <v>85</v>
      </c>
      <c r="P1320" s="84">
        <f>VLOOKUP($A$1318,Raport3!$B$8:$T$280,16)</f>
        <v>86.5</v>
      </c>
      <c r="Q1320" s="84">
        <f>VLOOKUP($A$1318,Raport3!$B$8:$T$280,17)</f>
        <v>85.5</v>
      </c>
      <c r="R1320" s="84">
        <f>VLOOKUP($A$1318,Raport3!$B$8:$T$280,18)</f>
        <v>90.5</v>
      </c>
      <c r="S1320" s="38">
        <f t="shared" si="723"/>
        <v>1310.5</v>
      </c>
      <c r="T1320" s="38">
        <f t="shared" si="725"/>
        <v>87.37</v>
      </c>
      <c r="U1320" s="375"/>
      <c r="V1320" s="340"/>
    </row>
    <row r="1321" spans="1:22" ht="15" customHeight="1">
      <c r="A1321" s="361"/>
      <c r="B1321" s="342"/>
      <c r="C1321" s="35" t="s">
        <v>23</v>
      </c>
      <c r="D1321" s="84">
        <f>VLOOKUP($A$1318,Raport4!$B$8:$T$255,4)</f>
        <v>94</v>
      </c>
      <c r="E1321" s="84">
        <f>VLOOKUP($A$1318,Raport4!$B$8:$T$255,5)</f>
        <v>96</v>
      </c>
      <c r="F1321" s="84">
        <f>VLOOKUP($A$1318,Raport4!$B$8:$T$255,6)</f>
        <v>88</v>
      </c>
      <c r="G1321" s="84">
        <f>VLOOKUP($A$1318,Raport4!$B$8:$T$255,7)</f>
        <v>91.5</v>
      </c>
      <c r="H1321" s="84">
        <f>VLOOKUP($A$1318,Raport4!$B$8:$T$255,8)</f>
        <v>90</v>
      </c>
      <c r="I1321" s="84">
        <f>VLOOKUP($A$1318,Raport4!$B$8:$T$255,9)</f>
        <v>90</v>
      </c>
      <c r="J1321" s="84">
        <f>VLOOKUP($A$1318,Raport4!$B$8:$T$255,10)</f>
        <v>93</v>
      </c>
      <c r="K1321" s="84">
        <f>VLOOKUP($A$1318,Raport4!$B$8:$T$255,11)</f>
        <v>88</v>
      </c>
      <c r="L1321" s="84">
        <f>VLOOKUP($A$1318,Raport4!$B$8:$T$255,12)</f>
        <v>89.5</v>
      </c>
      <c r="M1321" s="84">
        <f>VLOOKUP($A$1318,Raport4!$B$8:$T$255,12)</f>
        <v>89.5</v>
      </c>
      <c r="N1321" s="84">
        <f>VLOOKUP($A$1318,Raport4!$B$8:$T$255,14)</f>
        <v>90</v>
      </c>
      <c r="O1321" s="84">
        <f>VLOOKUP($A$1318,Raport4!$B$8:$T$255,15)</f>
        <v>85.5</v>
      </c>
      <c r="P1321" s="84">
        <f>VLOOKUP($A$1318,Raport4!$B$8:$T$255,16)</f>
        <v>81</v>
      </c>
      <c r="Q1321" s="84">
        <f>VLOOKUP($A$1318,Raport4!$B$8:$T$255,17)</f>
        <v>91.5</v>
      </c>
      <c r="R1321" s="84">
        <f>VLOOKUP($A$1318,Raport4!$B$8:$T$255,18)</f>
        <v>93.5</v>
      </c>
      <c r="S1321" s="38">
        <f t="shared" si="723"/>
        <v>1351</v>
      </c>
      <c r="T1321" s="38">
        <f t="shared" si="725"/>
        <v>90.07</v>
      </c>
      <c r="U1321" s="375"/>
      <c r="V1321" s="340"/>
    </row>
    <row r="1322" spans="1:22" ht="15" customHeight="1">
      <c r="A1322" s="361"/>
      <c r="B1322" s="77" t="str">
        <f>VLOOKUP($A$1318,PresensiMIPA!$A$7:$W$360,4)</f>
        <v>3526014901040001</v>
      </c>
      <c r="C1322" s="35" t="s">
        <v>24</v>
      </c>
      <c r="D1322" s="84">
        <f>VLOOKUP($A$1318,Raport5!$B$8:$T$280,4)</f>
        <v>90</v>
      </c>
      <c r="E1322" s="84">
        <f>VLOOKUP($A$1318,Raport5!$B$8:$T$280,5)</f>
        <v>96</v>
      </c>
      <c r="F1322" s="84">
        <f>VLOOKUP($A$1318,Raport5!$B$8:$T$280,6)</f>
        <v>93.5</v>
      </c>
      <c r="G1322" s="84">
        <f>VLOOKUP($A$1318,Raport5!$B$8:$T$280,7)</f>
        <v>92</v>
      </c>
      <c r="H1322" s="84">
        <f>VLOOKUP($A$1318,Raport5!$B$8:$T$280,8)</f>
        <v>93.5</v>
      </c>
      <c r="I1322" s="84">
        <f>VLOOKUP($A$1318,Raport5!$B$8:$T$280,9)</f>
        <v>90.5</v>
      </c>
      <c r="J1322" s="84">
        <f>VLOOKUP($A$1318,Raport5!$B$8:$T$280,10)</f>
        <v>94.5</v>
      </c>
      <c r="K1322" s="84">
        <f>VLOOKUP($A$1318,Raport5!$B$8:$T$280,11)</f>
        <v>91.5</v>
      </c>
      <c r="L1322" s="84">
        <f>VLOOKUP($A$1318,Raport5!$B$8:$T$280,12)</f>
        <v>91.5</v>
      </c>
      <c r="M1322" s="84">
        <f>VLOOKUP($A$1318,Raport5!$B$8:$T$280,13)</f>
        <v>95</v>
      </c>
      <c r="N1322" s="84">
        <f>VLOOKUP($A$1318,Raport5!$B$8:$T$280,14)</f>
        <v>93.5</v>
      </c>
      <c r="O1322" s="84">
        <f>VLOOKUP($A$1318,Raport5!$B$8:$T$280,15)</f>
        <v>89.5</v>
      </c>
      <c r="P1322" s="84">
        <f>VLOOKUP($A$1318,Raport5!$B$8:$T$280,16)</f>
        <v>88</v>
      </c>
      <c r="Q1322" s="84">
        <f>VLOOKUP($A$1318,Raport5!$B$8:$T$280,17)</f>
        <v>96</v>
      </c>
      <c r="R1322" s="84">
        <f>VLOOKUP($A$1318,Raport5!$B$8:$T$280,18)</f>
        <v>93</v>
      </c>
      <c r="S1322" s="38">
        <f t="shared" si="723"/>
        <v>1388</v>
      </c>
      <c r="T1322" s="38">
        <f t="shared" si="725"/>
        <v>92.53</v>
      </c>
      <c r="U1322" s="375"/>
      <c r="V1322" s="340"/>
    </row>
    <row r="1323" spans="1:22" ht="15" customHeight="1">
      <c r="A1323" s="361"/>
      <c r="B1323" s="78">
        <f>VLOOKUP($A$1318,PresensiMIPA!$A$7:$W$360,2)</f>
        <v>12234</v>
      </c>
      <c r="C1323" s="35" t="s">
        <v>67</v>
      </c>
      <c r="D1323" s="84">
        <f>VLOOKUP($A$1318,Raport6!$B$8:$T$280,4)</f>
        <v>95</v>
      </c>
      <c r="E1323" s="84">
        <f>VLOOKUP($A$1318,Raport6!$B$8:$T$280,5)</f>
        <v>97</v>
      </c>
      <c r="F1323" s="84">
        <f>VLOOKUP($A$1318,Raport6!$B$8:$T$280,6)</f>
        <v>95</v>
      </c>
      <c r="G1323" s="84">
        <f>VLOOKUP($A$1318,Raport6!$B$8:$T$280,7)</f>
        <v>92</v>
      </c>
      <c r="H1323" s="84">
        <f>VLOOKUP($A$1318,Raport6!$B$8:$T$280,8)</f>
        <v>93.5</v>
      </c>
      <c r="I1323" s="84">
        <f>VLOOKUP($A$1318,Raport6!$B$8:$T$280,9)</f>
        <v>91</v>
      </c>
      <c r="J1323" s="84">
        <f>VLOOKUP($A$1318,Raport6!$B$8:$T$280,10)</f>
        <v>97</v>
      </c>
      <c r="K1323" s="84">
        <f>VLOOKUP($A$1318,Raport6!$B$8:$T$280,11)</f>
        <v>97</v>
      </c>
      <c r="L1323" s="84">
        <f>VLOOKUP($A$1318,Raport6!$B$8:$T$280,12)</f>
        <v>94</v>
      </c>
      <c r="M1323" s="84">
        <f>VLOOKUP($A$1318,Raport6!$B$8:$T$280,13)</f>
        <v>98</v>
      </c>
      <c r="N1323" s="84">
        <f>VLOOKUP($A$1318,Raport6!$B$8:$T$280,14)</f>
        <v>95</v>
      </c>
      <c r="O1323" s="84">
        <f>VLOOKUP($A$1318,Raport6!$B$8:$T$280,15)</f>
        <v>93</v>
      </c>
      <c r="P1323" s="84">
        <f>VLOOKUP($A$1318,Raport6!$B$8:$T$280,16)</f>
        <v>88</v>
      </c>
      <c r="Q1323" s="84">
        <f>VLOOKUP($A$1318,Raport6!$B$8:$T$280,17)</f>
        <v>96</v>
      </c>
      <c r="R1323" s="84">
        <f>VLOOKUP($A$1318,Raport6!$B$8:$T$280,18)</f>
        <v>94.5</v>
      </c>
      <c r="S1323" s="38">
        <f t="shared" si="723"/>
        <v>1416</v>
      </c>
      <c r="T1323" s="38">
        <f t="shared" si="725"/>
        <v>94.4</v>
      </c>
      <c r="U1323" s="375"/>
      <c r="V1323" s="340"/>
    </row>
    <row r="1324" spans="1:22" ht="15" customHeight="1">
      <c r="A1324" s="361"/>
      <c r="B1324" s="78" t="str">
        <f>VLOOKUP($A$1318,PresensiMIPA!$A$7:$W$360,3)</f>
        <v>0042550074</v>
      </c>
      <c r="C1324" s="28" t="s">
        <v>21</v>
      </c>
      <c r="D1324" s="40">
        <f t="shared" ref="D1324:S1324" si="726">ROUND(((D1318+D1319+D1320+D1321+D1322+D1323)/6),2)</f>
        <v>89.08</v>
      </c>
      <c r="E1324" s="40">
        <f t="shared" si="726"/>
        <v>92.42</v>
      </c>
      <c r="F1324" s="40">
        <f t="shared" si="726"/>
        <v>87.42</v>
      </c>
      <c r="G1324" s="40">
        <f t="shared" si="726"/>
        <v>88.75</v>
      </c>
      <c r="H1324" s="40">
        <f t="shared" si="726"/>
        <v>88.5</v>
      </c>
      <c r="I1324" s="40">
        <f t="shared" si="726"/>
        <v>88.08</v>
      </c>
      <c r="J1324" s="40">
        <f t="shared" si="726"/>
        <v>92.58</v>
      </c>
      <c r="K1324" s="40">
        <f t="shared" si="726"/>
        <v>86.83</v>
      </c>
      <c r="L1324" s="40">
        <f t="shared" si="726"/>
        <v>88.67</v>
      </c>
      <c r="M1324" s="40">
        <f t="shared" ref="M1324" si="727">ROUND(((M1318+M1319+M1320+M1321+M1322+M1323)/6),2)</f>
        <v>90.25</v>
      </c>
      <c r="N1324" s="40">
        <f t="shared" si="726"/>
        <v>88.42</v>
      </c>
      <c r="O1324" s="40">
        <f t="shared" si="726"/>
        <v>85.08</v>
      </c>
      <c r="P1324" s="40">
        <f t="shared" si="726"/>
        <v>84.33</v>
      </c>
      <c r="Q1324" s="40">
        <f t="shared" si="726"/>
        <v>88.17</v>
      </c>
      <c r="R1324" s="40">
        <f t="shared" si="726"/>
        <v>90</v>
      </c>
      <c r="S1324" s="39">
        <f t="shared" si="726"/>
        <v>1328.58</v>
      </c>
      <c r="T1324" s="40">
        <f t="shared" si="725"/>
        <v>88.57</v>
      </c>
      <c r="U1324" s="375"/>
      <c r="V1324" s="340"/>
    </row>
    <row r="1325" spans="1:22" ht="15" customHeight="1">
      <c r="A1325" s="361"/>
      <c r="B1325" s="78"/>
      <c r="C1325" s="28" t="s">
        <v>206</v>
      </c>
      <c r="D1325" s="79">
        <f>VLOOKUP($A$1318,'Nilai USP'!$B$8:$T$280,4)</f>
        <v>99</v>
      </c>
      <c r="E1325" s="79">
        <f>VLOOKUP($A$1318,'Nilai USP'!$B$8:$T$280,5)</f>
        <v>89.230769230769226</v>
      </c>
      <c r="F1325" s="79">
        <f>VLOOKUP($A$1318,'Nilai USP'!$B$8:$T$280,6)</f>
        <v>94</v>
      </c>
      <c r="G1325" s="79">
        <f>VLOOKUP($A$1318,'Nilai USP'!$B$8:$T$280,7)</f>
        <v>95</v>
      </c>
      <c r="H1325" s="79">
        <f>VLOOKUP($A$1318,'Nilai USP'!$B$8:$T$280,8)</f>
        <v>90</v>
      </c>
      <c r="I1325" s="79">
        <f>VLOOKUP($A$1318,'Nilai USP'!$B$8:$T$280,9)</f>
        <v>92</v>
      </c>
      <c r="J1325" s="79">
        <f>VLOOKUP($A$1318,'Nilai USP'!$B$8:$T$280,10)</f>
        <v>95</v>
      </c>
      <c r="K1325" s="79">
        <f>VLOOKUP($A$1318,'Nilai USP'!$B$8:$T$280,11)</f>
        <v>95</v>
      </c>
      <c r="L1325" s="79">
        <f>VLOOKUP($A$1318,'Nilai USP'!$B$8:$T$280,12)</f>
        <v>94</v>
      </c>
      <c r="M1325" s="79">
        <f>VLOOKUP($A$1318,'Nilai USP'!$B$8:$T$280,13)</f>
        <v>99.117647058823536</v>
      </c>
      <c r="N1325" s="79">
        <f>VLOOKUP($A$1318,'Nilai USP'!$B$8:$T$280,14)</f>
        <v>89</v>
      </c>
      <c r="O1325" s="79">
        <f>VLOOKUP($A$1318,'Nilai USP'!$B$8:$T$280,15)</f>
        <v>83</v>
      </c>
      <c r="P1325" s="79">
        <f>VLOOKUP($A$1318,'Nilai USP'!$B$8:$T$280,16)</f>
        <v>90</v>
      </c>
      <c r="Q1325" s="79">
        <f>VLOOKUP($A$1318,'Nilai USP'!$B$8:$T$280,17)</f>
        <v>86</v>
      </c>
      <c r="R1325" s="79">
        <f>VLOOKUP($A$1318,'Nilai USP'!$B$8:$T$280,18)</f>
        <v>88</v>
      </c>
      <c r="S1325" s="38">
        <f t="shared" ref="S1325:S1332" si="728">SUM(D1325:R1325)</f>
        <v>1378.3484162895929</v>
      </c>
      <c r="T1325" s="38">
        <f t="shared" si="725"/>
        <v>91.89</v>
      </c>
      <c r="U1325" s="375"/>
      <c r="V1325" s="340"/>
    </row>
    <row r="1326" spans="1:22" ht="15" customHeight="1" thickBot="1">
      <c r="A1326" s="362"/>
      <c r="B1326" s="29"/>
      <c r="C1326" s="37" t="s">
        <v>205</v>
      </c>
      <c r="D1326" s="41">
        <f t="shared" ref="D1326:R1326" si="729">ROUND((D1324*$V$6+D1325*$V$7),0)</f>
        <v>94</v>
      </c>
      <c r="E1326" s="41">
        <f t="shared" si="729"/>
        <v>91</v>
      </c>
      <c r="F1326" s="41">
        <f t="shared" si="729"/>
        <v>91</v>
      </c>
      <c r="G1326" s="41">
        <f t="shared" si="729"/>
        <v>92</v>
      </c>
      <c r="H1326" s="41">
        <f t="shared" si="729"/>
        <v>89</v>
      </c>
      <c r="I1326" s="41">
        <f t="shared" si="729"/>
        <v>90</v>
      </c>
      <c r="J1326" s="41">
        <f t="shared" si="729"/>
        <v>94</v>
      </c>
      <c r="K1326" s="41">
        <f t="shared" si="729"/>
        <v>91</v>
      </c>
      <c r="L1326" s="41">
        <f t="shared" si="729"/>
        <v>91</v>
      </c>
      <c r="M1326" s="41">
        <f t="shared" si="729"/>
        <v>95</v>
      </c>
      <c r="N1326" s="41">
        <f t="shared" si="729"/>
        <v>89</v>
      </c>
      <c r="O1326" s="41">
        <f t="shared" si="729"/>
        <v>84</v>
      </c>
      <c r="P1326" s="41">
        <f t="shared" si="729"/>
        <v>87</v>
      </c>
      <c r="Q1326" s="41">
        <f t="shared" si="729"/>
        <v>87</v>
      </c>
      <c r="R1326" s="41">
        <f t="shared" si="729"/>
        <v>89</v>
      </c>
      <c r="S1326" s="41">
        <f t="shared" si="728"/>
        <v>1354</v>
      </c>
      <c r="T1326" s="41">
        <f t="shared" si="725"/>
        <v>90.27</v>
      </c>
      <c r="U1326" s="376"/>
      <c r="V1326" s="341"/>
    </row>
    <row r="1327" spans="1:22" ht="15" customHeight="1" thickTop="1">
      <c r="A1327" s="377">
        <v>147</v>
      </c>
      <c r="B1327" s="26"/>
      <c r="C1327" s="34" t="s">
        <v>34</v>
      </c>
      <c r="D1327" s="83">
        <f>VLOOKUP($A$1327,Raport1!$B$8:$T$280,4)</f>
        <v>77.5</v>
      </c>
      <c r="E1327" s="83">
        <f>VLOOKUP($A$1327,Raport1!$B$8:$T$280,5)</f>
        <v>76</v>
      </c>
      <c r="F1327" s="83">
        <f>VLOOKUP($A$1327,Raport1!$B$8:$T$280,6)</f>
        <v>73</v>
      </c>
      <c r="G1327" s="83">
        <f>VLOOKUP($A$1327,Raport1!$B$8:$T$280,7)</f>
        <v>76</v>
      </c>
      <c r="H1327" s="83">
        <f>VLOOKUP($A$1327,Raport1!$B$8:$T$280,8)</f>
        <v>76</v>
      </c>
      <c r="I1327" s="83">
        <f>VLOOKUP($A$1327,Raport1!$B$8:$T$280,9)</f>
        <v>78</v>
      </c>
      <c r="J1327" s="83">
        <f>VLOOKUP($A$1327,Raport1!$B$8:$T$280,10)</f>
        <v>83</v>
      </c>
      <c r="K1327" s="83">
        <f>VLOOKUP($A$1327,Raport1!$B$8:$T$280,11)</f>
        <v>78</v>
      </c>
      <c r="L1327" s="83">
        <f>VLOOKUP($A$1327,Raport1!$B$8:$T$280,12)</f>
        <v>79</v>
      </c>
      <c r="M1327" s="83">
        <f>VLOOKUP($A$1327,Raport1!$B$8:$T$280,13)</f>
        <v>76</v>
      </c>
      <c r="N1327" s="83">
        <f>VLOOKUP($A$1327,Raport1!$B$8:$T$280,14)</f>
        <v>75</v>
      </c>
      <c r="O1327" s="83">
        <f>VLOOKUP($A$1327,Raport1!$B$8:$T$280,15)</f>
        <v>74</v>
      </c>
      <c r="P1327" s="83">
        <f>VLOOKUP($A$1327,Raport1!$B$8:$T$280,16)</f>
        <v>77.5</v>
      </c>
      <c r="Q1327" s="83">
        <f>VLOOKUP($A$1327,Raport1!$B$8:$T$280,17)</f>
        <v>71.5</v>
      </c>
      <c r="R1327" s="83">
        <f>VLOOKUP($A$1327,Raport1!$B$8:$T$280,18)</f>
        <v>78</v>
      </c>
      <c r="S1327" s="80">
        <f t="shared" si="728"/>
        <v>1148.5</v>
      </c>
      <c r="T1327" s="80">
        <f t="shared" ref="T1327:T1335" si="730">ROUND(S1327/COUNT(D1327:R1327),2)</f>
        <v>76.569999999999993</v>
      </c>
      <c r="U1327" s="337" t="s">
        <v>203</v>
      </c>
      <c r="V1327" s="340" t="s">
        <v>33</v>
      </c>
    </row>
    <row r="1328" spans="1:22" ht="15" customHeight="1">
      <c r="A1328" s="361"/>
      <c r="B1328" s="26"/>
      <c r="C1328" s="35" t="s">
        <v>35</v>
      </c>
      <c r="D1328" s="84">
        <f>VLOOKUP($A$1327,Raport2!$B$8:$T$280,4)</f>
        <v>79.5</v>
      </c>
      <c r="E1328" s="84">
        <f>VLOOKUP($A$1327,Raport2!$B$8:$T$280,5)</f>
        <v>78</v>
      </c>
      <c r="F1328" s="84">
        <f>VLOOKUP($A$1327,Raport2!$B$8:$T$280,6)</f>
        <v>74</v>
      </c>
      <c r="G1328" s="84">
        <f>VLOOKUP($A$1327,Raport2!$B$8:$T$280,7)</f>
        <v>80</v>
      </c>
      <c r="H1328" s="84">
        <f>VLOOKUP($A$1327,Raport2!$B$8:$T$280,8)</f>
        <v>76</v>
      </c>
      <c r="I1328" s="84">
        <f>VLOOKUP($A$1327,Raport2!$B$8:$T$280,9)</f>
        <v>81</v>
      </c>
      <c r="J1328" s="84">
        <f>VLOOKUP($A$1327,Raport2!$B$8:$T$280,10)</f>
        <v>84</v>
      </c>
      <c r="K1328" s="84">
        <f>VLOOKUP($A$1327,Raport2!$B$8:$T$280,11)</f>
        <v>80.5</v>
      </c>
      <c r="L1328" s="84">
        <f>VLOOKUP($A$1327,Raport2!$B$8:$T$280,12)</f>
        <v>82.5</v>
      </c>
      <c r="M1328" s="84">
        <f>VLOOKUP($A$1327,Raport2!$B$8:$T$280,13)</f>
        <v>76.5</v>
      </c>
      <c r="N1328" s="84">
        <f>VLOOKUP($A$1327,Raport2!$B$8:$T$280,14)</f>
        <v>80</v>
      </c>
      <c r="O1328" s="84">
        <f>VLOOKUP($A$1327,Raport2!$B$8:$T$280,15)</f>
        <v>77.5</v>
      </c>
      <c r="P1328" s="84">
        <f>VLOOKUP($A$1327,Raport2!$B$8:$T$280,16)</f>
        <v>80</v>
      </c>
      <c r="Q1328" s="84">
        <f>VLOOKUP($A$1327,Raport2!$B$8:$T$280,17)</f>
        <v>79.5</v>
      </c>
      <c r="R1328" s="84">
        <f>VLOOKUP($A$1327,Raport2!$B$8:$T$280,18)</f>
        <v>85.5</v>
      </c>
      <c r="S1328" s="38">
        <f t="shared" si="728"/>
        <v>1194.5</v>
      </c>
      <c r="T1328" s="38">
        <f t="shared" si="730"/>
        <v>79.63</v>
      </c>
      <c r="U1328" s="375"/>
      <c r="V1328" s="340"/>
    </row>
    <row r="1329" spans="1:22" ht="15" customHeight="1">
      <c r="A1329" s="361"/>
      <c r="B1329" s="342" t="str">
        <f>VLOOKUP($A$1327,PresensiMIPA!$A$7:$W$360,7)</f>
        <v>Hifdho Aby Kholik</v>
      </c>
      <c r="C1329" s="35" t="s">
        <v>22</v>
      </c>
      <c r="D1329" s="84">
        <f>VLOOKUP($A$1327,Raport3!$B$8:$T$280,4)</f>
        <v>83</v>
      </c>
      <c r="E1329" s="84">
        <f>VLOOKUP($A$1327,Raport3!$B$8:$T$280,5)</f>
        <v>79</v>
      </c>
      <c r="F1329" s="84">
        <f>VLOOKUP($A$1327,Raport3!$B$8:$T$280,6)</f>
        <v>78.5</v>
      </c>
      <c r="G1329" s="84">
        <f>VLOOKUP($A$1327,Raport3!$B$8:$T$280,7)</f>
        <v>82</v>
      </c>
      <c r="H1329" s="84">
        <f>VLOOKUP($A$1327,Raport3!$B$8:$T$280,8)</f>
        <v>80</v>
      </c>
      <c r="I1329" s="84">
        <f>VLOOKUP($A$1327,Raport3!$B$8:$T$280,9)</f>
        <v>84</v>
      </c>
      <c r="J1329" s="84">
        <f>VLOOKUP($A$1327,Raport3!$B$8:$T$280,10)</f>
        <v>82</v>
      </c>
      <c r="K1329" s="84">
        <f>VLOOKUP($A$1327,Raport3!$B$8:$T$280,11)</f>
        <v>85</v>
      </c>
      <c r="L1329" s="84">
        <f>VLOOKUP($A$1327,Raport3!$B$8:$T$280,12)</f>
        <v>80.5</v>
      </c>
      <c r="M1329" s="84">
        <f>VLOOKUP($A$1327,Raport3!$B$8:$T$280,13)</f>
        <v>80.5</v>
      </c>
      <c r="N1329" s="84">
        <f>VLOOKUP($A$1327,Raport3!$B$8:$T$280,14)</f>
        <v>85.5</v>
      </c>
      <c r="O1329" s="84">
        <f>VLOOKUP($A$1327,Raport3!$B$8:$T$280,15)</f>
        <v>77</v>
      </c>
      <c r="P1329" s="84">
        <f>VLOOKUP($A$1327,Raport3!$B$8:$T$280,16)</f>
        <v>82.5</v>
      </c>
      <c r="Q1329" s="84">
        <f>VLOOKUP($A$1327,Raport3!$B$8:$T$280,17)</f>
        <v>82</v>
      </c>
      <c r="R1329" s="84">
        <f>VLOOKUP($A$1327,Raport3!$B$8:$T$280,18)</f>
        <v>84.5</v>
      </c>
      <c r="S1329" s="38">
        <f t="shared" si="728"/>
        <v>1226</v>
      </c>
      <c r="T1329" s="38">
        <f t="shared" si="730"/>
        <v>81.73</v>
      </c>
      <c r="U1329" s="375"/>
      <c r="V1329" s="340"/>
    </row>
    <row r="1330" spans="1:22" ht="15" customHeight="1">
      <c r="A1330" s="361"/>
      <c r="B1330" s="342"/>
      <c r="C1330" s="35" t="s">
        <v>23</v>
      </c>
      <c r="D1330" s="84">
        <f>VLOOKUP($A$1327,Raport4!$B$8:$T$255,4)</f>
        <v>83</v>
      </c>
      <c r="E1330" s="84">
        <f>VLOOKUP($A$1327,Raport4!$B$8:$T$255,5)</f>
        <v>79</v>
      </c>
      <c r="F1330" s="84">
        <f>VLOOKUP($A$1327,Raport4!$B$8:$T$255,6)</f>
        <v>79.5</v>
      </c>
      <c r="G1330" s="84">
        <f>VLOOKUP($A$1327,Raport4!$B$8:$T$255,7)</f>
        <v>83</v>
      </c>
      <c r="H1330" s="84">
        <f>VLOOKUP($A$1327,Raport4!$B$8:$T$255,8)</f>
        <v>75</v>
      </c>
      <c r="I1330" s="84">
        <f>VLOOKUP($A$1327,Raport4!$B$8:$T$255,9)</f>
        <v>84</v>
      </c>
      <c r="J1330" s="84">
        <f>VLOOKUP($A$1327,Raport4!$B$8:$T$255,10)</f>
        <v>83</v>
      </c>
      <c r="K1330" s="84">
        <f>VLOOKUP($A$1327,Raport4!$B$8:$T$255,11)</f>
        <v>86</v>
      </c>
      <c r="L1330" s="84">
        <f>VLOOKUP($A$1327,Raport4!$B$8:$T$255,12)</f>
        <v>80</v>
      </c>
      <c r="M1330" s="84">
        <f>VLOOKUP($A$1327,Raport4!$B$8:$T$255,12)</f>
        <v>80</v>
      </c>
      <c r="N1330" s="84">
        <f>VLOOKUP($A$1327,Raport4!$B$8:$T$255,14)</f>
        <v>82.5</v>
      </c>
      <c r="O1330" s="84">
        <f>VLOOKUP($A$1327,Raport4!$B$8:$T$255,15)</f>
        <v>76</v>
      </c>
      <c r="P1330" s="84">
        <f>VLOOKUP($A$1327,Raport4!$B$8:$T$255,16)</f>
        <v>81</v>
      </c>
      <c r="Q1330" s="84">
        <f>VLOOKUP($A$1327,Raport4!$B$8:$T$255,17)</f>
        <v>82.5</v>
      </c>
      <c r="R1330" s="84">
        <f>VLOOKUP($A$1327,Raport4!$B$8:$T$255,18)</f>
        <v>83.5</v>
      </c>
      <c r="S1330" s="38">
        <f t="shared" si="728"/>
        <v>1218</v>
      </c>
      <c r="T1330" s="38">
        <f t="shared" si="730"/>
        <v>81.2</v>
      </c>
      <c r="U1330" s="375"/>
      <c r="V1330" s="340"/>
    </row>
    <row r="1331" spans="1:22" ht="15" customHeight="1">
      <c r="A1331" s="361"/>
      <c r="B1331" s="77" t="str">
        <f>VLOOKUP($A$1327,PresensiMIPA!$A$7:$W$360,4)</f>
        <v>3526013004040001</v>
      </c>
      <c r="C1331" s="35" t="s">
        <v>24</v>
      </c>
      <c r="D1331" s="84">
        <f>VLOOKUP($A$1327,Raport5!$B$8:$T$280,4)</f>
        <v>86</v>
      </c>
      <c r="E1331" s="84">
        <f>VLOOKUP($A$1327,Raport5!$B$8:$T$280,5)</f>
        <v>84</v>
      </c>
      <c r="F1331" s="84">
        <f>VLOOKUP($A$1327,Raport5!$B$8:$T$280,6)</f>
        <v>78</v>
      </c>
      <c r="G1331" s="84">
        <f>VLOOKUP($A$1327,Raport5!$B$8:$T$280,7)</f>
        <v>85</v>
      </c>
      <c r="H1331" s="84">
        <f>VLOOKUP($A$1327,Raport5!$B$8:$T$280,8)</f>
        <v>92.5</v>
      </c>
      <c r="I1331" s="84">
        <f>VLOOKUP($A$1327,Raport5!$B$8:$T$280,9)</f>
        <v>84.5</v>
      </c>
      <c r="J1331" s="84">
        <f>VLOOKUP($A$1327,Raport5!$B$8:$T$280,10)</f>
        <v>88.5</v>
      </c>
      <c r="K1331" s="84">
        <f>VLOOKUP($A$1327,Raport5!$B$8:$T$280,11)</f>
        <v>92</v>
      </c>
      <c r="L1331" s="84">
        <f>VLOOKUP($A$1327,Raport5!$B$8:$T$280,12)</f>
        <v>87</v>
      </c>
      <c r="M1331" s="84">
        <f>VLOOKUP($A$1327,Raport5!$B$8:$T$280,13)</f>
        <v>81</v>
      </c>
      <c r="N1331" s="84">
        <f>VLOOKUP($A$1327,Raport5!$B$8:$T$280,14)</f>
        <v>84.5</v>
      </c>
      <c r="O1331" s="84">
        <f>VLOOKUP($A$1327,Raport5!$B$8:$T$280,15)</f>
        <v>86</v>
      </c>
      <c r="P1331" s="84">
        <f>VLOOKUP($A$1327,Raport5!$B$8:$T$280,16)</f>
        <v>79</v>
      </c>
      <c r="Q1331" s="84">
        <f>VLOOKUP($A$1327,Raport5!$B$8:$T$280,17)</f>
        <v>86.5</v>
      </c>
      <c r="R1331" s="84">
        <f>VLOOKUP($A$1327,Raport5!$B$8:$T$280,18)</f>
        <v>83.5</v>
      </c>
      <c r="S1331" s="38">
        <f t="shared" si="728"/>
        <v>1278</v>
      </c>
      <c r="T1331" s="38">
        <f t="shared" si="730"/>
        <v>85.2</v>
      </c>
      <c r="U1331" s="375"/>
      <c r="V1331" s="340"/>
    </row>
    <row r="1332" spans="1:22" ht="15" customHeight="1">
      <c r="A1332" s="361"/>
      <c r="B1332" s="78">
        <f>VLOOKUP($A$1327,PresensiMIPA!$A$7:$W$360,2)</f>
        <v>12270</v>
      </c>
      <c r="C1332" s="35" t="s">
        <v>67</v>
      </c>
      <c r="D1332" s="84">
        <f>VLOOKUP($A$1327,Raport6!$B$8:$T$280,4)</f>
        <v>91</v>
      </c>
      <c r="E1332" s="84">
        <f>VLOOKUP($A$1327,Raport6!$B$8:$T$280,5)</f>
        <v>88</v>
      </c>
      <c r="F1332" s="84">
        <f>VLOOKUP($A$1327,Raport6!$B$8:$T$280,6)</f>
        <v>79</v>
      </c>
      <c r="G1332" s="84">
        <f>VLOOKUP($A$1327,Raport6!$B$8:$T$280,7)</f>
        <v>85</v>
      </c>
      <c r="H1332" s="84">
        <f>VLOOKUP($A$1327,Raport6!$B$8:$T$280,8)</f>
        <v>92.5</v>
      </c>
      <c r="I1332" s="84">
        <f>VLOOKUP($A$1327,Raport6!$B$8:$T$280,9)</f>
        <v>86.5</v>
      </c>
      <c r="J1332" s="84">
        <f>VLOOKUP($A$1327,Raport6!$B$8:$T$280,10)</f>
        <v>90.5</v>
      </c>
      <c r="K1332" s="84">
        <f>VLOOKUP($A$1327,Raport6!$B$8:$T$280,11)</f>
        <v>95.5</v>
      </c>
      <c r="L1332" s="84">
        <f>VLOOKUP($A$1327,Raport6!$B$8:$T$280,12)</f>
        <v>85.5</v>
      </c>
      <c r="M1332" s="84">
        <f>VLOOKUP($A$1327,Raport6!$B$8:$T$280,13)</f>
        <v>85</v>
      </c>
      <c r="N1332" s="84">
        <f>VLOOKUP($A$1327,Raport6!$B$8:$T$280,14)</f>
        <v>84.5</v>
      </c>
      <c r="O1332" s="84">
        <f>VLOOKUP($A$1327,Raport6!$B$8:$T$280,15)</f>
        <v>86.5</v>
      </c>
      <c r="P1332" s="84">
        <f>VLOOKUP($A$1327,Raport6!$B$8:$T$280,16)</f>
        <v>82.5</v>
      </c>
      <c r="Q1332" s="84">
        <f>VLOOKUP($A$1327,Raport6!$B$8:$T$280,17)</f>
        <v>86.5</v>
      </c>
      <c r="R1332" s="84">
        <f>VLOOKUP($A$1327,Raport6!$B$8:$T$280,18)</f>
        <v>87</v>
      </c>
      <c r="S1332" s="38">
        <f t="shared" si="728"/>
        <v>1305.5</v>
      </c>
      <c r="T1332" s="38">
        <f t="shared" si="730"/>
        <v>87.03</v>
      </c>
      <c r="U1332" s="375"/>
      <c r="V1332" s="340"/>
    </row>
    <row r="1333" spans="1:22" ht="15" customHeight="1">
      <c r="A1333" s="361"/>
      <c r="B1333" s="78" t="str">
        <f>VLOOKUP($A$1327,PresensiMIPA!$A$7:$W$360,3)</f>
        <v>0048229707</v>
      </c>
      <c r="C1333" s="28" t="s">
        <v>21</v>
      </c>
      <c r="D1333" s="40">
        <f t="shared" ref="D1333:S1333" si="731">ROUND(((D1327+D1328+D1329+D1330+D1331+D1332)/6),2)</f>
        <v>83.33</v>
      </c>
      <c r="E1333" s="40">
        <f t="shared" si="731"/>
        <v>80.67</v>
      </c>
      <c r="F1333" s="40">
        <f t="shared" si="731"/>
        <v>77</v>
      </c>
      <c r="G1333" s="40">
        <f t="shared" si="731"/>
        <v>81.83</v>
      </c>
      <c r="H1333" s="40">
        <f t="shared" si="731"/>
        <v>82</v>
      </c>
      <c r="I1333" s="40">
        <f t="shared" si="731"/>
        <v>83</v>
      </c>
      <c r="J1333" s="40">
        <f t="shared" si="731"/>
        <v>85.17</v>
      </c>
      <c r="K1333" s="40">
        <f t="shared" si="731"/>
        <v>86.17</v>
      </c>
      <c r="L1333" s="40">
        <f t="shared" si="731"/>
        <v>82.42</v>
      </c>
      <c r="M1333" s="40">
        <f t="shared" ref="M1333" si="732">ROUND(((M1327+M1328+M1329+M1330+M1331+M1332)/6),2)</f>
        <v>79.83</v>
      </c>
      <c r="N1333" s="40">
        <f t="shared" si="731"/>
        <v>82</v>
      </c>
      <c r="O1333" s="40">
        <f t="shared" si="731"/>
        <v>79.5</v>
      </c>
      <c r="P1333" s="40">
        <f t="shared" si="731"/>
        <v>80.42</v>
      </c>
      <c r="Q1333" s="40">
        <f t="shared" si="731"/>
        <v>81.42</v>
      </c>
      <c r="R1333" s="40">
        <f t="shared" si="731"/>
        <v>83.67</v>
      </c>
      <c r="S1333" s="39">
        <f t="shared" si="731"/>
        <v>1228.42</v>
      </c>
      <c r="T1333" s="40">
        <f t="shared" si="730"/>
        <v>81.89</v>
      </c>
      <c r="U1333" s="375"/>
      <c r="V1333" s="340"/>
    </row>
    <row r="1334" spans="1:22" ht="15" customHeight="1">
      <c r="A1334" s="361"/>
      <c r="B1334" s="78"/>
      <c r="C1334" s="28" t="s">
        <v>206</v>
      </c>
      <c r="D1334" s="79">
        <f>VLOOKUP($A$1327,'Nilai USP'!$B$8:$T$280,4)</f>
        <v>96</v>
      </c>
      <c r="E1334" s="79">
        <f>VLOOKUP($A$1327,'Nilai USP'!$B$8:$T$280,5)</f>
        <v>86.15384615384616</v>
      </c>
      <c r="F1334" s="79">
        <f>VLOOKUP($A$1327,'Nilai USP'!$B$8:$T$280,6)</f>
        <v>89</v>
      </c>
      <c r="G1334" s="79">
        <f>VLOOKUP($A$1327,'Nilai USP'!$B$8:$T$280,7)</f>
        <v>86</v>
      </c>
      <c r="H1334" s="79">
        <f>VLOOKUP($A$1327,'Nilai USP'!$B$8:$T$280,8)</f>
        <v>87</v>
      </c>
      <c r="I1334" s="79">
        <f>VLOOKUP($A$1327,'Nilai USP'!$B$8:$T$280,9)</f>
        <v>91</v>
      </c>
      <c r="J1334" s="79">
        <f>VLOOKUP($A$1327,'Nilai USP'!$B$8:$T$280,10)</f>
        <v>93</v>
      </c>
      <c r="K1334" s="79">
        <f>VLOOKUP($A$1327,'Nilai USP'!$B$8:$T$280,11)</f>
        <v>96</v>
      </c>
      <c r="L1334" s="79">
        <f>VLOOKUP($A$1327,'Nilai USP'!$B$8:$T$280,12)</f>
        <v>89</v>
      </c>
      <c r="M1334" s="79">
        <f>VLOOKUP($A$1327,'Nilai USP'!$B$8:$T$280,13)</f>
        <v>97.35294117647058</v>
      </c>
      <c r="N1334" s="79">
        <f>VLOOKUP($A$1327,'Nilai USP'!$B$8:$T$280,14)</f>
        <v>78</v>
      </c>
      <c r="O1334" s="79">
        <f>VLOOKUP($A$1327,'Nilai USP'!$B$8:$T$280,15)</f>
        <v>83</v>
      </c>
      <c r="P1334" s="79">
        <f>VLOOKUP($A$1327,'Nilai USP'!$B$8:$T$280,16)</f>
        <v>86</v>
      </c>
      <c r="Q1334" s="79">
        <f>VLOOKUP($A$1327,'Nilai USP'!$B$8:$T$280,17)</f>
        <v>77</v>
      </c>
      <c r="R1334" s="79">
        <f>VLOOKUP($A$1327,'Nilai USP'!$B$8:$T$280,18)</f>
        <v>80</v>
      </c>
      <c r="S1334" s="38">
        <f t="shared" ref="S1334:S1341" si="733">SUM(D1334:R1334)</f>
        <v>1314.5067873303169</v>
      </c>
      <c r="T1334" s="38">
        <f t="shared" si="730"/>
        <v>87.63</v>
      </c>
      <c r="U1334" s="375"/>
      <c r="V1334" s="340"/>
    </row>
    <row r="1335" spans="1:22" ht="15" customHeight="1" thickBot="1">
      <c r="A1335" s="362"/>
      <c r="B1335" s="29"/>
      <c r="C1335" s="37" t="s">
        <v>205</v>
      </c>
      <c r="D1335" s="41">
        <f t="shared" ref="D1335:R1335" si="734">ROUND((D1333*$V$6+D1334*$V$7),0)</f>
        <v>90</v>
      </c>
      <c r="E1335" s="41">
        <f t="shared" si="734"/>
        <v>83</v>
      </c>
      <c r="F1335" s="41">
        <f t="shared" si="734"/>
        <v>83</v>
      </c>
      <c r="G1335" s="41">
        <f t="shared" si="734"/>
        <v>84</v>
      </c>
      <c r="H1335" s="41">
        <f t="shared" si="734"/>
        <v>85</v>
      </c>
      <c r="I1335" s="41">
        <f t="shared" si="734"/>
        <v>87</v>
      </c>
      <c r="J1335" s="41">
        <f t="shared" si="734"/>
        <v>89</v>
      </c>
      <c r="K1335" s="41">
        <f t="shared" si="734"/>
        <v>91</v>
      </c>
      <c r="L1335" s="41">
        <f t="shared" si="734"/>
        <v>86</v>
      </c>
      <c r="M1335" s="41">
        <f t="shared" si="734"/>
        <v>89</v>
      </c>
      <c r="N1335" s="41">
        <f t="shared" si="734"/>
        <v>80</v>
      </c>
      <c r="O1335" s="41">
        <f t="shared" si="734"/>
        <v>81</v>
      </c>
      <c r="P1335" s="41">
        <f t="shared" si="734"/>
        <v>83</v>
      </c>
      <c r="Q1335" s="41">
        <f t="shared" si="734"/>
        <v>79</v>
      </c>
      <c r="R1335" s="41">
        <f t="shared" si="734"/>
        <v>82</v>
      </c>
      <c r="S1335" s="41">
        <f t="shared" si="733"/>
        <v>1272</v>
      </c>
      <c r="T1335" s="41">
        <f t="shared" si="730"/>
        <v>84.8</v>
      </c>
      <c r="U1335" s="376"/>
      <c r="V1335" s="341"/>
    </row>
    <row r="1336" spans="1:22" ht="15" customHeight="1" thickTop="1">
      <c r="A1336" s="377">
        <v>148</v>
      </c>
      <c r="B1336" s="26"/>
      <c r="C1336" s="34" t="s">
        <v>34</v>
      </c>
      <c r="D1336" s="83">
        <f>VLOOKUP($A$1336,Raport1!$B$8:$T$280,4)</f>
        <v>75.5</v>
      </c>
      <c r="E1336" s="83">
        <f>VLOOKUP($A$1336,Raport1!$B$8:$T$280,5)</f>
        <v>79.5</v>
      </c>
      <c r="F1336" s="83">
        <f>VLOOKUP($A$1336,Raport1!$B$8:$T$280,6)</f>
        <v>74.5</v>
      </c>
      <c r="G1336" s="83">
        <f>VLOOKUP($A$1336,Raport1!$B$8:$T$280,7)</f>
        <v>74</v>
      </c>
      <c r="H1336" s="83">
        <f>VLOOKUP($A$1336,Raport1!$B$8:$T$280,8)</f>
        <v>78</v>
      </c>
      <c r="I1336" s="83">
        <f>VLOOKUP($A$1336,Raport1!$B$8:$T$280,9)</f>
        <v>77.5</v>
      </c>
      <c r="J1336" s="83">
        <f>VLOOKUP($A$1336,Raport1!$B$8:$T$280,10)</f>
        <v>84</v>
      </c>
      <c r="K1336" s="83">
        <f>VLOOKUP($A$1336,Raport1!$B$8:$T$280,11)</f>
        <v>77</v>
      </c>
      <c r="L1336" s="83">
        <f>VLOOKUP($A$1336,Raport1!$B$8:$T$280,12)</f>
        <v>83</v>
      </c>
      <c r="M1336" s="83">
        <f>VLOOKUP($A$1336,Raport1!$B$8:$T$280,13)</f>
        <v>75.5</v>
      </c>
      <c r="N1336" s="83">
        <f>VLOOKUP($A$1336,Raport1!$B$8:$T$280,14)</f>
        <v>71</v>
      </c>
      <c r="O1336" s="83">
        <f>VLOOKUP($A$1336,Raport1!$B$8:$T$280,15)</f>
        <v>77.5</v>
      </c>
      <c r="P1336" s="83">
        <f>VLOOKUP($A$1336,Raport1!$B$8:$T$280,16)</f>
        <v>78.5</v>
      </c>
      <c r="Q1336" s="83">
        <f>VLOOKUP($A$1336,Raport1!$B$8:$T$280,17)</f>
        <v>75</v>
      </c>
      <c r="R1336" s="83">
        <f>VLOOKUP($A$1336,Raport1!$B$8:$T$280,18)</f>
        <v>80</v>
      </c>
      <c r="S1336" s="80">
        <f t="shared" si="733"/>
        <v>1160.5</v>
      </c>
      <c r="T1336" s="80">
        <f t="shared" ref="T1336:T1344" si="735">ROUND(S1336/COUNT(D1336:R1336),2)</f>
        <v>77.37</v>
      </c>
      <c r="U1336" s="337" t="s">
        <v>203</v>
      </c>
      <c r="V1336" s="340" t="s">
        <v>33</v>
      </c>
    </row>
    <row r="1337" spans="1:22" ht="15" customHeight="1">
      <c r="A1337" s="361"/>
      <c r="B1337" s="26"/>
      <c r="C1337" s="35" t="s">
        <v>35</v>
      </c>
      <c r="D1337" s="84">
        <f>VLOOKUP($A$1336,Raport2!$B$8:$T$280,4)</f>
        <v>78.5</v>
      </c>
      <c r="E1337" s="84">
        <f>VLOOKUP($A$1336,Raport2!$B$8:$T$280,5)</f>
        <v>81</v>
      </c>
      <c r="F1337" s="84">
        <f>VLOOKUP($A$1336,Raport2!$B$8:$T$280,6)</f>
        <v>75</v>
      </c>
      <c r="G1337" s="84">
        <f>VLOOKUP($A$1336,Raport2!$B$8:$T$280,7)</f>
        <v>80</v>
      </c>
      <c r="H1337" s="84">
        <f>VLOOKUP($A$1336,Raport2!$B$8:$T$280,8)</f>
        <v>78</v>
      </c>
      <c r="I1337" s="84">
        <f>VLOOKUP($A$1336,Raport2!$B$8:$T$280,9)</f>
        <v>80</v>
      </c>
      <c r="J1337" s="84">
        <f>VLOOKUP($A$1336,Raport2!$B$8:$T$280,10)</f>
        <v>85</v>
      </c>
      <c r="K1337" s="84">
        <f>VLOOKUP($A$1336,Raport2!$B$8:$T$280,11)</f>
        <v>80.5</v>
      </c>
      <c r="L1337" s="84">
        <f>VLOOKUP($A$1336,Raport2!$B$8:$T$280,12)</f>
        <v>84</v>
      </c>
      <c r="M1337" s="84">
        <f>VLOOKUP($A$1336,Raport2!$B$8:$T$280,13)</f>
        <v>77.5</v>
      </c>
      <c r="N1337" s="84">
        <f>VLOOKUP($A$1336,Raport2!$B$8:$T$280,14)</f>
        <v>79</v>
      </c>
      <c r="O1337" s="84">
        <f>VLOOKUP($A$1336,Raport2!$B$8:$T$280,15)</f>
        <v>80</v>
      </c>
      <c r="P1337" s="84">
        <f>VLOOKUP($A$1336,Raport2!$B$8:$T$280,16)</f>
        <v>81.5</v>
      </c>
      <c r="Q1337" s="84">
        <f>VLOOKUP($A$1336,Raport2!$B$8:$T$280,17)</f>
        <v>78.5</v>
      </c>
      <c r="R1337" s="84">
        <f>VLOOKUP($A$1336,Raport2!$B$8:$T$280,18)</f>
        <v>85.5</v>
      </c>
      <c r="S1337" s="38">
        <f t="shared" si="733"/>
        <v>1204</v>
      </c>
      <c r="T1337" s="38">
        <f t="shared" si="735"/>
        <v>80.27</v>
      </c>
      <c r="U1337" s="375"/>
      <c r="V1337" s="340"/>
    </row>
    <row r="1338" spans="1:22" ht="15" customHeight="1">
      <c r="A1338" s="361"/>
      <c r="B1338" s="342" t="str">
        <f>VLOOKUP($A$1336,PresensiMIPA!$A$7:$W$360,7)</f>
        <v>INAYAH KARSA TRIYANTO</v>
      </c>
      <c r="C1338" s="35" t="s">
        <v>22</v>
      </c>
      <c r="D1338" s="84">
        <f>VLOOKUP($A$1336,Raport3!$B$8:$T$280,4)</f>
        <v>80</v>
      </c>
      <c r="E1338" s="84">
        <f>VLOOKUP($A$1336,Raport3!$B$8:$T$280,5)</f>
        <v>82.5</v>
      </c>
      <c r="F1338" s="84">
        <f>VLOOKUP($A$1336,Raport3!$B$8:$T$280,6)</f>
        <v>85</v>
      </c>
      <c r="G1338" s="84">
        <f>VLOOKUP($A$1336,Raport3!$B$8:$T$280,7)</f>
        <v>82</v>
      </c>
      <c r="H1338" s="84">
        <f>VLOOKUP($A$1336,Raport3!$B$8:$T$280,8)</f>
        <v>85</v>
      </c>
      <c r="I1338" s="84">
        <f>VLOOKUP($A$1336,Raport3!$B$8:$T$280,9)</f>
        <v>85</v>
      </c>
      <c r="J1338" s="84">
        <f>VLOOKUP($A$1336,Raport3!$B$8:$T$280,10)</f>
        <v>85.5</v>
      </c>
      <c r="K1338" s="84">
        <f>VLOOKUP($A$1336,Raport3!$B$8:$T$280,11)</f>
        <v>84</v>
      </c>
      <c r="L1338" s="84">
        <f>VLOOKUP($A$1336,Raport3!$B$8:$T$280,12)</f>
        <v>83</v>
      </c>
      <c r="M1338" s="84">
        <f>VLOOKUP($A$1336,Raport3!$B$8:$T$280,13)</f>
        <v>80</v>
      </c>
      <c r="N1338" s="84">
        <f>VLOOKUP($A$1336,Raport3!$B$8:$T$280,14)</f>
        <v>82.5</v>
      </c>
      <c r="O1338" s="84">
        <f>VLOOKUP($A$1336,Raport3!$B$8:$T$280,15)</f>
        <v>85</v>
      </c>
      <c r="P1338" s="84">
        <f>VLOOKUP($A$1336,Raport3!$B$8:$T$280,16)</f>
        <v>83.5</v>
      </c>
      <c r="Q1338" s="84">
        <f>VLOOKUP($A$1336,Raport3!$B$8:$T$280,17)</f>
        <v>83</v>
      </c>
      <c r="R1338" s="84">
        <f>VLOOKUP($A$1336,Raport3!$B$8:$T$280,18)</f>
        <v>87</v>
      </c>
      <c r="S1338" s="38">
        <f t="shared" si="733"/>
        <v>1253</v>
      </c>
      <c r="T1338" s="38">
        <f t="shared" si="735"/>
        <v>83.53</v>
      </c>
      <c r="U1338" s="375"/>
      <c r="V1338" s="340"/>
    </row>
    <row r="1339" spans="1:22" ht="15" customHeight="1">
      <c r="A1339" s="361"/>
      <c r="B1339" s="342"/>
      <c r="C1339" s="35" t="s">
        <v>23</v>
      </c>
      <c r="D1339" s="84">
        <f>VLOOKUP($A$1336,Raport4!$B$8:$T$255,4)</f>
        <v>83.5</v>
      </c>
      <c r="E1339" s="84">
        <f>VLOOKUP($A$1336,Raport4!$B$8:$T$255,5)</f>
        <v>87</v>
      </c>
      <c r="F1339" s="84">
        <f>VLOOKUP($A$1336,Raport4!$B$8:$T$255,6)</f>
        <v>85.5</v>
      </c>
      <c r="G1339" s="84">
        <f>VLOOKUP($A$1336,Raport4!$B$8:$T$255,7)</f>
        <v>83</v>
      </c>
      <c r="H1339" s="84">
        <f>VLOOKUP($A$1336,Raport4!$B$8:$T$255,8)</f>
        <v>85</v>
      </c>
      <c r="I1339" s="84">
        <f>VLOOKUP($A$1336,Raport4!$B$8:$T$255,9)</f>
        <v>85</v>
      </c>
      <c r="J1339" s="84">
        <f>VLOOKUP($A$1336,Raport4!$B$8:$T$255,10)</f>
        <v>88</v>
      </c>
      <c r="K1339" s="84">
        <f>VLOOKUP($A$1336,Raport4!$B$8:$T$255,11)</f>
        <v>86</v>
      </c>
      <c r="L1339" s="84">
        <f>VLOOKUP($A$1336,Raport4!$B$8:$T$255,12)</f>
        <v>84</v>
      </c>
      <c r="M1339" s="84">
        <f>VLOOKUP($A$1336,Raport4!$B$8:$T$255,12)</f>
        <v>84</v>
      </c>
      <c r="N1339" s="84">
        <f>VLOOKUP($A$1336,Raport4!$B$8:$T$255,14)</f>
        <v>85.5</v>
      </c>
      <c r="O1339" s="84">
        <f>VLOOKUP($A$1336,Raport4!$B$8:$T$255,15)</f>
        <v>85</v>
      </c>
      <c r="P1339" s="84">
        <f>VLOOKUP($A$1336,Raport4!$B$8:$T$255,16)</f>
        <v>81</v>
      </c>
      <c r="Q1339" s="84">
        <f>VLOOKUP($A$1336,Raport4!$B$8:$T$255,17)</f>
        <v>85</v>
      </c>
      <c r="R1339" s="84">
        <f>VLOOKUP($A$1336,Raport4!$B$8:$T$255,18)</f>
        <v>87.5</v>
      </c>
      <c r="S1339" s="38">
        <f t="shared" si="733"/>
        <v>1275</v>
      </c>
      <c r="T1339" s="38">
        <f t="shared" si="735"/>
        <v>85</v>
      </c>
      <c r="U1339" s="375"/>
      <c r="V1339" s="340"/>
    </row>
    <row r="1340" spans="1:22" ht="15" customHeight="1">
      <c r="A1340" s="361"/>
      <c r="B1340" s="77" t="str">
        <f>VLOOKUP($A$1336,PresensiMIPA!$A$7:$W$360,4)</f>
        <v>3526015110040004</v>
      </c>
      <c r="C1340" s="35" t="s">
        <v>24</v>
      </c>
      <c r="D1340" s="84">
        <f>VLOOKUP($A$1336,Raport5!$B$8:$T$280,4)</f>
        <v>86</v>
      </c>
      <c r="E1340" s="84">
        <f>VLOOKUP($A$1336,Raport5!$B$8:$T$280,5)</f>
        <v>89</v>
      </c>
      <c r="F1340" s="84">
        <f>VLOOKUP($A$1336,Raport5!$B$8:$T$280,6)</f>
        <v>81.5</v>
      </c>
      <c r="G1340" s="84">
        <f>VLOOKUP($A$1336,Raport5!$B$8:$T$280,7)</f>
        <v>84.5</v>
      </c>
      <c r="H1340" s="84">
        <f>VLOOKUP($A$1336,Raport5!$B$8:$T$280,8)</f>
        <v>93</v>
      </c>
      <c r="I1340" s="84">
        <f>VLOOKUP($A$1336,Raport5!$B$8:$T$280,9)</f>
        <v>86</v>
      </c>
      <c r="J1340" s="84">
        <f>VLOOKUP($A$1336,Raport5!$B$8:$T$280,10)</f>
        <v>91</v>
      </c>
      <c r="K1340" s="84">
        <f>VLOOKUP($A$1336,Raport5!$B$8:$T$280,11)</f>
        <v>91.5</v>
      </c>
      <c r="L1340" s="84">
        <f>VLOOKUP($A$1336,Raport5!$B$8:$T$280,12)</f>
        <v>87.5</v>
      </c>
      <c r="M1340" s="84">
        <f>VLOOKUP($A$1336,Raport5!$B$8:$T$280,13)</f>
        <v>88</v>
      </c>
      <c r="N1340" s="84">
        <f>VLOOKUP($A$1336,Raport5!$B$8:$T$280,14)</f>
        <v>87</v>
      </c>
      <c r="O1340" s="84">
        <f>VLOOKUP($A$1336,Raport5!$B$8:$T$280,15)</f>
        <v>83.5</v>
      </c>
      <c r="P1340" s="84">
        <f>VLOOKUP($A$1336,Raport5!$B$8:$T$280,16)</f>
        <v>80.5</v>
      </c>
      <c r="Q1340" s="84">
        <f>VLOOKUP($A$1336,Raport5!$B$8:$T$280,17)</f>
        <v>87.5</v>
      </c>
      <c r="R1340" s="84">
        <f>VLOOKUP($A$1336,Raport5!$B$8:$T$280,18)</f>
        <v>88</v>
      </c>
      <c r="S1340" s="38">
        <f t="shared" si="733"/>
        <v>1304.5</v>
      </c>
      <c r="T1340" s="38">
        <f t="shared" si="735"/>
        <v>86.97</v>
      </c>
      <c r="U1340" s="375"/>
      <c r="V1340" s="340"/>
    </row>
    <row r="1341" spans="1:22" ht="15" customHeight="1">
      <c r="A1341" s="361"/>
      <c r="B1341" s="78">
        <f>VLOOKUP($A$1336,PresensiMIPA!$A$7:$W$360,2)</f>
        <v>12280</v>
      </c>
      <c r="C1341" s="35" t="s">
        <v>67</v>
      </c>
      <c r="D1341" s="84">
        <f>VLOOKUP($A$1336,Raport6!$B$8:$T$280,4)</f>
        <v>91</v>
      </c>
      <c r="E1341" s="84">
        <f>VLOOKUP($A$1336,Raport6!$B$8:$T$280,5)</f>
        <v>92</v>
      </c>
      <c r="F1341" s="84">
        <f>VLOOKUP($A$1336,Raport6!$B$8:$T$280,6)</f>
        <v>83</v>
      </c>
      <c r="G1341" s="84">
        <f>VLOOKUP($A$1336,Raport6!$B$8:$T$280,7)</f>
        <v>84.5</v>
      </c>
      <c r="H1341" s="84">
        <f>VLOOKUP($A$1336,Raport6!$B$8:$T$280,8)</f>
        <v>93</v>
      </c>
      <c r="I1341" s="84">
        <f>VLOOKUP($A$1336,Raport6!$B$8:$T$280,9)</f>
        <v>87.5</v>
      </c>
      <c r="J1341" s="84">
        <f>VLOOKUP($A$1336,Raport6!$B$8:$T$280,10)</f>
        <v>92.5</v>
      </c>
      <c r="K1341" s="84">
        <f>VLOOKUP($A$1336,Raport6!$B$8:$T$280,11)</f>
        <v>95.5</v>
      </c>
      <c r="L1341" s="84">
        <f>VLOOKUP($A$1336,Raport6!$B$8:$T$280,12)</f>
        <v>92</v>
      </c>
      <c r="M1341" s="84">
        <f>VLOOKUP($A$1336,Raport6!$B$8:$T$280,13)</f>
        <v>92</v>
      </c>
      <c r="N1341" s="84">
        <f>VLOOKUP($A$1336,Raport6!$B$8:$T$280,14)</f>
        <v>88</v>
      </c>
      <c r="O1341" s="84">
        <f>VLOOKUP($A$1336,Raport6!$B$8:$T$280,15)</f>
        <v>89</v>
      </c>
      <c r="P1341" s="84">
        <f>VLOOKUP($A$1336,Raport6!$B$8:$T$280,16)</f>
        <v>83.5</v>
      </c>
      <c r="Q1341" s="84">
        <f>VLOOKUP($A$1336,Raport6!$B$8:$T$280,17)</f>
        <v>87.5</v>
      </c>
      <c r="R1341" s="84">
        <f>VLOOKUP($A$1336,Raport6!$B$8:$T$280,18)</f>
        <v>91</v>
      </c>
      <c r="S1341" s="38">
        <f t="shared" si="733"/>
        <v>1342</v>
      </c>
      <c r="T1341" s="38">
        <f t="shared" si="735"/>
        <v>89.47</v>
      </c>
      <c r="U1341" s="375"/>
      <c r="V1341" s="340"/>
    </row>
    <row r="1342" spans="1:22" ht="15" customHeight="1">
      <c r="A1342" s="361"/>
      <c r="B1342" s="78" t="str">
        <f>VLOOKUP($A$1336,PresensiMIPA!$A$7:$W$360,3)</f>
        <v>0045230887</v>
      </c>
      <c r="C1342" s="28" t="s">
        <v>21</v>
      </c>
      <c r="D1342" s="40">
        <f t="shared" ref="D1342:S1342" si="736">ROUND(((D1336+D1337+D1338+D1339+D1340+D1341)/6),2)</f>
        <v>82.42</v>
      </c>
      <c r="E1342" s="40">
        <f t="shared" si="736"/>
        <v>85.17</v>
      </c>
      <c r="F1342" s="40">
        <f t="shared" si="736"/>
        <v>80.75</v>
      </c>
      <c r="G1342" s="40">
        <f t="shared" si="736"/>
        <v>81.33</v>
      </c>
      <c r="H1342" s="40">
        <f t="shared" si="736"/>
        <v>85.33</v>
      </c>
      <c r="I1342" s="40">
        <f t="shared" si="736"/>
        <v>83.5</v>
      </c>
      <c r="J1342" s="40">
        <f t="shared" si="736"/>
        <v>87.67</v>
      </c>
      <c r="K1342" s="40">
        <f t="shared" si="736"/>
        <v>85.75</v>
      </c>
      <c r="L1342" s="40">
        <f t="shared" si="736"/>
        <v>85.58</v>
      </c>
      <c r="M1342" s="40">
        <f t="shared" ref="M1342" si="737">ROUND(((M1336+M1337+M1338+M1339+M1340+M1341)/6),2)</f>
        <v>82.83</v>
      </c>
      <c r="N1342" s="40">
        <f t="shared" si="736"/>
        <v>82.17</v>
      </c>
      <c r="O1342" s="40">
        <f t="shared" si="736"/>
        <v>83.33</v>
      </c>
      <c r="P1342" s="40">
        <f t="shared" si="736"/>
        <v>81.42</v>
      </c>
      <c r="Q1342" s="40">
        <f t="shared" si="736"/>
        <v>82.75</v>
      </c>
      <c r="R1342" s="40">
        <f t="shared" si="736"/>
        <v>86.5</v>
      </c>
      <c r="S1342" s="39">
        <f t="shared" si="736"/>
        <v>1256.5</v>
      </c>
      <c r="T1342" s="40">
        <f t="shared" si="735"/>
        <v>83.77</v>
      </c>
      <c r="U1342" s="375"/>
      <c r="V1342" s="340"/>
    </row>
    <row r="1343" spans="1:22" ht="15" customHeight="1">
      <c r="A1343" s="361"/>
      <c r="B1343" s="78"/>
      <c r="C1343" s="28" t="s">
        <v>206</v>
      </c>
      <c r="D1343" s="79">
        <f>VLOOKUP($A$1336,'Nilai USP'!$B$8:$T$280,4)</f>
        <v>89</v>
      </c>
      <c r="E1343" s="79">
        <f>VLOOKUP($A$1336,'Nilai USP'!$B$8:$T$280,5)</f>
        <v>85.384615384615387</v>
      </c>
      <c r="F1343" s="79">
        <f>VLOOKUP($A$1336,'Nilai USP'!$B$8:$T$280,6)</f>
        <v>88</v>
      </c>
      <c r="G1343" s="79">
        <f>VLOOKUP($A$1336,'Nilai USP'!$B$8:$T$280,7)</f>
        <v>88</v>
      </c>
      <c r="H1343" s="79">
        <f>VLOOKUP($A$1336,'Nilai USP'!$B$8:$T$280,8)</f>
        <v>81</v>
      </c>
      <c r="I1343" s="79">
        <f>VLOOKUP($A$1336,'Nilai USP'!$B$8:$T$280,9)</f>
        <v>87</v>
      </c>
      <c r="J1343" s="79">
        <f>VLOOKUP($A$1336,'Nilai USP'!$B$8:$T$280,10)</f>
        <v>84</v>
      </c>
      <c r="K1343" s="79">
        <f>VLOOKUP($A$1336,'Nilai USP'!$B$8:$T$280,11)</f>
        <v>84</v>
      </c>
      <c r="L1343" s="79">
        <f>VLOOKUP($A$1336,'Nilai USP'!$B$8:$T$280,12)</f>
        <v>92</v>
      </c>
      <c r="M1343" s="79">
        <f>VLOOKUP($A$1336,'Nilai USP'!$B$8:$T$280,13)</f>
        <v>91.176470588235304</v>
      </c>
      <c r="N1343" s="79">
        <f>VLOOKUP($A$1336,'Nilai USP'!$B$8:$T$280,14)</f>
        <v>86</v>
      </c>
      <c r="O1343" s="79">
        <f>VLOOKUP($A$1336,'Nilai USP'!$B$8:$T$280,15)</f>
        <v>83</v>
      </c>
      <c r="P1343" s="79">
        <f>VLOOKUP($A$1336,'Nilai USP'!$B$8:$T$280,16)</f>
        <v>83</v>
      </c>
      <c r="Q1343" s="79">
        <f>VLOOKUP($A$1336,'Nilai USP'!$B$8:$T$280,17)</f>
        <v>79</v>
      </c>
      <c r="R1343" s="79">
        <f>VLOOKUP($A$1336,'Nilai USP'!$B$8:$T$280,18)</f>
        <v>84</v>
      </c>
      <c r="S1343" s="38">
        <f t="shared" ref="S1343:S1350" si="738">SUM(D1343:R1343)</f>
        <v>1284.5610859728506</v>
      </c>
      <c r="T1343" s="38">
        <f t="shared" si="735"/>
        <v>85.64</v>
      </c>
      <c r="U1343" s="375"/>
      <c r="V1343" s="340"/>
    </row>
    <row r="1344" spans="1:22" ht="15" customHeight="1" thickBot="1">
      <c r="A1344" s="362"/>
      <c r="B1344" s="29"/>
      <c r="C1344" s="37" t="s">
        <v>205</v>
      </c>
      <c r="D1344" s="41">
        <f t="shared" ref="D1344:R1344" si="739">ROUND((D1342*$V$6+D1343*$V$7),0)</f>
        <v>86</v>
      </c>
      <c r="E1344" s="41">
        <f t="shared" si="739"/>
        <v>85</v>
      </c>
      <c r="F1344" s="41">
        <f t="shared" si="739"/>
        <v>84</v>
      </c>
      <c r="G1344" s="41">
        <f t="shared" si="739"/>
        <v>85</v>
      </c>
      <c r="H1344" s="41">
        <f t="shared" si="739"/>
        <v>83</v>
      </c>
      <c r="I1344" s="41">
        <f t="shared" si="739"/>
        <v>85</v>
      </c>
      <c r="J1344" s="41">
        <f t="shared" si="739"/>
        <v>86</v>
      </c>
      <c r="K1344" s="41">
        <f t="shared" si="739"/>
        <v>85</v>
      </c>
      <c r="L1344" s="41">
        <f t="shared" si="739"/>
        <v>89</v>
      </c>
      <c r="M1344" s="41">
        <f t="shared" si="739"/>
        <v>87</v>
      </c>
      <c r="N1344" s="41">
        <f t="shared" si="739"/>
        <v>84</v>
      </c>
      <c r="O1344" s="41">
        <f t="shared" si="739"/>
        <v>83</v>
      </c>
      <c r="P1344" s="41">
        <f t="shared" si="739"/>
        <v>82</v>
      </c>
      <c r="Q1344" s="41">
        <f t="shared" si="739"/>
        <v>81</v>
      </c>
      <c r="R1344" s="41">
        <f t="shared" si="739"/>
        <v>85</v>
      </c>
      <c r="S1344" s="41">
        <f t="shared" si="738"/>
        <v>1270</v>
      </c>
      <c r="T1344" s="41">
        <f t="shared" si="735"/>
        <v>84.67</v>
      </c>
      <c r="U1344" s="376"/>
      <c r="V1344" s="341"/>
    </row>
    <row r="1345" spans="1:22" ht="15" customHeight="1" thickTop="1">
      <c r="A1345" s="377">
        <v>149</v>
      </c>
      <c r="B1345" s="26"/>
      <c r="C1345" s="34" t="s">
        <v>34</v>
      </c>
      <c r="D1345" s="83">
        <f>VLOOKUP($A$1345,Raport1!$B$8:$T$280,4)</f>
        <v>76</v>
      </c>
      <c r="E1345" s="83">
        <f>VLOOKUP($A$1345,Raport1!$B$8:$T$280,5)</f>
        <v>78.5</v>
      </c>
      <c r="F1345" s="83">
        <f>VLOOKUP($A$1345,Raport1!$B$8:$T$280,6)</f>
        <v>74.5</v>
      </c>
      <c r="G1345" s="83">
        <f>VLOOKUP($A$1345,Raport1!$B$8:$T$280,7)</f>
        <v>72</v>
      </c>
      <c r="H1345" s="83">
        <f>VLOOKUP($A$1345,Raport1!$B$8:$T$280,8)</f>
        <v>70</v>
      </c>
      <c r="I1345" s="83">
        <f>VLOOKUP($A$1345,Raport1!$B$8:$T$280,9)</f>
        <v>77</v>
      </c>
      <c r="J1345" s="83">
        <f>VLOOKUP($A$1345,Raport1!$B$8:$T$280,10)</f>
        <v>87</v>
      </c>
      <c r="K1345" s="83">
        <f>VLOOKUP($A$1345,Raport1!$B$8:$T$280,11)</f>
        <v>77</v>
      </c>
      <c r="L1345" s="83">
        <f>VLOOKUP($A$1345,Raport1!$B$8:$T$280,12)</f>
        <v>78.5</v>
      </c>
      <c r="M1345" s="83">
        <f>VLOOKUP($A$1345,Raport1!$B$8:$T$280,13)</f>
        <v>75</v>
      </c>
      <c r="N1345" s="83">
        <f>VLOOKUP($A$1345,Raport1!$B$8:$T$280,14)</f>
        <v>75.5</v>
      </c>
      <c r="O1345" s="83">
        <f>VLOOKUP($A$1345,Raport1!$B$8:$T$280,15)</f>
        <v>77.5</v>
      </c>
      <c r="P1345" s="83">
        <f>VLOOKUP($A$1345,Raport1!$B$8:$T$280,16)</f>
        <v>80.5</v>
      </c>
      <c r="Q1345" s="83">
        <f>VLOOKUP($A$1345,Raport1!$B$8:$T$280,17)</f>
        <v>74.5</v>
      </c>
      <c r="R1345" s="83">
        <f>VLOOKUP($A$1345,Raport1!$B$8:$T$280,18)</f>
        <v>75.5</v>
      </c>
      <c r="S1345" s="80">
        <f t="shared" si="738"/>
        <v>1149</v>
      </c>
      <c r="T1345" s="80">
        <f t="shared" ref="T1345:T1353" si="740">ROUND(S1345/COUNT(D1345:R1345),2)</f>
        <v>76.599999999999994</v>
      </c>
      <c r="U1345" s="337" t="s">
        <v>203</v>
      </c>
      <c r="V1345" s="340" t="s">
        <v>33</v>
      </c>
    </row>
    <row r="1346" spans="1:22" ht="15" customHeight="1">
      <c r="A1346" s="361"/>
      <c r="B1346" s="26"/>
      <c r="C1346" s="35" t="s">
        <v>35</v>
      </c>
      <c r="D1346" s="84">
        <f>VLOOKUP($A$1345,Raport2!$B$8:$T$280,4)</f>
        <v>78.5</v>
      </c>
      <c r="E1346" s="84">
        <f>VLOOKUP($A$1345,Raport2!$B$8:$T$280,5)</f>
        <v>78.5</v>
      </c>
      <c r="F1346" s="84">
        <f>VLOOKUP($A$1345,Raport2!$B$8:$T$280,6)</f>
        <v>75.5</v>
      </c>
      <c r="G1346" s="84">
        <f>VLOOKUP($A$1345,Raport2!$B$8:$T$280,7)</f>
        <v>78</v>
      </c>
      <c r="H1346" s="84">
        <f>VLOOKUP($A$1345,Raport2!$B$8:$T$280,8)</f>
        <v>70</v>
      </c>
      <c r="I1346" s="84">
        <f>VLOOKUP($A$1345,Raport2!$B$8:$T$280,9)</f>
        <v>79</v>
      </c>
      <c r="J1346" s="84">
        <f>VLOOKUP($A$1345,Raport2!$B$8:$T$280,10)</f>
        <v>87</v>
      </c>
      <c r="K1346" s="84">
        <f>VLOOKUP($A$1345,Raport2!$B$8:$T$280,11)</f>
        <v>80.5</v>
      </c>
      <c r="L1346" s="84">
        <f>VLOOKUP($A$1345,Raport2!$B$8:$T$280,12)</f>
        <v>82</v>
      </c>
      <c r="M1346" s="84">
        <f>VLOOKUP($A$1345,Raport2!$B$8:$T$280,13)</f>
        <v>78</v>
      </c>
      <c r="N1346" s="84">
        <f>VLOOKUP($A$1345,Raport2!$B$8:$T$280,14)</f>
        <v>81</v>
      </c>
      <c r="O1346" s="84">
        <f>VLOOKUP($A$1345,Raport2!$B$8:$T$280,15)</f>
        <v>80</v>
      </c>
      <c r="P1346" s="84">
        <f>VLOOKUP($A$1345,Raport2!$B$8:$T$280,16)</f>
        <v>82.5</v>
      </c>
      <c r="Q1346" s="84">
        <f>VLOOKUP($A$1345,Raport2!$B$8:$T$280,17)</f>
        <v>81.5</v>
      </c>
      <c r="R1346" s="84">
        <f>VLOOKUP($A$1345,Raport2!$B$8:$T$280,18)</f>
        <v>82</v>
      </c>
      <c r="S1346" s="38">
        <f t="shared" si="738"/>
        <v>1194</v>
      </c>
      <c r="T1346" s="38">
        <f t="shared" si="740"/>
        <v>79.599999999999994</v>
      </c>
      <c r="U1346" s="375"/>
      <c r="V1346" s="340"/>
    </row>
    <row r="1347" spans="1:22" ht="15" customHeight="1">
      <c r="A1347" s="361"/>
      <c r="B1347" s="342" t="str">
        <f>VLOOKUP($A$1345,PresensiMIPA!$A$7:$W$360,7)</f>
        <v>JIHAN HASNA</v>
      </c>
      <c r="C1347" s="35" t="s">
        <v>22</v>
      </c>
      <c r="D1347" s="84">
        <f>VLOOKUP($A$1345,Raport3!$B$8:$T$280,4)</f>
        <v>81.5</v>
      </c>
      <c r="E1347" s="84">
        <f>VLOOKUP($A$1345,Raport3!$B$8:$T$280,5)</f>
        <v>80</v>
      </c>
      <c r="F1347" s="84">
        <f>VLOOKUP($A$1345,Raport3!$B$8:$T$280,6)</f>
        <v>84.5</v>
      </c>
      <c r="G1347" s="84">
        <f>VLOOKUP($A$1345,Raport3!$B$8:$T$280,7)</f>
        <v>81</v>
      </c>
      <c r="H1347" s="84">
        <f>VLOOKUP($A$1345,Raport3!$B$8:$T$280,8)</f>
        <v>85</v>
      </c>
      <c r="I1347" s="84">
        <f>VLOOKUP($A$1345,Raport3!$B$8:$T$280,9)</f>
        <v>85.5</v>
      </c>
      <c r="J1347" s="84">
        <f>VLOOKUP($A$1345,Raport3!$B$8:$T$280,10)</f>
        <v>91</v>
      </c>
      <c r="K1347" s="84">
        <f>VLOOKUP($A$1345,Raport3!$B$8:$T$280,11)</f>
        <v>84</v>
      </c>
      <c r="L1347" s="84">
        <f>VLOOKUP($A$1345,Raport3!$B$8:$T$280,12)</f>
        <v>80.5</v>
      </c>
      <c r="M1347" s="84">
        <f>VLOOKUP($A$1345,Raport3!$B$8:$T$280,13)</f>
        <v>81</v>
      </c>
      <c r="N1347" s="84">
        <f>VLOOKUP($A$1345,Raport3!$B$8:$T$280,14)</f>
        <v>84.5</v>
      </c>
      <c r="O1347" s="84">
        <f>VLOOKUP($A$1345,Raport3!$B$8:$T$280,15)</f>
        <v>84.5</v>
      </c>
      <c r="P1347" s="84">
        <f>VLOOKUP($A$1345,Raport3!$B$8:$T$280,16)</f>
        <v>84</v>
      </c>
      <c r="Q1347" s="84">
        <f>VLOOKUP($A$1345,Raport3!$B$8:$T$280,17)</f>
        <v>83</v>
      </c>
      <c r="R1347" s="84">
        <f>VLOOKUP($A$1345,Raport3!$B$8:$T$280,18)</f>
        <v>81</v>
      </c>
      <c r="S1347" s="38">
        <f t="shared" si="738"/>
        <v>1251</v>
      </c>
      <c r="T1347" s="38">
        <f t="shared" si="740"/>
        <v>83.4</v>
      </c>
      <c r="U1347" s="375"/>
      <c r="V1347" s="340"/>
    </row>
    <row r="1348" spans="1:22" ht="15" customHeight="1">
      <c r="A1348" s="361"/>
      <c r="B1348" s="342"/>
      <c r="C1348" s="35" t="s">
        <v>23</v>
      </c>
      <c r="D1348" s="84">
        <f>VLOOKUP($A$1345,Raport4!$B$8:$T$255,4)</f>
        <v>83</v>
      </c>
      <c r="E1348" s="84">
        <f>VLOOKUP($A$1345,Raport4!$B$8:$T$255,5)</f>
        <v>85.5</v>
      </c>
      <c r="F1348" s="84">
        <f>VLOOKUP($A$1345,Raport4!$B$8:$T$255,6)</f>
        <v>85</v>
      </c>
      <c r="G1348" s="84">
        <f>VLOOKUP($A$1345,Raport4!$B$8:$T$255,7)</f>
        <v>81</v>
      </c>
      <c r="H1348" s="84">
        <f>VLOOKUP($A$1345,Raport4!$B$8:$T$255,8)</f>
        <v>80</v>
      </c>
      <c r="I1348" s="84">
        <f>VLOOKUP($A$1345,Raport4!$B$8:$T$255,9)</f>
        <v>85.5</v>
      </c>
      <c r="J1348" s="84">
        <f>VLOOKUP($A$1345,Raport4!$B$8:$T$255,10)</f>
        <v>91</v>
      </c>
      <c r="K1348" s="84">
        <f>VLOOKUP($A$1345,Raport4!$B$8:$T$255,11)</f>
        <v>86</v>
      </c>
      <c r="L1348" s="84">
        <f>VLOOKUP($A$1345,Raport4!$B$8:$T$255,12)</f>
        <v>85</v>
      </c>
      <c r="M1348" s="84">
        <f>VLOOKUP($A$1345,Raport4!$B$8:$T$255,12)</f>
        <v>85</v>
      </c>
      <c r="N1348" s="84">
        <f>VLOOKUP($A$1345,Raport4!$B$8:$T$255,14)</f>
        <v>85</v>
      </c>
      <c r="O1348" s="84">
        <f>VLOOKUP($A$1345,Raport4!$B$8:$T$255,15)</f>
        <v>85</v>
      </c>
      <c r="P1348" s="84">
        <f>VLOOKUP($A$1345,Raport4!$B$8:$T$255,16)</f>
        <v>81</v>
      </c>
      <c r="Q1348" s="84">
        <f>VLOOKUP($A$1345,Raport4!$B$8:$T$255,17)</f>
        <v>88</v>
      </c>
      <c r="R1348" s="84">
        <f>VLOOKUP($A$1345,Raport4!$B$8:$T$255,18)</f>
        <v>83.5</v>
      </c>
      <c r="S1348" s="38">
        <f t="shared" si="738"/>
        <v>1269.5</v>
      </c>
      <c r="T1348" s="38">
        <f t="shared" si="740"/>
        <v>84.63</v>
      </c>
      <c r="U1348" s="375"/>
      <c r="V1348" s="340"/>
    </row>
    <row r="1349" spans="1:22" ht="15" customHeight="1">
      <c r="A1349" s="361"/>
      <c r="B1349" s="77" t="str">
        <f>VLOOKUP($A$1345,PresensiMIPA!$A$7:$W$360,4)</f>
        <v>3526015210040006</v>
      </c>
      <c r="C1349" s="35" t="s">
        <v>24</v>
      </c>
      <c r="D1349" s="84">
        <f>VLOOKUP($A$1345,Raport5!$B$8:$T$280,4)</f>
        <v>87.5</v>
      </c>
      <c r="E1349" s="84">
        <f>VLOOKUP($A$1345,Raport5!$B$8:$T$280,5)</f>
        <v>88.5</v>
      </c>
      <c r="F1349" s="84">
        <f>VLOOKUP($A$1345,Raport5!$B$8:$T$280,6)</f>
        <v>81</v>
      </c>
      <c r="G1349" s="84">
        <f>VLOOKUP($A$1345,Raport5!$B$8:$T$280,7)</f>
        <v>83</v>
      </c>
      <c r="H1349" s="84">
        <f>VLOOKUP($A$1345,Raport5!$B$8:$T$280,8)</f>
        <v>90</v>
      </c>
      <c r="I1349" s="84">
        <f>VLOOKUP($A$1345,Raport5!$B$8:$T$280,9)</f>
        <v>85.5</v>
      </c>
      <c r="J1349" s="84">
        <f>VLOOKUP($A$1345,Raport5!$B$8:$T$280,10)</f>
        <v>92.5</v>
      </c>
      <c r="K1349" s="84">
        <f>VLOOKUP($A$1345,Raport5!$B$8:$T$280,11)</f>
        <v>91.5</v>
      </c>
      <c r="L1349" s="84">
        <f>VLOOKUP($A$1345,Raport5!$B$8:$T$280,12)</f>
        <v>91.5</v>
      </c>
      <c r="M1349" s="84">
        <f>VLOOKUP($A$1345,Raport5!$B$8:$T$280,13)</f>
        <v>84</v>
      </c>
      <c r="N1349" s="84">
        <f>VLOOKUP($A$1345,Raport5!$B$8:$T$280,14)</f>
        <v>87</v>
      </c>
      <c r="O1349" s="84">
        <f>VLOOKUP($A$1345,Raport5!$B$8:$T$280,15)</f>
        <v>85.5</v>
      </c>
      <c r="P1349" s="84">
        <f>VLOOKUP($A$1345,Raport5!$B$8:$T$280,16)</f>
        <v>82.5</v>
      </c>
      <c r="Q1349" s="84">
        <f>VLOOKUP($A$1345,Raport5!$B$8:$T$280,17)</f>
        <v>87.5</v>
      </c>
      <c r="R1349" s="84">
        <f>VLOOKUP($A$1345,Raport5!$B$8:$T$280,18)</f>
        <v>82.5</v>
      </c>
      <c r="S1349" s="38">
        <f t="shared" si="738"/>
        <v>1300</v>
      </c>
      <c r="T1349" s="38">
        <f t="shared" si="740"/>
        <v>86.67</v>
      </c>
      <c r="U1349" s="375"/>
      <c r="V1349" s="340"/>
    </row>
    <row r="1350" spans="1:22" ht="15" customHeight="1">
      <c r="A1350" s="361"/>
      <c r="B1350" s="78">
        <f>VLOOKUP($A$1345,PresensiMIPA!$A$7:$W$360,2)</f>
        <v>12293</v>
      </c>
      <c r="C1350" s="35" t="s">
        <v>67</v>
      </c>
      <c r="D1350" s="84">
        <f>VLOOKUP($A$1345,Raport6!$B$8:$T$280,4)</f>
        <v>92.5</v>
      </c>
      <c r="E1350" s="84">
        <f>VLOOKUP($A$1345,Raport6!$B$8:$T$280,5)</f>
        <v>91.5</v>
      </c>
      <c r="F1350" s="84">
        <f>VLOOKUP($A$1345,Raport6!$B$8:$T$280,6)</f>
        <v>82</v>
      </c>
      <c r="G1350" s="84">
        <f>VLOOKUP($A$1345,Raport6!$B$8:$T$280,7)</f>
        <v>83</v>
      </c>
      <c r="H1350" s="84">
        <f>VLOOKUP($A$1345,Raport6!$B$8:$T$280,8)</f>
        <v>90</v>
      </c>
      <c r="I1350" s="84">
        <f>VLOOKUP($A$1345,Raport6!$B$8:$T$280,9)</f>
        <v>86.5</v>
      </c>
      <c r="J1350" s="84">
        <f>VLOOKUP($A$1345,Raport6!$B$8:$T$280,10)</f>
        <v>95</v>
      </c>
      <c r="K1350" s="84">
        <f>VLOOKUP($A$1345,Raport6!$B$8:$T$280,11)</f>
        <v>95.5</v>
      </c>
      <c r="L1350" s="84">
        <f>VLOOKUP($A$1345,Raport6!$B$8:$T$280,12)</f>
        <v>92</v>
      </c>
      <c r="M1350" s="84">
        <f>VLOOKUP($A$1345,Raport6!$B$8:$T$280,13)</f>
        <v>84</v>
      </c>
      <c r="N1350" s="84">
        <f>VLOOKUP($A$1345,Raport6!$B$8:$T$280,14)</f>
        <v>87.5</v>
      </c>
      <c r="O1350" s="84">
        <f>VLOOKUP($A$1345,Raport6!$B$8:$T$280,15)</f>
        <v>87.5</v>
      </c>
      <c r="P1350" s="84">
        <f>VLOOKUP($A$1345,Raport6!$B$8:$T$280,16)</f>
        <v>83</v>
      </c>
      <c r="Q1350" s="84">
        <f>VLOOKUP($A$1345,Raport6!$B$8:$T$280,17)</f>
        <v>87.5</v>
      </c>
      <c r="R1350" s="84">
        <f>VLOOKUP($A$1345,Raport6!$B$8:$T$280,18)</f>
        <v>87</v>
      </c>
      <c r="S1350" s="38">
        <f t="shared" si="738"/>
        <v>1324.5</v>
      </c>
      <c r="T1350" s="38">
        <f t="shared" si="740"/>
        <v>88.3</v>
      </c>
      <c r="U1350" s="375"/>
      <c r="V1350" s="340"/>
    </row>
    <row r="1351" spans="1:22" ht="15" customHeight="1">
      <c r="A1351" s="361"/>
      <c r="B1351" s="78" t="str">
        <f>VLOOKUP($A$1345,PresensiMIPA!$A$7:$W$360,3)</f>
        <v>0042109675</v>
      </c>
      <c r="C1351" s="28" t="s">
        <v>21</v>
      </c>
      <c r="D1351" s="40">
        <f t="shared" ref="D1351:S1351" si="741">ROUND(((D1345+D1346+D1347+D1348+D1349+D1350)/6),2)</f>
        <v>83.17</v>
      </c>
      <c r="E1351" s="40">
        <f t="shared" si="741"/>
        <v>83.75</v>
      </c>
      <c r="F1351" s="40">
        <f t="shared" si="741"/>
        <v>80.42</v>
      </c>
      <c r="G1351" s="40">
        <f t="shared" si="741"/>
        <v>79.67</v>
      </c>
      <c r="H1351" s="40">
        <f t="shared" si="741"/>
        <v>80.83</v>
      </c>
      <c r="I1351" s="40">
        <f t="shared" si="741"/>
        <v>83.17</v>
      </c>
      <c r="J1351" s="40">
        <f t="shared" si="741"/>
        <v>90.58</v>
      </c>
      <c r="K1351" s="40">
        <f t="shared" si="741"/>
        <v>85.75</v>
      </c>
      <c r="L1351" s="40">
        <f t="shared" si="741"/>
        <v>84.92</v>
      </c>
      <c r="M1351" s="40">
        <f t="shared" ref="M1351" si="742">ROUND(((M1345+M1346+M1347+M1348+M1349+M1350)/6),2)</f>
        <v>81.17</v>
      </c>
      <c r="N1351" s="40">
        <f t="shared" si="741"/>
        <v>83.42</v>
      </c>
      <c r="O1351" s="40">
        <f t="shared" si="741"/>
        <v>83.33</v>
      </c>
      <c r="P1351" s="40">
        <f t="shared" si="741"/>
        <v>82.25</v>
      </c>
      <c r="Q1351" s="40">
        <f t="shared" si="741"/>
        <v>83.67</v>
      </c>
      <c r="R1351" s="40">
        <f t="shared" si="741"/>
        <v>81.92</v>
      </c>
      <c r="S1351" s="39">
        <f t="shared" si="741"/>
        <v>1248</v>
      </c>
      <c r="T1351" s="40">
        <f t="shared" si="740"/>
        <v>83.2</v>
      </c>
      <c r="U1351" s="375"/>
      <c r="V1351" s="340"/>
    </row>
    <row r="1352" spans="1:22" ht="15" customHeight="1">
      <c r="A1352" s="361"/>
      <c r="B1352" s="78"/>
      <c r="C1352" s="28" t="s">
        <v>206</v>
      </c>
      <c r="D1352" s="79">
        <f>VLOOKUP($A$1345,'Nilai USP'!$B$8:$T$280,4)</f>
        <v>90</v>
      </c>
      <c r="E1352" s="79">
        <f>VLOOKUP($A$1345,'Nilai USP'!$B$8:$T$280,5)</f>
        <v>83.07692307692308</v>
      </c>
      <c r="F1352" s="79">
        <f>VLOOKUP($A$1345,'Nilai USP'!$B$8:$T$280,6)</f>
        <v>94</v>
      </c>
      <c r="G1352" s="79">
        <f>VLOOKUP($A$1345,'Nilai USP'!$B$8:$T$280,7)</f>
        <v>88</v>
      </c>
      <c r="H1352" s="79">
        <f>VLOOKUP($A$1345,'Nilai USP'!$B$8:$T$280,8)</f>
        <v>88</v>
      </c>
      <c r="I1352" s="79">
        <f>VLOOKUP($A$1345,'Nilai USP'!$B$8:$T$280,9)</f>
        <v>96</v>
      </c>
      <c r="J1352" s="79">
        <f>VLOOKUP($A$1345,'Nilai USP'!$B$8:$T$280,10)</f>
        <v>92</v>
      </c>
      <c r="K1352" s="79">
        <f>VLOOKUP($A$1345,'Nilai USP'!$B$8:$T$280,11)</f>
        <v>95</v>
      </c>
      <c r="L1352" s="79">
        <f>VLOOKUP($A$1345,'Nilai USP'!$B$8:$T$280,12)</f>
        <v>91</v>
      </c>
      <c r="M1352" s="79">
        <f>VLOOKUP($A$1345,'Nilai USP'!$B$8:$T$280,13)</f>
        <v>94.705882352941174</v>
      </c>
      <c r="N1352" s="79">
        <f>VLOOKUP($A$1345,'Nilai USP'!$B$8:$T$280,14)</f>
        <v>83</v>
      </c>
      <c r="O1352" s="79">
        <f>VLOOKUP($A$1345,'Nilai USP'!$B$8:$T$280,15)</f>
        <v>80</v>
      </c>
      <c r="P1352" s="79">
        <f>VLOOKUP($A$1345,'Nilai USP'!$B$8:$T$280,16)</f>
        <v>87</v>
      </c>
      <c r="Q1352" s="79">
        <f>VLOOKUP($A$1345,'Nilai USP'!$B$8:$T$280,17)</f>
        <v>82</v>
      </c>
      <c r="R1352" s="79">
        <f>VLOOKUP($A$1345,'Nilai USP'!$B$8:$T$280,18)</f>
        <v>88</v>
      </c>
      <c r="S1352" s="38">
        <f t="shared" ref="S1352:S1359" si="743">SUM(D1352:R1352)</f>
        <v>1331.7828054298643</v>
      </c>
      <c r="T1352" s="38">
        <f t="shared" si="740"/>
        <v>88.79</v>
      </c>
      <c r="U1352" s="375"/>
      <c r="V1352" s="340"/>
    </row>
    <row r="1353" spans="1:22" ht="15" customHeight="1" thickBot="1">
      <c r="A1353" s="362"/>
      <c r="B1353" s="29"/>
      <c r="C1353" s="37" t="s">
        <v>205</v>
      </c>
      <c r="D1353" s="41">
        <f t="shared" ref="D1353:R1353" si="744">ROUND((D1351*$V$6+D1352*$V$7),0)</f>
        <v>87</v>
      </c>
      <c r="E1353" s="41">
        <f t="shared" si="744"/>
        <v>83</v>
      </c>
      <c r="F1353" s="41">
        <f t="shared" si="744"/>
        <v>87</v>
      </c>
      <c r="G1353" s="41">
        <f t="shared" si="744"/>
        <v>84</v>
      </c>
      <c r="H1353" s="41">
        <f t="shared" si="744"/>
        <v>84</v>
      </c>
      <c r="I1353" s="41">
        <f t="shared" si="744"/>
        <v>90</v>
      </c>
      <c r="J1353" s="41">
        <f t="shared" si="744"/>
        <v>91</v>
      </c>
      <c r="K1353" s="41">
        <f t="shared" si="744"/>
        <v>90</v>
      </c>
      <c r="L1353" s="41">
        <f t="shared" si="744"/>
        <v>88</v>
      </c>
      <c r="M1353" s="41">
        <f t="shared" si="744"/>
        <v>88</v>
      </c>
      <c r="N1353" s="41">
        <f t="shared" si="744"/>
        <v>83</v>
      </c>
      <c r="O1353" s="41">
        <f t="shared" si="744"/>
        <v>82</v>
      </c>
      <c r="P1353" s="41">
        <f t="shared" si="744"/>
        <v>85</v>
      </c>
      <c r="Q1353" s="41">
        <f t="shared" si="744"/>
        <v>83</v>
      </c>
      <c r="R1353" s="41">
        <f t="shared" si="744"/>
        <v>85</v>
      </c>
      <c r="S1353" s="41">
        <f t="shared" si="743"/>
        <v>1290</v>
      </c>
      <c r="T1353" s="41">
        <f t="shared" si="740"/>
        <v>86</v>
      </c>
      <c r="U1353" s="376"/>
      <c r="V1353" s="341"/>
    </row>
    <row r="1354" spans="1:22" ht="15" customHeight="1" thickTop="1">
      <c r="A1354" s="377">
        <v>150</v>
      </c>
      <c r="B1354" s="26"/>
      <c r="C1354" s="34" t="s">
        <v>34</v>
      </c>
      <c r="D1354" s="83">
        <f>VLOOKUP($A$1354,Raport1!$B$8:$T$280,4)</f>
        <v>82</v>
      </c>
      <c r="E1354" s="83">
        <f>VLOOKUP($A$1354,Raport1!$B$8:$T$280,5)</f>
        <v>81</v>
      </c>
      <c r="F1354" s="83">
        <f>VLOOKUP($A$1354,Raport1!$B$8:$T$280,6)</f>
        <v>78.5</v>
      </c>
      <c r="G1354" s="83">
        <f>VLOOKUP($A$1354,Raport1!$B$8:$T$280,7)</f>
        <v>74</v>
      </c>
      <c r="H1354" s="83">
        <f>VLOOKUP($A$1354,Raport1!$B$8:$T$280,8)</f>
        <v>76</v>
      </c>
      <c r="I1354" s="83">
        <f>VLOOKUP($A$1354,Raport1!$B$8:$T$280,9)</f>
        <v>78.5</v>
      </c>
      <c r="J1354" s="83">
        <f>VLOOKUP($A$1354,Raport1!$B$8:$T$280,10)</f>
        <v>88</v>
      </c>
      <c r="K1354" s="83">
        <f>VLOOKUP($A$1354,Raport1!$B$8:$T$280,11)</f>
        <v>77</v>
      </c>
      <c r="L1354" s="83">
        <f>VLOOKUP($A$1354,Raport1!$B$8:$T$280,12)</f>
        <v>82.5</v>
      </c>
      <c r="M1354" s="83">
        <f>VLOOKUP($A$1354,Raport1!$B$8:$T$280,13)</f>
        <v>77</v>
      </c>
      <c r="N1354" s="83">
        <f>VLOOKUP($A$1354,Raport1!$B$8:$T$280,14)</f>
        <v>72.5</v>
      </c>
      <c r="O1354" s="83">
        <f>VLOOKUP($A$1354,Raport1!$B$8:$T$280,15)</f>
        <v>77.5</v>
      </c>
      <c r="P1354" s="83">
        <f>VLOOKUP($A$1354,Raport1!$B$8:$T$280,16)</f>
        <v>81.5</v>
      </c>
      <c r="Q1354" s="83">
        <f>VLOOKUP($A$1354,Raport1!$B$8:$T$280,17)</f>
        <v>75</v>
      </c>
      <c r="R1354" s="83">
        <f>VLOOKUP($A$1354,Raport1!$B$8:$T$280,18)</f>
        <v>78.5</v>
      </c>
      <c r="S1354" s="80">
        <f t="shared" si="743"/>
        <v>1179.5</v>
      </c>
      <c r="T1354" s="80">
        <f t="shared" ref="T1354:T1362" si="745">ROUND(S1354/COUNT(D1354:R1354),2)</f>
        <v>78.63</v>
      </c>
      <c r="U1354" s="337" t="s">
        <v>203</v>
      </c>
      <c r="V1354" s="340" t="s">
        <v>33</v>
      </c>
    </row>
    <row r="1355" spans="1:22" ht="15" customHeight="1">
      <c r="A1355" s="361"/>
      <c r="B1355" s="26"/>
      <c r="C1355" s="35" t="s">
        <v>35</v>
      </c>
      <c r="D1355" s="84">
        <f>VLOOKUP($A$1354,Raport2!$B$8:$T$280,4)</f>
        <v>84</v>
      </c>
      <c r="E1355" s="84">
        <f>VLOOKUP($A$1354,Raport2!$B$8:$T$280,5)</f>
        <v>81</v>
      </c>
      <c r="F1355" s="84">
        <f>VLOOKUP($A$1354,Raport2!$B$8:$T$280,6)</f>
        <v>81.5</v>
      </c>
      <c r="G1355" s="84">
        <f>VLOOKUP($A$1354,Raport2!$B$8:$T$280,7)</f>
        <v>78</v>
      </c>
      <c r="H1355" s="84">
        <f>VLOOKUP($A$1354,Raport2!$B$8:$T$280,8)</f>
        <v>76</v>
      </c>
      <c r="I1355" s="84">
        <f>VLOOKUP($A$1354,Raport2!$B$8:$T$280,9)</f>
        <v>81.5</v>
      </c>
      <c r="J1355" s="84">
        <f>VLOOKUP($A$1354,Raport2!$B$8:$T$280,10)</f>
        <v>89</v>
      </c>
      <c r="K1355" s="84">
        <f>VLOOKUP($A$1354,Raport2!$B$8:$T$280,11)</f>
        <v>80</v>
      </c>
      <c r="L1355" s="84">
        <f>VLOOKUP($A$1354,Raport2!$B$8:$T$280,12)</f>
        <v>83.5</v>
      </c>
      <c r="M1355" s="84">
        <f>VLOOKUP($A$1354,Raport2!$B$8:$T$280,13)</f>
        <v>83.5</v>
      </c>
      <c r="N1355" s="84">
        <f>VLOOKUP($A$1354,Raport2!$B$8:$T$280,14)</f>
        <v>84</v>
      </c>
      <c r="O1355" s="84">
        <f>VLOOKUP($A$1354,Raport2!$B$8:$T$280,15)</f>
        <v>80</v>
      </c>
      <c r="P1355" s="84">
        <f>VLOOKUP($A$1354,Raport2!$B$8:$T$280,16)</f>
        <v>83</v>
      </c>
      <c r="Q1355" s="84">
        <f>VLOOKUP($A$1354,Raport2!$B$8:$T$280,17)</f>
        <v>80</v>
      </c>
      <c r="R1355" s="84">
        <f>VLOOKUP($A$1354,Raport2!$B$8:$T$280,18)</f>
        <v>85.5</v>
      </c>
      <c r="S1355" s="38">
        <f t="shared" si="743"/>
        <v>1230.5</v>
      </c>
      <c r="T1355" s="38">
        <f t="shared" si="745"/>
        <v>82.03</v>
      </c>
      <c r="U1355" s="375"/>
      <c r="V1355" s="340"/>
    </row>
    <row r="1356" spans="1:22" ht="15" customHeight="1">
      <c r="A1356" s="361"/>
      <c r="B1356" s="342" t="str">
        <f>VLOOKUP($A$1354,PresensiMIPA!$A$7:$W$360,7)</f>
        <v>Kimia Usa Adeh</v>
      </c>
      <c r="C1356" s="35" t="s">
        <v>22</v>
      </c>
      <c r="D1356" s="84">
        <f>VLOOKUP($A$1354,Raport3!$B$8:$T$280,4)</f>
        <v>87.5</v>
      </c>
      <c r="E1356" s="84">
        <f>VLOOKUP($A$1354,Raport3!$B$8:$T$280,5)</f>
        <v>82</v>
      </c>
      <c r="F1356" s="84">
        <f>VLOOKUP($A$1354,Raport3!$B$8:$T$280,6)</f>
        <v>85.5</v>
      </c>
      <c r="G1356" s="84">
        <f>VLOOKUP($A$1354,Raport3!$B$8:$T$280,7)</f>
        <v>81</v>
      </c>
      <c r="H1356" s="84">
        <f>VLOOKUP($A$1354,Raport3!$B$8:$T$280,8)</f>
        <v>85</v>
      </c>
      <c r="I1356" s="84">
        <f>VLOOKUP($A$1354,Raport3!$B$8:$T$280,9)</f>
        <v>85</v>
      </c>
      <c r="J1356" s="84">
        <f>VLOOKUP($A$1354,Raport3!$B$8:$T$280,10)</f>
        <v>88.5</v>
      </c>
      <c r="K1356" s="84">
        <f>VLOOKUP($A$1354,Raport3!$B$8:$T$280,11)</f>
        <v>84</v>
      </c>
      <c r="L1356" s="84">
        <f>VLOOKUP($A$1354,Raport3!$B$8:$T$280,12)</f>
        <v>82</v>
      </c>
      <c r="M1356" s="84">
        <f>VLOOKUP($A$1354,Raport3!$B$8:$T$280,13)</f>
        <v>87</v>
      </c>
      <c r="N1356" s="84">
        <f>VLOOKUP($A$1354,Raport3!$B$8:$T$280,14)</f>
        <v>85</v>
      </c>
      <c r="O1356" s="84">
        <f>VLOOKUP($A$1354,Raport3!$B$8:$T$280,15)</f>
        <v>85</v>
      </c>
      <c r="P1356" s="84">
        <f>VLOOKUP($A$1354,Raport3!$B$8:$T$280,16)</f>
        <v>86.5</v>
      </c>
      <c r="Q1356" s="84">
        <f>VLOOKUP($A$1354,Raport3!$B$8:$T$280,17)</f>
        <v>85.5</v>
      </c>
      <c r="R1356" s="84">
        <f>VLOOKUP($A$1354,Raport3!$B$8:$T$280,18)</f>
        <v>87</v>
      </c>
      <c r="S1356" s="38">
        <f t="shared" si="743"/>
        <v>1276.5</v>
      </c>
      <c r="T1356" s="38">
        <f t="shared" si="745"/>
        <v>85.1</v>
      </c>
      <c r="U1356" s="375"/>
      <c r="V1356" s="340"/>
    </row>
    <row r="1357" spans="1:22" ht="15" customHeight="1">
      <c r="A1357" s="361"/>
      <c r="B1357" s="342"/>
      <c r="C1357" s="35" t="s">
        <v>23</v>
      </c>
      <c r="D1357" s="84">
        <f>VLOOKUP($A$1354,Raport4!$B$8:$T$255,4)</f>
        <v>87</v>
      </c>
      <c r="E1357" s="84">
        <f>VLOOKUP($A$1354,Raport4!$B$8:$T$255,5)</f>
        <v>85</v>
      </c>
      <c r="F1357" s="84">
        <f>VLOOKUP($A$1354,Raport4!$B$8:$T$255,6)</f>
        <v>86.5</v>
      </c>
      <c r="G1357" s="84">
        <f>VLOOKUP($A$1354,Raport4!$B$8:$T$255,7)</f>
        <v>81</v>
      </c>
      <c r="H1357" s="84">
        <f>VLOOKUP($A$1354,Raport4!$B$8:$T$255,8)</f>
        <v>85</v>
      </c>
      <c r="I1357" s="84">
        <f>VLOOKUP($A$1354,Raport4!$B$8:$T$255,9)</f>
        <v>85</v>
      </c>
      <c r="J1357" s="84">
        <f>VLOOKUP($A$1354,Raport4!$B$8:$T$255,10)</f>
        <v>91</v>
      </c>
      <c r="K1357" s="84">
        <f>VLOOKUP($A$1354,Raport4!$B$8:$T$255,11)</f>
        <v>86</v>
      </c>
      <c r="L1357" s="84">
        <f>VLOOKUP($A$1354,Raport4!$B$8:$T$255,12)</f>
        <v>86.5</v>
      </c>
      <c r="M1357" s="84">
        <f>VLOOKUP($A$1354,Raport4!$B$8:$T$255,12)</f>
        <v>86.5</v>
      </c>
      <c r="N1357" s="84">
        <f>VLOOKUP($A$1354,Raport4!$B$8:$T$255,14)</f>
        <v>87.5</v>
      </c>
      <c r="O1357" s="84">
        <f>VLOOKUP($A$1354,Raport4!$B$8:$T$255,15)</f>
        <v>85</v>
      </c>
      <c r="P1357" s="84">
        <f>VLOOKUP($A$1354,Raport4!$B$8:$T$255,16)</f>
        <v>86</v>
      </c>
      <c r="Q1357" s="84">
        <f>VLOOKUP($A$1354,Raport4!$B$8:$T$255,17)</f>
        <v>86</v>
      </c>
      <c r="R1357" s="84">
        <f>VLOOKUP($A$1354,Raport4!$B$8:$T$255,18)</f>
        <v>87.5</v>
      </c>
      <c r="S1357" s="38">
        <f t="shared" si="743"/>
        <v>1291.5</v>
      </c>
      <c r="T1357" s="38">
        <f t="shared" si="745"/>
        <v>86.1</v>
      </c>
      <c r="U1357" s="375"/>
      <c r="V1357" s="340"/>
    </row>
    <row r="1358" spans="1:22" ht="15" customHeight="1">
      <c r="A1358" s="361"/>
      <c r="B1358" s="77" t="str">
        <f>VLOOKUP($A$1354,PresensiMIPA!$A$7:$W$360,4)</f>
        <v>3526025309030001</v>
      </c>
      <c r="C1358" s="35" t="s">
        <v>24</v>
      </c>
      <c r="D1358" s="84">
        <f>VLOOKUP($A$1354,Raport5!$B$8:$T$280,4)</f>
        <v>90</v>
      </c>
      <c r="E1358" s="84">
        <f>VLOOKUP($A$1354,Raport5!$B$8:$T$280,5)</f>
        <v>89</v>
      </c>
      <c r="F1358" s="84">
        <f>VLOOKUP($A$1354,Raport5!$B$8:$T$280,6)</f>
        <v>90.5</v>
      </c>
      <c r="G1358" s="84">
        <f>VLOOKUP($A$1354,Raport5!$B$8:$T$280,7)</f>
        <v>83</v>
      </c>
      <c r="H1358" s="84">
        <f>VLOOKUP($A$1354,Raport5!$B$8:$T$280,8)</f>
        <v>92.5</v>
      </c>
      <c r="I1358" s="84">
        <f>VLOOKUP($A$1354,Raport5!$B$8:$T$280,9)</f>
        <v>85</v>
      </c>
      <c r="J1358" s="84">
        <f>VLOOKUP($A$1354,Raport5!$B$8:$T$280,10)</f>
        <v>92.5</v>
      </c>
      <c r="K1358" s="84">
        <f>VLOOKUP($A$1354,Raport5!$B$8:$T$280,11)</f>
        <v>91.5</v>
      </c>
      <c r="L1358" s="84">
        <f>VLOOKUP($A$1354,Raport5!$B$8:$T$280,12)</f>
        <v>89.5</v>
      </c>
      <c r="M1358" s="84">
        <f>VLOOKUP($A$1354,Raport5!$B$8:$T$280,13)</f>
        <v>95</v>
      </c>
      <c r="N1358" s="84">
        <f>VLOOKUP($A$1354,Raport5!$B$8:$T$280,14)</f>
        <v>90</v>
      </c>
      <c r="O1358" s="84">
        <f>VLOOKUP($A$1354,Raport5!$B$8:$T$280,15)</f>
        <v>91.5</v>
      </c>
      <c r="P1358" s="84">
        <f>VLOOKUP($A$1354,Raport5!$B$8:$T$280,16)</f>
        <v>86.5</v>
      </c>
      <c r="Q1358" s="84">
        <f>VLOOKUP($A$1354,Raport5!$B$8:$T$280,17)</f>
        <v>89.5</v>
      </c>
      <c r="R1358" s="84">
        <f>VLOOKUP($A$1354,Raport5!$B$8:$T$280,18)</f>
        <v>88</v>
      </c>
      <c r="S1358" s="38">
        <f t="shared" si="743"/>
        <v>1344</v>
      </c>
      <c r="T1358" s="38">
        <f t="shared" si="745"/>
        <v>89.6</v>
      </c>
      <c r="U1358" s="375"/>
      <c r="V1358" s="340"/>
    </row>
    <row r="1359" spans="1:22" ht="15" customHeight="1">
      <c r="A1359" s="361"/>
      <c r="B1359" s="78">
        <f>VLOOKUP($A$1354,PresensiMIPA!$A$7:$W$360,2)</f>
        <v>12306</v>
      </c>
      <c r="C1359" s="35" t="s">
        <v>67</v>
      </c>
      <c r="D1359" s="84">
        <f>VLOOKUP($A$1354,Raport6!$B$8:$T$280,4)</f>
        <v>95</v>
      </c>
      <c r="E1359" s="84">
        <f>VLOOKUP($A$1354,Raport6!$B$8:$T$280,5)</f>
        <v>90.5</v>
      </c>
      <c r="F1359" s="84">
        <f>VLOOKUP($A$1354,Raport6!$B$8:$T$280,6)</f>
        <v>91.5</v>
      </c>
      <c r="G1359" s="84">
        <f>VLOOKUP($A$1354,Raport6!$B$8:$T$280,7)</f>
        <v>83</v>
      </c>
      <c r="H1359" s="84">
        <f>VLOOKUP($A$1354,Raport6!$B$8:$T$280,8)</f>
        <v>93</v>
      </c>
      <c r="I1359" s="84">
        <f>VLOOKUP($A$1354,Raport6!$B$8:$T$280,9)</f>
        <v>85</v>
      </c>
      <c r="J1359" s="84">
        <f>VLOOKUP($A$1354,Raport6!$B$8:$T$280,10)</f>
        <v>95</v>
      </c>
      <c r="K1359" s="84">
        <f>VLOOKUP($A$1354,Raport6!$B$8:$T$280,11)</f>
        <v>95.5</v>
      </c>
      <c r="L1359" s="84">
        <f>VLOOKUP($A$1354,Raport6!$B$8:$T$280,12)</f>
        <v>92.5</v>
      </c>
      <c r="M1359" s="84">
        <f>VLOOKUP($A$1354,Raport6!$B$8:$T$280,13)</f>
        <v>98</v>
      </c>
      <c r="N1359" s="84">
        <f>VLOOKUP($A$1354,Raport6!$B$8:$T$280,14)</f>
        <v>90</v>
      </c>
      <c r="O1359" s="84">
        <f>VLOOKUP($A$1354,Raport6!$B$8:$T$280,15)</f>
        <v>92</v>
      </c>
      <c r="P1359" s="84">
        <f>VLOOKUP($A$1354,Raport6!$B$8:$T$280,16)</f>
        <v>88</v>
      </c>
      <c r="Q1359" s="84">
        <f>VLOOKUP($A$1354,Raport6!$B$8:$T$280,17)</f>
        <v>89.5</v>
      </c>
      <c r="R1359" s="84">
        <f>VLOOKUP($A$1354,Raport6!$B$8:$T$280,18)</f>
        <v>91</v>
      </c>
      <c r="S1359" s="38">
        <f t="shared" si="743"/>
        <v>1369.5</v>
      </c>
      <c r="T1359" s="38">
        <f t="shared" si="745"/>
        <v>91.3</v>
      </c>
      <c r="U1359" s="375"/>
      <c r="V1359" s="340"/>
    </row>
    <row r="1360" spans="1:22" ht="15" customHeight="1">
      <c r="A1360" s="361"/>
      <c r="B1360" s="78" t="str">
        <f>VLOOKUP($A$1354,PresensiMIPA!$A$7:$W$360,3)</f>
        <v>0034388957</v>
      </c>
      <c r="C1360" s="28" t="s">
        <v>21</v>
      </c>
      <c r="D1360" s="40">
        <f t="shared" ref="D1360:S1360" si="746">ROUND(((D1354+D1355+D1356+D1357+D1358+D1359)/6),2)</f>
        <v>87.58</v>
      </c>
      <c r="E1360" s="40">
        <f t="shared" si="746"/>
        <v>84.75</v>
      </c>
      <c r="F1360" s="40">
        <f t="shared" si="746"/>
        <v>85.67</v>
      </c>
      <c r="G1360" s="40">
        <f t="shared" si="746"/>
        <v>80</v>
      </c>
      <c r="H1360" s="40">
        <f t="shared" si="746"/>
        <v>84.58</v>
      </c>
      <c r="I1360" s="40">
        <f t="shared" si="746"/>
        <v>83.33</v>
      </c>
      <c r="J1360" s="40">
        <f t="shared" si="746"/>
        <v>90.67</v>
      </c>
      <c r="K1360" s="40">
        <f t="shared" si="746"/>
        <v>85.67</v>
      </c>
      <c r="L1360" s="40">
        <f t="shared" si="746"/>
        <v>86.08</v>
      </c>
      <c r="M1360" s="40">
        <f t="shared" ref="M1360" si="747">ROUND(((M1354+M1355+M1356+M1357+M1358+M1359)/6),2)</f>
        <v>87.83</v>
      </c>
      <c r="N1360" s="40">
        <f t="shared" si="746"/>
        <v>84.83</v>
      </c>
      <c r="O1360" s="40">
        <f t="shared" si="746"/>
        <v>85.17</v>
      </c>
      <c r="P1360" s="40">
        <f t="shared" si="746"/>
        <v>85.25</v>
      </c>
      <c r="Q1360" s="40">
        <f t="shared" si="746"/>
        <v>84.25</v>
      </c>
      <c r="R1360" s="40">
        <f t="shared" si="746"/>
        <v>86.25</v>
      </c>
      <c r="S1360" s="39">
        <f t="shared" si="746"/>
        <v>1281.92</v>
      </c>
      <c r="T1360" s="40">
        <f t="shared" si="745"/>
        <v>85.46</v>
      </c>
      <c r="U1360" s="375"/>
      <c r="V1360" s="340"/>
    </row>
    <row r="1361" spans="1:22" ht="15" customHeight="1">
      <c r="A1361" s="361"/>
      <c r="B1361" s="78"/>
      <c r="C1361" s="28" t="s">
        <v>206</v>
      </c>
      <c r="D1361" s="79">
        <f>VLOOKUP($A$1354,'Nilai USP'!$B$8:$T$280,4)</f>
        <v>94</v>
      </c>
      <c r="E1361" s="79">
        <f>VLOOKUP($A$1354,'Nilai USP'!$B$8:$T$280,5)</f>
        <v>83.07692307692308</v>
      </c>
      <c r="F1361" s="79">
        <f>VLOOKUP($A$1354,'Nilai USP'!$B$8:$T$280,6)</f>
        <v>88</v>
      </c>
      <c r="G1361" s="79">
        <f>VLOOKUP($A$1354,'Nilai USP'!$B$8:$T$280,7)</f>
        <v>93</v>
      </c>
      <c r="H1361" s="79">
        <f>VLOOKUP($A$1354,'Nilai USP'!$B$8:$T$280,8)</f>
        <v>88</v>
      </c>
      <c r="I1361" s="79">
        <f>VLOOKUP($A$1354,'Nilai USP'!$B$8:$T$280,9)</f>
        <v>93</v>
      </c>
      <c r="J1361" s="79">
        <f>VLOOKUP($A$1354,'Nilai USP'!$B$8:$T$280,10)</f>
        <v>90</v>
      </c>
      <c r="K1361" s="79">
        <f>VLOOKUP($A$1354,'Nilai USP'!$B$8:$T$280,11)</f>
        <v>94</v>
      </c>
      <c r="L1361" s="79">
        <f>VLOOKUP($A$1354,'Nilai USP'!$B$8:$T$280,12)</f>
        <v>91</v>
      </c>
      <c r="M1361" s="79">
        <f>VLOOKUP($A$1354,'Nilai USP'!$B$8:$T$280,13)</f>
        <v>97.35294117647058</v>
      </c>
      <c r="N1361" s="79">
        <f>VLOOKUP($A$1354,'Nilai USP'!$B$8:$T$280,14)</f>
        <v>89</v>
      </c>
      <c r="O1361" s="79">
        <f>VLOOKUP($A$1354,'Nilai USP'!$B$8:$T$280,15)</f>
        <v>80</v>
      </c>
      <c r="P1361" s="79">
        <f>VLOOKUP($A$1354,'Nilai USP'!$B$8:$T$280,16)</f>
        <v>86</v>
      </c>
      <c r="Q1361" s="79">
        <f>VLOOKUP($A$1354,'Nilai USP'!$B$8:$T$280,17)</f>
        <v>78</v>
      </c>
      <c r="R1361" s="79">
        <f>VLOOKUP($A$1354,'Nilai USP'!$B$8:$T$280,18)</f>
        <v>87</v>
      </c>
      <c r="S1361" s="38">
        <f t="shared" ref="S1361:S1368" si="748">SUM(D1361:R1361)</f>
        <v>1331.4298642533936</v>
      </c>
      <c r="T1361" s="38">
        <f t="shared" si="745"/>
        <v>88.76</v>
      </c>
      <c r="U1361" s="375"/>
      <c r="V1361" s="340"/>
    </row>
    <row r="1362" spans="1:22" ht="15" customHeight="1" thickBot="1">
      <c r="A1362" s="362"/>
      <c r="B1362" s="29"/>
      <c r="C1362" s="37" t="s">
        <v>205</v>
      </c>
      <c r="D1362" s="41">
        <f t="shared" ref="D1362:R1362" si="749">ROUND((D1360*$V$6+D1361*$V$7),0)</f>
        <v>91</v>
      </c>
      <c r="E1362" s="41">
        <f t="shared" si="749"/>
        <v>84</v>
      </c>
      <c r="F1362" s="41">
        <f t="shared" si="749"/>
        <v>87</v>
      </c>
      <c r="G1362" s="41">
        <f t="shared" si="749"/>
        <v>87</v>
      </c>
      <c r="H1362" s="41">
        <f t="shared" si="749"/>
        <v>86</v>
      </c>
      <c r="I1362" s="41">
        <f t="shared" si="749"/>
        <v>88</v>
      </c>
      <c r="J1362" s="41">
        <f t="shared" si="749"/>
        <v>90</v>
      </c>
      <c r="K1362" s="41">
        <f t="shared" si="749"/>
        <v>90</v>
      </c>
      <c r="L1362" s="41">
        <f t="shared" si="749"/>
        <v>89</v>
      </c>
      <c r="M1362" s="41">
        <f t="shared" si="749"/>
        <v>93</v>
      </c>
      <c r="N1362" s="41">
        <f t="shared" si="749"/>
        <v>87</v>
      </c>
      <c r="O1362" s="41">
        <f t="shared" si="749"/>
        <v>83</v>
      </c>
      <c r="P1362" s="41">
        <f t="shared" si="749"/>
        <v>86</v>
      </c>
      <c r="Q1362" s="41">
        <f t="shared" si="749"/>
        <v>81</v>
      </c>
      <c r="R1362" s="41">
        <f t="shared" si="749"/>
        <v>87</v>
      </c>
      <c r="S1362" s="41">
        <f t="shared" si="748"/>
        <v>1309</v>
      </c>
      <c r="T1362" s="41">
        <f t="shared" si="745"/>
        <v>87.27</v>
      </c>
      <c r="U1362" s="376"/>
      <c r="V1362" s="341"/>
    </row>
    <row r="1363" spans="1:22" s="268" customFormat="1" ht="15" customHeight="1" thickTop="1">
      <c r="A1363" s="377">
        <v>151</v>
      </c>
      <c r="B1363" s="267"/>
      <c r="C1363" s="34" t="s">
        <v>34</v>
      </c>
      <c r="D1363" s="83">
        <f>VLOOKUP($A$1363,Raport1!$B$8:$T$280,4)</f>
        <v>81</v>
      </c>
      <c r="E1363" s="83">
        <f>VLOOKUP($A$1363,Raport1!$B$8:$T$280,5)</f>
        <v>79.5</v>
      </c>
      <c r="F1363" s="83">
        <f>VLOOKUP($A$1363,Raport1!$B$8:$T$280,6)</f>
        <v>76.5</v>
      </c>
      <c r="G1363" s="83">
        <f>VLOOKUP($A$1363,Raport1!$B$8:$T$280,7)</f>
        <v>80.5</v>
      </c>
      <c r="H1363" s="83">
        <f>VLOOKUP($A$1363,Raport1!$B$8:$T$280,8)</f>
        <v>87</v>
      </c>
      <c r="I1363" s="83">
        <f>VLOOKUP($A$1363,Raport1!$B$8:$T$280,9)</f>
        <v>79.5</v>
      </c>
      <c r="J1363" s="83">
        <f>VLOOKUP($A$1363,Raport1!$B$8:$T$280,10)</f>
        <v>85</v>
      </c>
      <c r="K1363" s="83">
        <f>VLOOKUP($A$1363,Raport1!$B$8:$T$280,11)</f>
        <v>77</v>
      </c>
      <c r="L1363" s="83">
        <f>VLOOKUP($A$1363,Raport1!$B$8:$T$280,12)</f>
        <v>86</v>
      </c>
      <c r="M1363" s="83">
        <f>VLOOKUP($A$1363,Raport1!$B$8:$T$280,13)</f>
        <v>76.5</v>
      </c>
      <c r="N1363" s="83">
        <f>VLOOKUP($A$1363,Raport1!$B$8:$T$280,14)</f>
        <v>77.5</v>
      </c>
      <c r="O1363" s="83">
        <f>VLOOKUP($A$1363,Raport1!$B$8:$T$280,15)</f>
        <v>77.5</v>
      </c>
      <c r="P1363" s="83">
        <f>VLOOKUP($A$1363,Raport1!$B$8:$T$280,16)</f>
        <v>81.5</v>
      </c>
      <c r="Q1363" s="83">
        <f>VLOOKUP($A$1363,Raport1!$B$8:$T$280,17)</f>
        <v>77</v>
      </c>
      <c r="R1363" s="83">
        <f>VLOOKUP($A$1363,Raport1!$B$8:$T$280,18)</f>
        <v>77.5</v>
      </c>
      <c r="S1363" s="80">
        <f t="shared" si="748"/>
        <v>1199.5</v>
      </c>
      <c r="T1363" s="80">
        <f t="shared" ref="T1363:T1371" si="750">ROUND(S1363/COUNT(D1363:R1363),2)</f>
        <v>79.97</v>
      </c>
      <c r="U1363" s="337" t="s">
        <v>203</v>
      </c>
      <c r="V1363" s="340" t="s">
        <v>33</v>
      </c>
    </row>
    <row r="1364" spans="1:22" s="4" customFormat="1" ht="15" customHeight="1">
      <c r="A1364" s="361"/>
      <c r="B1364" s="26"/>
      <c r="C1364" s="35" t="s">
        <v>35</v>
      </c>
      <c r="D1364" s="84">
        <f>VLOOKUP($A$1363,Raport2!$B$8:$T$280,4)</f>
        <v>83</v>
      </c>
      <c r="E1364" s="84">
        <f>VLOOKUP($A$1363,Raport2!$B$8:$T$280,5)</f>
        <v>80.5</v>
      </c>
      <c r="F1364" s="84">
        <f>VLOOKUP($A$1363,Raport2!$B$8:$T$280,6)</f>
        <v>83</v>
      </c>
      <c r="G1364" s="84">
        <f>VLOOKUP($A$1363,Raport2!$B$8:$T$280,7)</f>
        <v>84</v>
      </c>
      <c r="H1364" s="84">
        <f>VLOOKUP($A$1363,Raport2!$B$8:$T$280,8)</f>
        <v>87</v>
      </c>
      <c r="I1364" s="84">
        <f>VLOOKUP($A$1363,Raport2!$B$8:$T$280,9)</f>
        <v>83</v>
      </c>
      <c r="J1364" s="84">
        <f>VLOOKUP($A$1363,Raport2!$B$8:$T$280,10)</f>
        <v>89</v>
      </c>
      <c r="K1364" s="84">
        <f>VLOOKUP($A$1363,Raport2!$B$8:$T$280,11)</f>
        <v>80</v>
      </c>
      <c r="L1364" s="84">
        <f>VLOOKUP($A$1363,Raport2!$B$8:$T$280,12)</f>
        <v>87.5</v>
      </c>
      <c r="M1364" s="84">
        <f>VLOOKUP($A$1363,Raport2!$B$8:$T$280,13)</f>
        <v>85</v>
      </c>
      <c r="N1364" s="84">
        <f>VLOOKUP($A$1363,Raport2!$B$8:$T$280,14)</f>
        <v>84</v>
      </c>
      <c r="O1364" s="84">
        <f>VLOOKUP($A$1363,Raport2!$B$8:$T$280,15)</f>
        <v>81.5</v>
      </c>
      <c r="P1364" s="84">
        <f>VLOOKUP($A$1363,Raport2!$B$8:$T$280,16)</f>
        <v>83</v>
      </c>
      <c r="Q1364" s="84">
        <f>VLOOKUP($A$1363,Raport2!$B$8:$T$280,17)</f>
        <v>81.5</v>
      </c>
      <c r="R1364" s="84">
        <f>VLOOKUP($A$1363,Raport2!$B$8:$T$280,18)</f>
        <v>85.5</v>
      </c>
      <c r="S1364" s="38">
        <f t="shared" si="748"/>
        <v>1257.5</v>
      </c>
      <c r="T1364" s="38">
        <f t="shared" si="750"/>
        <v>83.83</v>
      </c>
      <c r="U1364" s="381"/>
      <c r="V1364" s="340"/>
    </row>
    <row r="1365" spans="1:22" s="4" customFormat="1" ht="15" customHeight="1">
      <c r="A1365" s="361"/>
      <c r="B1365" s="342" t="str">
        <f>VLOOKUP($A$1363,PresensiMIPA!$A$7:$W$360,7)</f>
        <v>LULUK FITRIANA</v>
      </c>
      <c r="C1365" s="35" t="s">
        <v>22</v>
      </c>
      <c r="D1365" s="84">
        <f>VLOOKUP($A$1363,Raport3!$B$8:$T$280,4)</f>
        <v>88.5</v>
      </c>
      <c r="E1365" s="84">
        <f>VLOOKUP($A$1363,Raport3!$B$8:$T$280,5)</f>
        <v>81</v>
      </c>
      <c r="F1365" s="84">
        <f>VLOOKUP($A$1363,Raport3!$B$8:$T$280,6)</f>
        <v>86</v>
      </c>
      <c r="G1365" s="84">
        <f>VLOOKUP($A$1363,Raport3!$B$8:$T$280,7)</f>
        <v>90</v>
      </c>
      <c r="H1365" s="84">
        <f>VLOOKUP($A$1363,Raport3!$B$8:$T$280,8)</f>
        <v>85</v>
      </c>
      <c r="I1365" s="84">
        <f>VLOOKUP($A$1363,Raport3!$B$8:$T$280,9)</f>
        <v>85</v>
      </c>
      <c r="J1365" s="84">
        <f>VLOOKUP($A$1363,Raport3!$B$8:$T$280,10)</f>
        <v>86.5</v>
      </c>
      <c r="K1365" s="84">
        <f>VLOOKUP($A$1363,Raport3!$B$8:$T$280,11)</f>
        <v>85</v>
      </c>
      <c r="L1365" s="84">
        <f>VLOOKUP($A$1363,Raport3!$B$8:$T$280,12)</f>
        <v>85</v>
      </c>
      <c r="M1365" s="84">
        <f>VLOOKUP($A$1363,Raport3!$B$8:$T$280,13)</f>
        <v>83.5</v>
      </c>
      <c r="N1365" s="84">
        <f>VLOOKUP($A$1363,Raport3!$B$8:$T$280,14)</f>
        <v>85.5</v>
      </c>
      <c r="O1365" s="84">
        <f>VLOOKUP($A$1363,Raport3!$B$8:$T$280,15)</f>
        <v>85</v>
      </c>
      <c r="P1365" s="84">
        <f>VLOOKUP($A$1363,Raport3!$B$8:$T$280,16)</f>
        <v>87</v>
      </c>
      <c r="Q1365" s="84">
        <f>VLOOKUP($A$1363,Raport3!$B$8:$T$280,17)</f>
        <v>83</v>
      </c>
      <c r="R1365" s="84">
        <f>VLOOKUP($A$1363,Raport3!$B$8:$T$280,18)</f>
        <v>87.5</v>
      </c>
      <c r="S1365" s="38">
        <f t="shared" si="748"/>
        <v>1283.5</v>
      </c>
      <c r="T1365" s="38">
        <f t="shared" si="750"/>
        <v>85.57</v>
      </c>
      <c r="U1365" s="381"/>
      <c r="V1365" s="340"/>
    </row>
    <row r="1366" spans="1:22" s="4" customFormat="1" ht="15" customHeight="1">
      <c r="A1366" s="361"/>
      <c r="B1366" s="342"/>
      <c r="C1366" s="35" t="s">
        <v>23</v>
      </c>
      <c r="D1366" s="84">
        <f>VLOOKUP($A$1363,Raport4!$B$8:$T$255,4)</f>
        <v>86</v>
      </c>
      <c r="E1366" s="84">
        <f>VLOOKUP($A$1363,Raport4!$B$8:$T$255,5)</f>
        <v>87</v>
      </c>
      <c r="F1366" s="84">
        <f>VLOOKUP($A$1363,Raport4!$B$8:$T$255,6)</f>
        <v>88.5</v>
      </c>
      <c r="G1366" s="84">
        <f>VLOOKUP($A$1363,Raport4!$B$8:$T$255,7)</f>
        <v>91.5</v>
      </c>
      <c r="H1366" s="84">
        <f>VLOOKUP($A$1363,Raport4!$B$8:$T$255,8)</f>
        <v>80</v>
      </c>
      <c r="I1366" s="84">
        <f>VLOOKUP($A$1363,Raport4!$B$8:$T$255,9)</f>
        <v>86</v>
      </c>
      <c r="J1366" s="84">
        <f>VLOOKUP($A$1363,Raport4!$B$8:$T$255,10)</f>
        <v>90</v>
      </c>
      <c r="K1366" s="84">
        <f>VLOOKUP($A$1363,Raport4!$B$8:$T$255,11)</f>
        <v>86</v>
      </c>
      <c r="L1366" s="84">
        <f>VLOOKUP($A$1363,Raport4!$B$8:$T$255,12)</f>
        <v>90</v>
      </c>
      <c r="M1366" s="84">
        <f>VLOOKUP($A$1363,Raport4!$B$8:$T$255,12)</f>
        <v>90</v>
      </c>
      <c r="N1366" s="84">
        <f>VLOOKUP($A$1363,Raport4!$B$8:$T$255,14)</f>
        <v>88</v>
      </c>
      <c r="O1366" s="84">
        <f>VLOOKUP($A$1363,Raport4!$B$8:$T$255,15)</f>
        <v>85</v>
      </c>
      <c r="P1366" s="84">
        <f>VLOOKUP($A$1363,Raport4!$B$8:$T$255,16)</f>
        <v>88</v>
      </c>
      <c r="Q1366" s="84">
        <f>VLOOKUP($A$1363,Raport4!$B$8:$T$255,17)</f>
        <v>85.5</v>
      </c>
      <c r="R1366" s="84">
        <f>VLOOKUP($A$1363,Raport4!$B$8:$T$255,18)</f>
        <v>88</v>
      </c>
      <c r="S1366" s="38">
        <f t="shared" si="748"/>
        <v>1309.5</v>
      </c>
      <c r="T1366" s="38">
        <f t="shared" si="750"/>
        <v>87.3</v>
      </c>
      <c r="U1366" s="381"/>
      <c r="V1366" s="340"/>
    </row>
    <row r="1367" spans="1:22" s="4" customFormat="1" ht="15" customHeight="1">
      <c r="A1367" s="361"/>
      <c r="B1367" s="77" t="str">
        <f>VLOOKUP($A$1363,PresensiMIPA!$A$7:$W$360,4)</f>
        <v>3526027006040004</v>
      </c>
      <c r="C1367" s="35" t="s">
        <v>24</v>
      </c>
      <c r="D1367" s="84">
        <f>VLOOKUP($A$1363,Raport5!$B$8:$T$280,4)</f>
        <v>89.5</v>
      </c>
      <c r="E1367" s="84">
        <f>VLOOKUP($A$1363,Raport5!$B$8:$T$280,5)</f>
        <v>92.5</v>
      </c>
      <c r="F1367" s="84">
        <f>VLOOKUP($A$1363,Raport5!$B$8:$T$280,6)</f>
        <v>92</v>
      </c>
      <c r="G1367" s="84">
        <f>VLOOKUP($A$1363,Raport5!$B$8:$T$280,7)</f>
        <v>92</v>
      </c>
      <c r="H1367" s="84">
        <f>VLOOKUP($A$1363,Raport5!$B$8:$T$280,8)</f>
        <v>93</v>
      </c>
      <c r="I1367" s="84">
        <f>VLOOKUP($A$1363,Raport5!$B$8:$T$280,9)</f>
        <v>86</v>
      </c>
      <c r="J1367" s="84">
        <f>VLOOKUP($A$1363,Raport5!$B$8:$T$280,10)</f>
        <v>91.5</v>
      </c>
      <c r="K1367" s="84">
        <f>VLOOKUP($A$1363,Raport5!$B$8:$T$280,11)</f>
        <v>92.5</v>
      </c>
      <c r="L1367" s="84">
        <f>VLOOKUP($A$1363,Raport5!$B$8:$T$280,12)</f>
        <v>93</v>
      </c>
      <c r="M1367" s="84">
        <f>VLOOKUP($A$1363,Raport5!$B$8:$T$280,13)</f>
        <v>90</v>
      </c>
      <c r="N1367" s="84">
        <f>VLOOKUP($A$1363,Raport5!$B$8:$T$280,14)</f>
        <v>89.5</v>
      </c>
      <c r="O1367" s="84">
        <f>VLOOKUP($A$1363,Raport5!$B$8:$T$280,15)</f>
        <v>88</v>
      </c>
      <c r="P1367" s="84">
        <f>VLOOKUP($A$1363,Raport5!$B$8:$T$280,16)</f>
        <v>89</v>
      </c>
      <c r="Q1367" s="84">
        <f>VLOOKUP($A$1363,Raport5!$B$8:$T$280,17)</f>
        <v>89.5</v>
      </c>
      <c r="R1367" s="84">
        <f>VLOOKUP($A$1363,Raport5!$B$8:$T$280,18)</f>
        <v>90</v>
      </c>
      <c r="S1367" s="38">
        <f t="shared" si="748"/>
        <v>1358</v>
      </c>
      <c r="T1367" s="38">
        <f t="shared" si="750"/>
        <v>90.53</v>
      </c>
      <c r="U1367" s="381"/>
      <c r="V1367" s="340"/>
    </row>
    <row r="1368" spans="1:22" s="4" customFormat="1" ht="15" customHeight="1">
      <c r="A1368" s="361"/>
      <c r="B1368" s="78">
        <f>VLOOKUP($A$1363,PresensiMIPA!$A$7:$W$360,2)</f>
        <v>12316</v>
      </c>
      <c r="C1368" s="35" t="s">
        <v>67</v>
      </c>
      <c r="D1368" s="84">
        <f>VLOOKUP($A$1363,Raport6!$B$8:$T$280,4)</f>
        <v>94.5</v>
      </c>
      <c r="E1368" s="84">
        <f>VLOOKUP($A$1363,Raport6!$B$8:$T$280,5)</f>
        <v>94.5</v>
      </c>
      <c r="F1368" s="84">
        <f>VLOOKUP($A$1363,Raport6!$B$8:$T$280,6)</f>
        <v>94.5</v>
      </c>
      <c r="G1368" s="84">
        <f>VLOOKUP($A$1363,Raport6!$B$8:$T$280,7)</f>
        <v>92</v>
      </c>
      <c r="H1368" s="84">
        <f>VLOOKUP($A$1363,Raport6!$B$8:$T$280,8)</f>
        <v>93</v>
      </c>
      <c r="I1368" s="84">
        <f>VLOOKUP($A$1363,Raport6!$B$8:$T$280,9)</f>
        <v>86.5</v>
      </c>
      <c r="J1368" s="84">
        <f>VLOOKUP($A$1363,Raport6!$B$8:$T$280,10)</f>
        <v>94.5</v>
      </c>
      <c r="K1368" s="84">
        <f>VLOOKUP($A$1363,Raport6!$B$8:$T$280,11)</f>
        <v>95.5</v>
      </c>
      <c r="L1368" s="84">
        <f>VLOOKUP($A$1363,Raport6!$B$8:$T$280,12)</f>
        <v>92.5</v>
      </c>
      <c r="M1368" s="84">
        <f>VLOOKUP($A$1363,Raport6!$B$8:$T$280,13)</f>
        <v>94</v>
      </c>
      <c r="N1368" s="84">
        <f>VLOOKUP($A$1363,Raport6!$B$8:$T$280,14)</f>
        <v>90.5</v>
      </c>
      <c r="O1368" s="84">
        <f>VLOOKUP($A$1363,Raport6!$B$8:$T$280,15)</f>
        <v>85.5</v>
      </c>
      <c r="P1368" s="84">
        <f>VLOOKUP($A$1363,Raport6!$B$8:$T$280,16)</f>
        <v>89</v>
      </c>
      <c r="Q1368" s="84">
        <f>VLOOKUP($A$1363,Raport6!$B$8:$T$280,17)</f>
        <v>89.5</v>
      </c>
      <c r="R1368" s="84">
        <f>VLOOKUP($A$1363,Raport6!$B$8:$T$280,18)</f>
        <v>92</v>
      </c>
      <c r="S1368" s="38">
        <f t="shared" si="748"/>
        <v>1378</v>
      </c>
      <c r="T1368" s="38">
        <f t="shared" si="750"/>
        <v>91.87</v>
      </c>
      <c r="U1368" s="381"/>
      <c r="V1368" s="340"/>
    </row>
    <row r="1369" spans="1:22" s="4" customFormat="1" ht="15" customHeight="1">
      <c r="A1369" s="361"/>
      <c r="B1369" s="78" t="str">
        <f>VLOOKUP($A$1363,PresensiMIPA!$A$7:$W$360,3)</f>
        <v>0045824223</v>
      </c>
      <c r="C1369" s="28" t="s">
        <v>21</v>
      </c>
      <c r="D1369" s="40">
        <f t="shared" ref="D1369:S1369" si="751">ROUND(((D1363+D1364+D1365+D1366+D1367+D1368)/6),2)</f>
        <v>87.08</v>
      </c>
      <c r="E1369" s="40">
        <f t="shared" si="751"/>
        <v>85.83</v>
      </c>
      <c r="F1369" s="40">
        <f t="shared" si="751"/>
        <v>86.75</v>
      </c>
      <c r="G1369" s="40">
        <f t="shared" si="751"/>
        <v>88.33</v>
      </c>
      <c r="H1369" s="40">
        <f t="shared" si="751"/>
        <v>87.5</v>
      </c>
      <c r="I1369" s="40">
        <f t="shared" si="751"/>
        <v>84.33</v>
      </c>
      <c r="J1369" s="40">
        <f t="shared" si="751"/>
        <v>89.42</v>
      </c>
      <c r="K1369" s="40">
        <f t="shared" si="751"/>
        <v>86</v>
      </c>
      <c r="L1369" s="40">
        <f t="shared" si="751"/>
        <v>89</v>
      </c>
      <c r="M1369" s="40">
        <f t="shared" ref="M1369" si="752">ROUND(((M1363+M1364+M1365+M1366+M1367+M1368)/6),2)</f>
        <v>86.5</v>
      </c>
      <c r="N1369" s="40">
        <f t="shared" si="751"/>
        <v>85.83</v>
      </c>
      <c r="O1369" s="40">
        <f t="shared" si="751"/>
        <v>83.75</v>
      </c>
      <c r="P1369" s="40">
        <f t="shared" si="751"/>
        <v>86.25</v>
      </c>
      <c r="Q1369" s="40">
        <f t="shared" si="751"/>
        <v>84.33</v>
      </c>
      <c r="R1369" s="40">
        <f t="shared" si="751"/>
        <v>86.75</v>
      </c>
      <c r="S1369" s="39">
        <f t="shared" si="751"/>
        <v>1297.67</v>
      </c>
      <c r="T1369" s="40">
        <f t="shared" si="750"/>
        <v>86.51</v>
      </c>
      <c r="U1369" s="381"/>
      <c r="V1369" s="340"/>
    </row>
    <row r="1370" spans="1:22" s="4" customFormat="1" ht="15" customHeight="1">
      <c r="A1370" s="361"/>
      <c r="B1370" s="78"/>
      <c r="C1370" s="28" t="s">
        <v>206</v>
      </c>
      <c r="D1370" s="79">
        <f>VLOOKUP($A$1363,'Nilai USP'!$B$8:$T$280,4)</f>
        <v>99</v>
      </c>
      <c r="E1370" s="79">
        <f>VLOOKUP($A$1363,'Nilai USP'!$B$8:$T$280,5)</f>
        <v>88.461538461538467</v>
      </c>
      <c r="F1370" s="79">
        <f>VLOOKUP($A$1363,'Nilai USP'!$B$8:$T$280,6)</f>
        <v>91</v>
      </c>
      <c r="G1370" s="79">
        <f>VLOOKUP($A$1363,'Nilai USP'!$B$8:$T$280,7)</f>
        <v>91</v>
      </c>
      <c r="H1370" s="79">
        <f>VLOOKUP($A$1363,'Nilai USP'!$B$8:$T$280,8)</f>
        <v>87</v>
      </c>
      <c r="I1370" s="79">
        <f>VLOOKUP($A$1363,'Nilai USP'!$B$8:$T$280,9)</f>
        <v>87</v>
      </c>
      <c r="J1370" s="79">
        <f>VLOOKUP($A$1363,'Nilai USP'!$B$8:$T$280,10)</f>
        <v>95</v>
      </c>
      <c r="K1370" s="79">
        <f>VLOOKUP($A$1363,'Nilai USP'!$B$8:$T$280,11)</f>
        <v>93</v>
      </c>
      <c r="L1370" s="79">
        <f>VLOOKUP($A$1363,'Nilai USP'!$B$8:$T$280,12)</f>
        <v>94</v>
      </c>
      <c r="M1370" s="79">
        <f>VLOOKUP($A$1363,'Nilai USP'!$B$8:$T$280,13)</f>
        <v>98.235294117647058</v>
      </c>
      <c r="N1370" s="79">
        <f>VLOOKUP($A$1363,'Nilai USP'!$B$8:$T$280,14)</f>
        <v>92</v>
      </c>
      <c r="O1370" s="79">
        <f>VLOOKUP($A$1363,'Nilai USP'!$B$8:$T$280,15)</f>
        <v>81</v>
      </c>
      <c r="P1370" s="79">
        <f>VLOOKUP($A$1363,'Nilai USP'!$B$8:$T$280,16)</f>
        <v>81</v>
      </c>
      <c r="Q1370" s="79">
        <f>VLOOKUP($A$1363,'Nilai USP'!$B$8:$T$280,17)</f>
        <v>81</v>
      </c>
      <c r="R1370" s="79">
        <f>VLOOKUP($A$1363,'Nilai USP'!$B$8:$T$280,18)</f>
        <v>86</v>
      </c>
      <c r="S1370" s="38">
        <f t="shared" ref="S1370:S1377" si="753">SUM(D1370:R1370)</f>
        <v>1344.6968325791854</v>
      </c>
      <c r="T1370" s="38">
        <f t="shared" si="750"/>
        <v>89.65</v>
      </c>
      <c r="U1370" s="381"/>
      <c r="V1370" s="340"/>
    </row>
    <row r="1371" spans="1:22" s="4" customFormat="1" ht="15" customHeight="1" thickBot="1">
      <c r="A1371" s="362"/>
      <c r="B1371" s="29"/>
      <c r="C1371" s="37" t="s">
        <v>205</v>
      </c>
      <c r="D1371" s="41">
        <f t="shared" ref="D1371:R1371" si="754">ROUND((D1369*$V$6+D1370*$V$7),0)</f>
        <v>93</v>
      </c>
      <c r="E1371" s="41">
        <f t="shared" si="754"/>
        <v>87</v>
      </c>
      <c r="F1371" s="41">
        <f t="shared" si="754"/>
        <v>89</v>
      </c>
      <c r="G1371" s="41">
        <f t="shared" si="754"/>
        <v>90</v>
      </c>
      <c r="H1371" s="41">
        <f t="shared" si="754"/>
        <v>87</v>
      </c>
      <c r="I1371" s="41">
        <f t="shared" si="754"/>
        <v>86</v>
      </c>
      <c r="J1371" s="41">
        <f t="shared" si="754"/>
        <v>92</v>
      </c>
      <c r="K1371" s="41">
        <f t="shared" si="754"/>
        <v>90</v>
      </c>
      <c r="L1371" s="41">
        <f t="shared" si="754"/>
        <v>92</v>
      </c>
      <c r="M1371" s="41">
        <f t="shared" si="754"/>
        <v>92</v>
      </c>
      <c r="N1371" s="41">
        <f t="shared" si="754"/>
        <v>89</v>
      </c>
      <c r="O1371" s="41">
        <f t="shared" si="754"/>
        <v>82</v>
      </c>
      <c r="P1371" s="41">
        <f t="shared" si="754"/>
        <v>84</v>
      </c>
      <c r="Q1371" s="41">
        <f t="shared" si="754"/>
        <v>83</v>
      </c>
      <c r="R1371" s="41">
        <f t="shared" si="754"/>
        <v>86</v>
      </c>
      <c r="S1371" s="41">
        <f t="shared" si="753"/>
        <v>1322</v>
      </c>
      <c r="T1371" s="41">
        <f t="shared" si="750"/>
        <v>88.13</v>
      </c>
      <c r="U1371" s="382"/>
      <c r="V1371" s="341"/>
    </row>
    <row r="1372" spans="1:22" ht="15" customHeight="1" thickTop="1">
      <c r="A1372" s="377">
        <v>152</v>
      </c>
      <c r="B1372" s="26"/>
      <c r="C1372" s="34" t="s">
        <v>34</v>
      </c>
      <c r="D1372" s="83">
        <f>VLOOKUP($A$1372,Raport1!$B$8:$T$280,4)</f>
        <v>72.5</v>
      </c>
      <c r="E1372" s="83">
        <f>VLOOKUP($A$1372,Raport1!$B$8:$T$280,5)</f>
        <v>73</v>
      </c>
      <c r="F1372" s="83">
        <f>VLOOKUP($A$1372,Raport1!$B$8:$T$280,6)</f>
        <v>69</v>
      </c>
      <c r="G1372" s="83">
        <f>VLOOKUP($A$1372,Raport1!$B$8:$T$280,7)</f>
        <v>70</v>
      </c>
      <c r="H1372" s="83">
        <f>VLOOKUP($A$1372,Raport1!$B$8:$T$280,8)</f>
        <v>72</v>
      </c>
      <c r="I1372" s="83">
        <f>VLOOKUP($A$1372,Raport1!$B$8:$T$280,9)</f>
        <v>74.5</v>
      </c>
      <c r="J1372" s="83">
        <f>VLOOKUP($A$1372,Raport1!$B$8:$T$280,10)</f>
        <v>79</v>
      </c>
      <c r="K1372" s="83">
        <f>VLOOKUP($A$1372,Raport1!$B$8:$T$280,11)</f>
        <v>77.5</v>
      </c>
      <c r="L1372" s="83">
        <f>VLOOKUP($A$1372,Raport1!$B$8:$T$280,12)</f>
        <v>78.5</v>
      </c>
      <c r="M1372" s="83">
        <f>VLOOKUP($A$1372,Raport1!$B$8:$T$280,13)</f>
        <v>71</v>
      </c>
      <c r="N1372" s="83">
        <f>VLOOKUP($A$1372,Raport1!$B$8:$T$280,14)</f>
        <v>68</v>
      </c>
      <c r="O1372" s="83">
        <f>VLOOKUP($A$1372,Raport1!$B$8:$T$280,15)</f>
        <v>75.5</v>
      </c>
      <c r="P1372" s="83">
        <f>VLOOKUP($A$1372,Raport1!$B$8:$T$280,16)</f>
        <v>69.5</v>
      </c>
      <c r="Q1372" s="83">
        <f>VLOOKUP($A$1372,Raport1!$B$8:$T$280,17)</f>
        <v>67</v>
      </c>
      <c r="R1372" s="83">
        <f>VLOOKUP($A$1372,Raport1!$B$8:$T$280,18)</f>
        <v>72</v>
      </c>
      <c r="S1372" s="80">
        <f t="shared" si="753"/>
        <v>1089</v>
      </c>
      <c r="T1372" s="80">
        <f t="shared" ref="T1372:T1380" si="755">ROUND(S1372/COUNT(D1372:R1372),2)</f>
        <v>72.599999999999994</v>
      </c>
      <c r="U1372" s="337" t="s">
        <v>203</v>
      </c>
      <c r="V1372" s="340" t="s">
        <v>33</v>
      </c>
    </row>
    <row r="1373" spans="1:22" ht="15" customHeight="1">
      <c r="A1373" s="361"/>
      <c r="B1373" s="26"/>
      <c r="C1373" s="35" t="s">
        <v>35</v>
      </c>
      <c r="D1373" s="84">
        <f>VLOOKUP($A$1372,Raport2!$B$8:$T$280,4)</f>
        <v>74.5</v>
      </c>
      <c r="E1373" s="84">
        <f>VLOOKUP($A$1372,Raport2!$B$8:$T$280,5)</f>
        <v>74</v>
      </c>
      <c r="F1373" s="84">
        <f>VLOOKUP($A$1372,Raport2!$B$8:$T$280,6)</f>
        <v>72</v>
      </c>
      <c r="G1373" s="84">
        <f>VLOOKUP($A$1372,Raport2!$B$8:$T$280,7)</f>
        <v>73</v>
      </c>
      <c r="H1373" s="84">
        <f>VLOOKUP($A$1372,Raport2!$B$8:$T$280,8)</f>
        <v>72</v>
      </c>
      <c r="I1373" s="84">
        <f>VLOOKUP($A$1372,Raport2!$B$8:$T$280,9)</f>
        <v>77.5</v>
      </c>
      <c r="J1373" s="84">
        <f>VLOOKUP($A$1372,Raport2!$B$8:$T$280,10)</f>
        <v>80</v>
      </c>
      <c r="K1373" s="84">
        <f>VLOOKUP($A$1372,Raport2!$B$8:$T$280,11)</f>
        <v>80</v>
      </c>
      <c r="L1373" s="84">
        <f>VLOOKUP($A$1372,Raport2!$B$8:$T$280,12)</f>
        <v>76.5</v>
      </c>
      <c r="M1373" s="84">
        <f>VLOOKUP($A$1372,Raport2!$B$8:$T$280,13)</f>
        <v>73</v>
      </c>
      <c r="N1373" s="84">
        <f>VLOOKUP($A$1372,Raport2!$B$8:$T$280,14)</f>
        <v>72</v>
      </c>
      <c r="O1373" s="84">
        <f>VLOOKUP($A$1372,Raport2!$B$8:$T$280,15)</f>
        <v>74.5</v>
      </c>
      <c r="P1373" s="84">
        <f>VLOOKUP($A$1372,Raport2!$B$8:$T$280,16)</f>
        <v>73.5</v>
      </c>
      <c r="Q1373" s="84">
        <f>VLOOKUP($A$1372,Raport2!$B$8:$T$280,17)</f>
        <v>76.5</v>
      </c>
      <c r="R1373" s="84">
        <f>VLOOKUP($A$1372,Raport2!$B$8:$T$280,18)</f>
        <v>76.5</v>
      </c>
      <c r="S1373" s="38">
        <f t="shared" si="753"/>
        <v>1125.5</v>
      </c>
      <c r="T1373" s="38">
        <f t="shared" si="755"/>
        <v>75.03</v>
      </c>
      <c r="U1373" s="375"/>
      <c r="V1373" s="340"/>
    </row>
    <row r="1374" spans="1:22" ht="15" customHeight="1">
      <c r="A1374" s="361"/>
      <c r="B1374" s="342" t="str">
        <f>VLOOKUP($A$1372,PresensiMIPA!$A$7:$W$360,7)</f>
        <v>M. RIFAT CORY COSESI</v>
      </c>
      <c r="C1374" s="35" t="s">
        <v>22</v>
      </c>
      <c r="D1374" s="84">
        <f>VLOOKUP($A$1372,Raport3!$B$8:$T$280,4)</f>
        <v>73.5</v>
      </c>
      <c r="E1374" s="84">
        <f>VLOOKUP($A$1372,Raport3!$B$8:$T$280,5)</f>
        <v>73</v>
      </c>
      <c r="F1374" s="84">
        <f>VLOOKUP($A$1372,Raport3!$B$8:$T$280,6)</f>
        <v>69</v>
      </c>
      <c r="G1374" s="84">
        <f>VLOOKUP($A$1372,Raport3!$B$8:$T$280,7)</f>
        <v>79</v>
      </c>
      <c r="H1374" s="84">
        <f>VLOOKUP($A$1372,Raport3!$B$8:$T$280,8)</f>
        <v>68</v>
      </c>
      <c r="I1374" s="84">
        <f>VLOOKUP($A$1372,Raport3!$B$8:$T$280,9)</f>
        <v>77</v>
      </c>
      <c r="J1374" s="84">
        <f>VLOOKUP($A$1372,Raport3!$B$8:$T$280,10)</f>
        <v>75</v>
      </c>
      <c r="K1374" s="84">
        <f>VLOOKUP($A$1372,Raport3!$B$8:$T$280,11)</f>
        <v>84</v>
      </c>
      <c r="L1374" s="84">
        <f>VLOOKUP($A$1372,Raport3!$B$8:$T$280,12)</f>
        <v>78.5</v>
      </c>
      <c r="M1374" s="84">
        <f>VLOOKUP($A$1372,Raport3!$B$8:$T$280,13)</f>
        <v>70</v>
      </c>
      <c r="N1374" s="84">
        <f>VLOOKUP($A$1372,Raport3!$B$8:$T$280,14)</f>
        <v>76</v>
      </c>
      <c r="O1374" s="84">
        <f>VLOOKUP($A$1372,Raport3!$B$8:$T$280,15)</f>
        <v>71</v>
      </c>
      <c r="P1374" s="84">
        <f>VLOOKUP($A$1372,Raport3!$B$8:$T$280,16)</f>
        <v>75.5</v>
      </c>
      <c r="Q1374" s="84">
        <f>VLOOKUP($A$1372,Raport3!$B$8:$T$280,17)</f>
        <v>79</v>
      </c>
      <c r="R1374" s="84">
        <f>VLOOKUP($A$1372,Raport3!$B$8:$T$280,18)</f>
        <v>65.5</v>
      </c>
      <c r="S1374" s="38">
        <f t="shared" si="753"/>
        <v>1114</v>
      </c>
      <c r="T1374" s="38">
        <f t="shared" si="755"/>
        <v>74.27</v>
      </c>
      <c r="U1374" s="375"/>
      <c r="V1374" s="340"/>
    </row>
    <row r="1375" spans="1:22" ht="15" customHeight="1">
      <c r="A1375" s="361"/>
      <c r="B1375" s="342"/>
      <c r="C1375" s="35" t="s">
        <v>23</v>
      </c>
      <c r="D1375" s="84">
        <f>VLOOKUP($A$1372,Raport4!$B$8:$T$255,4)</f>
        <v>74</v>
      </c>
      <c r="E1375" s="84">
        <f>VLOOKUP($A$1372,Raport4!$B$8:$T$255,5)</f>
        <v>78</v>
      </c>
      <c r="F1375" s="84">
        <f>VLOOKUP($A$1372,Raport4!$B$8:$T$255,6)</f>
        <v>70.5</v>
      </c>
      <c r="G1375" s="84">
        <f>VLOOKUP($A$1372,Raport4!$B$8:$T$255,7)</f>
        <v>79</v>
      </c>
      <c r="H1375" s="84">
        <f>VLOOKUP($A$1372,Raport4!$B$8:$T$255,8)</f>
        <v>75</v>
      </c>
      <c r="I1375" s="84">
        <f>VLOOKUP($A$1372,Raport4!$B$8:$T$255,9)</f>
        <v>77</v>
      </c>
      <c r="J1375" s="84">
        <f>VLOOKUP($A$1372,Raport4!$B$8:$T$255,10)</f>
        <v>82.5</v>
      </c>
      <c r="K1375" s="84">
        <f>VLOOKUP($A$1372,Raport4!$B$8:$T$255,11)</f>
        <v>86</v>
      </c>
      <c r="L1375" s="84">
        <f>VLOOKUP($A$1372,Raport4!$B$8:$T$255,12)</f>
        <v>81.5</v>
      </c>
      <c r="M1375" s="84">
        <f>VLOOKUP($A$1372,Raport4!$B$8:$T$255,12)</f>
        <v>81.5</v>
      </c>
      <c r="N1375" s="84">
        <f>VLOOKUP($A$1372,Raport4!$B$8:$T$255,14)</f>
        <v>78.5</v>
      </c>
      <c r="O1375" s="84">
        <f>VLOOKUP($A$1372,Raport4!$B$8:$T$255,15)</f>
        <v>71</v>
      </c>
      <c r="P1375" s="84">
        <f>VLOOKUP($A$1372,Raport4!$B$8:$T$255,16)</f>
        <v>81</v>
      </c>
      <c r="Q1375" s="84">
        <f>VLOOKUP($A$1372,Raport4!$B$8:$T$255,17)</f>
        <v>79.5</v>
      </c>
      <c r="R1375" s="84">
        <f>VLOOKUP($A$1372,Raport4!$B$8:$T$255,18)</f>
        <v>78</v>
      </c>
      <c r="S1375" s="38">
        <f t="shared" si="753"/>
        <v>1173</v>
      </c>
      <c r="T1375" s="38">
        <f t="shared" si="755"/>
        <v>78.2</v>
      </c>
      <c r="U1375" s="375"/>
      <c r="V1375" s="340"/>
    </row>
    <row r="1376" spans="1:22" ht="15" customHeight="1">
      <c r="A1376" s="361"/>
      <c r="B1376" s="77" t="str">
        <f>VLOOKUP($A$1372,PresensiMIPA!$A$7:$W$360,4)</f>
        <v>3526012709030002</v>
      </c>
      <c r="C1376" s="35" t="s">
        <v>24</v>
      </c>
      <c r="D1376" s="84">
        <f>VLOOKUP($A$1372,Raport5!$B$8:$T$280,4)</f>
        <v>85.5</v>
      </c>
      <c r="E1376" s="84">
        <f>VLOOKUP($A$1372,Raport5!$B$8:$T$280,5)</f>
        <v>82</v>
      </c>
      <c r="F1376" s="84">
        <f>VLOOKUP($A$1372,Raport5!$B$8:$T$280,6)</f>
        <v>74</v>
      </c>
      <c r="G1376" s="84">
        <f>VLOOKUP($A$1372,Raport5!$B$8:$T$280,7)</f>
        <v>81</v>
      </c>
      <c r="H1376" s="84">
        <f>VLOOKUP($A$1372,Raport5!$B$8:$T$280,8)</f>
        <v>85.5</v>
      </c>
      <c r="I1376" s="84">
        <f>VLOOKUP($A$1372,Raport5!$B$8:$T$280,9)</f>
        <v>79</v>
      </c>
      <c r="J1376" s="84">
        <f>VLOOKUP($A$1372,Raport5!$B$8:$T$280,10)</f>
        <v>89</v>
      </c>
      <c r="K1376" s="84">
        <f>VLOOKUP($A$1372,Raport5!$B$8:$T$280,11)</f>
        <v>92</v>
      </c>
      <c r="L1376" s="84">
        <f>VLOOKUP($A$1372,Raport5!$B$8:$T$280,12)</f>
        <v>77</v>
      </c>
      <c r="M1376" s="84">
        <f>VLOOKUP($A$1372,Raport5!$B$8:$T$280,13)</f>
        <v>75</v>
      </c>
      <c r="N1376" s="84">
        <f>VLOOKUP($A$1372,Raport5!$B$8:$T$280,14)</f>
        <v>81</v>
      </c>
      <c r="O1376" s="84">
        <f>VLOOKUP($A$1372,Raport5!$B$8:$T$280,15)</f>
        <v>76</v>
      </c>
      <c r="P1376" s="84">
        <f>VLOOKUP($A$1372,Raport5!$B$8:$T$280,16)</f>
        <v>80</v>
      </c>
      <c r="Q1376" s="84">
        <f>VLOOKUP($A$1372,Raport5!$B$8:$T$280,17)</f>
        <v>82.5</v>
      </c>
      <c r="R1376" s="84">
        <f>VLOOKUP($A$1372,Raport5!$B$8:$T$280,18)</f>
        <v>73.5</v>
      </c>
      <c r="S1376" s="38">
        <f t="shared" si="753"/>
        <v>1213</v>
      </c>
      <c r="T1376" s="38">
        <f t="shared" si="755"/>
        <v>80.87</v>
      </c>
      <c r="U1376" s="375"/>
      <c r="V1376" s="340"/>
    </row>
    <row r="1377" spans="1:22" ht="15" customHeight="1">
      <c r="A1377" s="361"/>
      <c r="B1377" s="78">
        <f>VLOOKUP($A$1372,PresensiMIPA!$A$7:$W$360,2)</f>
        <v>12322</v>
      </c>
      <c r="C1377" s="35" t="s">
        <v>67</v>
      </c>
      <c r="D1377" s="84">
        <f>VLOOKUP($A$1372,Raport6!$B$8:$T$280,4)</f>
        <v>90.5</v>
      </c>
      <c r="E1377" s="84">
        <f>VLOOKUP($A$1372,Raport6!$B$8:$T$280,5)</f>
        <v>80</v>
      </c>
      <c r="F1377" s="84">
        <f>VLOOKUP($A$1372,Raport6!$B$8:$T$280,6)</f>
        <v>76.5</v>
      </c>
      <c r="G1377" s="84">
        <f>VLOOKUP($A$1372,Raport6!$B$8:$T$280,7)</f>
        <v>81</v>
      </c>
      <c r="H1377" s="84">
        <f>VLOOKUP($A$1372,Raport6!$B$8:$T$280,8)</f>
        <v>86.5</v>
      </c>
      <c r="I1377" s="84">
        <f>VLOOKUP($A$1372,Raport6!$B$8:$T$280,9)</f>
        <v>80</v>
      </c>
      <c r="J1377" s="84">
        <f>VLOOKUP($A$1372,Raport6!$B$8:$T$280,10)</f>
        <v>92.5</v>
      </c>
      <c r="K1377" s="84">
        <f>VLOOKUP($A$1372,Raport6!$B$8:$T$280,11)</f>
        <v>95</v>
      </c>
      <c r="L1377" s="84">
        <f>VLOOKUP($A$1372,Raport6!$B$8:$T$280,12)</f>
        <v>86</v>
      </c>
      <c r="M1377" s="84">
        <f>VLOOKUP($A$1372,Raport6!$B$8:$T$280,13)</f>
        <v>80</v>
      </c>
      <c r="N1377" s="84">
        <f>VLOOKUP($A$1372,Raport6!$B$8:$T$280,14)</f>
        <v>82</v>
      </c>
      <c r="O1377" s="84">
        <f>VLOOKUP($A$1372,Raport6!$B$8:$T$280,15)</f>
        <v>80</v>
      </c>
      <c r="P1377" s="84">
        <f>VLOOKUP($A$1372,Raport6!$B$8:$T$280,16)</f>
        <v>65</v>
      </c>
      <c r="Q1377" s="84">
        <f>VLOOKUP($A$1372,Raport6!$B$8:$T$280,17)</f>
        <v>82.5</v>
      </c>
      <c r="R1377" s="84">
        <f>VLOOKUP($A$1372,Raport6!$B$8:$T$280,18)</f>
        <v>75.5</v>
      </c>
      <c r="S1377" s="38">
        <f t="shared" si="753"/>
        <v>1233</v>
      </c>
      <c r="T1377" s="38">
        <f t="shared" si="755"/>
        <v>82.2</v>
      </c>
      <c r="U1377" s="375"/>
      <c r="V1377" s="340"/>
    </row>
    <row r="1378" spans="1:22" ht="15" customHeight="1">
      <c r="A1378" s="361"/>
      <c r="B1378" s="78" t="str">
        <f>VLOOKUP($A$1372,PresensiMIPA!$A$7:$W$360,3)</f>
        <v>0037185807</v>
      </c>
      <c r="C1378" s="28" t="s">
        <v>21</v>
      </c>
      <c r="D1378" s="40">
        <f t="shared" ref="D1378:S1378" si="756">ROUND(((D1372+D1373+D1374+D1375+D1376+D1377)/6),2)</f>
        <v>78.42</v>
      </c>
      <c r="E1378" s="40">
        <f t="shared" si="756"/>
        <v>76.67</v>
      </c>
      <c r="F1378" s="40">
        <f t="shared" si="756"/>
        <v>71.83</v>
      </c>
      <c r="G1378" s="40">
        <f t="shared" si="756"/>
        <v>77.17</v>
      </c>
      <c r="H1378" s="40">
        <f t="shared" si="756"/>
        <v>76.5</v>
      </c>
      <c r="I1378" s="40">
        <f t="shared" si="756"/>
        <v>77.5</v>
      </c>
      <c r="J1378" s="40">
        <f t="shared" si="756"/>
        <v>83</v>
      </c>
      <c r="K1378" s="40">
        <f t="shared" si="756"/>
        <v>85.75</v>
      </c>
      <c r="L1378" s="40">
        <f t="shared" si="756"/>
        <v>79.67</v>
      </c>
      <c r="M1378" s="40">
        <f t="shared" ref="M1378" si="757">ROUND(((M1372+M1373+M1374+M1375+M1376+M1377)/6),2)</f>
        <v>75.08</v>
      </c>
      <c r="N1378" s="40">
        <f t="shared" si="756"/>
        <v>76.25</v>
      </c>
      <c r="O1378" s="40">
        <f t="shared" si="756"/>
        <v>74.67</v>
      </c>
      <c r="P1378" s="40">
        <f t="shared" si="756"/>
        <v>74.08</v>
      </c>
      <c r="Q1378" s="40">
        <f t="shared" si="756"/>
        <v>77.83</v>
      </c>
      <c r="R1378" s="40">
        <f t="shared" si="756"/>
        <v>73.5</v>
      </c>
      <c r="S1378" s="39">
        <f t="shared" si="756"/>
        <v>1157.92</v>
      </c>
      <c r="T1378" s="40">
        <f t="shared" si="755"/>
        <v>77.19</v>
      </c>
      <c r="U1378" s="375"/>
      <c r="V1378" s="340"/>
    </row>
    <row r="1379" spans="1:22" ht="15" customHeight="1">
      <c r="A1379" s="361"/>
      <c r="B1379" s="78"/>
      <c r="C1379" s="28" t="s">
        <v>206</v>
      </c>
      <c r="D1379" s="79">
        <f>VLOOKUP($A$1372,'Nilai USP'!$B$8:$T$280,4)</f>
        <v>94</v>
      </c>
      <c r="E1379" s="79">
        <f>VLOOKUP($A$1372,'Nilai USP'!$B$8:$T$280,5)</f>
        <v>89.230769230769226</v>
      </c>
      <c r="F1379" s="79">
        <f>VLOOKUP($A$1372,'Nilai USP'!$B$8:$T$280,6)</f>
        <v>86</v>
      </c>
      <c r="G1379" s="79">
        <f>VLOOKUP($A$1372,'Nilai USP'!$B$8:$T$280,7)</f>
        <v>84</v>
      </c>
      <c r="H1379" s="79">
        <f>VLOOKUP($A$1372,'Nilai USP'!$B$8:$T$280,8)</f>
        <v>83</v>
      </c>
      <c r="I1379" s="79">
        <f>VLOOKUP($A$1372,'Nilai USP'!$B$8:$T$280,9)</f>
        <v>83</v>
      </c>
      <c r="J1379" s="79">
        <f>VLOOKUP($A$1372,'Nilai USP'!$B$8:$T$280,10)</f>
        <v>93</v>
      </c>
      <c r="K1379" s="79">
        <f>VLOOKUP($A$1372,'Nilai USP'!$B$8:$T$280,11)</f>
        <v>88</v>
      </c>
      <c r="L1379" s="79">
        <f>VLOOKUP($A$1372,'Nilai USP'!$B$8:$T$280,12)</f>
        <v>90</v>
      </c>
      <c r="M1379" s="79">
        <f>VLOOKUP($A$1372,'Nilai USP'!$B$8:$T$280,13)</f>
        <v>94.705882352941174</v>
      </c>
      <c r="N1379" s="79">
        <f>VLOOKUP($A$1372,'Nilai USP'!$B$8:$T$280,14)</f>
        <v>80</v>
      </c>
      <c r="O1379" s="79">
        <f>VLOOKUP($A$1372,'Nilai USP'!$B$8:$T$280,15)</f>
        <v>70</v>
      </c>
      <c r="P1379" s="79">
        <f>VLOOKUP($A$1372,'Nilai USP'!$B$8:$T$280,16)</f>
        <v>79</v>
      </c>
      <c r="Q1379" s="79">
        <f>VLOOKUP($A$1372,'Nilai USP'!$B$8:$T$280,17)</f>
        <v>75</v>
      </c>
      <c r="R1379" s="79">
        <f>VLOOKUP($A$1372,'Nilai USP'!$B$8:$T$280,18)</f>
        <v>80</v>
      </c>
      <c r="S1379" s="38">
        <f t="shared" ref="S1379:S1386" si="758">SUM(D1379:R1379)</f>
        <v>1268.9366515837105</v>
      </c>
      <c r="T1379" s="38">
        <f t="shared" si="755"/>
        <v>84.6</v>
      </c>
      <c r="U1379" s="375"/>
      <c r="V1379" s="340"/>
    </row>
    <row r="1380" spans="1:22" ht="15" customHeight="1" thickBot="1">
      <c r="A1380" s="362"/>
      <c r="B1380" s="29"/>
      <c r="C1380" s="37" t="s">
        <v>205</v>
      </c>
      <c r="D1380" s="41">
        <f t="shared" ref="D1380:R1380" si="759">ROUND((D1378*$V$6+D1379*$V$7),0)</f>
        <v>86</v>
      </c>
      <c r="E1380" s="41">
        <f t="shared" si="759"/>
        <v>83</v>
      </c>
      <c r="F1380" s="41">
        <f t="shared" si="759"/>
        <v>79</v>
      </c>
      <c r="G1380" s="41">
        <f t="shared" si="759"/>
        <v>81</v>
      </c>
      <c r="H1380" s="41">
        <f t="shared" si="759"/>
        <v>80</v>
      </c>
      <c r="I1380" s="41">
        <f t="shared" si="759"/>
        <v>80</v>
      </c>
      <c r="J1380" s="41">
        <f t="shared" si="759"/>
        <v>88</v>
      </c>
      <c r="K1380" s="41">
        <f t="shared" si="759"/>
        <v>87</v>
      </c>
      <c r="L1380" s="41">
        <f t="shared" si="759"/>
        <v>85</v>
      </c>
      <c r="M1380" s="41">
        <f t="shared" si="759"/>
        <v>85</v>
      </c>
      <c r="N1380" s="41">
        <f t="shared" si="759"/>
        <v>78</v>
      </c>
      <c r="O1380" s="41">
        <f t="shared" si="759"/>
        <v>72</v>
      </c>
      <c r="P1380" s="41">
        <f t="shared" si="759"/>
        <v>77</v>
      </c>
      <c r="Q1380" s="41">
        <f t="shared" si="759"/>
        <v>76</v>
      </c>
      <c r="R1380" s="41">
        <f t="shared" si="759"/>
        <v>77</v>
      </c>
      <c r="S1380" s="41">
        <f t="shared" si="758"/>
        <v>1214</v>
      </c>
      <c r="T1380" s="41">
        <f t="shared" si="755"/>
        <v>80.930000000000007</v>
      </c>
      <c r="U1380" s="376"/>
      <c r="V1380" s="341"/>
    </row>
    <row r="1381" spans="1:22" s="4" customFormat="1" ht="15" customHeight="1" thickTop="1">
      <c r="A1381" s="377">
        <v>153</v>
      </c>
      <c r="B1381" s="26"/>
      <c r="C1381" s="34" t="s">
        <v>34</v>
      </c>
      <c r="D1381" s="83">
        <f>VLOOKUP($A$1381,Raport1!$B$8:$T$280,4)</f>
        <v>80</v>
      </c>
      <c r="E1381" s="83">
        <f>VLOOKUP($A$1381,Raport1!$B$8:$T$280,5)</f>
        <v>78.5</v>
      </c>
      <c r="F1381" s="83">
        <f>VLOOKUP($A$1381,Raport1!$B$8:$T$280,6)</f>
        <v>75</v>
      </c>
      <c r="G1381" s="83">
        <f>VLOOKUP($A$1381,Raport1!$B$8:$T$280,7)</f>
        <v>76.5</v>
      </c>
      <c r="H1381" s="83">
        <f>VLOOKUP($A$1381,Raport1!$B$8:$T$280,8)</f>
        <v>88</v>
      </c>
      <c r="I1381" s="83">
        <f>VLOOKUP($A$1381,Raport1!$B$8:$T$280,9)</f>
        <v>79.5</v>
      </c>
      <c r="J1381" s="83">
        <f>VLOOKUP($A$1381,Raport1!$B$8:$T$280,10)</f>
        <v>84</v>
      </c>
      <c r="K1381" s="83">
        <f>VLOOKUP($A$1381,Raport1!$B$8:$T$280,11)</f>
        <v>78.5</v>
      </c>
      <c r="L1381" s="83">
        <f>VLOOKUP($A$1381,Raport1!$B$8:$T$280,12)</f>
        <v>81</v>
      </c>
      <c r="M1381" s="83">
        <f>VLOOKUP($A$1381,Raport1!$B$8:$T$280,13)</f>
        <v>73.5</v>
      </c>
      <c r="N1381" s="83">
        <f>VLOOKUP($A$1381,Raport1!$B$8:$T$280,14)</f>
        <v>74</v>
      </c>
      <c r="O1381" s="83">
        <f>VLOOKUP($A$1381,Raport1!$B$8:$T$280,15)</f>
        <v>76</v>
      </c>
      <c r="P1381" s="83">
        <f>VLOOKUP($A$1381,Raport1!$B$8:$T$280,16)</f>
        <v>78.5</v>
      </c>
      <c r="Q1381" s="83">
        <f>VLOOKUP($A$1381,Raport1!$B$8:$T$280,17)</f>
        <v>76.5</v>
      </c>
      <c r="R1381" s="83">
        <f>VLOOKUP($A$1381,Raport1!$B$8:$T$280,18)</f>
        <v>78.5</v>
      </c>
      <c r="S1381" s="80">
        <f t="shared" si="758"/>
        <v>1178</v>
      </c>
      <c r="T1381" s="80">
        <f t="shared" ref="T1381:T1389" si="760">ROUND(S1381/COUNT(D1381:R1381),2)</f>
        <v>78.53</v>
      </c>
      <c r="U1381" s="337" t="s">
        <v>203</v>
      </c>
      <c r="V1381" s="340" t="s">
        <v>33</v>
      </c>
    </row>
    <row r="1382" spans="1:22" s="4" customFormat="1" ht="15" customHeight="1">
      <c r="A1382" s="361"/>
      <c r="B1382" s="26"/>
      <c r="C1382" s="35" t="s">
        <v>35</v>
      </c>
      <c r="D1382" s="84">
        <f>VLOOKUP($A$1381,Raport2!$B$8:$T$280,4)</f>
        <v>82</v>
      </c>
      <c r="E1382" s="84">
        <f>VLOOKUP($A$1381,Raport2!$B$8:$T$280,5)</f>
        <v>81</v>
      </c>
      <c r="F1382" s="84">
        <f>VLOOKUP($A$1381,Raport2!$B$8:$T$280,6)</f>
        <v>76.5</v>
      </c>
      <c r="G1382" s="84">
        <f>VLOOKUP($A$1381,Raport2!$B$8:$T$280,7)</f>
        <v>80</v>
      </c>
      <c r="H1382" s="84">
        <f>VLOOKUP($A$1381,Raport2!$B$8:$T$280,8)</f>
        <v>88</v>
      </c>
      <c r="I1382" s="84">
        <f>VLOOKUP($A$1381,Raport2!$B$8:$T$280,9)</f>
        <v>84</v>
      </c>
      <c r="J1382" s="84">
        <f>VLOOKUP($A$1381,Raport2!$B$8:$T$280,10)</f>
        <v>85</v>
      </c>
      <c r="K1382" s="84">
        <f>VLOOKUP($A$1381,Raport2!$B$8:$T$280,11)</f>
        <v>80.5</v>
      </c>
      <c r="L1382" s="84">
        <f>VLOOKUP($A$1381,Raport2!$B$8:$T$280,12)</f>
        <v>85.5</v>
      </c>
      <c r="M1382" s="84">
        <f>VLOOKUP($A$1381,Raport2!$B$8:$T$280,13)</f>
        <v>77.5</v>
      </c>
      <c r="N1382" s="84">
        <f>VLOOKUP($A$1381,Raport2!$B$8:$T$280,14)</f>
        <v>84</v>
      </c>
      <c r="O1382" s="84">
        <f>VLOOKUP($A$1381,Raport2!$B$8:$T$280,15)</f>
        <v>80</v>
      </c>
      <c r="P1382" s="84">
        <f>VLOOKUP($A$1381,Raport2!$B$8:$T$280,16)</f>
        <v>81.5</v>
      </c>
      <c r="Q1382" s="84">
        <f>VLOOKUP($A$1381,Raport2!$B$8:$T$280,17)</f>
        <v>81.5</v>
      </c>
      <c r="R1382" s="84">
        <f>VLOOKUP($A$1381,Raport2!$B$8:$T$280,18)</f>
        <v>83</v>
      </c>
      <c r="S1382" s="38">
        <f t="shared" si="758"/>
        <v>1230</v>
      </c>
      <c r="T1382" s="38">
        <f t="shared" si="760"/>
        <v>82</v>
      </c>
      <c r="U1382" s="381"/>
      <c r="V1382" s="340"/>
    </row>
    <row r="1383" spans="1:22" s="4" customFormat="1" ht="15" customHeight="1">
      <c r="A1383" s="361"/>
      <c r="B1383" s="342" t="str">
        <f>VLOOKUP($A$1381,PresensiMIPA!$A$7:$W$360,7)</f>
        <v>MEILINA SWASTIKA SAMPURNO</v>
      </c>
      <c r="C1383" s="35" t="s">
        <v>22</v>
      </c>
      <c r="D1383" s="84">
        <f>VLOOKUP($A$1381,Raport3!$B$8:$T$280,4)</f>
        <v>85.5</v>
      </c>
      <c r="E1383" s="84">
        <f>VLOOKUP($A$1381,Raport3!$B$8:$T$280,5)</f>
        <v>83.5</v>
      </c>
      <c r="F1383" s="84">
        <f>VLOOKUP($A$1381,Raport3!$B$8:$T$280,6)</f>
        <v>85.5</v>
      </c>
      <c r="G1383" s="84">
        <f>VLOOKUP($A$1381,Raport3!$B$8:$T$280,7)</f>
        <v>82</v>
      </c>
      <c r="H1383" s="84">
        <f>VLOOKUP($A$1381,Raport3!$B$8:$T$280,8)</f>
        <v>81</v>
      </c>
      <c r="I1383" s="84">
        <f>VLOOKUP($A$1381,Raport3!$B$8:$T$280,9)</f>
        <v>86</v>
      </c>
      <c r="J1383" s="84">
        <f>VLOOKUP($A$1381,Raport3!$B$8:$T$280,10)</f>
        <v>84.5</v>
      </c>
      <c r="K1383" s="84">
        <f>VLOOKUP($A$1381,Raport3!$B$8:$T$280,11)</f>
        <v>84</v>
      </c>
      <c r="L1383" s="84">
        <f>VLOOKUP($A$1381,Raport3!$B$8:$T$280,12)</f>
        <v>85.5</v>
      </c>
      <c r="M1383" s="84">
        <f>VLOOKUP($A$1381,Raport3!$B$8:$T$280,13)</f>
        <v>82.5</v>
      </c>
      <c r="N1383" s="84">
        <f>VLOOKUP($A$1381,Raport3!$B$8:$T$280,14)</f>
        <v>87.5</v>
      </c>
      <c r="O1383" s="84">
        <f>VLOOKUP($A$1381,Raport3!$B$8:$T$280,15)</f>
        <v>85</v>
      </c>
      <c r="P1383" s="84">
        <f>VLOOKUP($A$1381,Raport3!$B$8:$T$280,16)</f>
        <v>84</v>
      </c>
      <c r="Q1383" s="84">
        <f>VLOOKUP($A$1381,Raport3!$B$8:$T$280,17)</f>
        <v>82.5</v>
      </c>
      <c r="R1383" s="84">
        <f>VLOOKUP($A$1381,Raport3!$B$8:$T$280,18)</f>
        <v>88</v>
      </c>
      <c r="S1383" s="38">
        <f t="shared" si="758"/>
        <v>1267</v>
      </c>
      <c r="T1383" s="38">
        <f t="shared" si="760"/>
        <v>84.47</v>
      </c>
      <c r="U1383" s="381"/>
      <c r="V1383" s="340"/>
    </row>
    <row r="1384" spans="1:22" s="4" customFormat="1" ht="15" customHeight="1">
      <c r="A1384" s="361"/>
      <c r="B1384" s="342"/>
      <c r="C1384" s="35" t="s">
        <v>23</v>
      </c>
      <c r="D1384" s="84">
        <f>VLOOKUP($A$1381,Raport4!$B$8:$T$255,4)</f>
        <v>85</v>
      </c>
      <c r="E1384" s="84">
        <f>VLOOKUP($A$1381,Raport4!$B$8:$T$255,5)</f>
        <v>87</v>
      </c>
      <c r="F1384" s="84">
        <f>VLOOKUP($A$1381,Raport4!$B$8:$T$255,6)</f>
        <v>86</v>
      </c>
      <c r="G1384" s="84">
        <f>VLOOKUP($A$1381,Raport4!$B$8:$T$255,7)</f>
        <v>83</v>
      </c>
      <c r="H1384" s="84">
        <f>VLOOKUP($A$1381,Raport4!$B$8:$T$255,8)</f>
        <v>80</v>
      </c>
      <c r="I1384" s="84">
        <f>VLOOKUP($A$1381,Raport4!$B$8:$T$255,9)</f>
        <v>86</v>
      </c>
      <c r="J1384" s="84">
        <f>VLOOKUP($A$1381,Raport4!$B$8:$T$255,10)</f>
        <v>91</v>
      </c>
      <c r="K1384" s="84">
        <f>VLOOKUP($A$1381,Raport4!$B$8:$T$255,11)</f>
        <v>86</v>
      </c>
      <c r="L1384" s="84">
        <f>VLOOKUP($A$1381,Raport4!$B$8:$T$255,12)</f>
        <v>88.5</v>
      </c>
      <c r="M1384" s="84">
        <f>VLOOKUP($A$1381,Raport4!$B$8:$T$255,12)</f>
        <v>88.5</v>
      </c>
      <c r="N1384" s="84">
        <f>VLOOKUP($A$1381,Raport4!$B$8:$T$255,14)</f>
        <v>88.5</v>
      </c>
      <c r="O1384" s="84">
        <f>VLOOKUP($A$1381,Raport4!$B$8:$T$255,15)</f>
        <v>85</v>
      </c>
      <c r="P1384" s="84">
        <f>VLOOKUP($A$1381,Raport4!$B$8:$T$255,16)</f>
        <v>81</v>
      </c>
      <c r="Q1384" s="84">
        <f>VLOOKUP($A$1381,Raport4!$B$8:$T$255,17)</f>
        <v>88</v>
      </c>
      <c r="R1384" s="84">
        <f>VLOOKUP($A$1381,Raport4!$B$8:$T$255,18)</f>
        <v>88</v>
      </c>
      <c r="S1384" s="38">
        <f t="shared" si="758"/>
        <v>1291.5</v>
      </c>
      <c r="T1384" s="38">
        <f t="shared" si="760"/>
        <v>86.1</v>
      </c>
      <c r="U1384" s="381"/>
      <c r="V1384" s="340"/>
    </row>
    <row r="1385" spans="1:22" s="4" customFormat="1" ht="15" customHeight="1">
      <c r="A1385" s="361"/>
      <c r="B1385" s="77" t="str">
        <f>VLOOKUP($A$1381,PresensiMIPA!$A$7:$W$360,4)</f>
        <v>3526034105030004</v>
      </c>
      <c r="C1385" s="35" t="s">
        <v>24</v>
      </c>
      <c r="D1385" s="84">
        <f>VLOOKUP($A$1381,Raport5!$B$8:$T$280,4)</f>
        <v>89.5</v>
      </c>
      <c r="E1385" s="84">
        <f>VLOOKUP($A$1381,Raport5!$B$8:$T$280,5)</f>
        <v>90.5</v>
      </c>
      <c r="F1385" s="84">
        <f>VLOOKUP($A$1381,Raport5!$B$8:$T$280,6)</f>
        <v>81</v>
      </c>
      <c r="G1385" s="84">
        <f>VLOOKUP($A$1381,Raport5!$B$8:$T$280,7)</f>
        <v>84</v>
      </c>
      <c r="H1385" s="84">
        <f>VLOOKUP($A$1381,Raport5!$B$8:$T$280,8)</f>
        <v>92</v>
      </c>
      <c r="I1385" s="84">
        <f>VLOOKUP($A$1381,Raport5!$B$8:$T$280,9)</f>
        <v>86</v>
      </c>
      <c r="J1385" s="84">
        <f>VLOOKUP($A$1381,Raport5!$B$8:$T$280,10)</f>
        <v>93</v>
      </c>
      <c r="K1385" s="84">
        <f>VLOOKUP($A$1381,Raport5!$B$8:$T$280,11)</f>
        <v>91.5</v>
      </c>
      <c r="L1385" s="84">
        <f>VLOOKUP($A$1381,Raport5!$B$8:$T$280,12)</f>
        <v>92</v>
      </c>
      <c r="M1385" s="84">
        <f>VLOOKUP($A$1381,Raport5!$B$8:$T$280,13)</f>
        <v>88</v>
      </c>
      <c r="N1385" s="84">
        <f>VLOOKUP($A$1381,Raport5!$B$8:$T$280,14)</f>
        <v>90</v>
      </c>
      <c r="O1385" s="84">
        <f>VLOOKUP($A$1381,Raport5!$B$8:$T$280,15)</f>
        <v>89.5</v>
      </c>
      <c r="P1385" s="84">
        <f>VLOOKUP($A$1381,Raport5!$B$8:$T$280,16)</f>
        <v>89</v>
      </c>
      <c r="Q1385" s="84">
        <f>VLOOKUP($A$1381,Raport5!$B$8:$T$280,17)</f>
        <v>87.5</v>
      </c>
      <c r="R1385" s="84">
        <f>VLOOKUP($A$1381,Raport5!$B$8:$T$280,18)</f>
        <v>88</v>
      </c>
      <c r="S1385" s="38">
        <f t="shared" si="758"/>
        <v>1331.5</v>
      </c>
      <c r="T1385" s="38">
        <f t="shared" si="760"/>
        <v>88.77</v>
      </c>
      <c r="U1385" s="381"/>
      <c r="V1385" s="340"/>
    </row>
    <row r="1386" spans="1:22" s="4" customFormat="1" ht="15" customHeight="1">
      <c r="A1386" s="361"/>
      <c r="B1386" s="78">
        <f>VLOOKUP($A$1381,PresensiMIPA!$A$7:$W$360,2)</f>
        <v>12341</v>
      </c>
      <c r="C1386" s="35" t="s">
        <v>67</v>
      </c>
      <c r="D1386" s="84">
        <f>VLOOKUP($A$1381,Raport6!$B$8:$T$280,4)</f>
        <v>94.5</v>
      </c>
      <c r="E1386" s="84">
        <f>VLOOKUP($A$1381,Raport6!$B$8:$T$280,5)</f>
        <v>93</v>
      </c>
      <c r="F1386" s="84">
        <f>VLOOKUP($A$1381,Raport6!$B$8:$T$280,6)</f>
        <v>83</v>
      </c>
      <c r="G1386" s="84">
        <f>VLOOKUP($A$1381,Raport6!$B$8:$T$280,7)</f>
        <v>84</v>
      </c>
      <c r="H1386" s="84">
        <f>VLOOKUP($A$1381,Raport6!$B$8:$T$280,8)</f>
        <v>92</v>
      </c>
      <c r="I1386" s="84">
        <f>VLOOKUP($A$1381,Raport6!$B$8:$T$280,9)</f>
        <v>86.5</v>
      </c>
      <c r="J1386" s="84">
        <f>VLOOKUP($A$1381,Raport6!$B$8:$T$280,10)</f>
        <v>95</v>
      </c>
      <c r="K1386" s="84">
        <f>VLOOKUP($A$1381,Raport6!$B$8:$T$280,11)</f>
        <v>95.5</v>
      </c>
      <c r="L1386" s="84">
        <f>VLOOKUP($A$1381,Raport6!$B$8:$T$280,12)</f>
        <v>92.5</v>
      </c>
      <c r="M1386" s="84">
        <f>VLOOKUP($A$1381,Raport6!$B$8:$T$280,13)</f>
        <v>92</v>
      </c>
      <c r="N1386" s="84">
        <f>VLOOKUP($A$1381,Raport6!$B$8:$T$280,14)</f>
        <v>93</v>
      </c>
      <c r="O1386" s="84">
        <f>VLOOKUP($A$1381,Raport6!$B$8:$T$280,15)</f>
        <v>91</v>
      </c>
      <c r="P1386" s="84">
        <f>VLOOKUP($A$1381,Raport6!$B$8:$T$280,16)</f>
        <v>89</v>
      </c>
      <c r="Q1386" s="84">
        <f>VLOOKUP($A$1381,Raport6!$B$8:$T$280,17)</f>
        <v>87.5</v>
      </c>
      <c r="R1386" s="84">
        <f>VLOOKUP($A$1381,Raport6!$B$8:$T$280,18)</f>
        <v>91.5</v>
      </c>
      <c r="S1386" s="38">
        <f t="shared" si="758"/>
        <v>1360</v>
      </c>
      <c r="T1386" s="38">
        <f t="shared" si="760"/>
        <v>90.67</v>
      </c>
      <c r="U1386" s="381"/>
      <c r="V1386" s="340"/>
    </row>
    <row r="1387" spans="1:22" s="4" customFormat="1" ht="15" customHeight="1">
      <c r="A1387" s="361"/>
      <c r="B1387" s="78" t="str">
        <f>VLOOKUP($A$1381,PresensiMIPA!$A$7:$W$360,3)</f>
        <v>0038839250</v>
      </c>
      <c r="C1387" s="28" t="s">
        <v>21</v>
      </c>
      <c r="D1387" s="40">
        <f t="shared" ref="D1387:S1387" si="761">ROUND(((D1381+D1382+D1383+D1384+D1385+D1386)/6),2)</f>
        <v>86.08</v>
      </c>
      <c r="E1387" s="40">
        <f t="shared" si="761"/>
        <v>85.58</v>
      </c>
      <c r="F1387" s="40">
        <f t="shared" si="761"/>
        <v>81.17</v>
      </c>
      <c r="G1387" s="40">
        <f t="shared" si="761"/>
        <v>81.58</v>
      </c>
      <c r="H1387" s="40">
        <f t="shared" si="761"/>
        <v>86.83</v>
      </c>
      <c r="I1387" s="40">
        <f t="shared" si="761"/>
        <v>84.67</v>
      </c>
      <c r="J1387" s="40">
        <f t="shared" si="761"/>
        <v>88.75</v>
      </c>
      <c r="K1387" s="40">
        <f t="shared" si="761"/>
        <v>86</v>
      </c>
      <c r="L1387" s="40">
        <f t="shared" si="761"/>
        <v>87.5</v>
      </c>
      <c r="M1387" s="40">
        <f t="shared" ref="M1387" si="762">ROUND(((M1381+M1382+M1383+M1384+M1385+M1386)/6),2)</f>
        <v>83.67</v>
      </c>
      <c r="N1387" s="40">
        <f t="shared" si="761"/>
        <v>86.17</v>
      </c>
      <c r="O1387" s="40">
        <f t="shared" si="761"/>
        <v>84.42</v>
      </c>
      <c r="P1387" s="40">
        <f t="shared" si="761"/>
        <v>83.83</v>
      </c>
      <c r="Q1387" s="40">
        <f t="shared" si="761"/>
        <v>83.92</v>
      </c>
      <c r="R1387" s="40">
        <f t="shared" si="761"/>
        <v>86.17</v>
      </c>
      <c r="S1387" s="39">
        <f t="shared" si="761"/>
        <v>1276.33</v>
      </c>
      <c r="T1387" s="40">
        <f t="shared" si="760"/>
        <v>85.09</v>
      </c>
      <c r="U1387" s="381"/>
      <c r="V1387" s="340"/>
    </row>
    <row r="1388" spans="1:22" s="4" customFormat="1" ht="15" customHeight="1">
      <c r="A1388" s="361"/>
      <c r="B1388" s="78"/>
      <c r="C1388" s="28" t="s">
        <v>206</v>
      </c>
      <c r="D1388" s="79">
        <f>VLOOKUP($A$1381,'Nilai USP'!$B$8:$T$280,4)</f>
        <v>99</v>
      </c>
      <c r="E1388" s="79">
        <f>VLOOKUP($A$1381,'Nilai USP'!$B$8:$T$280,5)</f>
        <v>85.384615384615387</v>
      </c>
      <c r="F1388" s="79">
        <f>VLOOKUP($A$1381,'Nilai USP'!$B$8:$T$280,6)</f>
        <v>94</v>
      </c>
      <c r="G1388" s="79">
        <f>VLOOKUP($A$1381,'Nilai USP'!$B$8:$T$280,7)</f>
        <v>88</v>
      </c>
      <c r="H1388" s="79">
        <f>VLOOKUP($A$1381,'Nilai USP'!$B$8:$T$280,8)</f>
        <v>82</v>
      </c>
      <c r="I1388" s="79">
        <f>VLOOKUP($A$1381,'Nilai USP'!$B$8:$T$280,9)</f>
        <v>93</v>
      </c>
      <c r="J1388" s="79">
        <f>VLOOKUP($A$1381,'Nilai USP'!$B$8:$T$280,10)</f>
        <v>95</v>
      </c>
      <c r="K1388" s="79">
        <f>VLOOKUP($A$1381,'Nilai USP'!$B$8:$T$280,11)</f>
        <v>94</v>
      </c>
      <c r="L1388" s="79">
        <f>VLOOKUP($A$1381,'Nilai USP'!$B$8:$T$280,12)</f>
        <v>93</v>
      </c>
      <c r="M1388" s="79">
        <f>VLOOKUP($A$1381,'Nilai USP'!$B$8:$T$280,13)</f>
        <v>92.941176470588232</v>
      </c>
      <c r="N1388" s="79">
        <f>VLOOKUP($A$1381,'Nilai USP'!$B$8:$T$280,14)</f>
        <v>92</v>
      </c>
      <c r="O1388" s="79">
        <f>VLOOKUP($A$1381,'Nilai USP'!$B$8:$T$280,15)</f>
        <v>80</v>
      </c>
      <c r="P1388" s="79">
        <f>VLOOKUP($A$1381,'Nilai USP'!$B$8:$T$280,16)</f>
        <v>86</v>
      </c>
      <c r="Q1388" s="79">
        <f>VLOOKUP($A$1381,'Nilai USP'!$B$8:$T$280,17)</f>
        <v>83</v>
      </c>
      <c r="R1388" s="79">
        <f>VLOOKUP($A$1381,'Nilai USP'!$B$8:$T$280,18)</f>
        <v>88</v>
      </c>
      <c r="S1388" s="38">
        <f t="shared" ref="S1388:S1395" si="763">SUM(D1388:R1388)</f>
        <v>1345.3257918552035</v>
      </c>
      <c r="T1388" s="38">
        <f t="shared" si="760"/>
        <v>89.69</v>
      </c>
      <c r="U1388" s="381"/>
      <c r="V1388" s="340"/>
    </row>
    <row r="1389" spans="1:22" s="4" customFormat="1" ht="15" customHeight="1" thickBot="1">
      <c r="A1389" s="362"/>
      <c r="B1389" s="29"/>
      <c r="C1389" s="37" t="s">
        <v>205</v>
      </c>
      <c r="D1389" s="41">
        <f t="shared" ref="D1389:R1389" si="764">ROUND((D1387*$V$6+D1388*$V$7),0)</f>
        <v>93</v>
      </c>
      <c r="E1389" s="41">
        <f t="shared" si="764"/>
        <v>85</v>
      </c>
      <c r="F1389" s="41">
        <f t="shared" si="764"/>
        <v>88</v>
      </c>
      <c r="G1389" s="41">
        <f t="shared" si="764"/>
        <v>85</v>
      </c>
      <c r="H1389" s="41">
        <f t="shared" si="764"/>
        <v>84</v>
      </c>
      <c r="I1389" s="41">
        <f t="shared" si="764"/>
        <v>89</v>
      </c>
      <c r="J1389" s="41">
        <f t="shared" si="764"/>
        <v>92</v>
      </c>
      <c r="K1389" s="41">
        <f t="shared" si="764"/>
        <v>90</v>
      </c>
      <c r="L1389" s="41">
        <f t="shared" si="764"/>
        <v>90</v>
      </c>
      <c r="M1389" s="41">
        <f t="shared" si="764"/>
        <v>88</v>
      </c>
      <c r="N1389" s="41">
        <f t="shared" si="764"/>
        <v>89</v>
      </c>
      <c r="O1389" s="41">
        <f t="shared" si="764"/>
        <v>82</v>
      </c>
      <c r="P1389" s="41">
        <f t="shared" si="764"/>
        <v>85</v>
      </c>
      <c r="Q1389" s="41">
        <f t="shared" si="764"/>
        <v>83</v>
      </c>
      <c r="R1389" s="41">
        <f t="shared" si="764"/>
        <v>87</v>
      </c>
      <c r="S1389" s="41">
        <f t="shared" si="763"/>
        <v>1310</v>
      </c>
      <c r="T1389" s="41">
        <f t="shared" si="760"/>
        <v>87.33</v>
      </c>
      <c r="U1389" s="382"/>
      <c r="V1389" s="341"/>
    </row>
    <row r="1390" spans="1:22" ht="15" customHeight="1" thickTop="1">
      <c r="A1390" s="377">
        <v>154</v>
      </c>
      <c r="B1390" s="26"/>
      <c r="C1390" s="34" t="s">
        <v>34</v>
      </c>
      <c r="D1390" s="83">
        <f>VLOOKUP($A$1390,Raport1!$B$8:$T$280,4)</f>
        <v>79.5</v>
      </c>
      <c r="E1390" s="83">
        <f>VLOOKUP($A$1390,Raport1!$B$8:$T$280,5)</f>
        <v>81</v>
      </c>
      <c r="F1390" s="83">
        <f>VLOOKUP($A$1390,Raport1!$B$8:$T$280,6)</f>
        <v>74</v>
      </c>
      <c r="G1390" s="83">
        <f>VLOOKUP($A$1390,Raport1!$B$8:$T$280,7)</f>
        <v>76</v>
      </c>
      <c r="H1390" s="83">
        <f>VLOOKUP($A$1390,Raport1!$B$8:$T$280,8)</f>
        <v>84</v>
      </c>
      <c r="I1390" s="83">
        <f>VLOOKUP($A$1390,Raport1!$B$8:$T$280,9)</f>
        <v>81.5</v>
      </c>
      <c r="J1390" s="83">
        <f>VLOOKUP($A$1390,Raport1!$B$8:$T$280,10)</f>
        <v>80</v>
      </c>
      <c r="K1390" s="83">
        <f>VLOOKUP($A$1390,Raport1!$B$8:$T$280,11)</f>
        <v>77.5</v>
      </c>
      <c r="L1390" s="83">
        <f>VLOOKUP($A$1390,Raport1!$B$8:$T$280,12)</f>
        <v>81.5</v>
      </c>
      <c r="M1390" s="83">
        <f>VLOOKUP($A$1390,Raport1!$B$8:$T$280,13)</f>
        <v>75</v>
      </c>
      <c r="N1390" s="83">
        <f>VLOOKUP($A$1390,Raport1!$B$8:$T$280,14)</f>
        <v>74</v>
      </c>
      <c r="O1390" s="83">
        <f>VLOOKUP($A$1390,Raport1!$B$8:$T$280,15)</f>
        <v>75</v>
      </c>
      <c r="P1390" s="83">
        <f>VLOOKUP($A$1390,Raport1!$B$8:$T$280,16)</f>
        <v>78.5</v>
      </c>
      <c r="Q1390" s="83">
        <f>VLOOKUP($A$1390,Raport1!$B$8:$T$280,17)</f>
        <v>74</v>
      </c>
      <c r="R1390" s="83">
        <f>VLOOKUP($A$1390,Raport1!$B$8:$T$280,18)</f>
        <v>78</v>
      </c>
      <c r="S1390" s="80">
        <f t="shared" si="763"/>
        <v>1169.5</v>
      </c>
      <c r="T1390" s="80">
        <f t="shared" ref="T1390:T1398" si="765">ROUND(S1390/COUNT(D1390:R1390),2)</f>
        <v>77.97</v>
      </c>
      <c r="U1390" s="337" t="s">
        <v>203</v>
      </c>
      <c r="V1390" s="340" t="s">
        <v>33</v>
      </c>
    </row>
    <row r="1391" spans="1:22" ht="15" customHeight="1">
      <c r="A1391" s="361"/>
      <c r="B1391" s="26"/>
      <c r="C1391" s="35" t="s">
        <v>35</v>
      </c>
      <c r="D1391" s="84">
        <f>VLOOKUP($A$1390,Raport2!$B$8:$T$280,4)</f>
        <v>82</v>
      </c>
      <c r="E1391" s="84">
        <f>VLOOKUP($A$1390,Raport2!$B$8:$T$280,5)</f>
        <v>82</v>
      </c>
      <c r="F1391" s="84">
        <f>VLOOKUP($A$1390,Raport2!$B$8:$T$280,6)</f>
        <v>75.5</v>
      </c>
      <c r="G1391" s="84">
        <f>VLOOKUP($A$1390,Raport2!$B$8:$T$280,7)</f>
        <v>80</v>
      </c>
      <c r="H1391" s="84">
        <f>VLOOKUP($A$1390,Raport2!$B$8:$T$280,8)</f>
        <v>84</v>
      </c>
      <c r="I1391" s="84">
        <f>VLOOKUP($A$1390,Raport2!$B$8:$T$280,9)</f>
        <v>85.5</v>
      </c>
      <c r="J1391" s="84">
        <f>VLOOKUP($A$1390,Raport2!$B$8:$T$280,10)</f>
        <v>85</v>
      </c>
      <c r="K1391" s="84">
        <f>VLOOKUP($A$1390,Raport2!$B$8:$T$280,11)</f>
        <v>80</v>
      </c>
      <c r="L1391" s="84">
        <f>VLOOKUP($A$1390,Raport2!$B$8:$T$280,12)</f>
        <v>84</v>
      </c>
      <c r="M1391" s="84">
        <f>VLOOKUP($A$1390,Raport2!$B$8:$T$280,13)</f>
        <v>83.5</v>
      </c>
      <c r="N1391" s="84">
        <f>VLOOKUP($A$1390,Raport2!$B$8:$T$280,14)</f>
        <v>79.5</v>
      </c>
      <c r="O1391" s="84">
        <f>VLOOKUP($A$1390,Raport2!$B$8:$T$280,15)</f>
        <v>77.5</v>
      </c>
      <c r="P1391" s="84">
        <f>VLOOKUP($A$1390,Raport2!$B$8:$T$280,16)</f>
        <v>80.5</v>
      </c>
      <c r="Q1391" s="84">
        <f>VLOOKUP($A$1390,Raport2!$B$8:$T$280,17)</f>
        <v>80</v>
      </c>
      <c r="R1391" s="84">
        <f>VLOOKUP($A$1390,Raport2!$B$8:$T$280,18)</f>
        <v>87</v>
      </c>
      <c r="S1391" s="38">
        <f t="shared" si="763"/>
        <v>1226</v>
      </c>
      <c r="T1391" s="38">
        <f t="shared" si="765"/>
        <v>81.73</v>
      </c>
      <c r="U1391" s="375"/>
      <c r="V1391" s="340"/>
    </row>
    <row r="1392" spans="1:22" ht="15" customHeight="1">
      <c r="A1392" s="361"/>
      <c r="B1392" s="342" t="str">
        <f>VLOOKUP($A$1390,PresensiMIPA!$A$7:$W$360,7)</f>
        <v>MIFTAHUL ARIFIN</v>
      </c>
      <c r="C1392" s="35" t="s">
        <v>22</v>
      </c>
      <c r="D1392" s="84">
        <f>VLOOKUP($A$1390,Raport3!$B$8:$T$280,4)</f>
        <v>86.5</v>
      </c>
      <c r="E1392" s="84">
        <f>VLOOKUP($A$1390,Raport3!$B$8:$T$280,5)</f>
        <v>85.5</v>
      </c>
      <c r="F1392" s="84">
        <f>VLOOKUP($A$1390,Raport3!$B$8:$T$280,6)</f>
        <v>84</v>
      </c>
      <c r="G1392" s="84">
        <f>VLOOKUP($A$1390,Raport3!$B$8:$T$280,7)</f>
        <v>82</v>
      </c>
      <c r="H1392" s="84">
        <f>VLOOKUP($A$1390,Raport3!$B$8:$T$280,8)</f>
        <v>81</v>
      </c>
      <c r="I1392" s="84">
        <f>VLOOKUP($A$1390,Raport3!$B$8:$T$280,9)</f>
        <v>87.5</v>
      </c>
      <c r="J1392" s="84">
        <f>VLOOKUP($A$1390,Raport3!$B$8:$T$280,10)</f>
        <v>86</v>
      </c>
      <c r="K1392" s="84">
        <f>VLOOKUP($A$1390,Raport3!$B$8:$T$280,11)</f>
        <v>84</v>
      </c>
      <c r="L1392" s="84">
        <f>VLOOKUP($A$1390,Raport3!$B$8:$T$280,12)</f>
        <v>81</v>
      </c>
      <c r="M1392" s="84">
        <f>VLOOKUP($A$1390,Raport3!$B$8:$T$280,13)</f>
        <v>89</v>
      </c>
      <c r="N1392" s="84">
        <f>VLOOKUP($A$1390,Raport3!$B$8:$T$280,14)</f>
        <v>85.5</v>
      </c>
      <c r="O1392" s="84">
        <f>VLOOKUP($A$1390,Raport3!$B$8:$T$280,15)</f>
        <v>79</v>
      </c>
      <c r="P1392" s="84">
        <f>VLOOKUP($A$1390,Raport3!$B$8:$T$280,16)</f>
        <v>82.5</v>
      </c>
      <c r="Q1392" s="84">
        <f>VLOOKUP($A$1390,Raport3!$B$8:$T$280,17)</f>
        <v>82.5</v>
      </c>
      <c r="R1392" s="84">
        <f>VLOOKUP($A$1390,Raport3!$B$8:$T$280,18)</f>
        <v>88</v>
      </c>
      <c r="S1392" s="38">
        <f t="shared" si="763"/>
        <v>1264</v>
      </c>
      <c r="T1392" s="38">
        <f t="shared" si="765"/>
        <v>84.27</v>
      </c>
      <c r="U1392" s="375"/>
      <c r="V1392" s="340"/>
    </row>
    <row r="1393" spans="1:22" ht="15" customHeight="1">
      <c r="A1393" s="361"/>
      <c r="B1393" s="342"/>
      <c r="C1393" s="35" t="s">
        <v>23</v>
      </c>
      <c r="D1393" s="84">
        <f>VLOOKUP($A$1390,Raport4!$B$8:$T$255,4)</f>
        <v>89.5</v>
      </c>
      <c r="E1393" s="84">
        <f>VLOOKUP($A$1390,Raport4!$B$8:$T$255,5)</f>
        <v>93</v>
      </c>
      <c r="F1393" s="84">
        <f>VLOOKUP($A$1390,Raport4!$B$8:$T$255,6)</f>
        <v>85</v>
      </c>
      <c r="G1393" s="84">
        <f>VLOOKUP($A$1390,Raport4!$B$8:$T$255,7)</f>
        <v>83</v>
      </c>
      <c r="H1393" s="84">
        <f>VLOOKUP($A$1390,Raport4!$B$8:$T$255,8)</f>
        <v>85</v>
      </c>
      <c r="I1393" s="84">
        <f>VLOOKUP($A$1390,Raport4!$B$8:$T$255,9)</f>
        <v>87.5</v>
      </c>
      <c r="J1393" s="84">
        <f>VLOOKUP($A$1390,Raport4!$B$8:$T$255,10)</f>
        <v>89.5</v>
      </c>
      <c r="K1393" s="84">
        <f>VLOOKUP($A$1390,Raport4!$B$8:$T$255,11)</f>
        <v>86</v>
      </c>
      <c r="L1393" s="84">
        <f>VLOOKUP($A$1390,Raport4!$B$8:$T$255,12)</f>
        <v>86.5</v>
      </c>
      <c r="M1393" s="84">
        <f>VLOOKUP($A$1390,Raport4!$B$8:$T$255,12)</f>
        <v>86.5</v>
      </c>
      <c r="N1393" s="84">
        <f>VLOOKUP($A$1390,Raport4!$B$8:$T$255,14)</f>
        <v>87</v>
      </c>
      <c r="O1393" s="84">
        <f>VLOOKUP($A$1390,Raport4!$B$8:$T$255,15)</f>
        <v>80.5</v>
      </c>
      <c r="P1393" s="84">
        <f>VLOOKUP($A$1390,Raport4!$B$8:$T$255,16)</f>
        <v>88</v>
      </c>
      <c r="Q1393" s="84">
        <f>VLOOKUP($A$1390,Raport4!$B$8:$T$255,17)</f>
        <v>85</v>
      </c>
      <c r="R1393" s="84">
        <f>VLOOKUP($A$1390,Raport4!$B$8:$T$255,18)</f>
        <v>89</v>
      </c>
      <c r="S1393" s="38">
        <f t="shared" si="763"/>
        <v>1301</v>
      </c>
      <c r="T1393" s="38">
        <f t="shared" si="765"/>
        <v>86.73</v>
      </c>
      <c r="U1393" s="375"/>
      <c r="V1393" s="340"/>
    </row>
    <row r="1394" spans="1:22" ht="15" customHeight="1">
      <c r="A1394" s="361"/>
      <c r="B1394" s="77" t="str">
        <f>VLOOKUP($A$1390,PresensiMIPA!$A$7:$W$360,4)</f>
        <v>3526031202030001</v>
      </c>
      <c r="C1394" s="35" t="s">
        <v>24</v>
      </c>
      <c r="D1394" s="84">
        <f>VLOOKUP($A$1390,Raport5!$B$8:$T$280,4)</f>
        <v>91</v>
      </c>
      <c r="E1394" s="84">
        <f>VLOOKUP($A$1390,Raport5!$B$8:$T$280,5)</f>
        <v>94</v>
      </c>
      <c r="F1394" s="84">
        <f>VLOOKUP($A$1390,Raport5!$B$8:$T$280,6)</f>
        <v>89</v>
      </c>
      <c r="G1394" s="84">
        <f>VLOOKUP($A$1390,Raport5!$B$8:$T$280,7)</f>
        <v>85</v>
      </c>
      <c r="H1394" s="84">
        <f>VLOOKUP($A$1390,Raport5!$B$8:$T$280,8)</f>
        <v>94</v>
      </c>
      <c r="I1394" s="84">
        <f>VLOOKUP($A$1390,Raport5!$B$8:$T$280,9)</f>
        <v>87.5</v>
      </c>
      <c r="J1394" s="84">
        <f>VLOOKUP($A$1390,Raport5!$B$8:$T$280,10)</f>
        <v>91</v>
      </c>
      <c r="K1394" s="84">
        <f>VLOOKUP($A$1390,Raport5!$B$8:$T$280,11)</f>
        <v>91.5</v>
      </c>
      <c r="L1394" s="84">
        <f>VLOOKUP($A$1390,Raport5!$B$8:$T$280,12)</f>
        <v>91</v>
      </c>
      <c r="M1394" s="84">
        <f>VLOOKUP($A$1390,Raport5!$B$8:$T$280,13)</f>
        <v>94</v>
      </c>
      <c r="N1394" s="84">
        <f>VLOOKUP($A$1390,Raport5!$B$8:$T$280,14)</f>
        <v>92</v>
      </c>
      <c r="O1394" s="84">
        <f>VLOOKUP($A$1390,Raport5!$B$8:$T$280,15)</f>
        <v>94.5</v>
      </c>
      <c r="P1394" s="84">
        <f>VLOOKUP($A$1390,Raport5!$B$8:$T$280,16)</f>
        <v>89</v>
      </c>
      <c r="Q1394" s="84">
        <f>VLOOKUP($A$1390,Raport5!$B$8:$T$280,17)</f>
        <v>90</v>
      </c>
      <c r="R1394" s="84">
        <f>VLOOKUP($A$1390,Raport5!$B$8:$T$280,18)</f>
        <v>89</v>
      </c>
      <c r="S1394" s="38">
        <f t="shared" si="763"/>
        <v>1362.5</v>
      </c>
      <c r="T1394" s="38">
        <f t="shared" si="765"/>
        <v>90.83</v>
      </c>
      <c r="U1394" s="375"/>
      <c r="V1394" s="340"/>
    </row>
    <row r="1395" spans="1:22" ht="15" customHeight="1">
      <c r="A1395" s="361"/>
      <c r="B1395" s="78">
        <f>VLOOKUP($A$1390,PresensiMIPA!$A$7:$W$360,2)</f>
        <v>12345</v>
      </c>
      <c r="C1395" s="35" t="s">
        <v>67</v>
      </c>
      <c r="D1395" s="84">
        <f>VLOOKUP($A$1390,Raport6!$B$8:$T$280,4)</f>
        <v>95</v>
      </c>
      <c r="E1395" s="84">
        <f>VLOOKUP($A$1390,Raport6!$B$8:$T$280,5)</f>
        <v>96</v>
      </c>
      <c r="F1395" s="84">
        <f>VLOOKUP($A$1390,Raport6!$B$8:$T$280,6)</f>
        <v>91</v>
      </c>
      <c r="G1395" s="84">
        <f>VLOOKUP($A$1390,Raport6!$B$8:$T$280,7)</f>
        <v>85</v>
      </c>
      <c r="H1395" s="84">
        <f>VLOOKUP($A$1390,Raport6!$B$8:$T$280,8)</f>
        <v>94</v>
      </c>
      <c r="I1395" s="84">
        <f>VLOOKUP($A$1390,Raport6!$B$8:$T$280,9)</f>
        <v>87.5</v>
      </c>
      <c r="J1395" s="84">
        <f>VLOOKUP($A$1390,Raport6!$B$8:$T$280,10)</f>
        <v>94.5</v>
      </c>
      <c r="K1395" s="84">
        <f>VLOOKUP($A$1390,Raport6!$B$8:$T$280,11)</f>
        <v>95.5</v>
      </c>
      <c r="L1395" s="84">
        <f>VLOOKUP($A$1390,Raport6!$B$8:$T$280,12)</f>
        <v>92</v>
      </c>
      <c r="M1395" s="84">
        <f>VLOOKUP($A$1390,Raport6!$B$8:$T$280,13)</f>
        <v>98</v>
      </c>
      <c r="N1395" s="84">
        <f>VLOOKUP($A$1390,Raport6!$B$8:$T$280,14)</f>
        <v>93</v>
      </c>
      <c r="O1395" s="84">
        <f>VLOOKUP($A$1390,Raport6!$B$8:$T$280,15)</f>
        <v>95.5</v>
      </c>
      <c r="P1395" s="84">
        <f>VLOOKUP($A$1390,Raport6!$B$8:$T$280,16)</f>
        <v>89</v>
      </c>
      <c r="Q1395" s="84">
        <f>VLOOKUP($A$1390,Raport6!$B$8:$T$280,17)</f>
        <v>90</v>
      </c>
      <c r="R1395" s="84">
        <f>VLOOKUP($A$1390,Raport6!$B$8:$T$280,18)</f>
        <v>93</v>
      </c>
      <c r="S1395" s="38">
        <f t="shared" si="763"/>
        <v>1389</v>
      </c>
      <c r="T1395" s="38">
        <f t="shared" si="765"/>
        <v>92.6</v>
      </c>
      <c r="U1395" s="375"/>
      <c r="V1395" s="340"/>
    </row>
    <row r="1396" spans="1:22" ht="15" customHeight="1">
      <c r="A1396" s="361"/>
      <c r="B1396" s="78" t="str">
        <f>VLOOKUP($A$1390,PresensiMIPA!$A$7:$W$360,3)</f>
        <v>3037040221</v>
      </c>
      <c r="C1396" s="28" t="s">
        <v>21</v>
      </c>
      <c r="D1396" s="40">
        <f t="shared" ref="D1396:S1396" si="766">ROUND(((D1390+D1391+D1392+D1393+D1394+D1395)/6),2)</f>
        <v>87.25</v>
      </c>
      <c r="E1396" s="40">
        <f t="shared" si="766"/>
        <v>88.58</v>
      </c>
      <c r="F1396" s="40">
        <f t="shared" si="766"/>
        <v>83.08</v>
      </c>
      <c r="G1396" s="40">
        <f t="shared" si="766"/>
        <v>81.83</v>
      </c>
      <c r="H1396" s="40">
        <f t="shared" si="766"/>
        <v>87</v>
      </c>
      <c r="I1396" s="40">
        <f t="shared" si="766"/>
        <v>86.17</v>
      </c>
      <c r="J1396" s="40">
        <f t="shared" si="766"/>
        <v>87.67</v>
      </c>
      <c r="K1396" s="40">
        <f t="shared" si="766"/>
        <v>85.75</v>
      </c>
      <c r="L1396" s="40">
        <f t="shared" si="766"/>
        <v>86</v>
      </c>
      <c r="M1396" s="40">
        <f t="shared" ref="M1396" si="767">ROUND(((M1390+M1391+M1392+M1393+M1394+M1395)/6),2)</f>
        <v>87.67</v>
      </c>
      <c r="N1396" s="40">
        <f t="shared" si="766"/>
        <v>85.17</v>
      </c>
      <c r="O1396" s="40">
        <f t="shared" si="766"/>
        <v>83.67</v>
      </c>
      <c r="P1396" s="40">
        <f t="shared" si="766"/>
        <v>84.58</v>
      </c>
      <c r="Q1396" s="40">
        <f t="shared" si="766"/>
        <v>83.58</v>
      </c>
      <c r="R1396" s="40">
        <f t="shared" si="766"/>
        <v>87.33</v>
      </c>
      <c r="S1396" s="39">
        <f t="shared" si="766"/>
        <v>1285.33</v>
      </c>
      <c r="T1396" s="40">
        <f t="shared" si="765"/>
        <v>85.69</v>
      </c>
      <c r="U1396" s="375"/>
      <c r="V1396" s="340"/>
    </row>
    <row r="1397" spans="1:22" ht="15" customHeight="1">
      <c r="A1397" s="361"/>
      <c r="B1397" s="78"/>
      <c r="C1397" s="28" t="s">
        <v>206</v>
      </c>
      <c r="D1397" s="79">
        <f>VLOOKUP($A$1390,'Nilai USP'!$B$8:$T$280,4)</f>
        <v>94</v>
      </c>
      <c r="E1397" s="79">
        <f>VLOOKUP($A$1390,'Nilai USP'!$B$8:$T$280,5)</f>
        <v>80.769230769230774</v>
      </c>
      <c r="F1397" s="79">
        <f>VLOOKUP($A$1390,'Nilai USP'!$B$8:$T$280,6)</f>
        <v>91</v>
      </c>
      <c r="G1397" s="79">
        <f>VLOOKUP($A$1390,'Nilai USP'!$B$8:$T$280,7)</f>
        <v>84</v>
      </c>
      <c r="H1397" s="79">
        <f>VLOOKUP($A$1390,'Nilai USP'!$B$8:$T$280,8)</f>
        <v>87</v>
      </c>
      <c r="I1397" s="79">
        <f>VLOOKUP($A$1390,'Nilai USP'!$B$8:$T$280,9)</f>
        <v>84</v>
      </c>
      <c r="J1397" s="79">
        <f>VLOOKUP($A$1390,'Nilai USP'!$B$8:$T$280,10)</f>
        <v>95</v>
      </c>
      <c r="K1397" s="79">
        <f>VLOOKUP($A$1390,'Nilai USP'!$B$8:$T$280,11)</f>
        <v>96</v>
      </c>
      <c r="L1397" s="79">
        <f>VLOOKUP($A$1390,'Nilai USP'!$B$8:$T$280,12)</f>
        <v>91</v>
      </c>
      <c r="M1397" s="79">
        <f>VLOOKUP($A$1390,'Nilai USP'!$B$8:$T$280,13)</f>
        <v>97.35294117647058</v>
      </c>
      <c r="N1397" s="79">
        <f>VLOOKUP($A$1390,'Nilai USP'!$B$8:$T$280,14)</f>
        <v>83</v>
      </c>
      <c r="O1397" s="79">
        <f>VLOOKUP($A$1390,'Nilai USP'!$B$8:$T$280,15)</f>
        <v>73</v>
      </c>
      <c r="P1397" s="79">
        <f>VLOOKUP($A$1390,'Nilai USP'!$B$8:$T$280,16)</f>
        <v>87</v>
      </c>
      <c r="Q1397" s="79">
        <f>VLOOKUP($A$1390,'Nilai USP'!$B$8:$T$280,17)</f>
        <v>78</v>
      </c>
      <c r="R1397" s="79">
        <f>VLOOKUP($A$1390,'Nilai USP'!$B$8:$T$280,18)</f>
        <v>82</v>
      </c>
      <c r="S1397" s="38">
        <f t="shared" ref="S1397:S1404" si="768">SUM(D1397:R1397)</f>
        <v>1303.1221719457012</v>
      </c>
      <c r="T1397" s="38">
        <f t="shared" si="765"/>
        <v>86.87</v>
      </c>
      <c r="U1397" s="375"/>
      <c r="V1397" s="340"/>
    </row>
    <row r="1398" spans="1:22" ht="15" customHeight="1" thickBot="1">
      <c r="A1398" s="362"/>
      <c r="B1398" s="29"/>
      <c r="C1398" s="37" t="s">
        <v>205</v>
      </c>
      <c r="D1398" s="41">
        <f t="shared" ref="D1398:R1398" si="769">ROUND((D1396*$V$6+D1397*$V$7),0)</f>
        <v>91</v>
      </c>
      <c r="E1398" s="41">
        <f t="shared" si="769"/>
        <v>85</v>
      </c>
      <c r="F1398" s="41">
        <f t="shared" si="769"/>
        <v>87</v>
      </c>
      <c r="G1398" s="41">
        <f t="shared" si="769"/>
        <v>83</v>
      </c>
      <c r="H1398" s="41">
        <f t="shared" si="769"/>
        <v>87</v>
      </c>
      <c r="I1398" s="41">
        <f t="shared" si="769"/>
        <v>85</v>
      </c>
      <c r="J1398" s="41">
        <f t="shared" si="769"/>
        <v>91</v>
      </c>
      <c r="K1398" s="41">
        <f t="shared" si="769"/>
        <v>91</v>
      </c>
      <c r="L1398" s="41">
        <f t="shared" si="769"/>
        <v>89</v>
      </c>
      <c r="M1398" s="41">
        <f t="shared" si="769"/>
        <v>93</v>
      </c>
      <c r="N1398" s="41">
        <f t="shared" si="769"/>
        <v>84</v>
      </c>
      <c r="O1398" s="41">
        <f t="shared" si="769"/>
        <v>78</v>
      </c>
      <c r="P1398" s="41">
        <f t="shared" si="769"/>
        <v>86</v>
      </c>
      <c r="Q1398" s="41">
        <f t="shared" si="769"/>
        <v>81</v>
      </c>
      <c r="R1398" s="41">
        <f t="shared" si="769"/>
        <v>85</v>
      </c>
      <c r="S1398" s="41">
        <f t="shared" si="768"/>
        <v>1296</v>
      </c>
      <c r="T1398" s="41">
        <f t="shared" si="765"/>
        <v>86.4</v>
      </c>
      <c r="U1398" s="376"/>
      <c r="V1398" s="341"/>
    </row>
    <row r="1399" spans="1:22" ht="15" customHeight="1" thickTop="1">
      <c r="A1399" s="377">
        <v>155</v>
      </c>
      <c r="B1399" s="26"/>
      <c r="C1399" s="34" t="s">
        <v>34</v>
      </c>
      <c r="D1399" s="83">
        <f>VLOOKUP($A$1399,Raport1!$B$8:$T$280,4)</f>
        <v>78.5</v>
      </c>
      <c r="E1399" s="83">
        <f>VLOOKUP($A$1399,Raport1!$B$8:$T$280,5)</f>
        <v>77</v>
      </c>
      <c r="F1399" s="83">
        <f>VLOOKUP($A$1399,Raport1!$B$8:$T$280,6)</f>
        <v>73.5</v>
      </c>
      <c r="G1399" s="83">
        <f>VLOOKUP($A$1399,Raport1!$B$8:$T$280,7)</f>
        <v>71.5</v>
      </c>
      <c r="H1399" s="83">
        <f>VLOOKUP($A$1399,Raport1!$B$8:$T$280,8)</f>
        <v>74</v>
      </c>
      <c r="I1399" s="83">
        <f>VLOOKUP($A$1399,Raport1!$B$8:$T$280,9)</f>
        <v>74.5</v>
      </c>
      <c r="J1399" s="83">
        <f>VLOOKUP($A$1399,Raport1!$B$8:$T$280,10)</f>
        <v>83</v>
      </c>
      <c r="K1399" s="83">
        <f>VLOOKUP($A$1399,Raport1!$B$8:$T$280,11)</f>
        <v>78</v>
      </c>
      <c r="L1399" s="83">
        <f>VLOOKUP($A$1399,Raport1!$B$8:$T$280,12)</f>
        <v>81.5</v>
      </c>
      <c r="M1399" s="83">
        <f>VLOOKUP($A$1399,Raport1!$B$8:$T$280,13)</f>
        <v>74.5</v>
      </c>
      <c r="N1399" s="83">
        <f>VLOOKUP($A$1399,Raport1!$B$8:$T$280,14)</f>
        <v>71.5</v>
      </c>
      <c r="O1399" s="83">
        <f>VLOOKUP($A$1399,Raport1!$B$8:$T$280,15)</f>
        <v>76</v>
      </c>
      <c r="P1399" s="83">
        <f>VLOOKUP($A$1399,Raport1!$B$8:$T$280,16)</f>
        <v>78</v>
      </c>
      <c r="Q1399" s="83">
        <f>VLOOKUP($A$1399,Raport1!$B$8:$T$280,17)</f>
        <v>74.5</v>
      </c>
      <c r="R1399" s="83">
        <f>VLOOKUP($A$1399,Raport1!$B$8:$T$280,18)</f>
        <v>77</v>
      </c>
      <c r="S1399" s="80">
        <f t="shared" si="768"/>
        <v>1143</v>
      </c>
      <c r="T1399" s="80">
        <f t="shared" ref="T1399:T1407" si="770">ROUND(S1399/COUNT(D1399:R1399),2)</f>
        <v>76.2</v>
      </c>
      <c r="U1399" s="337" t="s">
        <v>203</v>
      </c>
      <c r="V1399" s="340" t="s">
        <v>33</v>
      </c>
    </row>
    <row r="1400" spans="1:22" ht="15" customHeight="1">
      <c r="A1400" s="361"/>
      <c r="B1400" s="26"/>
      <c r="C1400" s="35" t="s">
        <v>35</v>
      </c>
      <c r="D1400" s="84">
        <f>VLOOKUP($A$1399,Raport2!$B$8:$T$280,4)</f>
        <v>81</v>
      </c>
      <c r="E1400" s="84">
        <f>VLOOKUP($A$1399,Raport2!$B$8:$T$280,5)</f>
        <v>78</v>
      </c>
      <c r="F1400" s="84">
        <f>VLOOKUP($A$1399,Raport2!$B$8:$T$280,6)</f>
        <v>73.5</v>
      </c>
      <c r="G1400" s="84">
        <f>VLOOKUP($A$1399,Raport2!$B$8:$T$280,7)</f>
        <v>76.5</v>
      </c>
      <c r="H1400" s="84">
        <f>VLOOKUP($A$1399,Raport2!$B$8:$T$280,8)</f>
        <v>74</v>
      </c>
      <c r="I1400" s="84">
        <f>VLOOKUP($A$1399,Raport2!$B$8:$T$280,9)</f>
        <v>79</v>
      </c>
      <c r="J1400" s="84">
        <f>VLOOKUP($A$1399,Raport2!$B$8:$T$280,10)</f>
        <v>85</v>
      </c>
      <c r="K1400" s="84">
        <f>VLOOKUP($A$1399,Raport2!$B$8:$T$280,11)</f>
        <v>81.5</v>
      </c>
      <c r="L1400" s="84">
        <f>VLOOKUP($A$1399,Raport2!$B$8:$T$280,12)</f>
        <v>84.5</v>
      </c>
      <c r="M1400" s="84">
        <f>VLOOKUP($A$1399,Raport2!$B$8:$T$280,13)</f>
        <v>76.5</v>
      </c>
      <c r="N1400" s="84">
        <f>VLOOKUP($A$1399,Raport2!$B$8:$T$280,14)</f>
        <v>75</v>
      </c>
      <c r="O1400" s="84">
        <f>VLOOKUP($A$1399,Raport2!$B$8:$T$280,15)</f>
        <v>78</v>
      </c>
      <c r="P1400" s="84">
        <f>VLOOKUP($A$1399,Raport2!$B$8:$T$280,16)</f>
        <v>78.5</v>
      </c>
      <c r="Q1400" s="84">
        <f>VLOOKUP($A$1399,Raport2!$B$8:$T$280,17)</f>
        <v>78.5</v>
      </c>
      <c r="R1400" s="84">
        <f>VLOOKUP($A$1399,Raport2!$B$8:$T$280,18)</f>
        <v>79.5</v>
      </c>
      <c r="S1400" s="38">
        <f t="shared" si="768"/>
        <v>1179</v>
      </c>
      <c r="T1400" s="38">
        <f t="shared" si="770"/>
        <v>78.599999999999994</v>
      </c>
      <c r="U1400" s="375"/>
      <c r="V1400" s="340"/>
    </row>
    <row r="1401" spans="1:22" ht="15" customHeight="1">
      <c r="A1401" s="361"/>
      <c r="B1401" s="342" t="str">
        <f>VLOOKUP($A$1399,PresensiMIPA!$A$7:$W$360,7)</f>
        <v>MOH. MOKAFFI</v>
      </c>
      <c r="C1401" s="35" t="s">
        <v>22</v>
      </c>
      <c r="D1401" s="84">
        <f>VLOOKUP($A$1399,Raport3!$B$8:$T$280,4)</f>
        <v>84</v>
      </c>
      <c r="E1401" s="84">
        <f>VLOOKUP($A$1399,Raport3!$B$8:$T$280,5)</f>
        <v>80</v>
      </c>
      <c r="F1401" s="84">
        <f>VLOOKUP($A$1399,Raport3!$B$8:$T$280,6)</f>
        <v>80</v>
      </c>
      <c r="G1401" s="84">
        <f>VLOOKUP($A$1399,Raport3!$B$8:$T$280,7)</f>
        <v>80</v>
      </c>
      <c r="H1401" s="84">
        <f>VLOOKUP($A$1399,Raport3!$B$8:$T$280,8)</f>
        <v>81</v>
      </c>
      <c r="I1401" s="84">
        <f>VLOOKUP($A$1399,Raport3!$B$8:$T$280,9)</f>
        <v>80</v>
      </c>
      <c r="J1401" s="84">
        <f>VLOOKUP($A$1399,Raport3!$B$8:$T$280,10)</f>
        <v>84.5</v>
      </c>
      <c r="K1401" s="84">
        <f>VLOOKUP($A$1399,Raport3!$B$8:$T$280,11)</f>
        <v>85</v>
      </c>
      <c r="L1401" s="84">
        <f>VLOOKUP($A$1399,Raport3!$B$8:$T$280,12)</f>
        <v>81.5</v>
      </c>
      <c r="M1401" s="84">
        <f>VLOOKUP($A$1399,Raport3!$B$8:$T$280,13)</f>
        <v>80.5</v>
      </c>
      <c r="N1401" s="84">
        <f>VLOOKUP($A$1399,Raport3!$B$8:$T$280,14)</f>
        <v>81.5</v>
      </c>
      <c r="O1401" s="84">
        <f>VLOOKUP($A$1399,Raport3!$B$8:$T$280,15)</f>
        <v>77.5</v>
      </c>
      <c r="P1401" s="84">
        <f>VLOOKUP($A$1399,Raport3!$B$8:$T$280,16)</f>
        <v>81</v>
      </c>
      <c r="Q1401" s="84">
        <f>VLOOKUP($A$1399,Raport3!$B$8:$T$280,17)</f>
        <v>82</v>
      </c>
      <c r="R1401" s="84">
        <f>VLOOKUP($A$1399,Raport3!$B$8:$T$280,18)</f>
        <v>78</v>
      </c>
      <c r="S1401" s="38">
        <f t="shared" si="768"/>
        <v>1216.5</v>
      </c>
      <c r="T1401" s="38">
        <f t="shared" si="770"/>
        <v>81.099999999999994</v>
      </c>
      <c r="U1401" s="375"/>
      <c r="V1401" s="340"/>
    </row>
    <row r="1402" spans="1:22" ht="15" customHeight="1">
      <c r="A1402" s="361"/>
      <c r="B1402" s="342"/>
      <c r="C1402" s="35" t="s">
        <v>23</v>
      </c>
      <c r="D1402" s="84">
        <f>VLOOKUP($A$1399,Raport4!$B$8:$T$255,4)</f>
        <v>83.5</v>
      </c>
      <c r="E1402" s="84">
        <f>VLOOKUP($A$1399,Raport4!$B$8:$T$255,5)</f>
        <v>81.5</v>
      </c>
      <c r="F1402" s="84">
        <f>VLOOKUP($A$1399,Raport4!$B$8:$T$255,6)</f>
        <v>81</v>
      </c>
      <c r="G1402" s="84">
        <f>VLOOKUP($A$1399,Raport4!$B$8:$T$255,7)</f>
        <v>80</v>
      </c>
      <c r="H1402" s="84">
        <f>VLOOKUP($A$1399,Raport4!$B$8:$T$255,8)</f>
        <v>80</v>
      </c>
      <c r="I1402" s="84">
        <f>VLOOKUP($A$1399,Raport4!$B$8:$T$255,9)</f>
        <v>81.5</v>
      </c>
      <c r="J1402" s="84">
        <f>VLOOKUP($A$1399,Raport4!$B$8:$T$255,10)</f>
        <v>88</v>
      </c>
      <c r="K1402" s="84">
        <f>VLOOKUP($A$1399,Raport4!$B$8:$T$255,11)</f>
        <v>87</v>
      </c>
      <c r="L1402" s="84">
        <f>VLOOKUP($A$1399,Raport4!$B$8:$T$255,12)</f>
        <v>82.5</v>
      </c>
      <c r="M1402" s="84">
        <f>VLOOKUP($A$1399,Raport4!$B$8:$T$255,12)</f>
        <v>82.5</v>
      </c>
      <c r="N1402" s="84">
        <f>VLOOKUP($A$1399,Raport4!$B$8:$T$255,14)</f>
        <v>86</v>
      </c>
      <c r="O1402" s="84">
        <f>VLOOKUP($A$1399,Raport4!$B$8:$T$255,15)</f>
        <v>78</v>
      </c>
      <c r="P1402" s="84">
        <f>VLOOKUP($A$1399,Raport4!$B$8:$T$255,16)</f>
        <v>79.5</v>
      </c>
      <c r="Q1402" s="84">
        <f>VLOOKUP($A$1399,Raport4!$B$8:$T$255,17)</f>
        <v>85</v>
      </c>
      <c r="R1402" s="84">
        <f>VLOOKUP($A$1399,Raport4!$B$8:$T$255,18)</f>
        <v>80</v>
      </c>
      <c r="S1402" s="38">
        <f t="shared" si="768"/>
        <v>1236</v>
      </c>
      <c r="T1402" s="38">
        <f t="shared" si="770"/>
        <v>82.4</v>
      </c>
      <c r="U1402" s="375"/>
      <c r="V1402" s="340"/>
    </row>
    <row r="1403" spans="1:22" ht="15" customHeight="1">
      <c r="A1403" s="361"/>
      <c r="B1403" s="77" t="str">
        <f>VLOOKUP($A$1399,PresensiMIPA!$A$7:$W$360,4)</f>
        <v>3526022109030000</v>
      </c>
      <c r="C1403" s="35" t="s">
        <v>24</v>
      </c>
      <c r="D1403" s="84">
        <f>VLOOKUP($A$1399,Raport5!$B$8:$T$280,4)</f>
        <v>88.5</v>
      </c>
      <c r="E1403" s="84">
        <f>VLOOKUP($A$1399,Raport5!$B$8:$T$280,5)</f>
        <v>84</v>
      </c>
      <c r="F1403" s="84">
        <f>VLOOKUP($A$1399,Raport5!$B$8:$T$280,6)</f>
        <v>79</v>
      </c>
      <c r="G1403" s="84">
        <f>VLOOKUP($A$1399,Raport5!$B$8:$T$280,7)</f>
        <v>82</v>
      </c>
      <c r="H1403" s="84">
        <f>VLOOKUP($A$1399,Raport5!$B$8:$T$280,8)</f>
        <v>91</v>
      </c>
      <c r="I1403" s="84">
        <f>VLOOKUP($A$1399,Raport5!$B$8:$T$280,9)</f>
        <v>82.5</v>
      </c>
      <c r="J1403" s="84">
        <f>VLOOKUP($A$1399,Raport5!$B$8:$T$280,10)</f>
        <v>90</v>
      </c>
      <c r="K1403" s="84">
        <f>VLOOKUP($A$1399,Raport5!$B$8:$T$280,11)</f>
        <v>90</v>
      </c>
      <c r="L1403" s="84">
        <f>VLOOKUP($A$1399,Raport5!$B$8:$T$280,12)</f>
        <v>90.5</v>
      </c>
      <c r="M1403" s="84">
        <f>VLOOKUP($A$1399,Raport5!$B$8:$T$280,13)</f>
        <v>81</v>
      </c>
      <c r="N1403" s="84">
        <f>VLOOKUP($A$1399,Raport5!$B$8:$T$280,14)</f>
        <v>87</v>
      </c>
      <c r="O1403" s="84">
        <f>VLOOKUP($A$1399,Raport5!$B$8:$T$280,15)</f>
        <v>84</v>
      </c>
      <c r="P1403" s="84">
        <f>VLOOKUP($A$1399,Raport5!$B$8:$T$280,16)</f>
        <v>80</v>
      </c>
      <c r="Q1403" s="84">
        <f>VLOOKUP($A$1399,Raport5!$B$8:$T$280,17)</f>
        <v>87.5</v>
      </c>
      <c r="R1403" s="84">
        <f>VLOOKUP($A$1399,Raport5!$B$8:$T$280,18)</f>
        <v>81.5</v>
      </c>
      <c r="S1403" s="38">
        <f t="shared" si="768"/>
        <v>1278.5</v>
      </c>
      <c r="T1403" s="38">
        <f t="shared" si="770"/>
        <v>85.23</v>
      </c>
      <c r="U1403" s="375"/>
      <c r="V1403" s="340"/>
    </row>
    <row r="1404" spans="1:22" ht="15" customHeight="1">
      <c r="A1404" s="361"/>
      <c r="B1404" s="78">
        <f>VLOOKUP($A$1399,PresensiMIPA!$A$7:$W$360,2)</f>
        <v>12356</v>
      </c>
      <c r="C1404" s="35" t="s">
        <v>67</v>
      </c>
      <c r="D1404" s="84">
        <f>VLOOKUP($A$1399,Raport6!$B$8:$T$280,4)</f>
        <v>93.5</v>
      </c>
      <c r="E1404" s="84">
        <f>VLOOKUP($A$1399,Raport6!$B$8:$T$280,5)</f>
        <v>87.5</v>
      </c>
      <c r="F1404" s="84">
        <f>VLOOKUP($A$1399,Raport6!$B$8:$T$280,6)</f>
        <v>80.5</v>
      </c>
      <c r="G1404" s="84">
        <f>VLOOKUP($A$1399,Raport6!$B$8:$T$280,7)</f>
        <v>82</v>
      </c>
      <c r="H1404" s="84">
        <f>VLOOKUP($A$1399,Raport6!$B$8:$T$280,8)</f>
        <v>91</v>
      </c>
      <c r="I1404" s="84">
        <f>VLOOKUP($A$1399,Raport6!$B$8:$T$280,9)</f>
        <v>82.5</v>
      </c>
      <c r="J1404" s="84">
        <f>VLOOKUP($A$1399,Raport6!$B$8:$T$280,10)</f>
        <v>92.5</v>
      </c>
      <c r="K1404" s="84">
        <f>VLOOKUP($A$1399,Raport6!$B$8:$T$280,11)</f>
        <v>95.5</v>
      </c>
      <c r="L1404" s="84">
        <f>VLOOKUP($A$1399,Raport6!$B$8:$T$280,12)</f>
        <v>89.5</v>
      </c>
      <c r="M1404" s="84">
        <f>VLOOKUP($A$1399,Raport6!$B$8:$T$280,13)</f>
        <v>85</v>
      </c>
      <c r="N1404" s="84">
        <f>VLOOKUP($A$1399,Raport6!$B$8:$T$280,14)</f>
        <v>88</v>
      </c>
      <c r="O1404" s="84">
        <f>VLOOKUP($A$1399,Raport6!$B$8:$T$280,15)</f>
        <v>86.5</v>
      </c>
      <c r="P1404" s="84">
        <f>VLOOKUP($A$1399,Raport6!$B$8:$T$280,16)</f>
        <v>81.5</v>
      </c>
      <c r="Q1404" s="84">
        <f>VLOOKUP($A$1399,Raport6!$B$8:$T$280,17)</f>
        <v>87.5</v>
      </c>
      <c r="R1404" s="84">
        <f>VLOOKUP($A$1399,Raport6!$B$8:$T$280,18)</f>
        <v>81.5</v>
      </c>
      <c r="S1404" s="38">
        <f t="shared" si="768"/>
        <v>1304.5</v>
      </c>
      <c r="T1404" s="38">
        <f t="shared" si="770"/>
        <v>86.97</v>
      </c>
      <c r="U1404" s="375"/>
      <c r="V1404" s="340"/>
    </row>
    <row r="1405" spans="1:22" ht="15" customHeight="1">
      <c r="A1405" s="361"/>
      <c r="B1405" s="78" t="str">
        <f>VLOOKUP($A$1399,PresensiMIPA!$A$7:$W$360,3)</f>
        <v>0035329196</v>
      </c>
      <c r="C1405" s="28" t="s">
        <v>21</v>
      </c>
      <c r="D1405" s="40">
        <f t="shared" ref="D1405:S1405" si="771">ROUND(((D1399+D1400+D1401+D1402+D1403+D1404)/6),2)</f>
        <v>84.83</v>
      </c>
      <c r="E1405" s="40">
        <f t="shared" si="771"/>
        <v>81.33</v>
      </c>
      <c r="F1405" s="40">
        <f t="shared" si="771"/>
        <v>77.92</v>
      </c>
      <c r="G1405" s="40">
        <f t="shared" si="771"/>
        <v>78.67</v>
      </c>
      <c r="H1405" s="40">
        <f t="shared" si="771"/>
        <v>81.83</v>
      </c>
      <c r="I1405" s="40">
        <f t="shared" si="771"/>
        <v>80</v>
      </c>
      <c r="J1405" s="40">
        <f t="shared" si="771"/>
        <v>87.17</v>
      </c>
      <c r="K1405" s="40">
        <f t="shared" si="771"/>
        <v>86.17</v>
      </c>
      <c r="L1405" s="40">
        <f t="shared" si="771"/>
        <v>85</v>
      </c>
      <c r="M1405" s="40">
        <f t="shared" ref="M1405" si="772">ROUND(((M1399+M1400+M1401+M1402+M1403+M1404)/6),2)</f>
        <v>80</v>
      </c>
      <c r="N1405" s="40">
        <f t="shared" si="771"/>
        <v>81.5</v>
      </c>
      <c r="O1405" s="40">
        <f t="shared" si="771"/>
        <v>80</v>
      </c>
      <c r="P1405" s="40">
        <f t="shared" si="771"/>
        <v>79.75</v>
      </c>
      <c r="Q1405" s="40">
        <f t="shared" si="771"/>
        <v>82.5</v>
      </c>
      <c r="R1405" s="40">
        <f t="shared" si="771"/>
        <v>79.58</v>
      </c>
      <c r="S1405" s="39">
        <f t="shared" si="771"/>
        <v>1226.25</v>
      </c>
      <c r="T1405" s="40">
        <f t="shared" si="770"/>
        <v>81.75</v>
      </c>
      <c r="U1405" s="375"/>
      <c r="V1405" s="340"/>
    </row>
    <row r="1406" spans="1:22" ht="15" customHeight="1">
      <c r="A1406" s="361"/>
      <c r="B1406" s="78"/>
      <c r="C1406" s="28" t="s">
        <v>206</v>
      </c>
      <c r="D1406" s="79">
        <f>VLOOKUP($A$1399,'Nilai USP'!$B$8:$T$280,4)</f>
        <v>95</v>
      </c>
      <c r="E1406" s="79">
        <f>VLOOKUP($A$1399,'Nilai USP'!$B$8:$T$280,5)</f>
        <v>86.92307692307692</v>
      </c>
      <c r="F1406" s="79">
        <f>VLOOKUP($A$1399,'Nilai USP'!$B$8:$T$280,6)</f>
        <v>92</v>
      </c>
      <c r="G1406" s="79">
        <f>VLOOKUP($A$1399,'Nilai USP'!$B$8:$T$280,7)</f>
        <v>91</v>
      </c>
      <c r="H1406" s="79">
        <f>VLOOKUP($A$1399,'Nilai USP'!$B$8:$T$280,8)</f>
        <v>88</v>
      </c>
      <c r="I1406" s="79">
        <f>VLOOKUP($A$1399,'Nilai USP'!$B$8:$T$280,9)</f>
        <v>94</v>
      </c>
      <c r="J1406" s="79">
        <f>VLOOKUP($A$1399,'Nilai USP'!$B$8:$T$280,10)</f>
        <v>96</v>
      </c>
      <c r="K1406" s="79">
        <f>VLOOKUP($A$1399,'Nilai USP'!$B$8:$T$280,11)</f>
        <v>93</v>
      </c>
      <c r="L1406" s="79">
        <f>VLOOKUP($A$1399,'Nilai USP'!$B$8:$T$280,12)</f>
        <v>87</v>
      </c>
      <c r="M1406" s="79">
        <f>VLOOKUP($A$1399,'Nilai USP'!$B$8:$T$280,13)</f>
        <v>93.823529411764696</v>
      </c>
      <c r="N1406" s="79">
        <f>VLOOKUP($A$1399,'Nilai USP'!$B$8:$T$280,14)</f>
        <v>78</v>
      </c>
      <c r="O1406" s="79">
        <f>VLOOKUP($A$1399,'Nilai USP'!$B$8:$T$280,15)</f>
        <v>83</v>
      </c>
      <c r="P1406" s="79">
        <f>VLOOKUP($A$1399,'Nilai USP'!$B$8:$T$280,16)</f>
        <v>84</v>
      </c>
      <c r="Q1406" s="79">
        <f>VLOOKUP($A$1399,'Nilai USP'!$B$8:$T$280,17)</f>
        <v>78</v>
      </c>
      <c r="R1406" s="79">
        <f>VLOOKUP($A$1399,'Nilai USP'!$B$8:$T$280,18)</f>
        <v>86</v>
      </c>
      <c r="S1406" s="38">
        <f t="shared" ref="S1406:S1413" si="773">SUM(D1406:R1406)</f>
        <v>1325.7466063348415</v>
      </c>
      <c r="T1406" s="38">
        <f t="shared" si="770"/>
        <v>88.38</v>
      </c>
      <c r="U1406" s="375"/>
      <c r="V1406" s="340"/>
    </row>
    <row r="1407" spans="1:22" ht="15" customHeight="1" thickBot="1">
      <c r="A1407" s="362"/>
      <c r="B1407" s="29"/>
      <c r="C1407" s="37" t="s">
        <v>205</v>
      </c>
      <c r="D1407" s="41">
        <f t="shared" ref="D1407:R1407" si="774">ROUND((D1405*$V$6+D1406*$V$7),0)</f>
        <v>90</v>
      </c>
      <c r="E1407" s="41">
        <f t="shared" si="774"/>
        <v>84</v>
      </c>
      <c r="F1407" s="41">
        <f t="shared" si="774"/>
        <v>85</v>
      </c>
      <c r="G1407" s="41">
        <f t="shared" si="774"/>
        <v>85</v>
      </c>
      <c r="H1407" s="41">
        <f t="shared" si="774"/>
        <v>85</v>
      </c>
      <c r="I1407" s="41">
        <f t="shared" si="774"/>
        <v>87</v>
      </c>
      <c r="J1407" s="41">
        <f t="shared" si="774"/>
        <v>92</v>
      </c>
      <c r="K1407" s="41">
        <f t="shared" si="774"/>
        <v>90</v>
      </c>
      <c r="L1407" s="41">
        <f t="shared" si="774"/>
        <v>86</v>
      </c>
      <c r="M1407" s="41">
        <f t="shared" si="774"/>
        <v>87</v>
      </c>
      <c r="N1407" s="41">
        <f t="shared" si="774"/>
        <v>80</v>
      </c>
      <c r="O1407" s="41">
        <f t="shared" si="774"/>
        <v>82</v>
      </c>
      <c r="P1407" s="41">
        <f t="shared" si="774"/>
        <v>82</v>
      </c>
      <c r="Q1407" s="41">
        <f t="shared" si="774"/>
        <v>80</v>
      </c>
      <c r="R1407" s="41">
        <f t="shared" si="774"/>
        <v>83</v>
      </c>
      <c r="S1407" s="41">
        <f t="shared" si="773"/>
        <v>1278</v>
      </c>
      <c r="T1407" s="41">
        <f t="shared" si="770"/>
        <v>85.2</v>
      </c>
      <c r="U1407" s="376"/>
      <c r="V1407" s="341"/>
    </row>
    <row r="1408" spans="1:22" ht="15" customHeight="1" thickTop="1">
      <c r="A1408" s="377">
        <v>156</v>
      </c>
      <c r="B1408" s="26"/>
      <c r="C1408" s="34" t="s">
        <v>34</v>
      </c>
      <c r="D1408" s="83">
        <f>VLOOKUP($A$1408,Raport1!$B$8:$T$280,4)</f>
        <v>75</v>
      </c>
      <c r="E1408" s="83">
        <f>VLOOKUP($A$1408,Raport1!$B$8:$T$280,5)</f>
        <v>75</v>
      </c>
      <c r="F1408" s="83">
        <f>VLOOKUP($A$1408,Raport1!$B$8:$T$280,6)</f>
        <v>72</v>
      </c>
      <c r="G1408" s="83">
        <f>VLOOKUP($A$1408,Raport1!$B$8:$T$280,7)</f>
        <v>72</v>
      </c>
      <c r="H1408" s="83">
        <f>VLOOKUP($A$1408,Raport1!$B$8:$T$280,8)</f>
        <v>78</v>
      </c>
      <c r="I1408" s="83">
        <f>VLOOKUP($A$1408,Raport1!$B$8:$T$280,9)</f>
        <v>79</v>
      </c>
      <c r="J1408" s="83">
        <f>VLOOKUP($A$1408,Raport1!$B$8:$T$280,10)</f>
        <v>89</v>
      </c>
      <c r="K1408" s="83">
        <f>VLOOKUP($A$1408,Raport1!$B$8:$T$280,11)</f>
        <v>78</v>
      </c>
      <c r="L1408" s="83">
        <f>VLOOKUP($A$1408,Raport1!$B$8:$T$280,12)</f>
        <v>80</v>
      </c>
      <c r="M1408" s="83">
        <f>VLOOKUP($A$1408,Raport1!$B$8:$T$280,13)</f>
        <v>74</v>
      </c>
      <c r="N1408" s="83">
        <f>VLOOKUP($A$1408,Raport1!$B$8:$T$280,14)</f>
        <v>70</v>
      </c>
      <c r="O1408" s="83">
        <f>VLOOKUP($A$1408,Raport1!$B$8:$T$280,15)</f>
        <v>74</v>
      </c>
      <c r="P1408" s="83">
        <f>VLOOKUP($A$1408,Raport1!$B$8:$T$280,16)</f>
        <v>76.5</v>
      </c>
      <c r="Q1408" s="83">
        <f>VLOOKUP($A$1408,Raport1!$B$8:$T$280,17)</f>
        <v>76</v>
      </c>
      <c r="R1408" s="83">
        <f>VLOOKUP($A$1408,Raport1!$B$8:$T$280,18)</f>
        <v>76</v>
      </c>
      <c r="S1408" s="80">
        <f t="shared" si="773"/>
        <v>1144.5</v>
      </c>
      <c r="T1408" s="80">
        <f t="shared" ref="T1408:T1416" si="775">ROUND(S1408/COUNT(D1408:R1408),2)</f>
        <v>76.3</v>
      </c>
      <c r="U1408" s="337" t="s">
        <v>203</v>
      </c>
      <c r="V1408" s="340" t="s">
        <v>33</v>
      </c>
    </row>
    <row r="1409" spans="1:22" ht="15" customHeight="1">
      <c r="A1409" s="361"/>
      <c r="B1409" s="26"/>
      <c r="C1409" s="35" t="s">
        <v>35</v>
      </c>
      <c r="D1409" s="84">
        <f>VLOOKUP($A$1408,Raport2!$B$8:$T$280,4)</f>
        <v>77</v>
      </c>
      <c r="E1409" s="84">
        <f>VLOOKUP($A$1408,Raport2!$B$8:$T$280,5)</f>
        <v>75.5</v>
      </c>
      <c r="F1409" s="84">
        <f>VLOOKUP($A$1408,Raport2!$B$8:$T$280,6)</f>
        <v>73.5</v>
      </c>
      <c r="G1409" s="84">
        <f>VLOOKUP($A$1408,Raport2!$B$8:$T$280,7)</f>
        <v>76.5</v>
      </c>
      <c r="H1409" s="84">
        <f>VLOOKUP($A$1408,Raport2!$B$8:$T$280,8)</f>
        <v>78</v>
      </c>
      <c r="I1409" s="84">
        <f>VLOOKUP($A$1408,Raport2!$B$8:$T$280,9)</f>
        <v>79</v>
      </c>
      <c r="J1409" s="84">
        <f>VLOOKUP($A$1408,Raport2!$B$8:$T$280,10)</f>
        <v>90</v>
      </c>
      <c r="K1409" s="84">
        <f>VLOOKUP($A$1408,Raport2!$B$8:$T$280,11)</f>
        <v>81</v>
      </c>
      <c r="L1409" s="84">
        <f>VLOOKUP($A$1408,Raport2!$B$8:$T$280,12)</f>
        <v>85.5</v>
      </c>
      <c r="M1409" s="84">
        <f>VLOOKUP($A$1408,Raport2!$B$8:$T$280,13)</f>
        <v>75.5</v>
      </c>
      <c r="N1409" s="84">
        <f>VLOOKUP($A$1408,Raport2!$B$8:$T$280,14)</f>
        <v>75</v>
      </c>
      <c r="O1409" s="84">
        <f>VLOOKUP($A$1408,Raport2!$B$8:$T$280,15)</f>
        <v>72.5</v>
      </c>
      <c r="P1409" s="84">
        <f>VLOOKUP($A$1408,Raport2!$B$8:$T$280,16)</f>
        <v>79.5</v>
      </c>
      <c r="Q1409" s="84">
        <f>VLOOKUP($A$1408,Raport2!$B$8:$T$280,17)</f>
        <v>78.5</v>
      </c>
      <c r="R1409" s="84">
        <f>VLOOKUP($A$1408,Raport2!$B$8:$T$280,18)</f>
        <v>80.5</v>
      </c>
      <c r="S1409" s="38">
        <f t="shared" si="773"/>
        <v>1177.5</v>
      </c>
      <c r="T1409" s="38">
        <f t="shared" si="775"/>
        <v>78.5</v>
      </c>
      <c r="U1409" s="375"/>
      <c r="V1409" s="340"/>
    </row>
    <row r="1410" spans="1:22" ht="15" customHeight="1">
      <c r="A1410" s="361"/>
      <c r="B1410" s="342" t="str">
        <f>VLOOKUP($A$1408,PresensiMIPA!$A$7:$W$360,7)</f>
        <v>Muhammad Farel Al Fawazi</v>
      </c>
      <c r="C1410" s="35" t="s">
        <v>22</v>
      </c>
      <c r="D1410" s="84">
        <f>VLOOKUP($A$1408,Raport3!$B$8:$T$280,4)</f>
        <v>79.5</v>
      </c>
      <c r="E1410" s="84">
        <f>VLOOKUP($A$1408,Raport3!$B$8:$T$280,5)</f>
        <v>75.5</v>
      </c>
      <c r="F1410" s="84">
        <f>VLOOKUP($A$1408,Raport3!$B$8:$T$280,6)</f>
        <v>80</v>
      </c>
      <c r="G1410" s="84">
        <f>VLOOKUP($A$1408,Raport3!$B$8:$T$280,7)</f>
        <v>80</v>
      </c>
      <c r="H1410" s="84">
        <f>VLOOKUP($A$1408,Raport3!$B$8:$T$280,8)</f>
        <v>81</v>
      </c>
      <c r="I1410" s="84">
        <f>VLOOKUP($A$1408,Raport3!$B$8:$T$280,9)</f>
        <v>80</v>
      </c>
      <c r="J1410" s="84">
        <f>VLOOKUP($A$1408,Raport3!$B$8:$T$280,10)</f>
        <v>89</v>
      </c>
      <c r="K1410" s="84">
        <f>VLOOKUP($A$1408,Raport3!$B$8:$T$280,11)</f>
        <v>85</v>
      </c>
      <c r="L1410" s="84">
        <f>VLOOKUP($A$1408,Raport3!$B$8:$T$280,12)</f>
        <v>85</v>
      </c>
      <c r="M1410" s="84">
        <f>VLOOKUP($A$1408,Raport3!$B$8:$T$280,13)</f>
        <v>76.5</v>
      </c>
      <c r="N1410" s="84">
        <f>VLOOKUP($A$1408,Raport3!$B$8:$T$280,14)</f>
        <v>85</v>
      </c>
      <c r="O1410" s="84">
        <f>VLOOKUP($A$1408,Raport3!$B$8:$T$280,15)</f>
        <v>75</v>
      </c>
      <c r="P1410" s="84">
        <f>VLOOKUP($A$1408,Raport3!$B$8:$T$280,16)</f>
        <v>82</v>
      </c>
      <c r="Q1410" s="84">
        <f>VLOOKUP($A$1408,Raport3!$B$8:$T$280,17)</f>
        <v>81</v>
      </c>
      <c r="R1410" s="84">
        <f>VLOOKUP($A$1408,Raport3!$B$8:$T$280,18)</f>
        <v>79.5</v>
      </c>
      <c r="S1410" s="38">
        <f t="shared" si="773"/>
        <v>1214</v>
      </c>
      <c r="T1410" s="38">
        <f t="shared" si="775"/>
        <v>80.930000000000007</v>
      </c>
      <c r="U1410" s="375"/>
      <c r="V1410" s="340"/>
    </row>
    <row r="1411" spans="1:22" ht="15" customHeight="1">
      <c r="A1411" s="361"/>
      <c r="B1411" s="342"/>
      <c r="C1411" s="35" t="s">
        <v>23</v>
      </c>
      <c r="D1411" s="84">
        <f>VLOOKUP($A$1408,Raport4!$B$8:$T$255,4)</f>
        <v>81.5</v>
      </c>
      <c r="E1411" s="84">
        <f>VLOOKUP($A$1408,Raport4!$B$8:$T$255,5)</f>
        <v>78.5</v>
      </c>
      <c r="F1411" s="84">
        <f>VLOOKUP($A$1408,Raport4!$B$8:$T$255,6)</f>
        <v>82.5</v>
      </c>
      <c r="G1411" s="84">
        <f>VLOOKUP($A$1408,Raport4!$B$8:$T$255,7)</f>
        <v>80</v>
      </c>
      <c r="H1411" s="84">
        <f>VLOOKUP($A$1408,Raport4!$B$8:$T$255,8)</f>
        <v>85</v>
      </c>
      <c r="I1411" s="84">
        <f>VLOOKUP($A$1408,Raport4!$B$8:$T$255,9)</f>
        <v>81.5</v>
      </c>
      <c r="J1411" s="84">
        <f>VLOOKUP($A$1408,Raport4!$B$8:$T$255,10)</f>
        <v>91</v>
      </c>
      <c r="K1411" s="84">
        <f>VLOOKUP($A$1408,Raport4!$B$8:$T$255,11)</f>
        <v>86</v>
      </c>
      <c r="L1411" s="84">
        <f>VLOOKUP($A$1408,Raport4!$B$8:$T$255,12)</f>
        <v>83</v>
      </c>
      <c r="M1411" s="84">
        <f>VLOOKUP($A$1408,Raport4!$B$8:$T$255,12)</f>
        <v>83</v>
      </c>
      <c r="N1411" s="84">
        <f>VLOOKUP($A$1408,Raport4!$B$8:$T$255,14)</f>
        <v>85.5</v>
      </c>
      <c r="O1411" s="84">
        <f>VLOOKUP($A$1408,Raport4!$B$8:$T$255,15)</f>
        <v>76.5</v>
      </c>
      <c r="P1411" s="84">
        <f>VLOOKUP($A$1408,Raport4!$B$8:$T$255,16)</f>
        <v>80</v>
      </c>
      <c r="Q1411" s="84">
        <f>VLOOKUP($A$1408,Raport4!$B$8:$T$255,17)</f>
        <v>79.5</v>
      </c>
      <c r="R1411" s="84">
        <f>VLOOKUP($A$1408,Raport4!$B$8:$T$255,18)</f>
        <v>82</v>
      </c>
      <c r="S1411" s="38">
        <f t="shared" si="773"/>
        <v>1235.5</v>
      </c>
      <c r="T1411" s="38">
        <f t="shared" si="775"/>
        <v>82.37</v>
      </c>
      <c r="U1411" s="375"/>
      <c r="V1411" s="340"/>
    </row>
    <row r="1412" spans="1:22" ht="15" customHeight="1">
      <c r="A1412" s="361"/>
      <c r="B1412" s="77" t="str">
        <f>VLOOKUP($A$1408,PresensiMIPA!$A$7:$W$360,4)</f>
        <v>3626011009040003</v>
      </c>
      <c r="C1412" s="35" t="s">
        <v>24</v>
      </c>
      <c r="D1412" s="84">
        <f>VLOOKUP($A$1408,Raport5!$B$8:$T$280,4)</f>
        <v>87.5</v>
      </c>
      <c r="E1412" s="84">
        <f>VLOOKUP($A$1408,Raport5!$B$8:$T$280,5)</f>
        <v>84.5</v>
      </c>
      <c r="F1412" s="84">
        <f>VLOOKUP($A$1408,Raport5!$B$8:$T$280,6)</f>
        <v>78</v>
      </c>
      <c r="G1412" s="84">
        <f>VLOOKUP($A$1408,Raport5!$B$8:$T$280,7)</f>
        <v>83</v>
      </c>
      <c r="H1412" s="84">
        <f>VLOOKUP($A$1408,Raport5!$B$8:$T$280,8)</f>
        <v>88.5</v>
      </c>
      <c r="I1412" s="84">
        <f>VLOOKUP($A$1408,Raport5!$B$8:$T$280,9)</f>
        <v>82.5</v>
      </c>
      <c r="J1412" s="84">
        <f>VLOOKUP($A$1408,Raport5!$B$8:$T$280,10)</f>
        <v>92.5</v>
      </c>
      <c r="K1412" s="84">
        <f>VLOOKUP($A$1408,Raport5!$B$8:$T$280,11)</f>
        <v>91.5</v>
      </c>
      <c r="L1412" s="84">
        <f>VLOOKUP($A$1408,Raport5!$B$8:$T$280,12)</f>
        <v>89</v>
      </c>
      <c r="M1412" s="84">
        <f>VLOOKUP($A$1408,Raport5!$B$8:$T$280,13)</f>
        <v>86</v>
      </c>
      <c r="N1412" s="84">
        <f>VLOOKUP($A$1408,Raport5!$B$8:$T$280,14)</f>
        <v>87</v>
      </c>
      <c r="O1412" s="84">
        <f>VLOOKUP($A$1408,Raport5!$B$8:$T$280,15)</f>
        <v>81.5</v>
      </c>
      <c r="P1412" s="84">
        <f>VLOOKUP($A$1408,Raport5!$B$8:$T$280,16)</f>
        <v>82</v>
      </c>
      <c r="Q1412" s="84">
        <f>VLOOKUP($A$1408,Raport5!$B$8:$T$280,17)</f>
        <v>86.5</v>
      </c>
      <c r="R1412" s="84">
        <f>VLOOKUP($A$1408,Raport5!$B$8:$T$280,18)</f>
        <v>82</v>
      </c>
      <c r="S1412" s="38">
        <f t="shared" si="773"/>
        <v>1282</v>
      </c>
      <c r="T1412" s="38">
        <f t="shared" si="775"/>
        <v>85.47</v>
      </c>
      <c r="U1412" s="375"/>
      <c r="V1412" s="340"/>
    </row>
    <row r="1413" spans="1:22" ht="15" customHeight="1">
      <c r="A1413" s="361"/>
      <c r="B1413" s="78">
        <f>VLOOKUP($A$1408,PresensiMIPA!$A$7:$W$360,2)</f>
        <v>12373</v>
      </c>
      <c r="C1413" s="35" t="s">
        <v>67</v>
      </c>
      <c r="D1413" s="84">
        <f>VLOOKUP($A$1408,Raport6!$B$8:$T$280,4)</f>
        <v>92.5</v>
      </c>
      <c r="E1413" s="84">
        <f>VLOOKUP($A$1408,Raport6!$B$8:$T$280,5)</f>
        <v>85.5</v>
      </c>
      <c r="F1413" s="84">
        <f>VLOOKUP($A$1408,Raport6!$B$8:$T$280,6)</f>
        <v>80.5</v>
      </c>
      <c r="G1413" s="84">
        <f>VLOOKUP($A$1408,Raport6!$B$8:$T$280,7)</f>
        <v>83</v>
      </c>
      <c r="H1413" s="84">
        <f>VLOOKUP($A$1408,Raport6!$B$8:$T$280,8)</f>
        <v>88.5</v>
      </c>
      <c r="I1413" s="84">
        <f>VLOOKUP($A$1408,Raport6!$B$8:$T$280,9)</f>
        <v>82.5</v>
      </c>
      <c r="J1413" s="84">
        <f>VLOOKUP($A$1408,Raport6!$B$8:$T$280,10)</f>
        <v>94.5</v>
      </c>
      <c r="K1413" s="84">
        <f>VLOOKUP($A$1408,Raport6!$B$8:$T$280,11)</f>
        <v>95.5</v>
      </c>
      <c r="L1413" s="84">
        <f>VLOOKUP($A$1408,Raport6!$B$8:$T$280,12)</f>
        <v>89.5</v>
      </c>
      <c r="M1413" s="84">
        <f>VLOOKUP($A$1408,Raport6!$B$8:$T$280,13)</f>
        <v>90</v>
      </c>
      <c r="N1413" s="84">
        <f>VLOOKUP($A$1408,Raport6!$B$8:$T$280,14)</f>
        <v>85</v>
      </c>
      <c r="O1413" s="84">
        <f>VLOOKUP($A$1408,Raport6!$B$8:$T$280,15)</f>
        <v>85.5</v>
      </c>
      <c r="P1413" s="84">
        <f>VLOOKUP($A$1408,Raport6!$B$8:$T$280,16)</f>
        <v>82</v>
      </c>
      <c r="Q1413" s="84">
        <f>VLOOKUP($A$1408,Raport6!$B$8:$T$280,17)</f>
        <v>86.5</v>
      </c>
      <c r="R1413" s="84">
        <f>VLOOKUP($A$1408,Raport6!$B$8:$T$280,18)</f>
        <v>82.5</v>
      </c>
      <c r="S1413" s="38">
        <f t="shared" si="773"/>
        <v>1303.5</v>
      </c>
      <c r="T1413" s="38">
        <f t="shared" si="775"/>
        <v>86.9</v>
      </c>
      <c r="U1413" s="375"/>
      <c r="V1413" s="340"/>
    </row>
    <row r="1414" spans="1:22" ht="15" customHeight="1">
      <c r="A1414" s="361"/>
      <c r="B1414" s="78" t="str">
        <f>VLOOKUP($A$1408,PresensiMIPA!$A$7:$W$360,3)</f>
        <v>0038539349</v>
      </c>
      <c r="C1414" s="28" t="s">
        <v>21</v>
      </c>
      <c r="D1414" s="40">
        <f t="shared" ref="D1414:S1414" si="776">ROUND(((D1408+D1409+D1410+D1411+D1412+D1413)/6),2)</f>
        <v>82.17</v>
      </c>
      <c r="E1414" s="40">
        <f t="shared" si="776"/>
        <v>79.08</v>
      </c>
      <c r="F1414" s="40">
        <f t="shared" si="776"/>
        <v>77.75</v>
      </c>
      <c r="G1414" s="40">
        <f t="shared" si="776"/>
        <v>79.08</v>
      </c>
      <c r="H1414" s="40">
        <f t="shared" si="776"/>
        <v>83.17</v>
      </c>
      <c r="I1414" s="40">
        <f t="shared" si="776"/>
        <v>80.75</v>
      </c>
      <c r="J1414" s="40">
        <f t="shared" si="776"/>
        <v>91</v>
      </c>
      <c r="K1414" s="40">
        <f t="shared" si="776"/>
        <v>86.17</v>
      </c>
      <c r="L1414" s="40">
        <f t="shared" si="776"/>
        <v>85.33</v>
      </c>
      <c r="M1414" s="40">
        <f t="shared" ref="M1414" si="777">ROUND(((M1408+M1409+M1410+M1411+M1412+M1413)/6),2)</f>
        <v>80.83</v>
      </c>
      <c r="N1414" s="40">
        <f t="shared" si="776"/>
        <v>81.25</v>
      </c>
      <c r="O1414" s="40">
        <f t="shared" si="776"/>
        <v>77.5</v>
      </c>
      <c r="P1414" s="40">
        <f t="shared" si="776"/>
        <v>80.33</v>
      </c>
      <c r="Q1414" s="40">
        <f t="shared" si="776"/>
        <v>81.33</v>
      </c>
      <c r="R1414" s="40">
        <f t="shared" si="776"/>
        <v>80.42</v>
      </c>
      <c r="S1414" s="39">
        <f t="shared" si="776"/>
        <v>1226.17</v>
      </c>
      <c r="T1414" s="40">
        <f t="shared" si="775"/>
        <v>81.739999999999995</v>
      </c>
      <c r="U1414" s="375"/>
      <c r="V1414" s="340"/>
    </row>
    <row r="1415" spans="1:22" ht="15" customHeight="1">
      <c r="A1415" s="361"/>
      <c r="B1415" s="78"/>
      <c r="C1415" s="28" t="s">
        <v>206</v>
      </c>
      <c r="D1415" s="79">
        <f>VLOOKUP($A$1408,'Nilai USP'!$B$8:$T$280,4)</f>
        <v>96</v>
      </c>
      <c r="E1415" s="79">
        <f>VLOOKUP($A$1408,'Nilai USP'!$B$8:$T$280,5)</f>
        <v>86.92307692307692</v>
      </c>
      <c r="F1415" s="79">
        <f>VLOOKUP($A$1408,'Nilai USP'!$B$8:$T$280,6)</f>
        <v>85</v>
      </c>
      <c r="G1415" s="79">
        <f>VLOOKUP($A$1408,'Nilai USP'!$B$8:$T$280,7)</f>
        <v>82</v>
      </c>
      <c r="H1415" s="79">
        <f>VLOOKUP($A$1408,'Nilai USP'!$B$8:$T$280,8)</f>
        <v>86</v>
      </c>
      <c r="I1415" s="79">
        <f>VLOOKUP($A$1408,'Nilai USP'!$B$8:$T$280,9)</f>
        <v>87</v>
      </c>
      <c r="J1415" s="79">
        <f>VLOOKUP($A$1408,'Nilai USP'!$B$8:$T$280,10)</f>
        <v>90</v>
      </c>
      <c r="K1415" s="79">
        <f>VLOOKUP($A$1408,'Nilai USP'!$B$8:$T$280,11)</f>
        <v>94</v>
      </c>
      <c r="L1415" s="79">
        <f>VLOOKUP($A$1408,'Nilai USP'!$B$8:$T$280,12)</f>
        <v>87</v>
      </c>
      <c r="M1415" s="79">
        <f>VLOOKUP($A$1408,'Nilai USP'!$B$8:$T$280,13)</f>
        <v>93.823529411764696</v>
      </c>
      <c r="N1415" s="79">
        <f>VLOOKUP($A$1408,'Nilai USP'!$B$8:$T$280,14)</f>
        <v>78</v>
      </c>
      <c r="O1415" s="79">
        <f>VLOOKUP($A$1408,'Nilai USP'!$B$8:$T$280,15)</f>
        <v>86</v>
      </c>
      <c r="P1415" s="79">
        <f>VLOOKUP($A$1408,'Nilai USP'!$B$8:$T$280,16)</f>
        <v>84</v>
      </c>
      <c r="Q1415" s="79">
        <f>VLOOKUP($A$1408,'Nilai USP'!$B$8:$T$280,17)</f>
        <v>75</v>
      </c>
      <c r="R1415" s="79">
        <f>VLOOKUP($A$1408,'Nilai USP'!$B$8:$T$280,18)</f>
        <v>82</v>
      </c>
      <c r="S1415" s="38">
        <f t="shared" ref="S1415:S1422" si="778">SUM(D1415:R1415)</f>
        <v>1292.7466063348415</v>
      </c>
      <c r="T1415" s="38">
        <f t="shared" si="775"/>
        <v>86.18</v>
      </c>
      <c r="U1415" s="375"/>
      <c r="V1415" s="340"/>
    </row>
    <row r="1416" spans="1:22" ht="15" customHeight="1" thickBot="1">
      <c r="A1416" s="362"/>
      <c r="B1416" s="29"/>
      <c r="C1416" s="37" t="s">
        <v>205</v>
      </c>
      <c r="D1416" s="41">
        <f t="shared" ref="D1416:R1416" si="779">ROUND((D1414*$V$6+D1415*$V$7),0)</f>
        <v>89</v>
      </c>
      <c r="E1416" s="41">
        <f t="shared" si="779"/>
        <v>83</v>
      </c>
      <c r="F1416" s="41">
        <f t="shared" si="779"/>
        <v>81</v>
      </c>
      <c r="G1416" s="41">
        <f t="shared" si="779"/>
        <v>81</v>
      </c>
      <c r="H1416" s="41">
        <f t="shared" si="779"/>
        <v>85</v>
      </c>
      <c r="I1416" s="41">
        <f t="shared" si="779"/>
        <v>84</v>
      </c>
      <c r="J1416" s="41">
        <f t="shared" si="779"/>
        <v>91</v>
      </c>
      <c r="K1416" s="41">
        <f t="shared" si="779"/>
        <v>90</v>
      </c>
      <c r="L1416" s="41">
        <f t="shared" si="779"/>
        <v>86</v>
      </c>
      <c r="M1416" s="41">
        <f t="shared" si="779"/>
        <v>87</v>
      </c>
      <c r="N1416" s="41">
        <f t="shared" si="779"/>
        <v>80</v>
      </c>
      <c r="O1416" s="41">
        <f t="shared" si="779"/>
        <v>82</v>
      </c>
      <c r="P1416" s="41">
        <f t="shared" si="779"/>
        <v>82</v>
      </c>
      <c r="Q1416" s="41">
        <f t="shared" si="779"/>
        <v>78</v>
      </c>
      <c r="R1416" s="41">
        <f t="shared" si="779"/>
        <v>81</v>
      </c>
      <c r="S1416" s="41">
        <f t="shared" si="778"/>
        <v>1260</v>
      </c>
      <c r="T1416" s="41">
        <f t="shared" si="775"/>
        <v>84</v>
      </c>
      <c r="U1416" s="376"/>
      <c r="V1416" s="341"/>
    </row>
    <row r="1417" spans="1:22" ht="15" customHeight="1" thickTop="1">
      <c r="A1417" s="377">
        <v>157</v>
      </c>
      <c r="B1417" s="26"/>
      <c r="C1417" s="34" t="s">
        <v>34</v>
      </c>
      <c r="D1417" s="83">
        <f>VLOOKUP($A$1417,Raport1!$B$8:$T$280,4)</f>
        <v>77</v>
      </c>
      <c r="E1417" s="83">
        <f>VLOOKUP($A$1417,Raport1!$B$8:$T$280,5)</f>
        <v>78</v>
      </c>
      <c r="F1417" s="83">
        <f>VLOOKUP($A$1417,Raport1!$B$8:$T$280,6)</f>
        <v>75.5</v>
      </c>
      <c r="G1417" s="83">
        <f>VLOOKUP($A$1417,Raport1!$B$8:$T$280,7)</f>
        <v>75</v>
      </c>
      <c r="H1417" s="83">
        <f>VLOOKUP($A$1417,Raport1!$B$8:$T$280,8)</f>
        <v>76</v>
      </c>
      <c r="I1417" s="83">
        <f>VLOOKUP($A$1417,Raport1!$B$8:$T$280,9)</f>
        <v>78.5</v>
      </c>
      <c r="J1417" s="83">
        <f>VLOOKUP($A$1417,Raport1!$B$8:$T$280,10)</f>
        <v>80</v>
      </c>
      <c r="K1417" s="83">
        <f>VLOOKUP($A$1417,Raport1!$B$8:$T$280,11)</f>
        <v>79.5</v>
      </c>
      <c r="L1417" s="83">
        <f>VLOOKUP($A$1417,Raport1!$B$8:$T$280,12)</f>
        <v>80.5</v>
      </c>
      <c r="M1417" s="83">
        <f>VLOOKUP($A$1417,Raport1!$B$8:$T$280,13)</f>
        <v>71.5</v>
      </c>
      <c r="N1417" s="83">
        <f>VLOOKUP($A$1417,Raport1!$B$8:$T$280,14)</f>
        <v>72.5</v>
      </c>
      <c r="O1417" s="83">
        <f>VLOOKUP($A$1417,Raport1!$B$8:$T$280,15)</f>
        <v>76.5</v>
      </c>
      <c r="P1417" s="83">
        <f>VLOOKUP($A$1417,Raport1!$B$8:$T$280,16)</f>
        <v>75.5</v>
      </c>
      <c r="Q1417" s="83">
        <f>VLOOKUP($A$1417,Raport1!$B$8:$T$280,17)</f>
        <v>71</v>
      </c>
      <c r="R1417" s="83">
        <f>VLOOKUP($A$1417,Raport1!$B$8:$T$280,18)</f>
        <v>75.5</v>
      </c>
      <c r="S1417" s="80">
        <f t="shared" si="778"/>
        <v>1142.5</v>
      </c>
      <c r="T1417" s="80">
        <f t="shared" ref="T1417:T1425" si="780">ROUND(S1417/COUNT(D1417:R1417),2)</f>
        <v>76.17</v>
      </c>
      <c r="U1417" s="337" t="s">
        <v>203</v>
      </c>
      <c r="V1417" s="340" t="s">
        <v>33</v>
      </c>
    </row>
    <row r="1418" spans="1:22" ht="15" customHeight="1">
      <c r="A1418" s="361"/>
      <c r="B1418" s="26"/>
      <c r="C1418" s="35" t="s">
        <v>35</v>
      </c>
      <c r="D1418" s="84">
        <f>VLOOKUP($A$1417,Raport2!$B$8:$T$280,4)</f>
        <v>80</v>
      </c>
      <c r="E1418" s="84">
        <f>VLOOKUP($A$1417,Raport2!$B$8:$T$280,5)</f>
        <v>78</v>
      </c>
      <c r="F1418" s="84">
        <f>VLOOKUP($A$1417,Raport2!$B$8:$T$280,6)</f>
        <v>80</v>
      </c>
      <c r="G1418" s="84">
        <f>VLOOKUP($A$1417,Raport2!$B$8:$T$280,7)</f>
        <v>77</v>
      </c>
      <c r="H1418" s="84">
        <f>VLOOKUP($A$1417,Raport2!$B$8:$T$280,8)</f>
        <v>76</v>
      </c>
      <c r="I1418" s="84">
        <f>VLOOKUP($A$1417,Raport2!$B$8:$T$280,9)</f>
        <v>81.5</v>
      </c>
      <c r="J1418" s="84">
        <f>VLOOKUP($A$1417,Raport2!$B$8:$T$280,10)</f>
        <v>84</v>
      </c>
      <c r="K1418" s="84">
        <f>VLOOKUP($A$1417,Raport2!$B$8:$T$280,11)</f>
        <v>82</v>
      </c>
      <c r="L1418" s="84">
        <f>VLOOKUP($A$1417,Raport2!$B$8:$T$280,12)</f>
        <v>81.5</v>
      </c>
      <c r="M1418" s="84">
        <f>VLOOKUP($A$1417,Raport2!$B$8:$T$280,13)</f>
        <v>74</v>
      </c>
      <c r="N1418" s="84">
        <f>VLOOKUP($A$1417,Raport2!$B$8:$T$280,14)</f>
        <v>79</v>
      </c>
      <c r="O1418" s="84">
        <f>VLOOKUP($A$1417,Raport2!$B$8:$T$280,15)</f>
        <v>78.5</v>
      </c>
      <c r="P1418" s="84">
        <f>VLOOKUP($A$1417,Raport2!$B$8:$T$280,16)</f>
        <v>78.5</v>
      </c>
      <c r="Q1418" s="84">
        <f>VLOOKUP($A$1417,Raport2!$B$8:$T$280,17)</f>
        <v>79</v>
      </c>
      <c r="R1418" s="84">
        <f>VLOOKUP($A$1417,Raport2!$B$8:$T$280,18)</f>
        <v>86</v>
      </c>
      <c r="S1418" s="38">
        <f t="shared" si="778"/>
        <v>1195</v>
      </c>
      <c r="T1418" s="38">
        <f t="shared" si="780"/>
        <v>79.67</v>
      </c>
      <c r="U1418" s="375"/>
      <c r="V1418" s="340"/>
    </row>
    <row r="1419" spans="1:22" ht="15" customHeight="1">
      <c r="A1419" s="361"/>
      <c r="B1419" s="342" t="str">
        <f>VLOOKUP($A$1417,PresensiMIPA!$A$7:$W$360,7)</f>
        <v>Muhammad Reza Pahlevi</v>
      </c>
      <c r="C1419" s="35" t="s">
        <v>22</v>
      </c>
      <c r="D1419" s="84">
        <f>VLOOKUP($A$1417,Raport3!$B$8:$T$280,4)</f>
        <v>85.5</v>
      </c>
      <c r="E1419" s="84">
        <f>VLOOKUP($A$1417,Raport3!$B$8:$T$280,5)</f>
        <v>82</v>
      </c>
      <c r="F1419" s="84">
        <f>VLOOKUP($A$1417,Raport3!$B$8:$T$280,6)</f>
        <v>79.5</v>
      </c>
      <c r="G1419" s="84">
        <f>VLOOKUP($A$1417,Raport3!$B$8:$T$280,7)</f>
        <v>80</v>
      </c>
      <c r="H1419" s="84">
        <f>VLOOKUP($A$1417,Raport3!$B$8:$T$280,8)</f>
        <v>80</v>
      </c>
      <c r="I1419" s="84">
        <f>VLOOKUP($A$1417,Raport3!$B$8:$T$280,9)</f>
        <v>83</v>
      </c>
      <c r="J1419" s="84">
        <f>VLOOKUP($A$1417,Raport3!$B$8:$T$280,10)</f>
        <v>83.5</v>
      </c>
      <c r="K1419" s="84">
        <f>VLOOKUP($A$1417,Raport3!$B$8:$T$280,11)</f>
        <v>85</v>
      </c>
      <c r="L1419" s="84">
        <f>VLOOKUP($A$1417,Raport3!$B$8:$T$280,12)</f>
        <v>80.5</v>
      </c>
      <c r="M1419" s="84">
        <f>VLOOKUP($A$1417,Raport3!$B$8:$T$280,13)</f>
        <v>78.5</v>
      </c>
      <c r="N1419" s="84">
        <f>VLOOKUP($A$1417,Raport3!$B$8:$T$280,14)</f>
        <v>86</v>
      </c>
      <c r="O1419" s="84">
        <f>VLOOKUP($A$1417,Raport3!$B$8:$T$280,15)</f>
        <v>77</v>
      </c>
      <c r="P1419" s="84">
        <f>VLOOKUP($A$1417,Raport3!$B$8:$T$280,16)</f>
        <v>81</v>
      </c>
      <c r="Q1419" s="84">
        <f>VLOOKUP($A$1417,Raport3!$B$8:$T$280,17)</f>
        <v>84.5</v>
      </c>
      <c r="R1419" s="84">
        <f>VLOOKUP($A$1417,Raport3!$B$8:$T$280,18)</f>
        <v>85</v>
      </c>
      <c r="S1419" s="38">
        <f t="shared" si="778"/>
        <v>1231</v>
      </c>
      <c r="T1419" s="38">
        <f t="shared" si="780"/>
        <v>82.07</v>
      </c>
      <c r="U1419" s="375"/>
      <c r="V1419" s="340"/>
    </row>
    <row r="1420" spans="1:22" ht="15" customHeight="1">
      <c r="A1420" s="361"/>
      <c r="B1420" s="342"/>
      <c r="C1420" s="35" t="s">
        <v>23</v>
      </c>
      <c r="D1420" s="84">
        <f>VLOOKUP($A$1417,Raport4!$B$8:$T$255,4)</f>
        <v>85.5</v>
      </c>
      <c r="E1420" s="84">
        <f>VLOOKUP($A$1417,Raport4!$B$8:$T$255,5)</f>
        <v>87</v>
      </c>
      <c r="F1420" s="84">
        <f>VLOOKUP($A$1417,Raport4!$B$8:$T$255,6)</f>
        <v>83.5</v>
      </c>
      <c r="G1420" s="84">
        <f>VLOOKUP($A$1417,Raport4!$B$8:$T$255,7)</f>
        <v>80</v>
      </c>
      <c r="H1420" s="84">
        <f>VLOOKUP($A$1417,Raport4!$B$8:$T$255,8)</f>
        <v>80</v>
      </c>
      <c r="I1420" s="84">
        <f>VLOOKUP($A$1417,Raport4!$B$8:$T$255,9)</f>
        <v>83</v>
      </c>
      <c r="J1420" s="84">
        <f>VLOOKUP($A$1417,Raport4!$B$8:$T$255,10)</f>
        <v>90</v>
      </c>
      <c r="K1420" s="84">
        <f>VLOOKUP($A$1417,Raport4!$B$8:$T$255,11)</f>
        <v>86</v>
      </c>
      <c r="L1420" s="84">
        <f>VLOOKUP($A$1417,Raport4!$B$8:$T$255,12)</f>
        <v>85</v>
      </c>
      <c r="M1420" s="84">
        <f>VLOOKUP($A$1417,Raport4!$B$8:$T$255,12)</f>
        <v>85</v>
      </c>
      <c r="N1420" s="84">
        <f>VLOOKUP($A$1417,Raport4!$B$8:$T$255,14)</f>
        <v>88</v>
      </c>
      <c r="O1420" s="84">
        <f>VLOOKUP($A$1417,Raport4!$B$8:$T$255,15)</f>
        <v>77.5</v>
      </c>
      <c r="P1420" s="84">
        <f>VLOOKUP($A$1417,Raport4!$B$8:$T$255,16)</f>
        <v>82.5</v>
      </c>
      <c r="Q1420" s="84">
        <f>VLOOKUP($A$1417,Raport4!$B$8:$T$255,17)</f>
        <v>85.5</v>
      </c>
      <c r="R1420" s="84">
        <f>VLOOKUP($A$1417,Raport4!$B$8:$T$255,18)</f>
        <v>86</v>
      </c>
      <c r="S1420" s="38">
        <f t="shared" si="778"/>
        <v>1264.5</v>
      </c>
      <c r="T1420" s="38">
        <f t="shared" si="780"/>
        <v>84.3</v>
      </c>
      <c r="U1420" s="375"/>
      <c r="V1420" s="340"/>
    </row>
    <row r="1421" spans="1:22" ht="15" customHeight="1">
      <c r="A1421" s="361"/>
      <c r="B1421" s="77" t="str">
        <f>VLOOKUP($A$1417,PresensiMIPA!$A$7:$W$360,4)</f>
        <v>3526011108080001</v>
      </c>
      <c r="C1421" s="35" t="s">
        <v>24</v>
      </c>
      <c r="D1421" s="84">
        <f>VLOOKUP($A$1417,Raport5!$B$8:$T$280,4)</f>
        <v>87.5</v>
      </c>
      <c r="E1421" s="84">
        <f>VLOOKUP($A$1417,Raport5!$B$8:$T$280,5)</f>
        <v>88</v>
      </c>
      <c r="F1421" s="84">
        <f>VLOOKUP($A$1417,Raport5!$B$8:$T$280,6)</f>
        <v>79.5</v>
      </c>
      <c r="G1421" s="84">
        <f>VLOOKUP($A$1417,Raport5!$B$8:$T$280,7)</f>
        <v>82</v>
      </c>
      <c r="H1421" s="84">
        <f>VLOOKUP($A$1417,Raport5!$B$8:$T$280,8)</f>
        <v>93.5</v>
      </c>
      <c r="I1421" s="84">
        <f>VLOOKUP($A$1417,Raport5!$B$8:$T$280,9)</f>
        <v>84</v>
      </c>
      <c r="J1421" s="84">
        <f>VLOOKUP($A$1417,Raport5!$B$8:$T$280,10)</f>
        <v>92</v>
      </c>
      <c r="K1421" s="84">
        <f>VLOOKUP($A$1417,Raport5!$B$8:$T$280,11)</f>
        <v>91.5</v>
      </c>
      <c r="L1421" s="84">
        <f>VLOOKUP($A$1417,Raport5!$B$8:$T$280,12)</f>
        <v>87.5</v>
      </c>
      <c r="M1421" s="84">
        <f>VLOOKUP($A$1417,Raport5!$B$8:$T$280,13)</f>
        <v>83</v>
      </c>
      <c r="N1421" s="84">
        <f>VLOOKUP($A$1417,Raport5!$B$8:$T$280,14)</f>
        <v>89</v>
      </c>
      <c r="O1421" s="84">
        <f>VLOOKUP($A$1417,Raport5!$B$8:$T$280,15)</f>
        <v>91</v>
      </c>
      <c r="P1421" s="84">
        <f>VLOOKUP($A$1417,Raport5!$B$8:$T$280,16)</f>
        <v>82.5</v>
      </c>
      <c r="Q1421" s="84">
        <f>VLOOKUP($A$1417,Raport5!$B$8:$T$280,17)</f>
        <v>86.5</v>
      </c>
      <c r="R1421" s="84">
        <f>VLOOKUP($A$1417,Raport5!$B$8:$T$280,18)</f>
        <v>86</v>
      </c>
      <c r="S1421" s="38">
        <f t="shared" si="778"/>
        <v>1303.5</v>
      </c>
      <c r="T1421" s="38">
        <f t="shared" si="780"/>
        <v>86.9</v>
      </c>
      <c r="U1421" s="375"/>
      <c r="V1421" s="340"/>
    </row>
    <row r="1422" spans="1:22" ht="15" customHeight="1">
      <c r="A1422" s="361"/>
      <c r="B1422" s="78">
        <f>VLOOKUP($A$1417,PresensiMIPA!$A$7:$W$360,2)</f>
        <v>12382</v>
      </c>
      <c r="C1422" s="35" t="s">
        <v>67</v>
      </c>
      <c r="D1422" s="84">
        <f>VLOOKUP($A$1417,Raport6!$B$8:$T$280,4)</f>
        <v>92.5</v>
      </c>
      <c r="E1422" s="84">
        <f>VLOOKUP($A$1417,Raport6!$B$8:$T$280,5)</f>
        <v>88.5</v>
      </c>
      <c r="F1422" s="84">
        <f>VLOOKUP($A$1417,Raport6!$B$8:$T$280,6)</f>
        <v>82</v>
      </c>
      <c r="G1422" s="84">
        <f>VLOOKUP($A$1417,Raport6!$B$8:$T$280,7)</f>
        <v>82</v>
      </c>
      <c r="H1422" s="84">
        <f>VLOOKUP($A$1417,Raport6!$B$8:$T$280,8)</f>
        <v>93.5</v>
      </c>
      <c r="I1422" s="84">
        <f>VLOOKUP($A$1417,Raport6!$B$8:$T$280,9)</f>
        <v>84</v>
      </c>
      <c r="J1422" s="84">
        <f>VLOOKUP($A$1417,Raport6!$B$8:$T$280,10)</f>
        <v>94.5</v>
      </c>
      <c r="K1422" s="84">
        <f>VLOOKUP($A$1417,Raport6!$B$8:$T$280,11)</f>
        <v>97</v>
      </c>
      <c r="L1422" s="84">
        <f>VLOOKUP($A$1417,Raport6!$B$8:$T$280,12)</f>
        <v>91</v>
      </c>
      <c r="M1422" s="84">
        <f>VLOOKUP($A$1417,Raport6!$B$8:$T$280,13)</f>
        <v>87</v>
      </c>
      <c r="N1422" s="84">
        <f>VLOOKUP($A$1417,Raport6!$B$8:$T$280,14)</f>
        <v>89.5</v>
      </c>
      <c r="O1422" s="84">
        <f>VLOOKUP($A$1417,Raport6!$B$8:$T$280,15)</f>
        <v>91</v>
      </c>
      <c r="P1422" s="84">
        <f>VLOOKUP($A$1417,Raport6!$B$8:$T$280,16)</f>
        <v>82.5</v>
      </c>
      <c r="Q1422" s="84">
        <f>VLOOKUP($A$1417,Raport6!$B$8:$T$280,17)</f>
        <v>86.5</v>
      </c>
      <c r="R1422" s="84">
        <f>VLOOKUP($A$1417,Raport6!$B$8:$T$280,18)</f>
        <v>89.5</v>
      </c>
      <c r="S1422" s="38">
        <f t="shared" si="778"/>
        <v>1331</v>
      </c>
      <c r="T1422" s="38">
        <f t="shared" si="780"/>
        <v>88.73</v>
      </c>
      <c r="U1422" s="375"/>
      <c r="V1422" s="340"/>
    </row>
    <row r="1423" spans="1:22" ht="15" customHeight="1">
      <c r="A1423" s="361"/>
      <c r="B1423" s="78" t="str">
        <f>VLOOKUP($A$1417,PresensiMIPA!$A$7:$W$360,3)</f>
        <v>0034924201</v>
      </c>
      <c r="C1423" s="28" t="s">
        <v>21</v>
      </c>
      <c r="D1423" s="40">
        <f t="shared" ref="D1423:S1423" si="781">ROUND(((D1417+D1418+D1419+D1420+D1421+D1422)/6),2)</f>
        <v>84.67</v>
      </c>
      <c r="E1423" s="40">
        <f t="shared" si="781"/>
        <v>83.58</v>
      </c>
      <c r="F1423" s="40">
        <f t="shared" si="781"/>
        <v>80</v>
      </c>
      <c r="G1423" s="40">
        <f t="shared" si="781"/>
        <v>79.33</v>
      </c>
      <c r="H1423" s="40">
        <f t="shared" si="781"/>
        <v>83.17</v>
      </c>
      <c r="I1423" s="40">
        <f t="shared" si="781"/>
        <v>82.33</v>
      </c>
      <c r="J1423" s="40">
        <f t="shared" si="781"/>
        <v>87.33</v>
      </c>
      <c r="K1423" s="40">
        <f t="shared" si="781"/>
        <v>86.83</v>
      </c>
      <c r="L1423" s="40">
        <f t="shared" si="781"/>
        <v>84.33</v>
      </c>
      <c r="M1423" s="40">
        <f t="shared" ref="M1423" si="782">ROUND(((M1417+M1418+M1419+M1420+M1421+M1422)/6),2)</f>
        <v>79.83</v>
      </c>
      <c r="N1423" s="40">
        <f t="shared" si="781"/>
        <v>84</v>
      </c>
      <c r="O1423" s="40">
        <f t="shared" si="781"/>
        <v>81.92</v>
      </c>
      <c r="P1423" s="40">
        <f t="shared" si="781"/>
        <v>80.42</v>
      </c>
      <c r="Q1423" s="40">
        <f t="shared" si="781"/>
        <v>82.17</v>
      </c>
      <c r="R1423" s="40">
        <f t="shared" si="781"/>
        <v>84.67</v>
      </c>
      <c r="S1423" s="39">
        <f t="shared" si="781"/>
        <v>1244.58</v>
      </c>
      <c r="T1423" s="40">
        <f t="shared" si="780"/>
        <v>82.97</v>
      </c>
      <c r="U1423" s="375"/>
      <c r="V1423" s="340"/>
    </row>
    <row r="1424" spans="1:22" ht="15" customHeight="1">
      <c r="A1424" s="361"/>
      <c r="B1424" s="78"/>
      <c r="C1424" s="28" t="s">
        <v>206</v>
      </c>
      <c r="D1424" s="79">
        <f>VLOOKUP($A$1417,'Nilai USP'!$B$8:$T$280,4)</f>
        <v>95</v>
      </c>
      <c r="E1424" s="79">
        <f>VLOOKUP($A$1417,'Nilai USP'!$B$8:$T$280,5)</f>
        <v>83.07692307692308</v>
      </c>
      <c r="F1424" s="79">
        <f>VLOOKUP($A$1417,'Nilai USP'!$B$8:$T$280,6)</f>
        <v>92</v>
      </c>
      <c r="G1424" s="79">
        <f>VLOOKUP($A$1417,'Nilai USP'!$B$8:$T$280,7)</f>
        <v>86</v>
      </c>
      <c r="H1424" s="79">
        <f>VLOOKUP($A$1417,'Nilai USP'!$B$8:$T$280,8)</f>
        <v>84</v>
      </c>
      <c r="I1424" s="79">
        <f>VLOOKUP($A$1417,'Nilai USP'!$B$8:$T$280,9)</f>
        <v>93</v>
      </c>
      <c r="J1424" s="79">
        <f>VLOOKUP($A$1417,'Nilai USP'!$B$8:$T$280,10)</f>
        <v>97</v>
      </c>
      <c r="K1424" s="79">
        <f>VLOOKUP($A$1417,'Nilai USP'!$B$8:$T$280,11)</f>
        <v>90</v>
      </c>
      <c r="L1424" s="79">
        <f>VLOOKUP($A$1417,'Nilai USP'!$B$8:$T$280,12)</f>
        <v>90</v>
      </c>
      <c r="M1424" s="79">
        <f>VLOOKUP($A$1417,'Nilai USP'!$B$8:$T$280,13)</f>
        <v>91.176470588235304</v>
      </c>
      <c r="N1424" s="79">
        <f>VLOOKUP($A$1417,'Nilai USP'!$B$8:$T$280,14)</f>
        <v>86</v>
      </c>
      <c r="O1424" s="79">
        <f>VLOOKUP($A$1417,'Nilai USP'!$B$8:$T$280,15)</f>
        <v>80</v>
      </c>
      <c r="P1424" s="79">
        <f>VLOOKUP($A$1417,'Nilai USP'!$B$8:$T$280,16)</f>
        <v>87</v>
      </c>
      <c r="Q1424" s="79">
        <f>VLOOKUP($A$1417,'Nilai USP'!$B$8:$T$280,17)</f>
        <v>86</v>
      </c>
      <c r="R1424" s="79">
        <f>VLOOKUP($A$1417,'Nilai USP'!$B$8:$T$280,18)</f>
        <v>88</v>
      </c>
      <c r="S1424" s="38">
        <f t="shared" ref="S1424:S1431" si="783">SUM(D1424:R1424)</f>
        <v>1328.2533936651585</v>
      </c>
      <c r="T1424" s="38">
        <f t="shared" si="780"/>
        <v>88.55</v>
      </c>
      <c r="U1424" s="375"/>
      <c r="V1424" s="340"/>
    </row>
    <row r="1425" spans="1:22" ht="15" customHeight="1" thickBot="1">
      <c r="A1425" s="362"/>
      <c r="B1425" s="29"/>
      <c r="C1425" s="37" t="s">
        <v>205</v>
      </c>
      <c r="D1425" s="41">
        <f t="shared" ref="D1425:R1425" si="784">ROUND((D1423*$V$6+D1424*$V$7),0)</f>
        <v>90</v>
      </c>
      <c r="E1425" s="41">
        <f t="shared" si="784"/>
        <v>83</v>
      </c>
      <c r="F1425" s="41">
        <f t="shared" si="784"/>
        <v>86</v>
      </c>
      <c r="G1425" s="41">
        <f t="shared" si="784"/>
        <v>83</v>
      </c>
      <c r="H1425" s="41">
        <f t="shared" si="784"/>
        <v>84</v>
      </c>
      <c r="I1425" s="41">
        <f t="shared" si="784"/>
        <v>88</v>
      </c>
      <c r="J1425" s="41">
        <f t="shared" si="784"/>
        <v>92</v>
      </c>
      <c r="K1425" s="41">
        <f t="shared" si="784"/>
        <v>88</v>
      </c>
      <c r="L1425" s="41">
        <f t="shared" si="784"/>
        <v>87</v>
      </c>
      <c r="M1425" s="41">
        <f t="shared" si="784"/>
        <v>86</v>
      </c>
      <c r="N1425" s="41">
        <f t="shared" si="784"/>
        <v>85</v>
      </c>
      <c r="O1425" s="41">
        <f t="shared" si="784"/>
        <v>81</v>
      </c>
      <c r="P1425" s="41">
        <f t="shared" si="784"/>
        <v>84</v>
      </c>
      <c r="Q1425" s="41">
        <f t="shared" si="784"/>
        <v>84</v>
      </c>
      <c r="R1425" s="41">
        <f t="shared" si="784"/>
        <v>86</v>
      </c>
      <c r="S1425" s="41">
        <f t="shared" si="783"/>
        <v>1287</v>
      </c>
      <c r="T1425" s="41">
        <f t="shared" si="780"/>
        <v>85.8</v>
      </c>
      <c r="U1425" s="376"/>
      <c r="V1425" s="341"/>
    </row>
    <row r="1426" spans="1:22" ht="15" customHeight="1" thickTop="1">
      <c r="A1426" s="377">
        <v>158</v>
      </c>
      <c r="B1426" s="26"/>
      <c r="C1426" s="34" t="s">
        <v>34</v>
      </c>
      <c r="D1426" s="83">
        <f>VLOOKUP($A$1426,Raport1!$B$8:$T$280,4)</f>
        <v>82</v>
      </c>
      <c r="E1426" s="83">
        <f>VLOOKUP($A$1426,Raport1!$B$8:$T$280,5)</f>
        <v>76.5</v>
      </c>
      <c r="F1426" s="83">
        <f>VLOOKUP($A$1426,Raport1!$B$8:$T$280,6)</f>
        <v>78</v>
      </c>
      <c r="G1426" s="83">
        <f>VLOOKUP($A$1426,Raport1!$B$8:$T$280,7)</f>
        <v>81.5</v>
      </c>
      <c r="H1426" s="83">
        <f>VLOOKUP($A$1426,Raport1!$B$8:$T$280,8)</f>
        <v>80</v>
      </c>
      <c r="I1426" s="83">
        <f>VLOOKUP($A$1426,Raport1!$B$8:$T$280,9)</f>
        <v>78.5</v>
      </c>
      <c r="J1426" s="83">
        <f>VLOOKUP($A$1426,Raport1!$B$8:$T$280,10)</f>
        <v>88</v>
      </c>
      <c r="K1426" s="83">
        <f>VLOOKUP($A$1426,Raport1!$B$8:$T$280,11)</f>
        <v>77</v>
      </c>
      <c r="L1426" s="83">
        <f>VLOOKUP($A$1426,Raport1!$B$8:$T$280,12)</f>
        <v>85.5</v>
      </c>
      <c r="M1426" s="83">
        <f>VLOOKUP($A$1426,Raport1!$B$8:$T$280,13)</f>
        <v>74.5</v>
      </c>
      <c r="N1426" s="83">
        <f>VLOOKUP($A$1426,Raport1!$B$8:$T$280,14)</f>
        <v>74</v>
      </c>
      <c r="O1426" s="83">
        <f>VLOOKUP($A$1426,Raport1!$B$8:$T$280,15)</f>
        <v>79</v>
      </c>
      <c r="P1426" s="83">
        <f>VLOOKUP($A$1426,Raport1!$B$8:$T$280,16)</f>
        <v>79</v>
      </c>
      <c r="Q1426" s="83">
        <f>VLOOKUP($A$1426,Raport1!$B$8:$T$280,17)</f>
        <v>75.5</v>
      </c>
      <c r="R1426" s="83">
        <f>VLOOKUP($A$1426,Raport1!$B$8:$T$280,18)</f>
        <v>79.5</v>
      </c>
      <c r="S1426" s="80">
        <f t="shared" si="783"/>
        <v>1188.5</v>
      </c>
      <c r="T1426" s="80">
        <f t="shared" ref="T1426:T1434" si="785">ROUND(S1426/COUNT(D1426:R1426),2)</f>
        <v>79.23</v>
      </c>
      <c r="U1426" s="337" t="s">
        <v>203</v>
      </c>
      <c r="V1426" s="340" t="s">
        <v>33</v>
      </c>
    </row>
    <row r="1427" spans="1:22" ht="15" customHeight="1">
      <c r="A1427" s="361"/>
      <c r="B1427" s="26"/>
      <c r="C1427" s="35" t="s">
        <v>35</v>
      </c>
      <c r="D1427" s="84">
        <f>VLOOKUP($A$1426,Raport2!$B$8:$T$280,4)</f>
        <v>84</v>
      </c>
      <c r="E1427" s="84">
        <f>VLOOKUP($A$1426,Raport2!$B$8:$T$280,5)</f>
        <v>79</v>
      </c>
      <c r="F1427" s="84">
        <f>VLOOKUP($A$1426,Raport2!$B$8:$T$280,6)</f>
        <v>80</v>
      </c>
      <c r="G1427" s="84">
        <f>VLOOKUP($A$1426,Raport2!$B$8:$T$280,7)</f>
        <v>85</v>
      </c>
      <c r="H1427" s="84">
        <f>VLOOKUP($A$1426,Raport2!$B$8:$T$280,8)</f>
        <v>80</v>
      </c>
      <c r="I1427" s="84">
        <f>VLOOKUP($A$1426,Raport2!$B$8:$T$280,9)</f>
        <v>81</v>
      </c>
      <c r="J1427" s="84">
        <f>VLOOKUP($A$1426,Raport2!$B$8:$T$280,10)</f>
        <v>88</v>
      </c>
      <c r="K1427" s="84">
        <f>VLOOKUP($A$1426,Raport2!$B$8:$T$280,11)</f>
        <v>80.5</v>
      </c>
      <c r="L1427" s="84">
        <f>VLOOKUP($A$1426,Raport2!$B$8:$T$280,12)</f>
        <v>85</v>
      </c>
      <c r="M1427" s="84">
        <f>VLOOKUP($A$1426,Raport2!$B$8:$T$280,13)</f>
        <v>77.5</v>
      </c>
      <c r="N1427" s="84">
        <f>VLOOKUP($A$1426,Raport2!$B$8:$T$280,14)</f>
        <v>83</v>
      </c>
      <c r="O1427" s="84">
        <f>VLOOKUP($A$1426,Raport2!$B$8:$T$280,15)</f>
        <v>80</v>
      </c>
      <c r="P1427" s="84">
        <f>VLOOKUP($A$1426,Raport2!$B$8:$T$280,16)</f>
        <v>80.5</v>
      </c>
      <c r="Q1427" s="84">
        <f>VLOOKUP($A$1426,Raport2!$B$8:$T$280,17)</f>
        <v>81.5</v>
      </c>
      <c r="R1427" s="84">
        <f>VLOOKUP($A$1426,Raport2!$B$8:$T$280,18)</f>
        <v>87.5</v>
      </c>
      <c r="S1427" s="38">
        <f t="shared" si="783"/>
        <v>1232.5</v>
      </c>
      <c r="T1427" s="38">
        <f t="shared" si="785"/>
        <v>82.17</v>
      </c>
      <c r="U1427" s="375"/>
      <c r="V1427" s="340"/>
    </row>
    <row r="1428" spans="1:22" ht="15" customHeight="1">
      <c r="A1428" s="361"/>
      <c r="B1428" s="342" t="str">
        <f>VLOOKUP($A$1426,PresensiMIPA!$A$7:$W$360,7)</f>
        <v>Nadia Putri Ramadani</v>
      </c>
      <c r="C1428" s="35" t="s">
        <v>22</v>
      </c>
      <c r="D1428" s="84">
        <f>VLOOKUP($A$1426,Raport3!$B$8:$T$280,4)</f>
        <v>86.5</v>
      </c>
      <c r="E1428" s="84">
        <f>VLOOKUP($A$1426,Raport3!$B$8:$T$280,5)</f>
        <v>81</v>
      </c>
      <c r="F1428" s="84">
        <f>VLOOKUP($A$1426,Raport3!$B$8:$T$280,6)</f>
        <v>82.5</v>
      </c>
      <c r="G1428" s="84">
        <f>VLOOKUP($A$1426,Raport3!$B$8:$T$280,7)</f>
        <v>87</v>
      </c>
      <c r="H1428" s="84">
        <f>VLOOKUP($A$1426,Raport3!$B$8:$T$280,8)</f>
        <v>80</v>
      </c>
      <c r="I1428" s="84">
        <f>VLOOKUP($A$1426,Raport3!$B$8:$T$280,9)</f>
        <v>86</v>
      </c>
      <c r="J1428" s="84">
        <f>VLOOKUP($A$1426,Raport3!$B$8:$T$280,10)</f>
        <v>88.5</v>
      </c>
      <c r="K1428" s="84">
        <f>VLOOKUP($A$1426,Raport3!$B$8:$T$280,11)</f>
        <v>84</v>
      </c>
      <c r="L1428" s="84">
        <f>VLOOKUP($A$1426,Raport3!$B$8:$T$280,12)</f>
        <v>80.5</v>
      </c>
      <c r="M1428" s="84">
        <f>VLOOKUP($A$1426,Raport3!$B$8:$T$280,13)</f>
        <v>80.5</v>
      </c>
      <c r="N1428" s="84">
        <f>VLOOKUP($A$1426,Raport3!$B$8:$T$280,14)</f>
        <v>84</v>
      </c>
      <c r="O1428" s="84">
        <f>VLOOKUP($A$1426,Raport3!$B$8:$T$280,15)</f>
        <v>79.5</v>
      </c>
      <c r="P1428" s="84">
        <f>VLOOKUP($A$1426,Raport3!$B$8:$T$280,16)</f>
        <v>83</v>
      </c>
      <c r="Q1428" s="84">
        <f>VLOOKUP($A$1426,Raport3!$B$8:$T$280,17)</f>
        <v>85.5</v>
      </c>
      <c r="R1428" s="84">
        <f>VLOOKUP($A$1426,Raport3!$B$8:$T$280,18)</f>
        <v>87.5</v>
      </c>
      <c r="S1428" s="38">
        <f t="shared" si="783"/>
        <v>1256</v>
      </c>
      <c r="T1428" s="38">
        <f t="shared" si="785"/>
        <v>83.73</v>
      </c>
      <c r="U1428" s="375"/>
      <c r="V1428" s="340"/>
    </row>
    <row r="1429" spans="1:22" ht="15" customHeight="1">
      <c r="A1429" s="361"/>
      <c r="B1429" s="342"/>
      <c r="C1429" s="35" t="s">
        <v>23</v>
      </c>
      <c r="D1429" s="84">
        <f>VLOOKUP($A$1426,Raport4!$B$8:$T$255,4)</f>
        <v>85</v>
      </c>
      <c r="E1429" s="84">
        <f>VLOOKUP($A$1426,Raport4!$B$8:$T$255,5)</f>
        <v>84.5</v>
      </c>
      <c r="F1429" s="84">
        <f>VLOOKUP($A$1426,Raport4!$B$8:$T$255,6)</f>
        <v>83</v>
      </c>
      <c r="G1429" s="84">
        <f>VLOOKUP($A$1426,Raport4!$B$8:$T$255,7)</f>
        <v>88</v>
      </c>
      <c r="H1429" s="84">
        <f>VLOOKUP($A$1426,Raport4!$B$8:$T$255,8)</f>
        <v>85</v>
      </c>
      <c r="I1429" s="84">
        <f>VLOOKUP($A$1426,Raport4!$B$8:$T$255,9)</f>
        <v>86</v>
      </c>
      <c r="J1429" s="84">
        <f>VLOOKUP($A$1426,Raport4!$B$8:$T$255,10)</f>
        <v>90</v>
      </c>
      <c r="K1429" s="84">
        <f>VLOOKUP($A$1426,Raport4!$B$8:$T$255,11)</f>
        <v>86</v>
      </c>
      <c r="L1429" s="84">
        <f>VLOOKUP($A$1426,Raport4!$B$8:$T$255,12)</f>
        <v>86</v>
      </c>
      <c r="M1429" s="84">
        <f>VLOOKUP($A$1426,Raport4!$B$8:$T$255,12)</f>
        <v>86</v>
      </c>
      <c r="N1429" s="84">
        <f>VLOOKUP($A$1426,Raport4!$B$8:$T$255,14)</f>
        <v>87</v>
      </c>
      <c r="O1429" s="84">
        <f>VLOOKUP($A$1426,Raport4!$B$8:$T$255,15)</f>
        <v>80.5</v>
      </c>
      <c r="P1429" s="84">
        <f>VLOOKUP($A$1426,Raport4!$B$8:$T$255,16)</f>
        <v>81</v>
      </c>
      <c r="Q1429" s="84">
        <f>VLOOKUP($A$1426,Raport4!$B$8:$T$255,17)</f>
        <v>87</v>
      </c>
      <c r="R1429" s="84">
        <f>VLOOKUP($A$1426,Raport4!$B$8:$T$255,18)</f>
        <v>89</v>
      </c>
      <c r="S1429" s="38">
        <f t="shared" si="783"/>
        <v>1284</v>
      </c>
      <c r="T1429" s="38">
        <f t="shared" si="785"/>
        <v>85.6</v>
      </c>
      <c r="U1429" s="375"/>
      <c r="V1429" s="340"/>
    </row>
    <row r="1430" spans="1:22" ht="15" customHeight="1">
      <c r="A1430" s="361"/>
      <c r="B1430" s="77" t="str">
        <f>VLOOKUP($A$1426,PresensiMIPA!$A$7:$W$360,4)</f>
        <v>3526014611030004</v>
      </c>
      <c r="C1430" s="35" t="s">
        <v>24</v>
      </c>
      <c r="D1430" s="84">
        <f>VLOOKUP($A$1426,Raport5!$B$8:$T$280,4)</f>
        <v>88.5</v>
      </c>
      <c r="E1430" s="84">
        <f>VLOOKUP($A$1426,Raport5!$B$8:$T$280,5)</f>
        <v>89</v>
      </c>
      <c r="F1430" s="84">
        <f>VLOOKUP($A$1426,Raport5!$B$8:$T$280,6)</f>
        <v>80</v>
      </c>
      <c r="G1430" s="84">
        <f>VLOOKUP($A$1426,Raport5!$B$8:$T$280,7)</f>
        <v>89</v>
      </c>
      <c r="H1430" s="84">
        <f>VLOOKUP($A$1426,Raport5!$B$8:$T$280,8)</f>
        <v>92</v>
      </c>
      <c r="I1430" s="84">
        <f>VLOOKUP($A$1426,Raport5!$B$8:$T$280,9)</f>
        <v>86</v>
      </c>
      <c r="J1430" s="84">
        <f>VLOOKUP($A$1426,Raport5!$B$8:$T$280,10)</f>
        <v>92</v>
      </c>
      <c r="K1430" s="84">
        <f>VLOOKUP($A$1426,Raport5!$B$8:$T$280,11)</f>
        <v>91.5</v>
      </c>
      <c r="L1430" s="84">
        <f>VLOOKUP($A$1426,Raport5!$B$8:$T$280,12)</f>
        <v>89</v>
      </c>
      <c r="M1430" s="84">
        <f>VLOOKUP($A$1426,Raport5!$B$8:$T$280,13)</f>
        <v>86</v>
      </c>
      <c r="N1430" s="84">
        <f>VLOOKUP($A$1426,Raport5!$B$8:$T$280,14)</f>
        <v>89</v>
      </c>
      <c r="O1430" s="84">
        <f>VLOOKUP($A$1426,Raport5!$B$8:$T$280,15)</f>
        <v>91</v>
      </c>
      <c r="P1430" s="84">
        <f>VLOOKUP($A$1426,Raport5!$B$8:$T$280,16)</f>
        <v>81.5</v>
      </c>
      <c r="Q1430" s="84">
        <f>VLOOKUP($A$1426,Raport5!$B$8:$T$280,17)</f>
        <v>89.5</v>
      </c>
      <c r="R1430" s="84">
        <f>VLOOKUP($A$1426,Raport5!$B$8:$T$280,18)</f>
        <v>88.5</v>
      </c>
      <c r="S1430" s="38">
        <f t="shared" si="783"/>
        <v>1322.5</v>
      </c>
      <c r="T1430" s="38">
        <f t="shared" si="785"/>
        <v>88.17</v>
      </c>
      <c r="U1430" s="375"/>
      <c r="V1430" s="340"/>
    </row>
    <row r="1431" spans="1:22" ht="15" customHeight="1">
      <c r="A1431" s="361"/>
      <c r="B1431" s="78">
        <f>VLOOKUP($A$1426,PresensiMIPA!$A$7:$W$360,2)</f>
        <v>12391</v>
      </c>
      <c r="C1431" s="35" t="s">
        <v>67</v>
      </c>
      <c r="D1431" s="84">
        <f>VLOOKUP($A$1426,Raport6!$B$8:$T$280,4)</f>
        <v>93.5</v>
      </c>
      <c r="E1431" s="84">
        <f>VLOOKUP($A$1426,Raport6!$B$8:$T$280,5)</f>
        <v>89.5</v>
      </c>
      <c r="F1431" s="84">
        <f>VLOOKUP($A$1426,Raport6!$B$8:$T$280,6)</f>
        <v>82.5</v>
      </c>
      <c r="G1431" s="84">
        <f>VLOOKUP($A$1426,Raport6!$B$8:$T$280,7)</f>
        <v>89</v>
      </c>
      <c r="H1431" s="84">
        <f>VLOOKUP($A$1426,Raport6!$B$8:$T$280,8)</f>
        <v>92</v>
      </c>
      <c r="I1431" s="84">
        <f>VLOOKUP($A$1426,Raport6!$B$8:$T$280,9)</f>
        <v>86.5</v>
      </c>
      <c r="J1431" s="84">
        <f>VLOOKUP($A$1426,Raport6!$B$8:$T$280,10)</f>
        <v>94.5</v>
      </c>
      <c r="K1431" s="84">
        <f>VLOOKUP($A$1426,Raport6!$B$8:$T$280,11)</f>
        <v>95.5</v>
      </c>
      <c r="L1431" s="84">
        <f>VLOOKUP($A$1426,Raport6!$B$8:$T$280,12)</f>
        <v>90</v>
      </c>
      <c r="M1431" s="84">
        <f>VLOOKUP($A$1426,Raport6!$B$8:$T$280,13)</f>
        <v>90</v>
      </c>
      <c r="N1431" s="84">
        <f>VLOOKUP($A$1426,Raport6!$B$8:$T$280,14)</f>
        <v>88.5</v>
      </c>
      <c r="O1431" s="84">
        <f>VLOOKUP($A$1426,Raport6!$B$8:$T$280,15)</f>
        <v>90</v>
      </c>
      <c r="P1431" s="84">
        <f>VLOOKUP($A$1426,Raport6!$B$8:$T$280,16)</f>
        <v>83</v>
      </c>
      <c r="Q1431" s="84">
        <f>VLOOKUP($A$1426,Raport6!$B$8:$T$280,17)</f>
        <v>89.5</v>
      </c>
      <c r="R1431" s="84">
        <f>VLOOKUP($A$1426,Raport6!$B$8:$T$280,18)</f>
        <v>92</v>
      </c>
      <c r="S1431" s="38">
        <f t="shared" si="783"/>
        <v>1346</v>
      </c>
      <c r="T1431" s="38">
        <f t="shared" si="785"/>
        <v>89.73</v>
      </c>
      <c r="U1431" s="375"/>
      <c r="V1431" s="340"/>
    </row>
    <row r="1432" spans="1:22" ht="15" customHeight="1">
      <c r="A1432" s="361"/>
      <c r="B1432" s="78" t="str">
        <f>VLOOKUP($A$1426,PresensiMIPA!$A$7:$W$360,3)</f>
        <v>0035502120</v>
      </c>
      <c r="C1432" s="28" t="s">
        <v>21</v>
      </c>
      <c r="D1432" s="40">
        <f t="shared" ref="D1432:S1432" si="786">ROUND(((D1426+D1427+D1428+D1429+D1430+D1431)/6),2)</f>
        <v>86.58</v>
      </c>
      <c r="E1432" s="40">
        <f t="shared" si="786"/>
        <v>83.25</v>
      </c>
      <c r="F1432" s="40">
        <f t="shared" si="786"/>
        <v>81</v>
      </c>
      <c r="G1432" s="40">
        <f t="shared" si="786"/>
        <v>86.58</v>
      </c>
      <c r="H1432" s="40">
        <f t="shared" si="786"/>
        <v>84.83</v>
      </c>
      <c r="I1432" s="40">
        <f t="shared" si="786"/>
        <v>84</v>
      </c>
      <c r="J1432" s="40">
        <f t="shared" si="786"/>
        <v>90.17</v>
      </c>
      <c r="K1432" s="40">
        <f t="shared" si="786"/>
        <v>85.75</v>
      </c>
      <c r="L1432" s="40">
        <f t="shared" si="786"/>
        <v>86</v>
      </c>
      <c r="M1432" s="40">
        <f t="shared" ref="M1432" si="787">ROUND(((M1426+M1427+M1428+M1429+M1430+M1431)/6),2)</f>
        <v>82.42</v>
      </c>
      <c r="N1432" s="40">
        <f t="shared" si="786"/>
        <v>84.25</v>
      </c>
      <c r="O1432" s="40">
        <f t="shared" si="786"/>
        <v>83.33</v>
      </c>
      <c r="P1432" s="40">
        <f t="shared" si="786"/>
        <v>81.33</v>
      </c>
      <c r="Q1432" s="40">
        <f t="shared" si="786"/>
        <v>84.75</v>
      </c>
      <c r="R1432" s="40">
        <f t="shared" si="786"/>
        <v>87.33</v>
      </c>
      <c r="S1432" s="39">
        <f t="shared" si="786"/>
        <v>1271.58</v>
      </c>
      <c r="T1432" s="40">
        <f t="shared" si="785"/>
        <v>84.77</v>
      </c>
      <c r="U1432" s="375"/>
      <c r="V1432" s="340"/>
    </row>
    <row r="1433" spans="1:22" ht="15" customHeight="1">
      <c r="A1433" s="361"/>
      <c r="B1433" s="78"/>
      <c r="C1433" s="28" t="s">
        <v>206</v>
      </c>
      <c r="D1433" s="79">
        <f>VLOOKUP($A$1426,'Nilai USP'!$B$8:$T$280,4)</f>
        <v>89</v>
      </c>
      <c r="E1433" s="79">
        <f>VLOOKUP($A$1426,'Nilai USP'!$B$8:$T$280,5)</f>
        <v>85.384615384615387</v>
      </c>
      <c r="F1433" s="79">
        <f>VLOOKUP($A$1426,'Nilai USP'!$B$8:$T$280,6)</f>
        <v>86</v>
      </c>
      <c r="G1433" s="79">
        <f>VLOOKUP($A$1426,'Nilai USP'!$B$8:$T$280,7)</f>
        <v>89</v>
      </c>
      <c r="H1433" s="79">
        <f>VLOOKUP($A$1426,'Nilai USP'!$B$8:$T$280,8)</f>
        <v>86</v>
      </c>
      <c r="I1433" s="79">
        <f>VLOOKUP($A$1426,'Nilai USP'!$B$8:$T$280,9)</f>
        <v>88</v>
      </c>
      <c r="J1433" s="79">
        <f>VLOOKUP($A$1426,'Nilai USP'!$B$8:$T$280,10)</f>
        <v>92</v>
      </c>
      <c r="K1433" s="79">
        <f>VLOOKUP($A$1426,'Nilai USP'!$B$8:$T$280,11)</f>
        <v>92</v>
      </c>
      <c r="L1433" s="79">
        <f>VLOOKUP($A$1426,'Nilai USP'!$B$8:$T$280,12)</f>
        <v>88</v>
      </c>
      <c r="M1433" s="79">
        <f>VLOOKUP($A$1426,'Nilai USP'!$B$8:$T$280,13)</f>
        <v>90.294117647058826</v>
      </c>
      <c r="N1433" s="79">
        <f>VLOOKUP($A$1426,'Nilai USP'!$B$8:$T$280,14)</f>
        <v>80</v>
      </c>
      <c r="O1433" s="79">
        <f>VLOOKUP($A$1426,'Nilai USP'!$B$8:$T$280,15)</f>
        <v>77</v>
      </c>
      <c r="P1433" s="79">
        <f>VLOOKUP($A$1426,'Nilai USP'!$B$8:$T$280,16)</f>
        <v>87</v>
      </c>
      <c r="Q1433" s="79">
        <f>VLOOKUP($A$1426,'Nilai USP'!$B$8:$T$280,17)</f>
        <v>77</v>
      </c>
      <c r="R1433" s="79">
        <f>VLOOKUP($A$1426,'Nilai USP'!$B$8:$T$280,18)</f>
        <v>83</v>
      </c>
      <c r="S1433" s="38">
        <f t="shared" ref="S1433:S1440" si="788">SUM(D1433:R1433)</f>
        <v>1289.6787330316743</v>
      </c>
      <c r="T1433" s="38">
        <f t="shared" si="785"/>
        <v>85.98</v>
      </c>
      <c r="U1433" s="375"/>
      <c r="V1433" s="340"/>
    </row>
    <row r="1434" spans="1:22" ht="15" customHeight="1" thickBot="1">
      <c r="A1434" s="362"/>
      <c r="B1434" s="29"/>
      <c r="C1434" s="37" t="s">
        <v>205</v>
      </c>
      <c r="D1434" s="41">
        <f t="shared" ref="D1434:R1434" si="789">ROUND((D1432*$V$6+D1433*$V$7),0)</f>
        <v>88</v>
      </c>
      <c r="E1434" s="41">
        <f t="shared" si="789"/>
        <v>84</v>
      </c>
      <c r="F1434" s="41">
        <f t="shared" si="789"/>
        <v>84</v>
      </c>
      <c r="G1434" s="41">
        <f t="shared" si="789"/>
        <v>88</v>
      </c>
      <c r="H1434" s="41">
        <f t="shared" si="789"/>
        <v>85</v>
      </c>
      <c r="I1434" s="41">
        <f t="shared" si="789"/>
        <v>86</v>
      </c>
      <c r="J1434" s="41">
        <f t="shared" si="789"/>
        <v>91</v>
      </c>
      <c r="K1434" s="41">
        <f t="shared" si="789"/>
        <v>89</v>
      </c>
      <c r="L1434" s="41">
        <f t="shared" si="789"/>
        <v>87</v>
      </c>
      <c r="M1434" s="41">
        <f t="shared" si="789"/>
        <v>86</v>
      </c>
      <c r="N1434" s="41">
        <f t="shared" si="789"/>
        <v>82</v>
      </c>
      <c r="O1434" s="41">
        <f t="shared" si="789"/>
        <v>80</v>
      </c>
      <c r="P1434" s="41">
        <f t="shared" si="789"/>
        <v>84</v>
      </c>
      <c r="Q1434" s="41">
        <f t="shared" si="789"/>
        <v>81</v>
      </c>
      <c r="R1434" s="41">
        <f t="shared" si="789"/>
        <v>85</v>
      </c>
      <c r="S1434" s="41">
        <f t="shared" si="788"/>
        <v>1280</v>
      </c>
      <c r="T1434" s="41">
        <f t="shared" si="785"/>
        <v>85.33</v>
      </c>
      <c r="U1434" s="376"/>
      <c r="V1434" s="341"/>
    </row>
    <row r="1435" spans="1:22" ht="15" customHeight="1" thickTop="1">
      <c r="A1435" s="377">
        <v>159</v>
      </c>
      <c r="B1435" s="26"/>
      <c r="C1435" s="34" t="s">
        <v>34</v>
      </c>
      <c r="D1435" s="83">
        <f>VLOOKUP($A$1435,Raport1!$B$8:$T$280,4)</f>
        <v>80</v>
      </c>
      <c r="E1435" s="83">
        <f>VLOOKUP($A$1435,Raport1!$B$8:$T$280,5)</f>
        <v>81</v>
      </c>
      <c r="F1435" s="83">
        <f>VLOOKUP($A$1435,Raport1!$B$8:$T$280,6)</f>
        <v>74</v>
      </c>
      <c r="G1435" s="83">
        <f>VLOOKUP($A$1435,Raport1!$B$8:$T$280,7)</f>
        <v>76</v>
      </c>
      <c r="H1435" s="83">
        <f>VLOOKUP($A$1435,Raport1!$B$8:$T$280,8)</f>
        <v>84</v>
      </c>
      <c r="I1435" s="83">
        <f>VLOOKUP($A$1435,Raport1!$B$8:$T$280,9)</f>
        <v>77.5</v>
      </c>
      <c r="J1435" s="83">
        <f>VLOOKUP($A$1435,Raport1!$B$8:$T$280,10)</f>
        <v>84</v>
      </c>
      <c r="K1435" s="83">
        <f>VLOOKUP($A$1435,Raport1!$B$8:$T$280,11)</f>
        <v>77</v>
      </c>
      <c r="L1435" s="83">
        <f>VLOOKUP($A$1435,Raport1!$B$8:$T$280,12)</f>
        <v>84.5</v>
      </c>
      <c r="M1435" s="83">
        <f>VLOOKUP($A$1435,Raport1!$B$8:$T$280,13)</f>
        <v>75.5</v>
      </c>
      <c r="N1435" s="83">
        <f>VLOOKUP($A$1435,Raport1!$B$8:$T$280,14)</f>
        <v>73.5</v>
      </c>
      <c r="O1435" s="83">
        <f>VLOOKUP($A$1435,Raport1!$B$8:$T$280,15)</f>
        <v>78</v>
      </c>
      <c r="P1435" s="83">
        <f>VLOOKUP($A$1435,Raport1!$B$8:$T$280,16)</f>
        <v>79.5</v>
      </c>
      <c r="Q1435" s="83">
        <f>VLOOKUP($A$1435,Raport1!$B$8:$T$280,17)</f>
        <v>76</v>
      </c>
      <c r="R1435" s="83">
        <f>VLOOKUP($A$1435,Raport1!$B$8:$T$280,18)</f>
        <v>78</v>
      </c>
      <c r="S1435" s="80">
        <f t="shared" si="788"/>
        <v>1178.5</v>
      </c>
      <c r="T1435" s="80">
        <f t="shared" ref="T1435:T1443" si="790">ROUND(S1435/COUNT(D1435:R1435),2)</f>
        <v>78.569999999999993</v>
      </c>
      <c r="U1435" s="337" t="s">
        <v>203</v>
      </c>
      <c r="V1435" s="340" t="s">
        <v>33</v>
      </c>
    </row>
    <row r="1436" spans="1:22" ht="15" customHeight="1">
      <c r="A1436" s="361"/>
      <c r="B1436" s="26"/>
      <c r="C1436" s="35" t="s">
        <v>35</v>
      </c>
      <c r="D1436" s="84">
        <f>VLOOKUP($A$1435,Raport2!$B$8:$T$280,4)</f>
        <v>81.5</v>
      </c>
      <c r="E1436" s="84">
        <f>VLOOKUP($A$1435,Raport2!$B$8:$T$280,5)</f>
        <v>82.5</v>
      </c>
      <c r="F1436" s="84">
        <f>VLOOKUP($A$1435,Raport2!$B$8:$T$280,6)</f>
        <v>75.5</v>
      </c>
      <c r="G1436" s="84">
        <f>VLOOKUP($A$1435,Raport2!$B$8:$T$280,7)</f>
        <v>80</v>
      </c>
      <c r="H1436" s="84">
        <f>VLOOKUP($A$1435,Raport2!$B$8:$T$280,8)</f>
        <v>84</v>
      </c>
      <c r="I1436" s="84">
        <f>VLOOKUP($A$1435,Raport2!$B$8:$T$280,9)</f>
        <v>80</v>
      </c>
      <c r="J1436" s="84">
        <f>VLOOKUP($A$1435,Raport2!$B$8:$T$280,10)</f>
        <v>84</v>
      </c>
      <c r="K1436" s="84">
        <f>VLOOKUP($A$1435,Raport2!$B$8:$T$280,11)</f>
        <v>80</v>
      </c>
      <c r="L1436" s="84">
        <f>VLOOKUP($A$1435,Raport2!$B$8:$T$280,12)</f>
        <v>84.5</v>
      </c>
      <c r="M1436" s="84">
        <f>VLOOKUP($A$1435,Raport2!$B$8:$T$280,13)</f>
        <v>77.5</v>
      </c>
      <c r="N1436" s="84">
        <f>VLOOKUP($A$1435,Raport2!$B$8:$T$280,14)</f>
        <v>82</v>
      </c>
      <c r="O1436" s="84">
        <f>VLOOKUP($A$1435,Raport2!$B$8:$T$280,15)</f>
        <v>80.5</v>
      </c>
      <c r="P1436" s="84">
        <f>VLOOKUP($A$1435,Raport2!$B$8:$T$280,16)</f>
        <v>79.5</v>
      </c>
      <c r="Q1436" s="84">
        <f>VLOOKUP($A$1435,Raport2!$B$8:$T$280,17)</f>
        <v>79</v>
      </c>
      <c r="R1436" s="84">
        <f>VLOOKUP($A$1435,Raport2!$B$8:$T$280,18)</f>
        <v>84.5</v>
      </c>
      <c r="S1436" s="38">
        <f t="shared" si="788"/>
        <v>1215</v>
      </c>
      <c r="T1436" s="38">
        <f t="shared" si="790"/>
        <v>81</v>
      </c>
      <c r="U1436" s="375"/>
      <c r="V1436" s="340"/>
    </row>
    <row r="1437" spans="1:22" ht="15" customHeight="1">
      <c r="A1437" s="361"/>
      <c r="B1437" s="342" t="str">
        <f>VLOOKUP($A$1435,PresensiMIPA!$A$7:$W$360,7)</f>
        <v>NOVIA AYU WARDHANI</v>
      </c>
      <c r="C1437" s="35" t="s">
        <v>22</v>
      </c>
      <c r="D1437" s="84">
        <f>VLOOKUP($A$1435,Raport3!$B$8:$T$280,4)</f>
        <v>84.5</v>
      </c>
      <c r="E1437" s="84">
        <f>VLOOKUP($A$1435,Raport3!$B$8:$T$280,5)</f>
        <v>85.5</v>
      </c>
      <c r="F1437" s="84">
        <f>VLOOKUP($A$1435,Raport3!$B$8:$T$280,6)</f>
        <v>82.5</v>
      </c>
      <c r="G1437" s="84">
        <f>VLOOKUP($A$1435,Raport3!$B$8:$T$280,7)</f>
        <v>82</v>
      </c>
      <c r="H1437" s="84">
        <f>VLOOKUP($A$1435,Raport3!$B$8:$T$280,8)</f>
        <v>79</v>
      </c>
      <c r="I1437" s="84">
        <f>VLOOKUP($A$1435,Raport3!$B$8:$T$280,9)</f>
        <v>85.5</v>
      </c>
      <c r="J1437" s="84">
        <f>VLOOKUP($A$1435,Raport3!$B$8:$T$280,10)</f>
        <v>84.5</v>
      </c>
      <c r="K1437" s="84">
        <f>VLOOKUP($A$1435,Raport3!$B$8:$T$280,11)</f>
        <v>84</v>
      </c>
      <c r="L1437" s="84">
        <f>VLOOKUP($A$1435,Raport3!$B$8:$T$280,12)</f>
        <v>85</v>
      </c>
      <c r="M1437" s="84">
        <f>VLOOKUP($A$1435,Raport3!$B$8:$T$280,13)</f>
        <v>80.5</v>
      </c>
      <c r="N1437" s="84">
        <f>VLOOKUP($A$1435,Raport3!$B$8:$T$280,14)</f>
        <v>84.5</v>
      </c>
      <c r="O1437" s="84">
        <f>VLOOKUP($A$1435,Raport3!$B$8:$T$280,15)</f>
        <v>85</v>
      </c>
      <c r="P1437" s="84">
        <f>VLOOKUP($A$1435,Raport3!$B$8:$T$280,16)</f>
        <v>82</v>
      </c>
      <c r="Q1437" s="84">
        <f>VLOOKUP($A$1435,Raport3!$B$8:$T$280,17)</f>
        <v>82</v>
      </c>
      <c r="R1437" s="84">
        <f>VLOOKUP($A$1435,Raport3!$B$8:$T$280,18)</f>
        <v>84</v>
      </c>
      <c r="S1437" s="38">
        <f t="shared" si="788"/>
        <v>1250.5</v>
      </c>
      <c r="T1437" s="38">
        <f t="shared" si="790"/>
        <v>83.37</v>
      </c>
      <c r="U1437" s="375"/>
      <c r="V1437" s="340"/>
    </row>
    <row r="1438" spans="1:22" ht="15" customHeight="1">
      <c r="A1438" s="361"/>
      <c r="B1438" s="342"/>
      <c r="C1438" s="35" t="s">
        <v>23</v>
      </c>
      <c r="D1438" s="84">
        <f>VLOOKUP($A$1435,Raport4!$B$8:$T$255,4)</f>
        <v>87</v>
      </c>
      <c r="E1438" s="84">
        <f>VLOOKUP($A$1435,Raport4!$B$8:$T$255,5)</f>
        <v>91</v>
      </c>
      <c r="F1438" s="84">
        <f>VLOOKUP($A$1435,Raport4!$B$8:$T$255,6)</f>
        <v>83</v>
      </c>
      <c r="G1438" s="84">
        <f>VLOOKUP($A$1435,Raport4!$B$8:$T$255,7)</f>
        <v>83</v>
      </c>
      <c r="H1438" s="84">
        <f>VLOOKUP($A$1435,Raport4!$B$8:$T$255,8)</f>
        <v>85</v>
      </c>
      <c r="I1438" s="84">
        <f>VLOOKUP($A$1435,Raport4!$B$8:$T$255,9)</f>
        <v>85.5</v>
      </c>
      <c r="J1438" s="84">
        <f>VLOOKUP($A$1435,Raport4!$B$8:$T$255,10)</f>
        <v>88</v>
      </c>
      <c r="K1438" s="84">
        <f>VLOOKUP($A$1435,Raport4!$B$8:$T$255,11)</f>
        <v>86</v>
      </c>
      <c r="L1438" s="84">
        <f>VLOOKUP($A$1435,Raport4!$B$8:$T$255,12)</f>
        <v>83.5</v>
      </c>
      <c r="M1438" s="84">
        <f>VLOOKUP($A$1435,Raport4!$B$8:$T$255,12)</f>
        <v>83.5</v>
      </c>
      <c r="N1438" s="84">
        <f>VLOOKUP($A$1435,Raport4!$B$8:$T$255,14)</f>
        <v>85.5</v>
      </c>
      <c r="O1438" s="84">
        <f>VLOOKUP($A$1435,Raport4!$B$8:$T$255,15)</f>
        <v>85</v>
      </c>
      <c r="P1438" s="84">
        <f>VLOOKUP($A$1435,Raport4!$B$8:$T$255,16)</f>
        <v>81</v>
      </c>
      <c r="Q1438" s="84">
        <f>VLOOKUP($A$1435,Raport4!$B$8:$T$255,17)</f>
        <v>83.5</v>
      </c>
      <c r="R1438" s="84">
        <f>VLOOKUP($A$1435,Raport4!$B$8:$T$255,18)</f>
        <v>84.5</v>
      </c>
      <c r="S1438" s="38">
        <f t="shared" si="788"/>
        <v>1275</v>
      </c>
      <c r="T1438" s="38">
        <f t="shared" si="790"/>
        <v>85</v>
      </c>
      <c r="U1438" s="375"/>
      <c r="V1438" s="340"/>
    </row>
    <row r="1439" spans="1:22" ht="15" customHeight="1">
      <c r="A1439" s="361"/>
      <c r="B1439" s="77" t="str">
        <f>VLOOKUP($A$1435,PresensiMIPA!$A$7:$W$360,4)</f>
        <v>3526156301040001</v>
      </c>
      <c r="C1439" s="35" t="s">
        <v>24</v>
      </c>
      <c r="D1439" s="84">
        <f>VLOOKUP($A$1435,Raport5!$B$8:$T$280,4)</f>
        <v>89.5</v>
      </c>
      <c r="E1439" s="84">
        <f>VLOOKUP($A$1435,Raport5!$B$8:$T$280,5)</f>
        <v>93</v>
      </c>
      <c r="F1439" s="84">
        <f>VLOOKUP($A$1435,Raport5!$B$8:$T$280,6)</f>
        <v>82.5</v>
      </c>
      <c r="G1439" s="84">
        <f>VLOOKUP($A$1435,Raport5!$B$8:$T$280,7)</f>
        <v>84</v>
      </c>
      <c r="H1439" s="84">
        <f>VLOOKUP($A$1435,Raport5!$B$8:$T$280,8)</f>
        <v>90</v>
      </c>
      <c r="I1439" s="84">
        <f>VLOOKUP($A$1435,Raport5!$B$8:$T$280,9)</f>
        <v>86</v>
      </c>
      <c r="J1439" s="84">
        <f>VLOOKUP($A$1435,Raport5!$B$8:$T$280,10)</f>
        <v>91.5</v>
      </c>
      <c r="K1439" s="84">
        <f>VLOOKUP($A$1435,Raport5!$B$8:$T$280,11)</f>
        <v>91.5</v>
      </c>
      <c r="L1439" s="84">
        <f>VLOOKUP($A$1435,Raport5!$B$8:$T$280,12)</f>
        <v>86.5</v>
      </c>
      <c r="M1439" s="84">
        <f>VLOOKUP($A$1435,Raport5!$B$8:$T$280,13)</f>
        <v>86</v>
      </c>
      <c r="N1439" s="84">
        <f>VLOOKUP($A$1435,Raport5!$B$8:$T$280,14)</f>
        <v>87.5</v>
      </c>
      <c r="O1439" s="84">
        <f>VLOOKUP($A$1435,Raport5!$B$8:$T$280,15)</f>
        <v>84.5</v>
      </c>
      <c r="P1439" s="84">
        <f>VLOOKUP($A$1435,Raport5!$B$8:$T$280,16)</f>
        <v>82</v>
      </c>
      <c r="Q1439" s="84">
        <f>VLOOKUP($A$1435,Raport5!$B$8:$T$280,17)</f>
        <v>86.5</v>
      </c>
      <c r="R1439" s="84">
        <f>VLOOKUP($A$1435,Raport5!$B$8:$T$280,18)</f>
        <v>84</v>
      </c>
      <c r="S1439" s="38">
        <f t="shared" si="788"/>
        <v>1305</v>
      </c>
      <c r="T1439" s="38">
        <f t="shared" si="790"/>
        <v>87</v>
      </c>
      <c r="U1439" s="375"/>
      <c r="V1439" s="340"/>
    </row>
    <row r="1440" spans="1:22" ht="15" customHeight="1">
      <c r="A1440" s="361"/>
      <c r="B1440" s="78">
        <f>VLOOKUP($A$1435,PresensiMIPA!$A$7:$W$360,2)</f>
        <v>12403</v>
      </c>
      <c r="C1440" s="35" t="s">
        <v>67</v>
      </c>
      <c r="D1440" s="84">
        <f>VLOOKUP($A$1435,Raport6!$B$8:$T$280,4)</f>
        <v>94.5</v>
      </c>
      <c r="E1440" s="84">
        <f>VLOOKUP($A$1435,Raport6!$B$8:$T$280,5)</f>
        <v>93.5</v>
      </c>
      <c r="F1440" s="84">
        <f>VLOOKUP($A$1435,Raport6!$B$8:$T$280,6)</f>
        <v>84</v>
      </c>
      <c r="G1440" s="84">
        <f>VLOOKUP($A$1435,Raport6!$B$8:$T$280,7)</f>
        <v>84</v>
      </c>
      <c r="H1440" s="84">
        <f>VLOOKUP($A$1435,Raport6!$B$8:$T$280,8)</f>
        <v>90</v>
      </c>
      <c r="I1440" s="84">
        <f>VLOOKUP($A$1435,Raport6!$B$8:$T$280,9)</f>
        <v>86.5</v>
      </c>
      <c r="J1440" s="84">
        <f>VLOOKUP($A$1435,Raport6!$B$8:$T$280,10)</f>
        <v>93</v>
      </c>
      <c r="K1440" s="84">
        <f>VLOOKUP($A$1435,Raport6!$B$8:$T$280,11)</f>
        <v>95.5</v>
      </c>
      <c r="L1440" s="84">
        <f>VLOOKUP($A$1435,Raport6!$B$8:$T$280,12)</f>
        <v>90</v>
      </c>
      <c r="M1440" s="84">
        <f>VLOOKUP($A$1435,Raport6!$B$8:$T$280,13)</f>
        <v>90</v>
      </c>
      <c r="N1440" s="84">
        <f>VLOOKUP($A$1435,Raport6!$B$8:$T$280,14)</f>
        <v>88.5</v>
      </c>
      <c r="O1440" s="84">
        <f>VLOOKUP($A$1435,Raport6!$B$8:$T$280,15)</f>
        <v>86.5</v>
      </c>
      <c r="P1440" s="84">
        <f>VLOOKUP($A$1435,Raport6!$B$8:$T$280,16)</f>
        <v>82.5</v>
      </c>
      <c r="Q1440" s="84">
        <f>VLOOKUP($A$1435,Raport6!$B$8:$T$280,17)</f>
        <v>86.5</v>
      </c>
      <c r="R1440" s="84">
        <f>VLOOKUP($A$1435,Raport6!$B$8:$T$280,18)</f>
        <v>88</v>
      </c>
      <c r="S1440" s="38">
        <f t="shared" si="788"/>
        <v>1333</v>
      </c>
      <c r="T1440" s="38">
        <f t="shared" si="790"/>
        <v>88.87</v>
      </c>
      <c r="U1440" s="375"/>
      <c r="V1440" s="340"/>
    </row>
    <row r="1441" spans="1:22" ht="15" customHeight="1">
      <c r="A1441" s="361"/>
      <c r="B1441" s="78" t="str">
        <f>VLOOKUP($A$1435,PresensiMIPA!$A$7:$W$360,3)</f>
        <v>0048879133</v>
      </c>
      <c r="C1441" s="28" t="s">
        <v>21</v>
      </c>
      <c r="D1441" s="40">
        <f t="shared" ref="D1441:S1441" si="791">ROUND(((D1435+D1436+D1437+D1438+D1439+D1440)/6),2)</f>
        <v>86.17</v>
      </c>
      <c r="E1441" s="40">
        <f t="shared" si="791"/>
        <v>87.75</v>
      </c>
      <c r="F1441" s="40">
        <f t="shared" si="791"/>
        <v>80.25</v>
      </c>
      <c r="G1441" s="40">
        <f t="shared" si="791"/>
        <v>81.5</v>
      </c>
      <c r="H1441" s="40">
        <f t="shared" si="791"/>
        <v>85.33</v>
      </c>
      <c r="I1441" s="40">
        <f t="shared" si="791"/>
        <v>83.5</v>
      </c>
      <c r="J1441" s="40">
        <f t="shared" si="791"/>
        <v>87.5</v>
      </c>
      <c r="K1441" s="40">
        <f t="shared" si="791"/>
        <v>85.67</v>
      </c>
      <c r="L1441" s="40">
        <f t="shared" si="791"/>
        <v>85.67</v>
      </c>
      <c r="M1441" s="40">
        <f t="shared" ref="M1441" si="792">ROUND(((M1435+M1436+M1437+M1438+M1439+M1440)/6),2)</f>
        <v>82.17</v>
      </c>
      <c r="N1441" s="40">
        <f t="shared" si="791"/>
        <v>83.58</v>
      </c>
      <c r="O1441" s="40">
        <f t="shared" si="791"/>
        <v>83.25</v>
      </c>
      <c r="P1441" s="40">
        <f t="shared" si="791"/>
        <v>81.08</v>
      </c>
      <c r="Q1441" s="40">
        <f t="shared" si="791"/>
        <v>82.25</v>
      </c>
      <c r="R1441" s="40">
        <f t="shared" si="791"/>
        <v>83.83</v>
      </c>
      <c r="S1441" s="39">
        <f t="shared" si="791"/>
        <v>1259.5</v>
      </c>
      <c r="T1441" s="40">
        <f t="shared" si="790"/>
        <v>83.97</v>
      </c>
      <c r="U1441" s="375"/>
      <c r="V1441" s="340"/>
    </row>
    <row r="1442" spans="1:22" ht="15" customHeight="1">
      <c r="A1442" s="361"/>
      <c r="B1442" s="78"/>
      <c r="C1442" s="28" t="s">
        <v>206</v>
      </c>
      <c r="D1442" s="79">
        <f>VLOOKUP($A$1435,'Nilai USP'!$B$8:$T$280,4)</f>
        <v>95</v>
      </c>
      <c r="E1442" s="79">
        <f>VLOOKUP($A$1435,'Nilai USP'!$B$8:$T$280,5)</f>
        <v>83.07692307692308</v>
      </c>
      <c r="F1442" s="79">
        <f>VLOOKUP($A$1435,'Nilai USP'!$B$8:$T$280,6)</f>
        <v>75</v>
      </c>
      <c r="G1442" s="79">
        <f>VLOOKUP($A$1435,'Nilai USP'!$B$8:$T$280,7)</f>
        <v>82</v>
      </c>
      <c r="H1442" s="79">
        <f>VLOOKUP($A$1435,'Nilai USP'!$B$8:$T$280,8)</f>
        <v>87</v>
      </c>
      <c r="I1442" s="79">
        <f>VLOOKUP($A$1435,'Nilai USP'!$B$8:$T$280,9)</f>
        <v>94</v>
      </c>
      <c r="J1442" s="79">
        <f>VLOOKUP($A$1435,'Nilai USP'!$B$8:$T$280,10)</f>
        <v>90</v>
      </c>
      <c r="K1442" s="79">
        <f>VLOOKUP($A$1435,'Nilai USP'!$B$8:$T$280,11)</f>
        <v>91</v>
      </c>
      <c r="L1442" s="79">
        <f>VLOOKUP($A$1435,'Nilai USP'!$B$8:$T$280,12)</f>
        <v>88</v>
      </c>
      <c r="M1442" s="79">
        <f>VLOOKUP($A$1435,'Nilai USP'!$B$8:$T$280,13)</f>
        <v>97.35294117647058</v>
      </c>
      <c r="N1442" s="79">
        <f>VLOOKUP($A$1435,'Nilai USP'!$B$8:$T$280,14)</f>
        <v>80</v>
      </c>
      <c r="O1442" s="79">
        <f>VLOOKUP($A$1435,'Nilai USP'!$B$8:$T$280,15)</f>
        <v>86</v>
      </c>
      <c r="P1442" s="79">
        <f>VLOOKUP($A$1435,'Nilai USP'!$B$8:$T$280,16)</f>
        <v>78</v>
      </c>
      <c r="Q1442" s="79">
        <f>VLOOKUP($A$1435,'Nilai USP'!$B$8:$T$280,17)</f>
        <v>80</v>
      </c>
      <c r="R1442" s="79">
        <f>VLOOKUP($A$1435,'Nilai USP'!$B$8:$T$280,18)</f>
        <v>83</v>
      </c>
      <c r="S1442" s="38">
        <f t="shared" ref="S1442:S1449" si="793">SUM(D1442:R1442)</f>
        <v>1289.4298642533936</v>
      </c>
      <c r="T1442" s="38">
        <f t="shared" si="790"/>
        <v>85.96</v>
      </c>
      <c r="U1442" s="375"/>
      <c r="V1442" s="340"/>
    </row>
    <row r="1443" spans="1:22" ht="15" customHeight="1" thickBot="1">
      <c r="A1443" s="362"/>
      <c r="B1443" s="29"/>
      <c r="C1443" s="37" t="s">
        <v>205</v>
      </c>
      <c r="D1443" s="41">
        <f t="shared" ref="D1443:R1443" si="794">ROUND((D1441*$V$6+D1442*$V$7),0)</f>
        <v>91</v>
      </c>
      <c r="E1443" s="41">
        <f t="shared" si="794"/>
        <v>85</v>
      </c>
      <c r="F1443" s="41">
        <f t="shared" si="794"/>
        <v>78</v>
      </c>
      <c r="G1443" s="41">
        <f t="shared" si="794"/>
        <v>82</v>
      </c>
      <c r="H1443" s="41">
        <f t="shared" si="794"/>
        <v>86</v>
      </c>
      <c r="I1443" s="41">
        <f t="shared" si="794"/>
        <v>89</v>
      </c>
      <c r="J1443" s="41">
        <f t="shared" si="794"/>
        <v>89</v>
      </c>
      <c r="K1443" s="41">
        <f t="shared" si="794"/>
        <v>88</v>
      </c>
      <c r="L1443" s="41">
        <f t="shared" si="794"/>
        <v>87</v>
      </c>
      <c r="M1443" s="41">
        <f t="shared" si="794"/>
        <v>90</v>
      </c>
      <c r="N1443" s="41">
        <f t="shared" si="794"/>
        <v>82</v>
      </c>
      <c r="O1443" s="41">
        <f t="shared" si="794"/>
        <v>85</v>
      </c>
      <c r="P1443" s="41">
        <f t="shared" si="794"/>
        <v>80</v>
      </c>
      <c r="Q1443" s="41">
        <f t="shared" si="794"/>
        <v>81</v>
      </c>
      <c r="R1443" s="41">
        <f t="shared" si="794"/>
        <v>83</v>
      </c>
      <c r="S1443" s="41">
        <f t="shared" si="793"/>
        <v>1276</v>
      </c>
      <c r="T1443" s="41">
        <f t="shared" si="790"/>
        <v>85.07</v>
      </c>
      <c r="U1443" s="376"/>
      <c r="V1443" s="341"/>
    </row>
    <row r="1444" spans="1:22" ht="15" customHeight="1" thickTop="1">
      <c r="A1444" s="377">
        <v>160</v>
      </c>
      <c r="B1444" s="26"/>
      <c r="C1444" s="34" t="s">
        <v>34</v>
      </c>
      <c r="D1444" s="83">
        <f>VLOOKUP($A$1444,Raport1!$B$8:$T$280,4)</f>
        <v>74</v>
      </c>
      <c r="E1444" s="83">
        <f>VLOOKUP($A$1444,Raport1!$B$8:$T$280,5)</f>
        <v>77</v>
      </c>
      <c r="F1444" s="83">
        <f>VLOOKUP($A$1444,Raport1!$B$8:$T$280,6)</f>
        <v>73.5</v>
      </c>
      <c r="G1444" s="83">
        <f>VLOOKUP($A$1444,Raport1!$B$8:$T$280,7)</f>
        <v>76</v>
      </c>
      <c r="H1444" s="83">
        <f>VLOOKUP($A$1444,Raport1!$B$8:$T$280,8)</f>
        <v>84</v>
      </c>
      <c r="I1444" s="83">
        <f>VLOOKUP($A$1444,Raport1!$B$8:$T$280,9)</f>
        <v>79</v>
      </c>
      <c r="J1444" s="83">
        <f>VLOOKUP($A$1444,Raport1!$B$8:$T$280,10)</f>
        <v>80</v>
      </c>
      <c r="K1444" s="83">
        <f>VLOOKUP($A$1444,Raport1!$B$8:$T$280,11)</f>
        <v>77.5</v>
      </c>
      <c r="L1444" s="83">
        <f>VLOOKUP($A$1444,Raport1!$B$8:$T$280,12)</f>
        <v>81</v>
      </c>
      <c r="M1444" s="83">
        <f>VLOOKUP($A$1444,Raport1!$B$8:$T$280,13)</f>
        <v>73.5</v>
      </c>
      <c r="N1444" s="83">
        <f>VLOOKUP($A$1444,Raport1!$B$8:$T$280,14)</f>
        <v>75</v>
      </c>
      <c r="O1444" s="83">
        <f>VLOOKUP($A$1444,Raport1!$B$8:$T$280,15)</f>
        <v>78</v>
      </c>
      <c r="P1444" s="83">
        <f>VLOOKUP($A$1444,Raport1!$B$8:$T$280,16)</f>
        <v>79.5</v>
      </c>
      <c r="Q1444" s="83">
        <f>VLOOKUP($A$1444,Raport1!$B$8:$T$280,17)</f>
        <v>75.5</v>
      </c>
      <c r="R1444" s="83">
        <f>VLOOKUP($A$1444,Raport1!$B$8:$T$280,18)</f>
        <v>77</v>
      </c>
      <c r="S1444" s="80">
        <f t="shared" si="793"/>
        <v>1160.5</v>
      </c>
      <c r="T1444" s="80">
        <f t="shared" ref="T1444:T1452" si="795">ROUND(S1444/COUNT(D1444:R1444),2)</f>
        <v>77.37</v>
      </c>
      <c r="U1444" s="337" t="s">
        <v>203</v>
      </c>
      <c r="V1444" s="340" t="s">
        <v>33</v>
      </c>
    </row>
    <row r="1445" spans="1:22" ht="15" customHeight="1">
      <c r="A1445" s="361"/>
      <c r="B1445" s="26"/>
      <c r="C1445" s="35" t="s">
        <v>35</v>
      </c>
      <c r="D1445" s="84">
        <f>VLOOKUP($A$1444,Raport2!$B$8:$T$280,4)</f>
        <v>76</v>
      </c>
      <c r="E1445" s="84">
        <f>VLOOKUP($A$1444,Raport2!$B$8:$T$280,5)</f>
        <v>78</v>
      </c>
      <c r="F1445" s="84">
        <f>VLOOKUP($A$1444,Raport2!$B$8:$T$280,6)</f>
        <v>75</v>
      </c>
      <c r="G1445" s="84">
        <f>VLOOKUP($A$1444,Raport2!$B$8:$T$280,7)</f>
        <v>80</v>
      </c>
      <c r="H1445" s="84">
        <f>VLOOKUP($A$1444,Raport2!$B$8:$T$280,8)</f>
        <v>84</v>
      </c>
      <c r="I1445" s="84">
        <f>VLOOKUP($A$1444,Raport2!$B$8:$T$280,9)</f>
        <v>80</v>
      </c>
      <c r="J1445" s="84">
        <f>VLOOKUP($A$1444,Raport2!$B$8:$T$280,10)</f>
        <v>85</v>
      </c>
      <c r="K1445" s="84">
        <f>VLOOKUP($A$1444,Raport2!$B$8:$T$280,11)</f>
        <v>80.5</v>
      </c>
      <c r="L1445" s="84">
        <f>VLOOKUP($A$1444,Raport2!$B$8:$T$280,12)</f>
        <v>85.5</v>
      </c>
      <c r="M1445" s="84">
        <f>VLOOKUP($A$1444,Raport2!$B$8:$T$280,13)</f>
        <v>78</v>
      </c>
      <c r="N1445" s="84">
        <f>VLOOKUP($A$1444,Raport2!$B$8:$T$280,14)</f>
        <v>81</v>
      </c>
      <c r="O1445" s="84">
        <f>VLOOKUP($A$1444,Raport2!$B$8:$T$280,15)</f>
        <v>80.5</v>
      </c>
      <c r="P1445" s="84">
        <f>VLOOKUP($A$1444,Raport2!$B$8:$T$280,16)</f>
        <v>82.5</v>
      </c>
      <c r="Q1445" s="84">
        <f>VLOOKUP($A$1444,Raport2!$B$8:$T$280,17)</f>
        <v>79</v>
      </c>
      <c r="R1445" s="84">
        <f>VLOOKUP($A$1444,Raport2!$B$8:$T$280,18)</f>
        <v>84.5</v>
      </c>
      <c r="S1445" s="38">
        <f t="shared" si="793"/>
        <v>1209.5</v>
      </c>
      <c r="T1445" s="38">
        <f t="shared" si="795"/>
        <v>80.63</v>
      </c>
      <c r="U1445" s="375"/>
      <c r="V1445" s="340"/>
    </row>
    <row r="1446" spans="1:22" ht="15" customHeight="1">
      <c r="A1446" s="361"/>
      <c r="B1446" s="342" t="str">
        <f>VLOOKUP($A$1444,PresensiMIPA!$A$7:$W$360,7)</f>
        <v>NURIL FITRIA</v>
      </c>
      <c r="C1446" s="35" t="s">
        <v>22</v>
      </c>
      <c r="D1446" s="84">
        <f>VLOOKUP($A$1444,Raport3!$B$8:$T$280,4)</f>
        <v>79.5</v>
      </c>
      <c r="E1446" s="84">
        <f>VLOOKUP($A$1444,Raport3!$B$8:$T$280,5)</f>
        <v>80</v>
      </c>
      <c r="F1446" s="84">
        <f>VLOOKUP($A$1444,Raport3!$B$8:$T$280,6)</f>
        <v>84.5</v>
      </c>
      <c r="G1446" s="84">
        <f>VLOOKUP($A$1444,Raport3!$B$8:$T$280,7)</f>
        <v>82</v>
      </c>
      <c r="H1446" s="84">
        <f>VLOOKUP($A$1444,Raport3!$B$8:$T$280,8)</f>
        <v>85</v>
      </c>
      <c r="I1446" s="84">
        <f>VLOOKUP($A$1444,Raport3!$B$8:$T$280,9)</f>
        <v>85</v>
      </c>
      <c r="J1446" s="84">
        <f>VLOOKUP($A$1444,Raport3!$B$8:$T$280,10)</f>
        <v>85.5</v>
      </c>
      <c r="K1446" s="84">
        <f>VLOOKUP($A$1444,Raport3!$B$8:$T$280,11)</f>
        <v>84</v>
      </c>
      <c r="L1446" s="84">
        <f>VLOOKUP($A$1444,Raport3!$B$8:$T$280,12)</f>
        <v>85</v>
      </c>
      <c r="M1446" s="84">
        <f>VLOOKUP($A$1444,Raport3!$B$8:$T$280,13)</f>
        <v>80</v>
      </c>
      <c r="N1446" s="84">
        <f>VLOOKUP($A$1444,Raport3!$B$8:$T$280,14)</f>
        <v>83.5</v>
      </c>
      <c r="O1446" s="84">
        <f>VLOOKUP($A$1444,Raport3!$B$8:$T$280,15)</f>
        <v>85</v>
      </c>
      <c r="P1446" s="84">
        <f>VLOOKUP($A$1444,Raport3!$B$8:$T$280,16)</f>
        <v>86</v>
      </c>
      <c r="Q1446" s="84">
        <f>VLOOKUP($A$1444,Raport3!$B$8:$T$280,17)</f>
        <v>82</v>
      </c>
      <c r="R1446" s="84">
        <f>VLOOKUP($A$1444,Raport3!$B$8:$T$280,18)</f>
        <v>84.5</v>
      </c>
      <c r="S1446" s="38">
        <f t="shared" si="793"/>
        <v>1251.5</v>
      </c>
      <c r="T1446" s="38">
        <f t="shared" si="795"/>
        <v>83.43</v>
      </c>
      <c r="U1446" s="375"/>
      <c r="V1446" s="340"/>
    </row>
    <row r="1447" spans="1:22" ht="15" customHeight="1">
      <c r="A1447" s="361"/>
      <c r="B1447" s="342"/>
      <c r="C1447" s="35" t="s">
        <v>23</v>
      </c>
      <c r="D1447" s="84">
        <f>VLOOKUP($A$1444,Raport4!$B$8:$T$255,4)</f>
        <v>83</v>
      </c>
      <c r="E1447" s="84">
        <f>VLOOKUP($A$1444,Raport4!$B$8:$T$255,5)</f>
        <v>83.5</v>
      </c>
      <c r="F1447" s="84">
        <f>VLOOKUP($A$1444,Raport4!$B$8:$T$255,6)</f>
        <v>85.5</v>
      </c>
      <c r="G1447" s="84">
        <f>VLOOKUP($A$1444,Raport4!$B$8:$T$255,7)</f>
        <v>83</v>
      </c>
      <c r="H1447" s="84">
        <f>VLOOKUP($A$1444,Raport4!$B$8:$T$255,8)</f>
        <v>80</v>
      </c>
      <c r="I1447" s="84">
        <f>VLOOKUP($A$1444,Raport4!$B$8:$T$255,9)</f>
        <v>85</v>
      </c>
      <c r="J1447" s="84">
        <f>VLOOKUP($A$1444,Raport4!$B$8:$T$255,10)</f>
        <v>88</v>
      </c>
      <c r="K1447" s="84">
        <f>VLOOKUP($A$1444,Raport4!$B$8:$T$255,11)</f>
        <v>86</v>
      </c>
      <c r="L1447" s="84">
        <f>VLOOKUP($A$1444,Raport4!$B$8:$T$255,12)</f>
        <v>87</v>
      </c>
      <c r="M1447" s="84">
        <f>VLOOKUP($A$1444,Raport4!$B$8:$T$255,12)</f>
        <v>87</v>
      </c>
      <c r="N1447" s="84">
        <f>VLOOKUP($A$1444,Raport4!$B$8:$T$255,14)</f>
        <v>85.5</v>
      </c>
      <c r="O1447" s="84">
        <f>VLOOKUP($A$1444,Raport4!$B$8:$T$255,15)</f>
        <v>85</v>
      </c>
      <c r="P1447" s="84">
        <f>VLOOKUP($A$1444,Raport4!$B$8:$T$255,16)</f>
        <v>81</v>
      </c>
      <c r="Q1447" s="84">
        <f>VLOOKUP($A$1444,Raport4!$B$8:$T$255,17)</f>
        <v>87</v>
      </c>
      <c r="R1447" s="84">
        <f>VLOOKUP($A$1444,Raport4!$B$8:$T$255,18)</f>
        <v>85</v>
      </c>
      <c r="S1447" s="38">
        <f t="shared" si="793"/>
        <v>1271.5</v>
      </c>
      <c r="T1447" s="38">
        <f t="shared" si="795"/>
        <v>84.77</v>
      </c>
      <c r="U1447" s="375"/>
      <c r="V1447" s="340"/>
    </row>
    <row r="1448" spans="1:22" ht="15" customHeight="1">
      <c r="A1448" s="361"/>
      <c r="B1448" s="77" t="str">
        <f>VLOOKUP($A$1444,PresensiMIPA!$A$7:$W$360,4)</f>
        <v>3526014812030004</v>
      </c>
      <c r="C1448" s="35" t="s">
        <v>24</v>
      </c>
      <c r="D1448" s="84">
        <f>VLOOKUP($A$1444,Raport5!$B$8:$T$280,4)</f>
        <v>87.5</v>
      </c>
      <c r="E1448" s="84">
        <f>VLOOKUP($A$1444,Raport5!$B$8:$T$280,5)</f>
        <v>91.5</v>
      </c>
      <c r="F1448" s="84">
        <f>VLOOKUP($A$1444,Raport5!$B$8:$T$280,6)</f>
        <v>82</v>
      </c>
      <c r="G1448" s="84">
        <f>VLOOKUP($A$1444,Raport5!$B$8:$T$280,7)</f>
        <v>84</v>
      </c>
      <c r="H1448" s="84">
        <f>VLOOKUP($A$1444,Raport5!$B$8:$T$280,8)</f>
        <v>90</v>
      </c>
      <c r="I1448" s="84">
        <f>VLOOKUP($A$1444,Raport5!$B$8:$T$280,9)</f>
        <v>85</v>
      </c>
      <c r="J1448" s="84">
        <f>VLOOKUP($A$1444,Raport5!$B$8:$T$280,10)</f>
        <v>91.5</v>
      </c>
      <c r="K1448" s="84">
        <f>VLOOKUP($A$1444,Raport5!$B$8:$T$280,11)</f>
        <v>91.5</v>
      </c>
      <c r="L1448" s="84">
        <f>VLOOKUP($A$1444,Raport5!$B$8:$T$280,12)</f>
        <v>90.5</v>
      </c>
      <c r="M1448" s="84">
        <f>VLOOKUP($A$1444,Raport5!$B$8:$T$280,13)</f>
        <v>86</v>
      </c>
      <c r="N1448" s="84">
        <f>VLOOKUP($A$1444,Raport5!$B$8:$T$280,14)</f>
        <v>87</v>
      </c>
      <c r="O1448" s="84">
        <f>VLOOKUP($A$1444,Raport5!$B$8:$T$280,15)</f>
        <v>91</v>
      </c>
      <c r="P1448" s="84">
        <f>VLOOKUP($A$1444,Raport5!$B$8:$T$280,16)</f>
        <v>81</v>
      </c>
      <c r="Q1448" s="84">
        <f>VLOOKUP($A$1444,Raport5!$B$8:$T$280,17)</f>
        <v>86.5</v>
      </c>
      <c r="R1448" s="84">
        <f>VLOOKUP($A$1444,Raport5!$B$8:$T$280,18)</f>
        <v>84.5</v>
      </c>
      <c r="S1448" s="38">
        <f t="shared" si="793"/>
        <v>1309.5</v>
      </c>
      <c r="T1448" s="38">
        <f t="shared" si="795"/>
        <v>87.3</v>
      </c>
      <c r="U1448" s="375"/>
      <c r="V1448" s="340"/>
    </row>
    <row r="1449" spans="1:22" ht="15" customHeight="1">
      <c r="A1449" s="361"/>
      <c r="B1449" s="78">
        <f>VLOOKUP($A$1444,PresensiMIPA!$A$7:$W$360,2)</f>
        <v>12416</v>
      </c>
      <c r="C1449" s="35" t="s">
        <v>67</v>
      </c>
      <c r="D1449" s="84">
        <f>VLOOKUP($A$1444,Raport6!$B$8:$T$280,4)</f>
        <v>92.5</v>
      </c>
      <c r="E1449" s="84">
        <f>VLOOKUP($A$1444,Raport6!$B$8:$T$280,5)</f>
        <v>92.5</v>
      </c>
      <c r="F1449" s="84">
        <f>VLOOKUP($A$1444,Raport6!$B$8:$T$280,6)</f>
        <v>83</v>
      </c>
      <c r="G1449" s="84">
        <f>VLOOKUP($A$1444,Raport6!$B$8:$T$280,7)</f>
        <v>84</v>
      </c>
      <c r="H1449" s="84">
        <f>VLOOKUP($A$1444,Raport6!$B$8:$T$280,8)</f>
        <v>90</v>
      </c>
      <c r="I1449" s="84">
        <f>VLOOKUP($A$1444,Raport6!$B$8:$T$280,9)</f>
        <v>85</v>
      </c>
      <c r="J1449" s="84">
        <f>VLOOKUP($A$1444,Raport6!$B$8:$T$280,10)</f>
        <v>93</v>
      </c>
      <c r="K1449" s="84">
        <f>VLOOKUP($A$1444,Raport6!$B$8:$T$280,11)</f>
        <v>95.5</v>
      </c>
      <c r="L1449" s="84">
        <f>VLOOKUP($A$1444,Raport6!$B$8:$T$280,12)</f>
        <v>92.5</v>
      </c>
      <c r="M1449" s="84">
        <f>VLOOKUP($A$1444,Raport6!$B$8:$T$280,13)</f>
        <v>90</v>
      </c>
      <c r="N1449" s="84">
        <f>VLOOKUP($A$1444,Raport6!$B$8:$T$280,14)</f>
        <v>88</v>
      </c>
      <c r="O1449" s="84">
        <f>VLOOKUP($A$1444,Raport6!$B$8:$T$280,15)</f>
        <v>90</v>
      </c>
      <c r="P1449" s="84">
        <f>VLOOKUP($A$1444,Raport6!$B$8:$T$280,16)</f>
        <v>82.5</v>
      </c>
      <c r="Q1449" s="84">
        <f>VLOOKUP($A$1444,Raport6!$B$8:$T$280,17)</f>
        <v>86.5</v>
      </c>
      <c r="R1449" s="84">
        <f>VLOOKUP($A$1444,Raport6!$B$8:$T$280,18)</f>
        <v>88.5</v>
      </c>
      <c r="S1449" s="38">
        <f t="shared" si="793"/>
        <v>1333.5</v>
      </c>
      <c r="T1449" s="38">
        <f t="shared" si="795"/>
        <v>88.9</v>
      </c>
      <c r="U1449" s="375"/>
      <c r="V1449" s="340"/>
    </row>
    <row r="1450" spans="1:22" ht="15" customHeight="1">
      <c r="A1450" s="361"/>
      <c r="B1450" s="78" t="str">
        <f>VLOOKUP($A$1444,PresensiMIPA!$A$7:$W$360,3)</f>
        <v>0031640035</v>
      </c>
      <c r="C1450" s="28" t="s">
        <v>21</v>
      </c>
      <c r="D1450" s="40">
        <f t="shared" ref="D1450:S1450" si="796">ROUND(((D1444+D1445+D1446+D1447+D1448+D1449)/6),2)</f>
        <v>82.08</v>
      </c>
      <c r="E1450" s="40">
        <f t="shared" si="796"/>
        <v>83.75</v>
      </c>
      <c r="F1450" s="40">
        <f t="shared" si="796"/>
        <v>80.58</v>
      </c>
      <c r="G1450" s="40">
        <f t="shared" si="796"/>
        <v>81.5</v>
      </c>
      <c r="H1450" s="40">
        <f t="shared" si="796"/>
        <v>85.5</v>
      </c>
      <c r="I1450" s="40">
        <f t="shared" si="796"/>
        <v>83.17</v>
      </c>
      <c r="J1450" s="40">
        <f t="shared" si="796"/>
        <v>87.17</v>
      </c>
      <c r="K1450" s="40">
        <f t="shared" si="796"/>
        <v>85.83</v>
      </c>
      <c r="L1450" s="40">
        <f t="shared" si="796"/>
        <v>86.92</v>
      </c>
      <c r="M1450" s="40">
        <f t="shared" ref="M1450" si="797">ROUND(((M1444+M1445+M1446+M1447+M1448+M1449)/6),2)</f>
        <v>82.42</v>
      </c>
      <c r="N1450" s="40">
        <f t="shared" si="796"/>
        <v>83.33</v>
      </c>
      <c r="O1450" s="40">
        <f t="shared" si="796"/>
        <v>84.92</v>
      </c>
      <c r="P1450" s="40">
        <f t="shared" si="796"/>
        <v>82.08</v>
      </c>
      <c r="Q1450" s="40">
        <f t="shared" si="796"/>
        <v>82.75</v>
      </c>
      <c r="R1450" s="40">
        <f t="shared" si="796"/>
        <v>84</v>
      </c>
      <c r="S1450" s="39">
        <f t="shared" si="796"/>
        <v>1256</v>
      </c>
      <c r="T1450" s="40">
        <f t="shared" si="795"/>
        <v>83.73</v>
      </c>
      <c r="U1450" s="375"/>
      <c r="V1450" s="340"/>
    </row>
    <row r="1451" spans="1:22" ht="15" customHeight="1">
      <c r="A1451" s="361"/>
      <c r="B1451" s="78"/>
      <c r="C1451" s="28" t="s">
        <v>206</v>
      </c>
      <c r="D1451" s="79">
        <f>VLOOKUP($A$1444,'Nilai USP'!$B$8:$T$280,4)</f>
        <v>94</v>
      </c>
      <c r="E1451" s="79">
        <f>VLOOKUP($A$1444,'Nilai USP'!$B$8:$T$280,5)</f>
        <v>86.92307692307692</v>
      </c>
      <c r="F1451" s="79">
        <f>VLOOKUP($A$1444,'Nilai USP'!$B$8:$T$280,6)</f>
        <v>90</v>
      </c>
      <c r="G1451" s="79">
        <f>VLOOKUP($A$1444,'Nilai USP'!$B$8:$T$280,7)</f>
        <v>82</v>
      </c>
      <c r="H1451" s="79">
        <f>VLOOKUP($A$1444,'Nilai USP'!$B$8:$T$280,8)</f>
        <v>84</v>
      </c>
      <c r="I1451" s="79">
        <f>VLOOKUP($A$1444,'Nilai USP'!$B$8:$T$280,9)</f>
        <v>93</v>
      </c>
      <c r="J1451" s="79">
        <f>VLOOKUP($A$1444,'Nilai USP'!$B$8:$T$280,10)</f>
        <v>90</v>
      </c>
      <c r="K1451" s="79">
        <f>VLOOKUP($A$1444,'Nilai USP'!$B$8:$T$280,11)</f>
        <v>96</v>
      </c>
      <c r="L1451" s="79">
        <f>VLOOKUP($A$1444,'Nilai USP'!$B$8:$T$280,12)</f>
        <v>92</v>
      </c>
      <c r="M1451" s="79">
        <f>VLOOKUP($A$1444,'Nilai USP'!$B$8:$T$280,13)</f>
        <v>95.588235294117652</v>
      </c>
      <c r="N1451" s="79">
        <f>VLOOKUP($A$1444,'Nilai USP'!$B$8:$T$280,14)</f>
        <v>78</v>
      </c>
      <c r="O1451" s="79">
        <f>VLOOKUP($A$1444,'Nilai USP'!$B$8:$T$280,15)</f>
        <v>80</v>
      </c>
      <c r="P1451" s="79">
        <f>VLOOKUP($A$1444,'Nilai USP'!$B$8:$T$280,16)</f>
        <v>86</v>
      </c>
      <c r="Q1451" s="79">
        <f>VLOOKUP($A$1444,'Nilai USP'!$B$8:$T$280,17)</f>
        <v>82</v>
      </c>
      <c r="R1451" s="79">
        <f>VLOOKUP($A$1444,'Nilai USP'!$B$8:$T$280,18)</f>
        <v>88</v>
      </c>
      <c r="S1451" s="38">
        <f t="shared" ref="S1451:S1458" si="798">SUM(D1451:R1451)</f>
        <v>1317.5113122171947</v>
      </c>
      <c r="T1451" s="38">
        <f t="shared" si="795"/>
        <v>87.83</v>
      </c>
      <c r="U1451" s="375"/>
      <c r="V1451" s="340"/>
    </row>
    <row r="1452" spans="1:22" ht="15" customHeight="1" thickBot="1">
      <c r="A1452" s="362"/>
      <c r="B1452" s="29"/>
      <c r="C1452" s="37" t="s">
        <v>205</v>
      </c>
      <c r="D1452" s="41">
        <f t="shared" ref="D1452:R1452" si="799">ROUND((D1450*$V$6+D1451*$V$7),0)</f>
        <v>88</v>
      </c>
      <c r="E1452" s="41">
        <f t="shared" si="799"/>
        <v>85</v>
      </c>
      <c r="F1452" s="41">
        <f t="shared" si="799"/>
        <v>85</v>
      </c>
      <c r="G1452" s="41">
        <f t="shared" si="799"/>
        <v>82</v>
      </c>
      <c r="H1452" s="41">
        <f t="shared" si="799"/>
        <v>85</v>
      </c>
      <c r="I1452" s="41">
        <f t="shared" si="799"/>
        <v>88</v>
      </c>
      <c r="J1452" s="41">
        <f t="shared" si="799"/>
        <v>89</v>
      </c>
      <c r="K1452" s="41">
        <f t="shared" si="799"/>
        <v>91</v>
      </c>
      <c r="L1452" s="41">
        <f t="shared" si="799"/>
        <v>89</v>
      </c>
      <c r="M1452" s="41">
        <f t="shared" si="799"/>
        <v>89</v>
      </c>
      <c r="N1452" s="41">
        <f t="shared" si="799"/>
        <v>81</v>
      </c>
      <c r="O1452" s="41">
        <f t="shared" si="799"/>
        <v>82</v>
      </c>
      <c r="P1452" s="41">
        <f t="shared" si="799"/>
        <v>84</v>
      </c>
      <c r="Q1452" s="41">
        <f t="shared" si="799"/>
        <v>82</v>
      </c>
      <c r="R1452" s="41">
        <f t="shared" si="799"/>
        <v>86</v>
      </c>
      <c r="S1452" s="41">
        <f t="shared" si="798"/>
        <v>1286</v>
      </c>
      <c r="T1452" s="41">
        <f t="shared" si="795"/>
        <v>85.73</v>
      </c>
      <c r="U1452" s="376"/>
      <c r="V1452" s="341"/>
    </row>
    <row r="1453" spans="1:22" ht="15" customHeight="1" thickTop="1">
      <c r="A1453" s="377">
        <v>161</v>
      </c>
      <c r="B1453" s="26"/>
      <c r="C1453" s="34" t="s">
        <v>34</v>
      </c>
      <c r="D1453" s="83">
        <f>VLOOKUP($A$1453,Raport1!$B$8:$T$280,4)</f>
        <v>81</v>
      </c>
      <c r="E1453" s="83">
        <f>VLOOKUP($A$1453,Raport1!$B$8:$T$280,5)</f>
        <v>75.5</v>
      </c>
      <c r="F1453" s="83">
        <f>VLOOKUP($A$1453,Raport1!$B$8:$T$280,6)</f>
        <v>74</v>
      </c>
      <c r="G1453" s="83">
        <f>VLOOKUP($A$1453,Raport1!$B$8:$T$280,7)</f>
        <v>80</v>
      </c>
      <c r="H1453" s="83">
        <f>VLOOKUP($A$1453,Raport1!$B$8:$T$280,8)</f>
        <v>88</v>
      </c>
      <c r="I1453" s="83">
        <f>VLOOKUP($A$1453,Raport1!$B$8:$T$280,9)</f>
        <v>81</v>
      </c>
      <c r="J1453" s="83">
        <f>VLOOKUP($A$1453,Raport1!$B$8:$T$280,10)</f>
        <v>83</v>
      </c>
      <c r="K1453" s="83">
        <f>VLOOKUP($A$1453,Raport1!$B$8:$T$280,11)</f>
        <v>77</v>
      </c>
      <c r="L1453" s="83">
        <f>VLOOKUP($A$1453,Raport1!$B$8:$T$280,12)</f>
        <v>82.5</v>
      </c>
      <c r="M1453" s="83">
        <f>VLOOKUP($A$1453,Raport1!$B$8:$T$280,13)</f>
        <v>79</v>
      </c>
      <c r="N1453" s="83">
        <f>VLOOKUP($A$1453,Raport1!$B$8:$T$280,14)</f>
        <v>75.5</v>
      </c>
      <c r="O1453" s="83">
        <f>VLOOKUP($A$1453,Raport1!$B$8:$T$280,15)</f>
        <v>75.5</v>
      </c>
      <c r="P1453" s="83">
        <f>VLOOKUP($A$1453,Raport1!$B$8:$T$280,16)</f>
        <v>78</v>
      </c>
      <c r="Q1453" s="83">
        <f>VLOOKUP($A$1453,Raport1!$B$8:$T$280,17)</f>
        <v>76</v>
      </c>
      <c r="R1453" s="83">
        <f>VLOOKUP($A$1453,Raport1!$B$8:$T$280,18)</f>
        <v>77.5</v>
      </c>
      <c r="S1453" s="80">
        <f t="shared" si="798"/>
        <v>1183.5</v>
      </c>
      <c r="T1453" s="80">
        <f t="shared" ref="T1453:T1461" si="800">ROUND(S1453/COUNT(D1453:R1453),2)</f>
        <v>78.900000000000006</v>
      </c>
      <c r="U1453" s="337" t="s">
        <v>203</v>
      </c>
      <c r="V1453" s="340" t="s">
        <v>33</v>
      </c>
    </row>
    <row r="1454" spans="1:22" ht="15" customHeight="1">
      <c r="A1454" s="361"/>
      <c r="B1454" s="26"/>
      <c r="C1454" s="35" t="s">
        <v>35</v>
      </c>
      <c r="D1454" s="84">
        <f>VLOOKUP($A$1453,Raport2!$B$8:$T$280,4)</f>
        <v>83</v>
      </c>
      <c r="E1454" s="84">
        <f>VLOOKUP($A$1453,Raport2!$B$8:$T$280,5)</f>
        <v>78.5</v>
      </c>
      <c r="F1454" s="84">
        <f>VLOOKUP($A$1453,Raport2!$B$8:$T$280,6)</f>
        <v>75.5</v>
      </c>
      <c r="G1454" s="84">
        <f>VLOOKUP($A$1453,Raport2!$B$8:$T$280,7)</f>
        <v>83.5</v>
      </c>
      <c r="H1454" s="84">
        <f>VLOOKUP($A$1453,Raport2!$B$8:$T$280,8)</f>
        <v>88</v>
      </c>
      <c r="I1454" s="84">
        <f>VLOOKUP($A$1453,Raport2!$B$8:$T$280,9)</f>
        <v>82</v>
      </c>
      <c r="J1454" s="84">
        <f>VLOOKUP($A$1453,Raport2!$B$8:$T$280,10)</f>
        <v>86</v>
      </c>
      <c r="K1454" s="84">
        <f>VLOOKUP($A$1453,Raport2!$B$8:$T$280,11)</f>
        <v>80.5</v>
      </c>
      <c r="L1454" s="84">
        <f>VLOOKUP($A$1453,Raport2!$B$8:$T$280,12)</f>
        <v>86.5</v>
      </c>
      <c r="M1454" s="84">
        <f>VLOOKUP($A$1453,Raport2!$B$8:$T$280,13)</f>
        <v>81.5</v>
      </c>
      <c r="N1454" s="84">
        <f>VLOOKUP($A$1453,Raport2!$B$8:$T$280,14)</f>
        <v>83</v>
      </c>
      <c r="O1454" s="84">
        <f>VLOOKUP($A$1453,Raport2!$B$8:$T$280,15)</f>
        <v>78</v>
      </c>
      <c r="P1454" s="84">
        <f>VLOOKUP($A$1453,Raport2!$B$8:$T$280,16)</f>
        <v>78.5</v>
      </c>
      <c r="Q1454" s="84">
        <f>VLOOKUP($A$1453,Raport2!$B$8:$T$280,17)</f>
        <v>78</v>
      </c>
      <c r="R1454" s="84">
        <f>VLOOKUP($A$1453,Raport2!$B$8:$T$280,18)</f>
        <v>84</v>
      </c>
      <c r="S1454" s="38">
        <f t="shared" si="798"/>
        <v>1226.5</v>
      </c>
      <c r="T1454" s="38">
        <f t="shared" si="800"/>
        <v>81.77</v>
      </c>
      <c r="U1454" s="375"/>
      <c r="V1454" s="340"/>
    </row>
    <row r="1455" spans="1:22" ht="15" customHeight="1">
      <c r="A1455" s="361"/>
      <c r="B1455" s="342" t="str">
        <f>VLOOKUP($A$1453,PresensiMIPA!$A$7:$W$360,7)</f>
        <v>R. M. HIDAYAHTULLAH HERIYANTO PUTRA</v>
      </c>
      <c r="C1455" s="35" t="s">
        <v>22</v>
      </c>
      <c r="D1455" s="84">
        <f>VLOOKUP($A$1453,Raport3!$B$8:$T$280,4)</f>
        <v>84</v>
      </c>
      <c r="E1455" s="84">
        <f>VLOOKUP($A$1453,Raport3!$B$8:$T$280,5)</f>
        <v>80</v>
      </c>
      <c r="F1455" s="84">
        <f>VLOOKUP($A$1453,Raport3!$B$8:$T$280,6)</f>
        <v>85</v>
      </c>
      <c r="G1455" s="84">
        <f>VLOOKUP($A$1453,Raport3!$B$8:$T$280,7)</f>
        <v>90</v>
      </c>
      <c r="H1455" s="84">
        <f>VLOOKUP($A$1453,Raport3!$B$8:$T$280,8)</f>
        <v>79</v>
      </c>
      <c r="I1455" s="84">
        <f>VLOOKUP($A$1453,Raport3!$B$8:$T$280,9)</f>
        <v>84.5</v>
      </c>
      <c r="J1455" s="84">
        <f>VLOOKUP($A$1453,Raport3!$B$8:$T$280,10)</f>
        <v>87.5</v>
      </c>
      <c r="K1455" s="84">
        <f>VLOOKUP($A$1453,Raport3!$B$8:$T$280,11)</f>
        <v>84</v>
      </c>
      <c r="L1455" s="84">
        <f>VLOOKUP($A$1453,Raport3!$B$8:$T$280,12)</f>
        <v>81</v>
      </c>
      <c r="M1455" s="84">
        <f>VLOOKUP($A$1453,Raport3!$B$8:$T$280,13)</f>
        <v>82.5</v>
      </c>
      <c r="N1455" s="84">
        <f>VLOOKUP($A$1453,Raport3!$B$8:$T$280,14)</f>
        <v>85.5</v>
      </c>
      <c r="O1455" s="84">
        <f>VLOOKUP($A$1453,Raport3!$B$8:$T$280,15)</f>
        <v>85</v>
      </c>
      <c r="P1455" s="84">
        <f>VLOOKUP($A$1453,Raport3!$B$8:$T$280,16)</f>
        <v>81</v>
      </c>
      <c r="Q1455" s="84">
        <f>VLOOKUP($A$1453,Raport3!$B$8:$T$280,17)</f>
        <v>82</v>
      </c>
      <c r="R1455" s="84">
        <f>VLOOKUP($A$1453,Raport3!$B$8:$T$280,18)</f>
        <v>84.5</v>
      </c>
      <c r="S1455" s="38">
        <f t="shared" si="798"/>
        <v>1255.5</v>
      </c>
      <c r="T1455" s="38">
        <f t="shared" si="800"/>
        <v>83.7</v>
      </c>
      <c r="U1455" s="375"/>
      <c r="V1455" s="340"/>
    </row>
    <row r="1456" spans="1:22" ht="15" customHeight="1">
      <c r="A1456" s="361"/>
      <c r="B1456" s="342"/>
      <c r="C1456" s="35" t="s">
        <v>23</v>
      </c>
      <c r="D1456" s="84">
        <f>VLOOKUP($A$1453,Raport4!$B$8:$T$255,4)</f>
        <v>83</v>
      </c>
      <c r="E1456" s="84">
        <f>VLOOKUP($A$1453,Raport4!$B$8:$T$255,5)</f>
        <v>82.5</v>
      </c>
      <c r="F1456" s="84">
        <f>VLOOKUP($A$1453,Raport4!$B$8:$T$255,6)</f>
        <v>86</v>
      </c>
      <c r="G1456" s="84">
        <f>VLOOKUP($A$1453,Raport4!$B$8:$T$255,7)</f>
        <v>91</v>
      </c>
      <c r="H1456" s="84">
        <f>VLOOKUP($A$1453,Raport4!$B$8:$T$255,8)</f>
        <v>85</v>
      </c>
      <c r="I1456" s="84">
        <f>VLOOKUP($A$1453,Raport4!$B$8:$T$255,9)</f>
        <v>85</v>
      </c>
      <c r="J1456" s="84">
        <f>VLOOKUP($A$1453,Raport4!$B$8:$T$255,10)</f>
        <v>94</v>
      </c>
      <c r="K1456" s="84">
        <f>VLOOKUP($A$1453,Raport4!$B$8:$T$255,11)</f>
        <v>87</v>
      </c>
      <c r="L1456" s="84">
        <f>VLOOKUP($A$1453,Raport4!$B$8:$T$255,12)</f>
        <v>84</v>
      </c>
      <c r="M1456" s="84">
        <f>VLOOKUP($A$1453,Raport4!$B$8:$T$255,12)</f>
        <v>84</v>
      </c>
      <c r="N1456" s="84">
        <f>VLOOKUP($A$1453,Raport4!$B$8:$T$255,14)</f>
        <v>87</v>
      </c>
      <c r="O1456" s="84">
        <f>VLOOKUP($A$1453,Raport4!$B$8:$T$255,15)</f>
        <v>85</v>
      </c>
      <c r="P1456" s="84">
        <f>VLOOKUP($A$1453,Raport4!$B$8:$T$255,16)</f>
        <v>81</v>
      </c>
      <c r="Q1456" s="84">
        <f>VLOOKUP($A$1453,Raport4!$B$8:$T$255,17)</f>
        <v>84</v>
      </c>
      <c r="R1456" s="84">
        <f>VLOOKUP($A$1453,Raport4!$B$8:$T$255,18)</f>
        <v>85</v>
      </c>
      <c r="S1456" s="38">
        <f t="shared" si="798"/>
        <v>1283.5</v>
      </c>
      <c r="T1456" s="38">
        <f t="shared" si="800"/>
        <v>85.57</v>
      </c>
      <c r="U1456" s="375"/>
      <c r="V1456" s="340"/>
    </row>
    <row r="1457" spans="1:22" ht="15" customHeight="1">
      <c r="A1457" s="361"/>
      <c r="B1457" s="77" t="str">
        <f>VLOOKUP($A$1453,PresensiMIPA!$A$7:$W$360,4)</f>
        <v>3526012304040002</v>
      </c>
      <c r="C1457" s="35" t="s">
        <v>24</v>
      </c>
      <c r="D1457" s="84">
        <f>VLOOKUP($A$1453,Raport5!$B$8:$T$280,4)</f>
        <v>89.5</v>
      </c>
      <c r="E1457" s="84">
        <f>VLOOKUP($A$1453,Raport5!$B$8:$T$280,5)</f>
        <v>88.5</v>
      </c>
      <c r="F1457" s="84">
        <f>VLOOKUP($A$1453,Raport5!$B$8:$T$280,6)</f>
        <v>82</v>
      </c>
      <c r="G1457" s="84">
        <f>VLOOKUP($A$1453,Raport5!$B$8:$T$280,7)</f>
        <v>92</v>
      </c>
      <c r="H1457" s="84">
        <f>VLOOKUP($A$1453,Raport5!$B$8:$T$280,8)</f>
        <v>94</v>
      </c>
      <c r="I1457" s="84">
        <f>VLOOKUP($A$1453,Raport5!$B$8:$T$280,9)</f>
        <v>85</v>
      </c>
      <c r="J1457" s="84">
        <f>VLOOKUP($A$1453,Raport5!$B$8:$T$280,10)</f>
        <v>95.5</v>
      </c>
      <c r="K1457" s="84">
        <f>VLOOKUP($A$1453,Raport5!$B$8:$T$280,11)</f>
        <v>91.5</v>
      </c>
      <c r="L1457" s="84">
        <f>VLOOKUP($A$1453,Raport5!$B$8:$T$280,12)</f>
        <v>90</v>
      </c>
      <c r="M1457" s="84">
        <f>VLOOKUP($A$1453,Raport5!$B$8:$T$280,13)</f>
        <v>88</v>
      </c>
      <c r="N1457" s="84">
        <f>VLOOKUP($A$1453,Raport5!$B$8:$T$280,14)</f>
        <v>89</v>
      </c>
      <c r="O1457" s="84">
        <f>VLOOKUP($A$1453,Raport5!$B$8:$T$280,15)</f>
        <v>91</v>
      </c>
      <c r="P1457" s="84">
        <f>VLOOKUP($A$1453,Raport5!$B$8:$T$280,16)</f>
        <v>85</v>
      </c>
      <c r="Q1457" s="84">
        <f>VLOOKUP($A$1453,Raport5!$B$8:$T$280,17)</f>
        <v>89.5</v>
      </c>
      <c r="R1457" s="84">
        <f>VLOOKUP($A$1453,Raport5!$B$8:$T$280,18)</f>
        <v>84.5</v>
      </c>
      <c r="S1457" s="38">
        <f t="shared" si="798"/>
        <v>1335</v>
      </c>
      <c r="T1457" s="38">
        <f t="shared" si="800"/>
        <v>89</v>
      </c>
      <c r="U1457" s="375"/>
      <c r="V1457" s="340"/>
    </row>
    <row r="1458" spans="1:22" ht="15" customHeight="1">
      <c r="A1458" s="361"/>
      <c r="B1458" s="78">
        <f>VLOOKUP($A$1453,PresensiMIPA!$A$7:$W$360,2)</f>
        <v>12438</v>
      </c>
      <c r="C1458" s="35" t="s">
        <v>67</v>
      </c>
      <c r="D1458" s="84">
        <f>VLOOKUP($A$1453,Raport6!$B$8:$T$280,4)</f>
        <v>93</v>
      </c>
      <c r="E1458" s="84">
        <f>VLOOKUP($A$1453,Raport6!$B$8:$T$280,5)</f>
        <v>93.5</v>
      </c>
      <c r="F1458" s="84">
        <f>VLOOKUP($A$1453,Raport6!$B$8:$T$280,6)</f>
        <v>86</v>
      </c>
      <c r="G1458" s="84">
        <f>VLOOKUP($A$1453,Raport6!$B$8:$T$280,7)</f>
        <v>92</v>
      </c>
      <c r="H1458" s="84">
        <f>VLOOKUP($A$1453,Raport6!$B$8:$T$280,8)</f>
        <v>94</v>
      </c>
      <c r="I1458" s="84">
        <f>VLOOKUP($A$1453,Raport6!$B$8:$T$280,9)</f>
        <v>85.5</v>
      </c>
      <c r="J1458" s="84">
        <f>VLOOKUP($A$1453,Raport6!$B$8:$T$280,10)</f>
        <v>97.5</v>
      </c>
      <c r="K1458" s="84">
        <f>VLOOKUP($A$1453,Raport6!$B$8:$T$280,11)</f>
        <v>95.5</v>
      </c>
      <c r="L1458" s="84">
        <f>VLOOKUP($A$1453,Raport6!$B$8:$T$280,12)</f>
        <v>93</v>
      </c>
      <c r="M1458" s="84">
        <f>VLOOKUP($A$1453,Raport6!$B$8:$T$280,13)</f>
        <v>92</v>
      </c>
      <c r="N1458" s="84">
        <f>VLOOKUP($A$1453,Raport6!$B$8:$T$280,14)</f>
        <v>88.5</v>
      </c>
      <c r="O1458" s="84">
        <f>VLOOKUP($A$1453,Raport6!$B$8:$T$280,15)</f>
        <v>90</v>
      </c>
      <c r="P1458" s="84">
        <f>VLOOKUP($A$1453,Raport6!$B$8:$T$280,16)</f>
        <v>85.5</v>
      </c>
      <c r="Q1458" s="84">
        <f>VLOOKUP($A$1453,Raport6!$B$8:$T$280,17)</f>
        <v>89.5</v>
      </c>
      <c r="R1458" s="84">
        <f>VLOOKUP($A$1453,Raport6!$B$8:$T$280,18)</f>
        <v>88.5</v>
      </c>
      <c r="S1458" s="38">
        <f t="shared" si="798"/>
        <v>1364</v>
      </c>
      <c r="T1458" s="38">
        <f t="shared" si="800"/>
        <v>90.93</v>
      </c>
      <c r="U1458" s="375"/>
      <c r="V1458" s="340"/>
    </row>
    <row r="1459" spans="1:22" ht="15" customHeight="1">
      <c r="A1459" s="361"/>
      <c r="B1459" s="78" t="str">
        <f>VLOOKUP($A$1453,PresensiMIPA!$A$7:$W$360,3)</f>
        <v>0045892375</v>
      </c>
      <c r="C1459" s="28" t="s">
        <v>21</v>
      </c>
      <c r="D1459" s="40">
        <f t="shared" ref="D1459:S1459" si="801">ROUND(((D1453+D1454+D1455+D1456+D1457+D1458)/6),2)</f>
        <v>85.58</v>
      </c>
      <c r="E1459" s="40">
        <f t="shared" si="801"/>
        <v>83.08</v>
      </c>
      <c r="F1459" s="40">
        <f t="shared" si="801"/>
        <v>81.42</v>
      </c>
      <c r="G1459" s="40">
        <f t="shared" si="801"/>
        <v>88.08</v>
      </c>
      <c r="H1459" s="40">
        <f t="shared" si="801"/>
        <v>88</v>
      </c>
      <c r="I1459" s="40">
        <f t="shared" si="801"/>
        <v>83.83</v>
      </c>
      <c r="J1459" s="40">
        <f t="shared" si="801"/>
        <v>90.58</v>
      </c>
      <c r="K1459" s="40">
        <f t="shared" si="801"/>
        <v>85.92</v>
      </c>
      <c r="L1459" s="40">
        <f t="shared" si="801"/>
        <v>86.17</v>
      </c>
      <c r="M1459" s="40">
        <f t="shared" ref="M1459" si="802">ROUND(((M1453+M1454+M1455+M1456+M1457+M1458)/6),2)</f>
        <v>84.5</v>
      </c>
      <c r="N1459" s="40">
        <f t="shared" si="801"/>
        <v>84.75</v>
      </c>
      <c r="O1459" s="40">
        <f t="shared" si="801"/>
        <v>84.08</v>
      </c>
      <c r="P1459" s="40">
        <f t="shared" si="801"/>
        <v>81.5</v>
      </c>
      <c r="Q1459" s="40">
        <f t="shared" si="801"/>
        <v>83.17</v>
      </c>
      <c r="R1459" s="40">
        <f t="shared" si="801"/>
        <v>84</v>
      </c>
      <c r="S1459" s="39">
        <f t="shared" si="801"/>
        <v>1274.67</v>
      </c>
      <c r="T1459" s="40">
        <f t="shared" si="800"/>
        <v>84.98</v>
      </c>
      <c r="U1459" s="375"/>
      <c r="V1459" s="340"/>
    </row>
    <row r="1460" spans="1:22" ht="15" customHeight="1">
      <c r="A1460" s="361"/>
      <c r="B1460" s="78"/>
      <c r="C1460" s="28" t="s">
        <v>206</v>
      </c>
      <c r="D1460" s="79">
        <f>VLOOKUP($A$1453,'Nilai USP'!$B$8:$T$280,4)</f>
        <v>98</v>
      </c>
      <c r="E1460" s="79">
        <f>VLOOKUP($A$1453,'Nilai USP'!$B$8:$T$280,5)</f>
        <v>88.461538461538467</v>
      </c>
      <c r="F1460" s="79">
        <f>VLOOKUP($A$1453,'Nilai USP'!$B$8:$T$280,6)</f>
        <v>94</v>
      </c>
      <c r="G1460" s="79">
        <f>VLOOKUP($A$1453,'Nilai USP'!$B$8:$T$280,7)</f>
        <v>95</v>
      </c>
      <c r="H1460" s="79">
        <f>VLOOKUP($A$1453,'Nilai USP'!$B$8:$T$280,8)</f>
        <v>86</v>
      </c>
      <c r="I1460" s="79">
        <f>VLOOKUP($A$1453,'Nilai USP'!$B$8:$T$280,9)</f>
        <v>90</v>
      </c>
      <c r="J1460" s="79">
        <f>VLOOKUP($A$1453,'Nilai USP'!$B$8:$T$280,10)</f>
        <v>92</v>
      </c>
      <c r="K1460" s="79">
        <f>VLOOKUP($A$1453,'Nilai USP'!$B$8:$T$280,11)</f>
        <v>95</v>
      </c>
      <c r="L1460" s="79">
        <f>VLOOKUP($A$1453,'Nilai USP'!$B$8:$T$280,12)</f>
        <v>93</v>
      </c>
      <c r="M1460" s="79">
        <f>VLOOKUP($A$1453,'Nilai USP'!$B$8:$T$280,13)</f>
        <v>95.588235294117652</v>
      </c>
      <c r="N1460" s="79">
        <f>VLOOKUP($A$1453,'Nilai USP'!$B$8:$T$280,14)</f>
        <v>83</v>
      </c>
      <c r="O1460" s="79">
        <f>VLOOKUP($A$1453,'Nilai USP'!$B$8:$T$280,15)</f>
        <v>90</v>
      </c>
      <c r="P1460" s="79">
        <f>VLOOKUP($A$1453,'Nilai USP'!$B$8:$T$280,16)</f>
        <v>83</v>
      </c>
      <c r="Q1460" s="79">
        <f>VLOOKUP($A$1453,'Nilai USP'!$B$8:$T$280,17)</f>
        <v>78</v>
      </c>
      <c r="R1460" s="79">
        <f>VLOOKUP($A$1453,'Nilai USP'!$B$8:$T$280,18)</f>
        <v>85</v>
      </c>
      <c r="S1460" s="38">
        <f t="shared" ref="S1460:S1467" si="803">SUM(D1460:R1460)</f>
        <v>1346.0497737556561</v>
      </c>
      <c r="T1460" s="38">
        <f t="shared" si="800"/>
        <v>89.74</v>
      </c>
      <c r="U1460" s="375"/>
      <c r="V1460" s="340"/>
    </row>
    <row r="1461" spans="1:22" ht="15" customHeight="1" thickBot="1">
      <c r="A1461" s="362"/>
      <c r="B1461" s="29"/>
      <c r="C1461" s="37" t="s">
        <v>205</v>
      </c>
      <c r="D1461" s="41">
        <f t="shared" ref="D1461:R1461" si="804">ROUND((D1459*$V$6+D1460*$V$7),0)</f>
        <v>92</v>
      </c>
      <c r="E1461" s="41">
        <f t="shared" si="804"/>
        <v>86</v>
      </c>
      <c r="F1461" s="41">
        <f t="shared" si="804"/>
        <v>88</v>
      </c>
      <c r="G1461" s="41">
        <f t="shared" si="804"/>
        <v>92</v>
      </c>
      <c r="H1461" s="41">
        <f t="shared" si="804"/>
        <v>87</v>
      </c>
      <c r="I1461" s="41">
        <f t="shared" si="804"/>
        <v>87</v>
      </c>
      <c r="J1461" s="41">
        <f t="shared" si="804"/>
        <v>91</v>
      </c>
      <c r="K1461" s="41">
        <f t="shared" si="804"/>
        <v>90</v>
      </c>
      <c r="L1461" s="41">
        <f t="shared" si="804"/>
        <v>90</v>
      </c>
      <c r="M1461" s="41">
        <f t="shared" si="804"/>
        <v>90</v>
      </c>
      <c r="N1461" s="41">
        <f t="shared" si="804"/>
        <v>84</v>
      </c>
      <c r="O1461" s="41">
        <f t="shared" si="804"/>
        <v>87</v>
      </c>
      <c r="P1461" s="41">
        <f t="shared" si="804"/>
        <v>82</v>
      </c>
      <c r="Q1461" s="41">
        <f t="shared" si="804"/>
        <v>81</v>
      </c>
      <c r="R1461" s="41">
        <f t="shared" si="804"/>
        <v>85</v>
      </c>
      <c r="S1461" s="41">
        <f t="shared" si="803"/>
        <v>1312</v>
      </c>
      <c r="T1461" s="41">
        <f t="shared" si="800"/>
        <v>87.47</v>
      </c>
      <c r="U1461" s="376"/>
      <c r="V1461" s="341"/>
    </row>
    <row r="1462" spans="1:22" ht="15" customHeight="1" thickTop="1">
      <c r="A1462" s="377">
        <v>162</v>
      </c>
      <c r="B1462" s="26"/>
      <c r="C1462" s="34" t="s">
        <v>34</v>
      </c>
      <c r="D1462" s="83">
        <f>VLOOKUP($A$1462,Raport1!$B$8:$T$280,4)</f>
        <v>75</v>
      </c>
      <c r="E1462" s="83">
        <f>VLOOKUP($A$1462,Raport1!$B$8:$T$280,5)</f>
        <v>78.5</v>
      </c>
      <c r="F1462" s="83">
        <f>VLOOKUP($A$1462,Raport1!$B$8:$T$280,6)</f>
        <v>74</v>
      </c>
      <c r="G1462" s="83">
        <f>VLOOKUP($A$1462,Raport1!$B$8:$T$280,7)</f>
        <v>75</v>
      </c>
      <c r="H1462" s="83">
        <f>VLOOKUP($A$1462,Raport1!$B$8:$T$280,8)</f>
        <v>82</v>
      </c>
      <c r="I1462" s="83">
        <f>VLOOKUP($A$1462,Raport1!$B$8:$T$280,9)</f>
        <v>78.5</v>
      </c>
      <c r="J1462" s="83">
        <f>VLOOKUP($A$1462,Raport1!$B$8:$T$280,10)</f>
        <v>80</v>
      </c>
      <c r="K1462" s="83">
        <f>VLOOKUP($A$1462,Raport1!$B$8:$T$280,11)</f>
        <v>78</v>
      </c>
      <c r="L1462" s="83">
        <f>VLOOKUP($A$1462,Raport1!$B$8:$T$280,12)</f>
        <v>83</v>
      </c>
      <c r="M1462" s="83">
        <f>VLOOKUP($A$1462,Raport1!$B$8:$T$280,13)</f>
        <v>75</v>
      </c>
      <c r="N1462" s="83">
        <f>VLOOKUP($A$1462,Raport1!$B$8:$T$280,14)</f>
        <v>70</v>
      </c>
      <c r="O1462" s="83">
        <f>VLOOKUP($A$1462,Raport1!$B$8:$T$280,15)</f>
        <v>75.5</v>
      </c>
      <c r="P1462" s="83">
        <f>VLOOKUP($A$1462,Raport1!$B$8:$T$280,16)</f>
        <v>79.5</v>
      </c>
      <c r="Q1462" s="83">
        <f>VLOOKUP($A$1462,Raport1!$B$8:$T$280,17)</f>
        <v>75</v>
      </c>
      <c r="R1462" s="83">
        <f>VLOOKUP($A$1462,Raport1!$B$8:$T$280,18)</f>
        <v>76</v>
      </c>
      <c r="S1462" s="80">
        <f t="shared" si="803"/>
        <v>1155</v>
      </c>
      <c r="T1462" s="80">
        <f t="shared" ref="T1462:T1470" si="805">ROUND(S1462/COUNT(D1462:R1462),2)</f>
        <v>77</v>
      </c>
      <c r="U1462" s="337" t="s">
        <v>203</v>
      </c>
      <c r="V1462" s="340" t="s">
        <v>33</v>
      </c>
    </row>
    <row r="1463" spans="1:22" ht="15" customHeight="1">
      <c r="A1463" s="361"/>
      <c r="B1463" s="26"/>
      <c r="C1463" s="35" t="s">
        <v>35</v>
      </c>
      <c r="D1463" s="84">
        <f>VLOOKUP($A$1462,Raport2!$B$8:$T$280,4)</f>
        <v>77.5</v>
      </c>
      <c r="E1463" s="84">
        <f>VLOOKUP($A$1462,Raport2!$B$8:$T$280,5)</f>
        <v>79</v>
      </c>
      <c r="F1463" s="84">
        <f>VLOOKUP($A$1462,Raport2!$B$8:$T$280,6)</f>
        <v>74.5</v>
      </c>
      <c r="G1463" s="84">
        <f>VLOOKUP($A$1462,Raport2!$B$8:$T$280,7)</f>
        <v>80</v>
      </c>
      <c r="H1463" s="84">
        <f>VLOOKUP($A$1462,Raport2!$B$8:$T$280,8)</f>
        <v>82</v>
      </c>
      <c r="I1463" s="84">
        <f>VLOOKUP($A$1462,Raport2!$B$8:$T$280,9)</f>
        <v>81</v>
      </c>
      <c r="J1463" s="84">
        <f>VLOOKUP($A$1462,Raport2!$B$8:$T$280,10)</f>
        <v>86</v>
      </c>
      <c r="K1463" s="84">
        <f>VLOOKUP($A$1462,Raport2!$B$8:$T$280,11)</f>
        <v>80</v>
      </c>
      <c r="L1463" s="84">
        <f>VLOOKUP($A$1462,Raport2!$B$8:$T$280,12)</f>
        <v>86</v>
      </c>
      <c r="M1463" s="84">
        <f>VLOOKUP($A$1462,Raport2!$B$8:$T$280,13)</f>
        <v>77.5</v>
      </c>
      <c r="N1463" s="84">
        <f>VLOOKUP($A$1462,Raport2!$B$8:$T$280,14)</f>
        <v>75</v>
      </c>
      <c r="O1463" s="84">
        <f>VLOOKUP($A$1462,Raport2!$B$8:$T$280,15)</f>
        <v>80.5</v>
      </c>
      <c r="P1463" s="84">
        <f>VLOOKUP($A$1462,Raport2!$B$8:$T$280,16)</f>
        <v>79.5</v>
      </c>
      <c r="Q1463" s="84">
        <f>VLOOKUP($A$1462,Raport2!$B$8:$T$280,17)</f>
        <v>76.5</v>
      </c>
      <c r="R1463" s="84">
        <f>VLOOKUP($A$1462,Raport2!$B$8:$T$280,18)</f>
        <v>83</v>
      </c>
      <c r="S1463" s="38">
        <f t="shared" si="803"/>
        <v>1198</v>
      </c>
      <c r="T1463" s="38">
        <f t="shared" si="805"/>
        <v>79.87</v>
      </c>
      <c r="U1463" s="375"/>
      <c r="V1463" s="340"/>
    </row>
    <row r="1464" spans="1:22" ht="15" customHeight="1">
      <c r="A1464" s="361"/>
      <c r="B1464" s="342" t="str">
        <f>VLOOKUP($A$1462,PresensiMIPA!$A$7:$W$360,7)</f>
        <v>Ratri Anugerah</v>
      </c>
      <c r="C1464" s="35" t="s">
        <v>22</v>
      </c>
      <c r="D1464" s="84">
        <f>VLOOKUP($A$1462,Raport3!$B$8:$T$280,4)</f>
        <v>80.5</v>
      </c>
      <c r="E1464" s="84">
        <f>VLOOKUP($A$1462,Raport3!$B$8:$T$280,5)</f>
        <v>80</v>
      </c>
      <c r="F1464" s="84">
        <f>VLOOKUP($A$1462,Raport3!$B$8:$T$280,6)</f>
        <v>81.5</v>
      </c>
      <c r="G1464" s="84">
        <f>VLOOKUP($A$1462,Raport3!$B$8:$T$280,7)</f>
        <v>82</v>
      </c>
      <c r="H1464" s="84">
        <f>VLOOKUP($A$1462,Raport3!$B$8:$T$280,8)</f>
        <v>80</v>
      </c>
      <c r="I1464" s="84">
        <f>VLOOKUP($A$1462,Raport3!$B$8:$T$280,9)</f>
        <v>85</v>
      </c>
      <c r="J1464" s="84">
        <f>VLOOKUP($A$1462,Raport3!$B$8:$T$280,10)</f>
        <v>84</v>
      </c>
      <c r="K1464" s="84">
        <f>VLOOKUP($A$1462,Raport3!$B$8:$T$280,11)</f>
        <v>84</v>
      </c>
      <c r="L1464" s="84">
        <f>VLOOKUP($A$1462,Raport3!$B$8:$T$280,12)</f>
        <v>82</v>
      </c>
      <c r="M1464" s="84">
        <f>VLOOKUP($A$1462,Raport3!$B$8:$T$280,13)</f>
        <v>80.5</v>
      </c>
      <c r="N1464" s="84">
        <f>VLOOKUP($A$1462,Raport3!$B$8:$T$280,14)</f>
        <v>81.5</v>
      </c>
      <c r="O1464" s="84">
        <f>VLOOKUP($A$1462,Raport3!$B$8:$T$280,15)</f>
        <v>81</v>
      </c>
      <c r="P1464" s="84">
        <f>VLOOKUP($A$1462,Raport3!$B$8:$T$280,16)</f>
        <v>82</v>
      </c>
      <c r="Q1464" s="84">
        <f>VLOOKUP($A$1462,Raport3!$B$8:$T$280,17)</f>
        <v>80</v>
      </c>
      <c r="R1464" s="84">
        <f>VLOOKUP($A$1462,Raport3!$B$8:$T$280,18)</f>
        <v>83.5</v>
      </c>
      <c r="S1464" s="38">
        <f t="shared" si="803"/>
        <v>1227.5</v>
      </c>
      <c r="T1464" s="38">
        <f t="shared" si="805"/>
        <v>81.83</v>
      </c>
      <c r="U1464" s="375"/>
      <c r="V1464" s="340"/>
    </row>
    <row r="1465" spans="1:22" ht="15" customHeight="1">
      <c r="A1465" s="361"/>
      <c r="B1465" s="342"/>
      <c r="C1465" s="35" t="s">
        <v>23</v>
      </c>
      <c r="D1465" s="84">
        <f>VLOOKUP($A$1462,Raport4!$B$8:$T$255,4)</f>
        <v>86</v>
      </c>
      <c r="E1465" s="84">
        <f>VLOOKUP($A$1462,Raport4!$B$8:$T$255,5)</f>
        <v>82.5</v>
      </c>
      <c r="F1465" s="84">
        <f>VLOOKUP($A$1462,Raport4!$B$8:$T$255,6)</f>
        <v>82.5</v>
      </c>
      <c r="G1465" s="84">
        <f>VLOOKUP($A$1462,Raport4!$B$8:$T$255,7)</f>
        <v>83</v>
      </c>
      <c r="H1465" s="84">
        <f>VLOOKUP($A$1462,Raport4!$B$8:$T$255,8)</f>
        <v>85</v>
      </c>
      <c r="I1465" s="84">
        <f>VLOOKUP($A$1462,Raport4!$B$8:$T$255,9)</f>
        <v>85</v>
      </c>
      <c r="J1465" s="84">
        <f>VLOOKUP($A$1462,Raport4!$B$8:$T$255,10)</f>
        <v>88</v>
      </c>
      <c r="K1465" s="84">
        <f>VLOOKUP($A$1462,Raport4!$B$8:$T$255,11)</f>
        <v>86</v>
      </c>
      <c r="L1465" s="84">
        <f>VLOOKUP($A$1462,Raport4!$B$8:$T$255,12)</f>
        <v>85.5</v>
      </c>
      <c r="M1465" s="84">
        <f>VLOOKUP($A$1462,Raport4!$B$8:$T$255,12)</f>
        <v>85.5</v>
      </c>
      <c r="N1465" s="84">
        <f>VLOOKUP($A$1462,Raport4!$B$8:$T$255,14)</f>
        <v>83.5</v>
      </c>
      <c r="O1465" s="84">
        <f>VLOOKUP($A$1462,Raport4!$B$8:$T$255,15)</f>
        <v>82</v>
      </c>
      <c r="P1465" s="84">
        <f>VLOOKUP($A$1462,Raport4!$B$8:$T$255,16)</f>
        <v>81.5</v>
      </c>
      <c r="Q1465" s="84">
        <f>VLOOKUP($A$1462,Raport4!$B$8:$T$255,17)</f>
        <v>83</v>
      </c>
      <c r="R1465" s="84">
        <f>VLOOKUP($A$1462,Raport4!$B$8:$T$255,18)</f>
        <v>85</v>
      </c>
      <c r="S1465" s="38">
        <f t="shared" si="803"/>
        <v>1264</v>
      </c>
      <c r="T1465" s="38">
        <f t="shared" si="805"/>
        <v>84.27</v>
      </c>
      <c r="U1465" s="375"/>
      <c r="V1465" s="340"/>
    </row>
    <row r="1466" spans="1:22" ht="15" customHeight="1">
      <c r="A1466" s="361"/>
      <c r="B1466" s="77" t="str">
        <f>VLOOKUP($A$1462,PresensiMIPA!$A$7:$W$360,4)</f>
        <v>3526034301030005</v>
      </c>
      <c r="C1466" s="35" t="s">
        <v>24</v>
      </c>
      <c r="D1466" s="84">
        <f>VLOOKUP($A$1462,Raport5!$B$8:$T$280,4)</f>
        <v>86.5</v>
      </c>
      <c r="E1466" s="84">
        <f>VLOOKUP($A$1462,Raport5!$B$8:$T$280,5)</f>
        <v>86</v>
      </c>
      <c r="F1466" s="84">
        <f>VLOOKUP($A$1462,Raport5!$B$8:$T$280,6)</f>
        <v>81</v>
      </c>
      <c r="G1466" s="84">
        <f>VLOOKUP($A$1462,Raport5!$B$8:$T$280,7)</f>
        <v>84</v>
      </c>
      <c r="H1466" s="84">
        <f>VLOOKUP($A$1462,Raport5!$B$8:$T$280,8)</f>
        <v>87</v>
      </c>
      <c r="I1466" s="84">
        <f>VLOOKUP($A$1462,Raport5!$B$8:$T$280,9)</f>
        <v>85</v>
      </c>
      <c r="J1466" s="84">
        <f>VLOOKUP($A$1462,Raport5!$B$8:$T$280,10)</f>
        <v>92</v>
      </c>
      <c r="K1466" s="84">
        <f>VLOOKUP($A$1462,Raport5!$B$8:$T$280,11)</f>
        <v>91.5</v>
      </c>
      <c r="L1466" s="84">
        <f>VLOOKUP($A$1462,Raport5!$B$8:$T$280,12)</f>
        <v>89.5</v>
      </c>
      <c r="M1466" s="84">
        <f>VLOOKUP($A$1462,Raport5!$B$8:$T$280,13)</f>
        <v>83</v>
      </c>
      <c r="N1466" s="84">
        <f>VLOOKUP($A$1462,Raport5!$B$8:$T$280,14)</f>
        <v>86</v>
      </c>
      <c r="O1466" s="84">
        <f>VLOOKUP($A$1462,Raport5!$B$8:$T$280,15)</f>
        <v>81.5</v>
      </c>
      <c r="P1466" s="84">
        <f>VLOOKUP($A$1462,Raport5!$B$8:$T$280,16)</f>
        <v>81.5</v>
      </c>
      <c r="Q1466" s="84">
        <f>VLOOKUP($A$1462,Raport5!$B$8:$T$280,17)</f>
        <v>86.5</v>
      </c>
      <c r="R1466" s="84">
        <f>VLOOKUP($A$1462,Raport5!$B$8:$T$280,18)</f>
        <v>84.5</v>
      </c>
      <c r="S1466" s="38">
        <f t="shared" si="803"/>
        <v>1285.5</v>
      </c>
      <c r="T1466" s="38">
        <f t="shared" si="805"/>
        <v>85.7</v>
      </c>
      <c r="U1466" s="375"/>
      <c r="V1466" s="340"/>
    </row>
    <row r="1467" spans="1:22" ht="15" customHeight="1">
      <c r="A1467" s="361"/>
      <c r="B1467" s="78">
        <f>VLOOKUP($A$1462,PresensiMIPA!$A$7:$W$360,2)</f>
        <v>12452</v>
      </c>
      <c r="C1467" s="35" t="s">
        <v>67</v>
      </c>
      <c r="D1467" s="84">
        <f>VLOOKUP($A$1462,Raport6!$B$8:$T$280,4)</f>
        <v>91.5</v>
      </c>
      <c r="E1467" s="84">
        <f>VLOOKUP($A$1462,Raport6!$B$8:$T$280,5)</f>
        <v>88</v>
      </c>
      <c r="F1467" s="84">
        <f>VLOOKUP($A$1462,Raport6!$B$8:$T$280,6)</f>
        <v>84.5</v>
      </c>
      <c r="G1467" s="84">
        <f>VLOOKUP($A$1462,Raport6!$B$8:$T$280,7)</f>
        <v>84</v>
      </c>
      <c r="H1467" s="84">
        <f>VLOOKUP($A$1462,Raport6!$B$8:$T$280,8)</f>
        <v>88</v>
      </c>
      <c r="I1467" s="84">
        <f>VLOOKUP($A$1462,Raport6!$B$8:$T$280,9)</f>
        <v>85</v>
      </c>
      <c r="J1467" s="84">
        <f>VLOOKUP($A$1462,Raport6!$B$8:$T$280,10)</f>
        <v>94</v>
      </c>
      <c r="K1467" s="84">
        <f>VLOOKUP($A$1462,Raport6!$B$8:$T$280,11)</f>
        <v>95.5</v>
      </c>
      <c r="L1467" s="84">
        <f>VLOOKUP($A$1462,Raport6!$B$8:$T$280,12)</f>
        <v>90.5</v>
      </c>
      <c r="M1467" s="84">
        <f>VLOOKUP($A$1462,Raport6!$B$8:$T$280,13)</f>
        <v>87</v>
      </c>
      <c r="N1467" s="84">
        <f>VLOOKUP($A$1462,Raport6!$B$8:$T$280,14)</f>
        <v>88.5</v>
      </c>
      <c r="O1467" s="84">
        <f>VLOOKUP($A$1462,Raport6!$B$8:$T$280,15)</f>
        <v>84</v>
      </c>
      <c r="P1467" s="84">
        <f>VLOOKUP($A$1462,Raport6!$B$8:$T$280,16)</f>
        <v>84</v>
      </c>
      <c r="Q1467" s="84">
        <f>VLOOKUP($A$1462,Raport6!$B$8:$T$280,17)</f>
        <v>86.5</v>
      </c>
      <c r="R1467" s="84">
        <f>VLOOKUP($A$1462,Raport6!$B$8:$T$280,18)</f>
        <v>88.5</v>
      </c>
      <c r="S1467" s="38">
        <f t="shared" si="803"/>
        <v>1319.5</v>
      </c>
      <c r="T1467" s="38">
        <f t="shared" si="805"/>
        <v>87.97</v>
      </c>
      <c r="U1467" s="375"/>
      <c r="V1467" s="340"/>
    </row>
    <row r="1468" spans="1:22" ht="15" customHeight="1">
      <c r="A1468" s="361"/>
      <c r="B1468" s="78" t="str">
        <f>VLOOKUP($A$1462,PresensiMIPA!$A$7:$W$360,3)</f>
        <v>0038872118</v>
      </c>
      <c r="C1468" s="28" t="s">
        <v>21</v>
      </c>
      <c r="D1468" s="40">
        <f t="shared" ref="D1468:S1468" si="806">ROUND(((D1462+D1463+D1464+D1465+D1466+D1467)/6),2)</f>
        <v>82.83</v>
      </c>
      <c r="E1468" s="40">
        <f t="shared" si="806"/>
        <v>82.33</v>
      </c>
      <c r="F1468" s="40">
        <f t="shared" si="806"/>
        <v>79.67</v>
      </c>
      <c r="G1468" s="40">
        <f t="shared" si="806"/>
        <v>81.33</v>
      </c>
      <c r="H1468" s="40">
        <f t="shared" si="806"/>
        <v>84</v>
      </c>
      <c r="I1468" s="40">
        <f t="shared" si="806"/>
        <v>83.25</v>
      </c>
      <c r="J1468" s="40">
        <f t="shared" si="806"/>
        <v>87.33</v>
      </c>
      <c r="K1468" s="40">
        <f t="shared" si="806"/>
        <v>85.83</v>
      </c>
      <c r="L1468" s="40">
        <f t="shared" si="806"/>
        <v>86.08</v>
      </c>
      <c r="M1468" s="40">
        <f t="shared" ref="M1468" si="807">ROUND(((M1462+M1463+M1464+M1465+M1466+M1467)/6),2)</f>
        <v>81.42</v>
      </c>
      <c r="N1468" s="40">
        <f t="shared" si="806"/>
        <v>80.75</v>
      </c>
      <c r="O1468" s="40">
        <f t="shared" si="806"/>
        <v>80.75</v>
      </c>
      <c r="P1468" s="40">
        <f t="shared" si="806"/>
        <v>81.33</v>
      </c>
      <c r="Q1468" s="40">
        <f t="shared" si="806"/>
        <v>81.25</v>
      </c>
      <c r="R1468" s="40">
        <f t="shared" si="806"/>
        <v>83.42</v>
      </c>
      <c r="S1468" s="39">
        <f t="shared" si="806"/>
        <v>1241.58</v>
      </c>
      <c r="T1468" s="40">
        <f t="shared" si="805"/>
        <v>82.77</v>
      </c>
      <c r="U1468" s="375"/>
      <c r="V1468" s="340"/>
    </row>
    <row r="1469" spans="1:22" ht="15" customHeight="1">
      <c r="A1469" s="361"/>
      <c r="B1469" s="78"/>
      <c r="C1469" s="28" t="s">
        <v>206</v>
      </c>
      <c r="D1469" s="79">
        <f>VLOOKUP($A$1462,'Nilai USP'!$B$8:$T$280,4)</f>
        <v>86</v>
      </c>
      <c r="E1469" s="79">
        <f>VLOOKUP($A$1462,'Nilai USP'!$B$8:$T$280,5)</f>
        <v>86.92307692307692</v>
      </c>
      <c r="F1469" s="79">
        <f>VLOOKUP($A$1462,'Nilai USP'!$B$8:$T$280,6)</f>
        <v>87</v>
      </c>
      <c r="G1469" s="79">
        <f>VLOOKUP($A$1462,'Nilai USP'!$B$8:$T$280,7)</f>
        <v>88</v>
      </c>
      <c r="H1469" s="79">
        <f>VLOOKUP($A$1462,'Nilai USP'!$B$8:$T$280,8)</f>
        <v>84</v>
      </c>
      <c r="I1469" s="79">
        <f>VLOOKUP($A$1462,'Nilai USP'!$B$8:$T$280,9)</f>
        <v>89</v>
      </c>
      <c r="J1469" s="79">
        <f>VLOOKUP($A$1462,'Nilai USP'!$B$8:$T$280,10)</f>
        <v>93</v>
      </c>
      <c r="K1469" s="79">
        <f>VLOOKUP($A$1462,'Nilai USP'!$B$8:$T$280,11)</f>
        <v>93</v>
      </c>
      <c r="L1469" s="79">
        <f>VLOOKUP($A$1462,'Nilai USP'!$B$8:$T$280,12)</f>
        <v>91</v>
      </c>
      <c r="M1469" s="79">
        <f>VLOOKUP($A$1462,'Nilai USP'!$B$8:$T$280,13)</f>
        <v>91.176470588235304</v>
      </c>
      <c r="N1469" s="79">
        <f>VLOOKUP($A$1462,'Nilai USP'!$B$8:$T$280,14)</f>
        <v>92</v>
      </c>
      <c r="O1469" s="79">
        <f>VLOOKUP($A$1462,'Nilai USP'!$B$8:$T$280,15)</f>
        <v>81</v>
      </c>
      <c r="P1469" s="79">
        <f>VLOOKUP($A$1462,'Nilai USP'!$B$8:$T$280,16)</f>
        <v>92</v>
      </c>
      <c r="Q1469" s="79">
        <f>VLOOKUP($A$1462,'Nilai USP'!$B$8:$T$280,17)</f>
        <v>77</v>
      </c>
      <c r="R1469" s="79">
        <f>VLOOKUP($A$1462,'Nilai USP'!$B$8:$T$280,18)</f>
        <v>84</v>
      </c>
      <c r="S1469" s="38">
        <f t="shared" ref="S1469:S1476" si="808">SUM(D1469:R1469)</f>
        <v>1315.0995475113123</v>
      </c>
      <c r="T1469" s="38">
        <f t="shared" si="805"/>
        <v>87.67</v>
      </c>
      <c r="U1469" s="375"/>
      <c r="V1469" s="340"/>
    </row>
    <row r="1470" spans="1:22" ht="15" customHeight="1" thickBot="1">
      <c r="A1470" s="362"/>
      <c r="B1470" s="29"/>
      <c r="C1470" s="37" t="s">
        <v>205</v>
      </c>
      <c r="D1470" s="41">
        <f t="shared" ref="D1470:R1470" si="809">ROUND((D1468*$V$6+D1469*$V$7),0)</f>
        <v>84</v>
      </c>
      <c r="E1470" s="41">
        <f t="shared" si="809"/>
        <v>85</v>
      </c>
      <c r="F1470" s="41">
        <f t="shared" si="809"/>
        <v>83</v>
      </c>
      <c r="G1470" s="41">
        <f t="shared" si="809"/>
        <v>85</v>
      </c>
      <c r="H1470" s="41">
        <f t="shared" si="809"/>
        <v>84</v>
      </c>
      <c r="I1470" s="41">
        <f t="shared" si="809"/>
        <v>86</v>
      </c>
      <c r="J1470" s="41">
        <f t="shared" si="809"/>
        <v>90</v>
      </c>
      <c r="K1470" s="41">
        <f t="shared" si="809"/>
        <v>89</v>
      </c>
      <c r="L1470" s="41">
        <f t="shared" si="809"/>
        <v>89</v>
      </c>
      <c r="M1470" s="41">
        <f t="shared" si="809"/>
        <v>86</v>
      </c>
      <c r="N1470" s="41">
        <f t="shared" si="809"/>
        <v>86</v>
      </c>
      <c r="O1470" s="41">
        <f t="shared" si="809"/>
        <v>81</v>
      </c>
      <c r="P1470" s="41">
        <f t="shared" si="809"/>
        <v>87</v>
      </c>
      <c r="Q1470" s="41">
        <f t="shared" si="809"/>
        <v>79</v>
      </c>
      <c r="R1470" s="41">
        <f t="shared" si="809"/>
        <v>84</v>
      </c>
      <c r="S1470" s="41">
        <f t="shared" si="808"/>
        <v>1278</v>
      </c>
      <c r="T1470" s="41">
        <f t="shared" si="805"/>
        <v>85.2</v>
      </c>
      <c r="U1470" s="376"/>
      <c r="V1470" s="341"/>
    </row>
    <row r="1471" spans="1:22" ht="15" customHeight="1" thickTop="1">
      <c r="A1471" s="377">
        <v>163</v>
      </c>
      <c r="B1471" s="26"/>
      <c r="C1471" s="34" t="s">
        <v>34</v>
      </c>
      <c r="D1471" s="83">
        <f>VLOOKUP($A$1471,Raport1!$B$8:$T$280,4)</f>
        <v>75.5</v>
      </c>
      <c r="E1471" s="83">
        <f>VLOOKUP($A$1471,Raport1!$B$8:$T$280,5)</f>
        <v>75.5</v>
      </c>
      <c r="F1471" s="83">
        <f>VLOOKUP($A$1471,Raport1!$B$8:$T$280,6)</f>
        <v>72.5</v>
      </c>
      <c r="G1471" s="83">
        <f>VLOOKUP($A$1471,Raport1!$B$8:$T$280,7)</f>
        <v>70</v>
      </c>
      <c r="H1471" s="83">
        <f>VLOOKUP($A$1471,Raport1!$B$8:$T$280,8)</f>
        <v>72</v>
      </c>
      <c r="I1471" s="83">
        <f>VLOOKUP($A$1471,Raport1!$B$8:$T$280,9)</f>
        <v>75</v>
      </c>
      <c r="J1471" s="83">
        <f>VLOOKUP($A$1471,Raport1!$B$8:$T$280,10)</f>
        <v>79</v>
      </c>
      <c r="K1471" s="83">
        <f>VLOOKUP($A$1471,Raport1!$B$8:$T$280,11)</f>
        <v>78</v>
      </c>
      <c r="L1471" s="83">
        <f>VLOOKUP($A$1471,Raport1!$B$8:$T$280,12)</f>
        <v>79</v>
      </c>
      <c r="M1471" s="83">
        <f>VLOOKUP($A$1471,Raport1!$B$8:$T$280,13)</f>
        <v>76</v>
      </c>
      <c r="N1471" s="83">
        <f>VLOOKUP($A$1471,Raport1!$B$8:$T$280,14)</f>
        <v>70</v>
      </c>
      <c r="O1471" s="83">
        <f>VLOOKUP($A$1471,Raport1!$B$8:$T$280,15)</f>
        <v>72.5</v>
      </c>
      <c r="P1471" s="83">
        <f>VLOOKUP($A$1471,Raport1!$B$8:$T$280,16)</f>
        <v>77.5</v>
      </c>
      <c r="Q1471" s="83">
        <f>VLOOKUP($A$1471,Raport1!$B$8:$T$280,17)</f>
        <v>74.5</v>
      </c>
      <c r="R1471" s="83">
        <f>VLOOKUP($A$1471,Raport1!$B$8:$T$280,18)</f>
        <v>76</v>
      </c>
      <c r="S1471" s="80">
        <f t="shared" si="808"/>
        <v>1123</v>
      </c>
      <c r="T1471" s="80">
        <f t="shared" ref="T1471:T1479" si="810">ROUND(S1471/COUNT(D1471:R1471),2)</f>
        <v>74.87</v>
      </c>
      <c r="U1471" s="337" t="s">
        <v>203</v>
      </c>
      <c r="V1471" s="340" t="s">
        <v>33</v>
      </c>
    </row>
    <row r="1472" spans="1:22" ht="15" customHeight="1">
      <c r="A1472" s="361"/>
      <c r="B1472" s="26"/>
      <c r="C1472" s="35" t="s">
        <v>35</v>
      </c>
      <c r="D1472" s="84">
        <f>VLOOKUP($A$1471,Raport2!$B$8:$T$280,4)</f>
        <v>78</v>
      </c>
      <c r="E1472" s="84">
        <f>VLOOKUP($A$1471,Raport2!$B$8:$T$280,5)</f>
        <v>79</v>
      </c>
      <c r="F1472" s="84">
        <f>VLOOKUP($A$1471,Raport2!$B$8:$T$280,6)</f>
        <v>73.5</v>
      </c>
      <c r="G1472" s="84">
        <f>VLOOKUP($A$1471,Raport2!$B$8:$T$280,7)</f>
        <v>76</v>
      </c>
      <c r="H1472" s="84">
        <f>VLOOKUP($A$1471,Raport2!$B$8:$T$280,8)</f>
        <v>72</v>
      </c>
      <c r="I1472" s="84">
        <f>VLOOKUP($A$1471,Raport2!$B$8:$T$280,9)</f>
        <v>78.5</v>
      </c>
      <c r="J1472" s="84">
        <f>VLOOKUP($A$1471,Raport2!$B$8:$T$280,10)</f>
        <v>81.5</v>
      </c>
      <c r="K1472" s="84">
        <f>VLOOKUP($A$1471,Raport2!$B$8:$T$280,11)</f>
        <v>81</v>
      </c>
      <c r="L1472" s="84">
        <f>VLOOKUP($A$1471,Raport2!$B$8:$T$280,12)</f>
        <v>83.5</v>
      </c>
      <c r="M1472" s="84">
        <f>VLOOKUP($A$1471,Raport2!$B$8:$T$280,13)</f>
        <v>76.5</v>
      </c>
      <c r="N1472" s="84">
        <f>VLOOKUP($A$1471,Raport2!$B$8:$T$280,14)</f>
        <v>75</v>
      </c>
      <c r="O1472" s="84">
        <f>VLOOKUP($A$1471,Raport2!$B$8:$T$280,15)</f>
        <v>77</v>
      </c>
      <c r="P1472" s="84">
        <f>VLOOKUP($A$1471,Raport2!$B$8:$T$280,16)</f>
        <v>77.5</v>
      </c>
      <c r="Q1472" s="84">
        <f>VLOOKUP($A$1471,Raport2!$B$8:$T$280,17)</f>
        <v>76.5</v>
      </c>
      <c r="R1472" s="84">
        <f>VLOOKUP($A$1471,Raport2!$B$8:$T$280,18)</f>
        <v>81</v>
      </c>
      <c r="S1472" s="38">
        <f t="shared" si="808"/>
        <v>1166.5</v>
      </c>
      <c r="T1472" s="38">
        <f t="shared" si="810"/>
        <v>77.77</v>
      </c>
      <c r="U1472" s="375"/>
      <c r="V1472" s="340"/>
    </row>
    <row r="1473" spans="1:22" ht="15" customHeight="1">
      <c r="A1473" s="361"/>
      <c r="B1473" s="342" t="str">
        <f>VLOOKUP($A$1471,PresensiMIPA!$A$7:$W$360,7)</f>
        <v>REZA MAULANA PUTRA</v>
      </c>
      <c r="C1473" s="35" t="s">
        <v>22</v>
      </c>
      <c r="D1473" s="84">
        <f>VLOOKUP($A$1471,Raport3!$B$8:$T$280,4)</f>
        <v>81</v>
      </c>
      <c r="E1473" s="84">
        <f>VLOOKUP($A$1471,Raport3!$B$8:$T$280,5)</f>
        <v>79</v>
      </c>
      <c r="F1473" s="84">
        <f>VLOOKUP($A$1471,Raport3!$B$8:$T$280,6)</f>
        <v>72</v>
      </c>
      <c r="G1473" s="84">
        <f>VLOOKUP($A$1471,Raport3!$B$8:$T$280,7)</f>
        <v>79</v>
      </c>
      <c r="H1473" s="84">
        <f>VLOOKUP($A$1471,Raport3!$B$8:$T$280,8)</f>
        <v>80</v>
      </c>
      <c r="I1473" s="84">
        <f>VLOOKUP($A$1471,Raport3!$B$8:$T$280,9)</f>
        <v>79</v>
      </c>
      <c r="J1473" s="84">
        <f>VLOOKUP($A$1471,Raport3!$B$8:$T$280,10)</f>
        <v>84.5</v>
      </c>
      <c r="K1473" s="84">
        <f>VLOOKUP($A$1471,Raport3!$B$8:$T$280,11)</f>
        <v>85</v>
      </c>
      <c r="L1473" s="84">
        <f>VLOOKUP($A$1471,Raport3!$B$8:$T$280,12)</f>
        <v>80</v>
      </c>
      <c r="M1473" s="84">
        <f>VLOOKUP($A$1471,Raport3!$B$8:$T$280,13)</f>
        <v>80.5</v>
      </c>
      <c r="N1473" s="84">
        <f>VLOOKUP($A$1471,Raport3!$B$8:$T$280,14)</f>
        <v>81</v>
      </c>
      <c r="O1473" s="84">
        <f>VLOOKUP($A$1471,Raport3!$B$8:$T$280,15)</f>
        <v>77</v>
      </c>
      <c r="P1473" s="84">
        <f>VLOOKUP($A$1471,Raport3!$B$8:$T$280,16)</f>
        <v>78.5</v>
      </c>
      <c r="Q1473" s="84">
        <f>VLOOKUP($A$1471,Raport3!$B$8:$T$280,17)</f>
        <v>81</v>
      </c>
      <c r="R1473" s="84">
        <f>VLOOKUP($A$1471,Raport3!$B$8:$T$280,18)</f>
        <v>78</v>
      </c>
      <c r="S1473" s="38">
        <f t="shared" si="808"/>
        <v>1195.5</v>
      </c>
      <c r="T1473" s="38">
        <f t="shared" si="810"/>
        <v>79.7</v>
      </c>
      <c r="U1473" s="375"/>
      <c r="V1473" s="340"/>
    </row>
    <row r="1474" spans="1:22" ht="15" customHeight="1">
      <c r="A1474" s="361"/>
      <c r="B1474" s="342"/>
      <c r="C1474" s="35" t="s">
        <v>23</v>
      </c>
      <c r="D1474" s="84">
        <f>VLOOKUP($A$1471,Raport4!$B$8:$T$255,4)</f>
        <v>82.5</v>
      </c>
      <c r="E1474" s="84">
        <f>VLOOKUP($A$1471,Raport4!$B$8:$T$255,5)</f>
        <v>81</v>
      </c>
      <c r="F1474" s="84">
        <f>VLOOKUP($A$1471,Raport4!$B$8:$T$255,6)</f>
        <v>70</v>
      </c>
      <c r="G1474" s="84">
        <f>VLOOKUP($A$1471,Raport4!$B$8:$T$255,7)</f>
        <v>80</v>
      </c>
      <c r="H1474" s="84">
        <f>VLOOKUP($A$1471,Raport4!$B$8:$T$255,8)</f>
        <v>80</v>
      </c>
      <c r="I1474" s="84">
        <f>VLOOKUP($A$1471,Raport4!$B$8:$T$255,9)</f>
        <v>79</v>
      </c>
      <c r="J1474" s="84">
        <f>VLOOKUP($A$1471,Raport4!$B$8:$T$255,10)</f>
        <v>90</v>
      </c>
      <c r="K1474" s="84">
        <f>VLOOKUP($A$1471,Raport4!$B$8:$T$255,11)</f>
        <v>87</v>
      </c>
      <c r="L1474" s="84">
        <f>VLOOKUP($A$1471,Raport4!$B$8:$T$255,12)</f>
        <v>80</v>
      </c>
      <c r="M1474" s="84">
        <f>VLOOKUP($A$1471,Raport4!$B$8:$T$255,12)</f>
        <v>80</v>
      </c>
      <c r="N1474" s="84">
        <f>VLOOKUP($A$1471,Raport4!$B$8:$T$255,14)</f>
        <v>82.5</v>
      </c>
      <c r="O1474" s="84">
        <f>VLOOKUP($A$1471,Raport4!$B$8:$T$255,15)</f>
        <v>78.5</v>
      </c>
      <c r="P1474" s="84">
        <f>VLOOKUP($A$1471,Raport4!$B$8:$T$255,16)</f>
        <v>80.5</v>
      </c>
      <c r="Q1474" s="84">
        <f>VLOOKUP($A$1471,Raport4!$B$8:$T$255,17)</f>
        <v>84</v>
      </c>
      <c r="R1474" s="84">
        <f>VLOOKUP($A$1471,Raport4!$B$8:$T$255,18)</f>
        <v>79</v>
      </c>
      <c r="S1474" s="38">
        <f t="shared" si="808"/>
        <v>1214</v>
      </c>
      <c r="T1474" s="38">
        <f t="shared" si="810"/>
        <v>80.930000000000007</v>
      </c>
      <c r="U1474" s="375"/>
      <c r="V1474" s="340"/>
    </row>
    <row r="1475" spans="1:22" ht="15" customHeight="1">
      <c r="A1475" s="361"/>
      <c r="B1475" s="77" t="str">
        <f>VLOOKUP($A$1471,PresensiMIPA!$A$7:$W$360,4)</f>
        <v>3526011805040001</v>
      </c>
      <c r="C1475" s="35" t="s">
        <v>24</v>
      </c>
      <c r="D1475" s="84">
        <f>VLOOKUP($A$1471,Raport5!$B$8:$T$280,4)</f>
        <v>88</v>
      </c>
      <c r="E1475" s="84">
        <f>VLOOKUP($A$1471,Raport5!$B$8:$T$280,5)</f>
        <v>83.5</v>
      </c>
      <c r="F1475" s="84">
        <f>VLOOKUP($A$1471,Raport5!$B$8:$T$280,6)</f>
        <v>78.5</v>
      </c>
      <c r="G1475" s="84">
        <f>VLOOKUP($A$1471,Raport5!$B$8:$T$280,7)</f>
        <v>81</v>
      </c>
      <c r="H1475" s="84">
        <f>VLOOKUP($A$1471,Raport5!$B$8:$T$280,8)</f>
        <v>89.5</v>
      </c>
      <c r="I1475" s="84">
        <f>VLOOKUP($A$1471,Raport5!$B$8:$T$280,9)</f>
        <v>79.5</v>
      </c>
      <c r="J1475" s="84">
        <f>VLOOKUP($A$1471,Raport5!$B$8:$T$280,10)</f>
        <v>92</v>
      </c>
      <c r="K1475" s="84">
        <f>VLOOKUP($A$1471,Raport5!$B$8:$T$280,11)</f>
        <v>92</v>
      </c>
      <c r="L1475" s="84">
        <f>VLOOKUP($A$1471,Raport5!$B$8:$T$280,12)</f>
        <v>84.5</v>
      </c>
      <c r="M1475" s="84">
        <f>VLOOKUP($A$1471,Raport5!$B$8:$T$280,13)</f>
        <v>80</v>
      </c>
      <c r="N1475" s="84">
        <f>VLOOKUP($A$1471,Raport5!$B$8:$T$280,14)</f>
        <v>83.5</v>
      </c>
      <c r="O1475" s="84">
        <f>VLOOKUP($A$1471,Raport5!$B$8:$T$280,15)</f>
        <v>78</v>
      </c>
      <c r="P1475" s="84">
        <f>VLOOKUP($A$1471,Raport5!$B$8:$T$280,16)</f>
        <v>80</v>
      </c>
      <c r="Q1475" s="84">
        <f>VLOOKUP($A$1471,Raport5!$B$8:$T$280,17)</f>
        <v>86.5</v>
      </c>
      <c r="R1475" s="84">
        <f>VLOOKUP($A$1471,Raport5!$B$8:$T$280,18)</f>
        <v>79</v>
      </c>
      <c r="S1475" s="38">
        <f t="shared" si="808"/>
        <v>1255.5</v>
      </c>
      <c r="T1475" s="38">
        <f t="shared" si="810"/>
        <v>83.7</v>
      </c>
      <c r="U1475" s="375"/>
      <c r="V1475" s="340"/>
    </row>
    <row r="1476" spans="1:22" ht="15" customHeight="1">
      <c r="A1476" s="361"/>
      <c r="B1476" s="78">
        <f>VLOOKUP($A$1471,PresensiMIPA!$A$7:$W$360,2)</f>
        <v>12458</v>
      </c>
      <c r="C1476" s="35" t="s">
        <v>67</v>
      </c>
      <c r="D1476" s="84">
        <f>VLOOKUP($A$1471,Raport6!$B$8:$T$280,4)</f>
        <v>93</v>
      </c>
      <c r="E1476" s="84">
        <f>VLOOKUP($A$1471,Raport6!$B$8:$T$280,5)</f>
        <v>88</v>
      </c>
      <c r="F1476" s="84">
        <f>VLOOKUP($A$1471,Raport6!$B$8:$T$280,6)</f>
        <v>80</v>
      </c>
      <c r="G1476" s="84">
        <f>VLOOKUP($A$1471,Raport6!$B$8:$T$280,7)</f>
        <v>81</v>
      </c>
      <c r="H1476" s="84">
        <f>VLOOKUP($A$1471,Raport6!$B$8:$T$280,8)</f>
        <v>89.5</v>
      </c>
      <c r="I1476" s="84">
        <f>VLOOKUP($A$1471,Raport6!$B$8:$T$280,9)</f>
        <v>80</v>
      </c>
      <c r="J1476" s="84">
        <f>VLOOKUP($A$1471,Raport6!$B$8:$T$280,10)</f>
        <v>94.5</v>
      </c>
      <c r="K1476" s="84">
        <f>VLOOKUP($A$1471,Raport6!$B$8:$T$280,11)</f>
        <v>95.5</v>
      </c>
      <c r="L1476" s="84">
        <f>VLOOKUP($A$1471,Raport6!$B$8:$T$280,12)</f>
        <v>81.5</v>
      </c>
      <c r="M1476" s="84">
        <f>VLOOKUP($A$1471,Raport6!$B$8:$T$280,13)</f>
        <v>84</v>
      </c>
      <c r="N1476" s="84">
        <f>VLOOKUP($A$1471,Raport6!$B$8:$T$280,14)</f>
        <v>85</v>
      </c>
      <c r="O1476" s="84">
        <f>VLOOKUP($A$1471,Raport6!$B$8:$T$280,15)</f>
        <v>83.5</v>
      </c>
      <c r="P1476" s="84">
        <f>VLOOKUP($A$1471,Raport6!$B$8:$T$280,16)</f>
        <v>77</v>
      </c>
      <c r="Q1476" s="84">
        <f>VLOOKUP($A$1471,Raport6!$B$8:$T$280,17)</f>
        <v>86.5</v>
      </c>
      <c r="R1476" s="84">
        <f>VLOOKUP($A$1471,Raport6!$B$8:$T$280,18)</f>
        <v>83</v>
      </c>
      <c r="S1476" s="38">
        <f t="shared" si="808"/>
        <v>1282</v>
      </c>
      <c r="T1476" s="38">
        <f t="shared" si="810"/>
        <v>85.47</v>
      </c>
      <c r="U1476" s="375"/>
      <c r="V1476" s="340"/>
    </row>
    <row r="1477" spans="1:22" ht="15" customHeight="1">
      <c r="A1477" s="361"/>
      <c r="B1477" s="78" t="str">
        <f>VLOOKUP($A$1471,PresensiMIPA!$A$7:$W$360,3)</f>
        <v>0047351598</v>
      </c>
      <c r="C1477" s="28" t="s">
        <v>21</v>
      </c>
      <c r="D1477" s="40">
        <f t="shared" ref="D1477:S1477" si="811">ROUND(((D1471+D1472+D1473+D1474+D1475+D1476)/6),2)</f>
        <v>83</v>
      </c>
      <c r="E1477" s="40">
        <f t="shared" si="811"/>
        <v>81</v>
      </c>
      <c r="F1477" s="40">
        <f t="shared" si="811"/>
        <v>74.42</v>
      </c>
      <c r="G1477" s="40">
        <f t="shared" si="811"/>
        <v>77.83</v>
      </c>
      <c r="H1477" s="40">
        <f t="shared" si="811"/>
        <v>80.5</v>
      </c>
      <c r="I1477" s="40">
        <f t="shared" si="811"/>
        <v>78.5</v>
      </c>
      <c r="J1477" s="40">
        <f t="shared" si="811"/>
        <v>86.92</v>
      </c>
      <c r="K1477" s="40">
        <f t="shared" si="811"/>
        <v>86.42</v>
      </c>
      <c r="L1477" s="40">
        <f t="shared" si="811"/>
        <v>81.42</v>
      </c>
      <c r="M1477" s="40">
        <f t="shared" ref="M1477" si="812">ROUND(((M1471+M1472+M1473+M1474+M1475+M1476)/6),2)</f>
        <v>79.5</v>
      </c>
      <c r="N1477" s="40">
        <f t="shared" si="811"/>
        <v>79.5</v>
      </c>
      <c r="O1477" s="40">
        <f t="shared" si="811"/>
        <v>77.75</v>
      </c>
      <c r="P1477" s="40">
        <f t="shared" si="811"/>
        <v>78.5</v>
      </c>
      <c r="Q1477" s="40">
        <f t="shared" si="811"/>
        <v>81.5</v>
      </c>
      <c r="R1477" s="40">
        <f t="shared" si="811"/>
        <v>79.33</v>
      </c>
      <c r="S1477" s="39">
        <f t="shared" si="811"/>
        <v>1206.08</v>
      </c>
      <c r="T1477" s="40">
        <f t="shared" si="810"/>
        <v>80.41</v>
      </c>
      <c r="U1477" s="375"/>
      <c r="V1477" s="340"/>
    </row>
    <row r="1478" spans="1:22" ht="15" customHeight="1">
      <c r="A1478" s="361"/>
      <c r="B1478" s="78"/>
      <c r="C1478" s="28" t="s">
        <v>206</v>
      </c>
      <c r="D1478" s="79">
        <f>VLOOKUP($A$1471,'Nilai USP'!$B$8:$T$280,4)</f>
        <v>94</v>
      </c>
      <c r="E1478" s="79">
        <f>VLOOKUP($A$1471,'Nilai USP'!$B$8:$T$280,5)</f>
        <v>87.692307692307693</v>
      </c>
      <c r="F1478" s="79">
        <f>VLOOKUP($A$1471,'Nilai USP'!$B$8:$T$280,6)</f>
        <v>88</v>
      </c>
      <c r="G1478" s="79">
        <f>VLOOKUP($A$1471,'Nilai USP'!$B$8:$T$280,7)</f>
        <v>88</v>
      </c>
      <c r="H1478" s="79">
        <f>VLOOKUP($A$1471,'Nilai USP'!$B$8:$T$280,8)</f>
        <v>86</v>
      </c>
      <c r="I1478" s="79">
        <f>VLOOKUP($A$1471,'Nilai USP'!$B$8:$T$280,9)</f>
        <v>90</v>
      </c>
      <c r="J1478" s="79">
        <f>VLOOKUP($A$1471,'Nilai USP'!$B$8:$T$280,10)</f>
        <v>96</v>
      </c>
      <c r="K1478" s="79">
        <f>VLOOKUP($A$1471,'Nilai USP'!$B$8:$T$280,11)</f>
        <v>93</v>
      </c>
      <c r="L1478" s="79">
        <f>VLOOKUP($A$1471,'Nilai USP'!$B$8:$T$280,12)</f>
        <v>83</v>
      </c>
      <c r="M1478" s="79">
        <f>VLOOKUP($A$1471,'Nilai USP'!$B$8:$T$280,13)</f>
        <v>94.705882352941174</v>
      </c>
      <c r="N1478" s="79">
        <f>VLOOKUP($A$1471,'Nilai USP'!$B$8:$T$280,14)</f>
        <v>83</v>
      </c>
      <c r="O1478" s="79">
        <f>VLOOKUP($A$1471,'Nilai USP'!$B$8:$T$280,15)</f>
        <v>84</v>
      </c>
      <c r="P1478" s="79">
        <f>VLOOKUP($A$1471,'Nilai USP'!$B$8:$T$280,16)</f>
        <v>89</v>
      </c>
      <c r="Q1478" s="79">
        <f>VLOOKUP($A$1471,'Nilai USP'!$B$8:$T$280,17)</f>
        <v>73</v>
      </c>
      <c r="R1478" s="79">
        <f>VLOOKUP($A$1471,'Nilai USP'!$B$8:$T$280,18)</f>
        <v>86</v>
      </c>
      <c r="S1478" s="38">
        <f t="shared" ref="S1478:S1485" si="813">SUM(D1478:R1478)</f>
        <v>1315.3981900452488</v>
      </c>
      <c r="T1478" s="38">
        <f t="shared" si="810"/>
        <v>87.69</v>
      </c>
      <c r="U1478" s="375"/>
      <c r="V1478" s="340"/>
    </row>
    <row r="1479" spans="1:22" ht="15" customHeight="1" thickBot="1">
      <c r="A1479" s="362"/>
      <c r="B1479" s="29"/>
      <c r="C1479" s="37" t="s">
        <v>205</v>
      </c>
      <c r="D1479" s="41">
        <f t="shared" ref="D1479:R1479" si="814">ROUND((D1477*$V$6+D1478*$V$7),0)</f>
        <v>89</v>
      </c>
      <c r="E1479" s="41">
        <f t="shared" si="814"/>
        <v>84</v>
      </c>
      <c r="F1479" s="41">
        <f t="shared" si="814"/>
        <v>81</v>
      </c>
      <c r="G1479" s="41">
        <f t="shared" si="814"/>
        <v>83</v>
      </c>
      <c r="H1479" s="41">
        <f t="shared" si="814"/>
        <v>83</v>
      </c>
      <c r="I1479" s="41">
        <f t="shared" si="814"/>
        <v>84</v>
      </c>
      <c r="J1479" s="41">
        <f t="shared" si="814"/>
        <v>91</v>
      </c>
      <c r="K1479" s="41">
        <f t="shared" si="814"/>
        <v>90</v>
      </c>
      <c r="L1479" s="41">
        <f t="shared" si="814"/>
        <v>82</v>
      </c>
      <c r="M1479" s="41">
        <f t="shared" si="814"/>
        <v>87</v>
      </c>
      <c r="N1479" s="41">
        <f t="shared" si="814"/>
        <v>81</v>
      </c>
      <c r="O1479" s="41">
        <f t="shared" si="814"/>
        <v>81</v>
      </c>
      <c r="P1479" s="41">
        <f t="shared" si="814"/>
        <v>84</v>
      </c>
      <c r="Q1479" s="41">
        <f t="shared" si="814"/>
        <v>77</v>
      </c>
      <c r="R1479" s="41">
        <f t="shared" si="814"/>
        <v>83</v>
      </c>
      <c r="S1479" s="41">
        <f t="shared" si="813"/>
        <v>1260</v>
      </c>
      <c r="T1479" s="41">
        <f t="shared" si="810"/>
        <v>84</v>
      </c>
      <c r="U1479" s="376"/>
      <c r="V1479" s="341"/>
    </row>
    <row r="1480" spans="1:22" ht="15" customHeight="1" thickTop="1">
      <c r="A1480" s="377">
        <v>164</v>
      </c>
      <c r="B1480" s="26"/>
      <c r="C1480" s="34" t="s">
        <v>34</v>
      </c>
      <c r="D1480" s="83">
        <f>VLOOKUP($A$1480,Raport1!$B$8:$T$280,4)</f>
        <v>76.5</v>
      </c>
      <c r="E1480" s="83">
        <f>VLOOKUP($A$1480,Raport1!$B$8:$T$280,5)</f>
        <v>81</v>
      </c>
      <c r="F1480" s="83">
        <f>VLOOKUP($A$1480,Raport1!$B$8:$T$280,6)</f>
        <v>75</v>
      </c>
      <c r="G1480" s="83">
        <f>VLOOKUP($A$1480,Raport1!$B$8:$T$280,7)</f>
        <v>80</v>
      </c>
      <c r="H1480" s="83">
        <f>VLOOKUP($A$1480,Raport1!$B$8:$T$280,8)</f>
        <v>78</v>
      </c>
      <c r="I1480" s="83">
        <f>VLOOKUP($A$1480,Raport1!$B$8:$T$280,9)</f>
        <v>80.5</v>
      </c>
      <c r="J1480" s="83">
        <f>VLOOKUP($A$1480,Raport1!$B$8:$T$280,10)</f>
        <v>87</v>
      </c>
      <c r="K1480" s="83">
        <f>VLOOKUP($A$1480,Raport1!$B$8:$T$280,11)</f>
        <v>78</v>
      </c>
      <c r="L1480" s="83">
        <f>VLOOKUP($A$1480,Raport1!$B$8:$T$280,12)</f>
        <v>81.5</v>
      </c>
      <c r="M1480" s="83">
        <f>VLOOKUP($A$1480,Raport1!$B$8:$T$280,13)</f>
        <v>76.5</v>
      </c>
      <c r="N1480" s="83">
        <f>VLOOKUP($A$1480,Raport1!$B$8:$T$280,14)</f>
        <v>70</v>
      </c>
      <c r="O1480" s="83">
        <f>VLOOKUP($A$1480,Raport1!$B$8:$T$280,15)</f>
        <v>76</v>
      </c>
      <c r="P1480" s="83">
        <f>VLOOKUP($A$1480,Raport1!$B$8:$T$280,16)</f>
        <v>80.5</v>
      </c>
      <c r="Q1480" s="83">
        <f>VLOOKUP($A$1480,Raport1!$B$8:$T$280,17)</f>
        <v>74.5</v>
      </c>
      <c r="R1480" s="83">
        <f>VLOOKUP($A$1480,Raport1!$B$8:$T$280,18)</f>
        <v>78</v>
      </c>
      <c r="S1480" s="80">
        <f t="shared" si="813"/>
        <v>1173</v>
      </c>
      <c r="T1480" s="80">
        <f t="shared" ref="T1480:T1488" si="815">ROUND(S1480/COUNT(D1480:R1480),2)</f>
        <v>78.2</v>
      </c>
      <c r="U1480" s="337" t="s">
        <v>203</v>
      </c>
      <c r="V1480" s="340" t="s">
        <v>33</v>
      </c>
    </row>
    <row r="1481" spans="1:22" ht="15" customHeight="1">
      <c r="A1481" s="361"/>
      <c r="B1481" s="26"/>
      <c r="C1481" s="35" t="s">
        <v>35</v>
      </c>
      <c r="D1481" s="84">
        <f>VLOOKUP($A$1480,Raport2!$B$8:$T$280,4)</f>
        <v>78.5</v>
      </c>
      <c r="E1481" s="84">
        <f>VLOOKUP($A$1480,Raport2!$B$8:$T$280,5)</f>
        <v>81.5</v>
      </c>
      <c r="F1481" s="84">
        <f>VLOOKUP($A$1480,Raport2!$B$8:$T$280,6)</f>
        <v>76.5</v>
      </c>
      <c r="G1481" s="84">
        <f>VLOOKUP($A$1480,Raport2!$B$8:$T$280,7)</f>
        <v>85</v>
      </c>
      <c r="H1481" s="84">
        <f>VLOOKUP($A$1480,Raport2!$B$8:$T$280,8)</f>
        <v>78</v>
      </c>
      <c r="I1481" s="84">
        <f>VLOOKUP($A$1480,Raport2!$B$8:$T$280,9)</f>
        <v>83.5</v>
      </c>
      <c r="J1481" s="84">
        <f>VLOOKUP($A$1480,Raport2!$B$8:$T$280,10)</f>
        <v>88</v>
      </c>
      <c r="K1481" s="84">
        <f>VLOOKUP($A$1480,Raport2!$B$8:$T$280,11)</f>
        <v>80</v>
      </c>
      <c r="L1481" s="84">
        <f>VLOOKUP($A$1480,Raport2!$B$8:$T$280,12)</f>
        <v>84.5</v>
      </c>
      <c r="M1481" s="84">
        <f>VLOOKUP($A$1480,Raport2!$B$8:$T$280,13)</f>
        <v>78.5</v>
      </c>
      <c r="N1481" s="84">
        <f>VLOOKUP($A$1480,Raport2!$B$8:$T$280,14)</f>
        <v>82.5</v>
      </c>
      <c r="O1481" s="84">
        <f>VLOOKUP($A$1480,Raport2!$B$8:$T$280,15)</f>
        <v>79</v>
      </c>
      <c r="P1481" s="84">
        <f>VLOOKUP($A$1480,Raport2!$B$8:$T$280,16)</f>
        <v>82</v>
      </c>
      <c r="Q1481" s="84">
        <f>VLOOKUP($A$1480,Raport2!$B$8:$T$280,17)</f>
        <v>78.5</v>
      </c>
      <c r="R1481" s="84">
        <f>VLOOKUP($A$1480,Raport2!$B$8:$T$280,18)</f>
        <v>83</v>
      </c>
      <c r="S1481" s="38">
        <f t="shared" si="813"/>
        <v>1219</v>
      </c>
      <c r="T1481" s="38">
        <f t="shared" si="815"/>
        <v>81.27</v>
      </c>
      <c r="U1481" s="375"/>
      <c r="V1481" s="340"/>
    </row>
    <row r="1482" spans="1:22" ht="15" customHeight="1">
      <c r="A1482" s="361"/>
      <c r="B1482" s="342" t="str">
        <f>VLOOKUP($A$1480,PresensiMIPA!$A$7:$W$360,7)</f>
        <v>Salsabila Nurhuda</v>
      </c>
      <c r="C1482" s="35" t="s">
        <v>22</v>
      </c>
      <c r="D1482" s="84">
        <f>VLOOKUP($A$1480,Raport3!$B$8:$T$280,4)</f>
        <v>82</v>
      </c>
      <c r="E1482" s="84">
        <f>VLOOKUP($A$1480,Raport3!$B$8:$T$280,5)</f>
        <v>83</v>
      </c>
      <c r="F1482" s="84">
        <f>VLOOKUP($A$1480,Raport3!$B$8:$T$280,6)</f>
        <v>85.5</v>
      </c>
      <c r="G1482" s="84">
        <f>VLOOKUP($A$1480,Raport3!$B$8:$T$280,7)</f>
        <v>85</v>
      </c>
      <c r="H1482" s="84">
        <f>VLOOKUP($A$1480,Raport3!$B$8:$T$280,8)</f>
        <v>80</v>
      </c>
      <c r="I1482" s="84">
        <f>VLOOKUP($A$1480,Raport3!$B$8:$T$280,9)</f>
        <v>85.5</v>
      </c>
      <c r="J1482" s="84">
        <f>VLOOKUP($A$1480,Raport3!$B$8:$T$280,10)</f>
        <v>88.5</v>
      </c>
      <c r="K1482" s="84">
        <f>VLOOKUP($A$1480,Raport3!$B$8:$T$280,11)</f>
        <v>84</v>
      </c>
      <c r="L1482" s="84">
        <f>VLOOKUP($A$1480,Raport3!$B$8:$T$280,12)</f>
        <v>80.5</v>
      </c>
      <c r="M1482" s="84">
        <f>VLOOKUP($A$1480,Raport3!$B$8:$T$280,13)</f>
        <v>87</v>
      </c>
      <c r="N1482" s="84">
        <f>VLOOKUP($A$1480,Raport3!$B$8:$T$280,14)</f>
        <v>85</v>
      </c>
      <c r="O1482" s="84">
        <f>VLOOKUP($A$1480,Raport3!$B$8:$T$280,15)</f>
        <v>85</v>
      </c>
      <c r="P1482" s="84">
        <f>VLOOKUP($A$1480,Raport3!$B$8:$T$280,16)</f>
        <v>86</v>
      </c>
      <c r="Q1482" s="84">
        <f>VLOOKUP($A$1480,Raport3!$B$8:$T$280,17)</f>
        <v>83</v>
      </c>
      <c r="R1482" s="84">
        <f>VLOOKUP($A$1480,Raport3!$B$8:$T$280,18)</f>
        <v>84</v>
      </c>
      <c r="S1482" s="38">
        <f t="shared" si="813"/>
        <v>1264</v>
      </c>
      <c r="T1482" s="38">
        <f t="shared" si="815"/>
        <v>84.27</v>
      </c>
      <c r="U1482" s="375"/>
      <c r="V1482" s="340"/>
    </row>
    <row r="1483" spans="1:22" ht="15" customHeight="1">
      <c r="A1483" s="361"/>
      <c r="B1483" s="342"/>
      <c r="C1483" s="35" t="s">
        <v>23</v>
      </c>
      <c r="D1483" s="84">
        <f>VLOOKUP($A$1480,Raport4!$B$8:$T$255,4)</f>
        <v>83.5</v>
      </c>
      <c r="E1483" s="84">
        <f>VLOOKUP($A$1480,Raport4!$B$8:$T$255,5)</f>
        <v>87</v>
      </c>
      <c r="F1483" s="84">
        <f>VLOOKUP($A$1480,Raport4!$B$8:$T$255,6)</f>
        <v>86</v>
      </c>
      <c r="G1483" s="84">
        <f>VLOOKUP($A$1480,Raport4!$B$8:$T$255,7)</f>
        <v>87</v>
      </c>
      <c r="H1483" s="84">
        <f>VLOOKUP($A$1480,Raport4!$B$8:$T$255,8)</f>
        <v>80</v>
      </c>
      <c r="I1483" s="84">
        <f>VLOOKUP($A$1480,Raport4!$B$8:$T$255,9)</f>
        <v>85.5</v>
      </c>
      <c r="J1483" s="84">
        <f>VLOOKUP($A$1480,Raport4!$B$8:$T$255,10)</f>
        <v>90.5</v>
      </c>
      <c r="K1483" s="84">
        <f>VLOOKUP($A$1480,Raport4!$B$8:$T$255,11)</f>
        <v>86</v>
      </c>
      <c r="L1483" s="84">
        <f>VLOOKUP($A$1480,Raport4!$B$8:$T$255,12)</f>
        <v>87.5</v>
      </c>
      <c r="M1483" s="84">
        <f>VLOOKUP($A$1480,Raport4!$B$8:$T$255,12)</f>
        <v>87.5</v>
      </c>
      <c r="N1483" s="84">
        <f>VLOOKUP($A$1480,Raport4!$B$8:$T$255,14)</f>
        <v>86.5</v>
      </c>
      <c r="O1483" s="84">
        <f>VLOOKUP($A$1480,Raport4!$B$8:$T$255,15)</f>
        <v>85</v>
      </c>
      <c r="P1483" s="84">
        <f>VLOOKUP($A$1480,Raport4!$B$8:$T$255,16)</f>
        <v>86</v>
      </c>
      <c r="Q1483" s="84">
        <f>VLOOKUP($A$1480,Raport4!$B$8:$T$255,17)</f>
        <v>87.5</v>
      </c>
      <c r="R1483" s="84">
        <f>VLOOKUP($A$1480,Raport4!$B$8:$T$255,18)</f>
        <v>85.5</v>
      </c>
      <c r="S1483" s="38">
        <f t="shared" si="813"/>
        <v>1291</v>
      </c>
      <c r="T1483" s="38">
        <f t="shared" si="815"/>
        <v>86.07</v>
      </c>
      <c r="U1483" s="375"/>
      <c r="V1483" s="340"/>
    </row>
    <row r="1484" spans="1:22" ht="15" customHeight="1">
      <c r="A1484" s="361"/>
      <c r="B1484" s="77" t="str">
        <f>VLOOKUP($A$1480,PresensiMIPA!$A$7:$W$360,4)</f>
        <v>3526010706030002</v>
      </c>
      <c r="C1484" s="35" t="s">
        <v>24</v>
      </c>
      <c r="D1484" s="84">
        <f>VLOOKUP($A$1480,Raport5!$B$8:$T$280,4)</f>
        <v>88</v>
      </c>
      <c r="E1484" s="84">
        <f>VLOOKUP($A$1480,Raport5!$B$8:$T$280,5)</f>
        <v>88.5</v>
      </c>
      <c r="F1484" s="84">
        <f>VLOOKUP($A$1480,Raport5!$B$8:$T$280,6)</f>
        <v>80</v>
      </c>
      <c r="G1484" s="84">
        <f>VLOOKUP($A$1480,Raport5!$B$8:$T$280,7)</f>
        <v>87</v>
      </c>
      <c r="H1484" s="84">
        <f>VLOOKUP($A$1480,Raport5!$B$8:$T$280,8)</f>
        <v>92</v>
      </c>
      <c r="I1484" s="84">
        <f>VLOOKUP($A$1480,Raport5!$B$8:$T$280,9)</f>
        <v>86</v>
      </c>
      <c r="J1484" s="84">
        <f>VLOOKUP($A$1480,Raport5!$B$8:$T$280,10)</f>
        <v>92.5</v>
      </c>
      <c r="K1484" s="84">
        <f>VLOOKUP($A$1480,Raport5!$B$8:$T$280,11)</f>
        <v>92</v>
      </c>
      <c r="L1484" s="84">
        <f>VLOOKUP($A$1480,Raport5!$B$8:$T$280,12)</f>
        <v>91.5</v>
      </c>
      <c r="M1484" s="84">
        <f>VLOOKUP($A$1480,Raport5!$B$8:$T$280,13)</f>
        <v>90</v>
      </c>
      <c r="N1484" s="84">
        <f>VLOOKUP($A$1480,Raport5!$B$8:$T$280,14)</f>
        <v>88</v>
      </c>
      <c r="O1484" s="84">
        <f>VLOOKUP($A$1480,Raport5!$B$8:$T$280,15)</f>
        <v>91</v>
      </c>
      <c r="P1484" s="84">
        <f>VLOOKUP($A$1480,Raport5!$B$8:$T$280,16)</f>
        <v>83</v>
      </c>
      <c r="Q1484" s="84">
        <f>VLOOKUP($A$1480,Raport5!$B$8:$T$280,17)</f>
        <v>86.5</v>
      </c>
      <c r="R1484" s="84">
        <f>VLOOKUP($A$1480,Raport5!$B$8:$T$280,18)</f>
        <v>87</v>
      </c>
      <c r="S1484" s="38">
        <f t="shared" si="813"/>
        <v>1323</v>
      </c>
      <c r="T1484" s="38">
        <f t="shared" si="815"/>
        <v>88.2</v>
      </c>
      <c r="U1484" s="375"/>
      <c r="V1484" s="340"/>
    </row>
    <row r="1485" spans="1:22" ht="15" customHeight="1">
      <c r="A1485" s="361"/>
      <c r="B1485" s="78">
        <f>VLOOKUP($A$1480,PresensiMIPA!$A$7:$W$360,2)</f>
        <v>12483</v>
      </c>
      <c r="C1485" s="35" t="s">
        <v>67</v>
      </c>
      <c r="D1485" s="84">
        <f>VLOOKUP($A$1480,Raport6!$B$8:$T$280,4)</f>
        <v>93</v>
      </c>
      <c r="E1485" s="84">
        <f>VLOOKUP($A$1480,Raport6!$B$8:$T$280,5)</f>
        <v>89</v>
      </c>
      <c r="F1485" s="84">
        <f>VLOOKUP($A$1480,Raport6!$B$8:$T$280,6)</f>
        <v>83</v>
      </c>
      <c r="G1485" s="84">
        <f>VLOOKUP($A$1480,Raport6!$B$8:$T$280,7)</f>
        <v>87</v>
      </c>
      <c r="H1485" s="84">
        <f>VLOOKUP($A$1480,Raport6!$B$8:$T$280,8)</f>
        <v>92.5</v>
      </c>
      <c r="I1485" s="84">
        <f>VLOOKUP($A$1480,Raport6!$B$8:$T$280,9)</f>
        <v>86.5</v>
      </c>
      <c r="J1485" s="84">
        <f>VLOOKUP($A$1480,Raport6!$B$8:$T$280,10)</f>
        <v>95</v>
      </c>
      <c r="K1485" s="84">
        <f>VLOOKUP($A$1480,Raport6!$B$8:$T$280,11)</f>
        <v>96.5</v>
      </c>
      <c r="L1485" s="84">
        <f>VLOOKUP($A$1480,Raport6!$B$8:$T$280,12)</f>
        <v>92</v>
      </c>
      <c r="M1485" s="84">
        <f>VLOOKUP($A$1480,Raport6!$B$8:$T$280,13)</f>
        <v>94</v>
      </c>
      <c r="N1485" s="84">
        <f>VLOOKUP($A$1480,Raport6!$B$8:$T$280,14)</f>
        <v>87.5</v>
      </c>
      <c r="O1485" s="84">
        <f>VLOOKUP($A$1480,Raport6!$B$8:$T$280,15)</f>
        <v>90</v>
      </c>
      <c r="P1485" s="84">
        <f>VLOOKUP($A$1480,Raport6!$B$8:$T$280,16)</f>
        <v>85</v>
      </c>
      <c r="Q1485" s="84">
        <f>VLOOKUP($A$1480,Raport6!$B$8:$T$280,17)</f>
        <v>86.5</v>
      </c>
      <c r="R1485" s="84">
        <f>VLOOKUP($A$1480,Raport6!$B$8:$T$280,18)</f>
        <v>89.5</v>
      </c>
      <c r="S1485" s="38">
        <f t="shared" si="813"/>
        <v>1347</v>
      </c>
      <c r="T1485" s="38">
        <f t="shared" si="815"/>
        <v>89.8</v>
      </c>
      <c r="U1485" s="375"/>
      <c r="V1485" s="340"/>
    </row>
    <row r="1486" spans="1:22" ht="15" customHeight="1">
      <c r="A1486" s="361"/>
      <c r="B1486" s="78" t="str">
        <f>VLOOKUP($A$1480,PresensiMIPA!$A$7:$W$360,3)</f>
        <v>0036820002</v>
      </c>
      <c r="C1486" s="28" t="s">
        <v>21</v>
      </c>
      <c r="D1486" s="40">
        <f t="shared" ref="D1486:S1486" si="816">ROUND(((D1480+D1481+D1482+D1483+D1484+D1485)/6),2)</f>
        <v>83.58</v>
      </c>
      <c r="E1486" s="40">
        <f t="shared" si="816"/>
        <v>85</v>
      </c>
      <c r="F1486" s="40">
        <f t="shared" si="816"/>
        <v>81</v>
      </c>
      <c r="G1486" s="40">
        <f t="shared" si="816"/>
        <v>85.17</v>
      </c>
      <c r="H1486" s="40">
        <f t="shared" si="816"/>
        <v>83.42</v>
      </c>
      <c r="I1486" s="40">
        <f t="shared" si="816"/>
        <v>84.58</v>
      </c>
      <c r="J1486" s="40">
        <f t="shared" si="816"/>
        <v>90.25</v>
      </c>
      <c r="K1486" s="40">
        <f t="shared" si="816"/>
        <v>86.08</v>
      </c>
      <c r="L1486" s="40">
        <f t="shared" si="816"/>
        <v>86.25</v>
      </c>
      <c r="M1486" s="40">
        <f t="shared" ref="M1486" si="817">ROUND(((M1480+M1481+M1482+M1483+M1484+M1485)/6),2)</f>
        <v>85.58</v>
      </c>
      <c r="N1486" s="40">
        <f t="shared" si="816"/>
        <v>83.25</v>
      </c>
      <c r="O1486" s="40">
        <f t="shared" si="816"/>
        <v>84.33</v>
      </c>
      <c r="P1486" s="40">
        <f t="shared" si="816"/>
        <v>83.75</v>
      </c>
      <c r="Q1486" s="40">
        <f t="shared" si="816"/>
        <v>82.75</v>
      </c>
      <c r="R1486" s="40">
        <f t="shared" si="816"/>
        <v>84.5</v>
      </c>
      <c r="S1486" s="39">
        <f t="shared" si="816"/>
        <v>1269.5</v>
      </c>
      <c r="T1486" s="40">
        <f t="shared" si="815"/>
        <v>84.63</v>
      </c>
      <c r="U1486" s="375"/>
      <c r="V1486" s="340"/>
    </row>
    <row r="1487" spans="1:22" ht="15" customHeight="1">
      <c r="A1487" s="361"/>
      <c r="B1487" s="78"/>
      <c r="C1487" s="28" t="s">
        <v>206</v>
      </c>
      <c r="D1487" s="79">
        <f>VLOOKUP($A$1480,'Nilai USP'!$B$8:$T$280,4)</f>
        <v>90</v>
      </c>
      <c r="E1487" s="79">
        <f>VLOOKUP($A$1480,'Nilai USP'!$B$8:$T$280,5)</f>
        <v>83.84615384615384</v>
      </c>
      <c r="F1487" s="79">
        <f>VLOOKUP($A$1480,'Nilai USP'!$B$8:$T$280,6)</f>
        <v>88</v>
      </c>
      <c r="G1487" s="79">
        <f>VLOOKUP($A$1480,'Nilai USP'!$B$8:$T$280,7)</f>
        <v>84</v>
      </c>
      <c r="H1487" s="79">
        <f>VLOOKUP($A$1480,'Nilai USP'!$B$8:$T$280,8)</f>
        <v>86</v>
      </c>
      <c r="I1487" s="79">
        <f>VLOOKUP($A$1480,'Nilai USP'!$B$8:$T$280,9)</f>
        <v>88</v>
      </c>
      <c r="J1487" s="79">
        <f>VLOOKUP($A$1480,'Nilai USP'!$B$8:$T$280,10)</f>
        <v>93</v>
      </c>
      <c r="K1487" s="79">
        <f>VLOOKUP($A$1480,'Nilai USP'!$B$8:$T$280,11)</f>
        <v>96</v>
      </c>
      <c r="L1487" s="79">
        <f>VLOOKUP($A$1480,'Nilai USP'!$B$8:$T$280,12)</f>
        <v>91</v>
      </c>
      <c r="M1487" s="79">
        <f>VLOOKUP($A$1480,'Nilai USP'!$B$8:$T$280,13)</f>
        <v>96.470588235294116</v>
      </c>
      <c r="N1487" s="79">
        <f>VLOOKUP($A$1480,'Nilai USP'!$B$8:$T$280,14)</f>
        <v>80</v>
      </c>
      <c r="O1487" s="79">
        <f>VLOOKUP($A$1480,'Nilai USP'!$B$8:$T$280,15)</f>
        <v>80</v>
      </c>
      <c r="P1487" s="79">
        <f>VLOOKUP($A$1480,'Nilai USP'!$B$8:$T$280,16)</f>
        <v>90</v>
      </c>
      <c r="Q1487" s="79">
        <f>VLOOKUP($A$1480,'Nilai USP'!$B$8:$T$280,17)</f>
        <v>84</v>
      </c>
      <c r="R1487" s="79">
        <f>VLOOKUP($A$1480,'Nilai USP'!$B$8:$T$280,18)</f>
        <v>86</v>
      </c>
      <c r="S1487" s="38">
        <f t="shared" ref="S1487:S1494" si="818">SUM(D1487:R1487)</f>
        <v>1316.316742081448</v>
      </c>
      <c r="T1487" s="38">
        <f t="shared" si="815"/>
        <v>87.75</v>
      </c>
      <c r="U1487" s="375"/>
      <c r="V1487" s="340"/>
    </row>
    <row r="1488" spans="1:22" ht="15" customHeight="1" thickBot="1">
      <c r="A1488" s="362"/>
      <c r="B1488" s="29"/>
      <c r="C1488" s="37" t="s">
        <v>205</v>
      </c>
      <c r="D1488" s="41">
        <f t="shared" ref="D1488:R1488" si="819">ROUND((D1486*$V$6+D1487*$V$7),0)</f>
        <v>87</v>
      </c>
      <c r="E1488" s="41">
        <f t="shared" si="819"/>
        <v>84</v>
      </c>
      <c r="F1488" s="41">
        <f t="shared" si="819"/>
        <v>85</v>
      </c>
      <c r="G1488" s="41">
        <f t="shared" si="819"/>
        <v>85</v>
      </c>
      <c r="H1488" s="41">
        <f t="shared" si="819"/>
        <v>85</v>
      </c>
      <c r="I1488" s="41">
        <f t="shared" si="819"/>
        <v>86</v>
      </c>
      <c r="J1488" s="41">
        <f t="shared" si="819"/>
        <v>92</v>
      </c>
      <c r="K1488" s="41">
        <f t="shared" si="819"/>
        <v>91</v>
      </c>
      <c r="L1488" s="41">
        <f t="shared" si="819"/>
        <v>89</v>
      </c>
      <c r="M1488" s="41">
        <f t="shared" si="819"/>
        <v>91</v>
      </c>
      <c r="N1488" s="41">
        <f t="shared" si="819"/>
        <v>82</v>
      </c>
      <c r="O1488" s="41">
        <f t="shared" si="819"/>
        <v>82</v>
      </c>
      <c r="P1488" s="41">
        <f t="shared" si="819"/>
        <v>87</v>
      </c>
      <c r="Q1488" s="41">
        <f t="shared" si="819"/>
        <v>83</v>
      </c>
      <c r="R1488" s="41">
        <f t="shared" si="819"/>
        <v>85</v>
      </c>
      <c r="S1488" s="41">
        <f t="shared" si="818"/>
        <v>1294</v>
      </c>
      <c r="T1488" s="41">
        <f t="shared" si="815"/>
        <v>86.27</v>
      </c>
      <c r="U1488" s="376"/>
      <c r="V1488" s="341"/>
    </row>
    <row r="1489" spans="1:22" ht="15" customHeight="1" thickTop="1">
      <c r="A1489" s="377">
        <v>165</v>
      </c>
      <c r="B1489" s="26"/>
      <c r="C1489" s="34" t="s">
        <v>34</v>
      </c>
      <c r="D1489" s="83">
        <f>VLOOKUP($A$1489,Raport1!$B$8:$T$280,4)</f>
        <v>82.5</v>
      </c>
      <c r="E1489" s="83">
        <f>VLOOKUP($A$1489,Raport1!$B$8:$T$280,5)</f>
        <v>84.5</v>
      </c>
      <c r="F1489" s="83">
        <f>VLOOKUP($A$1489,Raport1!$B$8:$T$280,6)</f>
        <v>79</v>
      </c>
      <c r="G1489" s="83">
        <f>VLOOKUP($A$1489,Raport1!$B$8:$T$280,7)</f>
        <v>84</v>
      </c>
      <c r="H1489" s="83">
        <f>VLOOKUP($A$1489,Raport1!$B$8:$T$280,8)</f>
        <v>89</v>
      </c>
      <c r="I1489" s="83">
        <f>VLOOKUP($A$1489,Raport1!$B$8:$T$280,9)</f>
        <v>85</v>
      </c>
      <c r="J1489" s="83">
        <f>VLOOKUP($A$1489,Raport1!$B$8:$T$280,10)</f>
        <v>90</v>
      </c>
      <c r="K1489" s="83">
        <f>VLOOKUP($A$1489,Raport1!$B$8:$T$280,11)</f>
        <v>77</v>
      </c>
      <c r="L1489" s="83">
        <f>VLOOKUP($A$1489,Raport1!$B$8:$T$280,12)</f>
        <v>82</v>
      </c>
      <c r="M1489" s="83">
        <f>VLOOKUP($A$1489,Raport1!$B$8:$T$280,13)</f>
        <v>83.5</v>
      </c>
      <c r="N1489" s="83">
        <f>VLOOKUP($A$1489,Raport1!$B$8:$T$280,14)</f>
        <v>83</v>
      </c>
      <c r="O1489" s="83">
        <f>VLOOKUP($A$1489,Raport1!$B$8:$T$280,15)</f>
        <v>78</v>
      </c>
      <c r="P1489" s="83">
        <f>VLOOKUP($A$1489,Raport1!$B$8:$T$280,16)</f>
        <v>83</v>
      </c>
      <c r="Q1489" s="83">
        <f>VLOOKUP($A$1489,Raport1!$B$8:$T$280,17)</f>
        <v>82</v>
      </c>
      <c r="R1489" s="83">
        <f>VLOOKUP($A$1489,Raport1!$B$8:$T$280,18)</f>
        <v>85</v>
      </c>
      <c r="S1489" s="80">
        <f t="shared" si="818"/>
        <v>1247.5</v>
      </c>
      <c r="T1489" s="80">
        <f t="shared" ref="T1489:T1497" si="820">ROUND(S1489/COUNT(D1489:R1489),2)</f>
        <v>83.17</v>
      </c>
      <c r="U1489" s="337" t="s">
        <v>203</v>
      </c>
      <c r="V1489" s="340" t="s">
        <v>33</v>
      </c>
    </row>
    <row r="1490" spans="1:22" ht="15" customHeight="1">
      <c r="A1490" s="361"/>
      <c r="B1490" s="26"/>
      <c r="C1490" s="35" t="s">
        <v>35</v>
      </c>
      <c r="D1490" s="84">
        <f>VLOOKUP($A$1489,Raport2!$B$8:$T$280,4)</f>
        <v>84</v>
      </c>
      <c r="E1490" s="84">
        <f>VLOOKUP($A$1489,Raport2!$B$8:$T$280,5)</f>
        <v>89</v>
      </c>
      <c r="F1490" s="84">
        <f>VLOOKUP($A$1489,Raport2!$B$8:$T$280,6)</f>
        <v>84</v>
      </c>
      <c r="G1490" s="84">
        <f>VLOOKUP($A$1489,Raport2!$B$8:$T$280,7)</f>
        <v>88</v>
      </c>
      <c r="H1490" s="84">
        <f>VLOOKUP($A$1489,Raport2!$B$8:$T$280,8)</f>
        <v>89</v>
      </c>
      <c r="I1490" s="84">
        <f>VLOOKUP($A$1489,Raport2!$B$8:$T$280,9)</f>
        <v>89</v>
      </c>
      <c r="J1490" s="84">
        <f>VLOOKUP($A$1489,Raport2!$B$8:$T$280,10)</f>
        <v>91</v>
      </c>
      <c r="K1490" s="84">
        <f>VLOOKUP($A$1489,Raport2!$B$8:$T$280,11)</f>
        <v>80.5</v>
      </c>
      <c r="L1490" s="84">
        <f>VLOOKUP($A$1489,Raport2!$B$8:$T$280,12)</f>
        <v>87.5</v>
      </c>
      <c r="M1490" s="84">
        <f>VLOOKUP($A$1489,Raport2!$B$8:$T$280,13)</f>
        <v>88</v>
      </c>
      <c r="N1490" s="84">
        <f>VLOOKUP($A$1489,Raport2!$B$8:$T$280,14)</f>
        <v>87</v>
      </c>
      <c r="O1490" s="84">
        <f>VLOOKUP($A$1489,Raport2!$B$8:$T$280,15)</f>
        <v>84</v>
      </c>
      <c r="P1490" s="84">
        <f>VLOOKUP($A$1489,Raport2!$B$8:$T$280,16)</f>
        <v>87</v>
      </c>
      <c r="Q1490" s="84">
        <f>VLOOKUP($A$1489,Raport2!$B$8:$T$280,17)</f>
        <v>83.5</v>
      </c>
      <c r="R1490" s="84">
        <f>VLOOKUP($A$1489,Raport2!$B$8:$T$280,18)</f>
        <v>90</v>
      </c>
      <c r="S1490" s="38">
        <f t="shared" si="818"/>
        <v>1301.5</v>
      </c>
      <c r="T1490" s="38">
        <f t="shared" si="820"/>
        <v>86.77</v>
      </c>
      <c r="U1490" s="375"/>
      <c r="V1490" s="340"/>
    </row>
    <row r="1491" spans="1:22" ht="15" customHeight="1">
      <c r="A1491" s="361"/>
      <c r="B1491" s="342" t="str">
        <f>VLOOKUP($A$1489,PresensiMIPA!$A$7:$W$360,7)</f>
        <v>SITI ASMA</v>
      </c>
      <c r="C1491" s="35" t="s">
        <v>22</v>
      </c>
      <c r="D1491" s="84">
        <f>VLOOKUP($A$1489,Raport3!$B$8:$T$280,4)</f>
        <v>88.5</v>
      </c>
      <c r="E1491" s="84">
        <f>VLOOKUP($A$1489,Raport3!$B$8:$T$280,5)</f>
        <v>91</v>
      </c>
      <c r="F1491" s="84">
        <f>VLOOKUP($A$1489,Raport3!$B$8:$T$280,6)</f>
        <v>86</v>
      </c>
      <c r="G1491" s="84">
        <f>VLOOKUP($A$1489,Raport3!$B$8:$T$280,7)</f>
        <v>90</v>
      </c>
      <c r="H1491" s="84">
        <f>VLOOKUP($A$1489,Raport3!$B$8:$T$280,8)</f>
        <v>85</v>
      </c>
      <c r="I1491" s="84">
        <f>VLOOKUP($A$1489,Raport3!$B$8:$T$280,9)</f>
        <v>90</v>
      </c>
      <c r="J1491" s="84">
        <f>VLOOKUP($A$1489,Raport3!$B$8:$T$280,10)</f>
        <v>90</v>
      </c>
      <c r="K1491" s="84">
        <f>VLOOKUP($A$1489,Raport3!$B$8:$T$280,11)</f>
        <v>84</v>
      </c>
      <c r="L1491" s="84">
        <f>VLOOKUP($A$1489,Raport3!$B$8:$T$280,12)</f>
        <v>85</v>
      </c>
      <c r="M1491" s="84">
        <f>VLOOKUP($A$1489,Raport3!$B$8:$T$280,13)</f>
        <v>90</v>
      </c>
      <c r="N1491" s="84">
        <f>VLOOKUP($A$1489,Raport3!$B$8:$T$280,14)</f>
        <v>87.5</v>
      </c>
      <c r="O1491" s="84">
        <f>VLOOKUP($A$1489,Raport3!$B$8:$T$280,15)</f>
        <v>85</v>
      </c>
      <c r="P1491" s="84">
        <f>VLOOKUP($A$1489,Raport3!$B$8:$T$280,16)</f>
        <v>89.5</v>
      </c>
      <c r="Q1491" s="84">
        <f>VLOOKUP($A$1489,Raport3!$B$8:$T$280,17)</f>
        <v>87</v>
      </c>
      <c r="R1491" s="84">
        <f>VLOOKUP($A$1489,Raport3!$B$8:$T$280,18)</f>
        <v>92</v>
      </c>
      <c r="S1491" s="38">
        <f t="shared" si="818"/>
        <v>1320.5</v>
      </c>
      <c r="T1491" s="38">
        <f t="shared" si="820"/>
        <v>88.03</v>
      </c>
      <c r="U1491" s="375"/>
      <c r="V1491" s="340"/>
    </row>
    <row r="1492" spans="1:22" ht="15" customHeight="1">
      <c r="A1492" s="361"/>
      <c r="B1492" s="342"/>
      <c r="C1492" s="35" t="s">
        <v>23</v>
      </c>
      <c r="D1492" s="84">
        <f>VLOOKUP($A$1489,Raport4!$B$8:$T$255,4)</f>
        <v>94</v>
      </c>
      <c r="E1492" s="84">
        <f>VLOOKUP($A$1489,Raport4!$B$8:$T$255,5)</f>
        <v>96</v>
      </c>
      <c r="F1492" s="84">
        <f>VLOOKUP($A$1489,Raport4!$B$8:$T$255,6)</f>
        <v>88.5</v>
      </c>
      <c r="G1492" s="84">
        <f>VLOOKUP($A$1489,Raport4!$B$8:$T$255,7)</f>
        <v>91.5</v>
      </c>
      <c r="H1492" s="84">
        <f>VLOOKUP($A$1489,Raport4!$B$8:$T$255,8)</f>
        <v>90</v>
      </c>
      <c r="I1492" s="84">
        <f>VLOOKUP($A$1489,Raport4!$B$8:$T$255,9)</f>
        <v>90</v>
      </c>
      <c r="J1492" s="84">
        <f>VLOOKUP($A$1489,Raport4!$B$8:$T$255,10)</f>
        <v>93.5</v>
      </c>
      <c r="K1492" s="84">
        <f>VLOOKUP($A$1489,Raport4!$B$8:$T$255,11)</f>
        <v>88</v>
      </c>
      <c r="L1492" s="84">
        <f>VLOOKUP($A$1489,Raport4!$B$8:$T$255,12)</f>
        <v>90</v>
      </c>
      <c r="M1492" s="84">
        <f>VLOOKUP($A$1489,Raport4!$B$8:$T$255,12)</f>
        <v>90</v>
      </c>
      <c r="N1492" s="84">
        <f>VLOOKUP($A$1489,Raport4!$B$8:$T$255,14)</f>
        <v>90.5</v>
      </c>
      <c r="O1492" s="84">
        <f>VLOOKUP($A$1489,Raport4!$B$8:$T$255,15)</f>
        <v>86.5</v>
      </c>
      <c r="P1492" s="84">
        <f>VLOOKUP($A$1489,Raport4!$B$8:$T$255,16)</f>
        <v>93</v>
      </c>
      <c r="Q1492" s="84">
        <f>VLOOKUP($A$1489,Raport4!$B$8:$T$255,17)</f>
        <v>92</v>
      </c>
      <c r="R1492" s="84">
        <f>VLOOKUP($A$1489,Raport4!$B$8:$T$255,18)</f>
        <v>93.5</v>
      </c>
      <c r="S1492" s="38">
        <f t="shared" si="818"/>
        <v>1367</v>
      </c>
      <c r="T1492" s="38">
        <f t="shared" si="820"/>
        <v>91.13</v>
      </c>
      <c r="U1492" s="375"/>
      <c r="V1492" s="340"/>
    </row>
    <row r="1493" spans="1:22" ht="15" customHeight="1">
      <c r="A1493" s="361"/>
      <c r="B1493" s="77" t="str">
        <f>VLOOKUP($A$1489,PresensiMIPA!$A$7:$W$360,4)</f>
        <v>3526036708030001</v>
      </c>
      <c r="C1493" s="35" t="s">
        <v>24</v>
      </c>
      <c r="D1493" s="84">
        <f>VLOOKUP($A$1489,Raport5!$B$8:$T$280,4)</f>
        <v>90</v>
      </c>
      <c r="E1493" s="84">
        <f>VLOOKUP($A$1489,Raport5!$B$8:$T$280,5)</f>
        <v>97.5</v>
      </c>
      <c r="F1493" s="84">
        <f>VLOOKUP($A$1489,Raport5!$B$8:$T$280,6)</f>
        <v>94</v>
      </c>
      <c r="G1493" s="84">
        <f>VLOOKUP($A$1489,Raport5!$B$8:$T$280,7)</f>
        <v>92</v>
      </c>
      <c r="H1493" s="84">
        <f>VLOOKUP($A$1489,Raport5!$B$8:$T$280,8)</f>
        <v>95</v>
      </c>
      <c r="I1493" s="84">
        <f>VLOOKUP($A$1489,Raport5!$B$8:$T$280,9)</f>
        <v>91.5</v>
      </c>
      <c r="J1493" s="84">
        <f>VLOOKUP($A$1489,Raport5!$B$8:$T$280,10)</f>
        <v>96</v>
      </c>
      <c r="K1493" s="84">
        <f>VLOOKUP($A$1489,Raport5!$B$8:$T$280,11)</f>
        <v>91.5</v>
      </c>
      <c r="L1493" s="84">
        <f>VLOOKUP($A$1489,Raport5!$B$8:$T$280,12)</f>
        <v>92.5</v>
      </c>
      <c r="M1493" s="84">
        <f>VLOOKUP($A$1489,Raport5!$B$8:$T$280,13)</f>
        <v>96</v>
      </c>
      <c r="N1493" s="84">
        <f>VLOOKUP($A$1489,Raport5!$B$8:$T$280,14)</f>
        <v>93.5</v>
      </c>
      <c r="O1493" s="84">
        <f>VLOOKUP($A$1489,Raport5!$B$8:$T$280,15)</f>
        <v>95</v>
      </c>
      <c r="P1493" s="84">
        <f>VLOOKUP($A$1489,Raport5!$B$8:$T$280,16)</f>
        <v>95</v>
      </c>
      <c r="Q1493" s="84">
        <f>VLOOKUP($A$1489,Raport5!$B$8:$T$280,17)</f>
        <v>96</v>
      </c>
      <c r="R1493" s="84">
        <f>VLOOKUP($A$1489,Raport5!$B$8:$T$280,18)</f>
        <v>93</v>
      </c>
      <c r="S1493" s="38">
        <f t="shared" si="818"/>
        <v>1408.5</v>
      </c>
      <c r="T1493" s="38">
        <f t="shared" si="820"/>
        <v>93.9</v>
      </c>
      <c r="U1493" s="375"/>
      <c r="V1493" s="340"/>
    </row>
    <row r="1494" spans="1:22" ht="15" customHeight="1">
      <c r="A1494" s="361"/>
      <c r="B1494" s="78">
        <f>VLOOKUP($A$1489,PresensiMIPA!$A$7:$W$360,2)</f>
        <v>12494</v>
      </c>
      <c r="C1494" s="35" t="s">
        <v>67</v>
      </c>
      <c r="D1494" s="84">
        <f>VLOOKUP($A$1489,Raport6!$B$8:$T$280,4)</f>
        <v>94.5</v>
      </c>
      <c r="E1494" s="84">
        <f>VLOOKUP($A$1489,Raport6!$B$8:$T$280,5)</f>
        <v>98</v>
      </c>
      <c r="F1494" s="84">
        <f>VLOOKUP($A$1489,Raport6!$B$8:$T$280,6)</f>
        <v>95.5</v>
      </c>
      <c r="G1494" s="84">
        <f>VLOOKUP($A$1489,Raport6!$B$8:$T$280,7)</f>
        <v>92</v>
      </c>
      <c r="H1494" s="84">
        <f>VLOOKUP($A$1489,Raport6!$B$8:$T$280,8)</f>
        <v>96</v>
      </c>
      <c r="I1494" s="84">
        <f>VLOOKUP($A$1489,Raport6!$B$8:$T$280,9)</f>
        <v>92</v>
      </c>
      <c r="J1494" s="84">
        <f>VLOOKUP($A$1489,Raport6!$B$8:$T$280,10)</f>
        <v>97.5</v>
      </c>
      <c r="K1494" s="84">
        <f>VLOOKUP($A$1489,Raport6!$B$8:$T$280,11)</f>
        <v>95.5</v>
      </c>
      <c r="L1494" s="84">
        <f>VLOOKUP($A$1489,Raport6!$B$8:$T$280,12)</f>
        <v>94</v>
      </c>
      <c r="M1494" s="84">
        <f>VLOOKUP($A$1489,Raport6!$B$8:$T$280,13)</f>
        <v>99</v>
      </c>
      <c r="N1494" s="84">
        <f>VLOOKUP($A$1489,Raport6!$B$8:$T$280,14)</f>
        <v>95</v>
      </c>
      <c r="O1494" s="84">
        <f>VLOOKUP($A$1489,Raport6!$B$8:$T$280,15)</f>
        <v>96</v>
      </c>
      <c r="P1494" s="84">
        <f>VLOOKUP($A$1489,Raport6!$B$8:$T$280,16)</f>
        <v>98</v>
      </c>
      <c r="Q1494" s="84">
        <f>VLOOKUP($A$1489,Raport6!$B$8:$T$280,17)</f>
        <v>96</v>
      </c>
      <c r="R1494" s="84">
        <f>VLOOKUP($A$1489,Raport6!$B$8:$T$280,18)</f>
        <v>94</v>
      </c>
      <c r="S1494" s="38">
        <f t="shared" si="818"/>
        <v>1433</v>
      </c>
      <c r="T1494" s="38">
        <f t="shared" si="820"/>
        <v>95.53</v>
      </c>
      <c r="U1494" s="375"/>
      <c r="V1494" s="340"/>
    </row>
    <row r="1495" spans="1:22" ht="15" customHeight="1">
      <c r="A1495" s="361"/>
      <c r="B1495" s="78" t="str">
        <f>VLOOKUP($A$1489,PresensiMIPA!$A$7:$W$360,3)</f>
        <v>0035366111</v>
      </c>
      <c r="C1495" s="28" t="s">
        <v>21</v>
      </c>
      <c r="D1495" s="40">
        <f t="shared" ref="D1495:S1495" si="821">ROUND(((D1489+D1490+D1491+D1492+D1493+D1494)/6),2)</f>
        <v>88.92</v>
      </c>
      <c r="E1495" s="40">
        <f t="shared" si="821"/>
        <v>92.67</v>
      </c>
      <c r="F1495" s="40">
        <f t="shared" si="821"/>
        <v>87.83</v>
      </c>
      <c r="G1495" s="40">
        <f t="shared" si="821"/>
        <v>89.58</v>
      </c>
      <c r="H1495" s="40">
        <f t="shared" si="821"/>
        <v>90.67</v>
      </c>
      <c r="I1495" s="40">
        <f t="shared" si="821"/>
        <v>89.58</v>
      </c>
      <c r="J1495" s="40">
        <f t="shared" si="821"/>
        <v>93</v>
      </c>
      <c r="K1495" s="40">
        <f t="shared" si="821"/>
        <v>86.08</v>
      </c>
      <c r="L1495" s="40">
        <f t="shared" si="821"/>
        <v>88.5</v>
      </c>
      <c r="M1495" s="40">
        <f t="shared" ref="M1495" si="822">ROUND(((M1489+M1490+M1491+M1492+M1493+M1494)/6),2)</f>
        <v>91.08</v>
      </c>
      <c r="N1495" s="40">
        <f t="shared" si="821"/>
        <v>89.42</v>
      </c>
      <c r="O1495" s="40">
        <f t="shared" si="821"/>
        <v>87.42</v>
      </c>
      <c r="P1495" s="40">
        <f t="shared" si="821"/>
        <v>90.92</v>
      </c>
      <c r="Q1495" s="40">
        <f t="shared" si="821"/>
        <v>89.42</v>
      </c>
      <c r="R1495" s="40">
        <f t="shared" si="821"/>
        <v>91.25</v>
      </c>
      <c r="S1495" s="39">
        <f t="shared" si="821"/>
        <v>1346.33</v>
      </c>
      <c r="T1495" s="40">
        <f t="shared" si="820"/>
        <v>89.76</v>
      </c>
      <c r="U1495" s="375"/>
      <c r="V1495" s="340"/>
    </row>
    <row r="1496" spans="1:22" ht="15" customHeight="1">
      <c r="A1496" s="361"/>
      <c r="B1496" s="78"/>
      <c r="C1496" s="28" t="s">
        <v>206</v>
      </c>
      <c r="D1496" s="79">
        <f>VLOOKUP($A$1489,'Nilai USP'!$B$8:$T$280,4)</f>
        <v>94</v>
      </c>
      <c r="E1496" s="79">
        <f>VLOOKUP($A$1489,'Nilai USP'!$B$8:$T$280,5)</f>
        <v>86.92307692307692</v>
      </c>
      <c r="F1496" s="79">
        <f>VLOOKUP($A$1489,'Nilai USP'!$B$8:$T$280,6)</f>
        <v>92</v>
      </c>
      <c r="G1496" s="79">
        <f>VLOOKUP($A$1489,'Nilai USP'!$B$8:$T$280,7)</f>
        <v>91</v>
      </c>
      <c r="H1496" s="79">
        <f>VLOOKUP($A$1489,'Nilai USP'!$B$8:$T$280,8)</f>
        <v>90</v>
      </c>
      <c r="I1496" s="79">
        <f>VLOOKUP($A$1489,'Nilai USP'!$B$8:$T$280,9)</f>
        <v>93</v>
      </c>
      <c r="J1496" s="79">
        <f>VLOOKUP($A$1489,'Nilai USP'!$B$8:$T$280,10)</f>
        <v>95</v>
      </c>
      <c r="K1496" s="79">
        <f>VLOOKUP($A$1489,'Nilai USP'!$B$8:$T$280,11)</f>
        <v>97</v>
      </c>
      <c r="L1496" s="79">
        <f>VLOOKUP($A$1489,'Nilai USP'!$B$8:$T$280,12)</f>
        <v>94</v>
      </c>
      <c r="M1496" s="79">
        <f>VLOOKUP($A$1489,'Nilai USP'!$B$8:$T$280,13)</f>
        <v>97.35294117647058</v>
      </c>
      <c r="N1496" s="79">
        <f>VLOOKUP($A$1489,'Nilai USP'!$B$8:$T$280,14)</f>
        <v>83</v>
      </c>
      <c r="O1496" s="79">
        <f>VLOOKUP($A$1489,'Nilai USP'!$B$8:$T$280,15)</f>
        <v>77</v>
      </c>
      <c r="P1496" s="79">
        <f>VLOOKUP($A$1489,'Nilai USP'!$B$8:$T$280,16)</f>
        <v>83</v>
      </c>
      <c r="Q1496" s="79">
        <f>VLOOKUP($A$1489,'Nilai USP'!$B$8:$T$280,17)</f>
        <v>85</v>
      </c>
      <c r="R1496" s="79">
        <f>VLOOKUP($A$1489,'Nilai USP'!$B$8:$T$280,18)</f>
        <v>86</v>
      </c>
      <c r="S1496" s="38">
        <f t="shared" ref="S1496:S1503" si="823">SUM(D1496:R1496)</f>
        <v>1344.2760180995474</v>
      </c>
      <c r="T1496" s="38">
        <f t="shared" si="820"/>
        <v>89.62</v>
      </c>
      <c r="U1496" s="375"/>
      <c r="V1496" s="340"/>
    </row>
    <row r="1497" spans="1:22" ht="15" customHeight="1" thickBot="1">
      <c r="A1497" s="362"/>
      <c r="B1497" s="29"/>
      <c r="C1497" s="37" t="s">
        <v>205</v>
      </c>
      <c r="D1497" s="41">
        <f t="shared" ref="D1497:R1497" si="824">ROUND((D1495*$V$6+D1496*$V$7),0)</f>
        <v>91</v>
      </c>
      <c r="E1497" s="41">
        <f t="shared" si="824"/>
        <v>90</v>
      </c>
      <c r="F1497" s="41">
        <f t="shared" si="824"/>
        <v>90</v>
      </c>
      <c r="G1497" s="41">
        <f t="shared" si="824"/>
        <v>90</v>
      </c>
      <c r="H1497" s="41">
        <f t="shared" si="824"/>
        <v>90</v>
      </c>
      <c r="I1497" s="41">
        <f t="shared" si="824"/>
        <v>91</v>
      </c>
      <c r="J1497" s="41">
        <f t="shared" si="824"/>
        <v>94</v>
      </c>
      <c r="K1497" s="41">
        <f t="shared" si="824"/>
        <v>92</v>
      </c>
      <c r="L1497" s="41">
        <f t="shared" si="824"/>
        <v>91</v>
      </c>
      <c r="M1497" s="41">
        <f t="shared" si="824"/>
        <v>94</v>
      </c>
      <c r="N1497" s="41">
        <f t="shared" si="824"/>
        <v>86</v>
      </c>
      <c r="O1497" s="41">
        <f t="shared" si="824"/>
        <v>82</v>
      </c>
      <c r="P1497" s="41">
        <f t="shared" si="824"/>
        <v>87</v>
      </c>
      <c r="Q1497" s="41">
        <f t="shared" si="824"/>
        <v>87</v>
      </c>
      <c r="R1497" s="41">
        <f t="shared" si="824"/>
        <v>89</v>
      </c>
      <c r="S1497" s="41">
        <f t="shared" si="823"/>
        <v>1344</v>
      </c>
      <c r="T1497" s="41">
        <f t="shared" si="820"/>
        <v>89.6</v>
      </c>
      <c r="U1497" s="376"/>
      <c r="V1497" s="341"/>
    </row>
    <row r="1498" spans="1:22" ht="15" customHeight="1" thickTop="1">
      <c r="A1498" s="377">
        <v>166</v>
      </c>
      <c r="B1498" s="26"/>
      <c r="C1498" s="34" t="s">
        <v>34</v>
      </c>
      <c r="D1498" s="83">
        <f>VLOOKUP($A$1498,Raport1!$B$8:$T$280,4)</f>
        <v>78</v>
      </c>
      <c r="E1498" s="83">
        <f>VLOOKUP($A$1498,Raport1!$B$8:$T$280,5)</f>
        <v>84</v>
      </c>
      <c r="F1498" s="83">
        <f>VLOOKUP($A$1498,Raport1!$B$8:$T$280,6)</f>
        <v>77</v>
      </c>
      <c r="G1498" s="83">
        <f>VLOOKUP($A$1498,Raport1!$B$8:$T$280,7)</f>
        <v>79</v>
      </c>
      <c r="H1498" s="83">
        <f>VLOOKUP($A$1498,Raport1!$B$8:$T$280,8)</f>
        <v>84</v>
      </c>
      <c r="I1498" s="83">
        <f>VLOOKUP($A$1498,Raport1!$B$8:$T$280,9)</f>
        <v>79</v>
      </c>
      <c r="J1498" s="83">
        <f>VLOOKUP($A$1498,Raport1!$B$8:$T$280,10)</f>
        <v>87</v>
      </c>
      <c r="K1498" s="83">
        <f>VLOOKUP($A$1498,Raport1!$B$8:$T$280,11)</f>
        <v>77.5</v>
      </c>
      <c r="L1498" s="83">
        <f>VLOOKUP($A$1498,Raport1!$B$8:$T$280,12)</f>
        <v>85</v>
      </c>
      <c r="M1498" s="83">
        <f>VLOOKUP($A$1498,Raport1!$B$8:$T$280,13)</f>
        <v>82.5</v>
      </c>
      <c r="N1498" s="83">
        <f>VLOOKUP($A$1498,Raport1!$B$8:$T$280,14)</f>
        <v>74</v>
      </c>
      <c r="O1498" s="83">
        <f>VLOOKUP($A$1498,Raport1!$B$8:$T$280,15)</f>
        <v>77.5</v>
      </c>
      <c r="P1498" s="83">
        <f>VLOOKUP($A$1498,Raport1!$B$8:$T$280,16)</f>
        <v>80.5</v>
      </c>
      <c r="Q1498" s="83">
        <f>VLOOKUP($A$1498,Raport1!$B$8:$T$280,17)</f>
        <v>76.5</v>
      </c>
      <c r="R1498" s="83">
        <f>VLOOKUP($A$1498,Raport1!$B$8:$T$280,18)</f>
        <v>79</v>
      </c>
      <c r="S1498" s="80">
        <f t="shared" si="823"/>
        <v>1200.5</v>
      </c>
      <c r="T1498" s="80">
        <f t="shared" ref="T1498:T1506" si="825">ROUND(S1498/COUNT(D1498:R1498),2)</f>
        <v>80.03</v>
      </c>
      <c r="U1498" s="337" t="s">
        <v>203</v>
      </c>
      <c r="V1498" s="340" t="s">
        <v>33</v>
      </c>
    </row>
    <row r="1499" spans="1:22" ht="15" customHeight="1">
      <c r="A1499" s="361"/>
      <c r="B1499" s="26"/>
      <c r="C1499" s="35" t="s">
        <v>35</v>
      </c>
      <c r="D1499" s="84">
        <f>VLOOKUP($A$1498,Raport2!$B$8:$T$280,4)</f>
        <v>80</v>
      </c>
      <c r="E1499" s="84">
        <f>VLOOKUP($A$1498,Raport2!$B$8:$T$280,5)</f>
        <v>86</v>
      </c>
      <c r="F1499" s="84">
        <f>VLOOKUP($A$1498,Raport2!$B$8:$T$280,6)</f>
        <v>80</v>
      </c>
      <c r="G1499" s="84">
        <f>VLOOKUP($A$1498,Raport2!$B$8:$T$280,7)</f>
        <v>82</v>
      </c>
      <c r="H1499" s="84">
        <f>VLOOKUP($A$1498,Raport2!$B$8:$T$280,8)</f>
        <v>84</v>
      </c>
      <c r="I1499" s="84">
        <f>VLOOKUP($A$1498,Raport2!$B$8:$T$280,9)</f>
        <v>83.5</v>
      </c>
      <c r="J1499" s="84">
        <f>VLOOKUP($A$1498,Raport2!$B$8:$T$280,10)</f>
        <v>89</v>
      </c>
      <c r="K1499" s="84">
        <f>VLOOKUP($A$1498,Raport2!$B$8:$T$280,11)</f>
        <v>80.5</v>
      </c>
      <c r="L1499" s="84">
        <f>VLOOKUP($A$1498,Raport2!$B$8:$T$280,12)</f>
        <v>85</v>
      </c>
      <c r="M1499" s="84">
        <f>VLOOKUP($A$1498,Raport2!$B$8:$T$280,13)</f>
        <v>84</v>
      </c>
      <c r="N1499" s="84">
        <f>VLOOKUP($A$1498,Raport2!$B$8:$T$280,14)</f>
        <v>80</v>
      </c>
      <c r="O1499" s="84">
        <f>VLOOKUP($A$1498,Raport2!$B$8:$T$280,15)</f>
        <v>82</v>
      </c>
      <c r="P1499" s="84">
        <f>VLOOKUP($A$1498,Raport2!$B$8:$T$280,16)</f>
        <v>82</v>
      </c>
      <c r="Q1499" s="84">
        <f>VLOOKUP($A$1498,Raport2!$B$8:$T$280,17)</f>
        <v>82</v>
      </c>
      <c r="R1499" s="84">
        <f>VLOOKUP($A$1498,Raport2!$B$8:$T$280,18)</f>
        <v>85.5</v>
      </c>
      <c r="S1499" s="38">
        <f t="shared" si="823"/>
        <v>1245.5</v>
      </c>
      <c r="T1499" s="38">
        <f t="shared" si="825"/>
        <v>83.03</v>
      </c>
      <c r="U1499" s="375"/>
      <c r="V1499" s="340"/>
    </row>
    <row r="1500" spans="1:22" ht="15" customHeight="1">
      <c r="A1500" s="361"/>
      <c r="B1500" s="342" t="str">
        <f>VLOOKUP($A$1498,PresensiMIPA!$A$7:$W$360,7)</f>
        <v>SYIFATHALIA RUSLI</v>
      </c>
      <c r="C1500" s="35" t="s">
        <v>22</v>
      </c>
      <c r="D1500" s="84">
        <f>VLOOKUP($A$1498,Raport3!$B$8:$T$280,4)</f>
        <v>83.5</v>
      </c>
      <c r="E1500" s="84">
        <f>VLOOKUP($A$1498,Raport3!$B$8:$T$280,5)</f>
        <v>88</v>
      </c>
      <c r="F1500" s="84">
        <f>VLOOKUP($A$1498,Raport3!$B$8:$T$280,6)</f>
        <v>86</v>
      </c>
      <c r="G1500" s="84">
        <f>VLOOKUP($A$1498,Raport3!$B$8:$T$280,7)</f>
        <v>84</v>
      </c>
      <c r="H1500" s="84">
        <f>VLOOKUP($A$1498,Raport3!$B$8:$T$280,8)</f>
        <v>80</v>
      </c>
      <c r="I1500" s="84">
        <f>VLOOKUP($A$1498,Raport3!$B$8:$T$280,9)</f>
        <v>85</v>
      </c>
      <c r="J1500" s="84">
        <f>VLOOKUP($A$1498,Raport3!$B$8:$T$280,10)</f>
        <v>88</v>
      </c>
      <c r="K1500" s="84">
        <f>VLOOKUP($A$1498,Raport3!$B$8:$T$280,11)</f>
        <v>84</v>
      </c>
      <c r="L1500" s="84">
        <f>VLOOKUP($A$1498,Raport3!$B$8:$T$280,12)</f>
        <v>85</v>
      </c>
      <c r="M1500" s="84">
        <f>VLOOKUP($A$1498,Raport3!$B$8:$T$280,13)</f>
        <v>89</v>
      </c>
      <c r="N1500" s="84">
        <f>VLOOKUP($A$1498,Raport3!$B$8:$T$280,14)</f>
        <v>84</v>
      </c>
      <c r="O1500" s="84">
        <f>VLOOKUP($A$1498,Raport3!$B$8:$T$280,15)</f>
        <v>85.5</v>
      </c>
      <c r="P1500" s="84">
        <f>VLOOKUP($A$1498,Raport3!$B$8:$T$280,16)</f>
        <v>86</v>
      </c>
      <c r="Q1500" s="84">
        <f>VLOOKUP($A$1498,Raport3!$B$8:$T$280,17)</f>
        <v>85.5</v>
      </c>
      <c r="R1500" s="84">
        <f>VLOOKUP($A$1498,Raport3!$B$8:$T$280,18)</f>
        <v>87</v>
      </c>
      <c r="S1500" s="38">
        <f t="shared" si="823"/>
        <v>1280.5</v>
      </c>
      <c r="T1500" s="38">
        <f t="shared" si="825"/>
        <v>85.37</v>
      </c>
      <c r="U1500" s="375"/>
      <c r="V1500" s="340"/>
    </row>
    <row r="1501" spans="1:22" ht="15" customHeight="1">
      <c r="A1501" s="361"/>
      <c r="B1501" s="342"/>
      <c r="C1501" s="35" t="s">
        <v>23</v>
      </c>
      <c r="D1501" s="84">
        <f>VLOOKUP($A$1498,Raport4!$B$8:$T$255,4)</f>
        <v>82.5</v>
      </c>
      <c r="E1501" s="84">
        <f>VLOOKUP($A$1498,Raport4!$B$8:$T$255,5)</f>
        <v>92</v>
      </c>
      <c r="F1501" s="84">
        <f>VLOOKUP($A$1498,Raport4!$B$8:$T$255,6)</f>
        <v>88.5</v>
      </c>
      <c r="G1501" s="84">
        <f>VLOOKUP($A$1498,Raport4!$B$8:$T$255,7)</f>
        <v>85</v>
      </c>
      <c r="H1501" s="84">
        <f>VLOOKUP($A$1498,Raport4!$B$8:$T$255,8)</f>
        <v>85</v>
      </c>
      <c r="I1501" s="84">
        <f>VLOOKUP($A$1498,Raport4!$B$8:$T$255,9)</f>
        <v>85</v>
      </c>
      <c r="J1501" s="84">
        <f>VLOOKUP($A$1498,Raport4!$B$8:$T$255,10)</f>
        <v>91.5</v>
      </c>
      <c r="K1501" s="84">
        <f>VLOOKUP($A$1498,Raport4!$B$8:$T$255,11)</f>
        <v>86</v>
      </c>
      <c r="L1501" s="84">
        <f>VLOOKUP($A$1498,Raport4!$B$8:$T$255,12)</f>
        <v>88</v>
      </c>
      <c r="M1501" s="84">
        <f>VLOOKUP($A$1498,Raport4!$B$8:$T$255,12)</f>
        <v>88</v>
      </c>
      <c r="N1501" s="84">
        <f>VLOOKUP($A$1498,Raport4!$B$8:$T$255,14)</f>
        <v>86.5</v>
      </c>
      <c r="O1501" s="84">
        <f>VLOOKUP($A$1498,Raport4!$B$8:$T$255,15)</f>
        <v>85.5</v>
      </c>
      <c r="P1501" s="84">
        <f>VLOOKUP($A$1498,Raport4!$B$8:$T$255,16)</f>
        <v>81</v>
      </c>
      <c r="Q1501" s="84">
        <f>VLOOKUP($A$1498,Raport4!$B$8:$T$255,17)</f>
        <v>87.5</v>
      </c>
      <c r="R1501" s="84">
        <f>VLOOKUP($A$1498,Raport4!$B$8:$T$255,18)</f>
        <v>88.5</v>
      </c>
      <c r="S1501" s="38">
        <f t="shared" si="823"/>
        <v>1300.5</v>
      </c>
      <c r="T1501" s="38">
        <f t="shared" si="825"/>
        <v>86.7</v>
      </c>
      <c r="U1501" s="375"/>
      <c r="V1501" s="340"/>
    </row>
    <row r="1502" spans="1:22" ht="15" customHeight="1">
      <c r="A1502" s="361"/>
      <c r="B1502" s="77" t="str">
        <f>VLOOKUP($A$1498,PresensiMIPA!$A$7:$W$360,4)</f>
        <v>3526035112030002</v>
      </c>
      <c r="C1502" s="35" t="s">
        <v>24</v>
      </c>
      <c r="D1502" s="84">
        <f>VLOOKUP($A$1498,Raport5!$B$8:$T$280,4)</f>
        <v>88.5</v>
      </c>
      <c r="E1502" s="84">
        <f>VLOOKUP($A$1498,Raport5!$B$8:$T$280,5)</f>
        <v>93</v>
      </c>
      <c r="F1502" s="84">
        <f>VLOOKUP($A$1498,Raport5!$B$8:$T$280,6)</f>
        <v>87</v>
      </c>
      <c r="G1502" s="84">
        <f>VLOOKUP($A$1498,Raport5!$B$8:$T$280,7)</f>
        <v>87</v>
      </c>
      <c r="H1502" s="84">
        <f>VLOOKUP($A$1498,Raport5!$B$8:$T$280,8)</f>
        <v>93</v>
      </c>
      <c r="I1502" s="84">
        <f>VLOOKUP($A$1498,Raport5!$B$8:$T$280,9)</f>
        <v>85</v>
      </c>
      <c r="J1502" s="84">
        <f>VLOOKUP($A$1498,Raport5!$B$8:$T$280,10)</f>
        <v>93</v>
      </c>
      <c r="K1502" s="84">
        <f>VLOOKUP($A$1498,Raport5!$B$8:$T$280,11)</f>
        <v>91.5</v>
      </c>
      <c r="L1502" s="84">
        <f>VLOOKUP($A$1498,Raport5!$B$8:$T$280,12)</f>
        <v>92</v>
      </c>
      <c r="M1502" s="84">
        <f>VLOOKUP($A$1498,Raport5!$B$8:$T$280,13)</f>
        <v>95</v>
      </c>
      <c r="N1502" s="84">
        <f>VLOOKUP($A$1498,Raport5!$B$8:$T$280,14)</f>
        <v>88</v>
      </c>
      <c r="O1502" s="84">
        <f>VLOOKUP($A$1498,Raport5!$B$8:$T$280,15)</f>
        <v>93.5</v>
      </c>
      <c r="P1502" s="84">
        <f>VLOOKUP($A$1498,Raport5!$B$8:$T$280,16)</f>
        <v>82.5</v>
      </c>
      <c r="Q1502" s="84">
        <f>VLOOKUP($A$1498,Raport5!$B$8:$T$280,17)</f>
        <v>87.5</v>
      </c>
      <c r="R1502" s="84">
        <f>VLOOKUP($A$1498,Raport5!$B$8:$T$280,18)</f>
        <v>88</v>
      </c>
      <c r="S1502" s="38">
        <f t="shared" si="823"/>
        <v>1344.5</v>
      </c>
      <c r="T1502" s="38">
        <f t="shared" si="825"/>
        <v>89.63</v>
      </c>
      <c r="U1502" s="375"/>
      <c r="V1502" s="340"/>
    </row>
    <row r="1503" spans="1:22" ht="15" customHeight="1">
      <c r="A1503" s="361"/>
      <c r="B1503" s="78">
        <f>VLOOKUP($A$1498,PresensiMIPA!$A$7:$W$360,2)</f>
        <v>12510</v>
      </c>
      <c r="C1503" s="35" t="s">
        <v>67</v>
      </c>
      <c r="D1503" s="84">
        <f>VLOOKUP($A$1498,Raport6!$B$8:$T$280,4)</f>
        <v>93.5</v>
      </c>
      <c r="E1503" s="84">
        <f>VLOOKUP($A$1498,Raport6!$B$8:$T$280,5)</f>
        <v>95</v>
      </c>
      <c r="F1503" s="84">
        <f>VLOOKUP($A$1498,Raport6!$B$8:$T$280,6)</f>
        <v>88</v>
      </c>
      <c r="G1503" s="84">
        <f>VLOOKUP($A$1498,Raport6!$B$8:$T$280,7)</f>
        <v>87</v>
      </c>
      <c r="H1503" s="84">
        <f>VLOOKUP($A$1498,Raport6!$B$8:$T$280,8)</f>
        <v>93</v>
      </c>
      <c r="I1503" s="84">
        <f>VLOOKUP($A$1498,Raport6!$B$8:$T$280,9)</f>
        <v>86.5</v>
      </c>
      <c r="J1503" s="84">
        <f>VLOOKUP($A$1498,Raport6!$B$8:$T$280,10)</f>
        <v>95</v>
      </c>
      <c r="K1503" s="84">
        <f>VLOOKUP($A$1498,Raport6!$B$8:$T$280,11)</f>
        <v>96.5</v>
      </c>
      <c r="L1503" s="84">
        <f>VLOOKUP($A$1498,Raport6!$B$8:$T$280,12)</f>
        <v>91.5</v>
      </c>
      <c r="M1503" s="84">
        <f>VLOOKUP($A$1498,Raport6!$B$8:$T$280,13)</f>
        <v>98</v>
      </c>
      <c r="N1503" s="84">
        <f>VLOOKUP($A$1498,Raport6!$B$8:$T$280,14)</f>
        <v>87</v>
      </c>
      <c r="O1503" s="84">
        <f>VLOOKUP($A$1498,Raport6!$B$8:$T$280,15)</f>
        <v>93.5</v>
      </c>
      <c r="P1503" s="84">
        <f>VLOOKUP($A$1498,Raport6!$B$8:$T$280,16)</f>
        <v>84</v>
      </c>
      <c r="Q1503" s="84">
        <f>VLOOKUP($A$1498,Raport6!$B$8:$T$280,17)</f>
        <v>87.5</v>
      </c>
      <c r="R1503" s="84">
        <f>VLOOKUP($A$1498,Raport6!$B$8:$T$280,18)</f>
        <v>92</v>
      </c>
      <c r="S1503" s="38">
        <f t="shared" si="823"/>
        <v>1368</v>
      </c>
      <c r="T1503" s="38">
        <f t="shared" si="825"/>
        <v>91.2</v>
      </c>
      <c r="U1503" s="375"/>
      <c r="V1503" s="340"/>
    </row>
    <row r="1504" spans="1:22" ht="15" customHeight="1">
      <c r="A1504" s="361"/>
      <c r="B1504" s="78" t="str">
        <f>VLOOKUP($A$1498,PresensiMIPA!$A$7:$W$360,3)</f>
        <v>0038463899</v>
      </c>
      <c r="C1504" s="28" t="s">
        <v>21</v>
      </c>
      <c r="D1504" s="40">
        <f t="shared" ref="D1504:S1504" si="826">ROUND(((D1498+D1499+D1500+D1501+D1502+D1503)/6),2)</f>
        <v>84.33</v>
      </c>
      <c r="E1504" s="40">
        <f t="shared" si="826"/>
        <v>89.67</v>
      </c>
      <c r="F1504" s="40">
        <f t="shared" si="826"/>
        <v>84.42</v>
      </c>
      <c r="G1504" s="40">
        <f t="shared" si="826"/>
        <v>84</v>
      </c>
      <c r="H1504" s="40">
        <f t="shared" si="826"/>
        <v>86.5</v>
      </c>
      <c r="I1504" s="40">
        <f t="shared" si="826"/>
        <v>84</v>
      </c>
      <c r="J1504" s="40">
        <f t="shared" si="826"/>
        <v>90.58</v>
      </c>
      <c r="K1504" s="40">
        <f t="shared" si="826"/>
        <v>86</v>
      </c>
      <c r="L1504" s="40">
        <f t="shared" si="826"/>
        <v>87.75</v>
      </c>
      <c r="M1504" s="40">
        <f t="shared" ref="M1504" si="827">ROUND(((M1498+M1499+M1500+M1501+M1502+M1503)/6),2)</f>
        <v>89.42</v>
      </c>
      <c r="N1504" s="40">
        <f t="shared" si="826"/>
        <v>83.25</v>
      </c>
      <c r="O1504" s="40">
        <f t="shared" si="826"/>
        <v>86.25</v>
      </c>
      <c r="P1504" s="40">
        <f t="shared" si="826"/>
        <v>82.67</v>
      </c>
      <c r="Q1504" s="40">
        <f t="shared" si="826"/>
        <v>84.42</v>
      </c>
      <c r="R1504" s="40">
        <f t="shared" si="826"/>
        <v>86.67</v>
      </c>
      <c r="S1504" s="39">
        <f t="shared" si="826"/>
        <v>1289.92</v>
      </c>
      <c r="T1504" s="40">
        <f t="shared" si="825"/>
        <v>85.99</v>
      </c>
      <c r="U1504" s="375"/>
      <c r="V1504" s="340"/>
    </row>
    <row r="1505" spans="1:22" ht="15" customHeight="1">
      <c r="A1505" s="361"/>
      <c r="B1505" s="78"/>
      <c r="C1505" s="28" t="s">
        <v>206</v>
      </c>
      <c r="D1505" s="79">
        <f>VLOOKUP($A$1498,'Nilai USP'!$B$8:$T$280,4)</f>
        <v>95</v>
      </c>
      <c r="E1505" s="79">
        <f>VLOOKUP($A$1498,'Nilai USP'!$B$8:$T$280,5)</f>
        <v>84.615384615384613</v>
      </c>
      <c r="F1505" s="79">
        <f>VLOOKUP($A$1498,'Nilai USP'!$B$8:$T$280,6)</f>
        <v>91</v>
      </c>
      <c r="G1505" s="79">
        <f>VLOOKUP($A$1498,'Nilai USP'!$B$8:$T$280,7)</f>
        <v>89</v>
      </c>
      <c r="H1505" s="79">
        <f>VLOOKUP($A$1498,'Nilai USP'!$B$8:$T$280,8)</f>
        <v>81</v>
      </c>
      <c r="I1505" s="79">
        <f>VLOOKUP($A$1498,'Nilai USP'!$B$8:$T$280,9)</f>
        <v>93</v>
      </c>
      <c r="J1505" s="79">
        <f>VLOOKUP($A$1498,'Nilai USP'!$B$8:$T$280,10)</f>
        <v>95</v>
      </c>
      <c r="K1505" s="79">
        <f>VLOOKUP($A$1498,'Nilai USP'!$B$8:$T$280,11)</f>
        <v>96</v>
      </c>
      <c r="L1505" s="79">
        <f>VLOOKUP($A$1498,'Nilai USP'!$B$8:$T$280,12)</f>
        <v>91</v>
      </c>
      <c r="M1505" s="79">
        <f>VLOOKUP($A$1498,'Nilai USP'!$B$8:$T$280,13)</f>
        <v>90.294117647058826</v>
      </c>
      <c r="N1505" s="79">
        <f>VLOOKUP($A$1498,'Nilai USP'!$B$8:$T$280,14)</f>
        <v>80</v>
      </c>
      <c r="O1505" s="79">
        <f>VLOOKUP($A$1498,'Nilai USP'!$B$8:$T$280,15)</f>
        <v>80</v>
      </c>
      <c r="P1505" s="79">
        <f>VLOOKUP($A$1498,'Nilai USP'!$B$8:$T$280,16)</f>
        <v>87</v>
      </c>
      <c r="Q1505" s="79">
        <f>VLOOKUP($A$1498,'Nilai USP'!$B$8:$T$280,17)</f>
        <v>86</v>
      </c>
      <c r="R1505" s="79">
        <f>VLOOKUP($A$1498,'Nilai USP'!$B$8:$T$280,18)</f>
        <v>87</v>
      </c>
      <c r="S1505" s="38">
        <f t="shared" ref="S1505:S1512" si="828">SUM(D1505:R1505)</f>
        <v>1325.9095022624433</v>
      </c>
      <c r="T1505" s="38">
        <f t="shared" si="825"/>
        <v>88.39</v>
      </c>
      <c r="U1505" s="375"/>
      <c r="V1505" s="340"/>
    </row>
    <row r="1506" spans="1:22" ht="15" customHeight="1" thickBot="1">
      <c r="A1506" s="362"/>
      <c r="B1506" s="29"/>
      <c r="C1506" s="37" t="s">
        <v>205</v>
      </c>
      <c r="D1506" s="41">
        <f t="shared" ref="D1506:R1506" si="829">ROUND((D1504*$V$6+D1505*$V$7),0)</f>
        <v>90</v>
      </c>
      <c r="E1506" s="41">
        <f t="shared" si="829"/>
        <v>87</v>
      </c>
      <c r="F1506" s="41">
        <f t="shared" si="829"/>
        <v>88</v>
      </c>
      <c r="G1506" s="41">
        <f t="shared" si="829"/>
        <v>87</v>
      </c>
      <c r="H1506" s="41">
        <f t="shared" si="829"/>
        <v>84</v>
      </c>
      <c r="I1506" s="41">
        <f t="shared" si="829"/>
        <v>89</v>
      </c>
      <c r="J1506" s="41">
        <f t="shared" si="829"/>
        <v>93</v>
      </c>
      <c r="K1506" s="41">
        <f t="shared" si="829"/>
        <v>91</v>
      </c>
      <c r="L1506" s="41">
        <f t="shared" si="829"/>
        <v>89</v>
      </c>
      <c r="M1506" s="41">
        <f t="shared" si="829"/>
        <v>90</v>
      </c>
      <c r="N1506" s="41">
        <f t="shared" si="829"/>
        <v>82</v>
      </c>
      <c r="O1506" s="41">
        <f t="shared" si="829"/>
        <v>83</v>
      </c>
      <c r="P1506" s="41">
        <f t="shared" si="829"/>
        <v>85</v>
      </c>
      <c r="Q1506" s="41">
        <f t="shared" si="829"/>
        <v>85</v>
      </c>
      <c r="R1506" s="41">
        <f t="shared" si="829"/>
        <v>87</v>
      </c>
      <c r="S1506" s="41">
        <f t="shared" si="828"/>
        <v>1310</v>
      </c>
      <c r="T1506" s="41">
        <f t="shared" si="825"/>
        <v>87.33</v>
      </c>
      <c r="U1506" s="376"/>
      <c r="V1506" s="341"/>
    </row>
    <row r="1507" spans="1:22" ht="15" customHeight="1" thickTop="1">
      <c r="A1507" s="377">
        <v>167</v>
      </c>
      <c r="B1507" s="26"/>
      <c r="C1507" s="34" t="s">
        <v>34</v>
      </c>
      <c r="D1507" s="83">
        <f>VLOOKUP($A$1507,Raport1!$B$8:$T$280,4)</f>
        <v>76.5</v>
      </c>
      <c r="E1507" s="83">
        <f>VLOOKUP($A$1507,Raport1!$B$8:$T$280,5)</f>
        <v>81.5</v>
      </c>
      <c r="F1507" s="83">
        <f>VLOOKUP($A$1507,Raport1!$B$8:$T$280,6)</f>
        <v>74.5</v>
      </c>
      <c r="G1507" s="83">
        <f>VLOOKUP($A$1507,Raport1!$B$8:$T$280,7)</f>
        <v>73</v>
      </c>
      <c r="H1507" s="83">
        <f>VLOOKUP($A$1507,Raport1!$B$8:$T$280,8)</f>
        <v>76</v>
      </c>
      <c r="I1507" s="83">
        <f>VLOOKUP($A$1507,Raport1!$B$8:$T$280,9)</f>
        <v>79</v>
      </c>
      <c r="J1507" s="83">
        <f>VLOOKUP($A$1507,Raport1!$B$8:$T$280,10)</f>
        <v>83</v>
      </c>
      <c r="K1507" s="83">
        <f>VLOOKUP($A$1507,Raport1!$B$8:$T$280,11)</f>
        <v>77</v>
      </c>
      <c r="L1507" s="83">
        <f>VLOOKUP($A$1507,Raport1!$B$8:$T$280,12)</f>
        <v>81.5</v>
      </c>
      <c r="M1507" s="83">
        <f>VLOOKUP($A$1507,Raport1!$B$8:$T$280,13)</f>
        <v>76</v>
      </c>
      <c r="N1507" s="83">
        <f>VLOOKUP($A$1507,Raport1!$B$8:$T$280,14)</f>
        <v>72.5</v>
      </c>
      <c r="O1507" s="83">
        <f>VLOOKUP($A$1507,Raport1!$B$8:$T$280,15)</f>
        <v>77</v>
      </c>
      <c r="P1507" s="83">
        <f>VLOOKUP($A$1507,Raport1!$B$8:$T$280,16)</f>
        <v>80</v>
      </c>
      <c r="Q1507" s="83">
        <f>VLOOKUP($A$1507,Raport1!$B$8:$T$280,17)</f>
        <v>76.5</v>
      </c>
      <c r="R1507" s="83">
        <f>VLOOKUP($A$1507,Raport1!$B$8:$T$280,18)</f>
        <v>74.5</v>
      </c>
      <c r="S1507" s="80">
        <f t="shared" si="828"/>
        <v>1158.5</v>
      </c>
      <c r="T1507" s="80">
        <f t="shared" ref="T1507:T1515" si="830">ROUND(S1507/COUNT(D1507:R1507),2)</f>
        <v>77.23</v>
      </c>
      <c r="U1507" s="337" t="s">
        <v>203</v>
      </c>
      <c r="V1507" s="340" t="s">
        <v>33</v>
      </c>
    </row>
    <row r="1508" spans="1:22" ht="15" customHeight="1">
      <c r="A1508" s="361"/>
      <c r="B1508" s="26"/>
      <c r="C1508" s="35" t="s">
        <v>35</v>
      </c>
      <c r="D1508" s="84">
        <f>VLOOKUP($A$1507,Raport2!$B$8:$T$280,4)</f>
        <v>78.5</v>
      </c>
      <c r="E1508" s="84">
        <f>VLOOKUP($A$1507,Raport2!$B$8:$T$280,5)</f>
        <v>82</v>
      </c>
      <c r="F1508" s="84">
        <f>VLOOKUP($A$1507,Raport2!$B$8:$T$280,6)</f>
        <v>75</v>
      </c>
      <c r="G1508" s="84">
        <f>VLOOKUP($A$1507,Raport2!$B$8:$T$280,7)</f>
        <v>80</v>
      </c>
      <c r="H1508" s="84">
        <f>VLOOKUP($A$1507,Raport2!$B$8:$T$280,8)</f>
        <v>76</v>
      </c>
      <c r="I1508" s="84">
        <f>VLOOKUP($A$1507,Raport2!$B$8:$T$280,9)</f>
        <v>81</v>
      </c>
      <c r="J1508" s="84">
        <f>VLOOKUP($A$1507,Raport2!$B$8:$T$280,10)</f>
        <v>84</v>
      </c>
      <c r="K1508" s="84">
        <f>VLOOKUP($A$1507,Raport2!$B$8:$T$280,11)</f>
        <v>80.5</v>
      </c>
      <c r="L1508" s="84">
        <f>VLOOKUP($A$1507,Raport2!$B$8:$T$280,12)</f>
        <v>84</v>
      </c>
      <c r="M1508" s="84">
        <f>VLOOKUP($A$1507,Raport2!$B$8:$T$280,13)</f>
        <v>77.5</v>
      </c>
      <c r="N1508" s="84">
        <f>VLOOKUP($A$1507,Raport2!$B$8:$T$280,14)</f>
        <v>78.5</v>
      </c>
      <c r="O1508" s="84">
        <f>VLOOKUP($A$1507,Raport2!$B$8:$T$280,15)</f>
        <v>80</v>
      </c>
      <c r="P1508" s="84">
        <f>VLOOKUP($A$1507,Raport2!$B$8:$T$280,16)</f>
        <v>80</v>
      </c>
      <c r="Q1508" s="84">
        <f>VLOOKUP($A$1507,Raport2!$B$8:$T$280,17)</f>
        <v>77</v>
      </c>
      <c r="R1508" s="84">
        <f>VLOOKUP($A$1507,Raport2!$B$8:$T$280,18)</f>
        <v>80.5</v>
      </c>
      <c r="S1508" s="38">
        <f t="shared" si="828"/>
        <v>1194.5</v>
      </c>
      <c r="T1508" s="38">
        <f t="shared" si="830"/>
        <v>79.63</v>
      </c>
      <c r="U1508" s="375"/>
      <c r="V1508" s="340"/>
    </row>
    <row r="1509" spans="1:22" ht="15" customHeight="1">
      <c r="A1509" s="361"/>
      <c r="B1509" s="342" t="str">
        <f>VLOOKUP($A$1507,PresensiMIPA!$A$7:$W$360,7)</f>
        <v>Umi Febriyanti Ismain</v>
      </c>
      <c r="C1509" s="35" t="s">
        <v>22</v>
      </c>
      <c r="D1509" s="84">
        <f>VLOOKUP($A$1507,Raport3!$B$8:$T$280,4)</f>
        <v>82</v>
      </c>
      <c r="E1509" s="84">
        <f>VLOOKUP($A$1507,Raport3!$B$8:$T$280,5)</f>
        <v>83</v>
      </c>
      <c r="F1509" s="84">
        <f>VLOOKUP($A$1507,Raport3!$B$8:$T$280,6)</f>
        <v>84</v>
      </c>
      <c r="G1509" s="84">
        <f>VLOOKUP($A$1507,Raport3!$B$8:$T$280,7)</f>
        <v>83</v>
      </c>
      <c r="H1509" s="84">
        <f>VLOOKUP($A$1507,Raport3!$B$8:$T$280,8)</f>
        <v>80</v>
      </c>
      <c r="I1509" s="84">
        <f>VLOOKUP($A$1507,Raport3!$B$8:$T$280,9)</f>
        <v>85</v>
      </c>
      <c r="J1509" s="84">
        <f>VLOOKUP($A$1507,Raport3!$B$8:$T$280,10)</f>
        <v>87.5</v>
      </c>
      <c r="K1509" s="84">
        <f>VLOOKUP($A$1507,Raport3!$B$8:$T$280,11)</f>
        <v>84</v>
      </c>
      <c r="L1509" s="84">
        <f>VLOOKUP($A$1507,Raport3!$B$8:$T$280,12)</f>
        <v>84.5</v>
      </c>
      <c r="M1509" s="84">
        <f>VLOOKUP($A$1507,Raport3!$B$8:$T$280,13)</f>
        <v>83</v>
      </c>
      <c r="N1509" s="84">
        <f>VLOOKUP($A$1507,Raport3!$B$8:$T$280,14)</f>
        <v>83</v>
      </c>
      <c r="O1509" s="84">
        <f>VLOOKUP($A$1507,Raport3!$B$8:$T$280,15)</f>
        <v>81</v>
      </c>
      <c r="P1509" s="84">
        <f>VLOOKUP($A$1507,Raport3!$B$8:$T$280,16)</f>
        <v>82.5</v>
      </c>
      <c r="Q1509" s="84">
        <f>VLOOKUP($A$1507,Raport3!$B$8:$T$280,17)</f>
        <v>85</v>
      </c>
      <c r="R1509" s="84">
        <f>VLOOKUP($A$1507,Raport3!$B$8:$T$280,18)</f>
        <v>82.5</v>
      </c>
      <c r="S1509" s="38">
        <f t="shared" si="828"/>
        <v>1250</v>
      </c>
      <c r="T1509" s="38">
        <f t="shared" si="830"/>
        <v>83.33</v>
      </c>
      <c r="U1509" s="375"/>
      <c r="V1509" s="340"/>
    </row>
    <row r="1510" spans="1:22" ht="15" customHeight="1">
      <c r="A1510" s="361"/>
      <c r="B1510" s="342"/>
      <c r="C1510" s="35" t="s">
        <v>23</v>
      </c>
      <c r="D1510" s="84">
        <f>VLOOKUP($A$1507,Raport4!$B$8:$T$255,4)</f>
        <v>82</v>
      </c>
      <c r="E1510" s="84">
        <f>VLOOKUP($A$1507,Raport4!$B$8:$T$255,5)</f>
        <v>85</v>
      </c>
      <c r="F1510" s="84">
        <f>VLOOKUP($A$1507,Raport4!$B$8:$T$255,6)</f>
        <v>85.5</v>
      </c>
      <c r="G1510" s="84">
        <f>VLOOKUP($A$1507,Raport4!$B$8:$T$255,7)</f>
        <v>83</v>
      </c>
      <c r="H1510" s="84">
        <f>VLOOKUP($A$1507,Raport4!$B$8:$T$255,8)</f>
        <v>85</v>
      </c>
      <c r="I1510" s="84">
        <f>VLOOKUP($A$1507,Raport4!$B$8:$T$255,9)</f>
        <v>85.5</v>
      </c>
      <c r="J1510" s="84">
        <f>VLOOKUP($A$1507,Raport4!$B$8:$T$255,10)</f>
        <v>90.5</v>
      </c>
      <c r="K1510" s="84">
        <f>VLOOKUP($A$1507,Raport4!$B$8:$T$255,11)</f>
        <v>86</v>
      </c>
      <c r="L1510" s="84">
        <f>VLOOKUP($A$1507,Raport4!$B$8:$T$255,12)</f>
        <v>85.5</v>
      </c>
      <c r="M1510" s="84">
        <f>VLOOKUP($A$1507,Raport4!$B$8:$T$255,12)</f>
        <v>85.5</v>
      </c>
      <c r="N1510" s="84">
        <f>VLOOKUP($A$1507,Raport4!$B$8:$T$255,14)</f>
        <v>84.5</v>
      </c>
      <c r="O1510" s="84">
        <f>VLOOKUP($A$1507,Raport4!$B$8:$T$255,15)</f>
        <v>79.5</v>
      </c>
      <c r="P1510" s="84">
        <f>VLOOKUP($A$1507,Raport4!$B$8:$T$255,16)</f>
        <v>81</v>
      </c>
      <c r="Q1510" s="84">
        <f>VLOOKUP($A$1507,Raport4!$B$8:$T$255,17)</f>
        <v>88</v>
      </c>
      <c r="R1510" s="84">
        <f>VLOOKUP($A$1507,Raport4!$B$8:$T$255,18)</f>
        <v>82.5</v>
      </c>
      <c r="S1510" s="38">
        <f t="shared" si="828"/>
        <v>1269</v>
      </c>
      <c r="T1510" s="38">
        <f t="shared" si="830"/>
        <v>84.6</v>
      </c>
      <c r="U1510" s="375"/>
      <c r="V1510" s="340"/>
    </row>
    <row r="1511" spans="1:22" ht="15" customHeight="1">
      <c r="A1511" s="361"/>
      <c r="B1511" s="77" t="str">
        <f>VLOOKUP($A$1507,PresensiMIPA!$A$7:$W$360,4)</f>
        <v>3526036602040002</v>
      </c>
      <c r="C1511" s="35" t="s">
        <v>24</v>
      </c>
      <c r="D1511" s="84">
        <f>VLOOKUP($A$1507,Raport5!$B$8:$T$280,4)</f>
        <v>88</v>
      </c>
      <c r="E1511" s="84">
        <f>VLOOKUP($A$1507,Raport5!$B$8:$T$280,5)</f>
        <v>87.5</v>
      </c>
      <c r="F1511" s="84">
        <f>VLOOKUP($A$1507,Raport5!$B$8:$T$280,6)</f>
        <v>88</v>
      </c>
      <c r="G1511" s="84">
        <f>VLOOKUP($A$1507,Raport5!$B$8:$T$280,7)</f>
        <v>85</v>
      </c>
      <c r="H1511" s="84">
        <f>VLOOKUP($A$1507,Raport5!$B$8:$T$280,8)</f>
        <v>90</v>
      </c>
      <c r="I1511" s="84">
        <f>VLOOKUP($A$1507,Raport5!$B$8:$T$280,9)</f>
        <v>85.5</v>
      </c>
      <c r="J1511" s="84">
        <f>VLOOKUP($A$1507,Raport5!$B$8:$T$280,10)</f>
        <v>92</v>
      </c>
      <c r="K1511" s="84">
        <f>VLOOKUP($A$1507,Raport5!$B$8:$T$280,11)</f>
        <v>92</v>
      </c>
      <c r="L1511" s="84">
        <f>VLOOKUP($A$1507,Raport5!$B$8:$T$280,12)</f>
        <v>91.5</v>
      </c>
      <c r="M1511" s="84">
        <f>VLOOKUP($A$1507,Raport5!$B$8:$T$280,13)</f>
        <v>90</v>
      </c>
      <c r="N1511" s="84">
        <f>VLOOKUP($A$1507,Raport5!$B$8:$T$280,14)</f>
        <v>87</v>
      </c>
      <c r="O1511" s="84">
        <f>VLOOKUP($A$1507,Raport5!$B$8:$T$280,15)</f>
        <v>81</v>
      </c>
      <c r="P1511" s="84">
        <f>VLOOKUP($A$1507,Raport5!$B$8:$T$280,16)</f>
        <v>82.5</v>
      </c>
      <c r="Q1511" s="84">
        <f>VLOOKUP($A$1507,Raport5!$B$8:$T$280,17)</f>
        <v>86.5</v>
      </c>
      <c r="R1511" s="84">
        <f>VLOOKUP($A$1507,Raport5!$B$8:$T$280,18)</f>
        <v>83</v>
      </c>
      <c r="S1511" s="38">
        <f t="shared" si="828"/>
        <v>1309.5</v>
      </c>
      <c r="T1511" s="38">
        <f t="shared" si="830"/>
        <v>87.3</v>
      </c>
      <c r="U1511" s="375"/>
      <c r="V1511" s="340"/>
    </row>
    <row r="1512" spans="1:22" ht="15" customHeight="1">
      <c r="A1512" s="361"/>
      <c r="B1512" s="78">
        <f>VLOOKUP($A$1507,PresensiMIPA!$A$7:$W$360,2)</f>
        <v>12523</v>
      </c>
      <c r="C1512" s="35" t="s">
        <v>67</v>
      </c>
      <c r="D1512" s="84">
        <f>VLOOKUP($A$1507,Raport6!$B$8:$T$280,4)</f>
        <v>93</v>
      </c>
      <c r="E1512" s="84">
        <f>VLOOKUP($A$1507,Raport6!$B$8:$T$280,5)</f>
        <v>91.5</v>
      </c>
      <c r="F1512" s="84">
        <f>VLOOKUP($A$1507,Raport6!$B$8:$T$280,6)</f>
        <v>89</v>
      </c>
      <c r="G1512" s="84">
        <f>VLOOKUP($A$1507,Raport6!$B$8:$T$280,7)</f>
        <v>85</v>
      </c>
      <c r="H1512" s="84">
        <f>VLOOKUP($A$1507,Raport6!$B$8:$T$280,8)</f>
        <v>91</v>
      </c>
      <c r="I1512" s="84">
        <f>VLOOKUP($A$1507,Raport6!$B$8:$T$280,9)</f>
        <v>86</v>
      </c>
      <c r="J1512" s="84">
        <f>VLOOKUP($A$1507,Raport6!$B$8:$T$280,10)</f>
        <v>95</v>
      </c>
      <c r="K1512" s="84">
        <f>VLOOKUP($A$1507,Raport6!$B$8:$T$280,11)</f>
        <v>95.5</v>
      </c>
      <c r="L1512" s="84">
        <f>VLOOKUP($A$1507,Raport6!$B$8:$T$280,12)</f>
        <v>92</v>
      </c>
      <c r="M1512" s="84">
        <f>VLOOKUP($A$1507,Raport6!$B$8:$T$280,13)</f>
        <v>94</v>
      </c>
      <c r="N1512" s="84">
        <f>VLOOKUP($A$1507,Raport6!$B$8:$T$280,14)</f>
        <v>86.5</v>
      </c>
      <c r="O1512" s="84">
        <f>VLOOKUP($A$1507,Raport6!$B$8:$T$280,15)</f>
        <v>82.5</v>
      </c>
      <c r="P1512" s="84">
        <f>VLOOKUP($A$1507,Raport6!$B$8:$T$280,16)</f>
        <v>85</v>
      </c>
      <c r="Q1512" s="84">
        <f>VLOOKUP($A$1507,Raport6!$B$8:$T$280,17)</f>
        <v>86.5</v>
      </c>
      <c r="R1512" s="84">
        <f>VLOOKUP($A$1507,Raport6!$B$8:$T$280,18)</f>
        <v>86.5</v>
      </c>
      <c r="S1512" s="38">
        <f t="shared" si="828"/>
        <v>1339</v>
      </c>
      <c r="T1512" s="38">
        <f t="shared" si="830"/>
        <v>89.27</v>
      </c>
      <c r="U1512" s="375"/>
      <c r="V1512" s="340"/>
    </row>
    <row r="1513" spans="1:22" ht="15" customHeight="1">
      <c r="A1513" s="361"/>
      <c r="B1513" s="78" t="str">
        <f>VLOOKUP($A$1507,PresensiMIPA!$A$7:$W$360,3)</f>
        <v>0046012101</v>
      </c>
      <c r="C1513" s="28" t="s">
        <v>21</v>
      </c>
      <c r="D1513" s="40">
        <f t="shared" ref="D1513:S1513" si="831">ROUND(((D1507+D1508+D1509+D1510+D1511+D1512)/6),2)</f>
        <v>83.33</v>
      </c>
      <c r="E1513" s="40">
        <f t="shared" si="831"/>
        <v>85.08</v>
      </c>
      <c r="F1513" s="40">
        <f t="shared" si="831"/>
        <v>82.67</v>
      </c>
      <c r="G1513" s="40">
        <f t="shared" si="831"/>
        <v>81.5</v>
      </c>
      <c r="H1513" s="40">
        <f t="shared" si="831"/>
        <v>83</v>
      </c>
      <c r="I1513" s="40">
        <f t="shared" si="831"/>
        <v>83.67</v>
      </c>
      <c r="J1513" s="40">
        <f t="shared" si="831"/>
        <v>88.67</v>
      </c>
      <c r="K1513" s="40">
        <f t="shared" si="831"/>
        <v>85.83</v>
      </c>
      <c r="L1513" s="40">
        <f t="shared" si="831"/>
        <v>86.5</v>
      </c>
      <c r="M1513" s="40">
        <f t="shared" ref="M1513" si="832">ROUND(((M1507+M1508+M1509+M1510+M1511+M1512)/6),2)</f>
        <v>84.33</v>
      </c>
      <c r="N1513" s="40">
        <f t="shared" si="831"/>
        <v>82</v>
      </c>
      <c r="O1513" s="40">
        <f t="shared" si="831"/>
        <v>80.17</v>
      </c>
      <c r="P1513" s="40">
        <f t="shared" si="831"/>
        <v>81.83</v>
      </c>
      <c r="Q1513" s="40">
        <f t="shared" si="831"/>
        <v>83.25</v>
      </c>
      <c r="R1513" s="40">
        <f t="shared" si="831"/>
        <v>81.58</v>
      </c>
      <c r="S1513" s="39">
        <f t="shared" si="831"/>
        <v>1253.42</v>
      </c>
      <c r="T1513" s="40">
        <f t="shared" si="830"/>
        <v>83.56</v>
      </c>
      <c r="U1513" s="375"/>
      <c r="V1513" s="340"/>
    </row>
    <row r="1514" spans="1:22" ht="15" customHeight="1">
      <c r="A1514" s="361"/>
      <c r="B1514" s="78"/>
      <c r="C1514" s="28" t="s">
        <v>206</v>
      </c>
      <c r="D1514" s="79">
        <f>VLOOKUP($A$1507,'Nilai USP'!$B$8:$T$280,4)</f>
        <v>94</v>
      </c>
      <c r="E1514" s="79">
        <f>VLOOKUP($A$1507,'Nilai USP'!$B$8:$T$280,5)</f>
        <v>84.615384615384613</v>
      </c>
      <c r="F1514" s="79">
        <f>VLOOKUP($A$1507,'Nilai USP'!$B$8:$T$280,6)</f>
        <v>91</v>
      </c>
      <c r="G1514" s="79">
        <f>VLOOKUP($A$1507,'Nilai USP'!$B$8:$T$280,7)</f>
        <v>81</v>
      </c>
      <c r="H1514" s="79">
        <f>VLOOKUP($A$1507,'Nilai USP'!$B$8:$T$280,8)</f>
        <v>83</v>
      </c>
      <c r="I1514" s="79">
        <f>VLOOKUP($A$1507,'Nilai USP'!$B$8:$T$280,9)</f>
        <v>94</v>
      </c>
      <c r="J1514" s="79">
        <f>VLOOKUP($A$1507,'Nilai USP'!$B$8:$T$280,10)</f>
        <v>92</v>
      </c>
      <c r="K1514" s="79">
        <f>VLOOKUP($A$1507,'Nilai USP'!$B$8:$T$280,11)</f>
        <v>97</v>
      </c>
      <c r="L1514" s="79">
        <f>VLOOKUP($A$1507,'Nilai USP'!$B$8:$T$280,12)</f>
        <v>92</v>
      </c>
      <c r="M1514" s="79">
        <f>VLOOKUP($A$1507,'Nilai USP'!$B$8:$T$280,13)</f>
        <v>92.941176470588232</v>
      </c>
      <c r="N1514" s="79">
        <f>VLOOKUP($A$1507,'Nilai USP'!$B$8:$T$280,14)</f>
        <v>80</v>
      </c>
      <c r="O1514" s="79">
        <f>VLOOKUP($A$1507,'Nilai USP'!$B$8:$T$280,15)</f>
        <v>73</v>
      </c>
      <c r="P1514" s="79">
        <f>VLOOKUP($A$1507,'Nilai USP'!$B$8:$T$280,16)</f>
        <v>84</v>
      </c>
      <c r="Q1514" s="79">
        <f>VLOOKUP($A$1507,'Nilai USP'!$B$8:$T$280,17)</f>
        <v>79</v>
      </c>
      <c r="R1514" s="79">
        <f>VLOOKUP($A$1507,'Nilai USP'!$B$8:$T$280,18)</f>
        <v>85</v>
      </c>
      <c r="S1514" s="38">
        <f t="shared" ref="S1514:S1521" si="833">SUM(D1514:R1514)</f>
        <v>1302.5565610859728</v>
      </c>
      <c r="T1514" s="38">
        <f t="shared" si="830"/>
        <v>86.84</v>
      </c>
      <c r="U1514" s="375"/>
      <c r="V1514" s="340"/>
    </row>
    <row r="1515" spans="1:22" ht="15" customHeight="1" thickBot="1">
      <c r="A1515" s="362"/>
      <c r="B1515" s="29"/>
      <c r="C1515" s="37" t="s">
        <v>205</v>
      </c>
      <c r="D1515" s="41">
        <f t="shared" ref="D1515:R1515" si="834">ROUND((D1513*$V$6+D1514*$V$7),0)</f>
        <v>89</v>
      </c>
      <c r="E1515" s="41">
        <f t="shared" si="834"/>
        <v>85</v>
      </c>
      <c r="F1515" s="41">
        <f t="shared" si="834"/>
        <v>87</v>
      </c>
      <c r="G1515" s="41">
        <f t="shared" si="834"/>
        <v>81</v>
      </c>
      <c r="H1515" s="41">
        <f t="shared" si="834"/>
        <v>83</v>
      </c>
      <c r="I1515" s="41">
        <f t="shared" si="834"/>
        <v>89</v>
      </c>
      <c r="J1515" s="41">
        <f t="shared" si="834"/>
        <v>90</v>
      </c>
      <c r="K1515" s="41">
        <f t="shared" si="834"/>
        <v>91</v>
      </c>
      <c r="L1515" s="41">
        <f t="shared" si="834"/>
        <v>89</v>
      </c>
      <c r="M1515" s="41">
        <f t="shared" si="834"/>
        <v>89</v>
      </c>
      <c r="N1515" s="41">
        <f t="shared" si="834"/>
        <v>81</v>
      </c>
      <c r="O1515" s="41">
        <f t="shared" si="834"/>
        <v>77</v>
      </c>
      <c r="P1515" s="41">
        <f t="shared" si="834"/>
        <v>83</v>
      </c>
      <c r="Q1515" s="41">
        <f t="shared" si="834"/>
        <v>81</v>
      </c>
      <c r="R1515" s="41">
        <f t="shared" si="834"/>
        <v>83</v>
      </c>
      <c r="S1515" s="41">
        <f t="shared" si="833"/>
        <v>1278</v>
      </c>
      <c r="T1515" s="41">
        <f t="shared" si="830"/>
        <v>85.2</v>
      </c>
      <c r="U1515" s="376"/>
      <c r="V1515" s="341"/>
    </row>
    <row r="1516" spans="1:22" ht="15" customHeight="1" thickTop="1">
      <c r="A1516" s="377">
        <v>168</v>
      </c>
      <c r="B1516" s="26"/>
      <c r="C1516" s="34" t="s">
        <v>34</v>
      </c>
      <c r="D1516" s="83">
        <f>VLOOKUP($A$1516,Raport1!$B$8:$T$280,4)</f>
        <v>75.5</v>
      </c>
      <c r="E1516" s="83">
        <f>VLOOKUP($A$1516,Raport1!$B$8:$T$280,5)</f>
        <v>78</v>
      </c>
      <c r="F1516" s="83">
        <f>VLOOKUP($A$1516,Raport1!$B$8:$T$280,6)</f>
        <v>73</v>
      </c>
      <c r="G1516" s="83">
        <f>VLOOKUP($A$1516,Raport1!$B$8:$T$280,7)</f>
        <v>73</v>
      </c>
      <c r="H1516" s="83">
        <f>VLOOKUP($A$1516,Raport1!$B$8:$T$280,8)</f>
        <v>80</v>
      </c>
      <c r="I1516" s="83">
        <f>VLOOKUP($A$1516,Raport1!$B$8:$T$280,9)</f>
        <v>82</v>
      </c>
      <c r="J1516" s="83">
        <f>VLOOKUP($A$1516,Raport1!$B$8:$T$280,10)</f>
        <v>85</v>
      </c>
      <c r="K1516" s="83">
        <f>VLOOKUP($A$1516,Raport1!$B$8:$T$280,11)</f>
        <v>77.5</v>
      </c>
      <c r="L1516" s="83">
        <f>VLOOKUP($A$1516,Raport1!$B$8:$T$280,12)</f>
        <v>81</v>
      </c>
      <c r="M1516" s="83">
        <f>VLOOKUP($A$1516,Raport1!$B$8:$T$280,13)</f>
        <v>74</v>
      </c>
      <c r="N1516" s="83">
        <f>VLOOKUP($A$1516,Raport1!$B$8:$T$280,14)</f>
        <v>72.5</v>
      </c>
      <c r="O1516" s="83">
        <f>VLOOKUP($A$1516,Raport1!$B$8:$T$280,15)</f>
        <v>76.5</v>
      </c>
      <c r="P1516" s="83">
        <f>VLOOKUP($A$1516,Raport1!$B$8:$T$280,16)</f>
        <v>78.5</v>
      </c>
      <c r="Q1516" s="83">
        <f>VLOOKUP($A$1516,Raport1!$B$8:$T$280,17)</f>
        <v>75.5</v>
      </c>
      <c r="R1516" s="83">
        <f>VLOOKUP($A$1516,Raport1!$B$8:$T$280,18)</f>
        <v>80</v>
      </c>
      <c r="S1516" s="80">
        <f t="shared" si="833"/>
        <v>1162</v>
      </c>
      <c r="T1516" s="80">
        <f t="shared" ref="T1516:T1524" si="835">ROUND(S1516/COUNT(D1516:R1516),2)</f>
        <v>77.47</v>
      </c>
      <c r="U1516" s="337" t="s">
        <v>203</v>
      </c>
      <c r="V1516" s="340" t="s">
        <v>33</v>
      </c>
    </row>
    <row r="1517" spans="1:22" ht="15" customHeight="1">
      <c r="A1517" s="361"/>
      <c r="B1517" s="26"/>
      <c r="C1517" s="35" t="s">
        <v>35</v>
      </c>
      <c r="D1517" s="84">
        <f>VLOOKUP($A$1516,Raport2!$B$8:$T$280,4)</f>
        <v>78.5</v>
      </c>
      <c r="E1517" s="84">
        <f>VLOOKUP($A$1516,Raport2!$B$8:$T$280,5)</f>
        <v>78</v>
      </c>
      <c r="F1517" s="84">
        <f>VLOOKUP($A$1516,Raport2!$B$8:$T$280,6)</f>
        <v>73.5</v>
      </c>
      <c r="G1517" s="84">
        <f>VLOOKUP($A$1516,Raport2!$B$8:$T$280,7)</f>
        <v>76.5</v>
      </c>
      <c r="H1517" s="84">
        <f>VLOOKUP($A$1516,Raport2!$B$8:$T$280,8)</f>
        <v>80</v>
      </c>
      <c r="I1517" s="84">
        <f>VLOOKUP($A$1516,Raport2!$B$8:$T$280,9)</f>
        <v>87.5</v>
      </c>
      <c r="J1517" s="84">
        <f>VLOOKUP($A$1516,Raport2!$B$8:$T$280,10)</f>
        <v>87.5</v>
      </c>
      <c r="K1517" s="84">
        <f>VLOOKUP($A$1516,Raport2!$B$8:$T$280,11)</f>
        <v>81</v>
      </c>
      <c r="L1517" s="84">
        <f>VLOOKUP($A$1516,Raport2!$B$8:$T$280,12)</f>
        <v>84</v>
      </c>
      <c r="M1517" s="84">
        <f>VLOOKUP($A$1516,Raport2!$B$8:$T$280,13)</f>
        <v>76.5</v>
      </c>
      <c r="N1517" s="84">
        <f>VLOOKUP($A$1516,Raport2!$B$8:$T$280,14)</f>
        <v>77</v>
      </c>
      <c r="O1517" s="84">
        <f>VLOOKUP($A$1516,Raport2!$B$8:$T$280,15)</f>
        <v>79</v>
      </c>
      <c r="P1517" s="84">
        <f>VLOOKUP($A$1516,Raport2!$B$8:$T$280,16)</f>
        <v>80</v>
      </c>
      <c r="Q1517" s="84">
        <f>VLOOKUP($A$1516,Raport2!$B$8:$T$280,17)</f>
        <v>76.5</v>
      </c>
      <c r="R1517" s="84">
        <f>VLOOKUP($A$1516,Raport2!$B$8:$T$280,18)</f>
        <v>85.5</v>
      </c>
      <c r="S1517" s="38">
        <f t="shared" si="833"/>
        <v>1201</v>
      </c>
      <c r="T1517" s="38">
        <f t="shared" si="835"/>
        <v>80.069999999999993</v>
      </c>
      <c r="U1517" s="375"/>
      <c r="V1517" s="340"/>
    </row>
    <row r="1518" spans="1:22" ht="15" customHeight="1">
      <c r="A1518" s="361"/>
      <c r="B1518" s="342" t="str">
        <f>VLOOKUP($A$1516,PresensiMIPA!$A$7:$W$360,7)</f>
        <v>WESIL RIZKY</v>
      </c>
      <c r="C1518" s="35" t="s">
        <v>22</v>
      </c>
      <c r="D1518" s="84">
        <f>VLOOKUP($A$1516,Raport3!$B$8:$T$280,4)</f>
        <v>81</v>
      </c>
      <c r="E1518" s="84">
        <f>VLOOKUP($A$1516,Raport3!$B$8:$T$280,5)</f>
        <v>80</v>
      </c>
      <c r="F1518" s="84">
        <f>VLOOKUP($A$1516,Raport3!$B$8:$T$280,6)</f>
        <v>85.5</v>
      </c>
      <c r="G1518" s="84">
        <f>VLOOKUP($A$1516,Raport3!$B$8:$T$280,7)</f>
        <v>80</v>
      </c>
      <c r="H1518" s="84">
        <f>VLOOKUP($A$1516,Raport3!$B$8:$T$280,8)</f>
        <v>80</v>
      </c>
      <c r="I1518" s="84">
        <f>VLOOKUP($A$1516,Raport3!$B$8:$T$280,9)</f>
        <v>90</v>
      </c>
      <c r="J1518" s="84">
        <f>VLOOKUP($A$1516,Raport3!$B$8:$T$280,10)</f>
        <v>85</v>
      </c>
      <c r="K1518" s="84">
        <f>VLOOKUP($A$1516,Raport3!$B$8:$T$280,11)</f>
        <v>85</v>
      </c>
      <c r="L1518" s="84">
        <f>VLOOKUP($A$1516,Raport3!$B$8:$T$280,12)</f>
        <v>83.5</v>
      </c>
      <c r="M1518" s="84">
        <f>VLOOKUP($A$1516,Raport3!$B$8:$T$280,13)</f>
        <v>79</v>
      </c>
      <c r="N1518" s="84">
        <f>VLOOKUP($A$1516,Raport3!$B$8:$T$280,14)</f>
        <v>83</v>
      </c>
      <c r="O1518" s="84">
        <f>VLOOKUP($A$1516,Raport3!$B$8:$T$280,15)</f>
        <v>75.5</v>
      </c>
      <c r="P1518" s="84">
        <f>VLOOKUP($A$1516,Raport3!$B$8:$T$280,16)</f>
        <v>82.5</v>
      </c>
      <c r="Q1518" s="84">
        <f>VLOOKUP($A$1516,Raport3!$B$8:$T$280,17)</f>
        <v>85.5</v>
      </c>
      <c r="R1518" s="84">
        <f>VLOOKUP($A$1516,Raport3!$B$8:$T$280,18)</f>
        <v>92.5</v>
      </c>
      <c r="S1518" s="38">
        <f t="shared" si="833"/>
        <v>1248</v>
      </c>
      <c r="T1518" s="38">
        <f t="shared" si="835"/>
        <v>83.2</v>
      </c>
      <c r="U1518" s="375"/>
      <c r="V1518" s="340"/>
    </row>
    <row r="1519" spans="1:22" ht="15" customHeight="1">
      <c r="A1519" s="361"/>
      <c r="B1519" s="342"/>
      <c r="C1519" s="35" t="s">
        <v>23</v>
      </c>
      <c r="D1519" s="84">
        <f>VLOOKUP($A$1516,Raport4!$B$8:$T$255,4)</f>
        <v>82.5</v>
      </c>
      <c r="E1519" s="84">
        <f>VLOOKUP($A$1516,Raport4!$B$8:$T$255,5)</f>
        <v>83.5</v>
      </c>
      <c r="F1519" s="84">
        <f>VLOOKUP($A$1516,Raport4!$B$8:$T$255,6)</f>
        <v>86</v>
      </c>
      <c r="G1519" s="84">
        <f>VLOOKUP($A$1516,Raport4!$B$8:$T$255,7)</f>
        <v>81</v>
      </c>
      <c r="H1519" s="84">
        <f>VLOOKUP($A$1516,Raport4!$B$8:$T$255,8)</f>
        <v>85</v>
      </c>
      <c r="I1519" s="84">
        <f>VLOOKUP($A$1516,Raport4!$B$8:$T$255,9)</f>
        <v>90</v>
      </c>
      <c r="J1519" s="84">
        <f>VLOOKUP($A$1516,Raport4!$B$8:$T$255,10)</f>
        <v>86</v>
      </c>
      <c r="K1519" s="84">
        <f>VLOOKUP($A$1516,Raport4!$B$8:$T$255,11)</f>
        <v>86</v>
      </c>
      <c r="L1519" s="84">
        <f>VLOOKUP($A$1516,Raport4!$B$8:$T$255,12)</f>
        <v>82.5</v>
      </c>
      <c r="M1519" s="84">
        <f>VLOOKUP($A$1516,Raport4!$B$8:$T$255,12)</f>
        <v>82.5</v>
      </c>
      <c r="N1519" s="84">
        <f>VLOOKUP($A$1516,Raport4!$B$8:$T$255,14)</f>
        <v>85</v>
      </c>
      <c r="O1519" s="84">
        <f>VLOOKUP($A$1516,Raport4!$B$8:$T$255,15)</f>
        <v>78</v>
      </c>
      <c r="P1519" s="84">
        <f>VLOOKUP($A$1516,Raport4!$B$8:$T$255,16)</f>
        <v>81</v>
      </c>
      <c r="Q1519" s="84">
        <f>VLOOKUP($A$1516,Raport4!$B$8:$T$255,17)</f>
        <v>84</v>
      </c>
      <c r="R1519" s="84">
        <f>VLOOKUP($A$1516,Raport4!$B$8:$T$255,18)</f>
        <v>93</v>
      </c>
      <c r="S1519" s="38">
        <f t="shared" si="833"/>
        <v>1266</v>
      </c>
      <c r="T1519" s="38">
        <f t="shared" si="835"/>
        <v>84.4</v>
      </c>
      <c r="U1519" s="375"/>
      <c r="V1519" s="340"/>
    </row>
    <row r="1520" spans="1:22" ht="15" customHeight="1">
      <c r="A1520" s="361"/>
      <c r="B1520" s="77" t="str">
        <f>VLOOKUP($A$1516,PresensiMIPA!$A$7:$W$360,4)</f>
        <v>3526010408030005</v>
      </c>
      <c r="C1520" s="35" t="s">
        <v>24</v>
      </c>
      <c r="D1520" s="84">
        <f>VLOOKUP($A$1516,Raport5!$B$8:$T$280,4)</f>
        <v>87.5</v>
      </c>
      <c r="E1520" s="84">
        <f>VLOOKUP($A$1516,Raport5!$B$8:$T$280,5)</f>
        <v>86.5</v>
      </c>
      <c r="F1520" s="84">
        <f>VLOOKUP($A$1516,Raport5!$B$8:$T$280,6)</f>
        <v>77.5</v>
      </c>
      <c r="G1520" s="84">
        <f>VLOOKUP($A$1516,Raport5!$B$8:$T$280,7)</f>
        <v>83.5</v>
      </c>
      <c r="H1520" s="84">
        <f>VLOOKUP($A$1516,Raport5!$B$8:$T$280,8)</f>
        <v>92</v>
      </c>
      <c r="I1520" s="84">
        <f>VLOOKUP($A$1516,Raport5!$B$8:$T$280,9)</f>
        <v>90.5</v>
      </c>
      <c r="J1520" s="84">
        <f>VLOOKUP($A$1516,Raport5!$B$8:$T$280,10)</f>
        <v>88.5</v>
      </c>
      <c r="K1520" s="84">
        <f>VLOOKUP($A$1516,Raport5!$B$8:$T$280,11)</f>
        <v>91.5</v>
      </c>
      <c r="L1520" s="84">
        <f>VLOOKUP($A$1516,Raport5!$B$8:$T$280,12)</f>
        <v>89</v>
      </c>
      <c r="M1520" s="84">
        <f>VLOOKUP($A$1516,Raport5!$B$8:$T$280,13)</f>
        <v>83</v>
      </c>
      <c r="N1520" s="84">
        <f>VLOOKUP($A$1516,Raport5!$B$8:$T$280,14)</f>
        <v>90</v>
      </c>
      <c r="O1520" s="84">
        <f>VLOOKUP($A$1516,Raport5!$B$8:$T$280,15)</f>
        <v>81.5</v>
      </c>
      <c r="P1520" s="84">
        <f>VLOOKUP($A$1516,Raport5!$B$8:$T$280,16)</f>
        <v>83</v>
      </c>
      <c r="Q1520" s="84">
        <f>VLOOKUP($A$1516,Raport5!$B$8:$T$280,17)</f>
        <v>89.5</v>
      </c>
      <c r="R1520" s="84">
        <f>VLOOKUP($A$1516,Raport5!$B$8:$T$280,18)</f>
        <v>92</v>
      </c>
      <c r="S1520" s="38">
        <f t="shared" si="833"/>
        <v>1305.5</v>
      </c>
      <c r="T1520" s="38">
        <f t="shared" si="835"/>
        <v>87.03</v>
      </c>
      <c r="U1520" s="375"/>
      <c r="V1520" s="340"/>
    </row>
    <row r="1521" spans="1:22" ht="15" customHeight="1">
      <c r="A1521" s="361"/>
      <c r="B1521" s="78">
        <f>VLOOKUP($A$1516,PresensiMIPA!$A$7:$W$360,2)</f>
        <v>12533</v>
      </c>
      <c r="C1521" s="35" t="s">
        <v>67</v>
      </c>
      <c r="D1521" s="84">
        <f>VLOOKUP($A$1516,Raport6!$B$8:$T$280,4)</f>
        <v>92.5</v>
      </c>
      <c r="E1521" s="84">
        <f>VLOOKUP($A$1516,Raport6!$B$8:$T$280,5)</f>
        <v>93</v>
      </c>
      <c r="F1521" s="84">
        <f>VLOOKUP($A$1516,Raport6!$B$8:$T$280,6)</f>
        <v>80.5</v>
      </c>
      <c r="G1521" s="84">
        <f>VLOOKUP($A$1516,Raport6!$B$8:$T$280,7)</f>
        <v>83.5</v>
      </c>
      <c r="H1521" s="84">
        <f>VLOOKUP($A$1516,Raport6!$B$8:$T$280,8)</f>
        <v>92</v>
      </c>
      <c r="I1521" s="84">
        <f>VLOOKUP($A$1516,Raport6!$B$8:$T$280,9)</f>
        <v>92.5</v>
      </c>
      <c r="J1521" s="84">
        <f>VLOOKUP($A$1516,Raport6!$B$8:$T$280,10)</f>
        <v>92.5</v>
      </c>
      <c r="K1521" s="84">
        <f>VLOOKUP($A$1516,Raport6!$B$8:$T$280,11)</f>
        <v>97</v>
      </c>
      <c r="L1521" s="84">
        <f>VLOOKUP($A$1516,Raport6!$B$8:$T$280,12)</f>
        <v>92</v>
      </c>
      <c r="M1521" s="84">
        <f>VLOOKUP($A$1516,Raport6!$B$8:$T$280,13)</f>
        <v>87</v>
      </c>
      <c r="N1521" s="84">
        <f>VLOOKUP($A$1516,Raport6!$B$8:$T$280,14)</f>
        <v>89</v>
      </c>
      <c r="O1521" s="84">
        <f>VLOOKUP($A$1516,Raport6!$B$8:$T$280,15)</f>
        <v>85.5</v>
      </c>
      <c r="P1521" s="84">
        <f>VLOOKUP($A$1516,Raport6!$B$8:$T$280,16)</f>
        <v>86.5</v>
      </c>
      <c r="Q1521" s="84">
        <f>VLOOKUP($A$1516,Raport6!$B$8:$T$280,17)</f>
        <v>89.5</v>
      </c>
      <c r="R1521" s="84">
        <f>VLOOKUP($A$1516,Raport6!$B$8:$T$280,18)</f>
        <v>94</v>
      </c>
      <c r="S1521" s="38">
        <f t="shared" si="833"/>
        <v>1347</v>
      </c>
      <c r="T1521" s="38">
        <f t="shared" si="835"/>
        <v>89.8</v>
      </c>
      <c r="U1521" s="375"/>
      <c r="V1521" s="340"/>
    </row>
    <row r="1522" spans="1:22" ht="15" customHeight="1">
      <c r="A1522" s="361"/>
      <c r="B1522" s="78" t="str">
        <f>VLOOKUP($A$1516,PresensiMIPA!$A$7:$W$360,3)</f>
        <v>0036548037</v>
      </c>
      <c r="C1522" s="28" t="s">
        <v>21</v>
      </c>
      <c r="D1522" s="40">
        <f t="shared" ref="D1522:S1522" si="836">ROUND(((D1516+D1517+D1518+D1519+D1520+D1521)/6),2)</f>
        <v>82.92</v>
      </c>
      <c r="E1522" s="40">
        <f t="shared" si="836"/>
        <v>83.17</v>
      </c>
      <c r="F1522" s="40">
        <f t="shared" si="836"/>
        <v>79.33</v>
      </c>
      <c r="G1522" s="40">
        <f t="shared" si="836"/>
        <v>79.58</v>
      </c>
      <c r="H1522" s="40">
        <f t="shared" si="836"/>
        <v>84.83</v>
      </c>
      <c r="I1522" s="40">
        <f t="shared" si="836"/>
        <v>88.75</v>
      </c>
      <c r="J1522" s="40">
        <f t="shared" si="836"/>
        <v>87.42</v>
      </c>
      <c r="K1522" s="40">
        <f t="shared" si="836"/>
        <v>86.33</v>
      </c>
      <c r="L1522" s="40">
        <f t="shared" si="836"/>
        <v>85.33</v>
      </c>
      <c r="M1522" s="40">
        <f t="shared" ref="M1522" si="837">ROUND(((M1516+M1517+M1518+M1519+M1520+M1521)/6),2)</f>
        <v>80.33</v>
      </c>
      <c r="N1522" s="40">
        <f t="shared" si="836"/>
        <v>82.75</v>
      </c>
      <c r="O1522" s="40">
        <f t="shared" si="836"/>
        <v>79.33</v>
      </c>
      <c r="P1522" s="40">
        <f t="shared" si="836"/>
        <v>81.92</v>
      </c>
      <c r="Q1522" s="40">
        <f t="shared" si="836"/>
        <v>83.42</v>
      </c>
      <c r="R1522" s="40">
        <f t="shared" si="836"/>
        <v>89.5</v>
      </c>
      <c r="S1522" s="39">
        <f t="shared" si="836"/>
        <v>1254.92</v>
      </c>
      <c r="T1522" s="40">
        <f t="shared" si="835"/>
        <v>83.66</v>
      </c>
      <c r="U1522" s="375"/>
      <c r="V1522" s="340"/>
    </row>
    <row r="1523" spans="1:22" ht="15" customHeight="1">
      <c r="A1523" s="361"/>
      <c r="B1523" s="78"/>
      <c r="C1523" s="28" t="s">
        <v>206</v>
      </c>
      <c r="D1523" s="79">
        <f>VLOOKUP($A$1516,'Nilai USP'!$B$8:$T$280,4)</f>
        <v>90</v>
      </c>
      <c r="E1523" s="79">
        <f>VLOOKUP($A$1516,'Nilai USP'!$B$8:$T$280,5)</f>
        <v>85.384615384615387</v>
      </c>
      <c r="F1523" s="79">
        <f>VLOOKUP($A$1516,'Nilai USP'!$B$8:$T$280,6)</f>
        <v>96</v>
      </c>
      <c r="G1523" s="79">
        <f>VLOOKUP($A$1516,'Nilai USP'!$B$8:$T$280,7)</f>
        <v>79</v>
      </c>
      <c r="H1523" s="79">
        <f>VLOOKUP($A$1516,'Nilai USP'!$B$8:$T$280,8)</f>
        <v>88</v>
      </c>
      <c r="I1523" s="79">
        <f>VLOOKUP($A$1516,'Nilai USP'!$B$8:$T$280,9)</f>
        <v>86</v>
      </c>
      <c r="J1523" s="79">
        <f>VLOOKUP($A$1516,'Nilai USP'!$B$8:$T$280,10)</f>
        <v>97</v>
      </c>
      <c r="K1523" s="79">
        <f>VLOOKUP($A$1516,'Nilai USP'!$B$8:$T$280,11)</f>
        <v>92</v>
      </c>
      <c r="L1523" s="79">
        <f>VLOOKUP($A$1516,'Nilai USP'!$B$8:$T$280,12)</f>
        <v>92</v>
      </c>
      <c r="M1523" s="79">
        <f>VLOOKUP($A$1516,'Nilai USP'!$B$8:$T$280,13)</f>
        <v>92.941176470588232</v>
      </c>
      <c r="N1523" s="79">
        <f>VLOOKUP($A$1516,'Nilai USP'!$B$8:$T$280,14)</f>
        <v>83</v>
      </c>
      <c r="O1523" s="79">
        <f>VLOOKUP($A$1516,'Nilai USP'!$B$8:$T$280,15)</f>
        <v>79</v>
      </c>
      <c r="P1523" s="79">
        <f>VLOOKUP($A$1516,'Nilai USP'!$B$8:$T$280,16)</f>
        <v>89</v>
      </c>
      <c r="Q1523" s="79">
        <f>VLOOKUP($A$1516,'Nilai USP'!$B$8:$T$280,17)</f>
        <v>83</v>
      </c>
      <c r="R1523" s="79">
        <f>VLOOKUP($A$1516,'Nilai USP'!$B$8:$T$280,18)</f>
        <v>82</v>
      </c>
      <c r="S1523" s="38">
        <f t="shared" ref="S1523:S1530" si="838">SUM(D1523:R1523)</f>
        <v>1314.3257918552035</v>
      </c>
      <c r="T1523" s="38">
        <f t="shared" si="835"/>
        <v>87.62</v>
      </c>
      <c r="U1523" s="375"/>
      <c r="V1523" s="340"/>
    </row>
    <row r="1524" spans="1:22" ht="15" customHeight="1" thickBot="1">
      <c r="A1524" s="362"/>
      <c r="B1524" s="29"/>
      <c r="C1524" s="37" t="s">
        <v>205</v>
      </c>
      <c r="D1524" s="41">
        <f t="shared" ref="D1524:R1524" si="839">ROUND((D1522*$V$6+D1523*$V$7),0)</f>
        <v>86</v>
      </c>
      <c r="E1524" s="41">
        <f t="shared" si="839"/>
        <v>84</v>
      </c>
      <c r="F1524" s="41">
        <f t="shared" si="839"/>
        <v>88</v>
      </c>
      <c r="G1524" s="41">
        <f t="shared" si="839"/>
        <v>79</v>
      </c>
      <c r="H1524" s="41">
        <f t="shared" si="839"/>
        <v>86</v>
      </c>
      <c r="I1524" s="41">
        <f t="shared" si="839"/>
        <v>87</v>
      </c>
      <c r="J1524" s="41">
        <f t="shared" si="839"/>
        <v>92</v>
      </c>
      <c r="K1524" s="41">
        <f t="shared" si="839"/>
        <v>89</v>
      </c>
      <c r="L1524" s="41">
        <f t="shared" si="839"/>
        <v>89</v>
      </c>
      <c r="M1524" s="41">
        <f t="shared" si="839"/>
        <v>87</v>
      </c>
      <c r="N1524" s="41">
        <f t="shared" si="839"/>
        <v>83</v>
      </c>
      <c r="O1524" s="41">
        <f t="shared" si="839"/>
        <v>79</v>
      </c>
      <c r="P1524" s="41">
        <f t="shared" si="839"/>
        <v>85</v>
      </c>
      <c r="Q1524" s="41">
        <f t="shared" si="839"/>
        <v>83</v>
      </c>
      <c r="R1524" s="41">
        <f t="shared" si="839"/>
        <v>86</v>
      </c>
      <c r="S1524" s="41">
        <f t="shared" si="838"/>
        <v>1283</v>
      </c>
      <c r="T1524" s="41">
        <f t="shared" si="835"/>
        <v>85.53</v>
      </c>
      <c r="U1524" s="376"/>
      <c r="V1524" s="341"/>
    </row>
    <row r="1525" spans="1:22" ht="15" customHeight="1" thickTop="1">
      <c r="A1525" s="377">
        <v>169</v>
      </c>
      <c r="B1525" s="26"/>
      <c r="C1525" s="34" t="s">
        <v>34</v>
      </c>
      <c r="D1525" s="83">
        <f>VLOOKUP($A$1525,Raport1!$B$8:$T$280,4)</f>
        <v>78.5</v>
      </c>
      <c r="E1525" s="83">
        <f>VLOOKUP($A$1525,Raport1!$B$8:$T$280,5)</f>
        <v>84.5</v>
      </c>
      <c r="F1525" s="83">
        <f>VLOOKUP($A$1525,Raport1!$B$8:$T$280,6)</f>
        <v>77</v>
      </c>
      <c r="G1525" s="83">
        <f>VLOOKUP($A$1525,Raport1!$B$8:$T$280,7)</f>
        <v>82.5</v>
      </c>
      <c r="H1525" s="83">
        <f>VLOOKUP($A$1525,Raport1!$B$8:$T$280,8)</f>
        <v>87.5</v>
      </c>
      <c r="I1525" s="83">
        <f>VLOOKUP($A$1525,Raport1!$B$8:$T$280,9)</f>
        <v>82</v>
      </c>
      <c r="J1525" s="83">
        <f>VLOOKUP($A$1525,Raport1!$B$8:$T$280,10)</f>
        <v>87</v>
      </c>
      <c r="K1525" s="83">
        <f>VLOOKUP($A$1525,Raport1!$B$8:$T$280,11)</f>
        <v>79.5</v>
      </c>
      <c r="L1525" s="83">
        <f>VLOOKUP($A$1525,Raport1!$B$8:$T$280,12)</f>
        <v>86.5</v>
      </c>
      <c r="M1525" s="83">
        <f>VLOOKUP($A$1525,Raport1!$B$8:$T$280,13)</f>
        <v>79.5</v>
      </c>
      <c r="N1525" s="83">
        <f>VLOOKUP($A$1525,Raport1!$B$8:$T$280,14)</f>
        <v>80</v>
      </c>
      <c r="O1525" s="83">
        <f>VLOOKUP($A$1525,Raport1!$B$8:$T$280,15)</f>
        <v>76</v>
      </c>
      <c r="P1525" s="83">
        <f>VLOOKUP($A$1525,Raport1!$B$8:$T$280,16)</f>
        <v>81</v>
      </c>
      <c r="Q1525" s="83">
        <f>VLOOKUP($A$1525,Raport1!$B$8:$T$280,17)</f>
        <v>77.5</v>
      </c>
      <c r="R1525" s="83">
        <f>VLOOKUP($A$1525,Raport1!$B$8:$T$280,18)</f>
        <v>80</v>
      </c>
      <c r="S1525" s="80">
        <f t="shared" si="838"/>
        <v>1219</v>
      </c>
      <c r="T1525" s="80">
        <f t="shared" ref="T1525:T1533" si="840">ROUND(S1525/COUNT(D1525:R1525),2)</f>
        <v>81.27</v>
      </c>
      <c r="U1525" s="337" t="s">
        <v>203</v>
      </c>
      <c r="V1525" s="340" t="s">
        <v>33</v>
      </c>
    </row>
    <row r="1526" spans="1:22" ht="15" customHeight="1">
      <c r="A1526" s="361"/>
      <c r="B1526" s="26"/>
      <c r="C1526" s="35" t="s">
        <v>35</v>
      </c>
      <c r="D1526" s="84">
        <f>VLOOKUP($A$1525,Raport2!$B$8:$T$280,4)</f>
        <v>82</v>
      </c>
      <c r="E1526" s="84">
        <f>VLOOKUP($A$1525,Raport2!$B$8:$T$280,5)</f>
        <v>86</v>
      </c>
      <c r="F1526" s="84">
        <f>VLOOKUP($A$1525,Raport2!$B$8:$T$280,6)</f>
        <v>83.5</v>
      </c>
      <c r="G1526" s="84">
        <f>VLOOKUP($A$1525,Raport2!$B$8:$T$280,7)</f>
        <v>84.5</v>
      </c>
      <c r="H1526" s="84">
        <f>VLOOKUP($A$1525,Raport2!$B$8:$T$280,8)</f>
        <v>87.5</v>
      </c>
      <c r="I1526" s="84">
        <f>VLOOKUP($A$1525,Raport2!$B$8:$T$280,9)</f>
        <v>85</v>
      </c>
      <c r="J1526" s="84">
        <f>VLOOKUP($A$1525,Raport2!$B$8:$T$280,10)</f>
        <v>88</v>
      </c>
      <c r="K1526" s="84">
        <f>VLOOKUP($A$1525,Raport2!$B$8:$T$280,11)</f>
        <v>82</v>
      </c>
      <c r="L1526" s="84">
        <f>VLOOKUP($A$1525,Raport2!$B$8:$T$280,12)</f>
        <v>88.5</v>
      </c>
      <c r="M1526" s="84">
        <f>VLOOKUP($A$1525,Raport2!$B$8:$T$280,13)</f>
        <v>86</v>
      </c>
      <c r="N1526" s="84">
        <f>VLOOKUP($A$1525,Raport2!$B$8:$T$280,14)</f>
        <v>84</v>
      </c>
      <c r="O1526" s="84">
        <f>VLOOKUP($A$1525,Raport2!$B$8:$T$280,15)</f>
        <v>82</v>
      </c>
      <c r="P1526" s="84">
        <f>VLOOKUP($A$1525,Raport2!$B$8:$T$280,16)</f>
        <v>82.5</v>
      </c>
      <c r="Q1526" s="84">
        <f>VLOOKUP($A$1525,Raport2!$B$8:$T$280,17)</f>
        <v>80.5</v>
      </c>
      <c r="R1526" s="84">
        <f>VLOOKUP($A$1525,Raport2!$B$8:$T$280,18)</f>
        <v>86.5</v>
      </c>
      <c r="S1526" s="38">
        <f t="shared" si="838"/>
        <v>1268.5</v>
      </c>
      <c r="T1526" s="38">
        <f t="shared" si="840"/>
        <v>84.57</v>
      </c>
      <c r="U1526" s="375"/>
      <c r="V1526" s="340"/>
    </row>
    <row r="1527" spans="1:22" ht="15" customHeight="1">
      <c r="A1527" s="361"/>
      <c r="B1527" s="342" t="str">
        <f>VLOOKUP($A$1525,PresensiMIPA!$A$7:$W$360,7)</f>
        <v>WINA NAJMI ARIF</v>
      </c>
      <c r="C1527" s="35" t="s">
        <v>22</v>
      </c>
      <c r="D1527" s="84">
        <f>VLOOKUP($A$1525,Raport3!$B$8:$T$280,4)</f>
        <v>89</v>
      </c>
      <c r="E1527" s="84">
        <f>VLOOKUP($A$1525,Raport3!$B$8:$T$280,5)</f>
        <v>88</v>
      </c>
      <c r="F1527" s="84">
        <f>VLOOKUP($A$1525,Raport3!$B$8:$T$280,6)</f>
        <v>86.5</v>
      </c>
      <c r="G1527" s="84">
        <f>VLOOKUP($A$1525,Raport3!$B$8:$T$280,7)</f>
        <v>90</v>
      </c>
      <c r="H1527" s="84">
        <f>VLOOKUP($A$1525,Raport3!$B$8:$T$280,8)</f>
        <v>85</v>
      </c>
      <c r="I1527" s="84">
        <f>VLOOKUP($A$1525,Raport3!$B$8:$T$280,9)</f>
        <v>88</v>
      </c>
      <c r="J1527" s="84">
        <f>VLOOKUP($A$1525,Raport3!$B$8:$T$280,10)</f>
        <v>92.5</v>
      </c>
      <c r="K1527" s="84">
        <f>VLOOKUP($A$1525,Raport3!$B$8:$T$280,11)</f>
        <v>86</v>
      </c>
      <c r="L1527" s="84">
        <f>VLOOKUP($A$1525,Raport3!$B$8:$T$280,12)</f>
        <v>83.5</v>
      </c>
      <c r="M1527" s="84">
        <f>VLOOKUP($A$1525,Raport3!$B$8:$T$280,13)</f>
        <v>89.5</v>
      </c>
      <c r="N1527" s="84">
        <f>VLOOKUP($A$1525,Raport3!$B$8:$T$280,14)</f>
        <v>85.5</v>
      </c>
      <c r="O1527" s="84">
        <f>VLOOKUP($A$1525,Raport3!$B$8:$T$280,15)</f>
        <v>85</v>
      </c>
      <c r="P1527" s="84">
        <f>VLOOKUP($A$1525,Raport3!$B$8:$T$280,16)</f>
        <v>86</v>
      </c>
      <c r="Q1527" s="84">
        <f>VLOOKUP($A$1525,Raport3!$B$8:$T$280,17)</f>
        <v>85</v>
      </c>
      <c r="R1527" s="84">
        <f>VLOOKUP($A$1525,Raport3!$B$8:$T$280,18)</f>
        <v>87.5</v>
      </c>
      <c r="S1527" s="38">
        <f t="shared" si="838"/>
        <v>1307</v>
      </c>
      <c r="T1527" s="38">
        <f t="shared" si="840"/>
        <v>87.13</v>
      </c>
      <c r="U1527" s="375"/>
      <c r="V1527" s="340"/>
    </row>
    <row r="1528" spans="1:22" ht="15" customHeight="1">
      <c r="A1528" s="361"/>
      <c r="B1528" s="342"/>
      <c r="C1528" s="35" t="s">
        <v>23</v>
      </c>
      <c r="D1528" s="84">
        <f>VLOOKUP($A$1525,Raport4!$B$8:$T$255,4)</f>
        <v>91.5</v>
      </c>
      <c r="E1528" s="84">
        <f>VLOOKUP($A$1525,Raport4!$B$8:$T$255,5)</f>
        <v>92</v>
      </c>
      <c r="F1528" s="84">
        <f>VLOOKUP($A$1525,Raport4!$B$8:$T$255,6)</f>
        <v>88.5</v>
      </c>
      <c r="G1528" s="84">
        <f>VLOOKUP($A$1525,Raport4!$B$8:$T$255,7)</f>
        <v>91</v>
      </c>
      <c r="H1528" s="84">
        <f>VLOOKUP($A$1525,Raport4!$B$8:$T$255,8)</f>
        <v>85</v>
      </c>
      <c r="I1528" s="84">
        <f>VLOOKUP($A$1525,Raport4!$B$8:$T$255,9)</f>
        <v>88</v>
      </c>
      <c r="J1528" s="84">
        <f>VLOOKUP($A$1525,Raport4!$B$8:$T$255,10)</f>
        <v>94</v>
      </c>
      <c r="K1528" s="84">
        <f>VLOOKUP($A$1525,Raport4!$B$8:$T$255,11)</f>
        <v>88</v>
      </c>
      <c r="L1528" s="84">
        <f>VLOOKUP($A$1525,Raport4!$B$8:$T$255,12)</f>
        <v>89.5</v>
      </c>
      <c r="M1528" s="84">
        <f>VLOOKUP($A$1525,Raport4!$B$8:$T$255,12)</f>
        <v>89.5</v>
      </c>
      <c r="N1528" s="84">
        <f>VLOOKUP($A$1525,Raport4!$B$8:$T$255,14)</f>
        <v>88.5</v>
      </c>
      <c r="O1528" s="84">
        <f>VLOOKUP($A$1525,Raport4!$B$8:$T$255,15)</f>
        <v>86</v>
      </c>
      <c r="P1528" s="84">
        <f>VLOOKUP($A$1525,Raport4!$B$8:$T$255,16)</f>
        <v>89.5</v>
      </c>
      <c r="Q1528" s="84">
        <f>VLOOKUP($A$1525,Raport4!$B$8:$T$255,17)</f>
        <v>86.5</v>
      </c>
      <c r="R1528" s="84">
        <f>VLOOKUP($A$1525,Raport4!$B$8:$T$255,18)</f>
        <v>89.5</v>
      </c>
      <c r="S1528" s="38">
        <f t="shared" si="838"/>
        <v>1337</v>
      </c>
      <c r="T1528" s="38">
        <f t="shared" si="840"/>
        <v>89.13</v>
      </c>
      <c r="U1528" s="375"/>
      <c r="V1528" s="340"/>
    </row>
    <row r="1529" spans="1:22" ht="15" customHeight="1">
      <c r="A1529" s="361"/>
      <c r="B1529" s="77" t="str">
        <f>VLOOKUP($A$1525,PresensiMIPA!$A$7:$W$360,4)</f>
        <v>3526015504040001</v>
      </c>
      <c r="C1529" s="35" t="s">
        <v>24</v>
      </c>
      <c r="D1529" s="84">
        <f>VLOOKUP($A$1525,Raport5!$B$8:$T$280,4)</f>
        <v>89.5</v>
      </c>
      <c r="E1529" s="84">
        <f>VLOOKUP($A$1525,Raport5!$B$8:$T$280,5)</f>
        <v>96</v>
      </c>
      <c r="F1529" s="84">
        <f>VLOOKUP($A$1525,Raport5!$B$8:$T$280,6)</f>
        <v>91</v>
      </c>
      <c r="G1529" s="84">
        <f>VLOOKUP($A$1525,Raport5!$B$8:$T$280,7)</f>
        <v>92</v>
      </c>
      <c r="H1529" s="84">
        <f>VLOOKUP($A$1525,Raport5!$B$8:$T$280,8)</f>
        <v>95</v>
      </c>
      <c r="I1529" s="84">
        <f>VLOOKUP($A$1525,Raport5!$B$8:$T$280,9)</f>
        <v>88.5</v>
      </c>
      <c r="J1529" s="84">
        <f>VLOOKUP($A$1525,Raport5!$B$8:$T$280,10)</f>
        <v>96</v>
      </c>
      <c r="K1529" s="84">
        <f>VLOOKUP($A$1525,Raport5!$B$8:$T$280,11)</f>
        <v>92</v>
      </c>
      <c r="L1529" s="84">
        <f>VLOOKUP($A$1525,Raport5!$B$8:$T$280,12)</f>
        <v>91</v>
      </c>
      <c r="M1529" s="84">
        <f>VLOOKUP($A$1525,Raport5!$B$8:$T$280,13)</f>
        <v>95</v>
      </c>
      <c r="N1529" s="84">
        <f>VLOOKUP($A$1525,Raport5!$B$8:$T$280,14)</f>
        <v>92</v>
      </c>
      <c r="O1529" s="84">
        <f>VLOOKUP($A$1525,Raport5!$B$8:$T$280,15)</f>
        <v>92</v>
      </c>
      <c r="P1529" s="84">
        <f>VLOOKUP($A$1525,Raport5!$B$8:$T$280,16)</f>
        <v>90</v>
      </c>
      <c r="Q1529" s="84">
        <f>VLOOKUP($A$1525,Raport5!$B$8:$T$280,17)</f>
        <v>89.5</v>
      </c>
      <c r="R1529" s="84">
        <f>VLOOKUP($A$1525,Raport5!$B$8:$T$280,18)</f>
        <v>89.5</v>
      </c>
      <c r="S1529" s="38">
        <f t="shared" si="838"/>
        <v>1379</v>
      </c>
      <c r="T1529" s="38">
        <f t="shared" si="840"/>
        <v>91.93</v>
      </c>
      <c r="U1529" s="375"/>
      <c r="V1529" s="340"/>
    </row>
    <row r="1530" spans="1:22" ht="15" customHeight="1">
      <c r="A1530" s="361"/>
      <c r="B1530" s="78">
        <f>VLOOKUP($A$1525,PresensiMIPA!$A$7:$W$360,2)</f>
        <v>12536</v>
      </c>
      <c r="C1530" s="35" t="s">
        <v>67</v>
      </c>
      <c r="D1530" s="84">
        <f>VLOOKUP($A$1525,Raport6!$B$8:$T$280,4)</f>
        <v>94.5</v>
      </c>
      <c r="E1530" s="84">
        <f>VLOOKUP($A$1525,Raport6!$B$8:$T$280,5)</f>
        <v>97</v>
      </c>
      <c r="F1530" s="84">
        <f>VLOOKUP($A$1525,Raport6!$B$8:$T$280,6)</f>
        <v>93</v>
      </c>
      <c r="G1530" s="84">
        <f>VLOOKUP($A$1525,Raport6!$B$8:$T$280,7)</f>
        <v>92</v>
      </c>
      <c r="H1530" s="84">
        <f>VLOOKUP($A$1525,Raport6!$B$8:$T$280,8)</f>
        <v>95</v>
      </c>
      <c r="I1530" s="84">
        <f>VLOOKUP($A$1525,Raport6!$B$8:$T$280,9)</f>
        <v>91.5</v>
      </c>
      <c r="J1530" s="84">
        <f>VLOOKUP($A$1525,Raport6!$B$8:$T$280,10)</f>
        <v>98</v>
      </c>
      <c r="K1530" s="84">
        <f>VLOOKUP($A$1525,Raport6!$B$8:$T$280,11)</f>
        <v>96</v>
      </c>
      <c r="L1530" s="84">
        <f>VLOOKUP($A$1525,Raport6!$B$8:$T$280,12)</f>
        <v>94.5</v>
      </c>
      <c r="M1530" s="84">
        <f>VLOOKUP($A$1525,Raport6!$B$8:$T$280,13)</f>
        <v>98</v>
      </c>
      <c r="N1530" s="84">
        <f>VLOOKUP($A$1525,Raport6!$B$8:$T$280,14)</f>
        <v>94</v>
      </c>
      <c r="O1530" s="84">
        <f>VLOOKUP($A$1525,Raport6!$B$8:$T$280,15)</f>
        <v>92</v>
      </c>
      <c r="P1530" s="84">
        <f>VLOOKUP($A$1525,Raport6!$B$8:$T$280,16)</f>
        <v>90</v>
      </c>
      <c r="Q1530" s="84">
        <f>VLOOKUP($A$1525,Raport6!$B$8:$T$280,17)</f>
        <v>89.5</v>
      </c>
      <c r="R1530" s="84">
        <f>VLOOKUP($A$1525,Raport6!$B$8:$T$280,18)</f>
        <v>93.5</v>
      </c>
      <c r="S1530" s="38">
        <f t="shared" si="838"/>
        <v>1408.5</v>
      </c>
      <c r="T1530" s="38">
        <f t="shared" si="840"/>
        <v>93.9</v>
      </c>
      <c r="U1530" s="375"/>
      <c r="V1530" s="340"/>
    </row>
    <row r="1531" spans="1:22" ht="15" customHeight="1">
      <c r="A1531" s="361"/>
      <c r="B1531" s="78" t="str">
        <f>VLOOKUP($A$1525,PresensiMIPA!$A$7:$W$360,3)</f>
        <v>0042550090</v>
      </c>
      <c r="C1531" s="28" t="s">
        <v>21</v>
      </c>
      <c r="D1531" s="40">
        <f t="shared" ref="D1531:S1531" si="841">ROUND(((D1525+D1526+D1527+D1528+D1529+D1530)/6),2)</f>
        <v>87.5</v>
      </c>
      <c r="E1531" s="40">
        <f t="shared" si="841"/>
        <v>90.58</v>
      </c>
      <c r="F1531" s="40">
        <f t="shared" si="841"/>
        <v>86.58</v>
      </c>
      <c r="G1531" s="40">
        <f t="shared" si="841"/>
        <v>88.67</v>
      </c>
      <c r="H1531" s="40">
        <f t="shared" si="841"/>
        <v>89.17</v>
      </c>
      <c r="I1531" s="40">
        <f t="shared" si="841"/>
        <v>87.17</v>
      </c>
      <c r="J1531" s="40">
        <f t="shared" si="841"/>
        <v>92.58</v>
      </c>
      <c r="K1531" s="40">
        <f t="shared" si="841"/>
        <v>87.25</v>
      </c>
      <c r="L1531" s="40">
        <f t="shared" si="841"/>
        <v>88.92</v>
      </c>
      <c r="M1531" s="40">
        <f t="shared" ref="M1531" si="842">ROUND(((M1525+M1526+M1527+M1528+M1529+M1530)/6),2)</f>
        <v>89.58</v>
      </c>
      <c r="N1531" s="40">
        <f t="shared" si="841"/>
        <v>87.33</v>
      </c>
      <c r="O1531" s="40">
        <f t="shared" si="841"/>
        <v>85.5</v>
      </c>
      <c r="P1531" s="40">
        <f t="shared" si="841"/>
        <v>86.5</v>
      </c>
      <c r="Q1531" s="40">
        <f t="shared" si="841"/>
        <v>84.75</v>
      </c>
      <c r="R1531" s="40">
        <f t="shared" si="841"/>
        <v>87.75</v>
      </c>
      <c r="S1531" s="39">
        <f t="shared" si="841"/>
        <v>1319.83</v>
      </c>
      <c r="T1531" s="40">
        <f t="shared" si="840"/>
        <v>87.99</v>
      </c>
      <c r="U1531" s="375"/>
      <c r="V1531" s="340"/>
    </row>
    <row r="1532" spans="1:22" ht="15" customHeight="1">
      <c r="A1532" s="361"/>
      <c r="B1532" s="78"/>
      <c r="C1532" s="28" t="s">
        <v>206</v>
      </c>
      <c r="D1532" s="79">
        <f>VLOOKUP($A$1525,'Nilai USP'!$B$8:$T$280,4)</f>
        <v>94</v>
      </c>
      <c r="E1532" s="79">
        <f>VLOOKUP($A$1525,'Nilai USP'!$B$8:$T$280,5)</f>
        <v>86.92307692307692</v>
      </c>
      <c r="F1532" s="79">
        <f>VLOOKUP($A$1525,'Nilai USP'!$B$8:$T$280,6)</f>
        <v>90</v>
      </c>
      <c r="G1532" s="79">
        <f>VLOOKUP($A$1525,'Nilai USP'!$B$8:$T$280,7)</f>
        <v>88</v>
      </c>
      <c r="H1532" s="79">
        <f>VLOOKUP($A$1525,'Nilai USP'!$B$8:$T$280,8)</f>
        <v>83</v>
      </c>
      <c r="I1532" s="79">
        <f>VLOOKUP($A$1525,'Nilai USP'!$B$8:$T$280,9)</f>
        <v>95</v>
      </c>
      <c r="J1532" s="79">
        <f>VLOOKUP($A$1525,'Nilai USP'!$B$8:$T$280,10)</f>
        <v>97</v>
      </c>
      <c r="K1532" s="79">
        <f>VLOOKUP($A$1525,'Nilai USP'!$B$8:$T$280,11)</f>
        <v>95</v>
      </c>
      <c r="L1532" s="79">
        <f>VLOOKUP($A$1525,'Nilai USP'!$B$8:$T$280,12)</f>
        <v>95</v>
      </c>
      <c r="M1532" s="79">
        <f>VLOOKUP($A$1525,'Nilai USP'!$B$8:$T$280,13)</f>
        <v>91.176470588235304</v>
      </c>
      <c r="N1532" s="79">
        <f>VLOOKUP($A$1525,'Nilai USP'!$B$8:$T$280,14)</f>
        <v>95</v>
      </c>
      <c r="O1532" s="79">
        <f>VLOOKUP($A$1525,'Nilai USP'!$B$8:$T$280,15)</f>
        <v>83</v>
      </c>
      <c r="P1532" s="79">
        <f>VLOOKUP($A$1525,'Nilai USP'!$B$8:$T$280,16)</f>
        <v>84</v>
      </c>
      <c r="Q1532" s="79">
        <f>VLOOKUP($A$1525,'Nilai USP'!$B$8:$T$280,17)</f>
        <v>86</v>
      </c>
      <c r="R1532" s="79">
        <f>VLOOKUP($A$1525,'Nilai USP'!$B$8:$T$280,18)</f>
        <v>88</v>
      </c>
      <c r="S1532" s="38">
        <f t="shared" ref="S1532:S1539" si="843">SUM(D1532:R1532)</f>
        <v>1351.0995475113123</v>
      </c>
      <c r="T1532" s="38">
        <f t="shared" si="840"/>
        <v>90.07</v>
      </c>
      <c r="U1532" s="375"/>
      <c r="V1532" s="340"/>
    </row>
    <row r="1533" spans="1:22" ht="15" customHeight="1" thickBot="1">
      <c r="A1533" s="362"/>
      <c r="B1533" s="29"/>
      <c r="C1533" s="37" t="s">
        <v>205</v>
      </c>
      <c r="D1533" s="41">
        <f t="shared" ref="D1533:R1533" si="844">ROUND((D1531*$V$6+D1532*$V$7),0)</f>
        <v>91</v>
      </c>
      <c r="E1533" s="41">
        <f t="shared" si="844"/>
        <v>89</v>
      </c>
      <c r="F1533" s="41">
        <f t="shared" si="844"/>
        <v>88</v>
      </c>
      <c r="G1533" s="41">
        <f t="shared" si="844"/>
        <v>88</v>
      </c>
      <c r="H1533" s="41">
        <f t="shared" si="844"/>
        <v>86</v>
      </c>
      <c r="I1533" s="41">
        <f t="shared" si="844"/>
        <v>91</v>
      </c>
      <c r="J1533" s="41">
        <f t="shared" si="844"/>
        <v>95</v>
      </c>
      <c r="K1533" s="41">
        <f t="shared" si="844"/>
        <v>91</v>
      </c>
      <c r="L1533" s="41">
        <f t="shared" si="844"/>
        <v>92</v>
      </c>
      <c r="M1533" s="41">
        <f t="shared" si="844"/>
        <v>90</v>
      </c>
      <c r="N1533" s="41">
        <f t="shared" si="844"/>
        <v>91</v>
      </c>
      <c r="O1533" s="41">
        <f t="shared" si="844"/>
        <v>84</v>
      </c>
      <c r="P1533" s="41">
        <f t="shared" si="844"/>
        <v>85</v>
      </c>
      <c r="Q1533" s="41">
        <f t="shared" si="844"/>
        <v>85</v>
      </c>
      <c r="R1533" s="41">
        <f t="shared" si="844"/>
        <v>88</v>
      </c>
      <c r="S1533" s="41">
        <f t="shared" si="843"/>
        <v>1334</v>
      </c>
      <c r="T1533" s="41">
        <f t="shared" si="840"/>
        <v>88.93</v>
      </c>
      <c r="U1533" s="376"/>
      <c r="V1533" s="341"/>
    </row>
    <row r="1534" spans="1:22" ht="15" customHeight="1" thickTop="1">
      <c r="A1534" s="377">
        <v>170</v>
      </c>
      <c r="B1534" s="26"/>
      <c r="C1534" s="34" t="s">
        <v>34</v>
      </c>
      <c r="D1534" s="83">
        <f>VLOOKUP($A$1534,Raport1!$B$8:$T$280,4)</f>
        <v>76</v>
      </c>
      <c r="E1534" s="83">
        <f>VLOOKUP($A$1534,Raport1!$B$8:$T$280,5)</f>
        <v>74.5</v>
      </c>
      <c r="F1534" s="83">
        <f>VLOOKUP($A$1534,Raport1!$B$8:$T$280,6)</f>
        <v>68</v>
      </c>
      <c r="G1534" s="83">
        <f>VLOOKUP($A$1534,Raport1!$B$8:$T$280,7)</f>
        <v>67.5</v>
      </c>
      <c r="H1534" s="83">
        <f>VLOOKUP($A$1534,Raport1!$B$8:$T$280,8)</f>
        <v>80</v>
      </c>
      <c r="I1534" s="83">
        <f>VLOOKUP($A$1534,Raport1!$B$8:$T$280,9)</f>
        <v>74.5</v>
      </c>
      <c r="J1534" s="83">
        <f>VLOOKUP($A$1534,Raport1!$B$8:$T$280,10)</f>
        <v>80</v>
      </c>
      <c r="K1534" s="83">
        <f>VLOOKUP($A$1534,Raport1!$B$8:$T$280,11)</f>
        <v>84.5</v>
      </c>
      <c r="L1534" s="83">
        <f>VLOOKUP($A$1534,Raport1!$B$8:$T$280,12)</f>
        <v>81</v>
      </c>
      <c r="M1534" s="83">
        <f>VLOOKUP($A$1534,Raport1!$B$8:$T$280,13)</f>
        <v>73.5</v>
      </c>
      <c r="N1534" s="83">
        <f>VLOOKUP($A$1534,Raport1!$B$8:$T$280,14)</f>
        <v>74</v>
      </c>
      <c r="O1534" s="83">
        <f>VLOOKUP($A$1534,Raport1!$B$8:$T$280,15)</f>
        <v>68.5</v>
      </c>
      <c r="P1534" s="83">
        <f>VLOOKUP($A$1534,Raport1!$B$8:$T$280,16)</f>
        <v>75.5</v>
      </c>
      <c r="Q1534" s="83">
        <f>VLOOKUP($A$1534,Raport1!$B$8:$T$280,17)</f>
        <v>66</v>
      </c>
      <c r="R1534" s="83">
        <f>VLOOKUP($A$1534,Raport1!$B$8:$T$280,18)</f>
        <v>72</v>
      </c>
      <c r="S1534" s="80">
        <f t="shared" si="843"/>
        <v>1115.5</v>
      </c>
      <c r="T1534" s="80">
        <f t="shared" ref="T1534:T1542" si="845">ROUND(S1534/COUNT(D1534:R1534),2)</f>
        <v>74.37</v>
      </c>
      <c r="U1534" s="337" t="s">
        <v>203</v>
      </c>
      <c r="V1534" s="340" t="s">
        <v>33</v>
      </c>
    </row>
    <row r="1535" spans="1:22" ht="15" customHeight="1">
      <c r="A1535" s="361"/>
      <c r="B1535" s="26"/>
      <c r="C1535" s="35" t="s">
        <v>35</v>
      </c>
      <c r="D1535" s="84">
        <f>VLOOKUP($A$1534,Raport2!$B$8:$T$280,4)</f>
        <v>78</v>
      </c>
      <c r="E1535" s="84">
        <f>VLOOKUP($A$1534,Raport2!$B$8:$T$280,5)</f>
        <v>75.5</v>
      </c>
      <c r="F1535" s="84">
        <f>VLOOKUP($A$1534,Raport2!$B$8:$T$280,6)</f>
        <v>73.5</v>
      </c>
      <c r="G1535" s="84">
        <f>VLOOKUP($A$1534,Raport2!$B$8:$T$280,7)</f>
        <v>75.5</v>
      </c>
      <c r="H1535" s="84">
        <f>VLOOKUP($A$1534,Raport2!$B$8:$T$280,8)</f>
        <v>80</v>
      </c>
      <c r="I1535" s="84">
        <f>VLOOKUP($A$1534,Raport2!$B$8:$T$280,9)</f>
        <v>77.5</v>
      </c>
      <c r="J1535" s="84">
        <f>VLOOKUP($A$1534,Raport2!$B$8:$T$280,10)</f>
        <v>79</v>
      </c>
      <c r="K1535" s="84">
        <f>VLOOKUP($A$1534,Raport2!$B$8:$T$280,11)</f>
        <v>86</v>
      </c>
      <c r="L1535" s="84">
        <f>VLOOKUP($A$1534,Raport2!$B$8:$T$280,12)</f>
        <v>83.5</v>
      </c>
      <c r="M1535" s="84">
        <f>VLOOKUP($A$1534,Raport2!$B$8:$T$280,13)</f>
        <v>75.5</v>
      </c>
      <c r="N1535" s="84">
        <f>VLOOKUP($A$1534,Raport2!$B$8:$T$280,14)</f>
        <v>81</v>
      </c>
      <c r="O1535" s="84">
        <f>VLOOKUP($A$1534,Raport2!$B$8:$T$280,15)</f>
        <v>71</v>
      </c>
      <c r="P1535" s="84">
        <f>VLOOKUP($A$1534,Raport2!$B$8:$T$280,16)</f>
        <v>77.5</v>
      </c>
      <c r="Q1535" s="84">
        <f>VLOOKUP($A$1534,Raport2!$B$8:$T$280,17)</f>
        <v>79</v>
      </c>
      <c r="R1535" s="84">
        <f>VLOOKUP($A$1534,Raport2!$B$8:$T$280,18)</f>
        <v>78</v>
      </c>
      <c r="S1535" s="38">
        <f t="shared" si="843"/>
        <v>1170.5</v>
      </c>
      <c r="T1535" s="38">
        <f t="shared" si="845"/>
        <v>78.03</v>
      </c>
      <c r="U1535" s="375"/>
      <c r="V1535" s="340"/>
    </row>
    <row r="1536" spans="1:22" ht="15" customHeight="1">
      <c r="A1536" s="361"/>
      <c r="B1536" s="342" t="str">
        <f>VLOOKUP($A$1534,PresensiMIPA!$A$7:$W$360,7)</f>
        <v>ADITYA NAUFAL IKBAR</v>
      </c>
      <c r="C1536" s="35" t="s">
        <v>22</v>
      </c>
      <c r="D1536" s="84">
        <f>VLOOKUP($A$1534,Raport3!$B$8:$T$280,4)</f>
        <v>74</v>
      </c>
      <c r="E1536" s="84">
        <f>VLOOKUP($A$1534,Raport3!$B$8:$T$280,5)</f>
        <v>77</v>
      </c>
      <c r="F1536" s="84">
        <f>VLOOKUP($A$1534,Raport3!$B$8:$T$280,6)</f>
        <v>81.5</v>
      </c>
      <c r="G1536" s="84">
        <f>VLOOKUP($A$1534,Raport3!$B$8:$T$280,7)</f>
        <v>79</v>
      </c>
      <c r="H1536" s="84">
        <f>VLOOKUP($A$1534,Raport3!$B$8:$T$280,8)</f>
        <v>75</v>
      </c>
      <c r="I1536" s="84">
        <f>VLOOKUP($A$1534,Raport3!$B$8:$T$280,9)</f>
        <v>80</v>
      </c>
      <c r="J1536" s="84">
        <f>VLOOKUP($A$1534,Raport3!$B$8:$T$280,10)</f>
        <v>74.5</v>
      </c>
      <c r="K1536" s="84">
        <f>VLOOKUP($A$1534,Raport3!$B$8:$T$280,11)</f>
        <v>86</v>
      </c>
      <c r="L1536" s="84">
        <f>VLOOKUP($A$1534,Raport3!$B$8:$T$280,12)</f>
        <v>80</v>
      </c>
      <c r="M1536" s="84">
        <f>VLOOKUP($A$1534,Raport3!$B$8:$T$280,13)</f>
        <v>74</v>
      </c>
      <c r="N1536" s="84">
        <f>VLOOKUP($A$1534,Raport3!$B$8:$T$280,14)</f>
        <v>80</v>
      </c>
      <c r="O1536" s="84">
        <f>VLOOKUP($A$1534,Raport3!$B$8:$T$280,15)</f>
        <v>73</v>
      </c>
      <c r="P1536" s="84">
        <f>VLOOKUP($A$1534,Raport3!$B$8:$T$280,16)</f>
        <v>77</v>
      </c>
      <c r="Q1536" s="84">
        <f>VLOOKUP($A$1534,Raport3!$B$8:$T$280,17)</f>
        <v>82</v>
      </c>
      <c r="R1536" s="84">
        <f>VLOOKUP($A$1534,Raport3!$B$8:$T$280,18)</f>
        <v>69</v>
      </c>
      <c r="S1536" s="38">
        <f t="shared" si="843"/>
        <v>1162</v>
      </c>
      <c r="T1536" s="38">
        <f t="shared" si="845"/>
        <v>77.47</v>
      </c>
      <c r="U1536" s="375"/>
      <c r="V1536" s="340"/>
    </row>
    <row r="1537" spans="1:22" ht="15" customHeight="1">
      <c r="A1537" s="361"/>
      <c r="B1537" s="342"/>
      <c r="C1537" s="35" t="s">
        <v>23</v>
      </c>
      <c r="D1537" s="84">
        <f>VLOOKUP($A$1534,Raport4!$B$8:$T$255,4)</f>
        <v>79</v>
      </c>
      <c r="E1537" s="84">
        <f>VLOOKUP($A$1534,Raport4!$B$8:$T$255,5)</f>
        <v>79</v>
      </c>
      <c r="F1537" s="84">
        <f>VLOOKUP($A$1534,Raport4!$B$8:$T$255,6)</f>
        <v>82.5</v>
      </c>
      <c r="G1537" s="84">
        <f>VLOOKUP($A$1534,Raport4!$B$8:$T$255,7)</f>
        <v>79</v>
      </c>
      <c r="H1537" s="84">
        <f>VLOOKUP($A$1534,Raport4!$B$8:$T$255,8)</f>
        <v>80</v>
      </c>
      <c r="I1537" s="84">
        <f>VLOOKUP($A$1534,Raport4!$B$8:$T$255,9)</f>
        <v>83</v>
      </c>
      <c r="J1537" s="84">
        <f>VLOOKUP($A$1534,Raport4!$B$8:$T$255,10)</f>
        <v>87.5</v>
      </c>
      <c r="K1537" s="84">
        <f>VLOOKUP($A$1534,Raport4!$B$8:$T$255,11)</f>
        <v>86</v>
      </c>
      <c r="L1537" s="84">
        <f>VLOOKUP($A$1534,Raport4!$B$8:$T$255,12)</f>
        <v>79</v>
      </c>
      <c r="M1537" s="84">
        <f>VLOOKUP($A$1534,Raport4!$B$8:$T$255,12)</f>
        <v>79</v>
      </c>
      <c r="N1537" s="84">
        <f>VLOOKUP($A$1534,Raport4!$B$8:$T$255,14)</f>
        <v>77.5</v>
      </c>
      <c r="O1537" s="84">
        <f>VLOOKUP($A$1534,Raport4!$B$8:$T$255,15)</f>
        <v>74.5</v>
      </c>
      <c r="P1537" s="84">
        <f>VLOOKUP($A$1534,Raport4!$B$8:$T$255,16)</f>
        <v>81.5</v>
      </c>
      <c r="Q1537" s="84">
        <f>VLOOKUP($A$1534,Raport4!$B$8:$T$255,17)</f>
        <v>84.5</v>
      </c>
      <c r="R1537" s="84">
        <f>VLOOKUP($A$1534,Raport4!$B$8:$T$255,18)</f>
        <v>78</v>
      </c>
      <c r="S1537" s="38">
        <f t="shared" si="843"/>
        <v>1210</v>
      </c>
      <c r="T1537" s="38">
        <f t="shared" si="845"/>
        <v>80.67</v>
      </c>
      <c r="U1537" s="375"/>
      <c r="V1537" s="340"/>
    </row>
    <row r="1538" spans="1:22" ht="15" customHeight="1">
      <c r="A1538" s="361"/>
      <c r="B1538" s="77" t="str">
        <f>VLOOKUP($A$1534,PresensiMIPA!$A$7:$W$360,4)</f>
        <v>3526030512030001</v>
      </c>
      <c r="C1538" s="35" t="s">
        <v>24</v>
      </c>
      <c r="D1538" s="84">
        <f>VLOOKUP($A$1534,Raport5!$B$8:$T$280,4)</f>
        <v>87.5</v>
      </c>
      <c r="E1538" s="84">
        <f>VLOOKUP($A$1534,Raport5!$B$8:$T$280,5)</f>
        <v>86</v>
      </c>
      <c r="F1538" s="84">
        <f>VLOOKUP($A$1534,Raport5!$B$8:$T$280,6)</f>
        <v>76</v>
      </c>
      <c r="G1538" s="84">
        <f>VLOOKUP($A$1534,Raport5!$B$8:$T$280,7)</f>
        <v>85.5</v>
      </c>
      <c r="H1538" s="84">
        <f>VLOOKUP($A$1534,Raport5!$B$8:$T$280,8)</f>
        <v>90</v>
      </c>
      <c r="I1538" s="84">
        <f>VLOOKUP($A$1534,Raport5!$B$8:$T$280,9)</f>
        <v>84</v>
      </c>
      <c r="J1538" s="84">
        <f>VLOOKUP($A$1534,Raport5!$B$8:$T$280,10)</f>
        <v>90</v>
      </c>
      <c r="K1538" s="84">
        <f>VLOOKUP($A$1534,Raport5!$B$8:$T$280,11)</f>
        <v>88.5</v>
      </c>
      <c r="L1538" s="84">
        <f>VLOOKUP($A$1534,Raport5!$B$8:$T$280,12)</f>
        <v>91.5</v>
      </c>
      <c r="M1538" s="84">
        <f>VLOOKUP($A$1534,Raport5!$B$8:$T$280,13)</f>
        <v>80</v>
      </c>
      <c r="N1538" s="84">
        <f>VLOOKUP($A$1534,Raport5!$B$8:$T$280,14)</f>
        <v>81.5</v>
      </c>
      <c r="O1538" s="84">
        <f>VLOOKUP($A$1534,Raport5!$B$8:$T$280,15)</f>
        <v>83</v>
      </c>
      <c r="P1538" s="84">
        <f>VLOOKUP($A$1534,Raport5!$B$8:$T$280,16)</f>
        <v>70</v>
      </c>
      <c r="Q1538" s="84">
        <f>VLOOKUP($A$1534,Raport5!$B$8:$T$280,17)</f>
        <v>80</v>
      </c>
      <c r="R1538" s="84">
        <f>VLOOKUP($A$1534,Raport5!$B$8:$T$280,18)</f>
        <v>77.5</v>
      </c>
      <c r="S1538" s="38">
        <f t="shared" si="843"/>
        <v>1251</v>
      </c>
      <c r="T1538" s="38">
        <f t="shared" si="845"/>
        <v>83.4</v>
      </c>
      <c r="U1538" s="375"/>
      <c r="V1538" s="340"/>
    </row>
    <row r="1539" spans="1:22" ht="15" customHeight="1">
      <c r="A1539" s="361"/>
      <c r="B1539" s="78">
        <f>VLOOKUP($A$1534,PresensiMIPA!$A$7:$W$360,2)</f>
        <v>12134</v>
      </c>
      <c r="C1539" s="35" t="s">
        <v>67</v>
      </c>
      <c r="D1539" s="84">
        <f>VLOOKUP($A$1534,Raport6!$B$8:$T$280,4)</f>
        <v>92.5</v>
      </c>
      <c r="E1539" s="84">
        <f>VLOOKUP($A$1534,Raport6!$B$8:$T$280,5)</f>
        <v>89.5</v>
      </c>
      <c r="F1539" s="84">
        <f>VLOOKUP($A$1534,Raport6!$B$8:$T$280,6)</f>
        <v>78</v>
      </c>
      <c r="G1539" s="84">
        <f>VLOOKUP($A$1534,Raport6!$B$8:$T$280,7)</f>
        <v>86.5</v>
      </c>
      <c r="H1539" s="84">
        <f>VLOOKUP($A$1534,Raport6!$B$8:$T$280,8)</f>
        <v>88</v>
      </c>
      <c r="I1539" s="84">
        <f>VLOOKUP($A$1534,Raport6!$B$8:$T$280,9)</f>
        <v>84</v>
      </c>
      <c r="J1539" s="84">
        <f>VLOOKUP($A$1534,Raport6!$B$8:$T$280,10)</f>
        <v>92</v>
      </c>
      <c r="K1539" s="84">
        <f>VLOOKUP($A$1534,Raport6!$B$8:$T$280,11)</f>
        <v>94.5</v>
      </c>
      <c r="L1539" s="84">
        <f>VLOOKUP($A$1534,Raport6!$B$8:$T$280,12)</f>
        <v>93</v>
      </c>
      <c r="M1539" s="84">
        <f>VLOOKUP($A$1534,Raport6!$B$8:$T$280,13)</f>
        <v>84</v>
      </c>
      <c r="N1539" s="84">
        <f>VLOOKUP($A$1534,Raport6!$B$8:$T$280,14)</f>
        <v>85</v>
      </c>
      <c r="O1539" s="84">
        <f>VLOOKUP($A$1534,Raport6!$B$8:$T$280,15)</f>
        <v>89</v>
      </c>
      <c r="P1539" s="84">
        <f>VLOOKUP($A$1534,Raport6!$B$8:$T$280,16)</f>
        <v>70</v>
      </c>
      <c r="Q1539" s="84">
        <f>VLOOKUP($A$1534,Raport6!$B$8:$T$280,17)</f>
        <v>80</v>
      </c>
      <c r="R1539" s="84">
        <f>VLOOKUP($A$1534,Raport6!$B$8:$T$280,18)</f>
        <v>84</v>
      </c>
      <c r="S1539" s="38">
        <f t="shared" si="843"/>
        <v>1290</v>
      </c>
      <c r="T1539" s="38">
        <f t="shared" si="845"/>
        <v>86</v>
      </c>
      <c r="U1539" s="375"/>
      <c r="V1539" s="340"/>
    </row>
    <row r="1540" spans="1:22" ht="15" customHeight="1">
      <c r="A1540" s="361"/>
      <c r="B1540" s="78" t="str">
        <f>VLOOKUP($A$1534,PresensiMIPA!$A$7:$W$360,3)</f>
        <v>0036403977</v>
      </c>
      <c r="C1540" s="28" t="s">
        <v>21</v>
      </c>
      <c r="D1540" s="40">
        <f t="shared" ref="D1540:S1540" si="846">ROUND(((D1534+D1535+D1536+D1537+D1538+D1539)/6),2)</f>
        <v>81.17</v>
      </c>
      <c r="E1540" s="40">
        <f t="shared" si="846"/>
        <v>80.25</v>
      </c>
      <c r="F1540" s="40">
        <f t="shared" si="846"/>
        <v>76.58</v>
      </c>
      <c r="G1540" s="40">
        <f t="shared" si="846"/>
        <v>78.83</v>
      </c>
      <c r="H1540" s="40">
        <f t="shared" si="846"/>
        <v>82.17</v>
      </c>
      <c r="I1540" s="40">
        <f t="shared" si="846"/>
        <v>80.5</v>
      </c>
      <c r="J1540" s="40">
        <f t="shared" si="846"/>
        <v>83.83</v>
      </c>
      <c r="K1540" s="40">
        <f t="shared" si="846"/>
        <v>87.58</v>
      </c>
      <c r="L1540" s="40">
        <f t="shared" si="846"/>
        <v>84.67</v>
      </c>
      <c r="M1540" s="40">
        <f t="shared" ref="M1540" si="847">ROUND(((M1534+M1535+M1536+M1537+M1538+M1539)/6),2)</f>
        <v>77.67</v>
      </c>
      <c r="N1540" s="40">
        <f t="shared" si="846"/>
        <v>79.83</v>
      </c>
      <c r="O1540" s="40">
        <f t="shared" si="846"/>
        <v>76.5</v>
      </c>
      <c r="P1540" s="40">
        <f t="shared" si="846"/>
        <v>75.25</v>
      </c>
      <c r="Q1540" s="40">
        <f t="shared" si="846"/>
        <v>78.58</v>
      </c>
      <c r="R1540" s="40">
        <f t="shared" si="846"/>
        <v>76.42</v>
      </c>
      <c r="S1540" s="39">
        <f t="shared" si="846"/>
        <v>1199.83</v>
      </c>
      <c r="T1540" s="40">
        <f t="shared" si="845"/>
        <v>79.989999999999995</v>
      </c>
      <c r="U1540" s="375"/>
      <c r="V1540" s="340"/>
    </row>
    <row r="1541" spans="1:22" ht="15" customHeight="1">
      <c r="A1541" s="361"/>
      <c r="B1541" s="78"/>
      <c r="C1541" s="28" t="s">
        <v>206</v>
      </c>
      <c r="D1541" s="79">
        <f>VLOOKUP($A$1534,'Nilai USP'!$B$8:$T$280,4)</f>
        <v>95</v>
      </c>
      <c r="E1541" s="79">
        <f>VLOOKUP($A$1534,'Nilai USP'!$B$8:$T$280,5)</f>
        <v>86.92307692307692</v>
      </c>
      <c r="F1541" s="79">
        <f>VLOOKUP($A$1534,'Nilai USP'!$B$8:$T$280,6)</f>
        <v>89</v>
      </c>
      <c r="G1541" s="79">
        <f>VLOOKUP($A$1534,'Nilai USP'!$B$8:$T$280,7)</f>
        <v>83</v>
      </c>
      <c r="H1541" s="79">
        <f>VLOOKUP($A$1534,'Nilai USP'!$B$8:$T$280,8)</f>
        <v>82</v>
      </c>
      <c r="I1541" s="79">
        <f>VLOOKUP($A$1534,'Nilai USP'!$B$8:$T$280,9)</f>
        <v>91</v>
      </c>
      <c r="J1541" s="79">
        <f>VLOOKUP($A$1534,'Nilai USP'!$B$8:$T$280,10)</f>
        <v>84</v>
      </c>
      <c r="K1541" s="79">
        <f>VLOOKUP($A$1534,'Nilai USP'!$B$8:$T$280,11)</f>
        <v>88</v>
      </c>
      <c r="L1541" s="79">
        <f>VLOOKUP($A$1534,'Nilai USP'!$B$8:$T$280,12)</f>
        <v>89</v>
      </c>
      <c r="M1541" s="79">
        <f>VLOOKUP($A$1534,'Nilai USP'!$B$8:$T$280,13)</f>
        <v>92.941176470588232</v>
      </c>
      <c r="N1541" s="79">
        <f>VLOOKUP($A$1534,'Nilai USP'!$B$8:$T$280,14)</f>
        <v>88</v>
      </c>
      <c r="O1541" s="79">
        <f>VLOOKUP($A$1534,'Nilai USP'!$B$8:$T$280,15)</f>
        <v>78</v>
      </c>
      <c r="P1541" s="79">
        <f>VLOOKUP($A$1534,'Nilai USP'!$B$8:$T$280,16)</f>
        <v>84</v>
      </c>
      <c r="Q1541" s="79">
        <f>VLOOKUP($A$1534,'Nilai USP'!$B$8:$T$280,17)</f>
        <v>81</v>
      </c>
      <c r="R1541" s="79">
        <f>VLOOKUP($A$1534,'Nilai USP'!$B$8:$T$280,18)</f>
        <v>88</v>
      </c>
      <c r="S1541" s="38">
        <f t="shared" ref="S1541:S1548" si="848">SUM(D1541:R1541)</f>
        <v>1299.8642533936652</v>
      </c>
      <c r="T1541" s="38">
        <f t="shared" si="845"/>
        <v>86.66</v>
      </c>
      <c r="U1541" s="375"/>
      <c r="V1541" s="340"/>
    </row>
    <row r="1542" spans="1:22" ht="15" customHeight="1" thickBot="1">
      <c r="A1542" s="362"/>
      <c r="B1542" s="29"/>
      <c r="C1542" s="37" t="s">
        <v>205</v>
      </c>
      <c r="D1542" s="41">
        <f t="shared" ref="D1542:R1542" si="849">ROUND((D1540*$V$6+D1541*$V$7),0)</f>
        <v>88</v>
      </c>
      <c r="E1542" s="41">
        <f t="shared" si="849"/>
        <v>84</v>
      </c>
      <c r="F1542" s="41">
        <f t="shared" si="849"/>
        <v>83</v>
      </c>
      <c r="G1542" s="41">
        <f t="shared" si="849"/>
        <v>81</v>
      </c>
      <c r="H1542" s="41">
        <f t="shared" si="849"/>
        <v>82</v>
      </c>
      <c r="I1542" s="41">
        <f t="shared" si="849"/>
        <v>86</v>
      </c>
      <c r="J1542" s="41">
        <f t="shared" si="849"/>
        <v>84</v>
      </c>
      <c r="K1542" s="41">
        <f t="shared" si="849"/>
        <v>88</v>
      </c>
      <c r="L1542" s="41">
        <f t="shared" si="849"/>
        <v>87</v>
      </c>
      <c r="M1542" s="41">
        <f t="shared" si="849"/>
        <v>85</v>
      </c>
      <c r="N1542" s="41">
        <f t="shared" si="849"/>
        <v>84</v>
      </c>
      <c r="O1542" s="41">
        <f t="shared" si="849"/>
        <v>77</v>
      </c>
      <c r="P1542" s="41">
        <f t="shared" si="849"/>
        <v>80</v>
      </c>
      <c r="Q1542" s="41">
        <f t="shared" si="849"/>
        <v>80</v>
      </c>
      <c r="R1542" s="41">
        <f t="shared" si="849"/>
        <v>82</v>
      </c>
      <c r="S1542" s="41">
        <f t="shared" si="848"/>
        <v>1251</v>
      </c>
      <c r="T1542" s="41">
        <f t="shared" si="845"/>
        <v>83.4</v>
      </c>
      <c r="U1542" s="376"/>
      <c r="V1542" s="341"/>
    </row>
    <row r="1543" spans="1:22" ht="15" customHeight="1" thickTop="1">
      <c r="A1543" s="377">
        <v>171</v>
      </c>
      <c r="B1543" s="26"/>
      <c r="C1543" s="34" t="s">
        <v>34</v>
      </c>
      <c r="D1543" s="83">
        <f>VLOOKUP($A$1543,Raport1!$B$8:$T$280,4)</f>
        <v>79</v>
      </c>
      <c r="E1543" s="83">
        <f>VLOOKUP($A$1543,Raport1!$B$8:$T$280,5)</f>
        <v>76</v>
      </c>
      <c r="F1543" s="83">
        <f>VLOOKUP($A$1543,Raport1!$B$8:$T$280,6)</f>
        <v>78.5</v>
      </c>
      <c r="G1543" s="83">
        <f>VLOOKUP($A$1543,Raport1!$B$8:$T$280,7)</f>
        <v>75.5</v>
      </c>
      <c r="H1543" s="83">
        <f>VLOOKUP($A$1543,Raport1!$B$8:$T$280,8)</f>
        <v>79</v>
      </c>
      <c r="I1543" s="83">
        <f>VLOOKUP($A$1543,Raport1!$B$8:$T$280,9)</f>
        <v>78.5</v>
      </c>
      <c r="J1543" s="83">
        <f>VLOOKUP($A$1543,Raport1!$B$8:$T$280,10)</f>
        <v>84</v>
      </c>
      <c r="K1543" s="83">
        <f>VLOOKUP($A$1543,Raport1!$B$8:$T$280,11)</f>
        <v>82</v>
      </c>
      <c r="L1543" s="83">
        <f>VLOOKUP($A$1543,Raport1!$B$8:$T$280,12)</f>
        <v>84</v>
      </c>
      <c r="M1543" s="83">
        <f>VLOOKUP($A$1543,Raport1!$B$8:$T$280,13)</f>
        <v>73</v>
      </c>
      <c r="N1543" s="83">
        <f>VLOOKUP($A$1543,Raport1!$B$8:$T$280,14)</f>
        <v>78</v>
      </c>
      <c r="O1543" s="83">
        <f>VLOOKUP($A$1543,Raport1!$B$8:$T$280,15)</f>
        <v>78.5</v>
      </c>
      <c r="P1543" s="83">
        <f>VLOOKUP($A$1543,Raport1!$B$8:$T$280,16)</f>
        <v>82</v>
      </c>
      <c r="Q1543" s="83">
        <f>VLOOKUP($A$1543,Raport1!$B$8:$T$280,17)</f>
        <v>79.5</v>
      </c>
      <c r="R1543" s="83">
        <f>VLOOKUP($A$1543,Raport1!$B$8:$T$280,18)</f>
        <v>78</v>
      </c>
      <c r="S1543" s="80">
        <f t="shared" si="848"/>
        <v>1185.5</v>
      </c>
      <c r="T1543" s="80">
        <f t="shared" ref="T1543:T1551" si="850">ROUND(S1543/COUNT(D1543:R1543),2)</f>
        <v>79.03</v>
      </c>
      <c r="U1543" s="337" t="s">
        <v>203</v>
      </c>
      <c r="V1543" s="340" t="s">
        <v>33</v>
      </c>
    </row>
    <row r="1544" spans="1:22" ht="15" customHeight="1">
      <c r="A1544" s="361"/>
      <c r="B1544" s="26"/>
      <c r="C1544" s="35" t="s">
        <v>35</v>
      </c>
      <c r="D1544" s="84">
        <f>VLOOKUP($A$1543,Raport2!$B$8:$T$280,4)</f>
        <v>81.5</v>
      </c>
      <c r="E1544" s="84">
        <f>VLOOKUP($A$1543,Raport2!$B$8:$T$280,5)</f>
        <v>77.5</v>
      </c>
      <c r="F1544" s="84">
        <f>VLOOKUP($A$1543,Raport2!$B$8:$T$280,6)</f>
        <v>83</v>
      </c>
      <c r="G1544" s="84">
        <f>VLOOKUP($A$1543,Raport2!$B$8:$T$280,7)</f>
        <v>80.5</v>
      </c>
      <c r="H1544" s="84">
        <f>VLOOKUP($A$1543,Raport2!$B$8:$T$280,8)</f>
        <v>79</v>
      </c>
      <c r="I1544" s="84">
        <f>VLOOKUP($A$1543,Raport2!$B$8:$T$280,9)</f>
        <v>81</v>
      </c>
      <c r="J1544" s="84">
        <f>VLOOKUP($A$1543,Raport2!$B$8:$T$280,10)</f>
        <v>85</v>
      </c>
      <c r="K1544" s="84">
        <f>VLOOKUP($A$1543,Raport2!$B$8:$T$280,11)</f>
        <v>83.5</v>
      </c>
      <c r="L1544" s="84">
        <f>VLOOKUP($A$1543,Raport2!$B$8:$T$280,12)</f>
        <v>84.5</v>
      </c>
      <c r="M1544" s="84">
        <f>VLOOKUP($A$1543,Raport2!$B$8:$T$280,13)</f>
        <v>80</v>
      </c>
      <c r="N1544" s="84">
        <f>VLOOKUP($A$1543,Raport2!$B$8:$T$280,14)</f>
        <v>82.5</v>
      </c>
      <c r="O1544" s="84">
        <f>VLOOKUP($A$1543,Raport2!$B$8:$T$280,15)</f>
        <v>79</v>
      </c>
      <c r="P1544" s="84">
        <f>VLOOKUP($A$1543,Raport2!$B$8:$T$280,16)</f>
        <v>83</v>
      </c>
      <c r="Q1544" s="84">
        <f>VLOOKUP($A$1543,Raport2!$B$8:$T$280,17)</f>
        <v>83</v>
      </c>
      <c r="R1544" s="84">
        <f>VLOOKUP($A$1543,Raport2!$B$8:$T$280,18)</f>
        <v>84</v>
      </c>
      <c r="S1544" s="38">
        <f t="shared" si="848"/>
        <v>1227</v>
      </c>
      <c r="T1544" s="38">
        <f t="shared" si="850"/>
        <v>81.8</v>
      </c>
      <c r="U1544" s="375"/>
      <c r="V1544" s="340"/>
    </row>
    <row r="1545" spans="1:22" ht="15" customHeight="1">
      <c r="A1545" s="361"/>
      <c r="B1545" s="342" t="str">
        <f>VLOOKUP($A$1543,PresensiMIPA!$A$7:$W$360,7)</f>
        <v>AINUR ROHMAH</v>
      </c>
      <c r="C1545" s="35" t="s">
        <v>22</v>
      </c>
      <c r="D1545" s="84">
        <f>VLOOKUP($A$1543,Raport3!$B$8:$T$280,4)</f>
        <v>83.5</v>
      </c>
      <c r="E1545" s="84">
        <f>VLOOKUP($A$1543,Raport3!$B$8:$T$280,5)</f>
        <v>81</v>
      </c>
      <c r="F1545" s="84">
        <f>VLOOKUP($A$1543,Raport3!$B$8:$T$280,6)</f>
        <v>85</v>
      </c>
      <c r="G1545" s="84">
        <f>VLOOKUP($A$1543,Raport3!$B$8:$T$280,7)</f>
        <v>84</v>
      </c>
      <c r="H1545" s="84">
        <f>VLOOKUP($A$1543,Raport3!$B$8:$T$280,8)</f>
        <v>80</v>
      </c>
      <c r="I1545" s="84">
        <f>VLOOKUP($A$1543,Raport3!$B$8:$T$280,9)</f>
        <v>85</v>
      </c>
      <c r="J1545" s="84">
        <f>VLOOKUP($A$1543,Raport3!$B$8:$T$280,10)</f>
        <v>91</v>
      </c>
      <c r="K1545" s="84">
        <f>VLOOKUP($A$1543,Raport3!$B$8:$T$280,11)</f>
        <v>84</v>
      </c>
      <c r="L1545" s="84">
        <f>VLOOKUP($A$1543,Raport3!$B$8:$T$280,12)</f>
        <v>85.5</v>
      </c>
      <c r="M1545" s="84">
        <f>VLOOKUP($A$1543,Raport3!$B$8:$T$280,13)</f>
        <v>88.5</v>
      </c>
      <c r="N1545" s="84">
        <f>VLOOKUP($A$1543,Raport3!$B$8:$T$280,14)</f>
        <v>85.5</v>
      </c>
      <c r="O1545" s="84">
        <f>VLOOKUP($A$1543,Raport3!$B$8:$T$280,15)</f>
        <v>85</v>
      </c>
      <c r="P1545" s="84">
        <f>VLOOKUP($A$1543,Raport3!$B$8:$T$280,16)</f>
        <v>85.5</v>
      </c>
      <c r="Q1545" s="84">
        <f>VLOOKUP($A$1543,Raport3!$B$8:$T$280,17)</f>
        <v>83.5</v>
      </c>
      <c r="R1545" s="84">
        <f>VLOOKUP($A$1543,Raport3!$B$8:$T$280,18)</f>
        <v>80</v>
      </c>
      <c r="S1545" s="38">
        <f t="shared" si="848"/>
        <v>1267</v>
      </c>
      <c r="T1545" s="38">
        <f t="shared" si="850"/>
        <v>84.47</v>
      </c>
      <c r="U1545" s="375"/>
      <c r="V1545" s="340"/>
    </row>
    <row r="1546" spans="1:22" ht="15" customHeight="1">
      <c r="A1546" s="361"/>
      <c r="B1546" s="342"/>
      <c r="C1546" s="35" t="s">
        <v>23</v>
      </c>
      <c r="D1546" s="84">
        <f>VLOOKUP($A$1543,Raport4!$B$8:$T$255,4)</f>
        <v>88</v>
      </c>
      <c r="E1546" s="84">
        <f>VLOOKUP($A$1543,Raport4!$B$8:$T$255,5)</f>
        <v>88</v>
      </c>
      <c r="F1546" s="84">
        <f>VLOOKUP($A$1543,Raport4!$B$8:$T$255,6)</f>
        <v>86.5</v>
      </c>
      <c r="G1546" s="84">
        <f>VLOOKUP($A$1543,Raport4!$B$8:$T$255,7)</f>
        <v>85</v>
      </c>
      <c r="H1546" s="84">
        <f>VLOOKUP($A$1543,Raport4!$B$8:$T$255,8)</f>
        <v>85</v>
      </c>
      <c r="I1546" s="84">
        <f>VLOOKUP($A$1543,Raport4!$B$8:$T$255,9)</f>
        <v>85</v>
      </c>
      <c r="J1546" s="84">
        <f>VLOOKUP($A$1543,Raport4!$B$8:$T$255,10)</f>
        <v>92</v>
      </c>
      <c r="K1546" s="84">
        <f>VLOOKUP($A$1543,Raport4!$B$8:$T$255,11)</f>
        <v>86</v>
      </c>
      <c r="L1546" s="84">
        <f>VLOOKUP($A$1543,Raport4!$B$8:$T$255,12)</f>
        <v>90</v>
      </c>
      <c r="M1546" s="84">
        <f>VLOOKUP($A$1543,Raport4!$B$8:$T$255,12)</f>
        <v>90</v>
      </c>
      <c r="N1546" s="84">
        <f>VLOOKUP($A$1543,Raport4!$B$8:$T$255,14)</f>
        <v>88.5</v>
      </c>
      <c r="O1546" s="84">
        <f>VLOOKUP($A$1543,Raport4!$B$8:$T$255,15)</f>
        <v>86</v>
      </c>
      <c r="P1546" s="84">
        <f>VLOOKUP($A$1543,Raport4!$B$8:$T$255,16)</f>
        <v>87</v>
      </c>
      <c r="Q1546" s="84">
        <f>VLOOKUP($A$1543,Raport4!$B$8:$T$255,17)</f>
        <v>89</v>
      </c>
      <c r="R1546" s="84">
        <f>VLOOKUP($A$1543,Raport4!$B$8:$T$255,18)</f>
        <v>81.5</v>
      </c>
      <c r="S1546" s="38">
        <f t="shared" si="848"/>
        <v>1307.5</v>
      </c>
      <c r="T1546" s="38">
        <f t="shared" si="850"/>
        <v>87.17</v>
      </c>
      <c r="U1546" s="375"/>
      <c r="V1546" s="340"/>
    </row>
    <row r="1547" spans="1:22" ht="15" customHeight="1">
      <c r="A1547" s="361"/>
      <c r="B1547" s="77" t="str">
        <f>VLOOKUP($A$1543,PresensiMIPA!$A$7:$W$360,4)</f>
        <v>3526013009030001</v>
      </c>
      <c r="C1547" s="35" t="s">
        <v>24</v>
      </c>
      <c r="D1547" s="84">
        <f>VLOOKUP($A$1543,Raport5!$B$8:$T$280,4)</f>
        <v>87.5</v>
      </c>
      <c r="E1547" s="84">
        <f>VLOOKUP($A$1543,Raport5!$B$8:$T$280,5)</f>
        <v>91.5</v>
      </c>
      <c r="F1547" s="84">
        <f>VLOOKUP($A$1543,Raport5!$B$8:$T$280,6)</f>
        <v>80</v>
      </c>
      <c r="G1547" s="84">
        <f>VLOOKUP($A$1543,Raport5!$B$8:$T$280,7)</f>
        <v>87</v>
      </c>
      <c r="H1547" s="84">
        <f>VLOOKUP($A$1543,Raport5!$B$8:$T$280,8)</f>
        <v>92.5</v>
      </c>
      <c r="I1547" s="84">
        <f>VLOOKUP($A$1543,Raport5!$B$8:$T$280,9)</f>
        <v>85.5</v>
      </c>
      <c r="J1547" s="84">
        <f>VLOOKUP($A$1543,Raport5!$B$8:$T$280,10)</f>
        <v>94</v>
      </c>
      <c r="K1547" s="84">
        <f>VLOOKUP($A$1543,Raport5!$B$8:$T$280,11)</f>
        <v>92</v>
      </c>
      <c r="L1547" s="84">
        <f>VLOOKUP($A$1543,Raport5!$B$8:$T$280,12)</f>
        <v>89.5</v>
      </c>
      <c r="M1547" s="84">
        <f>VLOOKUP($A$1543,Raport5!$B$8:$T$280,13)</f>
        <v>95</v>
      </c>
      <c r="N1547" s="84">
        <f>VLOOKUP($A$1543,Raport5!$B$8:$T$280,14)</f>
        <v>90</v>
      </c>
      <c r="O1547" s="84">
        <f>VLOOKUP($A$1543,Raport5!$B$8:$T$280,15)</f>
        <v>86.5</v>
      </c>
      <c r="P1547" s="84">
        <f>VLOOKUP($A$1543,Raport5!$B$8:$T$280,16)</f>
        <v>88.5</v>
      </c>
      <c r="Q1547" s="84">
        <f>VLOOKUP($A$1543,Raport5!$B$8:$T$280,17)</f>
        <v>89</v>
      </c>
      <c r="R1547" s="84">
        <f>VLOOKUP($A$1543,Raport5!$B$8:$T$280,18)</f>
        <v>86</v>
      </c>
      <c r="S1547" s="38">
        <f t="shared" si="848"/>
        <v>1334.5</v>
      </c>
      <c r="T1547" s="38">
        <f t="shared" si="850"/>
        <v>88.97</v>
      </c>
      <c r="U1547" s="375"/>
      <c r="V1547" s="340"/>
    </row>
    <row r="1548" spans="1:22" ht="15" customHeight="1">
      <c r="A1548" s="361"/>
      <c r="B1548" s="78">
        <f>VLOOKUP($A$1543,PresensiMIPA!$A$7:$W$360,2)</f>
        <v>12144</v>
      </c>
      <c r="C1548" s="35" t="s">
        <v>67</v>
      </c>
      <c r="D1548" s="84">
        <f>VLOOKUP($A$1543,Raport6!$B$8:$T$280,4)</f>
        <v>92.5</v>
      </c>
      <c r="E1548" s="84">
        <f>VLOOKUP($A$1543,Raport6!$B$8:$T$280,5)</f>
        <v>95.5</v>
      </c>
      <c r="F1548" s="84">
        <f>VLOOKUP($A$1543,Raport6!$B$8:$T$280,6)</f>
        <v>91</v>
      </c>
      <c r="G1548" s="84">
        <f>VLOOKUP($A$1543,Raport6!$B$8:$T$280,7)</f>
        <v>88</v>
      </c>
      <c r="H1548" s="84">
        <f>VLOOKUP($A$1543,Raport6!$B$8:$T$280,8)</f>
        <v>92.5</v>
      </c>
      <c r="I1548" s="84">
        <f>VLOOKUP($A$1543,Raport6!$B$8:$T$280,9)</f>
        <v>88</v>
      </c>
      <c r="J1548" s="84">
        <f>VLOOKUP($A$1543,Raport6!$B$8:$T$280,10)</f>
        <v>96</v>
      </c>
      <c r="K1548" s="84">
        <f>VLOOKUP($A$1543,Raport6!$B$8:$T$280,11)</f>
        <v>94.5</v>
      </c>
      <c r="L1548" s="84">
        <f>VLOOKUP($A$1543,Raport6!$B$8:$T$280,12)</f>
        <v>91</v>
      </c>
      <c r="M1548" s="84">
        <f>VLOOKUP($A$1543,Raport6!$B$8:$T$280,13)</f>
        <v>98</v>
      </c>
      <c r="N1548" s="84">
        <f>VLOOKUP($A$1543,Raport6!$B$8:$T$280,14)</f>
        <v>88</v>
      </c>
      <c r="O1548" s="84">
        <f>VLOOKUP($A$1543,Raport6!$B$8:$T$280,15)</f>
        <v>91</v>
      </c>
      <c r="P1548" s="84">
        <f>VLOOKUP($A$1543,Raport6!$B$8:$T$280,16)</f>
        <v>88.5</v>
      </c>
      <c r="Q1548" s="84">
        <f>VLOOKUP($A$1543,Raport6!$B$8:$T$280,17)</f>
        <v>89</v>
      </c>
      <c r="R1548" s="84">
        <f>VLOOKUP($A$1543,Raport6!$B$8:$T$280,18)</f>
        <v>83</v>
      </c>
      <c r="S1548" s="38">
        <f t="shared" si="848"/>
        <v>1366.5</v>
      </c>
      <c r="T1548" s="38">
        <f t="shared" si="850"/>
        <v>91.1</v>
      </c>
      <c r="U1548" s="375"/>
      <c r="V1548" s="340"/>
    </row>
    <row r="1549" spans="1:22" ht="15" customHeight="1">
      <c r="A1549" s="361"/>
      <c r="B1549" s="78" t="str">
        <f>VLOOKUP($A$1543,PresensiMIPA!$A$7:$W$360,3)</f>
        <v>0038344574</v>
      </c>
      <c r="C1549" s="28" t="s">
        <v>21</v>
      </c>
      <c r="D1549" s="40">
        <f t="shared" ref="D1549:S1549" si="851">ROUND(((D1543+D1544+D1545+D1546+D1547+D1548)/6),2)</f>
        <v>85.33</v>
      </c>
      <c r="E1549" s="40">
        <f t="shared" si="851"/>
        <v>84.92</v>
      </c>
      <c r="F1549" s="40">
        <f t="shared" si="851"/>
        <v>84</v>
      </c>
      <c r="G1549" s="40">
        <f t="shared" si="851"/>
        <v>83.33</v>
      </c>
      <c r="H1549" s="40">
        <f t="shared" si="851"/>
        <v>84.67</v>
      </c>
      <c r="I1549" s="40">
        <f t="shared" si="851"/>
        <v>83.83</v>
      </c>
      <c r="J1549" s="40">
        <f t="shared" si="851"/>
        <v>90.33</v>
      </c>
      <c r="K1549" s="40">
        <f t="shared" si="851"/>
        <v>87</v>
      </c>
      <c r="L1549" s="40">
        <f t="shared" si="851"/>
        <v>87.42</v>
      </c>
      <c r="M1549" s="40">
        <f t="shared" ref="M1549" si="852">ROUND(((M1543+M1544+M1545+M1546+M1547+M1548)/6),2)</f>
        <v>87.42</v>
      </c>
      <c r="N1549" s="40">
        <f t="shared" si="851"/>
        <v>85.42</v>
      </c>
      <c r="O1549" s="40">
        <f t="shared" si="851"/>
        <v>84.33</v>
      </c>
      <c r="P1549" s="40">
        <f t="shared" si="851"/>
        <v>85.75</v>
      </c>
      <c r="Q1549" s="40">
        <f t="shared" si="851"/>
        <v>85.5</v>
      </c>
      <c r="R1549" s="40">
        <f t="shared" si="851"/>
        <v>82.08</v>
      </c>
      <c r="S1549" s="39">
        <f t="shared" si="851"/>
        <v>1281.33</v>
      </c>
      <c r="T1549" s="40">
        <f t="shared" si="850"/>
        <v>85.42</v>
      </c>
      <c r="U1549" s="375"/>
      <c r="V1549" s="340"/>
    </row>
    <row r="1550" spans="1:22" ht="15" customHeight="1">
      <c r="A1550" s="361"/>
      <c r="B1550" s="78"/>
      <c r="C1550" s="28" t="s">
        <v>206</v>
      </c>
      <c r="D1550" s="79">
        <f>VLOOKUP($A$1543,'Nilai USP'!$B$8:$T$280,4)</f>
        <v>95</v>
      </c>
      <c r="E1550" s="79">
        <f>VLOOKUP($A$1543,'Nilai USP'!$B$8:$T$280,5)</f>
        <v>87.692307692307693</v>
      </c>
      <c r="F1550" s="79">
        <f>VLOOKUP($A$1543,'Nilai USP'!$B$8:$T$280,6)</f>
        <v>94</v>
      </c>
      <c r="G1550" s="79">
        <f>VLOOKUP($A$1543,'Nilai USP'!$B$8:$T$280,7)</f>
        <v>85</v>
      </c>
      <c r="H1550" s="79">
        <f>VLOOKUP($A$1543,'Nilai USP'!$B$8:$T$280,8)</f>
        <v>84</v>
      </c>
      <c r="I1550" s="79">
        <f>VLOOKUP($A$1543,'Nilai USP'!$B$8:$T$280,9)</f>
        <v>95</v>
      </c>
      <c r="J1550" s="79">
        <f>VLOOKUP($A$1543,'Nilai USP'!$B$8:$T$280,10)</f>
        <v>96</v>
      </c>
      <c r="K1550" s="79">
        <f>VLOOKUP($A$1543,'Nilai USP'!$B$8:$T$280,11)</f>
        <v>94</v>
      </c>
      <c r="L1550" s="79">
        <f>VLOOKUP($A$1543,'Nilai USP'!$B$8:$T$280,12)</f>
        <v>89</v>
      </c>
      <c r="M1550" s="79">
        <f>VLOOKUP($A$1543,'Nilai USP'!$B$8:$T$280,13)</f>
        <v>97.35294117647058</v>
      </c>
      <c r="N1550" s="79">
        <f>VLOOKUP($A$1543,'Nilai USP'!$B$8:$T$280,14)</f>
        <v>88</v>
      </c>
      <c r="O1550" s="79">
        <f>VLOOKUP($A$1543,'Nilai USP'!$B$8:$T$280,15)</f>
        <v>88</v>
      </c>
      <c r="P1550" s="79">
        <f>VLOOKUP($A$1543,'Nilai USP'!$B$8:$T$280,16)</f>
        <v>90</v>
      </c>
      <c r="Q1550" s="79">
        <f>VLOOKUP($A$1543,'Nilai USP'!$B$8:$T$280,17)</f>
        <v>83</v>
      </c>
      <c r="R1550" s="79">
        <f>VLOOKUP($A$1543,'Nilai USP'!$B$8:$T$280,18)</f>
        <v>89</v>
      </c>
      <c r="S1550" s="38">
        <f t="shared" ref="S1550:S1557" si="853">SUM(D1550:R1550)</f>
        <v>1355.0452488687783</v>
      </c>
      <c r="T1550" s="38">
        <f t="shared" si="850"/>
        <v>90.34</v>
      </c>
      <c r="U1550" s="375"/>
      <c r="V1550" s="340"/>
    </row>
    <row r="1551" spans="1:22" ht="15" customHeight="1" thickBot="1">
      <c r="A1551" s="362"/>
      <c r="B1551" s="29"/>
      <c r="C1551" s="37" t="s">
        <v>205</v>
      </c>
      <c r="D1551" s="41">
        <f t="shared" ref="D1551:R1551" si="854">ROUND((D1549*$V$6+D1550*$V$7),0)</f>
        <v>90</v>
      </c>
      <c r="E1551" s="41">
        <f t="shared" si="854"/>
        <v>86</v>
      </c>
      <c r="F1551" s="41">
        <f t="shared" si="854"/>
        <v>89</v>
      </c>
      <c r="G1551" s="41">
        <f t="shared" si="854"/>
        <v>84</v>
      </c>
      <c r="H1551" s="41">
        <f t="shared" si="854"/>
        <v>84</v>
      </c>
      <c r="I1551" s="41">
        <f t="shared" si="854"/>
        <v>89</v>
      </c>
      <c r="J1551" s="41">
        <f t="shared" si="854"/>
        <v>93</v>
      </c>
      <c r="K1551" s="41">
        <f t="shared" si="854"/>
        <v>91</v>
      </c>
      <c r="L1551" s="41">
        <f t="shared" si="854"/>
        <v>88</v>
      </c>
      <c r="M1551" s="41">
        <f t="shared" si="854"/>
        <v>92</v>
      </c>
      <c r="N1551" s="41">
        <f t="shared" si="854"/>
        <v>87</v>
      </c>
      <c r="O1551" s="41">
        <f t="shared" si="854"/>
        <v>86</v>
      </c>
      <c r="P1551" s="41">
        <f t="shared" si="854"/>
        <v>88</v>
      </c>
      <c r="Q1551" s="41">
        <f t="shared" si="854"/>
        <v>84</v>
      </c>
      <c r="R1551" s="41">
        <f t="shared" si="854"/>
        <v>86</v>
      </c>
      <c r="S1551" s="41">
        <f t="shared" si="853"/>
        <v>1317</v>
      </c>
      <c r="T1551" s="41">
        <f t="shared" si="850"/>
        <v>87.8</v>
      </c>
      <c r="U1551" s="376"/>
      <c r="V1551" s="341"/>
    </row>
    <row r="1552" spans="1:22" ht="15" customHeight="1" thickTop="1">
      <c r="A1552" s="377">
        <v>172</v>
      </c>
      <c r="B1552" s="26"/>
      <c r="C1552" s="34" t="s">
        <v>34</v>
      </c>
      <c r="D1552" s="83">
        <f>VLOOKUP($A$1552,Raport1!$B$8:$T$280,4)</f>
        <v>79</v>
      </c>
      <c r="E1552" s="83">
        <f>VLOOKUP($A$1552,Raport1!$B$8:$T$280,5)</f>
        <v>74.5</v>
      </c>
      <c r="F1552" s="83">
        <f>VLOOKUP($A$1552,Raport1!$B$8:$T$280,6)</f>
        <v>76</v>
      </c>
      <c r="G1552" s="83">
        <f>VLOOKUP($A$1552,Raport1!$B$8:$T$280,7)</f>
        <v>70</v>
      </c>
      <c r="H1552" s="83">
        <f>VLOOKUP($A$1552,Raport1!$B$8:$T$280,8)</f>
        <v>83</v>
      </c>
      <c r="I1552" s="83">
        <f>VLOOKUP($A$1552,Raport1!$B$8:$T$280,9)</f>
        <v>78.5</v>
      </c>
      <c r="J1552" s="83">
        <f>VLOOKUP($A$1552,Raport1!$B$8:$T$280,10)</f>
        <v>84</v>
      </c>
      <c r="K1552" s="83">
        <f>VLOOKUP($A$1552,Raport1!$B$8:$T$280,11)</f>
        <v>83</v>
      </c>
      <c r="L1552" s="83">
        <f>VLOOKUP($A$1552,Raport1!$B$8:$T$280,12)</f>
        <v>84.5</v>
      </c>
      <c r="M1552" s="83">
        <f>VLOOKUP($A$1552,Raport1!$B$8:$T$280,13)</f>
        <v>74</v>
      </c>
      <c r="N1552" s="83">
        <f>VLOOKUP($A$1552,Raport1!$B$8:$T$280,14)</f>
        <v>74.5</v>
      </c>
      <c r="O1552" s="83">
        <f>VLOOKUP($A$1552,Raport1!$B$8:$T$280,15)</f>
        <v>73</v>
      </c>
      <c r="P1552" s="83">
        <f>VLOOKUP($A$1552,Raport1!$B$8:$T$280,16)</f>
        <v>77.5</v>
      </c>
      <c r="Q1552" s="83">
        <f>VLOOKUP($A$1552,Raport1!$B$8:$T$280,17)</f>
        <v>79.5</v>
      </c>
      <c r="R1552" s="83">
        <f>VLOOKUP($A$1552,Raport1!$B$8:$T$280,18)</f>
        <v>77.5</v>
      </c>
      <c r="S1552" s="80">
        <f t="shared" si="853"/>
        <v>1168.5</v>
      </c>
      <c r="T1552" s="80">
        <f t="shared" ref="T1552:T1560" si="855">ROUND(S1552/COUNT(D1552:R1552),2)</f>
        <v>77.900000000000006</v>
      </c>
      <c r="U1552" s="337" t="s">
        <v>203</v>
      </c>
      <c r="V1552" s="340" t="s">
        <v>33</v>
      </c>
    </row>
    <row r="1553" spans="1:22" ht="15" customHeight="1">
      <c r="A1553" s="361"/>
      <c r="B1553" s="26"/>
      <c r="C1553" s="35" t="s">
        <v>35</v>
      </c>
      <c r="D1553" s="84">
        <f>VLOOKUP($A$1552,Raport2!$B$8:$T$280,4)</f>
        <v>81.5</v>
      </c>
      <c r="E1553" s="84">
        <f>VLOOKUP($A$1552,Raport2!$B$8:$T$280,5)</f>
        <v>75.5</v>
      </c>
      <c r="F1553" s="84">
        <f>VLOOKUP($A$1552,Raport2!$B$8:$T$280,6)</f>
        <v>75.5</v>
      </c>
      <c r="G1553" s="84">
        <f>VLOOKUP($A$1552,Raport2!$B$8:$T$280,7)</f>
        <v>83</v>
      </c>
      <c r="H1553" s="84">
        <f>VLOOKUP($A$1552,Raport2!$B$8:$T$280,8)</f>
        <v>83</v>
      </c>
      <c r="I1553" s="84">
        <f>VLOOKUP($A$1552,Raport2!$B$8:$T$280,9)</f>
        <v>80.5</v>
      </c>
      <c r="J1553" s="84">
        <f>VLOOKUP($A$1552,Raport2!$B$8:$T$280,10)</f>
        <v>85</v>
      </c>
      <c r="K1553" s="84">
        <f>VLOOKUP($A$1552,Raport2!$B$8:$T$280,11)</f>
        <v>84.5</v>
      </c>
      <c r="L1553" s="84">
        <f>VLOOKUP($A$1552,Raport2!$B$8:$T$280,12)</f>
        <v>85</v>
      </c>
      <c r="M1553" s="84">
        <f>VLOOKUP($A$1552,Raport2!$B$8:$T$280,13)</f>
        <v>76</v>
      </c>
      <c r="N1553" s="84">
        <f>VLOOKUP($A$1552,Raport2!$B$8:$T$280,14)</f>
        <v>85</v>
      </c>
      <c r="O1553" s="84">
        <f>VLOOKUP($A$1552,Raport2!$B$8:$T$280,15)</f>
        <v>75</v>
      </c>
      <c r="P1553" s="84">
        <f>VLOOKUP($A$1552,Raport2!$B$8:$T$280,16)</f>
        <v>80.5</v>
      </c>
      <c r="Q1553" s="84">
        <f>VLOOKUP($A$1552,Raport2!$B$8:$T$280,17)</f>
        <v>79</v>
      </c>
      <c r="R1553" s="84">
        <f>VLOOKUP($A$1552,Raport2!$B$8:$T$280,18)</f>
        <v>79.5</v>
      </c>
      <c r="S1553" s="38">
        <f t="shared" si="853"/>
        <v>1208.5</v>
      </c>
      <c r="T1553" s="38">
        <f t="shared" si="855"/>
        <v>80.569999999999993</v>
      </c>
      <c r="U1553" s="375"/>
      <c r="V1553" s="340"/>
    </row>
    <row r="1554" spans="1:22" ht="15" customHeight="1">
      <c r="A1554" s="361"/>
      <c r="B1554" s="342" t="str">
        <f>VLOOKUP($A$1552,PresensiMIPA!$A$7:$W$360,7)</f>
        <v>ALFIANANDA BAYUANGGA</v>
      </c>
      <c r="C1554" s="35" t="s">
        <v>22</v>
      </c>
      <c r="D1554" s="84">
        <f>VLOOKUP($A$1552,Raport3!$B$8:$T$280,4)</f>
        <v>83.5</v>
      </c>
      <c r="E1554" s="84">
        <f>VLOOKUP($A$1552,Raport3!$B$8:$T$280,5)</f>
        <v>77</v>
      </c>
      <c r="F1554" s="84">
        <f>VLOOKUP($A$1552,Raport3!$B$8:$T$280,6)</f>
        <v>79.5</v>
      </c>
      <c r="G1554" s="84">
        <f>VLOOKUP($A$1552,Raport3!$B$8:$T$280,7)</f>
        <v>90</v>
      </c>
      <c r="H1554" s="84">
        <f>VLOOKUP($A$1552,Raport3!$B$8:$T$280,8)</f>
        <v>80</v>
      </c>
      <c r="I1554" s="84">
        <f>VLOOKUP($A$1552,Raport3!$B$8:$T$280,9)</f>
        <v>81.5</v>
      </c>
      <c r="J1554" s="84">
        <f>VLOOKUP($A$1552,Raport3!$B$8:$T$280,10)</f>
        <v>90</v>
      </c>
      <c r="K1554" s="84">
        <f>VLOOKUP($A$1552,Raport3!$B$8:$T$280,11)</f>
        <v>84</v>
      </c>
      <c r="L1554" s="84">
        <f>VLOOKUP($A$1552,Raport3!$B$8:$T$280,12)</f>
        <v>81.5</v>
      </c>
      <c r="M1554" s="84">
        <f>VLOOKUP($A$1552,Raport3!$B$8:$T$280,13)</f>
        <v>80</v>
      </c>
      <c r="N1554" s="84">
        <f>VLOOKUP($A$1552,Raport3!$B$8:$T$280,14)</f>
        <v>84.5</v>
      </c>
      <c r="O1554" s="84">
        <f>VLOOKUP($A$1552,Raport3!$B$8:$T$280,15)</f>
        <v>85</v>
      </c>
      <c r="P1554" s="84">
        <f>VLOOKUP($A$1552,Raport3!$B$8:$T$280,16)</f>
        <v>82.5</v>
      </c>
      <c r="Q1554" s="84">
        <f>VLOOKUP($A$1552,Raport3!$B$8:$T$280,17)</f>
        <v>85</v>
      </c>
      <c r="R1554" s="84">
        <f>VLOOKUP($A$1552,Raport3!$B$8:$T$280,18)</f>
        <v>79</v>
      </c>
      <c r="S1554" s="38">
        <f t="shared" si="853"/>
        <v>1243</v>
      </c>
      <c r="T1554" s="38">
        <f t="shared" si="855"/>
        <v>82.87</v>
      </c>
      <c r="U1554" s="375"/>
      <c r="V1554" s="340"/>
    </row>
    <row r="1555" spans="1:22" ht="15" customHeight="1">
      <c r="A1555" s="361"/>
      <c r="B1555" s="342"/>
      <c r="C1555" s="35" t="s">
        <v>23</v>
      </c>
      <c r="D1555" s="84">
        <f>VLOOKUP($A$1552,Raport4!$B$8:$T$255,4)</f>
        <v>85.5</v>
      </c>
      <c r="E1555" s="84">
        <f>VLOOKUP($A$1552,Raport4!$B$8:$T$255,5)</f>
        <v>79</v>
      </c>
      <c r="F1555" s="84">
        <f>VLOOKUP($A$1552,Raport4!$B$8:$T$255,6)</f>
        <v>83</v>
      </c>
      <c r="G1555" s="84">
        <f>VLOOKUP($A$1552,Raport4!$B$8:$T$255,7)</f>
        <v>90</v>
      </c>
      <c r="H1555" s="84">
        <f>VLOOKUP($A$1552,Raport4!$B$8:$T$255,8)</f>
        <v>75</v>
      </c>
      <c r="I1555" s="84">
        <f>VLOOKUP($A$1552,Raport4!$B$8:$T$255,9)</f>
        <v>82.5</v>
      </c>
      <c r="J1555" s="84">
        <f>VLOOKUP($A$1552,Raport4!$B$8:$T$255,10)</f>
        <v>90.5</v>
      </c>
      <c r="K1555" s="84">
        <f>VLOOKUP($A$1552,Raport4!$B$8:$T$255,11)</f>
        <v>87</v>
      </c>
      <c r="L1555" s="84">
        <f>VLOOKUP($A$1552,Raport4!$B$8:$T$255,12)</f>
        <v>86.5</v>
      </c>
      <c r="M1555" s="84">
        <f>VLOOKUP($A$1552,Raport4!$B$8:$T$255,12)</f>
        <v>86.5</v>
      </c>
      <c r="N1555" s="84">
        <f>VLOOKUP($A$1552,Raport4!$B$8:$T$255,14)</f>
        <v>86</v>
      </c>
      <c r="O1555" s="84">
        <f>VLOOKUP($A$1552,Raport4!$B$8:$T$255,15)</f>
        <v>82</v>
      </c>
      <c r="P1555" s="84">
        <f>VLOOKUP($A$1552,Raport4!$B$8:$T$255,16)</f>
        <v>82.5</v>
      </c>
      <c r="Q1555" s="84">
        <f>VLOOKUP($A$1552,Raport4!$B$8:$T$255,17)</f>
        <v>82.5</v>
      </c>
      <c r="R1555" s="84">
        <f>VLOOKUP($A$1552,Raport4!$B$8:$T$255,18)</f>
        <v>83</v>
      </c>
      <c r="S1555" s="38">
        <f t="shared" si="853"/>
        <v>1261.5</v>
      </c>
      <c r="T1555" s="38">
        <f t="shared" si="855"/>
        <v>84.1</v>
      </c>
      <c r="U1555" s="375"/>
      <c r="V1555" s="340"/>
    </row>
    <row r="1556" spans="1:22" ht="15" customHeight="1">
      <c r="A1556" s="361"/>
      <c r="B1556" s="77" t="str">
        <f>VLOOKUP($A$1552,PresensiMIPA!$A$7:$W$360,4)</f>
        <v>3526012909030002</v>
      </c>
      <c r="C1556" s="35" t="s">
        <v>24</v>
      </c>
      <c r="D1556" s="84">
        <f>VLOOKUP($A$1552,Raport5!$B$8:$T$280,4)</f>
        <v>89</v>
      </c>
      <c r="E1556" s="84">
        <f>VLOOKUP($A$1552,Raport5!$B$8:$T$280,5)</f>
        <v>88.5</v>
      </c>
      <c r="F1556" s="84">
        <f>VLOOKUP($A$1552,Raport5!$B$8:$T$280,6)</f>
        <v>80</v>
      </c>
      <c r="G1556" s="84">
        <f>VLOOKUP($A$1552,Raport5!$B$8:$T$280,7)</f>
        <v>92.5</v>
      </c>
      <c r="H1556" s="84">
        <f>VLOOKUP($A$1552,Raport5!$B$8:$T$280,8)</f>
        <v>88</v>
      </c>
      <c r="I1556" s="84">
        <f>VLOOKUP($A$1552,Raport5!$B$8:$T$280,9)</f>
        <v>82.5</v>
      </c>
      <c r="J1556" s="84">
        <f>VLOOKUP($A$1552,Raport5!$B$8:$T$280,10)</f>
        <v>92.5</v>
      </c>
      <c r="K1556" s="84">
        <f>VLOOKUP($A$1552,Raport5!$B$8:$T$280,11)</f>
        <v>92</v>
      </c>
      <c r="L1556" s="84">
        <f>VLOOKUP($A$1552,Raport5!$B$8:$T$280,12)</f>
        <v>91</v>
      </c>
      <c r="M1556" s="84">
        <f>VLOOKUP($A$1552,Raport5!$B$8:$T$280,13)</f>
        <v>84</v>
      </c>
      <c r="N1556" s="84">
        <f>VLOOKUP($A$1552,Raport5!$B$8:$T$280,14)</f>
        <v>86</v>
      </c>
      <c r="O1556" s="84">
        <f>VLOOKUP($A$1552,Raport5!$B$8:$T$280,15)</f>
        <v>89</v>
      </c>
      <c r="P1556" s="84">
        <f>VLOOKUP($A$1552,Raport5!$B$8:$T$280,16)</f>
        <v>82.5</v>
      </c>
      <c r="Q1556" s="84">
        <f>VLOOKUP($A$1552,Raport5!$B$8:$T$280,17)</f>
        <v>80</v>
      </c>
      <c r="R1556" s="84">
        <f>VLOOKUP($A$1552,Raport5!$B$8:$T$280,18)</f>
        <v>89</v>
      </c>
      <c r="S1556" s="38">
        <f t="shared" si="853"/>
        <v>1306.5</v>
      </c>
      <c r="T1556" s="38">
        <f t="shared" si="855"/>
        <v>87.1</v>
      </c>
      <c r="U1556" s="375"/>
      <c r="V1556" s="340"/>
    </row>
    <row r="1557" spans="1:22" ht="15" customHeight="1">
      <c r="A1557" s="361"/>
      <c r="B1557" s="78">
        <f>VLOOKUP($A$1552,PresensiMIPA!$A$7:$W$360,2)</f>
        <v>12153</v>
      </c>
      <c r="C1557" s="35" t="s">
        <v>67</v>
      </c>
      <c r="D1557" s="84">
        <f>VLOOKUP($A$1552,Raport6!$B$8:$T$280,4)</f>
        <v>92.5</v>
      </c>
      <c r="E1557" s="84">
        <f>VLOOKUP($A$1552,Raport6!$B$8:$T$280,5)</f>
        <v>92.5</v>
      </c>
      <c r="F1557" s="84">
        <f>VLOOKUP($A$1552,Raport6!$B$8:$T$280,6)</f>
        <v>84</v>
      </c>
      <c r="G1557" s="84">
        <f>VLOOKUP($A$1552,Raport6!$B$8:$T$280,7)</f>
        <v>93</v>
      </c>
      <c r="H1557" s="84">
        <f>VLOOKUP($A$1552,Raport6!$B$8:$T$280,8)</f>
        <v>88</v>
      </c>
      <c r="I1557" s="84">
        <f>VLOOKUP($A$1552,Raport6!$B$8:$T$280,9)</f>
        <v>82.5</v>
      </c>
      <c r="J1557" s="84">
        <f>VLOOKUP($A$1552,Raport6!$B$8:$T$280,10)</f>
        <v>95</v>
      </c>
      <c r="K1557" s="84">
        <f>VLOOKUP($A$1552,Raport6!$B$8:$T$280,11)</f>
        <v>94.5</v>
      </c>
      <c r="L1557" s="84">
        <f>VLOOKUP($A$1552,Raport6!$B$8:$T$280,12)</f>
        <v>92.5</v>
      </c>
      <c r="M1557" s="84">
        <f>VLOOKUP($A$1552,Raport6!$B$8:$T$280,13)</f>
        <v>88</v>
      </c>
      <c r="N1557" s="84">
        <f>VLOOKUP($A$1552,Raport6!$B$8:$T$280,14)</f>
        <v>87.5</v>
      </c>
      <c r="O1557" s="84">
        <f>VLOOKUP($A$1552,Raport6!$B$8:$T$280,15)</f>
        <v>88</v>
      </c>
      <c r="P1557" s="84">
        <f>VLOOKUP($A$1552,Raport6!$B$8:$T$280,16)</f>
        <v>82.5</v>
      </c>
      <c r="Q1557" s="84">
        <f>VLOOKUP($A$1552,Raport6!$B$8:$T$280,17)</f>
        <v>80</v>
      </c>
      <c r="R1557" s="84">
        <f>VLOOKUP($A$1552,Raport6!$B$8:$T$280,18)</f>
        <v>94</v>
      </c>
      <c r="S1557" s="38">
        <f t="shared" si="853"/>
        <v>1334.5</v>
      </c>
      <c r="T1557" s="38">
        <f t="shared" si="855"/>
        <v>88.97</v>
      </c>
      <c r="U1557" s="375"/>
      <c r="V1557" s="340"/>
    </row>
    <row r="1558" spans="1:22" ht="15" customHeight="1">
      <c r="A1558" s="361"/>
      <c r="B1558" s="78" t="str">
        <f>VLOOKUP($A$1552,PresensiMIPA!$A$7:$W$360,3)</f>
        <v>0038630991</v>
      </c>
      <c r="C1558" s="28" t="s">
        <v>21</v>
      </c>
      <c r="D1558" s="40">
        <f t="shared" ref="D1558:S1558" si="856">ROUND(((D1552+D1553+D1554+D1555+D1556+D1557)/6),2)</f>
        <v>85.17</v>
      </c>
      <c r="E1558" s="40">
        <f t="shared" si="856"/>
        <v>81.17</v>
      </c>
      <c r="F1558" s="40">
        <f t="shared" si="856"/>
        <v>79.67</v>
      </c>
      <c r="G1558" s="40">
        <f t="shared" si="856"/>
        <v>86.42</v>
      </c>
      <c r="H1558" s="40">
        <f t="shared" si="856"/>
        <v>82.83</v>
      </c>
      <c r="I1558" s="40">
        <f t="shared" si="856"/>
        <v>81.33</v>
      </c>
      <c r="J1558" s="40">
        <f t="shared" si="856"/>
        <v>89.5</v>
      </c>
      <c r="K1558" s="40">
        <f t="shared" si="856"/>
        <v>87.5</v>
      </c>
      <c r="L1558" s="40">
        <f t="shared" si="856"/>
        <v>86.83</v>
      </c>
      <c r="M1558" s="40">
        <f t="shared" ref="M1558" si="857">ROUND(((M1552+M1553+M1554+M1555+M1556+M1557)/6),2)</f>
        <v>81.42</v>
      </c>
      <c r="N1558" s="40">
        <f t="shared" si="856"/>
        <v>83.92</v>
      </c>
      <c r="O1558" s="40">
        <f t="shared" si="856"/>
        <v>82</v>
      </c>
      <c r="P1558" s="40">
        <f t="shared" si="856"/>
        <v>81.33</v>
      </c>
      <c r="Q1558" s="40">
        <f t="shared" si="856"/>
        <v>81</v>
      </c>
      <c r="R1558" s="40">
        <f t="shared" si="856"/>
        <v>83.67</v>
      </c>
      <c r="S1558" s="39">
        <f t="shared" si="856"/>
        <v>1253.75</v>
      </c>
      <c r="T1558" s="40">
        <f t="shared" si="855"/>
        <v>83.58</v>
      </c>
      <c r="U1558" s="375"/>
      <c r="V1558" s="340"/>
    </row>
    <row r="1559" spans="1:22" ht="15" customHeight="1">
      <c r="A1559" s="361"/>
      <c r="B1559" s="78"/>
      <c r="C1559" s="28" t="s">
        <v>206</v>
      </c>
      <c r="D1559" s="79">
        <f>VLOOKUP($A$1552,'Nilai USP'!$B$8:$T$280,4)</f>
        <v>91</v>
      </c>
      <c r="E1559" s="79">
        <f>VLOOKUP($A$1552,'Nilai USP'!$B$8:$T$280,5)</f>
        <v>84.615384615384613</v>
      </c>
      <c r="F1559" s="79">
        <f>VLOOKUP($A$1552,'Nilai USP'!$B$8:$T$280,6)</f>
        <v>89</v>
      </c>
      <c r="G1559" s="79">
        <f>VLOOKUP($A$1552,'Nilai USP'!$B$8:$T$280,7)</f>
        <v>84</v>
      </c>
      <c r="H1559" s="79">
        <f>VLOOKUP($A$1552,'Nilai USP'!$B$8:$T$280,8)</f>
        <v>83</v>
      </c>
      <c r="I1559" s="79">
        <f>VLOOKUP($A$1552,'Nilai USP'!$B$8:$T$280,9)</f>
        <v>84</v>
      </c>
      <c r="J1559" s="79">
        <f>VLOOKUP($A$1552,'Nilai USP'!$B$8:$T$280,10)</f>
        <v>93</v>
      </c>
      <c r="K1559" s="79">
        <f>VLOOKUP($A$1552,'Nilai USP'!$B$8:$T$280,11)</f>
        <v>96</v>
      </c>
      <c r="L1559" s="79">
        <f>VLOOKUP($A$1552,'Nilai USP'!$B$8:$T$280,12)</f>
        <v>86</v>
      </c>
      <c r="M1559" s="79">
        <f>VLOOKUP($A$1552,'Nilai USP'!$B$8:$T$280,13)</f>
        <v>95.588235294117652</v>
      </c>
      <c r="N1559" s="79">
        <f>VLOOKUP($A$1552,'Nilai USP'!$B$8:$T$280,14)</f>
        <v>85</v>
      </c>
      <c r="O1559" s="79">
        <f>VLOOKUP($A$1552,'Nilai USP'!$B$8:$T$280,15)</f>
        <v>84</v>
      </c>
      <c r="P1559" s="79">
        <f>VLOOKUP($A$1552,'Nilai USP'!$B$8:$T$280,16)</f>
        <v>86</v>
      </c>
      <c r="Q1559" s="79">
        <f>VLOOKUP($A$1552,'Nilai USP'!$B$8:$T$280,17)</f>
        <v>83</v>
      </c>
      <c r="R1559" s="79">
        <f>VLOOKUP($A$1552,'Nilai USP'!$B$8:$T$280,18)</f>
        <v>89</v>
      </c>
      <c r="S1559" s="38">
        <f t="shared" ref="S1559:S1566" si="858">SUM(D1559:R1559)</f>
        <v>1313.2036199095023</v>
      </c>
      <c r="T1559" s="38">
        <f t="shared" si="855"/>
        <v>87.55</v>
      </c>
      <c r="U1559" s="375"/>
      <c r="V1559" s="340"/>
    </row>
    <row r="1560" spans="1:22" ht="15" customHeight="1" thickBot="1">
      <c r="A1560" s="362"/>
      <c r="B1560" s="29"/>
      <c r="C1560" s="37" t="s">
        <v>205</v>
      </c>
      <c r="D1560" s="41">
        <f t="shared" ref="D1560:R1560" si="859">ROUND((D1558*$V$6+D1559*$V$7),0)</f>
        <v>88</v>
      </c>
      <c r="E1560" s="41">
        <f t="shared" si="859"/>
        <v>83</v>
      </c>
      <c r="F1560" s="41">
        <f t="shared" si="859"/>
        <v>84</v>
      </c>
      <c r="G1560" s="41">
        <f t="shared" si="859"/>
        <v>85</v>
      </c>
      <c r="H1560" s="41">
        <f t="shared" si="859"/>
        <v>83</v>
      </c>
      <c r="I1560" s="41">
        <f t="shared" si="859"/>
        <v>83</v>
      </c>
      <c r="J1560" s="41">
        <f t="shared" si="859"/>
        <v>91</v>
      </c>
      <c r="K1560" s="41">
        <f t="shared" si="859"/>
        <v>92</v>
      </c>
      <c r="L1560" s="41">
        <f t="shared" si="859"/>
        <v>86</v>
      </c>
      <c r="M1560" s="41">
        <f t="shared" si="859"/>
        <v>89</v>
      </c>
      <c r="N1560" s="41">
        <f t="shared" si="859"/>
        <v>84</v>
      </c>
      <c r="O1560" s="41">
        <f t="shared" si="859"/>
        <v>83</v>
      </c>
      <c r="P1560" s="41">
        <f t="shared" si="859"/>
        <v>84</v>
      </c>
      <c r="Q1560" s="41">
        <f t="shared" si="859"/>
        <v>82</v>
      </c>
      <c r="R1560" s="41">
        <f t="shared" si="859"/>
        <v>86</v>
      </c>
      <c r="S1560" s="41">
        <f t="shared" si="858"/>
        <v>1283</v>
      </c>
      <c r="T1560" s="41">
        <f t="shared" si="855"/>
        <v>85.53</v>
      </c>
      <c r="U1560" s="376"/>
      <c r="V1560" s="341"/>
    </row>
    <row r="1561" spans="1:22" ht="15" customHeight="1" thickTop="1">
      <c r="A1561" s="377">
        <v>173</v>
      </c>
      <c r="B1561" s="26"/>
      <c r="C1561" s="34" t="s">
        <v>34</v>
      </c>
      <c r="D1561" s="83">
        <f>VLOOKUP($A$1561,Raport1!$B$8:$T$280,4)</f>
        <v>80.5</v>
      </c>
      <c r="E1561" s="83">
        <f>VLOOKUP($A$1561,Raport1!$B$8:$T$280,5)</f>
        <v>79.5</v>
      </c>
      <c r="F1561" s="83">
        <f>VLOOKUP($A$1561,Raport1!$B$8:$T$280,6)</f>
        <v>79.5</v>
      </c>
      <c r="G1561" s="83">
        <f>VLOOKUP($A$1561,Raport1!$B$8:$T$280,7)</f>
        <v>80</v>
      </c>
      <c r="H1561" s="83">
        <f>VLOOKUP($A$1561,Raport1!$B$8:$T$280,8)</f>
        <v>83</v>
      </c>
      <c r="I1561" s="83">
        <f>VLOOKUP($A$1561,Raport1!$B$8:$T$280,9)</f>
        <v>82</v>
      </c>
      <c r="J1561" s="83">
        <f>VLOOKUP($A$1561,Raport1!$B$8:$T$280,10)</f>
        <v>87</v>
      </c>
      <c r="K1561" s="83">
        <f>VLOOKUP($A$1561,Raport1!$B$8:$T$280,11)</f>
        <v>81</v>
      </c>
      <c r="L1561" s="83">
        <f>VLOOKUP($A$1561,Raport1!$B$8:$T$280,12)</f>
        <v>83.5</v>
      </c>
      <c r="M1561" s="83">
        <f>VLOOKUP($A$1561,Raport1!$B$8:$T$280,13)</f>
        <v>77</v>
      </c>
      <c r="N1561" s="83">
        <f>VLOOKUP($A$1561,Raport1!$B$8:$T$280,14)</f>
        <v>83.5</v>
      </c>
      <c r="O1561" s="83">
        <f>VLOOKUP($A$1561,Raport1!$B$8:$T$280,15)</f>
        <v>79</v>
      </c>
      <c r="P1561" s="83">
        <f>VLOOKUP($A$1561,Raport1!$B$8:$T$280,16)</f>
        <v>82.5</v>
      </c>
      <c r="Q1561" s="83">
        <f>VLOOKUP($A$1561,Raport1!$B$8:$T$280,17)</f>
        <v>81</v>
      </c>
      <c r="R1561" s="83">
        <f>VLOOKUP($A$1561,Raport1!$B$8:$T$280,18)</f>
        <v>81</v>
      </c>
      <c r="S1561" s="80">
        <f t="shared" si="858"/>
        <v>1220</v>
      </c>
      <c r="T1561" s="80">
        <f t="shared" ref="T1561:T1569" si="860">ROUND(S1561/COUNT(D1561:R1561),2)</f>
        <v>81.33</v>
      </c>
      <c r="U1561" s="337" t="s">
        <v>203</v>
      </c>
      <c r="V1561" s="340" t="s">
        <v>33</v>
      </c>
    </row>
    <row r="1562" spans="1:22" ht="15" customHeight="1">
      <c r="A1562" s="361"/>
      <c r="B1562" s="26"/>
      <c r="C1562" s="35" t="s">
        <v>35</v>
      </c>
      <c r="D1562" s="84">
        <f>VLOOKUP($A$1561,Raport2!$B$8:$T$280,4)</f>
        <v>83</v>
      </c>
      <c r="E1562" s="84">
        <f>VLOOKUP($A$1561,Raport2!$B$8:$T$280,5)</f>
        <v>82.5</v>
      </c>
      <c r="F1562" s="84">
        <f>VLOOKUP($A$1561,Raport2!$B$8:$T$280,6)</f>
        <v>82</v>
      </c>
      <c r="G1562" s="84">
        <f>VLOOKUP($A$1561,Raport2!$B$8:$T$280,7)</f>
        <v>81</v>
      </c>
      <c r="H1562" s="84">
        <f>VLOOKUP($A$1561,Raport2!$B$8:$T$280,8)</f>
        <v>83</v>
      </c>
      <c r="I1562" s="84">
        <f>VLOOKUP($A$1561,Raport2!$B$8:$T$280,9)</f>
        <v>83.5</v>
      </c>
      <c r="J1562" s="84">
        <f>VLOOKUP($A$1561,Raport2!$B$8:$T$280,10)</f>
        <v>88</v>
      </c>
      <c r="K1562" s="84">
        <f>VLOOKUP($A$1561,Raport2!$B$8:$T$280,11)</f>
        <v>82.5</v>
      </c>
      <c r="L1562" s="84">
        <f>VLOOKUP($A$1561,Raport2!$B$8:$T$280,12)</f>
        <v>85</v>
      </c>
      <c r="M1562" s="84">
        <f>VLOOKUP($A$1561,Raport2!$B$8:$T$280,13)</f>
        <v>80.5</v>
      </c>
      <c r="N1562" s="84">
        <f>VLOOKUP($A$1561,Raport2!$B$8:$T$280,14)</f>
        <v>86.5</v>
      </c>
      <c r="O1562" s="84">
        <f>VLOOKUP($A$1561,Raport2!$B$8:$T$280,15)</f>
        <v>80</v>
      </c>
      <c r="P1562" s="84">
        <f>VLOOKUP($A$1561,Raport2!$B$8:$T$280,16)</f>
        <v>85</v>
      </c>
      <c r="Q1562" s="84">
        <f>VLOOKUP($A$1561,Raport2!$B$8:$T$280,17)</f>
        <v>82.5</v>
      </c>
      <c r="R1562" s="84">
        <f>VLOOKUP($A$1561,Raport2!$B$8:$T$280,18)</f>
        <v>87.5</v>
      </c>
      <c r="S1562" s="38">
        <f t="shared" si="858"/>
        <v>1252.5</v>
      </c>
      <c r="T1562" s="38">
        <f t="shared" si="860"/>
        <v>83.5</v>
      </c>
      <c r="U1562" s="375"/>
      <c r="V1562" s="340"/>
    </row>
    <row r="1563" spans="1:22" ht="15" customHeight="1">
      <c r="A1563" s="361"/>
      <c r="B1563" s="342" t="str">
        <f>VLOOKUP($A$1561,PresensiMIPA!$A$7:$W$360,7)</f>
        <v>ALICIA FITRIA DEWI</v>
      </c>
      <c r="C1563" s="35" t="s">
        <v>22</v>
      </c>
      <c r="D1563" s="84">
        <f>VLOOKUP($A$1561,Raport3!$B$8:$T$280,4)</f>
        <v>85</v>
      </c>
      <c r="E1563" s="84">
        <f>VLOOKUP($A$1561,Raport3!$B$8:$T$280,5)</f>
        <v>85.5</v>
      </c>
      <c r="F1563" s="84">
        <f>VLOOKUP($A$1561,Raport3!$B$8:$T$280,6)</f>
        <v>86</v>
      </c>
      <c r="G1563" s="84">
        <f>VLOOKUP($A$1561,Raport3!$B$8:$T$280,7)</f>
        <v>87</v>
      </c>
      <c r="H1563" s="84">
        <f>VLOOKUP($A$1561,Raport3!$B$8:$T$280,8)</f>
        <v>80</v>
      </c>
      <c r="I1563" s="84">
        <f>VLOOKUP($A$1561,Raport3!$B$8:$T$280,9)</f>
        <v>88</v>
      </c>
      <c r="J1563" s="84">
        <f>VLOOKUP($A$1561,Raport3!$B$8:$T$280,10)</f>
        <v>90</v>
      </c>
      <c r="K1563" s="84">
        <f>VLOOKUP($A$1561,Raport3!$B$8:$T$280,11)</f>
        <v>84</v>
      </c>
      <c r="L1563" s="84">
        <f>VLOOKUP($A$1561,Raport3!$B$8:$T$280,12)</f>
        <v>85</v>
      </c>
      <c r="M1563" s="84">
        <f>VLOOKUP($A$1561,Raport3!$B$8:$T$280,13)</f>
        <v>90</v>
      </c>
      <c r="N1563" s="84">
        <f>VLOOKUP($A$1561,Raport3!$B$8:$T$280,14)</f>
        <v>86.5</v>
      </c>
      <c r="O1563" s="84">
        <f>VLOOKUP($A$1561,Raport3!$B$8:$T$280,15)</f>
        <v>80.5</v>
      </c>
      <c r="P1563" s="84">
        <f>VLOOKUP($A$1561,Raport3!$B$8:$T$280,16)</f>
        <v>86.5</v>
      </c>
      <c r="Q1563" s="84">
        <f>VLOOKUP($A$1561,Raport3!$B$8:$T$280,17)</f>
        <v>85.5</v>
      </c>
      <c r="R1563" s="84">
        <f>VLOOKUP($A$1561,Raport3!$B$8:$T$280,18)</f>
        <v>90</v>
      </c>
      <c r="S1563" s="38">
        <f t="shared" si="858"/>
        <v>1289.5</v>
      </c>
      <c r="T1563" s="38">
        <f t="shared" si="860"/>
        <v>85.97</v>
      </c>
      <c r="U1563" s="375"/>
      <c r="V1563" s="340"/>
    </row>
    <row r="1564" spans="1:22" ht="15" customHeight="1">
      <c r="A1564" s="361"/>
      <c r="B1564" s="342"/>
      <c r="C1564" s="35" t="s">
        <v>23</v>
      </c>
      <c r="D1564" s="84">
        <f>VLOOKUP($A$1561,Raport4!$B$8:$T$255,4)</f>
        <v>88.5</v>
      </c>
      <c r="E1564" s="84">
        <f>VLOOKUP($A$1561,Raport4!$B$8:$T$255,5)</f>
        <v>90</v>
      </c>
      <c r="F1564" s="84">
        <f>VLOOKUP($A$1561,Raport4!$B$8:$T$255,6)</f>
        <v>88.5</v>
      </c>
      <c r="G1564" s="84">
        <f>VLOOKUP($A$1561,Raport4!$B$8:$T$255,7)</f>
        <v>88</v>
      </c>
      <c r="H1564" s="84">
        <f>VLOOKUP($A$1561,Raport4!$B$8:$T$255,8)</f>
        <v>85</v>
      </c>
      <c r="I1564" s="84">
        <f>VLOOKUP($A$1561,Raport4!$B$8:$T$255,9)</f>
        <v>88</v>
      </c>
      <c r="J1564" s="84">
        <f>VLOOKUP($A$1561,Raport4!$B$8:$T$255,10)</f>
        <v>94</v>
      </c>
      <c r="K1564" s="84">
        <f>VLOOKUP($A$1561,Raport4!$B$8:$T$255,11)</f>
        <v>86</v>
      </c>
      <c r="L1564" s="84">
        <f>VLOOKUP($A$1561,Raport4!$B$8:$T$255,12)</f>
        <v>89</v>
      </c>
      <c r="M1564" s="84">
        <f>VLOOKUP($A$1561,Raport4!$B$8:$T$255,12)</f>
        <v>89</v>
      </c>
      <c r="N1564" s="84">
        <f>VLOOKUP($A$1561,Raport4!$B$8:$T$255,14)</f>
        <v>89</v>
      </c>
      <c r="O1564" s="84">
        <f>VLOOKUP($A$1561,Raport4!$B$8:$T$255,15)</f>
        <v>82.5</v>
      </c>
      <c r="P1564" s="84">
        <f>VLOOKUP($A$1561,Raport4!$B$8:$T$255,16)</f>
        <v>87.5</v>
      </c>
      <c r="Q1564" s="84">
        <f>VLOOKUP($A$1561,Raport4!$B$8:$T$255,17)</f>
        <v>89.5</v>
      </c>
      <c r="R1564" s="84">
        <f>VLOOKUP($A$1561,Raport4!$B$8:$T$255,18)</f>
        <v>91</v>
      </c>
      <c r="S1564" s="38">
        <f t="shared" si="858"/>
        <v>1325.5</v>
      </c>
      <c r="T1564" s="38">
        <f t="shared" si="860"/>
        <v>88.37</v>
      </c>
      <c r="U1564" s="375"/>
      <c r="V1564" s="340"/>
    </row>
    <row r="1565" spans="1:22" ht="15" customHeight="1">
      <c r="A1565" s="361"/>
      <c r="B1565" s="77" t="str">
        <f>VLOOKUP($A$1561,PresensiMIPA!$A$7:$W$360,4)</f>
        <v>3526014707040004</v>
      </c>
      <c r="C1565" s="35" t="s">
        <v>24</v>
      </c>
      <c r="D1565" s="84">
        <f>VLOOKUP($A$1561,Raport5!$B$8:$T$280,4)</f>
        <v>88</v>
      </c>
      <c r="E1565" s="84">
        <f>VLOOKUP($A$1561,Raport5!$B$8:$T$280,5)</f>
        <v>93</v>
      </c>
      <c r="F1565" s="84">
        <f>VLOOKUP($A$1561,Raport5!$B$8:$T$280,6)</f>
        <v>92.5</v>
      </c>
      <c r="G1565" s="84">
        <f>VLOOKUP($A$1561,Raport5!$B$8:$T$280,7)</f>
        <v>90.5</v>
      </c>
      <c r="H1565" s="84">
        <f>VLOOKUP($A$1561,Raport5!$B$8:$T$280,8)</f>
        <v>92.5</v>
      </c>
      <c r="I1565" s="84">
        <f>VLOOKUP($A$1561,Raport5!$B$8:$T$280,9)</f>
        <v>88</v>
      </c>
      <c r="J1565" s="84">
        <f>VLOOKUP($A$1561,Raport5!$B$8:$T$280,10)</f>
        <v>95.5</v>
      </c>
      <c r="K1565" s="84">
        <f>VLOOKUP($A$1561,Raport5!$B$8:$T$280,11)</f>
        <v>91.5</v>
      </c>
      <c r="L1565" s="84">
        <f>VLOOKUP($A$1561,Raport5!$B$8:$T$280,12)</f>
        <v>90.5</v>
      </c>
      <c r="M1565" s="84">
        <f>VLOOKUP($A$1561,Raport5!$B$8:$T$280,13)</f>
        <v>93</v>
      </c>
      <c r="N1565" s="84">
        <f>VLOOKUP($A$1561,Raport5!$B$8:$T$280,14)</f>
        <v>89.5</v>
      </c>
      <c r="O1565" s="84">
        <f>VLOOKUP($A$1561,Raport5!$B$8:$T$280,15)</f>
        <v>82</v>
      </c>
      <c r="P1565" s="84">
        <f>VLOOKUP($A$1561,Raport5!$B$8:$T$280,16)</f>
        <v>90</v>
      </c>
      <c r="Q1565" s="84">
        <f>VLOOKUP($A$1561,Raport5!$B$8:$T$280,17)</f>
        <v>93</v>
      </c>
      <c r="R1565" s="84">
        <f>VLOOKUP($A$1561,Raport5!$B$8:$T$280,18)</f>
        <v>91</v>
      </c>
      <c r="S1565" s="38">
        <f t="shared" si="858"/>
        <v>1360.5</v>
      </c>
      <c r="T1565" s="38">
        <f t="shared" si="860"/>
        <v>90.7</v>
      </c>
      <c r="U1565" s="375"/>
      <c r="V1565" s="340"/>
    </row>
    <row r="1566" spans="1:22" ht="15" customHeight="1">
      <c r="A1566" s="361"/>
      <c r="B1566" s="78">
        <f>VLOOKUP($A$1561,PresensiMIPA!$A$7:$W$360,2)</f>
        <v>12157</v>
      </c>
      <c r="C1566" s="35" t="s">
        <v>67</v>
      </c>
      <c r="D1566" s="84">
        <f>VLOOKUP($A$1561,Raport6!$B$8:$T$280,4)</f>
        <v>93</v>
      </c>
      <c r="E1566" s="84">
        <f>VLOOKUP($A$1561,Raport6!$B$8:$T$280,5)</f>
        <v>95.5</v>
      </c>
      <c r="F1566" s="84">
        <f>VLOOKUP($A$1561,Raport6!$B$8:$T$280,6)</f>
        <v>92.5</v>
      </c>
      <c r="G1566" s="84">
        <f>VLOOKUP($A$1561,Raport6!$B$8:$T$280,7)</f>
        <v>91.5</v>
      </c>
      <c r="H1566" s="84">
        <f>VLOOKUP($A$1561,Raport6!$B$8:$T$280,8)</f>
        <v>92.5</v>
      </c>
      <c r="I1566" s="84">
        <f>VLOOKUP($A$1561,Raport6!$B$8:$T$280,9)</f>
        <v>88.5</v>
      </c>
      <c r="J1566" s="84">
        <f>VLOOKUP($A$1561,Raport6!$B$8:$T$280,10)</f>
        <v>97.5</v>
      </c>
      <c r="K1566" s="84">
        <f>VLOOKUP($A$1561,Raport6!$B$8:$T$280,11)</f>
        <v>94.5</v>
      </c>
      <c r="L1566" s="84">
        <f>VLOOKUP($A$1561,Raport6!$B$8:$T$280,12)</f>
        <v>92</v>
      </c>
      <c r="M1566" s="84">
        <f>VLOOKUP($A$1561,Raport6!$B$8:$T$280,13)</f>
        <v>97</v>
      </c>
      <c r="N1566" s="84">
        <f>VLOOKUP($A$1561,Raport6!$B$8:$T$280,14)</f>
        <v>87.5</v>
      </c>
      <c r="O1566" s="84">
        <f>VLOOKUP($A$1561,Raport6!$B$8:$T$280,15)</f>
        <v>91</v>
      </c>
      <c r="P1566" s="84">
        <f>VLOOKUP($A$1561,Raport6!$B$8:$T$280,16)</f>
        <v>90</v>
      </c>
      <c r="Q1566" s="84">
        <f>VLOOKUP($A$1561,Raport6!$B$8:$T$280,17)</f>
        <v>93</v>
      </c>
      <c r="R1566" s="84">
        <f>VLOOKUP($A$1561,Raport6!$B$8:$T$280,18)</f>
        <v>96.5</v>
      </c>
      <c r="S1566" s="38">
        <f t="shared" si="858"/>
        <v>1392.5</v>
      </c>
      <c r="T1566" s="38">
        <f t="shared" si="860"/>
        <v>92.83</v>
      </c>
      <c r="U1566" s="375"/>
      <c r="V1566" s="340"/>
    </row>
    <row r="1567" spans="1:22" ht="15" customHeight="1">
      <c r="A1567" s="361"/>
      <c r="B1567" s="78" t="str">
        <f>VLOOKUP($A$1561,PresensiMIPA!$A$7:$W$360,3)</f>
        <v>0044173768</v>
      </c>
      <c r="C1567" s="28" t="s">
        <v>21</v>
      </c>
      <c r="D1567" s="40">
        <f t="shared" ref="D1567:S1567" si="861">ROUND(((D1561+D1562+D1563+D1564+D1565+D1566)/6),2)</f>
        <v>86.33</v>
      </c>
      <c r="E1567" s="40">
        <f t="shared" si="861"/>
        <v>87.67</v>
      </c>
      <c r="F1567" s="40">
        <f t="shared" si="861"/>
        <v>86.83</v>
      </c>
      <c r="G1567" s="40">
        <f t="shared" si="861"/>
        <v>86.33</v>
      </c>
      <c r="H1567" s="40">
        <f t="shared" si="861"/>
        <v>86</v>
      </c>
      <c r="I1567" s="40">
        <f t="shared" si="861"/>
        <v>86.33</v>
      </c>
      <c r="J1567" s="40">
        <f t="shared" si="861"/>
        <v>92</v>
      </c>
      <c r="K1567" s="40">
        <f t="shared" si="861"/>
        <v>86.58</v>
      </c>
      <c r="L1567" s="40">
        <f t="shared" si="861"/>
        <v>87.5</v>
      </c>
      <c r="M1567" s="40">
        <f t="shared" ref="M1567" si="862">ROUND(((M1561+M1562+M1563+M1564+M1565+M1566)/6),2)</f>
        <v>87.75</v>
      </c>
      <c r="N1567" s="40">
        <f t="shared" si="861"/>
        <v>87.08</v>
      </c>
      <c r="O1567" s="40">
        <f t="shared" si="861"/>
        <v>82.5</v>
      </c>
      <c r="P1567" s="40">
        <f t="shared" si="861"/>
        <v>86.92</v>
      </c>
      <c r="Q1567" s="40">
        <f t="shared" si="861"/>
        <v>87.42</v>
      </c>
      <c r="R1567" s="40">
        <f t="shared" si="861"/>
        <v>89.5</v>
      </c>
      <c r="S1567" s="39">
        <f t="shared" si="861"/>
        <v>1306.75</v>
      </c>
      <c r="T1567" s="40">
        <f t="shared" si="860"/>
        <v>87.12</v>
      </c>
      <c r="U1567" s="375"/>
      <c r="V1567" s="340"/>
    </row>
    <row r="1568" spans="1:22" ht="15" customHeight="1">
      <c r="A1568" s="361"/>
      <c r="B1568" s="78"/>
      <c r="C1568" s="28" t="s">
        <v>206</v>
      </c>
      <c r="D1568" s="79">
        <f>VLOOKUP($A$1561,'Nilai USP'!$B$8:$T$280,4)</f>
        <v>98</v>
      </c>
      <c r="E1568" s="79">
        <f>VLOOKUP($A$1561,'Nilai USP'!$B$8:$T$280,5)</f>
        <v>89.230769230769226</v>
      </c>
      <c r="F1568" s="79">
        <f>VLOOKUP($A$1561,'Nilai USP'!$B$8:$T$280,6)</f>
        <v>97</v>
      </c>
      <c r="G1568" s="79">
        <f>VLOOKUP($A$1561,'Nilai USP'!$B$8:$T$280,7)</f>
        <v>85</v>
      </c>
      <c r="H1568" s="79">
        <f>VLOOKUP($A$1561,'Nilai USP'!$B$8:$T$280,8)</f>
        <v>88</v>
      </c>
      <c r="I1568" s="79">
        <f>VLOOKUP($A$1561,'Nilai USP'!$B$8:$T$280,9)</f>
        <v>94</v>
      </c>
      <c r="J1568" s="79">
        <f>VLOOKUP($A$1561,'Nilai USP'!$B$8:$T$280,10)</f>
        <v>97</v>
      </c>
      <c r="K1568" s="79">
        <f>VLOOKUP($A$1561,'Nilai USP'!$B$8:$T$280,11)</f>
        <v>99</v>
      </c>
      <c r="L1568" s="79">
        <f>VLOOKUP($A$1561,'Nilai USP'!$B$8:$T$280,12)</f>
        <v>89</v>
      </c>
      <c r="M1568" s="79">
        <f>VLOOKUP($A$1561,'Nilai USP'!$B$8:$T$280,13)</f>
        <v>97.35294117647058</v>
      </c>
      <c r="N1568" s="79">
        <f>VLOOKUP($A$1561,'Nilai USP'!$B$8:$T$280,14)</f>
        <v>88</v>
      </c>
      <c r="O1568" s="79">
        <f>VLOOKUP($A$1561,'Nilai USP'!$B$8:$T$280,15)</f>
        <v>88</v>
      </c>
      <c r="P1568" s="79">
        <f>VLOOKUP($A$1561,'Nilai USP'!$B$8:$T$280,16)</f>
        <v>92</v>
      </c>
      <c r="Q1568" s="79">
        <f>VLOOKUP($A$1561,'Nilai USP'!$B$8:$T$280,17)</f>
        <v>87</v>
      </c>
      <c r="R1568" s="79">
        <f>VLOOKUP($A$1561,'Nilai USP'!$B$8:$T$280,18)</f>
        <v>90</v>
      </c>
      <c r="S1568" s="38">
        <f t="shared" ref="S1568:S1575" si="863">SUM(D1568:R1568)</f>
        <v>1378.5837104072398</v>
      </c>
      <c r="T1568" s="38">
        <f t="shared" si="860"/>
        <v>91.91</v>
      </c>
      <c r="U1568" s="375"/>
      <c r="V1568" s="340"/>
    </row>
    <row r="1569" spans="1:22" ht="15" customHeight="1" thickBot="1">
      <c r="A1569" s="362"/>
      <c r="B1569" s="29"/>
      <c r="C1569" s="37" t="s">
        <v>205</v>
      </c>
      <c r="D1569" s="41">
        <f t="shared" ref="D1569:R1569" si="864">ROUND((D1567*$V$6+D1568*$V$7),0)</f>
        <v>92</v>
      </c>
      <c r="E1569" s="41">
        <f t="shared" si="864"/>
        <v>88</v>
      </c>
      <c r="F1569" s="41">
        <f t="shared" si="864"/>
        <v>92</v>
      </c>
      <c r="G1569" s="41">
        <f t="shared" si="864"/>
        <v>86</v>
      </c>
      <c r="H1569" s="41">
        <f t="shared" si="864"/>
        <v>87</v>
      </c>
      <c r="I1569" s="41">
        <f t="shared" si="864"/>
        <v>90</v>
      </c>
      <c r="J1569" s="41">
        <f t="shared" si="864"/>
        <v>95</v>
      </c>
      <c r="K1569" s="41">
        <f t="shared" si="864"/>
        <v>93</v>
      </c>
      <c r="L1569" s="41">
        <f t="shared" si="864"/>
        <v>88</v>
      </c>
      <c r="M1569" s="41">
        <f t="shared" si="864"/>
        <v>93</v>
      </c>
      <c r="N1569" s="41">
        <f t="shared" si="864"/>
        <v>88</v>
      </c>
      <c r="O1569" s="41">
        <f t="shared" si="864"/>
        <v>85</v>
      </c>
      <c r="P1569" s="41">
        <f t="shared" si="864"/>
        <v>89</v>
      </c>
      <c r="Q1569" s="41">
        <f t="shared" si="864"/>
        <v>87</v>
      </c>
      <c r="R1569" s="41">
        <f t="shared" si="864"/>
        <v>90</v>
      </c>
      <c r="S1569" s="41">
        <f t="shared" si="863"/>
        <v>1343</v>
      </c>
      <c r="T1569" s="41">
        <f t="shared" si="860"/>
        <v>89.53</v>
      </c>
      <c r="U1569" s="376"/>
      <c r="V1569" s="341"/>
    </row>
    <row r="1570" spans="1:22" ht="15" customHeight="1" thickTop="1">
      <c r="A1570" s="377">
        <v>174</v>
      </c>
      <c r="B1570" s="26"/>
      <c r="C1570" s="34" t="s">
        <v>34</v>
      </c>
      <c r="D1570" s="83">
        <f>VLOOKUP($A$1570,Raport1!$B$8:$T$280,4)</f>
        <v>73</v>
      </c>
      <c r="E1570" s="83">
        <f>VLOOKUP($A$1570,Raport1!$B$8:$T$280,5)</f>
        <v>77.5</v>
      </c>
      <c r="F1570" s="83">
        <f>VLOOKUP($A$1570,Raport1!$B$8:$T$280,6)</f>
        <v>67.5</v>
      </c>
      <c r="G1570" s="83">
        <f>VLOOKUP($A$1570,Raport1!$B$8:$T$280,7)</f>
        <v>67.5</v>
      </c>
      <c r="H1570" s="83">
        <f>VLOOKUP($A$1570,Raport1!$B$8:$T$280,8)</f>
        <v>83</v>
      </c>
      <c r="I1570" s="83">
        <f>VLOOKUP($A$1570,Raport1!$B$8:$T$280,9)</f>
        <v>71.5</v>
      </c>
      <c r="J1570" s="83">
        <f>VLOOKUP($A$1570,Raport1!$B$8:$T$280,10)</f>
        <v>84</v>
      </c>
      <c r="K1570" s="83">
        <f>VLOOKUP($A$1570,Raport1!$B$8:$T$280,11)</f>
        <v>80</v>
      </c>
      <c r="L1570" s="83">
        <f>VLOOKUP($A$1570,Raport1!$B$8:$T$280,12)</f>
        <v>81</v>
      </c>
      <c r="M1570" s="83">
        <f>VLOOKUP($A$1570,Raport1!$B$8:$T$280,13)</f>
        <v>76.5</v>
      </c>
      <c r="N1570" s="83">
        <f>VLOOKUP($A$1570,Raport1!$B$8:$T$280,14)</f>
        <v>75.5</v>
      </c>
      <c r="O1570" s="83">
        <f>VLOOKUP($A$1570,Raport1!$B$8:$T$280,15)</f>
        <v>68</v>
      </c>
      <c r="P1570" s="83">
        <f>VLOOKUP($A$1570,Raport1!$B$8:$T$280,16)</f>
        <v>77</v>
      </c>
      <c r="Q1570" s="83">
        <f>VLOOKUP($A$1570,Raport1!$B$8:$T$280,17)</f>
        <v>73.5</v>
      </c>
      <c r="R1570" s="83">
        <f>VLOOKUP($A$1570,Raport1!$B$8:$T$280,18)</f>
        <v>70</v>
      </c>
      <c r="S1570" s="80">
        <f t="shared" si="863"/>
        <v>1125.5</v>
      </c>
      <c r="T1570" s="80">
        <f t="shared" ref="T1570:T1578" si="865">ROUND(S1570/COUNT(D1570:R1570),2)</f>
        <v>75.03</v>
      </c>
      <c r="U1570" s="337" t="s">
        <v>203</v>
      </c>
      <c r="V1570" s="340" t="s">
        <v>33</v>
      </c>
    </row>
    <row r="1571" spans="1:22" ht="15" customHeight="1">
      <c r="A1571" s="361"/>
      <c r="B1571" s="26"/>
      <c r="C1571" s="35" t="s">
        <v>35</v>
      </c>
      <c r="D1571" s="84">
        <f>VLOOKUP($A$1570,Raport2!$B$8:$T$280,4)</f>
        <v>76</v>
      </c>
      <c r="E1571" s="84">
        <f>VLOOKUP($A$1570,Raport2!$B$8:$T$280,5)</f>
        <v>79</v>
      </c>
      <c r="F1571" s="84">
        <f>VLOOKUP($A$1570,Raport2!$B$8:$T$280,6)</f>
        <v>75.5</v>
      </c>
      <c r="G1571" s="84">
        <f>VLOOKUP($A$1570,Raport2!$B$8:$T$280,7)</f>
        <v>77</v>
      </c>
      <c r="H1571" s="84">
        <f>VLOOKUP($A$1570,Raport2!$B$8:$T$280,8)</f>
        <v>83</v>
      </c>
      <c r="I1571" s="84">
        <f>VLOOKUP($A$1570,Raport2!$B$8:$T$280,9)</f>
        <v>79</v>
      </c>
      <c r="J1571" s="84">
        <f>VLOOKUP($A$1570,Raport2!$B$8:$T$280,10)</f>
        <v>86.5</v>
      </c>
      <c r="K1571" s="84">
        <f>VLOOKUP($A$1570,Raport2!$B$8:$T$280,11)</f>
        <v>82</v>
      </c>
      <c r="L1571" s="84">
        <f>VLOOKUP($A$1570,Raport2!$B$8:$T$280,12)</f>
        <v>82.5</v>
      </c>
      <c r="M1571" s="84">
        <f>VLOOKUP($A$1570,Raport2!$B$8:$T$280,13)</f>
        <v>79.5</v>
      </c>
      <c r="N1571" s="84">
        <f>VLOOKUP($A$1570,Raport2!$B$8:$T$280,14)</f>
        <v>82.5</v>
      </c>
      <c r="O1571" s="84">
        <f>VLOOKUP($A$1570,Raport2!$B$8:$T$280,15)</f>
        <v>76</v>
      </c>
      <c r="P1571" s="84">
        <f>VLOOKUP($A$1570,Raport2!$B$8:$T$280,16)</f>
        <v>79.5</v>
      </c>
      <c r="Q1571" s="84">
        <f>VLOOKUP($A$1570,Raport2!$B$8:$T$280,17)</f>
        <v>80</v>
      </c>
      <c r="R1571" s="84">
        <f>VLOOKUP($A$1570,Raport2!$B$8:$T$280,18)</f>
        <v>80.5</v>
      </c>
      <c r="S1571" s="38">
        <f t="shared" si="863"/>
        <v>1198.5</v>
      </c>
      <c r="T1571" s="38">
        <f t="shared" si="865"/>
        <v>79.900000000000006</v>
      </c>
      <c r="U1571" s="375"/>
      <c r="V1571" s="340"/>
    </row>
    <row r="1572" spans="1:22" ht="15" customHeight="1">
      <c r="A1572" s="361"/>
      <c r="B1572" s="342" t="str">
        <f>VLOOKUP($A$1570,PresensiMIPA!$A$7:$W$360,7)</f>
        <v>ANDINI AISYAH HIDAYATI</v>
      </c>
      <c r="C1572" s="35" t="s">
        <v>22</v>
      </c>
      <c r="D1572" s="84">
        <f>VLOOKUP($A$1570,Raport3!$B$8:$T$280,4)</f>
        <v>74</v>
      </c>
      <c r="E1572" s="84">
        <f>VLOOKUP($A$1570,Raport3!$B$8:$T$280,5)</f>
        <v>80</v>
      </c>
      <c r="F1572" s="84">
        <f>VLOOKUP($A$1570,Raport3!$B$8:$T$280,6)</f>
        <v>83.5</v>
      </c>
      <c r="G1572" s="84">
        <f>VLOOKUP($A$1570,Raport3!$B$8:$T$280,7)</f>
        <v>87</v>
      </c>
      <c r="H1572" s="84">
        <f>VLOOKUP($A$1570,Raport3!$B$8:$T$280,8)</f>
        <v>85</v>
      </c>
      <c r="I1572" s="84">
        <f>VLOOKUP($A$1570,Raport3!$B$8:$T$280,9)</f>
        <v>85</v>
      </c>
      <c r="J1572" s="84">
        <f>VLOOKUP($A$1570,Raport3!$B$8:$T$280,10)</f>
        <v>87</v>
      </c>
      <c r="K1572" s="84">
        <f>VLOOKUP($A$1570,Raport3!$B$8:$T$280,11)</f>
        <v>84</v>
      </c>
      <c r="L1572" s="84">
        <f>VLOOKUP($A$1570,Raport3!$B$8:$T$280,12)</f>
        <v>80</v>
      </c>
      <c r="M1572" s="84">
        <f>VLOOKUP($A$1570,Raport3!$B$8:$T$280,13)</f>
        <v>82.5</v>
      </c>
      <c r="N1572" s="84">
        <f>VLOOKUP($A$1570,Raport3!$B$8:$T$280,14)</f>
        <v>83</v>
      </c>
      <c r="O1572" s="84">
        <f>VLOOKUP($A$1570,Raport3!$B$8:$T$280,15)</f>
        <v>77.5</v>
      </c>
      <c r="P1572" s="84">
        <f>VLOOKUP($A$1570,Raport3!$B$8:$T$280,16)</f>
        <v>79.5</v>
      </c>
      <c r="Q1572" s="84">
        <f>VLOOKUP($A$1570,Raport3!$B$8:$T$280,17)</f>
        <v>80</v>
      </c>
      <c r="R1572" s="84">
        <f>VLOOKUP($A$1570,Raport3!$B$8:$T$280,18)</f>
        <v>80</v>
      </c>
      <c r="S1572" s="38">
        <f t="shared" si="863"/>
        <v>1228</v>
      </c>
      <c r="T1572" s="38">
        <f t="shared" si="865"/>
        <v>81.87</v>
      </c>
      <c r="U1572" s="375"/>
      <c r="V1572" s="340"/>
    </row>
    <row r="1573" spans="1:22" ht="15" customHeight="1">
      <c r="A1573" s="361"/>
      <c r="B1573" s="342"/>
      <c r="C1573" s="35" t="s">
        <v>23</v>
      </c>
      <c r="D1573" s="84">
        <f>VLOOKUP($A$1570,Raport4!$B$8:$T$255,4)</f>
        <v>81.5</v>
      </c>
      <c r="E1573" s="84">
        <f>VLOOKUP($A$1570,Raport4!$B$8:$T$255,5)</f>
        <v>81</v>
      </c>
      <c r="F1573" s="84">
        <f>VLOOKUP($A$1570,Raport4!$B$8:$T$255,6)</f>
        <v>84.5</v>
      </c>
      <c r="G1573" s="84">
        <f>VLOOKUP($A$1570,Raport4!$B$8:$T$255,7)</f>
        <v>88</v>
      </c>
      <c r="H1573" s="84">
        <f>VLOOKUP($A$1570,Raport4!$B$8:$T$255,8)</f>
        <v>85</v>
      </c>
      <c r="I1573" s="84">
        <f>VLOOKUP($A$1570,Raport4!$B$8:$T$255,9)</f>
        <v>85</v>
      </c>
      <c r="J1573" s="84">
        <f>VLOOKUP($A$1570,Raport4!$B$8:$T$255,10)</f>
        <v>87.5</v>
      </c>
      <c r="K1573" s="84">
        <f>VLOOKUP($A$1570,Raport4!$B$8:$T$255,11)</f>
        <v>86</v>
      </c>
      <c r="L1573" s="84">
        <f>VLOOKUP($A$1570,Raport4!$B$8:$T$255,12)</f>
        <v>80</v>
      </c>
      <c r="M1573" s="84">
        <f>VLOOKUP($A$1570,Raport4!$B$8:$T$255,12)</f>
        <v>80</v>
      </c>
      <c r="N1573" s="84">
        <f>VLOOKUP($A$1570,Raport4!$B$8:$T$255,14)</f>
        <v>83</v>
      </c>
      <c r="O1573" s="84">
        <f>VLOOKUP($A$1570,Raport4!$B$8:$T$255,15)</f>
        <v>79.5</v>
      </c>
      <c r="P1573" s="84">
        <f>VLOOKUP($A$1570,Raport4!$B$8:$T$255,16)</f>
        <v>83.5</v>
      </c>
      <c r="Q1573" s="84">
        <f>VLOOKUP($A$1570,Raport4!$B$8:$T$255,17)</f>
        <v>80.5</v>
      </c>
      <c r="R1573" s="84">
        <f>VLOOKUP($A$1570,Raport4!$B$8:$T$255,18)</f>
        <v>82</v>
      </c>
      <c r="S1573" s="38">
        <f t="shared" si="863"/>
        <v>1247</v>
      </c>
      <c r="T1573" s="38">
        <f t="shared" si="865"/>
        <v>83.13</v>
      </c>
      <c r="U1573" s="375"/>
      <c r="V1573" s="340"/>
    </row>
    <row r="1574" spans="1:22" ht="15" customHeight="1">
      <c r="A1574" s="361"/>
      <c r="B1574" s="77" t="str">
        <f>VLOOKUP($A$1570,PresensiMIPA!$A$7:$W$360,4)</f>
        <v>3526016708030001</v>
      </c>
      <c r="C1574" s="35" t="s">
        <v>24</v>
      </c>
      <c r="D1574" s="84">
        <f>VLOOKUP($A$1570,Raport5!$B$8:$T$280,4)</f>
        <v>86.5</v>
      </c>
      <c r="E1574" s="84">
        <f>VLOOKUP($A$1570,Raport5!$B$8:$T$280,5)</f>
        <v>89</v>
      </c>
      <c r="F1574" s="84">
        <f>VLOOKUP($A$1570,Raport5!$B$8:$T$280,6)</f>
        <v>81</v>
      </c>
      <c r="G1574" s="84">
        <f>VLOOKUP($A$1570,Raport5!$B$8:$T$280,7)</f>
        <v>91.5</v>
      </c>
      <c r="H1574" s="84">
        <f>VLOOKUP($A$1570,Raport5!$B$8:$T$280,8)</f>
        <v>92</v>
      </c>
      <c r="I1574" s="84">
        <f>VLOOKUP($A$1570,Raport5!$B$8:$T$280,9)</f>
        <v>86</v>
      </c>
      <c r="J1574" s="84">
        <f>VLOOKUP($A$1570,Raport5!$B$8:$T$280,10)</f>
        <v>91.5</v>
      </c>
      <c r="K1574" s="84">
        <f>VLOOKUP($A$1570,Raport5!$B$8:$T$280,11)</f>
        <v>91</v>
      </c>
      <c r="L1574" s="84">
        <f>VLOOKUP($A$1570,Raport5!$B$8:$T$280,12)</f>
        <v>88.5</v>
      </c>
      <c r="M1574" s="84">
        <f>VLOOKUP($A$1570,Raport5!$B$8:$T$280,13)</f>
        <v>82</v>
      </c>
      <c r="N1574" s="84">
        <f>VLOOKUP($A$1570,Raport5!$B$8:$T$280,14)</f>
        <v>87.5</v>
      </c>
      <c r="O1574" s="84">
        <f>VLOOKUP($A$1570,Raport5!$B$8:$T$280,15)</f>
        <v>85</v>
      </c>
      <c r="P1574" s="84">
        <f>VLOOKUP($A$1570,Raport5!$B$8:$T$280,16)</f>
        <v>83.5</v>
      </c>
      <c r="Q1574" s="84">
        <f>VLOOKUP($A$1570,Raport5!$B$8:$T$280,17)</f>
        <v>80</v>
      </c>
      <c r="R1574" s="84">
        <f>VLOOKUP($A$1570,Raport5!$B$8:$T$280,18)</f>
        <v>82</v>
      </c>
      <c r="S1574" s="38">
        <f t="shared" si="863"/>
        <v>1297</v>
      </c>
      <c r="T1574" s="38">
        <f t="shared" si="865"/>
        <v>86.47</v>
      </c>
      <c r="U1574" s="375"/>
      <c r="V1574" s="340"/>
    </row>
    <row r="1575" spans="1:22" ht="15" customHeight="1">
      <c r="A1575" s="361"/>
      <c r="B1575" s="78">
        <f>VLOOKUP($A$1570,PresensiMIPA!$A$7:$W$360,2)</f>
        <v>12169</v>
      </c>
      <c r="C1575" s="35" t="s">
        <v>67</v>
      </c>
      <c r="D1575" s="84">
        <f>VLOOKUP($A$1570,Raport6!$B$8:$T$280,4)</f>
        <v>91.5</v>
      </c>
      <c r="E1575" s="84">
        <f>VLOOKUP($A$1570,Raport6!$B$8:$T$280,5)</f>
        <v>93</v>
      </c>
      <c r="F1575" s="84">
        <f>VLOOKUP($A$1570,Raport6!$B$8:$T$280,6)</f>
        <v>83.5</v>
      </c>
      <c r="G1575" s="84">
        <f>VLOOKUP($A$1570,Raport6!$B$8:$T$280,7)</f>
        <v>92.5</v>
      </c>
      <c r="H1575" s="84">
        <f>VLOOKUP($A$1570,Raport6!$B$8:$T$280,8)</f>
        <v>92</v>
      </c>
      <c r="I1575" s="84">
        <f>VLOOKUP($A$1570,Raport6!$B$8:$T$280,9)</f>
        <v>88</v>
      </c>
      <c r="J1575" s="84">
        <f>VLOOKUP($A$1570,Raport6!$B$8:$T$280,10)</f>
        <v>93</v>
      </c>
      <c r="K1575" s="84">
        <f>VLOOKUP($A$1570,Raport6!$B$8:$T$280,11)</f>
        <v>94.5</v>
      </c>
      <c r="L1575" s="84">
        <f>VLOOKUP($A$1570,Raport6!$B$8:$T$280,12)</f>
        <v>90</v>
      </c>
      <c r="M1575" s="84">
        <f>VLOOKUP($A$1570,Raport6!$B$8:$T$280,13)</f>
        <v>86</v>
      </c>
      <c r="N1575" s="84">
        <f>VLOOKUP($A$1570,Raport6!$B$8:$T$280,14)</f>
        <v>87</v>
      </c>
      <c r="O1575" s="84">
        <f>VLOOKUP($A$1570,Raport6!$B$8:$T$280,15)</f>
        <v>89</v>
      </c>
      <c r="P1575" s="84">
        <f>VLOOKUP($A$1570,Raport6!$B$8:$T$280,16)</f>
        <v>83.5</v>
      </c>
      <c r="Q1575" s="84">
        <f>VLOOKUP($A$1570,Raport6!$B$8:$T$280,17)</f>
        <v>80</v>
      </c>
      <c r="R1575" s="84">
        <f>VLOOKUP($A$1570,Raport6!$B$8:$T$280,18)</f>
        <v>86</v>
      </c>
      <c r="S1575" s="38">
        <f t="shared" si="863"/>
        <v>1329.5</v>
      </c>
      <c r="T1575" s="38">
        <f t="shared" si="865"/>
        <v>88.63</v>
      </c>
      <c r="U1575" s="375"/>
      <c r="V1575" s="340"/>
    </row>
    <row r="1576" spans="1:22" ht="15" customHeight="1">
      <c r="A1576" s="361"/>
      <c r="B1576" s="78" t="str">
        <f>VLOOKUP($A$1570,PresensiMIPA!$A$7:$W$360,3)</f>
        <v>0030102960</v>
      </c>
      <c r="C1576" s="28" t="s">
        <v>21</v>
      </c>
      <c r="D1576" s="40">
        <f t="shared" ref="D1576:S1576" si="866">ROUND(((D1570+D1571+D1572+D1573+D1574+D1575)/6),2)</f>
        <v>80.42</v>
      </c>
      <c r="E1576" s="40">
        <f t="shared" si="866"/>
        <v>83.25</v>
      </c>
      <c r="F1576" s="40">
        <f t="shared" si="866"/>
        <v>79.25</v>
      </c>
      <c r="G1576" s="40">
        <f t="shared" si="866"/>
        <v>83.92</v>
      </c>
      <c r="H1576" s="40">
        <f t="shared" si="866"/>
        <v>86.67</v>
      </c>
      <c r="I1576" s="40">
        <f t="shared" si="866"/>
        <v>82.42</v>
      </c>
      <c r="J1576" s="40">
        <f t="shared" si="866"/>
        <v>88.25</v>
      </c>
      <c r="K1576" s="40">
        <f t="shared" si="866"/>
        <v>86.25</v>
      </c>
      <c r="L1576" s="40">
        <f t="shared" si="866"/>
        <v>83.67</v>
      </c>
      <c r="M1576" s="40">
        <f t="shared" ref="M1576" si="867">ROUND(((M1570+M1571+M1572+M1573+M1574+M1575)/6),2)</f>
        <v>81.08</v>
      </c>
      <c r="N1576" s="40">
        <f t="shared" si="866"/>
        <v>83.08</v>
      </c>
      <c r="O1576" s="40">
        <f t="shared" si="866"/>
        <v>79.17</v>
      </c>
      <c r="P1576" s="40">
        <f t="shared" si="866"/>
        <v>81.08</v>
      </c>
      <c r="Q1576" s="40">
        <f t="shared" si="866"/>
        <v>79</v>
      </c>
      <c r="R1576" s="40">
        <f t="shared" si="866"/>
        <v>80.08</v>
      </c>
      <c r="S1576" s="39">
        <f t="shared" si="866"/>
        <v>1237.58</v>
      </c>
      <c r="T1576" s="40">
        <f t="shared" si="865"/>
        <v>82.51</v>
      </c>
      <c r="U1576" s="375"/>
      <c r="V1576" s="340"/>
    </row>
    <row r="1577" spans="1:22" ht="15" customHeight="1">
      <c r="A1577" s="361"/>
      <c r="B1577" s="78"/>
      <c r="C1577" s="28" t="s">
        <v>206</v>
      </c>
      <c r="D1577" s="79">
        <f>VLOOKUP($A$1570,'Nilai USP'!$B$8:$T$280,4)</f>
        <v>95</v>
      </c>
      <c r="E1577" s="79">
        <f>VLOOKUP($A$1570,'Nilai USP'!$B$8:$T$280,5)</f>
        <v>88.461538461538467</v>
      </c>
      <c r="F1577" s="79">
        <f>VLOOKUP($A$1570,'Nilai USP'!$B$8:$T$280,6)</f>
        <v>95</v>
      </c>
      <c r="G1577" s="79">
        <f>VLOOKUP($A$1570,'Nilai USP'!$B$8:$T$280,7)</f>
        <v>82</v>
      </c>
      <c r="H1577" s="79">
        <f>VLOOKUP($A$1570,'Nilai USP'!$B$8:$T$280,8)</f>
        <v>84</v>
      </c>
      <c r="I1577" s="79">
        <f>VLOOKUP($A$1570,'Nilai USP'!$B$8:$T$280,9)</f>
        <v>94</v>
      </c>
      <c r="J1577" s="79">
        <f>VLOOKUP($A$1570,'Nilai USP'!$B$8:$T$280,10)</f>
        <v>96</v>
      </c>
      <c r="K1577" s="79">
        <f>VLOOKUP($A$1570,'Nilai USP'!$B$8:$T$280,11)</f>
        <v>99</v>
      </c>
      <c r="L1577" s="79">
        <f>VLOOKUP($A$1570,'Nilai USP'!$B$8:$T$280,12)</f>
        <v>89</v>
      </c>
      <c r="M1577" s="79">
        <f>VLOOKUP($A$1570,'Nilai USP'!$B$8:$T$280,13)</f>
        <v>91.176470588235304</v>
      </c>
      <c r="N1577" s="79">
        <f>VLOOKUP($A$1570,'Nilai USP'!$B$8:$T$280,14)</f>
        <v>91</v>
      </c>
      <c r="O1577" s="79">
        <f>VLOOKUP($A$1570,'Nilai USP'!$B$8:$T$280,15)</f>
        <v>87</v>
      </c>
      <c r="P1577" s="79">
        <f>VLOOKUP($A$1570,'Nilai USP'!$B$8:$T$280,16)</f>
        <v>90</v>
      </c>
      <c r="Q1577" s="79">
        <f>VLOOKUP($A$1570,'Nilai USP'!$B$8:$T$280,17)</f>
        <v>86</v>
      </c>
      <c r="R1577" s="79">
        <f>VLOOKUP($A$1570,'Nilai USP'!$B$8:$T$280,18)</f>
        <v>89</v>
      </c>
      <c r="S1577" s="38">
        <f t="shared" ref="S1577:S1584" si="868">SUM(D1577:R1577)</f>
        <v>1356.6380090497737</v>
      </c>
      <c r="T1577" s="38">
        <f t="shared" si="865"/>
        <v>90.44</v>
      </c>
      <c r="U1577" s="375"/>
      <c r="V1577" s="340"/>
    </row>
    <row r="1578" spans="1:22" ht="15" customHeight="1" thickBot="1">
      <c r="A1578" s="362"/>
      <c r="B1578" s="29"/>
      <c r="C1578" s="37" t="s">
        <v>205</v>
      </c>
      <c r="D1578" s="41">
        <f t="shared" ref="D1578:R1578" si="869">ROUND((D1576*$V$6+D1577*$V$7),0)</f>
        <v>88</v>
      </c>
      <c r="E1578" s="41">
        <f t="shared" si="869"/>
        <v>86</v>
      </c>
      <c r="F1578" s="41">
        <f t="shared" si="869"/>
        <v>87</v>
      </c>
      <c r="G1578" s="41">
        <f t="shared" si="869"/>
        <v>83</v>
      </c>
      <c r="H1578" s="41">
        <f t="shared" si="869"/>
        <v>85</v>
      </c>
      <c r="I1578" s="41">
        <f t="shared" si="869"/>
        <v>88</v>
      </c>
      <c r="J1578" s="41">
        <f t="shared" si="869"/>
        <v>92</v>
      </c>
      <c r="K1578" s="41">
        <f t="shared" si="869"/>
        <v>93</v>
      </c>
      <c r="L1578" s="41">
        <f t="shared" si="869"/>
        <v>86</v>
      </c>
      <c r="M1578" s="41">
        <f t="shared" si="869"/>
        <v>86</v>
      </c>
      <c r="N1578" s="41">
        <f t="shared" si="869"/>
        <v>87</v>
      </c>
      <c r="O1578" s="41">
        <f t="shared" si="869"/>
        <v>83</v>
      </c>
      <c r="P1578" s="41">
        <f t="shared" si="869"/>
        <v>86</v>
      </c>
      <c r="Q1578" s="41">
        <f t="shared" si="869"/>
        <v>83</v>
      </c>
      <c r="R1578" s="41">
        <f t="shared" si="869"/>
        <v>85</v>
      </c>
      <c r="S1578" s="41">
        <f t="shared" si="868"/>
        <v>1298</v>
      </c>
      <c r="T1578" s="41">
        <f t="shared" si="865"/>
        <v>86.53</v>
      </c>
      <c r="U1578" s="376"/>
      <c r="V1578" s="341"/>
    </row>
    <row r="1579" spans="1:22" ht="15" customHeight="1" thickTop="1">
      <c r="A1579" s="377">
        <v>175</v>
      </c>
      <c r="B1579" s="26"/>
      <c r="C1579" s="34" t="s">
        <v>34</v>
      </c>
      <c r="D1579" s="83">
        <f>VLOOKUP($A$1579,Raport1!$B$8:$T$280,4)</f>
        <v>76</v>
      </c>
      <c r="E1579" s="83">
        <f>VLOOKUP($A$1579,Raport1!$B$8:$T$280,5)</f>
        <v>75</v>
      </c>
      <c r="F1579" s="83">
        <f>VLOOKUP($A$1579,Raport1!$B$8:$T$280,6)</f>
        <v>71.5</v>
      </c>
      <c r="G1579" s="83">
        <f>VLOOKUP($A$1579,Raport1!$B$8:$T$280,7)</f>
        <v>70</v>
      </c>
      <c r="H1579" s="83">
        <f>VLOOKUP($A$1579,Raport1!$B$8:$T$280,8)</f>
        <v>84.5</v>
      </c>
      <c r="I1579" s="83">
        <f>VLOOKUP($A$1579,Raport1!$B$8:$T$280,9)</f>
        <v>75</v>
      </c>
      <c r="J1579" s="83">
        <f>VLOOKUP($A$1579,Raport1!$B$8:$T$280,10)</f>
        <v>79</v>
      </c>
      <c r="K1579" s="83">
        <f>VLOOKUP($A$1579,Raport1!$B$8:$T$280,11)</f>
        <v>83.5</v>
      </c>
      <c r="L1579" s="83">
        <f>VLOOKUP($A$1579,Raport1!$B$8:$T$280,12)</f>
        <v>78.5</v>
      </c>
      <c r="M1579" s="83">
        <f>VLOOKUP($A$1579,Raport1!$B$8:$T$280,13)</f>
        <v>75.5</v>
      </c>
      <c r="N1579" s="83">
        <f>VLOOKUP($A$1579,Raport1!$B$8:$T$280,14)</f>
        <v>75.5</v>
      </c>
      <c r="O1579" s="83">
        <f>VLOOKUP($A$1579,Raport1!$B$8:$T$280,15)</f>
        <v>77</v>
      </c>
      <c r="P1579" s="83">
        <f>VLOOKUP($A$1579,Raport1!$B$8:$T$280,16)</f>
        <v>73.5</v>
      </c>
      <c r="Q1579" s="83">
        <f>VLOOKUP($A$1579,Raport1!$B$8:$T$280,17)</f>
        <v>77</v>
      </c>
      <c r="R1579" s="83">
        <f>VLOOKUP($A$1579,Raport1!$B$8:$T$280,18)</f>
        <v>76.5</v>
      </c>
      <c r="S1579" s="80">
        <f t="shared" si="868"/>
        <v>1148</v>
      </c>
      <c r="T1579" s="80">
        <f t="shared" ref="T1579:T1587" si="870">ROUND(S1579/COUNT(D1579:R1579),2)</f>
        <v>76.53</v>
      </c>
      <c r="U1579" s="337" t="s">
        <v>203</v>
      </c>
      <c r="V1579" s="340" t="s">
        <v>33</v>
      </c>
    </row>
    <row r="1580" spans="1:22" ht="15" customHeight="1">
      <c r="A1580" s="361"/>
      <c r="B1580" s="26"/>
      <c r="C1580" s="35" t="s">
        <v>35</v>
      </c>
      <c r="D1580" s="84">
        <f>VLOOKUP($A$1579,Raport2!$B$8:$T$280,4)</f>
        <v>78</v>
      </c>
      <c r="E1580" s="84">
        <f>VLOOKUP($A$1579,Raport2!$B$8:$T$280,5)</f>
        <v>76</v>
      </c>
      <c r="F1580" s="84">
        <f>VLOOKUP($A$1579,Raport2!$B$8:$T$280,6)</f>
        <v>74</v>
      </c>
      <c r="G1580" s="84">
        <f>VLOOKUP($A$1579,Raport2!$B$8:$T$280,7)</f>
        <v>76.5</v>
      </c>
      <c r="H1580" s="84">
        <f>VLOOKUP($A$1579,Raport2!$B$8:$T$280,8)</f>
        <v>84.5</v>
      </c>
      <c r="I1580" s="84">
        <f>VLOOKUP($A$1579,Raport2!$B$8:$T$280,9)</f>
        <v>79</v>
      </c>
      <c r="J1580" s="84">
        <f>VLOOKUP($A$1579,Raport2!$B$8:$T$280,10)</f>
        <v>84</v>
      </c>
      <c r="K1580" s="84">
        <f>VLOOKUP($A$1579,Raport2!$B$8:$T$280,11)</f>
        <v>85</v>
      </c>
      <c r="L1580" s="84">
        <f>VLOOKUP($A$1579,Raport2!$B$8:$T$280,12)</f>
        <v>82.5</v>
      </c>
      <c r="M1580" s="84">
        <f>VLOOKUP($A$1579,Raport2!$B$8:$T$280,13)</f>
        <v>78</v>
      </c>
      <c r="N1580" s="84">
        <f>VLOOKUP($A$1579,Raport2!$B$8:$T$280,14)</f>
        <v>82.5</v>
      </c>
      <c r="O1580" s="84">
        <f>VLOOKUP($A$1579,Raport2!$B$8:$T$280,15)</f>
        <v>76</v>
      </c>
      <c r="P1580" s="84">
        <f>VLOOKUP($A$1579,Raport2!$B$8:$T$280,16)</f>
        <v>78.5</v>
      </c>
      <c r="Q1580" s="84">
        <f>VLOOKUP($A$1579,Raport2!$B$8:$T$280,17)</f>
        <v>79.5</v>
      </c>
      <c r="R1580" s="84">
        <f>VLOOKUP($A$1579,Raport2!$B$8:$T$280,18)</f>
        <v>80</v>
      </c>
      <c r="S1580" s="38">
        <f t="shared" si="868"/>
        <v>1194</v>
      </c>
      <c r="T1580" s="38">
        <f t="shared" si="870"/>
        <v>79.599999999999994</v>
      </c>
      <c r="U1580" s="375"/>
      <c r="V1580" s="340"/>
    </row>
    <row r="1581" spans="1:22" ht="15" customHeight="1">
      <c r="A1581" s="361"/>
      <c r="B1581" s="342" t="str">
        <f>VLOOKUP($A$1579,PresensiMIPA!$A$7:$W$360,7)</f>
        <v>ARISKI NASRUL MUKMININ</v>
      </c>
      <c r="C1581" s="35" t="s">
        <v>22</v>
      </c>
      <c r="D1581" s="84">
        <f>VLOOKUP($A$1579,Raport3!$B$8:$T$280,4)</f>
        <v>79.5</v>
      </c>
      <c r="E1581" s="84">
        <f>VLOOKUP($A$1579,Raport3!$B$8:$T$280,5)</f>
        <v>78</v>
      </c>
      <c r="F1581" s="84">
        <f>VLOOKUP($A$1579,Raport3!$B$8:$T$280,6)</f>
        <v>79.5</v>
      </c>
      <c r="G1581" s="84">
        <f>VLOOKUP($A$1579,Raport3!$B$8:$T$280,7)</f>
        <v>80</v>
      </c>
      <c r="H1581" s="84">
        <f>VLOOKUP($A$1579,Raport3!$B$8:$T$280,8)</f>
        <v>79</v>
      </c>
      <c r="I1581" s="84">
        <f>VLOOKUP($A$1579,Raport3!$B$8:$T$280,9)</f>
        <v>83.5</v>
      </c>
      <c r="J1581" s="84">
        <f>VLOOKUP($A$1579,Raport3!$B$8:$T$280,10)</f>
        <v>87</v>
      </c>
      <c r="K1581" s="84">
        <f>VLOOKUP($A$1579,Raport3!$B$8:$T$280,11)</f>
        <v>84</v>
      </c>
      <c r="L1581" s="84">
        <f>VLOOKUP($A$1579,Raport3!$B$8:$T$280,12)</f>
        <v>81.5</v>
      </c>
      <c r="M1581" s="84">
        <f>VLOOKUP($A$1579,Raport3!$B$8:$T$280,13)</f>
        <v>80.5</v>
      </c>
      <c r="N1581" s="84">
        <f>VLOOKUP($A$1579,Raport3!$B$8:$T$280,14)</f>
        <v>84.5</v>
      </c>
      <c r="O1581" s="84">
        <f>VLOOKUP($A$1579,Raport3!$B$8:$T$280,15)</f>
        <v>74.5</v>
      </c>
      <c r="P1581" s="84">
        <f>VLOOKUP($A$1579,Raport3!$B$8:$T$280,16)</f>
        <v>79</v>
      </c>
      <c r="Q1581" s="84">
        <f>VLOOKUP($A$1579,Raport3!$B$8:$T$280,17)</f>
        <v>85.5</v>
      </c>
      <c r="R1581" s="84">
        <f>VLOOKUP($A$1579,Raport3!$B$8:$T$280,18)</f>
        <v>76.5</v>
      </c>
      <c r="S1581" s="38">
        <f t="shared" si="868"/>
        <v>1212.5</v>
      </c>
      <c r="T1581" s="38">
        <f t="shared" si="870"/>
        <v>80.83</v>
      </c>
      <c r="U1581" s="375"/>
      <c r="V1581" s="340"/>
    </row>
    <row r="1582" spans="1:22" ht="15" customHeight="1">
      <c r="A1582" s="361"/>
      <c r="B1582" s="342"/>
      <c r="C1582" s="35" t="s">
        <v>23</v>
      </c>
      <c r="D1582" s="84">
        <f>VLOOKUP($A$1579,Raport4!$B$8:$T$255,4)</f>
        <v>83.5</v>
      </c>
      <c r="E1582" s="84">
        <f>VLOOKUP($A$1579,Raport4!$B$8:$T$255,5)</f>
        <v>80.5</v>
      </c>
      <c r="F1582" s="84">
        <f>VLOOKUP($A$1579,Raport4!$B$8:$T$255,6)</f>
        <v>82.5</v>
      </c>
      <c r="G1582" s="84">
        <f>VLOOKUP($A$1579,Raport4!$B$8:$T$255,7)</f>
        <v>81</v>
      </c>
      <c r="H1582" s="84">
        <f>VLOOKUP($A$1579,Raport4!$B$8:$T$255,8)</f>
        <v>80</v>
      </c>
      <c r="I1582" s="84">
        <f>VLOOKUP($A$1579,Raport4!$B$8:$T$255,9)</f>
        <v>83.5</v>
      </c>
      <c r="J1582" s="84">
        <f>VLOOKUP($A$1579,Raport4!$B$8:$T$255,10)</f>
        <v>89</v>
      </c>
      <c r="K1582" s="84">
        <f>VLOOKUP($A$1579,Raport4!$B$8:$T$255,11)</f>
        <v>86</v>
      </c>
      <c r="L1582" s="84">
        <f>VLOOKUP($A$1579,Raport4!$B$8:$T$255,12)</f>
        <v>83</v>
      </c>
      <c r="M1582" s="84">
        <f>VLOOKUP($A$1579,Raport4!$B$8:$T$255,12)</f>
        <v>83</v>
      </c>
      <c r="N1582" s="84">
        <f>VLOOKUP($A$1579,Raport4!$B$8:$T$255,14)</f>
        <v>85.5</v>
      </c>
      <c r="O1582" s="84">
        <f>VLOOKUP($A$1579,Raport4!$B$8:$T$255,15)</f>
        <v>74.5</v>
      </c>
      <c r="P1582" s="84">
        <f>VLOOKUP($A$1579,Raport4!$B$8:$T$255,16)</f>
        <v>81.5</v>
      </c>
      <c r="Q1582" s="84">
        <f>VLOOKUP($A$1579,Raport4!$B$8:$T$255,17)</f>
        <v>85.5</v>
      </c>
      <c r="R1582" s="84">
        <f>VLOOKUP($A$1579,Raport4!$B$8:$T$255,18)</f>
        <v>80.5</v>
      </c>
      <c r="S1582" s="38">
        <f t="shared" si="868"/>
        <v>1239.5</v>
      </c>
      <c r="T1582" s="38">
        <f t="shared" si="870"/>
        <v>82.63</v>
      </c>
      <c r="U1582" s="375"/>
      <c r="V1582" s="340"/>
    </row>
    <row r="1583" spans="1:22" ht="15" customHeight="1">
      <c r="A1583" s="361"/>
      <c r="B1583" s="77" t="str">
        <f>VLOOKUP($A$1579,PresensiMIPA!$A$7:$W$360,4)</f>
        <v>3526032003040001</v>
      </c>
      <c r="C1583" s="35" t="s">
        <v>24</v>
      </c>
      <c r="D1583" s="84">
        <f>VLOOKUP($A$1579,Raport5!$B$8:$T$280,4)</f>
        <v>89</v>
      </c>
      <c r="E1583" s="84">
        <f>VLOOKUP($A$1579,Raport5!$B$8:$T$280,5)</f>
        <v>85.5</v>
      </c>
      <c r="F1583" s="84">
        <f>VLOOKUP($A$1579,Raport5!$B$8:$T$280,6)</f>
        <v>79</v>
      </c>
      <c r="G1583" s="84">
        <f>VLOOKUP($A$1579,Raport5!$B$8:$T$280,7)</f>
        <v>85.5</v>
      </c>
      <c r="H1583" s="84">
        <f>VLOOKUP($A$1579,Raport5!$B$8:$T$280,8)</f>
        <v>89.5</v>
      </c>
      <c r="I1583" s="84">
        <f>VLOOKUP($A$1579,Raport5!$B$8:$T$280,9)</f>
        <v>85</v>
      </c>
      <c r="J1583" s="84">
        <f>VLOOKUP($A$1579,Raport5!$B$8:$T$280,10)</f>
        <v>91.5</v>
      </c>
      <c r="K1583" s="84">
        <f>VLOOKUP($A$1579,Raport5!$B$8:$T$280,11)</f>
        <v>91.5</v>
      </c>
      <c r="L1583" s="84">
        <f>VLOOKUP($A$1579,Raport5!$B$8:$T$280,12)</f>
        <v>88</v>
      </c>
      <c r="M1583" s="84">
        <f>VLOOKUP($A$1579,Raport5!$B$8:$T$280,13)</f>
        <v>84</v>
      </c>
      <c r="N1583" s="84">
        <f>VLOOKUP($A$1579,Raport5!$B$8:$T$280,14)</f>
        <v>86.5</v>
      </c>
      <c r="O1583" s="84">
        <f>VLOOKUP($A$1579,Raport5!$B$8:$T$280,15)</f>
        <v>85.5</v>
      </c>
      <c r="P1583" s="84">
        <f>VLOOKUP($A$1579,Raport5!$B$8:$T$280,16)</f>
        <v>81.5</v>
      </c>
      <c r="Q1583" s="84">
        <f>VLOOKUP($A$1579,Raport5!$B$8:$T$280,17)</f>
        <v>85</v>
      </c>
      <c r="R1583" s="84">
        <f>VLOOKUP($A$1579,Raport5!$B$8:$T$280,18)</f>
        <v>84</v>
      </c>
      <c r="S1583" s="38">
        <f t="shared" si="868"/>
        <v>1291</v>
      </c>
      <c r="T1583" s="38">
        <f t="shared" si="870"/>
        <v>86.07</v>
      </c>
      <c r="U1583" s="375"/>
      <c r="V1583" s="340"/>
    </row>
    <row r="1584" spans="1:22" ht="15" customHeight="1">
      <c r="A1584" s="361"/>
      <c r="B1584" s="78">
        <f>VLOOKUP($A$1579,PresensiMIPA!$A$7:$W$360,2)</f>
        <v>12182</v>
      </c>
      <c r="C1584" s="35" t="s">
        <v>67</v>
      </c>
      <c r="D1584" s="84">
        <f>VLOOKUP($A$1579,Raport6!$B$8:$T$280,4)</f>
        <v>92.5</v>
      </c>
      <c r="E1584" s="84">
        <f>VLOOKUP($A$1579,Raport6!$B$8:$T$280,5)</f>
        <v>87.5</v>
      </c>
      <c r="F1584" s="84">
        <f>VLOOKUP($A$1579,Raport6!$B$8:$T$280,6)</f>
        <v>80.5</v>
      </c>
      <c r="G1584" s="84">
        <f>VLOOKUP($A$1579,Raport6!$B$8:$T$280,7)</f>
        <v>87</v>
      </c>
      <c r="H1584" s="84">
        <f>VLOOKUP($A$1579,Raport6!$B$8:$T$280,8)</f>
        <v>88</v>
      </c>
      <c r="I1584" s="84">
        <f>VLOOKUP($A$1579,Raport6!$B$8:$T$280,9)</f>
        <v>86.5</v>
      </c>
      <c r="J1584" s="84">
        <f>VLOOKUP($A$1579,Raport6!$B$8:$T$280,10)</f>
        <v>93.5</v>
      </c>
      <c r="K1584" s="84">
        <f>VLOOKUP($A$1579,Raport6!$B$8:$T$280,11)</f>
        <v>94.5</v>
      </c>
      <c r="L1584" s="84">
        <f>VLOOKUP($A$1579,Raport6!$B$8:$T$280,12)</f>
        <v>89.5</v>
      </c>
      <c r="M1584" s="84">
        <f>VLOOKUP($A$1579,Raport6!$B$8:$T$280,13)</f>
        <v>88</v>
      </c>
      <c r="N1584" s="84">
        <f>VLOOKUP($A$1579,Raport6!$B$8:$T$280,14)</f>
        <v>86.5</v>
      </c>
      <c r="O1584" s="84">
        <f>VLOOKUP($A$1579,Raport6!$B$8:$T$280,15)</f>
        <v>85</v>
      </c>
      <c r="P1584" s="84">
        <f>VLOOKUP($A$1579,Raport6!$B$8:$T$280,16)</f>
        <v>81.5</v>
      </c>
      <c r="Q1584" s="84">
        <f>VLOOKUP($A$1579,Raport6!$B$8:$T$280,17)</f>
        <v>85</v>
      </c>
      <c r="R1584" s="84">
        <f>VLOOKUP($A$1579,Raport6!$B$8:$T$280,18)</f>
        <v>83</v>
      </c>
      <c r="S1584" s="38">
        <f t="shared" si="868"/>
        <v>1308.5</v>
      </c>
      <c r="T1584" s="38">
        <f t="shared" si="870"/>
        <v>87.23</v>
      </c>
      <c r="U1584" s="375"/>
      <c r="V1584" s="340"/>
    </row>
    <row r="1585" spans="1:22" ht="15" customHeight="1">
      <c r="A1585" s="361"/>
      <c r="B1585" s="78" t="str">
        <f>VLOOKUP($A$1579,PresensiMIPA!$A$7:$W$360,3)</f>
        <v>0047793029</v>
      </c>
      <c r="C1585" s="28" t="s">
        <v>21</v>
      </c>
      <c r="D1585" s="40">
        <f t="shared" ref="D1585:S1585" si="871">ROUND(((D1579+D1580+D1581+D1582+D1583+D1584)/6),2)</f>
        <v>83.08</v>
      </c>
      <c r="E1585" s="40">
        <f t="shared" si="871"/>
        <v>80.42</v>
      </c>
      <c r="F1585" s="40">
        <f t="shared" si="871"/>
        <v>77.83</v>
      </c>
      <c r="G1585" s="40">
        <f t="shared" si="871"/>
        <v>80</v>
      </c>
      <c r="H1585" s="40">
        <f t="shared" si="871"/>
        <v>84.25</v>
      </c>
      <c r="I1585" s="40">
        <f t="shared" si="871"/>
        <v>82.08</v>
      </c>
      <c r="J1585" s="40">
        <f t="shared" si="871"/>
        <v>87.33</v>
      </c>
      <c r="K1585" s="40">
        <f t="shared" si="871"/>
        <v>87.42</v>
      </c>
      <c r="L1585" s="40">
        <f t="shared" si="871"/>
        <v>83.83</v>
      </c>
      <c r="M1585" s="40">
        <f t="shared" ref="M1585" si="872">ROUND(((M1579+M1580+M1581+M1582+M1583+M1584)/6),2)</f>
        <v>81.5</v>
      </c>
      <c r="N1585" s="40">
        <f t="shared" si="871"/>
        <v>83.5</v>
      </c>
      <c r="O1585" s="40">
        <f t="shared" si="871"/>
        <v>78.75</v>
      </c>
      <c r="P1585" s="40">
        <f t="shared" si="871"/>
        <v>79.25</v>
      </c>
      <c r="Q1585" s="40">
        <f t="shared" si="871"/>
        <v>82.92</v>
      </c>
      <c r="R1585" s="40">
        <f t="shared" si="871"/>
        <v>80.08</v>
      </c>
      <c r="S1585" s="39">
        <f t="shared" si="871"/>
        <v>1232.25</v>
      </c>
      <c r="T1585" s="40">
        <f t="shared" si="870"/>
        <v>82.15</v>
      </c>
      <c r="U1585" s="375"/>
      <c r="V1585" s="340"/>
    </row>
    <row r="1586" spans="1:22" ht="15" customHeight="1">
      <c r="A1586" s="361"/>
      <c r="B1586" s="78"/>
      <c r="C1586" s="28" t="s">
        <v>206</v>
      </c>
      <c r="D1586" s="79">
        <f>VLOOKUP($A$1579,'Nilai USP'!$B$8:$T$280,4)</f>
        <v>95</v>
      </c>
      <c r="E1586" s="79">
        <f>VLOOKUP($A$1579,'Nilai USP'!$B$8:$T$280,5)</f>
        <v>86.15384615384616</v>
      </c>
      <c r="F1586" s="79">
        <f>VLOOKUP($A$1579,'Nilai USP'!$B$8:$T$280,6)</f>
        <v>89</v>
      </c>
      <c r="G1586" s="79">
        <f>VLOOKUP($A$1579,'Nilai USP'!$B$8:$T$280,7)</f>
        <v>87</v>
      </c>
      <c r="H1586" s="79">
        <f>VLOOKUP($A$1579,'Nilai USP'!$B$8:$T$280,8)</f>
        <v>82</v>
      </c>
      <c r="I1586" s="79">
        <f>VLOOKUP($A$1579,'Nilai USP'!$B$8:$T$280,9)</f>
        <v>92</v>
      </c>
      <c r="J1586" s="79">
        <f>VLOOKUP($A$1579,'Nilai USP'!$B$8:$T$280,10)</f>
        <v>89</v>
      </c>
      <c r="K1586" s="79">
        <f>VLOOKUP($A$1579,'Nilai USP'!$B$8:$T$280,11)</f>
        <v>96</v>
      </c>
      <c r="L1586" s="79">
        <f>VLOOKUP($A$1579,'Nilai USP'!$B$8:$T$280,12)</f>
        <v>88</v>
      </c>
      <c r="M1586" s="79">
        <f>VLOOKUP($A$1579,'Nilai USP'!$B$8:$T$280,13)</f>
        <v>95.588235294117652</v>
      </c>
      <c r="N1586" s="79">
        <f>VLOOKUP($A$1579,'Nilai USP'!$B$8:$T$280,14)</f>
        <v>88</v>
      </c>
      <c r="O1586" s="79">
        <f>VLOOKUP($A$1579,'Nilai USP'!$B$8:$T$280,15)</f>
        <v>76</v>
      </c>
      <c r="P1586" s="79">
        <f>VLOOKUP($A$1579,'Nilai USP'!$B$8:$T$280,16)</f>
        <v>86</v>
      </c>
      <c r="Q1586" s="79">
        <f>VLOOKUP($A$1579,'Nilai USP'!$B$8:$T$280,17)</f>
        <v>83</v>
      </c>
      <c r="R1586" s="79">
        <f>VLOOKUP($A$1579,'Nilai USP'!$B$8:$T$280,18)</f>
        <v>88</v>
      </c>
      <c r="S1586" s="38">
        <f t="shared" ref="S1586:S1593" si="873">SUM(D1586:R1586)</f>
        <v>1320.7420814479638</v>
      </c>
      <c r="T1586" s="38">
        <f t="shared" si="870"/>
        <v>88.05</v>
      </c>
      <c r="U1586" s="375"/>
      <c r="V1586" s="340"/>
    </row>
    <row r="1587" spans="1:22" ht="15" customHeight="1" thickBot="1">
      <c r="A1587" s="362"/>
      <c r="B1587" s="29"/>
      <c r="C1587" s="37" t="s">
        <v>205</v>
      </c>
      <c r="D1587" s="41">
        <f t="shared" ref="D1587:R1587" si="874">ROUND((D1585*$V$6+D1586*$V$7),0)</f>
        <v>89</v>
      </c>
      <c r="E1587" s="41">
        <f t="shared" si="874"/>
        <v>83</v>
      </c>
      <c r="F1587" s="41">
        <f t="shared" si="874"/>
        <v>83</v>
      </c>
      <c r="G1587" s="41">
        <f t="shared" si="874"/>
        <v>84</v>
      </c>
      <c r="H1587" s="41">
        <f t="shared" si="874"/>
        <v>83</v>
      </c>
      <c r="I1587" s="41">
        <f t="shared" si="874"/>
        <v>87</v>
      </c>
      <c r="J1587" s="41">
        <f t="shared" si="874"/>
        <v>88</v>
      </c>
      <c r="K1587" s="41">
        <f t="shared" si="874"/>
        <v>92</v>
      </c>
      <c r="L1587" s="41">
        <f t="shared" si="874"/>
        <v>86</v>
      </c>
      <c r="M1587" s="41">
        <f t="shared" si="874"/>
        <v>89</v>
      </c>
      <c r="N1587" s="41">
        <f t="shared" si="874"/>
        <v>86</v>
      </c>
      <c r="O1587" s="41">
        <f t="shared" si="874"/>
        <v>77</v>
      </c>
      <c r="P1587" s="41">
        <f t="shared" si="874"/>
        <v>83</v>
      </c>
      <c r="Q1587" s="41">
        <f t="shared" si="874"/>
        <v>83</v>
      </c>
      <c r="R1587" s="41">
        <f t="shared" si="874"/>
        <v>84</v>
      </c>
      <c r="S1587" s="41">
        <f t="shared" si="873"/>
        <v>1277</v>
      </c>
      <c r="T1587" s="41">
        <f t="shared" si="870"/>
        <v>85.13</v>
      </c>
      <c r="U1587" s="376"/>
      <c r="V1587" s="341"/>
    </row>
    <row r="1588" spans="1:22" ht="15" customHeight="1" thickTop="1">
      <c r="A1588" s="377">
        <v>176</v>
      </c>
      <c r="B1588" s="26"/>
      <c r="C1588" s="34" t="s">
        <v>34</v>
      </c>
      <c r="D1588" s="83">
        <f>VLOOKUP($A$1588,Raport1!$B$8:$T$280,4)</f>
        <v>82</v>
      </c>
      <c r="E1588" s="83">
        <f>VLOOKUP($A$1588,Raport1!$B$8:$T$280,5)</f>
        <v>79</v>
      </c>
      <c r="F1588" s="83">
        <f>VLOOKUP($A$1588,Raport1!$B$8:$T$280,6)</f>
        <v>80</v>
      </c>
      <c r="G1588" s="83">
        <f>VLOOKUP($A$1588,Raport1!$B$8:$T$280,7)</f>
        <v>83</v>
      </c>
      <c r="H1588" s="83">
        <f>VLOOKUP($A$1588,Raport1!$B$8:$T$280,8)</f>
        <v>88</v>
      </c>
      <c r="I1588" s="83">
        <f>VLOOKUP($A$1588,Raport1!$B$8:$T$280,9)</f>
        <v>81.5</v>
      </c>
      <c r="J1588" s="83">
        <f>VLOOKUP($A$1588,Raport1!$B$8:$T$280,10)</f>
        <v>88</v>
      </c>
      <c r="K1588" s="83">
        <f>VLOOKUP($A$1588,Raport1!$B$8:$T$280,11)</f>
        <v>81</v>
      </c>
      <c r="L1588" s="83">
        <f>VLOOKUP($A$1588,Raport1!$B$8:$T$280,12)</f>
        <v>81.5</v>
      </c>
      <c r="M1588" s="83">
        <f>VLOOKUP($A$1588,Raport1!$B$8:$T$280,13)</f>
        <v>75</v>
      </c>
      <c r="N1588" s="83">
        <f>VLOOKUP($A$1588,Raport1!$B$8:$T$280,14)</f>
        <v>83</v>
      </c>
      <c r="O1588" s="83">
        <f>VLOOKUP($A$1588,Raport1!$B$8:$T$280,15)</f>
        <v>79.5</v>
      </c>
      <c r="P1588" s="83">
        <f>VLOOKUP($A$1588,Raport1!$B$8:$T$280,16)</f>
        <v>83.5</v>
      </c>
      <c r="Q1588" s="83">
        <f>VLOOKUP($A$1588,Raport1!$B$8:$T$280,17)</f>
        <v>81.5</v>
      </c>
      <c r="R1588" s="83">
        <f>VLOOKUP($A$1588,Raport1!$B$8:$T$280,18)</f>
        <v>79.5</v>
      </c>
      <c r="S1588" s="80">
        <f t="shared" si="873"/>
        <v>1226</v>
      </c>
      <c r="T1588" s="80">
        <f t="shared" ref="T1588:T1596" si="875">ROUND(S1588/COUNT(D1588:R1588),2)</f>
        <v>81.73</v>
      </c>
      <c r="U1588" s="337" t="s">
        <v>203</v>
      </c>
      <c r="V1588" s="340" t="s">
        <v>33</v>
      </c>
    </row>
    <row r="1589" spans="1:22" ht="15" customHeight="1">
      <c r="A1589" s="361"/>
      <c r="B1589" s="26"/>
      <c r="C1589" s="35" t="s">
        <v>35</v>
      </c>
      <c r="D1589" s="84">
        <f>VLOOKUP($A$1588,Raport2!$B$8:$T$280,4)</f>
        <v>84</v>
      </c>
      <c r="E1589" s="84">
        <f>VLOOKUP($A$1588,Raport2!$B$8:$T$280,5)</f>
        <v>80</v>
      </c>
      <c r="F1589" s="84">
        <f>VLOOKUP($A$1588,Raport2!$B$8:$T$280,6)</f>
        <v>83</v>
      </c>
      <c r="G1589" s="84">
        <f>VLOOKUP($A$1588,Raport2!$B$8:$T$280,7)</f>
        <v>83</v>
      </c>
      <c r="H1589" s="84">
        <f>VLOOKUP($A$1588,Raport2!$B$8:$T$280,8)</f>
        <v>88</v>
      </c>
      <c r="I1589" s="84">
        <f>VLOOKUP($A$1588,Raport2!$B$8:$T$280,9)</f>
        <v>82</v>
      </c>
      <c r="J1589" s="84">
        <f>VLOOKUP($A$1588,Raport2!$B$8:$T$280,10)</f>
        <v>89</v>
      </c>
      <c r="K1589" s="84">
        <f>VLOOKUP($A$1588,Raport2!$B$8:$T$280,11)</f>
        <v>82</v>
      </c>
      <c r="L1589" s="84">
        <f>VLOOKUP($A$1588,Raport2!$B$8:$T$280,12)</f>
        <v>83.5</v>
      </c>
      <c r="M1589" s="84">
        <f>VLOOKUP($A$1588,Raport2!$B$8:$T$280,13)</f>
        <v>84</v>
      </c>
      <c r="N1589" s="84">
        <f>VLOOKUP($A$1588,Raport2!$B$8:$T$280,14)</f>
        <v>86</v>
      </c>
      <c r="O1589" s="84">
        <f>VLOOKUP($A$1588,Raport2!$B$8:$T$280,15)</f>
        <v>81.5</v>
      </c>
      <c r="P1589" s="84">
        <f>VLOOKUP($A$1588,Raport2!$B$8:$T$280,16)</f>
        <v>86</v>
      </c>
      <c r="Q1589" s="84">
        <f>VLOOKUP($A$1588,Raport2!$B$8:$T$280,17)</f>
        <v>84</v>
      </c>
      <c r="R1589" s="84">
        <f>VLOOKUP($A$1588,Raport2!$B$8:$T$280,18)</f>
        <v>87.5</v>
      </c>
      <c r="S1589" s="38">
        <f t="shared" si="873"/>
        <v>1263.5</v>
      </c>
      <c r="T1589" s="38">
        <f t="shared" si="875"/>
        <v>84.23</v>
      </c>
      <c r="U1589" s="375"/>
      <c r="V1589" s="340"/>
    </row>
    <row r="1590" spans="1:22" ht="15" customHeight="1">
      <c r="A1590" s="361"/>
      <c r="B1590" s="342" t="str">
        <f>VLOOKUP($A$1588,PresensiMIPA!$A$7:$W$360,7)</f>
        <v>ASLIN NURONIYAH</v>
      </c>
      <c r="C1590" s="35" t="s">
        <v>22</v>
      </c>
      <c r="D1590" s="84">
        <f>VLOOKUP($A$1588,Raport3!$B$8:$T$280,4)</f>
        <v>88</v>
      </c>
      <c r="E1590" s="84">
        <f>VLOOKUP($A$1588,Raport3!$B$8:$T$280,5)</f>
        <v>82.5</v>
      </c>
      <c r="F1590" s="84">
        <f>VLOOKUP($A$1588,Raport3!$B$8:$T$280,6)</f>
        <v>85</v>
      </c>
      <c r="G1590" s="84">
        <f>VLOOKUP($A$1588,Raport3!$B$8:$T$280,7)</f>
        <v>90</v>
      </c>
      <c r="H1590" s="84">
        <f>VLOOKUP($A$1588,Raport3!$B$8:$T$280,8)</f>
        <v>80</v>
      </c>
      <c r="I1590" s="84">
        <f>VLOOKUP($A$1588,Raport3!$B$8:$T$280,9)</f>
        <v>85</v>
      </c>
      <c r="J1590" s="84">
        <f>VLOOKUP($A$1588,Raport3!$B$8:$T$280,10)</f>
        <v>90</v>
      </c>
      <c r="K1590" s="84">
        <f>VLOOKUP($A$1588,Raport3!$B$8:$T$280,11)</f>
        <v>84</v>
      </c>
      <c r="L1590" s="84">
        <f>VLOOKUP($A$1588,Raport3!$B$8:$T$280,12)</f>
        <v>85</v>
      </c>
      <c r="M1590" s="84">
        <f>VLOOKUP($A$1588,Raport3!$B$8:$T$280,13)</f>
        <v>86.5</v>
      </c>
      <c r="N1590" s="84">
        <f>VLOOKUP($A$1588,Raport3!$B$8:$T$280,14)</f>
        <v>87</v>
      </c>
      <c r="O1590" s="84">
        <f>VLOOKUP($A$1588,Raport3!$B$8:$T$280,15)</f>
        <v>85</v>
      </c>
      <c r="P1590" s="84">
        <f>VLOOKUP($A$1588,Raport3!$B$8:$T$280,16)</f>
        <v>87</v>
      </c>
      <c r="Q1590" s="84">
        <f>VLOOKUP($A$1588,Raport3!$B$8:$T$280,17)</f>
        <v>85</v>
      </c>
      <c r="R1590" s="84">
        <f>VLOOKUP($A$1588,Raport3!$B$8:$T$280,18)</f>
        <v>87.5</v>
      </c>
      <c r="S1590" s="38">
        <f t="shared" si="873"/>
        <v>1287.5</v>
      </c>
      <c r="T1590" s="38">
        <f t="shared" si="875"/>
        <v>85.83</v>
      </c>
      <c r="U1590" s="375"/>
      <c r="V1590" s="340"/>
    </row>
    <row r="1591" spans="1:22" ht="15" customHeight="1">
      <c r="A1591" s="361"/>
      <c r="B1591" s="342"/>
      <c r="C1591" s="35" t="s">
        <v>23</v>
      </c>
      <c r="D1591" s="84">
        <f>VLOOKUP($A$1588,Raport4!$B$8:$T$255,4)</f>
        <v>88.5</v>
      </c>
      <c r="E1591" s="84">
        <f>VLOOKUP($A$1588,Raport4!$B$8:$T$255,5)</f>
        <v>91</v>
      </c>
      <c r="F1591" s="84">
        <f>VLOOKUP($A$1588,Raport4!$B$8:$T$255,6)</f>
        <v>85.5</v>
      </c>
      <c r="G1591" s="84">
        <f>VLOOKUP($A$1588,Raport4!$B$8:$T$255,7)</f>
        <v>91</v>
      </c>
      <c r="H1591" s="84">
        <f>VLOOKUP($A$1588,Raport4!$B$8:$T$255,8)</f>
        <v>85</v>
      </c>
      <c r="I1591" s="84">
        <f>VLOOKUP($A$1588,Raport4!$B$8:$T$255,9)</f>
        <v>85</v>
      </c>
      <c r="J1591" s="84">
        <f>VLOOKUP($A$1588,Raport4!$B$8:$T$255,10)</f>
        <v>94</v>
      </c>
      <c r="K1591" s="84">
        <f>VLOOKUP($A$1588,Raport4!$B$8:$T$255,11)</f>
        <v>86</v>
      </c>
      <c r="L1591" s="84">
        <f>VLOOKUP($A$1588,Raport4!$B$8:$T$255,12)</f>
        <v>89</v>
      </c>
      <c r="M1591" s="84">
        <f>VLOOKUP($A$1588,Raport4!$B$8:$T$255,12)</f>
        <v>89</v>
      </c>
      <c r="N1591" s="84">
        <f>VLOOKUP($A$1588,Raport4!$B$8:$T$255,14)</f>
        <v>89</v>
      </c>
      <c r="O1591" s="84">
        <f>VLOOKUP($A$1588,Raport4!$B$8:$T$255,15)</f>
        <v>85.5</v>
      </c>
      <c r="P1591" s="84">
        <f>VLOOKUP($A$1588,Raport4!$B$8:$T$255,16)</f>
        <v>87</v>
      </c>
      <c r="Q1591" s="84">
        <f>VLOOKUP($A$1588,Raport4!$B$8:$T$255,17)</f>
        <v>85.5</v>
      </c>
      <c r="R1591" s="84">
        <f>VLOOKUP($A$1588,Raport4!$B$8:$T$255,18)</f>
        <v>88.5</v>
      </c>
      <c r="S1591" s="38">
        <f t="shared" si="873"/>
        <v>1319.5</v>
      </c>
      <c r="T1591" s="38">
        <f t="shared" si="875"/>
        <v>87.97</v>
      </c>
      <c r="U1591" s="375"/>
      <c r="V1591" s="340"/>
    </row>
    <row r="1592" spans="1:22" ht="15" customHeight="1">
      <c r="A1592" s="361"/>
      <c r="B1592" s="77" t="str">
        <f>VLOOKUP($A$1588,PresensiMIPA!$A$7:$W$360,4)</f>
        <v>3526016907030001</v>
      </c>
      <c r="C1592" s="35" t="s">
        <v>24</v>
      </c>
      <c r="D1592" s="84">
        <f>VLOOKUP($A$1588,Raport5!$B$8:$T$280,4)</f>
        <v>91</v>
      </c>
      <c r="E1592" s="84">
        <f>VLOOKUP($A$1588,Raport5!$B$8:$T$280,5)</f>
        <v>94</v>
      </c>
      <c r="F1592" s="84">
        <f>VLOOKUP($A$1588,Raport5!$B$8:$T$280,6)</f>
        <v>92</v>
      </c>
      <c r="G1592" s="84">
        <f>VLOOKUP($A$1588,Raport5!$B$8:$T$280,7)</f>
        <v>93</v>
      </c>
      <c r="H1592" s="84">
        <f>VLOOKUP($A$1588,Raport5!$B$8:$T$280,8)</f>
        <v>93</v>
      </c>
      <c r="I1592" s="84">
        <f>VLOOKUP($A$1588,Raport5!$B$8:$T$280,9)</f>
        <v>85</v>
      </c>
      <c r="J1592" s="84">
        <f>VLOOKUP($A$1588,Raport5!$B$8:$T$280,10)</f>
        <v>95.5</v>
      </c>
      <c r="K1592" s="84">
        <f>VLOOKUP($A$1588,Raport5!$B$8:$T$280,11)</f>
        <v>91.5</v>
      </c>
      <c r="L1592" s="84">
        <f>VLOOKUP($A$1588,Raport5!$B$8:$T$280,12)</f>
        <v>91</v>
      </c>
      <c r="M1592" s="84">
        <f>VLOOKUP($A$1588,Raport5!$B$8:$T$280,13)</f>
        <v>92</v>
      </c>
      <c r="N1592" s="84">
        <f>VLOOKUP($A$1588,Raport5!$B$8:$T$280,14)</f>
        <v>90</v>
      </c>
      <c r="O1592" s="84">
        <f>VLOOKUP($A$1588,Raport5!$B$8:$T$280,15)</f>
        <v>85.5</v>
      </c>
      <c r="P1592" s="84">
        <f>VLOOKUP($A$1588,Raport5!$B$8:$T$280,16)</f>
        <v>90</v>
      </c>
      <c r="Q1592" s="84">
        <f>VLOOKUP($A$1588,Raport5!$B$8:$T$280,17)</f>
        <v>89</v>
      </c>
      <c r="R1592" s="84">
        <f>VLOOKUP($A$1588,Raport5!$B$8:$T$280,18)</f>
        <v>88.5</v>
      </c>
      <c r="S1592" s="38">
        <f t="shared" si="873"/>
        <v>1361</v>
      </c>
      <c r="T1592" s="38">
        <f t="shared" si="875"/>
        <v>90.73</v>
      </c>
      <c r="U1592" s="375"/>
      <c r="V1592" s="340"/>
    </row>
    <row r="1593" spans="1:22" ht="15" customHeight="1">
      <c r="A1593" s="361"/>
      <c r="B1593" s="78">
        <f>VLOOKUP($A$1588,PresensiMIPA!$A$7:$W$360,2)</f>
        <v>12185</v>
      </c>
      <c r="C1593" s="35" t="s">
        <v>67</v>
      </c>
      <c r="D1593" s="84">
        <f>VLOOKUP($A$1588,Raport6!$B$8:$T$280,4)</f>
        <v>95.5</v>
      </c>
      <c r="E1593" s="84">
        <f>VLOOKUP($A$1588,Raport6!$B$8:$T$280,5)</f>
        <v>96.5</v>
      </c>
      <c r="F1593" s="84">
        <f>VLOOKUP($A$1588,Raport6!$B$8:$T$280,6)</f>
        <v>93.5</v>
      </c>
      <c r="G1593" s="84">
        <f>VLOOKUP($A$1588,Raport6!$B$8:$T$280,7)</f>
        <v>93.5</v>
      </c>
      <c r="H1593" s="84">
        <f>VLOOKUP($A$1588,Raport6!$B$8:$T$280,8)</f>
        <v>93</v>
      </c>
      <c r="I1593" s="84">
        <f>VLOOKUP($A$1588,Raport6!$B$8:$T$280,9)</f>
        <v>86.5</v>
      </c>
      <c r="J1593" s="84">
        <f>VLOOKUP($A$1588,Raport6!$B$8:$T$280,10)</f>
        <v>98</v>
      </c>
      <c r="K1593" s="84">
        <f>VLOOKUP($A$1588,Raport6!$B$8:$T$280,11)</f>
        <v>94.5</v>
      </c>
      <c r="L1593" s="84">
        <f>VLOOKUP($A$1588,Raport6!$B$8:$T$280,12)</f>
        <v>92.5</v>
      </c>
      <c r="M1593" s="84">
        <f>VLOOKUP($A$1588,Raport6!$B$8:$T$280,13)</f>
        <v>96</v>
      </c>
      <c r="N1593" s="84">
        <f>VLOOKUP($A$1588,Raport6!$B$8:$T$280,14)</f>
        <v>87.5</v>
      </c>
      <c r="O1593" s="84">
        <f>VLOOKUP($A$1588,Raport6!$B$8:$T$280,15)</f>
        <v>86</v>
      </c>
      <c r="P1593" s="84">
        <f>VLOOKUP($A$1588,Raport6!$B$8:$T$280,16)</f>
        <v>90</v>
      </c>
      <c r="Q1593" s="84">
        <f>VLOOKUP($A$1588,Raport6!$B$8:$T$280,17)</f>
        <v>89</v>
      </c>
      <c r="R1593" s="84">
        <f>VLOOKUP($A$1588,Raport6!$B$8:$T$280,18)</f>
        <v>91</v>
      </c>
      <c r="S1593" s="38">
        <f t="shared" si="873"/>
        <v>1383</v>
      </c>
      <c r="T1593" s="38">
        <f t="shared" si="875"/>
        <v>92.2</v>
      </c>
      <c r="U1593" s="375"/>
      <c r="V1593" s="340"/>
    </row>
    <row r="1594" spans="1:22" ht="15" customHeight="1">
      <c r="A1594" s="361"/>
      <c r="B1594" s="78" t="str">
        <f>VLOOKUP($A$1588,PresensiMIPA!$A$7:$W$360,3)</f>
        <v>0039584530</v>
      </c>
      <c r="C1594" s="28" t="s">
        <v>21</v>
      </c>
      <c r="D1594" s="40">
        <f t="shared" ref="D1594:S1594" si="876">ROUND(((D1588+D1589+D1590+D1591+D1592+D1593)/6),2)</f>
        <v>88.17</v>
      </c>
      <c r="E1594" s="40">
        <f t="shared" si="876"/>
        <v>87.17</v>
      </c>
      <c r="F1594" s="40">
        <f t="shared" si="876"/>
        <v>86.5</v>
      </c>
      <c r="G1594" s="40">
        <f t="shared" si="876"/>
        <v>88.92</v>
      </c>
      <c r="H1594" s="40">
        <f t="shared" si="876"/>
        <v>87.83</v>
      </c>
      <c r="I1594" s="40">
        <f t="shared" si="876"/>
        <v>84.17</v>
      </c>
      <c r="J1594" s="40">
        <f t="shared" si="876"/>
        <v>92.42</v>
      </c>
      <c r="K1594" s="40">
        <f t="shared" si="876"/>
        <v>86.5</v>
      </c>
      <c r="L1594" s="40">
        <f t="shared" si="876"/>
        <v>87.08</v>
      </c>
      <c r="M1594" s="40">
        <f t="shared" ref="M1594" si="877">ROUND(((M1588+M1589+M1590+M1591+M1592+M1593)/6),2)</f>
        <v>87.08</v>
      </c>
      <c r="N1594" s="40">
        <f t="shared" si="876"/>
        <v>87.08</v>
      </c>
      <c r="O1594" s="40">
        <f t="shared" si="876"/>
        <v>83.83</v>
      </c>
      <c r="P1594" s="40">
        <f t="shared" si="876"/>
        <v>87.25</v>
      </c>
      <c r="Q1594" s="40">
        <f t="shared" si="876"/>
        <v>85.67</v>
      </c>
      <c r="R1594" s="40">
        <f t="shared" si="876"/>
        <v>87.08</v>
      </c>
      <c r="S1594" s="39">
        <f t="shared" si="876"/>
        <v>1306.75</v>
      </c>
      <c r="T1594" s="40">
        <f t="shared" si="875"/>
        <v>87.12</v>
      </c>
      <c r="U1594" s="375"/>
      <c r="V1594" s="340"/>
    </row>
    <row r="1595" spans="1:22" ht="15" customHeight="1">
      <c r="A1595" s="361"/>
      <c r="B1595" s="78"/>
      <c r="C1595" s="28" t="s">
        <v>206</v>
      </c>
      <c r="D1595" s="79">
        <f>VLOOKUP($A$1588,'Nilai USP'!$B$8:$T$280,4)</f>
        <v>96</v>
      </c>
      <c r="E1595" s="79">
        <f>VLOOKUP($A$1588,'Nilai USP'!$B$8:$T$280,5)</f>
        <v>87.692307692307693</v>
      </c>
      <c r="F1595" s="79">
        <f>VLOOKUP($A$1588,'Nilai USP'!$B$8:$T$280,6)</f>
        <v>94</v>
      </c>
      <c r="G1595" s="79">
        <f>VLOOKUP($A$1588,'Nilai USP'!$B$8:$T$280,7)</f>
        <v>86</v>
      </c>
      <c r="H1595" s="79">
        <f>VLOOKUP($A$1588,'Nilai USP'!$B$8:$T$280,8)</f>
        <v>83</v>
      </c>
      <c r="I1595" s="79">
        <f>VLOOKUP($A$1588,'Nilai USP'!$B$8:$T$280,9)</f>
        <v>94</v>
      </c>
      <c r="J1595" s="79">
        <f>VLOOKUP($A$1588,'Nilai USP'!$B$8:$T$280,10)</f>
        <v>99</v>
      </c>
      <c r="K1595" s="79">
        <f>VLOOKUP($A$1588,'Nilai USP'!$B$8:$T$280,11)</f>
        <v>91</v>
      </c>
      <c r="L1595" s="79">
        <f>VLOOKUP($A$1588,'Nilai USP'!$B$8:$T$280,12)</f>
        <v>88</v>
      </c>
      <c r="M1595" s="79">
        <f>VLOOKUP($A$1588,'Nilai USP'!$B$8:$T$280,13)</f>
        <v>96.470588235294116</v>
      </c>
      <c r="N1595" s="79">
        <f>VLOOKUP($A$1588,'Nilai USP'!$B$8:$T$280,14)</f>
        <v>88</v>
      </c>
      <c r="O1595" s="79">
        <f>VLOOKUP($A$1588,'Nilai USP'!$B$8:$T$280,15)</f>
        <v>85</v>
      </c>
      <c r="P1595" s="79">
        <f>VLOOKUP($A$1588,'Nilai USP'!$B$8:$T$280,16)</f>
        <v>87</v>
      </c>
      <c r="Q1595" s="79">
        <f>VLOOKUP($A$1588,'Nilai USP'!$B$8:$T$280,17)</f>
        <v>82</v>
      </c>
      <c r="R1595" s="79">
        <f>VLOOKUP($A$1588,'Nilai USP'!$B$8:$T$280,18)</f>
        <v>90</v>
      </c>
      <c r="S1595" s="38">
        <f t="shared" ref="S1595:S1602" si="878">SUM(D1595:R1595)</f>
        <v>1347.1628959276018</v>
      </c>
      <c r="T1595" s="38">
        <f t="shared" si="875"/>
        <v>89.81</v>
      </c>
      <c r="U1595" s="375"/>
      <c r="V1595" s="340"/>
    </row>
    <row r="1596" spans="1:22" ht="15" customHeight="1" thickBot="1">
      <c r="A1596" s="362"/>
      <c r="B1596" s="29"/>
      <c r="C1596" s="37" t="s">
        <v>205</v>
      </c>
      <c r="D1596" s="41">
        <f t="shared" ref="D1596:R1596" si="879">ROUND((D1594*$V$6+D1595*$V$7),0)</f>
        <v>92</v>
      </c>
      <c r="E1596" s="41">
        <f t="shared" si="879"/>
        <v>87</v>
      </c>
      <c r="F1596" s="41">
        <f t="shared" si="879"/>
        <v>90</v>
      </c>
      <c r="G1596" s="41">
        <f t="shared" si="879"/>
        <v>87</v>
      </c>
      <c r="H1596" s="41">
        <f t="shared" si="879"/>
        <v>85</v>
      </c>
      <c r="I1596" s="41">
        <f t="shared" si="879"/>
        <v>89</v>
      </c>
      <c r="J1596" s="41">
        <f t="shared" si="879"/>
        <v>96</v>
      </c>
      <c r="K1596" s="41">
        <f t="shared" si="879"/>
        <v>89</v>
      </c>
      <c r="L1596" s="41">
        <f t="shared" si="879"/>
        <v>88</v>
      </c>
      <c r="M1596" s="41">
        <f t="shared" si="879"/>
        <v>92</v>
      </c>
      <c r="N1596" s="41">
        <f t="shared" si="879"/>
        <v>88</v>
      </c>
      <c r="O1596" s="41">
        <f t="shared" si="879"/>
        <v>84</v>
      </c>
      <c r="P1596" s="41">
        <f t="shared" si="879"/>
        <v>87</v>
      </c>
      <c r="Q1596" s="41">
        <f t="shared" si="879"/>
        <v>84</v>
      </c>
      <c r="R1596" s="41">
        <f t="shared" si="879"/>
        <v>89</v>
      </c>
      <c r="S1596" s="41">
        <f t="shared" si="878"/>
        <v>1327</v>
      </c>
      <c r="T1596" s="41">
        <f t="shared" si="875"/>
        <v>88.47</v>
      </c>
      <c r="U1596" s="376"/>
      <c r="V1596" s="341"/>
    </row>
    <row r="1597" spans="1:22" ht="15" customHeight="1" thickTop="1">
      <c r="A1597" s="377">
        <v>177</v>
      </c>
      <c r="B1597" s="26"/>
      <c r="C1597" s="34" t="s">
        <v>34</v>
      </c>
      <c r="D1597" s="83">
        <f>VLOOKUP($A$1597,Raport1!$B$8:$T$280,4)</f>
        <v>73</v>
      </c>
      <c r="E1597" s="83">
        <f>VLOOKUP($A$1597,Raport1!$B$8:$T$280,5)</f>
        <v>73.5</v>
      </c>
      <c r="F1597" s="83">
        <f>VLOOKUP($A$1597,Raport1!$B$8:$T$280,6)</f>
        <v>72.5</v>
      </c>
      <c r="G1597" s="83">
        <f>VLOOKUP($A$1597,Raport1!$B$8:$T$280,7)</f>
        <v>66</v>
      </c>
      <c r="H1597" s="83">
        <f>VLOOKUP($A$1597,Raport1!$B$8:$T$280,8)</f>
        <v>73</v>
      </c>
      <c r="I1597" s="83">
        <f>VLOOKUP($A$1597,Raport1!$B$8:$T$280,9)</f>
        <v>78.5</v>
      </c>
      <c r="J1597" s="83">
        <f>VLOOKUP($A$1597,Raport1!$B$8:$T$280,10)</f>
        <v>78</v>
      </c>
      <c r="K1597" s="83">
        <f>VLOOKUP($A$1597,Raport1!$B$8:$T$280,11)</f>
        <v>82</v>
      </c>
      <c r="L1597" s="83">
        <f>VLOOKUP($A$1597,Raport1!$B$8:$T$280,12)</f>
        <v>77.5</v>
      </c>
      <c r="M1597" s="83">
        <f>VLOOKUP($A$1597,Raport1!$B$8:$T$280,13)</f>
        <v>72</v>
      </c>
      <c r="N1597" s="83">
        <f>VLOOKUP($A$1597,Raport1!$B$8:$T$280,14)</f>
        <v>77</v>
      </c>
      <c r="O1597" s="83">
        <f>VLOOKUP($A$1597,Raport1!$B$8:$T$280,15)</f>
        <v>71.5</v>
      </c>
      <c r="P1597" s="83">
        <f>VLOOKUP($A$1597,Raport1!$B$8:$T$280,16)</f>
        <v>71.5</v>
      </c>
      <c r="Q1597" s="83">
        <f>VLOOKUP($A$1597,Raport1!$B$8:$T$280,17)</f>
        <v>70.5</v>
      </c>
      <c r="R1597" s="83">
        <f>VLOOKUP($A$1597,Raport1!$B$8:$T$280,18)</f>
        <v>71</v>
      </c>
      <c r="S1597" s="80">
        <f t="shared" si="878"/>
        <v>1107.5</v>
      </c>
      <c r="T1597" s="80">
        <f t="shared" ref="T1597:T1605" si="880">ROUND(S1597/COUNT(D1597:R1597),2)</f>
        <v>73.83</v>
      </c>
      <c r="U1597" s="337" t="s">
        <v>203</v>
      </c>
      <c r="V1597" s="340" t="s">
        <v>33</v>
      </c>
    </row>
    <row r="1598" spans="1:22" ht="15" customHeight="1">
      <c r="A1598" s="361"/>
      <c r="B1598" s="26"/>
      <c r="C1598" s="35" t="s">
        <v>35</v>
      </c>
      <c r="D1598" s="84">
        <f>VLOOKUP($A$1597,Raport2!$B$8:$T$280,4)</f>
        <v>75.5</v>
      </c>
      <c r="E1598" s="84">
        <f>VLOOKUP($A$1597,Raport2!$B$8:$T$280,5)</f>
        <v>74.5</v>
      </c>
      <c r="F1598" s="84">
        <f>VLOOKUP($A$1597,Raport2!$B$8:$T$280,6)</f>
        <v>73</v>
      </c>
      <c r="G1598" s="84">
        <f>VLOOKUP($A$1597,Raport2!$B$8:$T$280,7)</f>
        <v>74</v>
      </c>
      <c r="H1598" s="84">
        <f>VLOOKUP($A$1597,Raport2!$B$8:$T$280,8)</f>
        <v>73</v>
      </c>
      <c r="I1598" s="84">
        <f>VLOOKUP($A$1597,Raport2!$B$8:$T$280,9)</f>
        <v>79</v>
      </c>
      <c r="J1598" s="84">
        <f>VLOOKUP($A$1597,Raport2!$B$8:$T$280,10)</f>
        <v>83</v>
      </c>
      <c r="K1598" s="84">
        <f>VLOOKUP($A$1597,Raport2!$B$8:$T$280,11)</f>
        <v>83.5</v>
      </c>
      <c r="L1598" s="84">
        <f>VLOOKUP($A$1597,Raport2!$B$8:$T$280,12)</f>
        <v>80</v>
      </c>
      <c r="M1598" s="84">
        <f>VLOOKUP($A$1597,Raport2!$B$8:$T$280,13)</f>
        <v>73.5</v>
      </c>
      <c r="N1598" s="84">
        <f>VLOOKUP($A$1597,Raport2!$B$8:$T$280,14)</f>
        <v>82.5</v>
      </c>
      <c r="O1598" s="84">
        <f>VLOOKUP($A$1597,Raport2!$B$8:$T$280,15)</f>
        <v>72.5</v>
      </c>
      <c r="P1598" s="84">
        <f>VLOOKUP($A$1597,Raport2!$B$8:$T$280,16)</f>
        <v>78.5</v>
      </c>
      <c r="Q1598" s="84">
        <f>VLOOKUP($A$1597,Raport2!$B$8:$T$280,17)</f>
        <v>78.5</v>
      </c>
      <c r="R1598" s="84">
        <f>VLOOKUP($A$1597,Raport2!$B$8:$T$280,18)</f>
        <v>80.5</v>
      </c>
      <c r="S1598" s="38">
        <f t="shared" si="878"/>
        <v>1161.5</v>
      </c>
      <c r="T1598" s="38">
        <f t="shared" si="880"/>
        <v>77.430000000000007</v>
      </c>
      <c r="U1598" s="375"/>
      <c r="V1598" s="340"/>
    </row>
    <row r="1599" spans="1:22" ht="15" customHeight="1">
      <c r="A1599" s="361"/>
      <c r="B1599" s="342" t="str">
        <f>VLOOKUP($A$1597,PresensiMIPA!$A$7:$W$360,7)</f>
        <v>CHALAFA NAUFAL CAESAR</v>
      </c>
      <c r="C1599" s="35" t="s">
        <v>22</v>
      </c>
      <c r="D1599" s="84">
        <f>VLOOKUP($A$1597,Raport3!$B$8:$T$280,4)</f>
        <v>75</v>
      </c>
      <c r="E1599" s="84">
        <f>VLOOKUP($A$1597,Raport3!$B$8:$T$280,5)</f>
        <v>79</v>
      </c>
      <c r="F1599" s="84">
        <f>VLOOKUP($A$1597,Raport3!$B$8:$T$280,6)</f>
        <v>79</v>
      </c>
      <c r="G1599" s="84">
        <f>VLOOKUP($A$1597,Raport3!$B$8:$T$280,7)</f>
        <v>80</v>
      </c>
      <c r="H1599" s="84">
        <f>VLOOKUP($A$1597,Raport3!$B$8:$T$280,8)</f>
        <v>80</v>
      </c>
      <c r="I1599" s="84">
        <f>VLOOKUP($A$1597,Raport3!$B$8:$T$280,9)</f>
        <v>81.5</v>
      </c>
      <c r="J1599" s="84">
        <f>VLOOKUP($A$1597,Raport3!$B$8:$T$280,10)</f>
        <v>84</v>
      </c>
      <c r="K1599" s="84">
        <f>VLOOKUP($A$1597,Raport3!$B$8:$T$280,11)</f>
        <v>85</v>
      </c>
      <c r="L1599" s="84">
        <f>VLOOKUP($A$1597,Raport3!$B$8:$T$280,12)</f>
        <v>81</v>
      </c>
      <c r="M1599" s="84">
        <f>VLOOKUP($A$1597,Raport3!$B$8:$T$280,13)</f>
        <v>73</v>
      </c>
      <c r="N1599" s="84">
        <f>VLOOKUP($A$1597,Raport3!$B$8:$T$280,14)</f>
        <v>84</v>
      </c>
      <c r="O1599" s="84">
        <f>VLOOKUP($A$1597,Raport3!$B$8:$T$280,15)</f>
        <v>73</v>
      </c>
      <c r="P1599" s="84">
        <f>VLOOKUP($A$1597,Raport3!$B$8:$T$280,16)</f>
        <v>74</v>
      </c>
      <c r="Q1599" s="84">
        <f>VLOOKUP($A$1597,Raport3!$B$8:$T$280,17)</f>
        <v>79.5</v>
      </c>
      <c r="R1599" s="84">
        <f>VLOOKUP($A$1597,Raport3!$B$8:$T$280,18)</f>
        <v>70</v>
      </c>
      <c r="S1599" s="38">
        <f t="shared" si="878"/>
        <v>1178</v>
      </c>
      <c r="T1599" s="38">
        <f t="shared" si="880"/>
        <v>78.53</v>
      </c>
      <c r="U1599" s="375"/>
      <c r="V1599" s="340"/>
    </row>
    <row r="1600" spans="1:22" ht="15" customHeight="1">
      <c r="A1600" s="361"/>
      <c r="B1600" s="342"/>
      <c r="C1600" s="35" t="s">
        <v>23</v>
      </c>
      <c r="D1600" s="84">
        <f>VLOOKUP($A$1597,Raport4!$B$8:$T$255,4)</f>
        <v>80.5</v>
      </c>
      <c r="E1600" s="84">
        <f>VLOOKUP($A$1597,Raport4!$B$8:$T$255,5)</f>
        <v>83</v>
      </c>
      <c r="F1600" s="84">
        <f>VLOOKUP($A$1597,Raport4!$B$8:$T$255,6)</f>
        <v>80</v>
      </c>
      <c r="G1600" s="84">
        <f>VLOOKUP($A$1597,Raport4!$B$8:$T$255,7)</f>
        <v>80</v>
      </c>
      <c r="H1600" s="84">
        <f>VLOOKUP($A$1597,Raport4!$B$8:$T$255,8)</f>
        <v>80</v>
      </c>
      <c r="I1600" s="84">
        <f>VLOOKUP($A$1597,Raport4!$B$8:$T$255,9)</f>
        <v>83.5</v>
      </c>
      <c r="J1600" s="84">
        <f>VLOOKUP($A$1597,Raport4!$B$8:$T$255,10)</f>
        <v>88</v>
      </c>
      <c r="K1600" s="84">
        <f>VLOOKUP($A$1597,Raport4!$B$8:$T$255,11)</f>
        <v>86</v>
      </c>
      <c r="L1600" s="84">
        <f>VLOOKUP($A$1597,Raport4!$B$8:$T$255,12)</f>
        <v>80</v>
      </c>
      <c r="M1600" s="84">
        <f>VLOOKUP($A$1597,Raport4!$B$8:$T$255,12)</f>
        <v>80</v>
      </c>
      <c r="N1600" s="84">
        <f>VLOOKUP($A$1597,Raport4!$B$8:$T$255,14)</f>
        <v>76.5</v>
      </c>
      <c r="O1600" s="84">
        <f>VLOOKUP($A$1597,Raport4!$B$8:$T$255,15)</f>
        <v>72.5</v>
      </c>
      <c r="P1600" s="84">
        <f>VLOOKUP($A$1597,Raport4!$B$8:$T$255,16)</f>
        <v>77</v>
      </c>
      <c r="Q1600" s="84">
        <f>VLOOKUP($A$1597,Raport4!$B$8:$T$255,17)</f>
        <v>83.5</v>
      </c>
      <c r="R1600" s="84">
        <f>VLOOKUP($A$1597,Raport4!$B$8:$T$255,18)</f>
        <v>75.5</v>
      </c>
      <c r="S1600" s="38">
        <f t="shared" si="878"/>
        <v>1206</v>
      </c>
      <c r="T1600" s="38">
        <f t="shared" si="880"/>
        <v>80.400000000000006</v>
      </c>
      <c r="U1600" s="375"/>
      <c r="V1600" s="340"/>
    </row>
    <row r="1601" spans="1:22" ht="15" customHeight="1">
      <c r="A1601" s="361"/>
      <c r="B1601" s="77" t="str">
        <f>VLOOKUP($A$1597,PresensiMIPA!$A$7:$W$360,4)</f>
        <v>3526010708040003</v>
      </c>
      <c r="C1601" s="35" t="s">
        <v>24</v>
      </c>
      <c r="D1601" s="84">
        <f>VLOOKUP($A$1597,Raport5!$B$8:$T$280,4)</f>
        <v>87.5</v>
      </c>
      <c r="E1601" s="84">
        <f>VLOOKUP($A$1597,Raport5!$B$8:$T$280,5)</f>
        <v>85.5</v>
      </c>
      <c r="F1601" s="84">
        <f>VLOOKUP($A$1597,Raport5!$B$8:$T$280,6)</f>
        <v>77</v>
      </c>
      <c r="G1601" s="84">
        <f>VLOOKUP($A$1597,Raport5!$B$8:$T$280,7)</f>
        <v>85.5</v>
      </c>
      <c r="H1601" s="84">
        <f>VLOOKUP($A$1597,Raport5!$B$8:$T$280,8)</f>
        <v>87.5</v>
      </c>
      <c r="I1601" s="84">
        <f>VLOOKUP($A$1597,Raport5!$B$8:$T$280,9)</f>
        <v>84</v>
      </c>
      <c r="J1601" s="84">
        <f>VLOOKUP($A$1597,Raport5!$B$8:$T$280,10)</f>
        <v>90</v>
      </c>
      <c r="K1601" s="84">
        <f>VLOOKUP($A$1597,Raport5!$B$8:$T$280,11)</f>
        <v>91</v>
      </c>
      <c r="L1601" s="84">
        <f>VLOOKUP($A$1597,Raport5!$B$8:$T$280,12)</f>
        <v>88.5</v>
      </c>
      <c r="M1601" s="84">
        <f>VLOOKUP($A$1597,Raport5!$B$8:$T$280,13)</f>
        <v>80</v>
      </c>
      <c r="N1601" s="84">
        <f>VLOOKUP($A$1597,Raport5!$B$8:$T$280,14)</f>
        <v>81.5</v>
      </c>
      <c r="O1601" s="84">
        <f>VLOOKUP($A$1597,Raport5!$B$8:$T$280,15)</f>
        <v>90</v>
      </c>
      <c r="P1601" s="84">
        <f>VLOOKUP($A$1597,Raport5!$B$8:$T$280,16)</f>
        <v>77</v>
      </c>
      <c r="Q1601" s="84">
        <f>VLOOKUP($A$1597,Raport5!$B$8:$T$280,17)</f>
        <v>85</v>
      </c>
      <c r="R1601" s="84">
        <f>VLOOKUP($A$1597,Raport5!$B$8:$T$280,18)</f>
        <v>79</v>
      </c>
      <c r="S1601" s="38">
        <f t="shared" si="878"/>
        <v>1269</v>
      </c>
      <c r="T1601" s="38">
        <f t="shared" si="880"/>
        <v>84.6</v>
      </c>
      <c r="U1601" s="375"/>
      <c r="V1601" s="340"/>
    </row>
    <row r="1602" spans="1:22" ht="15" customHeight="1">
      <c r="A1602" s="361"/>
      <c r="B1602" s="78">
        <f>VLOOKUP($A$1597,PresensiMIPA!$A$7:$W$360,2)</f>
        <v>12197</v>
      </c>
      <c r="C1602" s="35" t="s">
        <v>67</v>
      </c>
      <c r="D1602" s="84">
        <f>VLOOKUP($A$1597,Raport6!$B$8:$T$280,4)</f>
        <v>92.5</v>
      </c>
      <c r="E1602" s="84">
        <f>VLOOKUP($A$1597,Raport6!$B$8:$T$280,5)</f>
        <v>91</v>
      </c>
      <c r="F1602" s="84">
        <f>VLOOKUP($A$1597,Raport6!$B$8:$T$280,6)</f>
        <v>78.5</v>
      </c>
      <c r="G1602" s="84">
        <f>VLOOKUP($A$1597,Raport6!$B$8:$T$280,7)</f>
        <v>87.5</v>
      </c>
      <c r="H1602" s="84">
        <f>VLOOKUP($A$1597,Raport6!$B$8:$T$280,8)</f>
        <v>90</v>
      </c>
      <c r="I1602" s="84">
        <f>VLOOKUP($A$1597,Raport6!$B$8:$T$280,9)</f>
        <v>82.5</v>
      </c>
      <c r="J1602" s="84">
        <f>VLOOKUP($A$1597,Raport6!$B$8:$T$280,10)</f>
        <v>93</v>
      </c>
      <c r="K1602" s="84">
        <f>VLOOKUP($A$1597,Raport6!$B$8:$T$280,11)</f>
        <v>94.5</v>
      </c>
      <c r="L1602" s="84">
        <f>VLOOKUP($A$1597,Raport6!$B$8:$T$280,12)</f>
        <v>90</v>
      </c>
      <c r="M1602" s="84">
        <f>VLOOKUP($A$1597,Raport6!$B$8:$T$280,13)</f>
        <v>84</v>
      </c>
      <c r="N1602" s="84">
        <f>VLOOKUP($A$1597,Raport6!$B$8:$T$280,14)</f>
        <v>85</v>
      </c>
      <c r="O1602" s="84">
        <f>VLOOKUP($A$1597,Raport6!$B$8:$T$280,15)</f>
        <v>88</v>
      </c>
      <c r="P1602" s="84">
        <f>VLOOKUP($A$1597,Raport6!$B$8:$T$280,16)</f>
        <v>77</v>
      </c>
      <c r="Q1602" s="84">
        <f>VLOOKUP($A$1597,Raport6!$B$8:$T$280,17)</f>
        <v>85</v>
      </c>
      <c r="R1602" s="84">
        <f>VLOOKUP($A$1597,Raport6!$B$8:$T$280,18)</f>
        <v>83</v>
      </c>
      <c r="S1602" s="38">
        <f t="shared" si="878"/>
        <v>1301.5</v>
      </c>
      <c r="T1602" s="38">
        <f t="shared" si="880"/>
        <v>86.77</v>
      </c>
      <c r="U1602" s="375"/>
      <c r="V1602" s="340"/>
    </row>
    <row r="1603" spans="1:22" ht="15" customHeight="1">
      <c r="A1603" s="361"/>
      <c r="B1603" s="78" t="str">
        <f>VLOOKUP($A$1597,PresensiMIPA!$A$7:$W$360,3)</f>
        <v>0042550099</v>
      </c>
      <c r="C1603" s="28" t="s">
        <v>21</v>
      </c>
      <c r="D1603" s="40">
        <f t="shared" ref="D1603:S1603" si="881">ROUND(((D1597+D1598+D1599+D1600+D1601+D1602)/6),2)</f>
        <v>80.67</v>
      </c>
      <c r="E1603" s="40">
        <f t="shared" si="881"/>
        <v>81.08</v>
      </c>
      <c r="F1603" s="40">
        <f t="shared" si="881"/>
        <v>76.67</v>
      </c>
      <c r="G1603" s="40">
        <f t="shared" si="881"/>
        <v>78.83</v>
      </c>
      <c r="H1603" s="40">
        <f t="shared" si="881"/>
        <v>80.58</v>
      </c>
      <c r="I1603" s="40">
        <f t="shared" si="881"/>
        <v>81.5</v>
      </c>
      <c r="J1603" s="40">
        <f t="shared" si="881"/>
        <v>86</v>
      </c>
      <c r="K1603" s="40">
        <f t="shared" si="881"/>
        <v>87</v>
      </c>
      <c r="L1603" s="40">
        <f t="shared" si="881"/>
        <v>82.83</v>
      </c>
      <c r="M1603" s="40">
        <f t="shared" ref="M1603" si="882">ROUND(((M1597+M1598+M1599+M1600+M1601+M1602)/6),2)</f>
        <v>77.08</v>
      </c>
      <c r="N1603" s="40">
        <f t="shared" si="881"/>
        <v>81.08</v>
      </c>
      <c r="O1603" s="40">
        <f t="shared" si="881"/>
        <v>77.92</v>
      </c>
      <c r="P1603" s="40">
        <f t="shared" si="881"/>
        <v>75.83</v>
      </c>
      <c r="Q1603" s="40">
        <f t="shared" si="881"/>
        <v>80.33</v>
      </c>
      <c r="R1603" s="40">
        <f t="shared" si="881"/>
        <v>76.5</v>
      </c>
      <c r="S1603" s="39">
        <f t="shared" si="881"/>
        <v>1203.92</v>
      </c>
      <c r="T1603" s="40">
        <f t="shared" si="880"/>
        <v>80.260000000000005</v>
      </c>
      <c r="U1603" s="375"/>
      <c r="V1603" s="340"/>
    </row>
    <row r="1604" spans="1:22" ht="15" customHeight="1">
      <c r="A1604" s="361"/>
      <c r="B1604" s="78"/>
      <c r="C1604" s="28" t="s">
        <v>206</v>
      </c>
      <c r="D1604" s="79">
        <f>VLOOKUP($A$1597,'Nilai USP'!$B$8:$T$280,4)</f>
        <v>94</v>
      </c>
      <c r="E1604" s="79">
        <f>VLOOKUP($A$1597,'Nilai USP'!$B$8:$T$280,5)</f>
        <v>86.92307692307692</v>
      </c>
      <c r="F1604" s="79">
        <f>VLOOKUP($A$1597,'Nilai USP'!$B$8:$T$280,6)</f>
        <v>89</v>
      </c>
      <c r="G1604" s="79">
        <f>VLOOKUP($A$1597,'Nilai USP'!$B$8:$T$280,7)</f>
        <v>78</v>
      </c>
      <c r="H1604" s="79">
        <f>VLOOKUP($A$1597,'Nilai USP'!$B$8:$T$280,8)</f>
        <v>83</v>
      </c>
      <c r="I1604" s="79">
        <f>VLOOKUP($A$1597,'Nilai USP'!$B$8:$T$280,9)</f>
        <v>93</v>
      </c>
      <c r="J1604" s="79">
        <f>VLOOKUP($A$1597,'Nilai USP'!$B$8:$T$280,10)</f>
        <v>92</v>
      </c>
      <c r="K1604" s="79">
        <f>VLOOKUP($A$1597,'Nilai USP'!$B$8:$T$280,11)</f>
        <v>89</v>
      </c>
      <c r="L1604" s="79">
        <f>VLOOKUP($A$1597,'Nilai USP'!$B$8:$T$280,12)</f>
        <v>88</v>
      </c>
      <c r="M1604" s="79">
        <f>VLOOKUP($A$1597,'Nilai USP'!$B$8:$T$280,13)</f>
        <v>96.470588235294116</v>
      </c>
      <c r="N1604" s="79">
        <f>VLOOKUP($A$1597,'Nilai USP'!$B$8:$T$280,14)</f>
        <v>88</v>
      </c>
      <c r="O1604" s="79">
        <f>VLOOKUP($A$1597,'Nilai USP'!$B$8:$T$280,15)</f>
        <v>76</v>
      </c>
      <c r="P1604" s="79">
        <f>VLOOKUP($A$1597,'Nilai USP'!$B$8:$T$280,16)</f>
        <v>84</v>
      </c>
      <c r="Q1604" s="79">
        <f>VLOOKUP($A$1597,'Nilai USP'!$B$8:$T$280,17)</f>
        <v>80</v>
      </c>
      <c r="R1604" s="79">
        <f>VLOOKUP($A$1597,'Nilai USP'!$B$8:$T$280,18)</f>
        <v>87</v>
      </c>
      <c r="S1604" s="38">
        <f t="shared" ref="S1604:S1611" si="883">SUM(D1604:R1604)</f>
        <v>1304.393665158371</v>
      </c>
      <c r="T1604" s="38">
        <f t="shared" si="880"/>
        <v>86.96</v>
      </c>
      <c r="U1604" s="375"/>
      <c r="V1604" s="340"/>
    </row>
    <row r="1605" spans="1:22" ht="15" customHeight="1" thickBot="1">
      <c r="A1605" s="362"/>
      <c r="B1605" s="29"/>
      <c r="C1605" s="37" t="s">
        <v>205</v>
      </c>
      <c r="D1605" s="41">
        <f t="shared" ref="D1605:R1605" si="884">ROUND((D1603*$V$6+D1604*$V$7),0)</f>
        <v>87</v>
      </c>
      <c r="E1605" s="41">
        <f t="shared" si="884"/>
        <v>84</v>
      </c>
      <c r="F1605" s="41">
        <f t="shared" si="884"/>
        <v>83</v>
      </c>
      <c r="G1605" s="41">
        <f t="shared" si="884"/>
        <v>78</v>
      </c>
      <c r="H1605" s="41">
        <f t="shared" si="884"/>
        <v>82</v>
      </c>
      <c r="I1605" s="41">
        <f t="shared" si="884"/>
        <v>87</v>
      </c>
      <c r="J1605" s="41">
        <f t="shared" si="884"/>
        <v>89</v>
      </c>
      <c r="K1605" s="41">
        <f t="shared" si="884"/>
        <v>88</v>
      </c>
      <c r="L1605" s="41">
        <f t="shared" si="884"/>
        <v>85</v>
      </c>
      <c r="M1605" s="41">
        <f t="shared" si="884"/>
        <v>87</v>
      </c>
      <c r="N1605" s="41">
        <f t="shared" si="884"/>
        <v>85</v>
      </c>
      <c r="O1605" s="41">
        <f t="shared" si="884"/>
        <v>77</v>
      </c>
      <c r="P1605" s="41">
        <f t="shared" si="884"/>
        <v>80</v>
      </c>
      <c r="Q1605" s="41">
        <f t="shared" si="884"/>
        <v>80</v>
      </c>
      <c r="R1605" s="41">
        <f t="shared" si="884"/>
        <v>82</v>
      </c>
      <c r="S1605" s="41">
        <f t="shared" si="883"/>
        <v>1254</v>
      </c>
      <c r="T1605" s="41">
        <f t="shared" si="880"/>
        <v>83.6</v>
      </c>
      <c r="U1605" s="376"/>
      <c r="V1605" s="341"/>
    </row>
    <row r="1606" spans="1:22" ht="15" customHeight="1" thickTop="1">
      <c r="A1606" s="377">
        <v>178</v>
      </c>
      <c r="B1606" s="26"/>
      <c r="C1606" s="34" t="s">
        <v>34</v>
      </c>
      <c r="D1606" s="83">
        <f>VLOOKUP($A$1606,Raport1!$B$8:$T$280,4)</f>
        <v>79.5</v>
      </c>
      <c r="E1606" s="83">
        <f>VLOOKUP($A$1606,Raport1!$B$8:$T$280,5)</f>
        <v>79</v>
      </c>
      <c r="F1606" s="83">
        <f>VLOOKUP($A$1606,Raport1!$B$8:$T$280,6)</f>
        <v>75</v>
      </c>
      <c r="G1606" s="83">
        <f>VLOOKUP($A$1606,Raport1!$B$8:$T$280,7)</f>
        <v>72</v>
      </c>
      <c r="H1606" s="83">
        <f>VLOOKUP($A$1606,Raport1!$B$8:$T$280,8)</f>
        <v>81</v>
      </c>
      <c r="I1606" s="83">
        <f>VLOOKUP($A$1606,Raport1!$B$8:$T$280,9)</f>
        <v>79.5</v>
      </c>
      <c r="J1606" s="83">
        <f>VLOOKUP($A$1606,Raport1!$B$8:$T$280,10)</f>
        <v>80</v>
      </c>
      <c r="K1606" s="83">
        <f>VLOOKUP($A$1606,Raport1!$B$8:$T$280,11)</f>
        <v>81.5</v>
      </c>
      <c r="L1606" s="83">
        <f>VLOOKUP($A$1606,Raport1!$B$8:$T$280,12)</f>
        <v>83</v>
      </c>
      <c r="M1606" s="83">
        <f>VLOOKUP($A$1606,Raport1!$B$8:$T$280,13)</f>
        <v>73.5</v>
      </c>
      <c r="N1606" s="83">
        <f>VLOOKUP($A$1606,Raport1!$B$8:$T$280,14)</f>
        <v>77</v>
      </c>
      <c r="O1606" s="83">
        <f>VLOOKUP($A$1606,Raport1!$B$8:$T$280,15)</f>
        <v>77</v>
      </c>
      <c r="P1606" s="83">
        <f>VLOOKUP($A$1606,Raport1!$B$8:$T$280,16)</f>
        <v>80.5</v>
      </c>
      <c r="Q1606" s="83">
        <f>VLOOKUP($A$1606,Raport1!$B$8:$T$280,17)</f>
        <v>76.5</v>
      </c>
      <c r="R1606" s="83">
        <f>VLOOKUP($A$1606,Raport1!$B$8:$T$280,18)</f>
        <v>79</v>
      </c>
      <c r="S1606" s="80">
        <f t="shared" si="883"/>
        <v>1174</v>
      </c>
      <c r="T1606" s="80">
        <f t="shared" ref="T1606:T1614" si="885">ROUND(S1606/COUNT(D1606:R1606),2)</f>
        <v>78.27</v>
      </c>
      <c r="U1606" s="337" t="s">
        <v>203</v>
      </c>
      <c r="V1606" s="340" t="s">
        <v>33</v>
      </c>
    </row>
    <row r="1607" spans="1:22" ht="15" customHeight="1">
      <c r="A1607" s="361"/>
      <c r="B1607" s="26"/>
      <c r="C1607" s="35" t="s">
        <v>35</v>
      </c>
      <c r="D1607" s="84">
        <f>VLOOKUP($A$1606,Raport2!$B$8:$T$280,4)</f>
        <v>82.5</v>
      </c>
      <c r="E1607" s="84">
        <f>VLOOKUP($A$1606,Raport2!$B$8:$T$280,5)</f>
        <v>79.5</v>
      </c>
      <c r="F1607" s="84">
        <f>VLOOKUP($A$1606,Raport2!$B$8:$T$280,6)</f>
        <v>74.5</v>
      </c>
      <c r="G1607" s="84">
        <f>VLOOKUP($A$1606,Raport2!$B$8:$T$280,7)</f>
        <v>75</v>
      </c>
      <c r="H1607" s="84">
        <f>VLOOKUP($A$1606,Raport2!$B$8:$T$280,8)</f>
        <v>81</v>
      </c>
      <c r="I1607" s="84">
        <f>VLOOKUP($A$1606,Raport2!$B$8:$T$280,9)</f>
        <v>81</v>
      </c>
      <c r="J1607" s="84">
        <f>VLOOKUP($A$1606,Raport2!$B$8:$T$280,10)</f>
        <v>86</v>
      </c>
      <c r="K1607" s="84">
        <f>VLOOKUP($A$1606,Raport2!$B$8:$T$280,11)</f>
        <v>83</v>
      </c>
      <c r="L1607" s="84">
        <f>VLOOKUP($A$1606,Raport2!$B$8:$T$280,12)</f>
        <v>85</v>
      </c>
      <c r="M1607" s="84">
        <f>VLOOKUP($A$1606,Raport2!$B$8:$T$280,13)</f>
        <v>77.5</v>
      </c>
      <c r="N1607" s="84">
        <f>VLOOKUP($A$1606,Raport2!$B$8:$T$280,14)</f>
        <v>83.5</v>
      </c>
      <c r="O1607" s="84">
        <f>VLOOKUP($A$1606,Raport2!$B$8:$T$280,15)</f>
        <v>77.5</v>
      </c>
      <c r="P1607" s="84">
        <f>VLOOKUP($A$1606,Raport2!$B$8:$T$280,16)</f>
        <v>82</v>
      </c>
      <c r="Q1607" s="84">
        <f>VLOOKUP($A$1606,Raport2!$B$8:$T$280,17)</f>
        <v>79.5</v>
      </c>
      <c r="R1607" s="84">
        <f>VLOOKUP($A$1606,Raport2!$B$8:$T$280,18)</f>
        <v>84.5</v>
      </c>
      <c r="S1607" s="38">
        <f t="shared" si="883"/>
        <v>1212</v>
      </c>
      <c r="T1607" s="38">
        <f t="shared" si="885"/>
        <v>80.8</v>
      </c>
      <c r="U1607" s="375"/>
      <c r="V1607" s="340"/>
    </row>
    <row r="1608" spans="1:22" ht="15" customHeight="1">
      <c r="A1608" s="361"/>
      <c r="B1608" s="342" t="str">
        <f>VLOOKUP($A$1606,PresensiMIPA!$A$7:$W$360,7)</f>
        <v>DIAN KRISNA FIRNANDA</v>
      </c>
      <c r="C1608" s="35" t="s">
        <v>22</v>
      </c>
      <c r="D1608" s="84">
        <f>VLOOKUP($A$1606,Raport3!$B$8:$T$280,4)</f>
        <v>84.5</v>
      </c>
      <c r="E1608" s="84">
        <f>VLOOKUP($A$1606,Raport3!$B$8:$T$280,5)</f>
        <v>81</v>
      </c>
      <c r="F1608" s="84">
        <f>VLOOKUP($A$1606,Raport3!$B$8:$T$280,6)</f>
        <v>82.5</v>
      </c>
      <c r="G1608" s="84">
        <f>VLOOKUP($A$1606,Raport3!$B$8:$T$280,7)</f>
        <v>80</v>
      </c>
      <c r="H1608" s="84">
        <f>VLOOKUP($A$1606,Raport3!$B$8:$T$280,8)</f>
        <v>80</v>
      </c>
      <c r="I1608" s="84">
        <f>VLOOKUP($A$1606,Raport3!$B$8:$T$280,9)</f>
        <v>85</v>
      </c>
      <c r="J1608" s="84">
        <f>VLOOKUP($A$1606,Raport3!$B$8:$T$280,10)</f>
        <v>87.5</v>
      </c>
      <c r="K1608" s="84">
        <f>VLOOKUP($A$1606,Raport3!$B$8:$T$280,11)</f>
        <v>84</v>
      </c>
      <c r="L1608" s="84">
        <f>VLOOKUP($A$1606,Raport3!$B$8:$T$280,12)</f>
        <v>85</v>
      </c>
      <c r="M1608" s="84">
        <f>VLOOKUP($A$1606,Raport3!$B$8:$T$280,13)</f>
        <v>80.5</v>
      </c>
      <c r="N1608" s="84">
        <f>VLOOKUP($A$1606,Raport3!$B$8:$T$280,14)</f>
        <v>85</v>
      </c>
      <c r="O1608" s="84">
        <f>VLOOKUP($A$1606,Raport3!$B$8:$T$280,15)</f>
        <v>85</v>
      </c>
      <c r="P1608" s="84">
        <f>VLOOKUP($A$1606,Raport3!$B$8:$T$280,16)</f>
        <v>86</v>
      </c>
      <c r="Q1608" s="84">
        <f>VLOOKUP($A$1606,Raport3!$B$8:$T$280,17)</f>
        <v>83</v>
      </c>
      <c r="R1608" s="84">
        <f>VLOOKUP($A$1606,Raport3!$B$8:$T$280,18)</f>
        <v>86.5</v>
      </c>
      <c r="S1608" s="38">
        <f t="shared" si="883"/>
        <v>1255.5</v>
      </c>
      <c r="T1608" s="38">
        <f t="shared" si="885"/>
        <v>83.7</v>
      </c>
      <c r="U1608" s="375"/>
      <c r="V1608" s="340"/>
    </row>
    <row r="1609" spans="1:22" ht="15" customHeight="1">
      <c r="A1609" s="361"/>
      <c r="B1609" s="342"/>
      <c r="C1609" s="35" t="s">
        <v>23</v>
      </c>
      <c r="D1609" s="84">
        <f>VLOOKUP($A$1606,Raport4!$B$8:$T$255,4)</f>
        <v>88</v>
      </c>
      <c r="E1609" s="84">
        <f>VLOOKUP($A$1606,Raport4!$B$8:$T$255,5)</f>
        <v>84</v>
      </c>
      <c r="F1609" s="84">
        <f>VLOOKUP($A$1606,Raport4!$B$8:$T$255,6)</f>
        <v>85</v>
      </c>
      <c r="G1609" s="84">
        <f>VLOOKUP($A$1606,Raport4!$B$8:$T$255,7)</f>
        <v>81</v>
      </c>
      <c r="H1609" s="84">
        <f>VLOOKUP($A$1606,Raport4!$B$8:$T$255,8)</f>
        <v>85</v>
      </c>
      <c r="I1609" s="84">
        <f>VLOOKUP($A$1606,Raport4!$B$8:$T$255,9)</f>
        <v>85</v>
      </c>
      <c r="J1609" s="84">
        <f>VLOOKUP($A$1606,Raport4!$B$8:$T$255,10)</f>
        <v>89.5</v>
      </c>
      <c r="K1609" s="84">
        <f>VLOOKUP($A$1606,Raport4!$B$8:$T$255,11)</f>
        <v>86</v>
      </c>
      <c r="L1609" s="84">
        <f>VLOOKUP($A$1606,Raport4!$B$8:$T$255,12)</f>
        <v>87</v>
      </c>
      <c r="M1609" s="84">
        <f>VLOOKUP($A$1606,Raport4!$B$8:$T$255,12)</f>
        <v>87</v>
      </c>
      <c r="N1609" s="84">
        <f>VLOOKUP($A$1606,Raport4!$B$8:$T$255,14)</f>
        <v>86</v>
      </c>
      <c r="O1609" s="84">
        <f>VLOOKUP($A$1606,Raport4!$B$8:$T$255,15)</f>
        <v>85</v>
      </c>
      <c r="P1609" s="84">
        <f>VLOOKUP($A$1606,Raport4!$B$8:$T$255,16)</f>
        <v>87</v>
      </c>
      <c r="Q1609" s="84">
        <f>VLOOKUP($A$1606,Raport4!$B$8:$T$255,17)</f>
        <v>88.5</v>
      </c>
      <c r="R1609" s="84">
        <f>VLOOKUP($A$1606,Raport4!$B$8:$T$255,18)</f>
        <v>87</v>
      </c>
      <c r="S1609" s="38">
        <f t="shared" si="883"/>
        <v>1291</v>
      </c>
      <c r="T1609" s="38">
        <f t="shared" si="885"/>
        <v>86.07</v>
      </c>
      <c r="U1609" s="375"/>
      <c r="V1609" s="340"/>
    </row>
    <row r="1610" spans="1:22" ht="15" customHeight="1">
      <c r="A1610" s="361"/>
      <c r="B1610" s="77" t="str">
        <f>VLOOKUP($A$1606,PresensiMIPA!$A$7:$W$360,4)</f>
        <v>3672034604040001</v>
      </c>
      <c r="C1610" s="35" t="s">
        <v>24</v>
      </c>
      <c r="D1610" s="84">
        <f>VLOOKUP($A$1606,Raport5!$B$8:$T$280,4)</f>
        <v>87.5</v>
      </c>
      <c r="E1610" s="84">
        <f>VLOOKUP($A$1606,Raport5!$B$8:$T$280,5)</f>
        <v>88.5</v>
      </c>
      <c r="F1610" s="84">
        <f>VLOOKUP($A$1606,Raport5!$B$8:$T$280,6)</f>
        <v>82.5</v>
      </c>
      <c r="G1610" s="84">
        <f>VLOOKUP($A$1606,Raport5!$B$8:$T$280,7)</f>
        <v>87</v>
      </c>
      <c r="H1610" s="84">
        <f>VLOOKUP($A$1606,Raport5!$B$8:$T$280,8)</f>
        <v>93</v>
      </c>
      <c r="I1610" s="84">
        <f>VLOOKUP($A$1606,Raport5!$B$8:$T$280,9)</f>
        <v>85</v>
      </c>
      <c r="J1610" s="84">
        <f>VLOOKUP($A$1606,Raport5!$B$8:$T$280,10)</f>
        <v>92</v>
      </c>
      <c r="K1610" s="84">
        <f>VLOOKUP($A$1606,Raport5!$B$8:$T$280,11)</f>
        <v>91</v>
      </c>
      <c r="L1610" s="84">
        <f>VLOOKUP($A$1606,Raport5!$B$8:$T$280,12)</f>
        <v>91</v>
      </c>
      <c r="M1610" s="84">
        <f>VLOOKUP($A$1606,Raport5!$B$8:$T$280,13)</f>
        <v>88</v>
      </c>
      <c r="N1610" s="84">
        <f>VLOOKUP($A$1606,Raport5!$B$8:$T$280,14)</f>
        <v>89</v>
      </c>
      <c r="O1610" s="84">
        <f>VLOOKUP($A$1606,Raport5!$B$8:$T$280,15)</f>
        <v>85.5</v>
      </c>
      <c r="P1610" s="84">
        <f>VLOOKUP($A$1606,Raport5!$B$8:$T$280,16)</f>
        <v>87</v>
      </c>
      <c r="Q1610" s="84">
        <f>VLOOKUP($A$1606,Raport5!$B$8:$T$280,17)</f>
        <v>80</v>
      </c>
      <c r="R1610" s="84">
        <f>VLOOKUP($A$1606,Raport5!$B$8:$T$280,18)</f>
        <v>88</v>
      </c>
      <c r="S1610" s="38">
        <f t="shared" si="883"/>
        <v>1315</v>
      </c>
      <c r="T1610" s="38">
        <f t="shared" si="885"/>
        <v>87.67</v>
      </c>
      <c r="U1610" s="375"/>
      <c r="V1610" s="340"/>
    </row>
    <row r="1611" spans="1:22" ht="15" customHeight="1">
      <c r="A1611" s="361"/>
      <c r="B1611" s="78">
        <f>VLOOKUP($A$1606,PresensiMIPA!$A$7:$W$360,2)</f>
        <v>12207</v>
      </c>
      <c r="C1611" s="35" t="s">
        <v>67</v>
      </c>
      <c r="D1611" s="84">
        <f>VLOOKUP($A$1606,Raport6!$B$8:$T$280,4)</f>
        <v>92.5</v>
      </c>
      <c r="E1611" s="84">
        <f>VLOOKUP($A$1606,Raport6!$B$8:$T$280,5)</f>
        <v>92.5</v>
      </c>
      <c r="F1611" s="84">
        <f>VLOOKUP($A$1606,Raport6!$B$8:$T$280,6)</f>
        <v>84</v>
      </c>
      <c r="G1611" s="84">
        <f>VLOOKUP($A$1606,Raport6!$B$8:$T$280,7)</f>
        <v>88.5</v>
      </c>
      <c r="H1611" s="84">
        <f>VLOOKUP($A$1606,Raport6!$B$8:$T$280,8)</f>
        <v>93.5</v>
      </c>
      <c r="I1611" s="84">
        <f>VLOOKUP($A$1606,Raport6!$B$8:$T$280,9)</f>
        <v>86.5</v>
      </c>
      <c r="J1611" s="84">
        <f>VLOOKUP($A$1606,Raport6!$B$8:$T$280,10)</f>
        <v>94.5</v>
      </c>
      <c r="K1611" s="84">
        <f>VLOOKUP($A$1606,Raport6!$B$8:$T$280,11)</f>
        <v>94.5</v>
      </c>
      <c r="L1611" s="84">
        <f>VLOOKUP($A$1606,Raport6!$B$8:$T$280,12)</f>
        <v>92</v>
      </c>
      <c r="M1611" s="84">
        <f>VLOOKUP($A$1606,Raport6!$B$8:$T$280,13)</f>
        <v>92</v>
      </c>
      <c r="N1611" s="84">
        <f>VLOOKUP($A$1606,Raport6!$B$8:$T$280,14)</f>
        <v>89.5</v>
      </c>
      <c r="O1611" s="84">
        <f>VLOOKUP($A$1606,Raport6!$B$8:$T$280,15)</f>
        <v>85</v>
      </c>
      <c r="P1611" s="84">
        <f>VLOOKUP($A$1606,Raport6!$B$8:$T$280,16)</f>
        <v>87</v>
      </c>
      <c r="Q1611" s="84">
        <f>VLOOKUP($A$1606,Raport6!$B$8:$T$280,17)</f>
        <v>80</v>
      </c>
      <c r="R1611" s="84">
        <f>VLOOKUP($A$1606,Raport6!$B$8:$T$280,18)</f>
        <v>93.5</v>
      </c>
      <c r="S1611" s="38">
        <f t="shared" si="883"/>
        <v>1345.5</v>
      </c>
      <c r="T1611" s="38">
        <f t="shared" si="885"/>
        <v>89.7</v>
      </c>
      <c r="U1611" s="375"/>
      <c r="V1611" s="340"/>
    </row>
    <row r="1612" spans="1:22" ht="15" customHeight="1">
      <c r="A1612" s="361"/>
      <c r="B1612" s="78" t="str">
        <f>VLOOKUP($A$1606,PresensiMIPA!$A$7:$W$360,3)</f>
        <v>0040894335</v>
      </c>
      <c r="C1612" s="28" t="s">
        <v>21</v>
      </c>
      <c r="D1612" s="40">
        <f t="shared" ref="D1612:S1612" si="886">ROUND(((D1606+D1607+D1608+D1609+D1610+D1611)/6),2)</f>
        <v>85.75</v>
      </c>
      <c r="E1612" s="40">
        <f t="shared" si="886"/>
        <v>84.08</v>
      </c>
      <c r="F1612" s="40">
        <f t="shared" si="886"/>
        <v>80.58</v>
      </c>
      <c r="G1612" s="40">
        <f t="shared" si="886"/>
        <v>80.58</v>
      </c>
      <c r="H1612" s="40">
        <f t="shared" si="886"/>
        <v>85.58</v>
      </c>
      <c r="I1612" s="40">
        <f t="shared" si="886"/>
        <v>83.67</v>
      </c>
      <c r="J1612" s="40">
        <f t="shared" si="886"/>
        <v>88.25</v>
      </c>
      <c r="K1612" s="40">
        <f t="shared" si="886"/>
        <v>86.67</v>
      </c>
      <c r="L1612" s="40">
        <f t="shared" si="886"/>
        <v>87.17</v>
      </c>
      <c r="M1612" s="40">
        <f t="shared" ref="M1612" si="887">ROUND(((M1606+M1607+M1608+M1609+M1610+M1611)/6),2)</f>
        <v>83.08</v>
      </c>
      <c r="N1612" s="40">
        <f t="shared" si="886"/>
        <v>85</v>
      </c>
      <c r="O1612" s="40">
        <f t="shared" si="886"/>
        <v>82.5</v>
      </c>
      <c r="P1612" s="40">
        <f t="shared" si="886"/>
        <v>84.92</v>
      </c>
      <c r="Q1612" s="40">
        <f t="shared" si="886"/>
        <v>81.25</v>
      </c>
      <c r="R1612" s="40">
        <f t="shared" si="886"/>
        <v>86.42</v>
      </c>
      <c r="S1612" s="39">
        <f t="shared" si="886"/>
        <v>1265.5</v>
      </c>
      <c r="T1612" s="40">
        <f t="shared" si="885"/>
        <v>84.37</v>
      </c>
      <c r="U1612" s="375"/>
      <c r="V1612" s="340"/>
    </row>
    <row r="1613" spans="1:22" ht="15" customHeight="1">
      <c r="A1613" s="361"/>
      <c r="B1613" s="78"/>
      <c r="C1613" s="28" t="s">
        <v>206</v>
      </c>
      <c r="D1613" s="79">
        <f>VLOOKUP($A$1606,'Nilai USP'!$B$8:$T$280,4)</f>
        <v>95</v>
      </c>
      <c r="E1613" s="79">
        <f>VLOOKUP($A$1606,'Nilai USP'!$B$8:$T$280,5)</f>
        <v>86.15384615384616</v>
      </c>
      <c r="F1613" s="79">
        <f>VLOOKUP($A$1606,'Nilai USP'!$B$8:$T$280,6)</f>
        <v>95</v>
      </c>
      <c r="G1613" s="79">
        <f>VLOOKUP($A$1606,'Nilai USP'!$B$8:$T$280,7)</f>
        <v>84</v>
      </c>
      <c r="H1613" s="79">
        <f>VLOOKUP($A$1606,'Nilai USP'!$B$8:$T$280,8)</f>
        <v>87</v>
      </c>
      <c r="I1613" s="79">
        <f>VLOOKUP($A$1606,'Nilai USP'!$B$8:$T$280,9)</f>
        <v>91</v>
      </c>
      <c r="J1613" s="79">
        <f>VLOOKUP($A$1606,'Nilai USP'!$B$8:$T$280,10)</f>
        <v>95</v>
      </c>
      <c r="K1613" s="79">
        <f>VLOOKUP($A$1606,'Nilai USP'!$B$8:$T$280,11)</f>
        <v>96</v>
      </c>
      <c r="L1613" s="79">
        <f>VLOOKUP($A$1606,'Nilai USP'!$B$8:$T$280,12)</f>
        <v>88</v>
      </c>
      <c r="M1613" s="79">
        <f>VLOOKUP($A$1606,'Nilai USP'!$B$8:$T$280,13)</f>
        <v>96.470588235294116</v>
      </c>
      <c r="N1613" s="79">
        <f>VLOOKUP($A$1606,'Nilai USP'!$B$8:$T$280,14)</f>
        <v>88</v>
      </c>
      <c r="O1613" s="79">
        <f>VLOOKUP($A$1606,'Nilai USP'!$B$8:$T$280,15)</f>
        <v>85</v>
      </c>
      <c r="P1613" s="79">
        <f>VLOOKUP($A$1606,'Nilai USP'!$B$8:$T$280,16)</f>
        <v>86</v>
      </c>
      <c r="Q1613" s="79">
        <f>VLOOKUP($A$1606,'Nilai USP'!$B$8:$T$280,17)</f>
        <v>81</v>
      </c>
      <c r="R1613" s="79">
        <f>VLOOKUP($A$1606,'Nilai USP'!$B$8:$T$280,18)</f>
        <v>89</v>
      </c>
      <c r="S1613" s="38">
        <f t="shared" ref="S1613:S1620" si="888">SUM(D1613:R1613)</f>
        <v>1342.6244343891403</v>
      </c>
      <c r="T1613" s="38">
        <f t="shared" si="885"/>
        <v>89.51</v>
      </c>
      <c r="U1613" s="375"/>
      <c r="V1613" s="340"/>
    </row>
    <row r="1614" spans="1:22" ht="15" customHeight="1" thickBot="1">
      <c r="A1614" s="362"/>
      <c r="B1614" s="29"/>
      <c r="C1614" s="37" t="s">
        <v>205</v>
      </c>
      <c r="D1614" s="41">
        <f t="shared" ref="D1614:R1614" si="889">ROUND((D1612*$V$6+D1613*$V$7),0)</f>
        <v>90</v>
      </c>
      <c r="E1614" s="41">
        <f t="shared" si="889"/>
        <v>85</v>
      </c>
      <c r="F1614" s="41">
        <f t="shared" si="889"/>
        <v>88</v>
      </c>
      <c r="G1614" s="41">
        <f t="shared" si="889"/>
        <v>82</v>
      </c>
      <c r="H1614" s="41">
        <f t="shared" si="889"/>
        <v>86</v>
      </c>
      <c r="I1614" s="41">
        <f t="shared" si="889"/>
        <v>87</v>
      </c>
      <c r="J1614" s="41">
        <f t="shared" si="889"/>
        <v>92</v>
      </c>
      <c r="K1614" s="41">
        <f t="shared" si="889"/>
        <v>91</v>
      </c>
      <c r="L1614" s="41">
        <f t="shared" si="889"/>
        <v>88</v>
      </c>
      <c r="M1614" s="41">
        <f t="shared" si="889"/>
        <v>90</v>
      </c>
      <c r="N1614" s="41">
        <f t="shared" si="889"/>
        <v>87</v>
      </c>
      <c r="O1614" s="41">
        <f t="shared" si="889"/>
        <v>84</v>
      </c>
      <c r="P1614" s="41">
        <f t="shared" si="889"/>
        <v>85</v>
      </c>
      <c r="Q1614" s="41">
        <f t="shared" si="889"/>
        <v>81</v>
      </c>
      <c r="R1614" s="41">
        <f t="shared" si="889"/>
        <v>88</v>
      </c>
      <c r="S1614" s="41">
        <f t="shared" si="888"/>
        <v>1304</v>
      </c>
      <c r="T1614" s="41">
        <f t="shared" si="885"/>
        <v>86.93</v>
      </c>
      <c r="U1614" s="376"/>
      <c r="V1614" s="341"/>
    </row>
    <row r="1615" spans="1:22" ht="15" customHeight="1" thickTop="1">
      <c r="A1615" s="377">
        <v>179</v>
      </c>
      <c r="B1615" s="26"/>
      <c r="C1615" s="34" t="s">
        <v>34</v>
      </c>
      <c r="D1615" s="83">
        <f>VLOOKUP($A$1615,Raport1!$B$8:$T$280,4)</f>
        <v>79</v>
      </c>
      <c r="E1615" s="83">
        <f>VLOOKUP($A$1615,Raport1!$B$8:$T$280,5)</f>
        <v>75.5</v>
      </c>
      <c r="F1615" s="83">
        <f>VLOOKUP($A$1615,Raport1!$B$8:$T$280,6)</f>
        <v>75</v>
      </c>
      <c r="G1615" s="83">
        <f>VLOOKUP($A$1615,Raport1!$B$8:$T$280,7)</f>
        <v>67.5</v>
      </c>
      <c r="H1615" s="83">
        <f>VLOOKUP($A$1615,Raport1!$B$8:$T$280,8)</f>
        <v>77</v>
      </c>
      <c r="I1615" s="83">
        <f>VLOOKUP($A$1615,Raport1!$B$8:$T$280,9)</f>
        <v>76</v>
      </c>
      <c r="J1615" s="83">
        <f>VLOOKUP($A$1615,Raport1!$B$8:$T$280,10)</f>
        <v>80</v>
      </c>
      <c r="K1615" s="83">
        <f>VLOOKUP($A$1615,Raport1!$B$8:$T$280,11)</f>
        <v>80</v>
      </c>
      <c r="L1615" s="83">
        <f>VLOOKUP($A$1615,Raport1!$B$8:$T$280,12)</f>
        <v>81</v>
      </c>
      <c r="M1615" s="83">
        <f>VLOOKUP($A$1615,Raport1!$B$8:$T$280,13)</f>
        <v>75</v>
      </c>
      <c r="N1615" s="83">
        <f>VLOOKUP($A$1615,Raport1!$B$8:$T$280,14)</f>
        <v>76.5</v>
      </c>
      <c r="O1615" s="83">
        <f>VLOOKUP($A$1615,Raport1!$B$8:$T$280,15)</f>
        <v>72</v>
      </c>
      <c r="P1615" s="83">
        <f>VLOOKUP($A$1615,Raport1!$B$8:$T$280,16)</f>
        <v>77</v>
      </c>
      <c r="Q1615" s="83">
        <f>VLOOKUP($A$1615,Raport1!$B$8:$T$280,17)</f>
        <v>75</v>
      </c>
      <c r="R1615" s="83">
        <f>VLOOKUP($A$1615,Raport1!$B$8:$T$280,18)</f>
        <v>75.5</v>
      </c>
      <c r="S1615" s="80">
        <f t="shared" si="888"/>
        <v>1142</v>
      </c>
      <c r="T1615" s="80">
        <f t="shared" ref="T1615:T1623" si="890">ROUND(S1615/COUNT(D1615:R1615),2)</f>
        <v>76.13</v>
      </c>
      <c r="U1615" s="337" t="s">
        <v>203</v>
      </c>
      <c r="V1615" s="340" t="s">
        <v>33</v>
      </c>
    </row>
    <row r="1616" spans="1:22" ht="15" customHeight="1">
      <c r="A1616" s="361"/>
      <c r="B1616" s="26"/>
      <c r="C1616" s="35" t="s">
        <v>35</v>
      </c>
      <c r="D1616" s="84">
        <f>VLOOKUP($A$1615,Raport2!$B$8:$T$280,4)</f>
        <v>80.5</v>
      </c>
      <c r="E1616" s="84">
        <f>VLOOKUP($A$1615,Raport2!$B$8:$T$280,5)</f>
        <v>80.5</v>
      </c>
      <c r="F1616" s="84">
        <f>VLOOKUP($A$1615,Raport2!$B$8:$T$280,6)</f>
        <v>74.5</v>
      </c>
      <c r="G1616" s="84">
        <f>VLOOKUP($A$1615,Raport2!$B$8:$T$280,7)</f>
        <v>80</v>
      </c>
      <c r="H1616" s="84">
        <f>VLOOKUP($A$1615,Raport2!$B$8:$T$280,8)</f>
        <v>77</v>
      </c>
      <c r="I1616" s="84">
        <f>VLOOKUP($A$1615,Raport2!$B$8:$T$280,9)</f>
        <v>79</v>
      </c>
      <c r="J1616" s="84">
        <f>VLOOKUP($A$1615,Raport2!$B$8:$T$280,10)</f>
        <v>86</v>
      </c>
      <c r="K1616" s="84">
        <f>VLOOKUP($A$1615,Raport2!$B$8:$T$280,11)</f>
        <v>82</v>
      </c>
      <c r="L1616" s="84">
        <f>VLOOKUP($A$1615,Raport2!$B$8:$T$280,12)</f>
        <v>82.5</v>
      </c>
      <c r="M1616" s="84">
        <f>VLOOKUP($A$1615,Raport2!$B$8:$T$280,13)</f>
        <v>80.5</v>
      </c>
      <c r="N1616" s="84">
        <f>VLOOKUP($A$1615,Raport2!$B$8:$T$280,14)</f>
        <v>83</v>
      </c>
      <c r="O1616" s="84">
        <f>VLOOKUP($A$1615,Raport2!$B$8:$T$280,15)</f>
        <v>75</v>
      </c>
      <c r="P1616" s="84">
        <f>VLOOKUP($A$1615,Raport2!$B$8:$T$280,16)</f>
        <v>80.5</v>
      </c>
      <c r="Q1616" s="84">
        <f>VLOOKUP($A$1615,Raport2!$B$8:$T$280,17)</f>
        <v>80.5</v>
      </c>
      <c r="R1616" s="84">
        <f>VLOOKUP($A$1615,Raport2!$B$8:$T$280,18)</f>
        <v>81</v>
      </c>
      <c r="S1616" s="38">
        <f t="shared" si="888"/>
        <v>1202.5</v>
      </c>
      <c r="T1616" s="38">
        <f t="shared" si="890"/>
        <v>80.17</v>
      </c>
      <c r="U1616" s="375"/>
      <c r="V1616" s="340"/>
    </row>
    <row r="1617" spans="1:22" ht="15" customHeight="1">
      <c r="A1617" s="361"/>
      <c r="B1617" s="342" t="str">
        <f>VLOOKUP($A$1615,PresensiMIPA!$A$7:$W$360,7)</f>
        <v>DINDA HARIYANI</v>
      </c>
      <c r="C1617" s="35" t="s">
        <v>22</v>
      </c>
      <c r="D1617" s="84">
        <f>VLOOKUP($A$1615,Raport3!$B$8:$T$280,4)</f>
        <v>83.5</v>
      </c>
      <c r="E1617" s="84">
        <f>VLOOKUP($A$1615,Raport3!$B$8:$T$280,5)</f>
        <v>82.5</v>
      </c>
      <c r="F1617" s="84">
        <f>VLOOKUP($A$1615,Raport3!$B$8:$T$280,6)</f>
        <v>83.5</v>
      </c>
      <c r="G1617" s="84">
        <f>VLOOKUP($A$1615,Raport3!$B$8:$T$280,7)</f>
        <v>83</v>
      </c>
      <c r="H1617" s="84">
        <f>VLOOKUP($A$1615,Raport3!$B$8:$T$280,8)</f>
        <v>85</v>
      </c>
      <c r="I1617" s="84">
        <f>VLOOKUP($A$1615,Raport3!$B$8:$T$280,9)</f>
        <v>84.5</v>
      </c>
      <c r="J1617" s="84">
        <f>VLOOKUP($A$1615,Raport3!$B$8:$T$280,10)</f>
        <v>87.5</v>
      </c>
      <c r="K1617" s="84">
        <f>VLOOKUP($A$1615,Raport3!$B$8:$T$280,11)</f>
        <v>84</v>
      </c>
      <c r="L1617" s="84">
        <f>VLOOKUP($A$1615,Raport3!$B$8:$T$280,12)</f>
        <v>82</v>
      </c>
      <c r="M1617" s="84">
        <f>VLOOKUP($A$1615,Raport3!$B$8:$T$280,13)</f>
        <v>81.5</v>
      </c>
      <c r="N1617" s="84">
        <f>VLOOKUP($A$1615,Raport3!$B$8:$T$280,14)</f>
        <v>84</v>
      </c>
      <c r="O1617" s="84">
        <f>VLOOKUP($A$1615,Raport3!$B$8:$T$280,15)</f>
        <v>78</v>
      </c>
      <c r="P1617" s="84">
        <f>VLOOKUP($A$1615,Raport3!$B$8:$T$280,16)</f>
        <v>85</v>
      </c>
      <c r="Q1617" s="84">
        <f>VLOOKUP($A$1615,Raport3!$B$8:$T$280,17)</f>
        <v>81.5</v>
      </c>
      <c r="R1617" s="84">
        <f>VLOOKUP($A$1615,Raport3!$B$8:$T$280,18)</f>
        <v>81</v>
      </c>
      <c r="S1617" s="38">
        <f t="shared" si="888"/>
        <v>1246.5</v>
      </c>
      <c r="T1617" s="38">
        <f t="shared" si="890"/>
        <v>83.1</v>
      </c>
      <c r="U1617" s="375"/>
      <c r="V1617" s="340"/>
    </row>
    <row r="1618" spans="1:22" ht="15" customHeight="1">
      <c r="A1618" s="361"/>
      <c r="B1618" s="342"/>
      <c r="C1618" s="35" t="s">
        <v>23</v>
      </c>
      <c r="D1618" s="84">
        <f>VLOOKUP($A$1615,Raport4!$B$8:$T$255,4)</f>
        <v>84.5</v>
      </c>
      <c r="E1618" s="84">
        <f>VLOOKUP($A$1615,Raport4!$B$8:$T$255,5)</f>
        <v>87</v>
      </c>
      <c r="F1618" s="84">
        <f>VLOOKUP($A$1615,Raport4!$B$8:$T$255,6)</f>
        <v>85</v>
      </c>
      <c r="G1618" s="84">
        <f>VLOOKUP($A$1615,Raport4!$B$8:$T$255,7)</f>
        <v>84</v>
      </c>
      <c r="H1618" s="84">
        <f>VLOOKUP($A$1615,Raport4!$B$8:$T$255,8)</f>
        <v>85</v>
      </c>
      <c r="I1618" s="84">
        <f>VLOOKUP($A$1615,Raport4!$B$8:$T$255,9)</f>
        <v>85</v>
      </c>
      <c r="J1618" s="84">
        <f>VLOOKUP($A$1615,Raport4!$B$8:$T$255,10)</f>
        <v>92</v>
      </c>
      <c r="K1618" s="84">
        <f>VLOOKUP($A$1615,Raport4!$B$8:$T$255,11)</f>
        <v>86</v>
      </c>
      <c r="L1618" s="84">
        <f>VLOOKUP($A$1615,Raport4!$B$8:$T$255,12)</f>
        <v>87</v>
      </c>
      <c r="M1618" s="84">
        <f>VLOOKUP($A$1615,Raport4!$B$8:$T$255,12)</f>
        <v>87</v>
      </c>
      <c r="N1618" s="84">
        <f>VLOOKUP($A$1615,Raport4!$B$8:$T$255,14)</f>
        <v>85.5</v>
      </c>
      <c r="O1618" s="84">
        <f>VLOOKUP($A$1615,Raport4!$B$8:$T$255,15)</f>
        <v>79.5</v>
      </c>
      <c r="P1618" s="84">
        <f>VLOOKUP($A$1615,Raport4!$B$8:$T$255,16)</f>
        <v>85</v>
      </c>
      <c r="Q1618" s="84">
        <f>VLOOKUP($A$1615,Raport4!$B$8:$T$255,17)</f>
        <v>88</v>
      </c>
      <c r="R1618" s="84">
        <f>VLOOKUP($A$1615,Raport4!$B$8:$T$255,18)</f>
        <v>82.5</v>
      </c>
      <c r="S1618" s="38">
        <f t="shared" si="888"/>
        <v>1283</v>
      </c>
      <c r="T1618" s="38">
        <f t="shared" si="890"/>
        <v>85.53</v>
      </c>
      <c r="U1618" s="375"/>
      <c r="V1618" s="340"/>
    </row>
    <row r="1619" spans="1:22" ht="15" customHeight="1">
      <c r="A1619" s="361"/>
      <c r="B1619" s="77" t="str">
        <f>VLOOKUP($A$1615,PresensiMIPA!$A$7:$W$360,4)</f>
        <v>3526024501040000</v>
      </c>
      <c r="C1619" s="35" t="s">
        <v>24</v>
      </c>
      <c r="D1619" s="84">
        <f>VLOOKUP($A$1615,Raport5!$B$8:$T$280,4)</f>
        <v>92</v>
      </c>
      <c r="E1619" s="84">
        <f>VLOOKUP($A$1615,Raport5!$B$8:$T$280,5)</f>
        <v>88.5</v>
      </c>
      <c r="F1619" s="84">
        <f>VLOOKUP($A$1615,Raport5!$B$8:$T$280,6)</f>
        <v>80.5</v>
      </c>
      <c r="G1619" s="84">
        <f>VLOOKUP($A$1615,Raport5!$B$8:$T$280,7)</f>
        <v>87.5</v>
      </c>
      <c r="H1619" s="84">
        <f>VLOOKUP($A$1615,Raport5!$B$8:$T$280,8)</f>
        <v>93</v>
      </c>
      <c r="I1619" s="84">
        <f>VLOOKUP($A$1615,Raport5!$B$8:$T$280,9)</f>
        <v>85</v>
      </c>
      <c r="J1619" s="84">
        <f>VLOOKUP($A$1615,Raport5!$B$8:$T$280,10)</f>
        <v>93.5</v>
      </c>
      <c r="K1619" s="84">
        <f>VLOOKUP($A$1615,Raport5!$B$8:$T$280,11)</f>
        <v>91.5</v>
      </c>
      <c r="L1619" s="84">
        <f>VLOOKUP($A$1615,Raport5!$B$8:$T$280,12)</f>
        <v>88.5</v>
      </c>
      <c r="M1619" s="84">
        <f>VLOOKUP($A$1615,Raport5!$B$8:$T$280,13)</f>
        <v>88</v>
      </c>
      <c r="N1619" s="84">
        <f>VLOOKUP($A$1615,Raport5!$B$8:$T$280,14)</f>
        <v>88.5</v>
      </c>
      <c r="O1619" s="84">
        <f>VLOOKUP($A$1615,Raport5!$B$8:$T$280,15)</f>
        <v>90</v>
      </c>
      <c r="P1619" s="84">
        <f>VLOOKUP($A$1615,Raport5!$B$8:$T$280,16)</f>
        <v>86.5</v>
      </c>
      <c r="Q1619" s="84">
        <f>VLOOKUP($A$1615,Raport5!$B$8:$T$280,17)</f>
        <v>87</v>
      </c>
      <c r="R1619" s="84">
        <f>VLOOKUP($A$1615,Raport5!$B$8:$T$280,18)</f>
        <v>84.5</v>
      </c>
      <c r="S1619" s="38">
        <f t="shared" si="888"/>
        <v>1324.5</v>
      </c>
      <c r="T1619" s="38">
        <f t="shared" si="890"/>
        <v>88.3</v>
      </c>
      <c r="U1619" s="375"/>
      <c r="V1619" s="340"/>
    </row>
    <row r="1620" spans="1:22" ht="15" customHeight="1">
      <c r="A1620" s="361"/>
      <c r="B1620" s="78">
        <f>VLOOKUP($A$1615,PresensiMIPA!$A$7:$W$360,2)</f>
        <v>12216</v>
      </c>
      <c r="C1620" s="35" t="s">
        <v>67</v>
      </c>
      <c r="D1620" s="84">
        <f>VLOOKUP($A$1615,Raport6!$B$8:$T$280,4)</f>
        <v>96.5</v>
      </c>
      <c r="E1620" s="84">
        <f>VLOOKUP($A$1615,Raport6!$B$8:$T$280,5)</f>
        <v>91.5</v>
      </c>
      <c r="F1620" s="84">
        <f>VLOOKUP($A$1615,Raport6!$B$8:$T$280,6)</f>
        <v>83</v>
      </c>
      <c r="G1620" s="84">
        <f>VLOOKUP($A$1615,Raport6!$B$8:$T$280,7)</f>
        <v>88.5</v>
      </c>
      <c r="H1620" s="84">
        <f>VLOOKUP($A$1615,Raport6!$B$8:$T$280,8)</f>
        <v>93.5</v>
      </c>
      <c r="I1620" s="84">
        <f>VLOOKUP($A$1615,Raport6!$B$8:$T$280,9)</f>
        <v>86.5</v>
      </c>
      <c r="J1620" s="84">
        <f>VLOOKUP($A$1615,Raport6!$B$8:$T$280,10)</f>
        <v>96.5</v>
      </c>
      <c r="K1620" s="84">
        <f>VLOOKUP($A$1615,Raport6!$B$8:$T$280,11)</f>
        <v>94.5</v>
      </c>
      <c r="L1620" s="84">
        <f>VLOOKUP($A$1615,Raport6!$B$8:$T$280,12)</f>
        <v>90</v>
      </c>
      <c r="M1620" s="84">
        <f>VLOOKUP($A$1615,Raport6!$B$8:$T$280,13)</f>
        <v>92</v>
      </c>
      <c r="N1620" s="84">
        <f>VLOOKUP($A$1615,Raport6!$B$8:$T$280,14)</f>
        <v>87.5</v>
      </c>
      <c r="O1620" s="84">
        <f>VLOOKUP($A$1615,Raport6!$B$8:$T$280,15)</f>
        <v>89</v>
      </c>
      <c r="P1620" s="84">
        <f>VLOOKUP($A$1615,Raport6!$B$8:$T$280,16)</f>
        <v>90</v>
      </c>
      <c r="Q1620" s="84">
        <f>VLOOKUP($A$1615,Raport6!$B$8:$T$280,17)</f>
        <v>87</v>
      </c>
      <c r="R1620" s="84">
        <f>VLOOKUP($A$1615,Raport6!$B$8:$T$280,18)</f>
        <v>85</v>
      </c>
      <c r="S1620" s="38">
        <f t="shared" si="888"/>
        <v>1351</v>
      </c>
      <c r="T1620" s="38">
        <f t="shared" si="890"/>
        <v>90.07</v>
      </c>
      <c r="U1620" s="375"/>
      <c r="V1620" s="340"/>
    </row>
    <row r="1621" spans="1:22" ht="15" customHeight="1">
      <c r="A1621" s="361"/>
      <c r="B1621" s="78" t="str">
        <f>VLOOKUP($A$1615,PresensiMIPA!$A$7:$W$360,3)</f>
        <v>0049760371</v>
      </c>
      <c r="C1621" s="28" t="s">
        <v>21</v>
      </c>
      <c r="D1621" s="40">
        <f t="shared" ref="D1621:S1621" si="891">ROUND(((D1615+D1616+D1617+D1618+D1619+D1620)/6),2)</f>
        <v>86</v>
      </c>
      <c r="E1621" s="40">
        <f t="shared" si="891"/>
        <v>84.25</v>
      </c>
      <c r="F1621" s="40">
        <f t="shared" si="891"/>
        <v>80.25</v>
      </c>
      <c r="G1621" s="40">
        <f t="shared" si="891"/>
        <v>81.75</v>
      </c>
      <c r="H1621" s="40">
        <f t="shared" si="891"/>
        <v>85.08</v>
      </c>
      <c r="I1621" s="40">
        <f t="shared" si="891"/>
        <v>82.67</v>
      </c>
      <c r="J1621" s="40">
        <f t="shared" si="891"/>
        <v>89.25</v>
      </c>
      <c r="K1621" s="40">
        <f t="shared" si="891"/>
        <v>86.33</v>
      </c>
      <c r="L1621" s="40">
        <f t="shared" si="891"/>
        <v>85.17</v>
      </c>
      <c r="M1621" s="40">
        <f t="shared" ref="M1621" si="892">ROUND(((M1615+M1616+M1617+M1618+M1619+M1620)/6),2)</f>
        <v>84</v>
      </c>
      <c r="N1621" s="40">
        <f t="shared" si="891"/>
        <v>84.17</v>
      </c>
      <c r="O1621" s="40">
        <f t="shared" si="891"/>
        <v>80.58</v>
      </c>
      <c r="P1621" s="40">
        <f t="shared" si="891"/>
        <v>84</v>
      </c>
      <c r="Q1621" s="40">
        <f t="shared" si="891"/>
        <v>83.17</v>
      </c>
      <c r="R1621" s="40">
        <f t="shared" si="891"/>
        <v>81.58</v>
      </c>
      <c r="S1621" s="39">
        <f t="shared" si="891"/>
        <v>1258.25</v>
      </c>
      <c r="T1621" s="40">
        <f t="shared" si="890"/>
        <v>83.88</v>
      </c>
      <c r="U1621" s="375"/>
      <c r="V1621" s="340"/>
    </row>
    <row r="1622" spans="1:22" ht="15" customHeight="1">
      <c r="A1622" s="361"/>
      <c r="B1622" s="78"/>
      <c r="C1622" s="28" t="s">
        <v>206</v>
      </c>
      <c r="D1622" s="79">
        <f>VLOOKUP($A$1615,'Nilai USP'!$B$8:$T$280,4)</f>
        <v>98</v>
      </c>
      <c r="E1622" s="79">
        <f>VLOOKUP($A$1615,'Nilai USP'!$B$8:$T$280,5)</f>
        <v>85.384615384615387</v>
      </c>
      <c r="F1622" s="79">
        <f>VLOOKUP($A$1615,'Nilai USP'!$B$8:$T$280,6)</f>
        <v>97</v>
      </c>
      <c r="G1622" s="79">
        <f>VLOOKUP($A$1615,'Nilai USP'!$B$8:$T$280,7)</f>
        <v>85</v>
      </c>
      <c r="H1622" s="79">
        <f>VLOOKUP($A$1615,'Nilai USP'!$B$8:$T$280,8)</f>
        <v>86</v>
      </c>
      <c r="I1622" s="79">
        <f>VLOOKUP($A$1615,'Nilai USP'!$B$8:$T$280,9)</f>
        <v>94</v>
      </c>
      <c r="J1622" s="79">
        <f>VLOOKUP($A$1615,'Nilai USP'!$B$8:$T$280,10)</f>
        <v>97</v>
      </c>
      <c r="K1622" s="79">
        <f>VLOOKUP($A$1615,'Nilai USP'!$B$8:$T$280,11)</f>
        <v>98</v>
      </c>
      <c r="L1622" s="79">
        <f>VLOOKUP($A$1615,'Nilai USP'!$B$8:$T$280,12)</f>
        <v>89</v>
      </c>
      <c r="M1622" s="79">
        <f>VLOOKUP($A$1615,'Nilai USP'!$B$8:$T$280,13)</f>
        <v>96.470588235294116</v>
      </c>
      <c r="N1622" s="79">
        <f>VLOOKUP($A$1615,'Nilai USP'!$B$8:$T$280,14)</f>
        <v>91</v>
      </c>
      <c r="O1622" s="79">
        <f>VLOOKUP($A$1615,'Nilai USP'!$B$8:$T$280,15)</f>
        <v>87</v>
      </c>
      <c r="P1622" s="79">
        <f>VLOOKUP($A$1615,'Nilai USP'!$B$8:$T$280,16)</f>
        <v>90</v>
      </c>
      <c r="Q1622" s="79">
        <f>VLOOKUP($A$1615,'Nilai USP'!$B$8:$T$280,17)</f>
        <v>85</v>
      </c>
      <c r="R1622" s="79">
        <f>VLOOKUP($A$1615,'Nilai USP'!$B$8:$T$280,18)</f>
        <v>89</v>
      </c>
      <c r="S1622" s="38">
        <f t="shared" ref="S1622:S1629" si="893">SUM(D1622:R1622)</f>
        <v>1367.8552036199094</v>
      </c>
      <c r="T1622" s="38">
        <f t="shared" si="890"/>
        <v>91.19</v>
      </c>
      <c r="U1622" s="375"/>
      <c r="V1622" s="340"/>
    </row>
    <row r="1623" spans="1:22" ht="15" customHeight="1" thickBot="1">
      <c r="A1623" s="362"/>
      <c r="B1623" s="29"/>
      <c r="C1623" s="37" t="s">
        <v>205</v>
      </c>
      <c r="D1623" s="41">
        <f t="shared" ref="D1623:R1623" si="894">ROUND((D1621*$V$6+D1622*$V$7),0)</f>
        <v>92</v>
      </c>
      <c r="E1623" s="41">
        <f t="shared" si="894"/>
        <v>85</v>
      </c>
      <c r="F1623" s="41">
        <f t="shared" si="894"/>
        <v>89</v>
      </c>
      <c r="G1623" s="41">
        <f t="shared" si="894"/>
        <v>83</v>
      </c>
      <c r="H1623" s="41">
        <f t="shared" si="894"/>
        <v>86</v>
      </c>
      <c r="I1623" s="41">
        <f t="shared" si="894"/>
        <v>88</v>
      </c>
      <c r="J1623" s="41">
        <f t="shared" si="894"/>
        <v>93</v>
      </c>
      <c r="K1623" s="41">
        <f t="shared" si="894"/>
        <v>92</v>
      </c>
      <c r="L1623" s="41">
        <f t="shared" si="894"/>
        <v>87</v>
      </c>
      <c r="M1623" s="41">
        <f t="shared" si="894"/>
        <v>90</v>
      </c>
      <c r="N1623" s="41">
        <f t="shared" si="894"/>
        <v>88</v>
      </c>
      <c r="O1623" s="41">
        <f t="shared" si="894"/>
        <v>84</v>
      </c>
      <c r="P1623" s="41">
        <f t="shared" si="894"/>
        <v>87</v>
      </c>
      <c r="Q1623" s="41">
        <f t="shared" si="894"/>
        <v>84</v>
      </c>
      <c r="R1623" s="41">
        <f t="shared" si="894"/>
        <v>85</v>
      </c>
      <c r="S1623" s="41">
        <f t="shared" si="893"/>
        <v>1313</v>
      </c>
      <c r="T1623" s="41">
        <f t="shared" si="890"/>
        <v>87.53</v>
      </c>
      <c r="U1623" s="376"/>
      <c r="V1623" s="341"/>
    </row>
    <row r="1624" spans="1:22" ht="15" customHeight="1" thickTop="1">
      <c r="A1624" s="377">
        <v>180</v>
      </c>
      <c r="B1624" s="26"/>
      <c r="C1624" s="34" t="s">
        <v>34</v>
      </c>
      <c r="D1624" s="83">
        <f>VLOOKUP($A$1624,Raport1!$B$8:$T$280,4)</f>
        <v>78.5</v>
      </c>
      <c r="E1624" s="83">
        <f>VLOOKUP($A$1624,Raport1!$B$8:$T$280,5)</f>
        <v>75.5</v>
      </c>
      <c r="F1624" s="83">
        <f>VLOOKUP($A$1624,Raport1!$B$8:$T$280,6)</f>
        <v>71.5</v>
      </c>
      <c r="G1624" s="83">
        <f>VLOOKUP($A$1624,Raport1!$B$8:$T$280,7)</f>
        <v>65</v>
      </c>
      <c r="H1624" s="83">
        <f>VLOOKUP($A$1624,Raport1!$B$8:$T$280,8)</f>
        <v>87.5</v>
      </c>
      <c r="I1624" s="83">
        <f>VLOOKUP($A$1624,Raport1!$B$8:$T$280,9)</f>
        <v>78.5</v>
      </c>
      <c r="J1624" s="83">
        <f>VLOOKUP($A$1624,Raport1!$B$8:$T$280,10)</f>
        <v>83</v>
      </c>
      <c r="K1624" s="83">
        <f>VLOOKUP($A$1624,Raport1!$B$8:$T$280,11)</f>
        <v>82</v>
      </c>
      <c r="L1624" s="83">
        <f>VLOOKUP($A$1624,Raport1!$B$8:$T$280,12)</f>
        <v>78</v>
      </c>
      <c r="M1624" s="83">
        <f>VLOOKUP($A$1624,Raport1!$B$8:$T$280,13)</f>
        <v>71</v>
      </c>
      <c r="N1624" s="83">
        <f>VLOOKUP($A$1624,Raport1!$B$8:$T$280,14)</f>
        <v>78.5</v>
      </c>
      <c r="O1624" s="83">
        <f>VLOOKUP($A$1624,Raport1!$B$8:$T$280,15)</f>
        <v>72.5</v>
      </c>
      <c r="P1624" s="83">
        <f>VLOOKUP($A$1624,Raport1!$B$8:$T$280,16)</f>
        <v>76</v>
      </c>
      <c r="Q1624" s="83">
        <f>VLOOKUP($A$1624,Raport1!$B$8:$T$280,17)</f>
        <v>75.5</v>
      </c>
      <c r="R1624" s="83">
        <f>VLOOKUP($A$1624,Raport1!$B$8:$T$280,18)</f>
        <v>77</v>
      </c>
      <c r="S1624" s="80">
        <f t="shared" si="893"/>
        <v>1150</v>
      </c>
      <c r="T1624" s="80">
        <f t="shared" ref="T1624:T1632" si="895">ROUND(S1624/COUNT(D1624:R1624),2)</f>
        <v>76.67</v>
      </c>
      <c r="U1624" s="337" t="s">
        <v>203</v>
      </c>
      <c r="V1624" s="340" t="s">
        <v>33</v>
      </c>
    </row>
    <row r="1625" spans="1:22" ht="15" customHeight="1">
      <c r="A1625" s="361"/>
      <c r="B1625" s="26"/>
      <c r="C1625" s="35" t="s">
        <v>35</v>
      </c>
      <c r="D1625" s="84">
        <f>VLOOKUP($A$1624,Raport2!$B$8:$T$280,4)</f>
        <v>81</v>
      </c>
      <c r="E1625" s="84">
        <f>VLOOKUP($A$1624,Raport2!$B$8:$T$280,5)</f>
        <v>75.5</v>
      </c>
      <c r="F1625" s="84">
        <f>VLOOKUP($A$1624,Raport2!$B$8:$T$280,6)</f>
        <v>73</v>
      </c>
      <c r="G1625" s="84">
        <f>VLOOKUP($A$1624,Raport2!$B$8:$T$280,7)</f>
        <v>80</v>
      </c>
      <c r="H1625" s="84">
        <f>VLOOKUP($A$1624,Raport2!$B$8:$T$280,8)</f>
        <v>87.5</v>
      </c>
      <c r="I1625" s="84">
        <f>VLOOKUP($A$1624,Raport2!$B$8:$T$280,9)</f>
        <v>79.5</v>
      </c>
      <c r="J1625" s="84">
        <f>VLOOKUP($A$1624,Raport2!$B$8:$T$280,10)</f>
        <v>84</v>
      </c>
      <c r="K1625" s="84">
        <f>VLOOKUP($A$1624,Raport2!$B$8:$T$280,11)</f>
        <v>83</v>
      </c>
      <c r="L1625" s="84">
        <f>VLOOKUP($A$1624,Raport2!$B$8:$T$280,12)</f>
        <v>81</v>
      </c>
      <c r="M1625" s="84">
        <f>VLOOKUP($A$1624,Raport2!$B$8:$T$280,13)</f>
        <v>75</v>
      </c>
      <c r="N1625" s="84">
        <f>VLOOKUP($A$1624,Raport2!$B$8:$T$280,14)</f>
        <v>82.5</v>
      </c>
      <c r="O1625" s="84">
        <f>VLOOKUP($A$1624,Raport2!$B$8:$T$280,15)</f>
        <v>72.5</v>
      </c>
      <c r="P1625" s="84">
        <f>VLOOKUP($A$1624,Raport2!$B$8:$T$280,16)</f>
        <v>79.5</v>
      </c>
      <c r="Q1625" s="84">
        <f>VLOOKUP($A$1624,Raport2!$B$8:$T$280,17)</f>
        <v>79.5</v>
      </c>
      <c r="R1625" s="84">
        <f>VLOOKUP($A$1624,Raport2!$B$8:$T$280,18)</f>
        <v>81.5</v>
      </c>
      <c r="S1625" s="38">
        <f t="shared" si="893"/>
        <v>1195</v>
      </c>
      <c r="T1625" s="38">
        <f t="shared" si="895"/>
        <v>79.67</v>
      </c>
      <c r="U1625" s="375"/>
      <c r="V1625" s="340"/>
    </row>
    <row r="1626" spans="1:22" ht="15" customHeight="1">
      <c r="A1626" s="361"/>
      <c r="B1626" s="342" t="str">
        <f>VLOOKUP($A$1624,PresensiMIPA!$A$7:$W$360,7)</f>
        <v>Fahrizal Akbar</v>
      </c>
      <c r="C1626" s="35" t="s">
        <v>22</v>
      </c>
      <c r="D1626" s="84">
        <f>VLOOKUP($A$1624,Raport3!$B$8:$T$280,4)</f>
        <v>83</v>
      </c>
      <c r="E1626" s="84">
        <f>VLOOKUP($A$1624,Raport3!$B$8:$T$280,5)</f>
        <v>77</v>
      </c>
      <c r="F1626" s="84">
        <f>VLOOKUP($A$1624,Raport3!$B$8:$T$280,6)</f>
        <v>79.5</v>
      </c>
      <c r="G1626" s="84">
        <f>VLOOKUP($A$1624,Raport3!$B$8:$T$280,7)</f>
        <v>84.5</v>
      </c>
      <c r="H1626" s="84">
        <f>VLOOKUP($A$1624,Raport3!$B$8:$T$280,8)</f>
        <v>80</v>
      </c>
      <c r="I1626" s="84">
        <f>VLOOKUP($A$1624,Raport3!$B$8:$T$280,9)</f>
        <v>81.5</v>
      </c>
      <c r="J1626" s="84">
        <f>VLOOKUP($A$1624,Raport3!$B$8:$T$280,10)</f>
        <v>87.5</v>
      </c>
      <c r="K1626" s="84">
        <f>VLOOKUP($A$1624,Raport3!$B$8:$T$280,11)</f>
        <v>85</v>
      </c>
      <c r="L1626" s="84">
        <f>VLOOKUP($A$1624,Raport3!$B$8:$T$280,12)</f>
        <v>81</v>
      </c>
      <c r="M1626" s="84">
        <f>VLOOKUP($A$1624,Raport3!$B$8:$T$280,13)</f>
        <v>78</v>
      </c>
      <c r="N1626" s="84">
        <f>VLOOKUP($A$1624,Raport3!$B$8:$T$280,14)</f>
        <v>84</v>
      </c>
      <c r="O1626" s="84">
        <f>VLOOKUP($A$1624,Raport3!$B$8:$T$280,15)</f>
        <v>73</v>
      </c>
      <c r="P1626" s="84">
        <f>VLOOKUP($A$1624,Raport3!$B$8:$T$280,16)</f>
        <v>78.5</v>
      </c>
      <c r="Q1626" s="84">
        <f>VLOOKUP($A$1624,Raport3!$B$8:$T$280,17)</f>
        <v>83.5</v>
      </c>
      <c r="R1626" s="84">
        <f>VLOOKUP($A$1624,Raport3!$B$8:$T$280,18)</f>
        <v>79</v>
      </c>
      <c r="S1626" s="38">
        <f t="shared" si="893"/>
        <v>1215</v>
      </c>
      <c r="T1626" s="38">
        <f t="shared" si="895"/>
        <v>81</v>
      </c>
      <c r="U1626" s="375"/>
      <c r="V1626" s="340"/>
    </row>
    <row r="1627" spans="1:22" ht="15" customHeight="1">
      <c r="A1627" s="361"/>
      <c r="B1627" s="342"/>
      <c r="C1627" s="35" t="s">
        <v>23</v>
      </c>
      <c r="D1627" s="84">
        <f>VLOOKUP($A$1624,Raport4!$B$8:$T$255,4)</f>
        <v>84.5</v>
      </c>
      <c r="E1627" s="84">
        <f>VLOOKUP($A$1624,Raport4!$B$8:$T$255,5)</f>
        <v>79</v>
      </c>
      <c r="F1627" s="84">
        <f>VLOOKUP($A$1624,Raport4!$B$8:$T$255,6)</f>
        <v>80.5</v>
      </c>
      <c r="G1627" s="84">
        <f>VLOOKUP($A$1624,Raport4!$B$8:$T$255,7)</f>
        <v>84</v>
      </c>
      <c r="H1627" s="84">
        <f>VLOOKUP($A$1624,Raport4!$B$8:$T$255,8)</f>
        <v>85</v>
      </c>
      <c r="I1627" s="84">
        <f>VLOOKUP($A$1624,Raport4!$B$8:$T$255,9)</f>
        <v>83.5</v>
      </c>
      <c r="J1627" s="84">
        <f>VLOOKUP($A$1624,Raport4!$B$8:$T$255,10)</f>
        <v>93.5</v>
      </c>
      <c r="K1627" s="84">
        <f>VLOOKUP($A$1624,Raport4!$B$8:$T$255,11)</f>
        <v>87</v>
      </c>
      <c r="L1627" s="84">
        <f>VLOOKUP($A$1624,Raport4!$B$8:$T$255,12)</f>
        <v>82.5</v>
      </c>
      <c r="M1627" s="84">
        <f>VLOOKUP($A$1624,Raport4!$B$8:$T$255,12)</f>
        <v>82.5</v>
      </c>
      <c r="N1627" s="84">
        <f>VLOOKUP($A$1624,Raport4!$B$8:$T$255,14)</f>
        <v>85</v>
      </c>
      <c r="O1627" s="84">
        <f>VLOOKUP($A$1624,Raport4!$B$8:$T$255,15)</f>
        <v>74</v>
      </c>
      <c r="P1627" s="84">
        <f>VLOOKUP($A$1624,Raport4!$B$8:$T$255,16)</f>
        <v>81.5</v>
      </c>
      <c r="Q1627" s="84">
        <f>VLOOKUP($A$1624,Raport4!$B$8:$T$255,17)</f>
        <v>85.5</v>
      </c>
      <c r="R1627" s="84">
        <f>VLOOKUP($A$1624,Raport4!$B$8:$T$255,18)</f>
        <v>85</v>
      </c>
      <c r="S1627" s="38">
        <f t="shared" si="893"/>
        <v>1253</v>
      </c>
      <c r="T1627" s="38">
        <f t="shared" si="895"/>
        <v>83.53</v>
      </c>
      <c r="U1627" s="375"/>
      <c r="V1627" s="340"/>
    </row>
    <row r="1628" spans="1:22" ht="15" customHeight="1">
      <c r="A1628" s="361"/>
      <c r="B1628" s="77" t="str">
        <f>VLOOKUP($A$1624,PresensiMIPA!$A$7:$W$360,4)</f>
        <v>3526012411030002</v>
      </c>
      <c r="C1628" s="35" t="s">
        <v>24</v>
      </c>
      <c r="D1628" s="84">
        <f>VLOOKUP($A$1624,Raport5!$B$8:$T$280,4)</f>
        <v>87.5</v>
      </c>
      <c r="E1628" s="84">
        <f>VLOOKUP($A$1624,Raport5!$B$8:$T$280,5)</f>
        <v>87</v>
      </c>
      <c r="F1628" s="84">
        <f>VLOOKUP($A$1624,Raport5!$B$8:$T$280,6)</f>
        <v>79</v>
      </c>
      <c r="G1628" s="84">
        <f>VLOOKUP($A$1624,Raport5!$B$8:$T$280,7)</f>
        <v>87.5</v>
      </c>
      <c r="H1628" s="84">
        <f>VLOOKUP($A$1624,Raport5!$B$8:$T$280,8)</f>
        <v>87</v>
      </c>
      <c r="I1628" s="84">
        <f>VLOOKUP($A$1624,Raport5!$B$8:$T$280,9)</f>
        <v>84</v>
      </c>
      <c r="J1628" s="84">
        <f>VLOOKUP($A$1624,Raport5!$B$8:$T$280,10)</f>
        <v>94.5</v>
      </c>
      <c r="K1628" s="84">
        <f>VLOOKUP($A$1624,Raport5!$B$8:$T$280,11)</f>
        <v>91</v>
      </c>
      <c r="L1628" s="84">
        <f>VLOOKUP($A$1624,Raport5!$B$8:$T$280,12)</f>
        <v>88.5</v>
      </c>
      <c r="M1628" s="84">
        <f>VLOOKUP($A$1624,Raport5!$B$8:$T$280,13)</f>
        <v>78</v>
      </c>
      <c r="N1628" s="84">
        <f>VLOOKUP($A$1624,Raport5!$B$8:$T$280,14)</f>
        <v>85</v>
      </c>
      <c r="O1628" s="84">
        <f>VLOOKUP($A$1624,Raport5!$B$8:$T$280,15)</f>
        <v>88.5</v>
      </c>
      <c r="P1628" s="84">
        <f>VLOOKUP($A$1624,Raport5!$B$8:$T$280,16)</f>
        <v>81.5</v>
      </c>
      <c r="Q1628" s="84">
        <f>VLOOKUP($A$1624,Raport5!$B$8:$T$280,17)</f>
        <v>80</v>
      </c>
      <c r="R1628" s="84">
        <f>VLOOKUP($A$1624,Raport5!$B$8:$T$280,18)</f>
        <v>86</v>
      </c>
      <c r="S1628" s="38">
        <f t="shared" si="893"/>
        <v>1285</v>
      </c>
      <c r="T1628" s="38">
        <f t="shared" si="895"/>
        <v>85.67</v>
      </c>
      <c r="U1628" s="375"/>
      <c r="V1628" s="340"/>
    </row>
    <row r="1629" spans="1:22" ht="15" customHeight="1">
      <c r="A1629" s="361"/>
      <c r="B1629" s="78">
        <f>VLOOKUP($A$1624,PresensiMIPA!$A$7:$W$360,2)</f>
        <v>12226</v>
      </c>
      <c r="C1629" s="35" t="s">
        <v>67</v>
      </c>
      <c r="D1629" s="84">
        <f>VLOOKUP($A$1624,Raport6!$B$8:$T$280,4)</f>
        <v>92.5</v>
      </c>
      <c r="E1629" s="84">
        <f>VLOOKUP($A$1624,Raport6!$B$8:$T$280,5)</f>
        <v>91</v>
      </c>
      <c r="F1629" s="84">
        <f>VLOOKUP($A$1624,Raport6!$B$8:$T$280,6)</f>
        <v>81.5</v>
      </c>
      <c r="G1629" s="84">
        <f>VLOOKUP($A$1624,Raport6!$B$8:$T$280,7)</f>
        <v>88.5</v>
      </c>
      <c r="H1629" s="84">
        <f>VLOOKUP($A$1624,Raport6!$B$8:$T$280,8)</f>
        <v>87.5</v>
      </c>
      <c r="I1629" s="84">
        <f>VLOOKUP($A$1624,Raport6!$B$8:$T$280,9)</f>
        <v>82.5</v>
      </c>
      <c r="J1629" s="84">
        <f>VLOOKUP($A$1624,Raport6!$B$8:$T$280,10)</f>
        <v>96.5</v>
      </c>
      <c r="K1629" s="84">
        <f>VLOOKUP($A$1624,Raport6!$B$8:$T$280,11)</f>
        <v>94.5</v>
      </c>
      <c r="L1629" s="84">
        <f>VLOOKUP($A$1624,Raport6!$B$8:$T$280,12)</f>
        <v>89.5</v>
      </c>
      <c r="M1629" s="84">
        <f>VLOOKUP($A$1624,Raport6!$B$8:$T$280,13)</f>
        <v>83</v>
      </c>
      <c r="N1629" s="84">
        <f>VLOOKUP($A$1624,Raport6!$B$8:$T$280,14)</f>
        <v>83</v>
      </c>
      <c r="O1629" s="84">
        <f>VLOOKUP($A$1624,Raport6!$B$8:$T$280,15)</f>
        <v>88</v>
      </c>
      <c r="P1629" s="84">
        <f>VLOOKUP($A$1624,Raport6!$B$8:$T$280,16)</f>
        <v>81.5</v>
      </c>
      <c r="Q1629" s="84">
        <f>VLOOKUP($A$1624,Raport6!$B$8:$T$280,17)</f>
        <v>80</v>
      </c>
      <c r="R1629" s="84">
        <f>VLOOKUP($A$1624,Raport6!$B$8:$T$280,18)</f>
        <v>87.5</v>
      </c>
      <c r="S1629" s="38">
        <f t="shared" si="893"/>
        <v>1307</v>
      </c>
      <c r="T1629" s="38">
        <f t="shared" si="895"/>
        <v>87.13</v>
      </c>
      <c r="U1629" s="375"/>
      <c r="V1629" s="340"/>
    </row>
    <row r="1630" spans="1:22" ht="15" customHeight="1">
      <c r="A1630" s="361"/>
      <c r="B1630" s="78" t="str">
        <f>VLOOKUP($A$1624,PresensiMIPA!$A$7:$W$360,3)</f>
        <v>0038631416</v>
      </c>
      <c r="C1630" s="28" t="s">
        <v>21</v>
      </c>
      <c r="D1630" s="40">
        <f t="shared" ref="D1630:S1630" si="896">ROUND(((D1624+D1625+D1626+D1627+D1628+D1629)/6),2)</f>
        <v>84.5</v>
      </c>
      <c r="E1630" s="40">
        <f t="shared" si="896"/>
        <v>80.83</v>
      </c>
      <c r="F1630" s="40">
        <f t="shared" si="896"/>
        <v>77.5</v>
      </c>
      <c r="G1630" s="40">
        <f t="shared" si="896"/>
        <v>81.58</v>
      </c>
      <c r="H1630" s="40">
        <f t="shared" si="896"/>
        <v>85.75</v>
      </c>
      <c r="I1630" s="40">
        <f t="shared" si="896"/>
        <v>81.58</v>
      </c>
      <c r="J1630" s="40">
        <f t="shared" si="896"/>
        <v>89.83</v>
      </c>
      <c r="K1630" s="40">
        <f t="shared" si="896"/>
        <v>87.08</v>
      </c>
      <c r="L1630" s="40">
        <f t="shared" si="896"/>
        <v>83.42</v>
      </c>
      <c r="M1630" s="40">
        <f t="shared" ref="M1630" si="897">ROUND(((M1624+M1625+M1626+M1627+M1628+M1629)/6),2)</f>
        <v>77.92</v>
      </c>
      <c r="N1630" s="40">
        <f t="shared" si="896"/>
        <v>83</v>
      </c>
      <c r="O1630" s="40">
        <f t="shared" si="896"/>
        <v>78.08</v>
      </c>
      <c r="P1630" s="40">
        <f t="shared" si="896"/>
        <v>79.75</v>
      </c>
      <c r="Q1630" s="40">
        <f t="shared" si="896"/>
        <v>80.67</v>
      </c>
      <c r="R1630" s="40">
        <f t="shared" si="896"/>
        <v>82.67</v>
      </c>
      <c r="S1630" s="39">
        <f t="shared" si="896"/>
        <v>1234.17</v>
      </c>
      <c r="T1630" s="40">
        <f t="shared" si="895"/>
        <v>82.28</v>
      </c>
      <c r="U1630" s="375"/>
      <c r="V1630" s="340"/>
    </row>
    <row r="1631" spans="1:22" ht="15" customHeight="1">
      <c r="A1631" s="361"/>
      <c r="B1631" s="78"/>
      <c r="C1631" s="28" t="s">
        <v>206</v>
      </c>
      <c r="D1631" s="79">
        <f>VLOOKUP($A$1624,'Nilai USP'!$B$8:$T$280,4)</f>
        <v>96</v>
      </c>
      <c r="E1631" s="79">
        <f>VLOOKUP($A$1624,'Nilai USP'!$B$8:$T$280,5)</f>
        <v>86.15384615384616</v>
      </c>
      <c r="F1631" s="79">
        <f>VLOOKUP($A$1624,'Nilai USP'!$B$8:$T$280,6)</f>
        <v>93</v>
      </c>
      <c r="G1631" s="79">
        <f>VLOOKUP($A$1624,'Nilai USP'!$B$8:$T$280,7)</f>
        <v>84</v>
      </c>
      <c r="H1631" s="79">
        <f>VLOOKUP($A$1624,'Nilai USP'!$B$8:$T$280,8)</f>
        <v>84</v>
      </c>
      <c r="I1631" s="79">
        <f>VLOOKUP($A$1624,'Nilai USP'!$B$8:$T$280,9)</f>
        <v>95</v>
      </c>
      <c r="J1631" s="79">
        <f>VLOOKUP($A$1624,'Nilai USP'!$B$8:$T$280,10)</f>
        <v>92</v>
      </c>
      <c r="K1631" s="79">
        <f>VLOOKUP($A$1624,'Nilai USP'!$B$8:$T$280,11)</f>
        <v>95</v>
      </c>
      <c r="L1631" s="79">
        <f>VLOOKUP($A$1624,'Nilai USP'!$B$8:$T$280,12)</f>
        <v>88</v>
      </c>
      <c r="M1631" s="79">
        <f>VLOOKUP($A$1624,'Nilai USP'!$B$8:$T$280,13)</f>
        <v>95.588235294117652</v>
      </c>
      <c r="N1631" s="79">
        <f>VLOOKUP($A$1624,'Nilai USP'!$B$8:$T$280,14)</f>
        <v>91</v>
      </c>
      <c r="O1631" s="79">
        <f>VLOOKUP($A$1624,'Nilai USP'!$B$8:$T$280,15)</f>
        <v>79</v>
      </c>
      <c r="P1631" s="79">
        <f>VLOOKUP($A$1624,'Nilai USP'!$B$8:$T$280,16)</f>
        <v>83</v>
      </c>
      <c r="Q1631" s="79">
        <f>VLOOKUP($A$1624,'Nilai USP'!$B$8:$T$280,17)</f>
        <v>85</v>
      </c>
      <c r="R1631" s="79">
        <f>VLOOKUP($A$1624,'Nilai USP'!$B$8:$T$280,18)</f>
        <v>89</v>
      </c>
      <c r="S1631" s="38">
        <f t="shared" ref="S1631:S1638" si="898">SUM(D1631:R1631)</f>
        <v>1335.7420814479638</v>
      </c>
      <c r="T1631" s="38">
        <f t="shared" si="895"/>
        <v>89.05</v>
      </c>
      <c r="U1631" s="375"/>
      <c r="V1631" s="340"/>
    </row>
    <row r="1632" spans="1:22" ht="15" customHeight="1" thickBot="1">
      <c r="A1632" s="362"/>
      <c r="B1632" s="29"/>
      <c r="C1632" s="37" t="s">
        <v>205</v>
      </c>
      <c r="D1632" s="41">
        <f t="shared" ref="D1632:R1632" si="899">ROUND((D1630*$V$6+D1631*$V$7),0)</f>
        <v>90</v>
      </c>
      <c r="E1632" s="41">
        <f t="shared" si="899"/>
        <v>83</v>
      </c>
      <c r="F1632" s="41">
        <f t="shared" si="899"/>
        <v>85</v>
      </c>
      <c r="G1632" s="41">
        <f t="shared" si="899"/>
        <v>83</v>
      </c>
      <c r="H1632" s="41">
        <f t="shared" si="899"/>
        <v>85</v>
      </c>
      <c r="I1632" s="41">
        <f t="shared" si="899"/>
        <v>88</v>
      </c>
      <c r="J1632" s="41">
        <f t="shared" si="899"/>
        <v>91</v>
      </c>
      <c r="K1632" s="41">
        <f t="shared" si="899"/>
        <v>91</v>
      </c>
      <c r="L1632" s="41">
        <f t="shared" si="899"/>
        <v>86</v>
      </c>
      <c r="M1632" s="41">
        <f t="shared" si="899"/>
        <v>87</v>
      </c>
      <c r="N1632" s="41">
        <f t="shared" si="899"/>
        <v>87</v>
      </c>
      <c r="O1632" s="41">
        <f t="shared" si="899"/>
        <v>79</v>
      </c>
      <c r="P1632" s="41">
        <f t="shared" si="899"/>
        <v>81</v>
      </c>
      <c r="Q1632" s="41">
        <f t="shared" si="899"/>
        <v>83</v>
      </c>
      <c r="R1632" s="41">
        <f t="shared" si="899"/>
        <v>86</v>
      </c>
      <c r="S1632" s="41">
        <f t="shared" si="898"/>
        <v>1285</v>
      </c>
      <c r="T1632" s="41">
        <f t="shared" si="895"/>
        <v>85.67</v>
      </c>
      <c r="U1632" s="376"/>
      <c r="V1632" s="341"/>
    </row>
    <row r="1633" spans="1:22" ht="15" customHeight="1" thickTop="1">
      <c r="A1633" s="377">
        <v>181</v>
      </c>
      <c r="B1633" s="26"/>
      <c r="C1633" s="34" t="s">
        <v>34</v>
      </c>
      <c r="D1633" s="83">
        <f>VLOOKUP($A$1633,Raport1!$B$8:$T$280,4)</f>
        <v>77.5</v>
      </c>
      <c r="E1633" s="83">
        <f>VLOOKUP($A$1633,Raport1!$B$8:$T$280,5)</f>
        <v>74.5</v>
      </c>
      <c r="F1633" s="83">
        <f>VLOOKUP($A$1633,Raport1!$B$8:$T$280,6)</f>
        <v>73</v>
      </c>
      <c r="G1633" s="83">
        <f>VLOOKUP($A$1633,Raport1!$B$8:$T$280,7)</f>
        <v>65</v>
      </c>
      <c r="H1633" s="83">
        <f>VLOOKUP($A$1633,Raport1!$B$8:$T$280,8)</f>
        <v>79</v>
      </c>
      <c r="I1633" s="83">
        <f>VLOOKUP($A$1633,Raport1!$B$8:$T$280,9)</f>
        <v>76</v>
      </c>
      <c r="J1633" s="83">
        <f>VLOOKUP($A$1633,Raport1!$B$8:$T$280,10)</f>
        <v>70</v>
      </c>
      <c r="K1633" s="83">
        <f>VLOOKUP($A$1633,Raport1!$B$8:$T$280,11)</f>
        <v>81.5</v>
      </c>
      <c r="L1633" s="83">
        <f>VLOOKUP($A$1633,Raport1!$B$8:$T$280,12)</f>
        <v>79.5</v>
      </c>
      <c r="M1633" s="83">
        <f>VLOOKUP($A$1633,Raport1!$B$8:$T$280,13)</f>
        <v>73</v>
      </c>
      <c r="N1633" s="83">
        <f>VLOOKUP($A$1633,Raport1!$B$8:$T$280,14)</f>
        <v>79</v>
      </c>
      <c r="O1633" s="83">
        <f>VLOOKUP($A$1633,Raport1!$B$8:$T$280,15)</f>
        <v>72</v>
      </c>
      <c r="P1633" s="83">
        <f>VLOOKUP($A$1633,Raport1!$B$8:$T$280,16)</f>
        <v>74</v>
      </c>
      <c r="Q1633" s="83">
        <f>VLOOKUP($A$1633,Raport1!$B$8:$T$280,17)</f>
        <v>75.5</v>
      </c>
      <c r="R1633" s="83">
        <f>VLOOKUP($A$1633,Raport1!$B$8:$T$280,18)</f>
        <v>76.5</v>
      </c>
      <c r="S1633" s="80">
        <f t="shared" si="898"/>
        <v>1126</v>
      </c>
      <c r="T1633" s="80">
        <f t="shared" ref="T1633:T1641" si="900">ROUND(S1633/COUNT(D1633:R1633),2)</f>
        <v>75.069999999999993</v>
      </c>
      <c r="U1633" s="337" t="s">
        <v>203</v>
      </c>
      <c r="V1633" s="340" t="s">
        <v>33</v>
      </c>
    </row>
    <row r="1634" spans="1:22" ht="15" customHeight="1">
      <c r="A1634" s="361"/>
      <c r="B1634" s="26"/>
      <c r="C1634" s="35" t="s">
        <v>35</v>
      </c>
      <c r="D1634" s="84">
        <f>VLOOKUP($A$1633,Raport2!$B$8:$T$280,4)</f>
        <v>80</v>
      </c>
      <c r="E1634" s="84">
        <f>VLOOKUP($A$1633,Raport2!$B$8:$T$280,5)</f>
        <v>75.5</v>
      </c>
      <c r="F1634" s="84">
        <f>VLOOKUP($A$1633,Raport2!$B$8:$T$280,6)</f>
        <v>73</v>
      </c>
      <c r="G1634" s="84">
        <f>VLOOKUP($A$1633,Raport2!$B$8:$T$280,7)</f>
        <v>78</v>
      </c>
      <c r="H1634" s="84">
        <f>VLOOKUP($A$1633,Raport2!$B$8:$T$280,8)</f>
        <v>79</v>
      </c>
      <c r="I1634" s="84">
        <f>VLOOKUP($A$1633,Raport2!$B$8:$T$280,9)</f>
        <v>80</v>
      </c>
      <c r="J1634" s="84">
        <f>VLOOKUP($A$1633,Raport2!$B$8:$T$280,10)</f>
        <v>81.5</v>
      </c>
      <c r="K1634" s="84">
        <f>VLOOKUP($A$1633,Raport2!$B$8:$T$280,11)</f>
        <v>82.5</v>
      </c>
      <c r="L1634" s="84">
        <f>VLOOKUP($A$1633,Raport2!$B$8:$T$280,12)</f>
        <v>82</v>
      </c>
      <c r="M1634" s="84">
        <f>VLOOKUP($A$1633,Raport2!$B$8:$T$280,13)</f>
        <v>74.5</v>
      </c>
      <c r="N1634" s="84">
        <f>VLOOKUP($A$1633,Raport2!$B$8:$T$280,14)</f>
        <v>81.5</v>
      </c>
      <c r="O1634" s="84">
        <f>VLOOKUP($A$1633,Raport2!$B$8:$T$280,15)</f>
        <v>73</v>
      </c>
      <c r="P1634" s="84">
        <f>VLOOKUP($A$1633,Raport2!$B$8:$T$280,16)</f>
        <v>78</v>
      </c>
      <c r="Q1634" s="84">
        <f>VLOOKUP($A$1633,Raport2!$B$8:$T$280,17)</f>
        <v>78</v>
      </c>
      <c r="R1634" s="84">
        <f>VLOOKUP($A$1633,Raport2!$B$8:$T$280,18)</f>
        <v>81.5</v>
      </c>
      <c r="S1634" s="38">
        <f t="shared" si="898"/>
        <v>1178</v>
      </c>
      <c r="T1634" s="38">
        <f t="shared" si="900"/>
        <v>78.53</v>
      </c>
      <c r="U1634" s="375"/>
      <c r="V1634" s="340"/>
    </row>
    <row r="1635" spans="1:22" ht="15" customHeight="1">
      <c r="A1635" s="361"/>
      <c r="B1635" s="342" t="str">
        <f>VLOOKUP($A$1633,PresensiMIPA!$A$7:$W$360,7)</f>
        <v>Fani Kurniyawan</v>
      </c>
      <c r="C1635" s="35" t="s">
        <v>22</v>
      </c>
      <c r="D1635" s="84">
        <f>VLOOKUP($A$1633,Raport3!$B$8:$T$280,4)</f>
        <v>82.5</v>
      </c>
      <c r="E1635" s="84">
        <f>VLOOKUP($A$1633,Raport3!$B$8:$T$280,5)</f>
        <v>78</v>
      </c>
      <c r="F1635" s="84">
        <f>VLOOKUP($A$1633,Raport3!$B$8:$T$280,6)</f>
        <v>79.5</v>
      </c>
      <c r="G1635" s="84">
        <f>VLOOKUP($A$1633,Raport3!$B$8:$T$280,7)</f>
        <v>81</v>
      </c>
      <c r="H1635" s="84">
        <f>VLOOKUP($A$1633,Raport3!$B$8:$T$280,8)</f>
        <v>80</v>
      </c>
      <c r="I1635" s="84">
        <f>VLOOKUP($A$1633,Raport3!$B$8:$T$280,9)</f>
        <v>82.5</v>
      </c>
      <c r="J1635" s="84">
        <f>VLOOKUP($A$1633,Raport3!$B$8:$T$280,10)</f>
        <v>81</v>
      </c>
      <c r="K1635" s="84">
        <f>VLOOKUP($A$1633,Raport3!$B$8:$T$280,11)</f>
        <v>84</v>
      </c>
      <c r="L1635" s="84">
        <f>VLOOKUP($A$1633,Raport3!$B$8:$T$280,12)</f>
        <v>80.5</v>
      </c>
      <c r="M1635" s="84">
        <f>VLOOKUP($A$1633,Raport3!$B$8:$T$280,13)</f>
        <v>79</v>
      </c>
      <c r="N1635" s="84">
        <f>VLOOKUP($A$1633,Raport3!$B$8:$T$280,14)</f>
        <v>84.5</v>
      </c>
      <c r="O1635" s="84">
        <f>VLOOKUP($A$1633,Raport3!$B$8:$T$280,15)</f>
        <v>73</v>
      </c>
      <c r="P1635" s="84">
        <f>VLOOKUP($A$1633,Raport3!$B$8:$T$280,16)</f>
        <v>79.5</v>
      </c>
      <c r="Q1635" s="84">
        <f>VLOOKUP($A$1633,Raport3!$B$8:$T$280,17)</f>
        <v>84</v>
      </c>
      <c r="R1635" s="84">
        <f>VLOOKUP($A$1633,Raport3!$B$8:$T$280,18)</f>
        <v>79.5</v>
      </c>
      <c r="S1635" s="38">
        <f t="shared" si="898"/>
        <v>1208.5</v>
      </c>
      <c r="T1635" s="38">
        <f t="shared" si="900"/>
        <v>80.569999999999993</v>
      </c>
      <c r="U1635" s="375"/>
      <c r="V1635" s="340"/>
    </row>
    <row r="1636" spans="1:22" ht="15" customHeight="1">
      <c r="A1636" s="361"/>
      <c r="B1636" s="342"/>
      <c r="C1636" s="35" t="s">
        <v>23</v>
      </c>
      <c r="D1636" s="84">
        <f>VLOOKUP($A$1633,Raport4!$B$8:$T$255,4)</f>
        <v>83.5</v>
      </c>
      <c r="E1636" s="84">
        <f>VLOOKUP($A$1633,Raport4!$B$8:$T$255,5)</f>
        <v>79</v>
      </c>
      <c r="F1636" s="84">
        <f>VLOOKUP($A$1633,Raport4!$B$8:$T$255,6)</f>
        <v>80.5</v>
      </c>
      <c r="G1636" s="84">
        <f>VLOOKUP($A$1633,Raport4!$B$8:$T$255,7)</f>
        <v>82</v>
      </c>
      <c r="H1636" s="84">
        <f>VLOOKUP($A$1633,Raport4!$B$8:$T$255,8)</f>
        <v>85</v>
      </c>
      <c r="I1636" s="84">
        <f>VLOOKUP($A$1633,Raport4!$B$8:$T$255,9)</f>
        <v>84</v>
      </c>
      <c r="J1636" s="84">
        <f>VLOOKUP($A$1633,Raport4!$B$8:$T$255,10)</f>
        <v>89</v>
      </c>
      <c r="K1636" s="84">
        <f>VLOOKUP($A$1633,Raport4!$B$8:$T$255,11)</f>
        <v>86</v>
      </c>
      <c r="L1636" s="84">
        <f>VLOOKUP($A$1633,Raport4!$B$8:$T$255,12)</f>
        <v>85</v>
      </c>
      <c r="M1636" s="84">
        <f>VLOOKUP($A$1633,Raport4!$B$8:$T$255,12)</f>
        <v>85</v>
      </c>
      <c r="N1636" s="84">
        <f>VLOOKUP($A$1633,Raport4!$B$8:$T$255,14)</f>
        <v>85.5</v>
      </c>
      <c r="O1636" s="84">
        <f>VLOOKUP($A$1633,Raport4!$B$8:$T$255,15)</f>
        <v>73.5</v>
      </c>
      <c r="P1636" s="84">
        <f>VLOOKUP($A$1633,Raport4!$B$8:$T$255,16)</f>
        <v>80</v>
      </c>
      <c r="Q1636" s="84">
        <f>VLOOKUP($A$1633,Raport4!$B$8:$T$255,17)</f>
        <v>86.5</v>
      </c>
      <c r="R1636" s="84">
        <f>VLOOKUP($A$1633,Raport4!$B$8:$T$255,18)</f>
        <v>83</v>
      </c>
      <c r="S1636" s="38">
        <f t="shared" si="898"/>
        <v>1247.5</v>
      </c>
      <c r="T1636" s="38">
        <f t="shared" si="900"/>
        <v>83.17</v>
      </c>
      <c r="U1636" s="375"/>
      <c r="V1636" s="340"/>
    </row>
    <row r="1637" spans="1:22" ht="15" customHeight="1">
      <c r="A1637" s="361"/>
      <c r="B1637" s="77" t="str">
        <f>VLOOKUP($A$1633,PresensiMIPA!$A$7:$W$360,4)</f>
        <v>3526012403030004</v>
      </c>
      <c r="C1637" s="35" t="s">
        <v>24</v>
      </c>
      <c r="D1637" s="84">
        <f>VLOOKUP($A$1633,Raport5!$B$8:$T$280,4)</f>
        <v>87.5</v>
      </c>
      <c r="E1637" s="84">
        <f>VLOOKUP($A$1633,Raport5!$B$8:$T$280,5)</f>
        <v>84.5</v>
      </c>
      <c r="F1637" s="84">
        <f>VLOOKUP($A$1633,Raport5!$B$8:$T$280,6)</f>
        <v>76.5</v>
      </c>
      <c r="G1637" s="84">
        <f>VLOOKUP($A$1633,Raport5!$B$8:$T$280,7)</f>
        <v>86</v>
      </c>
      <c r="H1637" s="84">
        <f>VLOOKUP($A$1633,Raport5!$B$8:$T$280,8)</f>
        <v>87</v>
      </c>
      <c r="I1637" s="84">
        <f>VLOOKUP($A$1633,Raport5!$B$8:$T$280,9)</f>
        <v>85</v>
      </c>
      <c r="J1637" s="84">
        <f>VLOOKUP($A$1633,Raport5!$B$8:$T$280,10)</f>
        <v>91</v>
      </c>
      <c r="K1637" s="84">
        <f>VLOOKUP($A$1633,Raport5!$B$8:$T$280,11)</f>
        <v>91.5</v>
      </c>
      <c r="L1637" s="84">
        <f>VLOOKUP($A$1633,Raport5!$B$8:$T$280,12)</f>
        <v>88.5</v>
      </c>
      <c r="M1637" s="84">
        <f>VLOOKUP($A$1633,Raport5!$B$8:$T$280,13)</f>
        <v>83</v>
      </c>
      <c r="N1637" s="84">
        <f>VLOOKUP($A$1633,Raport5!$B$8:$T$280,14)</f>
        <v>86</v>
      </c>
      <c r="O1637" s="84">
        <f>VLOOKUP($A$1633,Raport5!$B$8:$T$280,15)</f>
        <v>83.5</v>
      </c>
      <c r="P1637" s="84">
        <f>VLOOKUP($A$1633,Raport5!$B$8:$T$280,16)</f>
        <v>65</v>
      </c>
      <c r="Q1637" s="84">
        <f>VLOOKUP($A$1633,Raport5!$B$8:$T$280,17)</f>
        <v>88</v>
      </c>
      <c r="R1637" s="84">
        <f>VLOOKUP($A$1633,Raport5!$B$8:$T$280,18)</f>
        <v>84.5</v>
      </c>
      <c r="S1637" s="38">
        <f t="shared" si="898"/>
        <v>1267.5</v>
      </c>
      <c r="T1637" s="38">
        <f t="shared" si="900"/>
        <v>84.5</v>
      </c>
      <c r="U1637" s="375"/>
      <c r="V1637" s="340"/>
    </row>
    <row r="1638" spans="1:22" ht="15" customHeight="1">
      <c r="A1638" s="361"/>
      <c r="B1638" s="78">
        <f>VLOOKUP($A$1633,PresensiMIPA!$A$7:$W$360,2)</f>
        <v>12232</v>
      </c>
      <c r="C1638" s="35" t="s">
        <v>67</v>
      </c>
      <c r="D1638" s="84">
        <f>VLOOKUP($A$1633,Raport6!$B$8:$T$280,4)</f>
        <v>92.5</v>
      </c>
      <c r="E1638" s="84">
        <f>VLOOKUP($A$1633,Raport6!$B$8:$T$280,5)</f>
        <v>88</v>
      </c>
      <c r="F1638" s="84">
        <f>VLOOKUP($A$1633,Raport6!$B$8:$T$280,6)</f>
        <v>80.5</v>
      </c>
      <c r="G1638" s="84">
        <f>VLOOKUP($A$1633,Raport6!$B$8:$T$280,7)</f>
        <v>87</v>
      </c>
      <c r="H1638" s="84">
        <f>VLOOKUP($A$1633,Raport6!$B$8:$T$280,8)</f>
        <v>86.5</v>
      </c>
      <c r="I1638" s="84">
        <f>VLOOKUP($A$1633,Raport6!$B$8:$T$280,9)</f>
        <v>86.5</v>
      </c>
      <c r="J1638" s="84">
        <f>VLOOKUP($A$1633,Raport6!$B$8:$T$280,10)</f>
        <v>93</v>
      </c>
      <c r="K1638" s="84">
        <f>VLOOKUP($A$1633,Raport6!$B$8:$T$280,11)</f>
        <v>94.5</v>
      </c>
      <c r="L1638" s="84">
        <f>VLOOKUP($A$1633,Raport6!$B$8:$T$280,12)</f>
        <v>89.5</v>
      </c>
      <c r="M1638" s="84">
        <f>VLOOKUP($A$1633,Raport6!$B$8:$T$280,13)</f>
        <v>87</v>
      </c>
      <c r="N1638" s="84">
        <f>VLOOKUP($A$1633,Raport6!$B$8:$T$280,14)</f>
        <v>85.5</v>
      </c>
      <c r="O1638" s="84">
        <f>VLOOKUP($A$1633,Raport6!$B$8:$T$280,15)</f>
        <v>87</v>
      </c>
      <c r="P1638" s="84">
        <f>VLOOKUP($A$1633,Raport6!$B$8:$T$280,16)</f>
        <v>65</v>
      </c>
      <c r="Q1638" s="84">
        <f>VLOOKUP($A$1633,Raport6!$B$8:$T$280,17)</f>
        <v>88</v>
      </c>
      <c r="R1638" s="84">
        <f>VLOOKUP($A$1633,Raport6!$B$8:$T$280,18)</f>
        <v>86.5</v>
      </c>
      <c r="S1638" s="38">
        <f t="shared" si="898"/>
        <v>1297</v>
      </c>
      <c r="T1638" s="38">
        <f t="shared" si="900"/>
        <v>86.47</v>
      </c>
      <c r="U1638" s="375"/>
      <c r="V1638" s="340"/>
    </row>
    <row r="1639" spans="1:22" ht="15" customHeight="1">
      <c r="A1639" s="361"/>
      <c r="B1639" s="78" t="str">
        <f>VLOOKUP($A$1633,PresensiMIPA!$A$7:$W$360,3)</f>
        <v>0036390639</v>
      </c>
      <c r="C1639" s="28" t="s">
        <v>21</v>
      </c>
      <c r="D1639" s="40">
        <f t="shared" ref="D1639:S1639" si="901">ROUND(((D1633+D1634+D1635+D1636+D1637+D1638)/6),2)</f>
        <v>83.92</v>
      </c>
      <c r="E1639" s="40">
        <f t="shared" si="901"/>
        <v>79.92</v>
      </c>
      <c r="F1639" s="40">
        <f t="shared" si="901"/>
        <v>77.17</v>
      </c>
      <c r="G1639" s="40">
        <f t="shared" si="901"/>
        <v>79.83</v>
      </c>
      <c r="H1639" s="40">
        <f t="shared" si="901"/>
        <v>82.75</v>
      </c>
      <c r="I1639" s="40">
        <f t="shared" si="901"/>
        <v>82.33</v>
      </c>
      <c r="J1639" s="40">
        <f t="shared" si="901"/>
        <v>84.25</v>
      </c>
      <c r="K1639" s="40">
        <f t="shared" si="901"/>
        <v>86.67</v>
      </c>
      <c r="L1639" s="40">
        <f t="shared" si="901"/>
        <v>84.17</v>
      </c>
      <c r="M1639" s="40">
        <f t="shared" ref="M1639" si="902">ROUND(((M1633+M1634+M1635+M1636+M1637+M1638)/6),2)</f>
        <v>80.25</v>
      </c>
      <c r="N1639" s="40">
        <f t="shared" si="901"/>
        <v>83.67</v>
      </c>
      <c r="O1639" s="40">
        <f t="shared" si="901"/>
        <v>77</v>
      </c>
      <c r="P1639" s="40">
        <f t="shared" si="901"/>
        <v>73.58</v>
      </c>
      <c r="Q1639" s="40">
        <f t="shared" si="901"/>
        <v>83.33</v>
      </c>
      <c r="R1639" s="40">
        <f t="shared" si="901"/>
        <v>81.92</v>
      </c>
      <c r="S1639" s="39">
        <f t="shared" si="901"/>
        <v>1220.75</v>
      </c>
      <c r="T1639" s="40">
        <f t="shared" si="900"/>
        <v>81.38</v>
      </c>
      <c r="U1639" s="375"/>
      <c r="V1639" s="340"/>
    </row>
    <row r="1640" spans="1:22" ht="15" customHeight="1">
      <c r="A1640" s="361"/>
      <c r="B1640" s="78"/>
      <c r="C1640" s="28" t="s">
        <v>206</v>
      </c>
      <c r="D1640" s="79">
        <f>VLOOKUP($A$1633,'Nilai USP'!$B$8:$T$280,4)</f>
        <v>98</v>
      </c>
      <c r="E1640" s="79">
        <f>VLOOKUP($A$1633,'Nilai USP'!$B$8:$T$280,5)</f>
        <v>83.84615384615384</v>
      </c>
      <c r="F1640" s="79">
        <f>VLOOKUP($A$1633,'Nilai USP'!$B$8:$T$280,6)</f>
        <v>96</v>
      </c>
      <c r="G1640" s="79">
        <f>VLOOKUP($A$1633,'Nilai USP'!$B$8:$T$280,7)</f>
        <v>82</v>
      </c>
      <c r="H1640" s="79">
        <f>VLOOKUP($A$1633,'Nilai USP'!$B$8:$T$280,8)</f>
        <v>83</v>
      </c>
      <c r="I1640" s="79">
        <f>VLOOKUP($A$1633,'Nilai USP'!$B$8:$T$280,9)</f>
        <v>93</v>
      </c>
      <c r="J1640" s="79">
        <f>VLOOKUP($A$1633,'Nilai USP'!$B$8:$T$280,10)</f>
        <v>89</v>
      </c>
      <c r="K1640" s="79">
        <f>VLOOKUP($A$1633,'Nilai USP'!$B$8:$T$280,11)</f>
        <v>94</v>
      </c>
      <c r="L1640" s="79">
        <f>VLOOKUP($A$1633,'Nilai USP'!$B$8:$T$280,12)</f>
        <v>86</v>
      </c>
      <c r="M1640" s="79">
        <f>VLOOKUP($A$1633,'Nilai USP'!$B$8:$T$280,13)</f>
        <v>95.588235294117652</v>
      </c>
      <c r="N1640" s="79">
        <f>VLOOKUP($A$1633,'Nilai USP'!$B$8:$T$280,14)</f>
        <v>85</v>
      </c>
      <c r="O1640" s="79">
        <f>VLOOKUP($A$1633,'Nilai USP'!$B$8:$T$280,15)</f>
        <v>78</v>
      </c>
      <c r="P1640" s="79">
        <f>VLOOKUP($A$1633,'Nilai USP'!$B$8:$T$280,16)</f>
        <v>90</v>
      </c>
      <c r="Q1640" s="79">
        <f>VLOOKUP($A$1633,'Nilai USP'!$B$8:$T$280,17)</f>
        <v>85</v>
      </c>
      <c r="R1640" s="79">
        <f>VLOOKUP($A$1633,'Nilai USP'!$B$8:$T$280,18)</f>
        <v>86</v>
      </c>
      <c r="S1640" s="38">
        <f t="shared" ref="S1640:S1647" si="903">SUM(D1640:R1640)</f>
        <v>1324.4343891402714</v>
      </c>
      <c r="T1640" s="38">
        <f t="shared" si="900"/>
        <v>88.3</v>
      </c>
      <c r="U1640" s="375"/>
      <c r="V1640" s="340"/>
    </row>
    <row r="1641" spans="1:22" ht="15" customHeight="1" thickBot="1">
      <c r="A1641" s="362"/>
      <c r="B1641" s="29"/>
      <c r="C1641" s="37" t="s">
        <v>205</v>
      </c>
      <c r="D1641" s="41">
        <f t="shared" ref="D1641:R1641" si="904">ROUND((D1639*$V$6+D1640*$V$7),0)</f>
        <v>91</v>
      </c>
      <c r="E1641" s="41">
        <f t="shared" si="904"/>
        <v>82</v>
      </c>
      <c r="F1641" s="41">
        <f t="shared" si="904"/>
        <v>87</v>
      </c>
      <c r="G1641" s="41">
        <f t="shared" si="904"/>
        <v>81</v>
      </c>
      <c r="H1641" s="41">
        <f t="shared" si="904"/>
        <v>83</v>
      </c>
      <c r="I1641" s="41">
        <f t="shared" si="904"/>
        <v>88</v>
      </c>
      <c r="J1641" s="41">
        <f t="shared" si="904"/>
        <v>87</v>
      </c>
      <c r="K1641" s="41">
        <f t="shared" si="904"/>
        <v>90</v>
      </c>
      <c r="L1641" s="41">
        <f t="shared" si="904"/>
        <v>85</v>
      </c>
      <c r="M1641" s="41">
        <f t="shared" si="904"/>
        <v>88</v>
      </c>
      <c r="N1641" s="41">
        <f t="shared" si="904"/>
        <v>84</v>
      </c>
      <c r="O1641" s="41">
        <f t="shared" si="904"/>
        <v>78</v>
      </c>
      <c r="P1641" s="41">
        <f t="shared" si="904"/>
        <v>82</v>
      </c>
      <c r="Q1641" s="41">
        <f t="shared" si="904"/>
        <v>84</v>
      </c>
      <c r="R1641" s="41">
        <f t="shared" si="904"/>
        <v>84</v>
      </c>
      <c r="S1641" s="41">
        <f t="shared" si="903"/>
        <v>1274</v>
      </c>
      <c r="T1641" s="41">
        <f t="shared" si="900"/>
        <v>84.93</v>
      </c>
      <c r="U1641" s="376"/>
      <c r="V1641" s="341"/>
    </row>
    <row r="1642" spans="1:22" ht="15" customHeight="1" thickTop="1">
      <c r="A1642" s="377">
        <v>182</v>
      </c>
      <c r="B1642" s="26"/>
      <c r="C1642" s="34" t="s">
        <v>34</v>
      </c>
      <c r="D1642" s="83">
        <f>VLOOKUP($A$1642,Raport1!$B$8:$T$280,4)</f>
        <v>80.5</v>
      </c>
      <c r="E1642" s="83">
        <f>VLOOKUP($A$1642,Raport1!$B$8:$T$280,5)</f>
        <v>84.5</v>
      </c>
      <c r="F1642" s="83">
        <f>VLOOKUP($A$1642,Raport1!$B$8:$T$280,6)</f>
        <v>80.5</v>
      </c>
      <c r="G1642" s="83">
        <f>VLOOKUP($A$1642,Raport1!$B$8:$T$280,7)</f>
        <v>80</v>
      </c>
      <c r="H1642" s="83">
        <f>VLOOKUP($A$1642,Raport1!$B$8:$T$280,8)</f>
        <v>82</v>
      </c>
      <c r="I1642" s="83">
        <f>VLOOKUP($A$1642,Raport1!$B$8:$T$280,9)</f>
        <v>80.5</v>
      </c>
      <c r="J1642" s="83">
        <f>VLOOKUP($A$1642,Raport1!$B$8:$T$280,10)</f>
        <v>84</v>
      </c>
      <c r="K1642" s="83">
        <f>VLOOKUP($A$1642,Raport1!$B$8:$T$280,11)</f>
        <v>80.5</v>
      </c>
      <c r="L1642" s="83">
        <f>VLOOKUP($A$1642,Raport1!$B$8:$T$280,12)</f>
        <v>84.5</v>
      </c>
      <c r="M1642" s="83">
        <f>VLOOKUP($A$1642,Raport1!$B$8:$T$280,13)</f>
        <v>82</v>
      </c>
      <c r="N1642" s="83">
        <f>VLOOKUP($A$1642,Raport1!$B$8:$T$280,14)</f>
        <v>81</v>
      </c>
      <c r="O1642" s="83">
        <f>VLOOKUP($A$1642,Raport1!$B$8:$T$280,15)</f>
        <v>78</v>
      </c>
      <c r="P1642" s="83">
        <f>VLOOKUP($A$1642,Raport1!$B$8:$T$280,16)</f>
        <v>79.5</v>
      </c>
      <c r="Q1642" s="83">
        <f>VLOOKUP($A$1642,Raport1!$B$8:$T$280,17)</f>
        <v>78</v>
      </c>
      <c r="R1642" s="83">
        <f>VLOOKUP($A$1642,Raport1!$B$8:$T$280,18)</f>
        <v>78</v>
      </c>
      <c r="S1642" s="80">
        <f t="shared" si="903"/>
        <v>1213.5</v>
      </c>
      <c r="T1642" s="80">
        <f t="shared" ref="T1642:T1650" si="905">ROUND(S1642/COUNT(D1642:R1642),2)</f>
        <v>80.900000000000006</v>
      </c>
      <c r="U1642" s="337" t="s">
        <v>203</v>
      </c>
      <c r="V1642" s="340" t="s">
        <v>33</v>
      </c>
    </row>
    <row r="1643" spans="1:22" ht="15" customHeight="1">
      <c r="A1643" s="361"/>
      <c r="B1643" s="26"/>
      <c r="C1643" s="35" t="s">
        <v>35</v>
      </c>
      <c r="D1643" s="84">
        <f>VLOOKUP($A$1642,Raport2!$B$8:$T$280,4)</f>
        <v>83</v>
      </c>
      <c r="E1643" s="84">
        <f>VLOOKUP($A$1642,Raport2!$B$8:$T$280,5)</f>
        <v>87</v>
      </c>
      <c r="F1643" s="84">
        <f>VLOOKUP($A$1642,Raport2!$B$8:$T$280,6)</f>
        <v>84.5</v>
      </c>
      <c r="G1643" s="84">
        <f>VLOOKUP($A$1642,Raport2!$B$8:$T$280,7)</f>
        <v>84</v>
      </c>
      <c r="H1643" s="84">
        <f>VLOOKUP($A$1642,Raport2!$B$8:$T$280,8)</f>
        <v>82</v>
      </c>
      <c r="I1643" s="84">
        <f>VLOOKUP($A$1642,Raport2!$B$8:$T$280,9)</f>
        <v>85.5</v>
      </c>
      <c r="J1643" s="84">
        <f>VLOOKUP($A$1642,Raport2!$B$8:$T$280,10)</f>
        <v>87</v>
      </c>
      <c r="K1643" s="84">
        <f>VLOOKUP($A$1642,Raport2!$B$8:$T$280,11)</f>
        <v>82.5</v>
      </c>
      <c r="L1643" s="84">
        <f>VLOOKUP($A$1642,Raport2!$B$8:$T$280,12)</f>
        <v>86</v>
      </c>
      <c r="M1643" s="84">
        <f>VLOOKUP($A$1642,Raport2!$B$8:$T$280,13)</f>
        <v>87</v>
      </c>
      <c r="N1643" s="84">
        <f>VLOOKUP($A$1642,Raport2!$B$8:$T$280,14)</f>
        <v>85</v>
      </c>
      <c r="O1643" s="84">
        <f>VLOOKUP($A$1642,Raport2!$B$8:$T$280,15)</f>
        <v>81.5</v>
      </c>
      <c r="P1643" s="84">
        <f>VLOOKUP($A$1642,Raport2!$B$8:$T$280,16)</f>
        <v>83</v>
      </c>
      <c r="Q1643" s="84">
        <f>VLOOKUP($A$1642,Raport2!$B$8:$T$280,17)</f>
        <v>81.5</v>
      </c>
      <c r="R1643" s="84">
        <f>VLOOKUP($A$1642,Raport2!$B$8:$T$280,18)</f>
        <v>85.5</v>
      </c>
      <c r="S1643" s="38">
        <f t="shared" si="903"/>
        <v>1265</v>
      </c>
      <c r="T1643" s="38">
        <f t="shared" si="905"/>
        <v>84.33</v>
      </c>
      <c r="U1643" s="375"/>
      <c r="V1643" s="340"/>
    </row>
    <row r="1644" spans="1:22" ht="15" customHeight="1">
      <c r="A1644" s="361"/>
      <c r="B1644" s="342" t="str">
        <f>VLOOKUP($A$1642,PresensiMIPA!$A$7:$W$360,7)</f>
        <v>Fathiya Faradisa Efendi</v>
      </c>
      <c r="C1644" s="35" t="s">
        <v>22</v>
      </c>
      <c r="D1644" s="84">
        <f>VLOOKUP($A$1642,Raport3!$B$8:$T$280,4)</f>
        <v>87.5</v>
      </c>
      <c r="E1644" s="84">
        <f>VLOOKUP($A$1642,Raport3!$B$8:$T$280,5)</f>
        <v>89</v>
      </c>
      <c r="F1644" s="84">
        <f>VLOOKUP($A$1642,Raport3!$B$8:$T$280,6)</f>
        <v>86</v>
      </c>
      <c r="G1644" s="84">
        <f>VLOOKUP($A$1642,Raport3!$B$8:$T$280,7)</f>
        <v>90</v>
      </c>
      <c r="H1644" s="84">
        <f>VLOOKUP($A$1642,Raport3!$B$8:$T$280,8)</f>
        <v>85</v>
      </c>
      <c r="I1644" s="84">
        <f>VLOOKUP($A$1642,Raport3!$B$8:$T$280,9)</f>
        <v>88.5</v>
      </c>
      <c r="J1644" s="84">
        <f>VLOOKUP($A$1642,Raport3!$B$8:$T$280,10)</f>
        <v>87.5</v>
      </c>
      <c r="K1644" s="84">
        <f>VLOOKUP($A$1642,Raport3!$B$8:$T$280,11)</f>
        <v>84</v>
      </c>
      <c r="L1644" s="84">
        <f>VLOOKUP($A$1642,Raport3!$B$8:$T$280,12)</f>
        <v>85</v>
      </c>
      <c r="M1644" s="84">
        <f>VLOOKUP($A$1642,Raport3!$B$8:$T$280,13)</f>
        <v>92.5</v>
      </c>
      <c r="N1644" s="84">
        <f>VLOOKUP($A$1642,Raport3!$B$8:$T$280,14)</f>
        <v>87</v>
      </c>
      <c r="O1644" s="84">
        <f>VLOOKUP($A$1642,Raport3!$B$8:$T$280,15)</f>
        <v>85</v>
      </c>
      <c r="P1644" s="84">
        <f>VLOOKUP($A$1642,Raport3!$B$8:$T$280,16)</f>
        <v>86</v>
      </c>
      <c r="Q1644" s="84">
        <f>VLOOKUP($A$1642,Raport3!$B$8:$T$280,17)</f>
        <v>86</v>
      </c>
      <c r="R1644" s="84">
        <f>VLOOKUP($A$1642,Raport3!$B$8:$T$280,18)</f>
        <v>89</v>
      </c>
      <c r="S1644" s="38">
        <f t="shared" si="903"/>
        <v>1308</v>
      </c>
      <c r="T1644" s="38">
        <f t="shared" si="905"/>
        <v>87.2</v>
      </c>
      <c r="U1644" s="375"/>
      <c r="V1644" s="340"/>
    </row>
    <row r="1645" spans="1:22" ht="15" customHeight="1">
      <c r="A1645" s="361"/>
      <c r="B1645" s="342"/>
      <c r="C1645" s="35" t="s">
        <v>23</v>
      </c>
      <c r="D1645" s="84">
        <f>VLOOKUP($A$1642,Raport4!$B$8:$T$255,4)</f>
        <v>90</v>
      </c>
      <c r="E1645" s="84">
        <f>VLOOKUP($A$1642,Raport4!$B$8:$T$255,5)</f>
        <v>94</v>
      </c>
      <c r="F1645" s="84">
        <f>VLOOKUP($A$1642,Raport4!$B$8:$T$255,6)</f>
        <v>88.5</v>
      </c>
      <c r="G1645" s="84">
        <f>VLOOKUP($A$1642,Raport4!$B$8:$T$255,7)</f>
        <v>91.5</v>
      </c>
      <c r="H1645" s="84">
        <f>VLOOKUP($A$1642,Raport4!$B$8:$T$255,8)</f>
        <v>75</v>
      </c>
      <c r="I1645" s="84">
        <f>VLOOKUP($A$1642,Raport4!$B$8:$T$255,9)</f>
        <v>88.5</v>
      </c>
      <c r="J1645" s="84">
        <f>VLOOKUP($A$1642,Raport4!$B$8:$T$255,10)</f>
        <v>94</v>
      </c>
      <c r="K1645" s="84">
        <f>VLOOKUP($A$1642,Raport4!$B$8:$T$255,11)</f>
        <v>86</v>
      </c>
      <c r="L1645" s="84">
        <f>VLOOKUP($A$1642,Raport4!$B$8:$T$255,12)</f>
        <v>89.5</v>
      </c>
      <c r="M1645" s="84">
        <f>VLOOKUP($A$1642,Raport4!$B$8:$T$255,12)</f>
        <v>89.5</v>
      </c>
      <c r="N1645" s="84">
        <f>VLOOKUP($A$1642,Raport4!$B$8:$T$255,14)</f>
        <v>88</v>
      </c>
      <c r="O1645" s="84">
        <f>VLOOKUP($A$1642,Raport4!$B$8:$T$255,15)</f>
        <v>86.5</v>
      </c>
      <c r="P1645" s="84">
        <f>VLOOKUP($A$1642,Raport4!$B$8:$T$255,16)</f>
        <v>87.5</v>
      </c>
      <c r="Q1645" s="84">
        <f>VLOOKUP($A$1642,Raport4!$B$8:$T$255,17)</f>
        <v>88</v>
      </c>
      <c r="R1645" s="84">
        <f>VLOOKUP($A$1642,Raport4!$B$8:$T$255,18)</f>
        <v>91.5</v>
      </c>
      <c r="S1645" s="38">
        <f t="shared" si="903"/>
        <v>1328</v>
      </c>
      <c r="T1645" s="38">
        <f t="shared" si="905"/>
        <v>88.53</v>
      </c>
      <c r="U1645" s="375"/>
      <c r="V1645" s="340"/>
    </row>
    <row r="1646" spans="1:22" ht="15" customHeight="1">
      <c r="A1646" s="361"/>
      <c r="B1646" s="77" t="str">
        <f>VLOOKUP($A$1642,PresensiMIPA!$A$7:$W$360,4)</f>
        <v>3526016108040002</v>
      </c>
      <c r="C1646" s="35" t="s">
        <v>24</v>
      </c>
      <c r="D1646" s="84">
        <f>VLOOKUP($A$1642,Raport5!$B$8:$T$280,4)</f>
        <v>87.5</v>
      </c>
      <c r="E1646" s="84">
        <f>VLOOKUP($A$1642,Raport5!$B$8:$T$280,5)</f>
        <v>94.5</v>
      </c>
      <c r="F1646" s="84">
        <f>VLOOKUP($A$1642,Raport5!$B$8:$T$280,6)</f>
        <v>94</v>
      </c>
      <c r="G1646" s="84">
        <f>VLOOKUP($A$1642,Raport5!$B$8:$T$280,7)</f>
        <v>93.5</v>
      </c>
      <c r="H1646" s="84">
        <f>VLOOKUP($A$1642,Raport5!$B$8:$T$280,8)</f>
        <v>95</v>
      </c>
      <c r="I1646" s="84">
        <f>VLOOKUP($A$1642,Raport5!$B$8:$T$280,9)</f>
        <v>89.5</v>
      </c>
      <c r="J1646" s="84">
        <f>VLOOKUP($A$1642,Raport5!$B$8:$T$280,10)</f>
        <v>94.5</v>
      </c>
      <c r="K1646" s="84">
        <f>VLOOKUP($A$1642,Raport5!$B$8:$T$280,11)</f>
        <v>91</v>
      </c>
      <c r="L1646" s="84">
        <f>VLOOKUP($A$1642,Raport5!$B$8:$T$280,12)</f>
        <v>89.5</v>
      </c>
      <c r="M1646" s="84">
        <f>VLOOKUP($A$1642,Raport5!$B$8:$T$280,13)</f>
        <v>98</v>
      </c>
      <c r="N1646" s="84">
        <f>VLOOKUP($A$1642,Raport5!$B$8:$T$280,14)</f>
        <v>87</v>
      </c>
      <c r="O1646" s="84">
        <f>VLOOKUP($A$1642,Raport5!$B$8:$T$280,15)</f>
        <v>92.5</v>
      </c>
      <c r="P1646" s="84">
        <f>VLOOKUP($A$1642,Raport5!$B$8:$T$280,16)</f>
        <v>89.5</v>
      </c>
      <c r="Q1646" s="84">
        <f>VLOOKUP($A$1642,Raport5!$B$8:$T$280,17)</f>
        <v>85</v>
      </c>
      <c r="R1646" s="84">
        <f>VLOOKUP($A$1642,Raport5!$B$8:$T$280,18)</f>
        <v>91</v>
      </c>
      <c r="S1646" s="38">
        <f t="shared" si="903"/>
        <v>1372</v>
      </c>
      <c r="T1646" s="38">
        <f t="shared" si="905"/>
        <v>91.47</v>
      </c>
      <c r="U1646" s="375"/>
      <c r="V1646" s="340"/>
    </row>
    <row r="1647" spans="1:22" ht="15" customHeight="1">
      <c r="A1647" s="361"/>
      <c r="B1647" s="78">
        <f>VLOOKUP($A$1642,PresensiMIPA!$A$7:$W$360,2)</f>
        <v>12239</v>
      </c>
      <c r="C1647" s="35" t="s">
        <v>67</v>
      </c>
      <c r="D1647" s="84">
        <f>VLOOKUP($A$1642,Raport6!$B$8:$T$280,4)</f>
        <v>92.5</v>
      </c>
      <c r="E1647" s="84">
        <f>VLOOKUP($A$1642,Raport6!$B$8:$T$280,5)</f>
        <v>95</v>
      </c>
      <c r="F1647" s="84">
        <f>VLOOKUP($A$1642,Raport6!$B$8:$T$280,6)</f>
        <v>95</v>
      </c>
      <c r="G1647" s="84">
        <f>VLOOKUP($A$1642,Raport6!$B$8:$T$280,7)</f>
        <v>93.5</v>
      </c>
      <c r="H1647" s="84">
        <f>VLOOKUP($A$1642,Raport6!$B$8:$T$280,8)</f>
        <v>96</v>
      </c>
      <c r="I1647" s="84">
        <f>VLOOKUP($A$1642,Raport6!$B$8:$T$280,9)</f>
        <v>89.5</v>
      </c>
      <c r="J1647" s="84">
        <f>VLOOKUP($A$1642,Raport6!$B$8:$T$280,10)</f>
        <v>96.5</v>
      </c>
      <c r="K1647" s="84">
        <f>VLOOKUP($A$1642,Raport6!$B$8:$T$280,11)</f>
        <v>94.5</v>
      </c>
      <c r="L1647" s="84">
        <f>VLOOKUP($A$1642,Raport6!$B$8:$T$280,12)</f>
        <v>91</v>
      </c>
      <c r="M1647" s="84">
        <f>VLOOKUP($A$1642,Raport6!$B$8:$T$280,13)</f>
        <v>99</v>
      </c>
      <c r="N1647" s="84">
        <f>VLOOKUP($A$1642,Raport6!$B$8:$T$280,14)</f>
        <v>86</v>
      </c>
      <c r="O1647" s="84">
        <f>VLOOKUP($A$1642,Raport6!$B$8:$T$280,15)</f>
        <v>92.5</v>
      </c>
      <c r="P1647" s="84">
        <f>VLOOKUP($A$1642,Raport6!$B$8:$T$280,16)</f>
        <v>89.5</v>
      </c>
      <c r="Q1647" s="84">
        <f>VLOOKUP($A$1642,Raport6!$B$8:$T$280,17)</f>
        <v>85</v>
      </c>
      <c r="R1647" s="84">
        <f>VLOOKUP($A$1642,Raport6!$B$8:$T$280,18)</f>
        <v>96</v>
      </c>
      <c r="S1647" s="38">
        <f t="shared" si="903"/>
        <v>1391.5</v>
      </c>
      <c r="T1647" s="38">
        <f t="shared" si="905"/>
        <v>92.77</v>
      </c>
      <c r="U1647" s="375"/>
      <c r="V1647" s="340"/>
    </row>
    <row r="1648" spans="1:22" ht="15" customHeight="1">
      <c r="A1648" s="361"/>
      <c r="B1648" s="78" t="str">
        <f>VLOOKUP($A$1642,PresensiMIPA!$A$7:$W$360,3)</f>
        <v>0048377737</v>
      </c>
      <c r="C1648" s="28" t="s">
        <v>21</v>
      </c>
      <c r="D1648" s="40">
        <f t="shared" ref="D1648:S1648" si="906">ROUND(((D1642+D1643+D1644+D1645+D1646+D1647)/6),2)</f>
        <v>86.83</v>
      </c>
      <c r="E1648" s="40">
        <f t="shared" si="906"/>
        <v>90.67</v>
      </c>
      <c r="F1648" s="40">
        <f t="shared" si="906"/>
        <v>88.08</v>
      </c>
      <c r="G1648" s="40">
        <f t="shared" si="906"/>
        <v>88.75</v>
      </c>
      <c r="H1648" s="40">
        <f t="shared" si="906"/>
        <v>85.83</v>
      </c>
      <c r="I1648" s="40">
        <f t="shared" si="906"/>
        <v>87</v>
      </c>
      <c r="J1648" s="40">
        <f t="shared" si="906"/>
        <v>90.58</v>
      </c>
      <c r="K1648" s="40">
        <f t="shared" si="906"/>
        <v>86.42</v>
      </c>
      <c r="L1648" s="40">
        <f t="shared" si="906"/>
        <v>87.58</v>
      </c>
      <c r="M1648" s="40">
        <f t="shared" ref="M1648" si="907">ROUND(((M1642+M1643+M1644+M1645+M1646+M1647)/6),2)</f>
        <v>91.33</v>
      </c>
      <c r="N1648" s="40">
        <f t="shared" si="906"/>
        <v>85.67</v>
      </c>
      <c r="O1648" s="40">
        <f t="shared" si="906"/>
        <v>86</v>
      </c>
      <c r="P1648" s="40">
        <f t="shared" si="906"/>
        <v>85.83</v>
      </c>
      <c r="Q1648" s="40">
        <f t="shared" si="906"/>
        <v>83.92</v>
      </c>
      <c r="R1648" s="40">
        <f t="shared" si="906"/>
        <v>88.5</v>
      </c>
      <c r="S1648" s="39">
        <f t="shared" si="906"/>
        <v>1313</v>
      </c>
      <c r="T1648" s="40">
        <f t="shared" si="905"/>
        <v>87.53</v>
      </c>
      <c r="U1648" s="375"/>
      <c r="V1648" s="340"/>
    </row>
    <row r="1649" spans="1:22" ht="15" customHeight="1">
      <c r="A1649" s="361"/>
      <c r="B1649" s="78"/>
      <c r="C1649" s="28" t="s">
        <v>206</v>
      </c>
      <c r="D1649" s="79">
        <f>VLOOKUP($A$1642,'Nilai USP'!$B$8:$T$280,4)</f>
        <v>96</v>
      </c>
      <c r="E1649" s="79">
        <f>VLOOKUP($A$1642,'Nilai USP'!$B$8:$T$280,5)</f>
        <v>86.15384615384616</v>
      </c>
      <c r="F1649" s="79">
        <f>VLOOKUP($A$1642,'Nilai USP'!$B$8:$T$280,6)</f>
        <v>91</v>
      </c>
      <c r="G1649" s="79">
        <f>VLOOKUP($A$1642,'Nilai USP'!$B$8:$T$280,7)</f>
        <v>89</v>
      </c>
      <c r="H1649" s="79">
        <f>VLOOKUP($A$1642,'Nilai USP'!$B$8:$T$280,8)</f>
        <v>87</v>
      </c>
      <c r="I1649" s="79">
        <f>VLOOKUP($A$1642,'Nilai USP'!$B$8:$T$280,9)</f>
        <v>86</v>
      </c>
      <c r="J1649" s="79">
        <f>VLOOKUP($A$1642,'Nilai USP'!$B$8:$T$280,10)</f>
        <v>96</v>
      </c>
      <c r="K1649" s="79">
        <f>VLOOKUP($A$1642,'Nilai USP'!$B$8:$T$280,11)</f>
        <v>94</v>
      </c>
      <c r="L1649" s="79">
        <f>VLOOKUP($A$1642,'Nilai USP'!$B$8:$T$280,12)</f>
        <v>86</v>
      </c>
      <c r="M1649" s="79">
        <f>VLOOKUP($A$1642,'Nilai USP'!$B$8:$T$280,13)</f>
        <v>99.117647058823536</v>
      </c>
      <c r="N1649" s="79">
        <f>VLOOKUP($A$1642,'Nilai USP'!$B$8:$T$280,14)</f>
        <v>85</v>
      </c>
      <c r="O1649" s="79">
        <f>VLOOKUP($A$1642,'Nilai USP'!$B$8:$T$280,15)</f>
        <v>76</v>
      </c>
      <c r="P1649" s="79">
        <f>VLOOKUP($A$1642,'Nilai USP'!$B$8:$T$280,16)</f>
        <v>81</v>
      </c>
      <c r="Q1649" s="79">
        <f>VLOOKUP($A$1642,'Nilai USP'!$B$8:$T$280,17)</f>
        <v>82</v>
      </c>
      <c r="R1649" s="79">
        <f>VLOOKUP($A$1642,'Nilai USP'!$B$8:$T$280,18)</f>
        <v>85</v>
      </c>
      <c r="S1649" s="38">
        <f t="shared" ref="S1649:S1656" si="908">SUM(D1649:R1649)</f>
        <v>1319.2714932126696</v>
      </c>
      <c r="T1649" s="38">
        <f t="shared" si="905"/>
        <v>87.95</v>
      </c>
      <c r="U1649" s="375"/>
      <c r="V1649" s="340"/>
    </row>
    <row r="1650" spans="1:22" ht="15" customHeight="1" thickBot="1">
      <c r="A1650" s="362"/>
      <c r="B1650" s="29"/>
      <c r="C1650" s="37" t="s">
        <v>205</v>
      </c>
      <c r="D1650" s="41">
        <f t="shared" ref="D1650:R1650" si="909">ROUND((D1648*$V$6+D1649*$V$7),0)</f>
        <v>91</v>
      </c>
      <c r="E1650" s="41">
        <f t="shared" si="909"/>
        <v>88</v>
      </c>
      <c r="F1650" s="41">
        <f t="shared" si="909"/>
        <v>90</v>
      </c>
      <c r="G1650" s="41">
        <f t="shared" si="909"/>
        <v>89</v>
      </c>
      <c r="H1650" s="41">
        <f t="shared" si="909"/>
        <v>86</v>
      </c>
      <c r="I1650" s="41">
        <f t="shared" si="909"/>
        <v>87</v>
      </c>
      <c r="J1650" s="41">
        <f t="shared" si="909"/>
        <v>93</v>
      </c>
      <c r="K1650" s="41">
        <f t="shared" si="909"/>
        <v>90</v>
      </c>
      <c r="L1650" s="41">
        <f t="shared" si="909"/>
        <v>87</v>
      </c>
      <c r="M1650" s="41">
        <f t="shared" si="909"/>
        <v>95</v>
      </c>
      <c r="N1650" s="41">
        <f t="shared" si="909"/>
        <v>85</v>
      </c>
      <c r="O1650" s="41">
        <f t="shared" si="909"/>
        <v>81</v>
      </c>
      <c r="P1650" s="41">
        <f t="shared" si="909"/>
        <v>83</v>
      </c>
      <c r="Q1650" s="41">
        <f t="shared" si="909"/>
        <v>83</v>
      </c>
      <c r="R1650" s="41">
        <f t="shared" si="909"/>
        <v>87</v>
      </c>
      <c r="S1650" s="41">
        <f t="shared" si="908"/>
        <v>1315</v>
      </c>
      <c r="T1650" s="41">
        <f t="shared" si="905"/>
        <v>87.67</v>
      </c>
      <c r="U1650" s="376"/>
      <c r="V1650" s="341"/>
    </row>
    <row r="1651" spans="1:22" ht="15" customHeight="1" thickTop="1">
      <c r="A1651" s="377">
        <v>183</v>
      </c>
      <c r="B1651" s="26"/>
      <c r="C1651" s="34" t="s">
        <v>34</v>
      </c>
      <c r="D1651" s="83">
        <f>VLOOKUP($A$1651,Raport1!$B$8:$T$280,4)</f>
        <v>75.5</v>
      </c>
      <c r="E1651" s="83">
        <f>VLOOKUP($A$1651,Raport1!$B$8:$T$280,5)</f>
        <v>74.5</v>
      </c>
      <c r="F1651" s="83">
        <f>VLOOKUP($A$1651,Raport1!$B$8:$T$280,6)</f>
        <v>72.5</v>
      </c>
      <c r="G1651" s="83">
        <f>VLOOKUP($A$1651,Raport1!$B$8:$T$280,7)</f>
        <v>70</v>
      </c>
      <c r="H1651" s="83">
        <f>VLOOKUP($A$1651,Raport1!$B$8:$T$280,8)</f>
        <v>81</v>
      </c>
      <c r="I1651" s="83">
        <f>VLOOKUP($A$1651,Raport1!$B$8:$T$280,9)</f>
        <v>76</v>
      </c>
      <c r="J1651" s="83">
        <f>VLOOKUP($A$1651,Raport1!$B$8:$T$280,10)</f>
        <v>80</v>
      </c>
      <c r="K1651" s="83">
        <f>VLOOKUP($A$1651,Raport1!$B$8:$T$280,11)</f>
        <v>81</v>
      </c>
      <c r="L1651" s="83">
        <f>VLOOKUP($A$1651,Raport1!$B$8:$T$280,12)</f>
        <v>81.5</v>
      </c>
      <c r="M1651" s="83">
        <f>VLOOKUP($A$1651,Raport1!$B$8:$T$280,13)</f>
        <v>73</v>
      </c>
      <c r="N1651" s="83">
        <f>VLOOKUP($A$1651,Raport1!$B$8:$T$280,14)</f>
        <v>76.5</v>
      </c>
      <c r="O1651" s="83">
        <f>VLOOKUP($A$1651,Raport1!$B$8:$T$280,15)</f>
        <v>72</v>
      </c>
      <c r="P1651" s="83">
        <f>VLOOKUP($A$1651,Raport1!$B$8:$T$280,16)</f>
        <v>75.5</v>
      </c>
      <c r="Q1651" s="83">
        <f>VLOOKUP($A$1651,Raport1!$B$8:$T$280,17)</f>
        <v>75.5</v>
      </c>
      <c r="R1651" s="83">
        <f>VLOOKUP($A$1651,Raport1!$B$8:$T$280,18)</f>
        <v>71.5</v>
      </c>
      <c r="S1651" s="80">
        <f t="shared" si="908"/>
        <v>1136</v>
      </c>
      <c r="T1651" s="80">
        <f t="shared" ref="T1651:T1659" si="910">ROUND(S1651/COUNT(D1651:R1651),2)</f>
        <v>75.73</v>
      </c>
      <c r="U1651" s="337" t="s">
        <v>203</v>
      </c>
      <c r="V1651" s="340" t="s">
        <v>33</v>
      </c>
    </row>
    <row r="1652" spans="1:22" ht="15" customHeight="1">
      <c r="A1652" s="361"/>
      <c r="B1652" s="26"/>
      <c r="C1652" s="35" t="s">
        <v>35</v>
      </c>
      <c r="D1652" s="84">
        <f>VLOOKUP($A$1651,Raport2!$B$8:$T$280,4)</f>
        <v>78</v>
      </c>
      <c r="E1652" s="84">
        <f>VLOOKUP($A$1651,Raport2!$B$8:$T$280,5)</f>
        <v>76.5</v>
      </c>
      <c r="F1652" s="84">
        <f>VLOOKUP($A$1651,Raport2!$B$8:$T$280,6)</f>
        <v>73.5</v>
      </c>
      <c r="G1652" s="84">
        <f>VLOOKUP($A$1651,Raport2!$B$8:$T$280,7)</f>
        <v>76</v>
      </c>
      <c r="H1652" s="84">
        <f>VLOOKUP($A$1651,Raport2!$B$8:$T$280,8)</f>
        <v>81</v>
      </c>
      <c r="I1652" s="84">
        <f>VLOOKUP($A$1651,Raport2!$B$8:$T$280,9)</f>
        <v>79.5</v>
      </c>
      <c r="J1652" s="84">
        <f>VLOOKUP($A$1651,Raport2!$B$8:$T$280,10)</f>
        <v>81.5</v>
      </c>
      <c r="K1652" s="84">
        <f>VLOOKUP($A$1651,Raport2!$B$8:$T$280,11)</f>
        <v>83</v>
      </c>
      <c r="L1652" s="84">
        <f>VLOOKUP($A$1651,Raport2!$B$8:$T$280,12)</f>
        <v>83</v>
      </c>
      <c r="M1652" s="84">
        <f>VLOOKUP($A$1651,Raport2!$B$8:$T$280,13)</f>
        <v>74.5</v>
      </c>
      <c r="N1652" s="84">
        <f>VLOOKUP($A$1651,Raport2!$B$8:$T$280,14)</f>
        <v>82</v>
      </c>
      <c r="O1652" s="84">
        <f>VLOOKUP($A$1651,Raport2!$B$8:$T$280,15)</f>
        <v>72.5</v>
      </c>
      <c r="P1652" s="84">
        <f>VLOOKUP($A$1651,Raport2!$B$8:$T$280,16)</f>
        <v>77.5</v>
      </c>
      <c r="Q1652" s="84">
        <f>VLOOKUP($A$1651,Raport2!$B$8:$T$280,17)</f>
        <v>77.5</v>
      </c>
      <c r="R1652" s="84">
        <f>VLOOKUP($A$1651,Raport2!$B$8:$T$280,18)</f>
        <v>79.5</v>
      </c>
      <c r="S1652" s="38">
        <f t="shared" si="908"/>
        <v>1175.5</v>
      </c>
      <c r="T1652" s="38">
        <f t="shared" si="910"/>
        <v>78.37</v>
      </c>
      <c r="U1652" s="375"/>
      <c r="V1652" s="340"/>
    </row>
    <row r="1653" spans="1:22" ht="15" customHeight="1">
      <c r="A1653" s="361"/>
      <c r="B1653" s="342" t="str">
        <f>VLOOKUP($A$1651,PresensiMIPA!$A$7:$W$360,7)</f>
        <v>FIRMAN SYAHRIL</v>
      </c>
      <c r="C1653" s="35" t="s">
        <v>22</v>
      </c>
      <c r="D1653" s="84">
        <f>VLOOKUP($A$1651,Raport3!$B$8:$T$280,4)</f>
        <v>80</v>
      </c>
      <c r="E1653" s="84">
        <f>VLOOKUP($A$1651,Raport3!$B$8:$T$280,5)</f>
        <v>78</v>
      </c>
      <c r="F1653" s="84">
        <f>VLOOKUP($A$1651,Raport3!$B$8:$T$280,6)</f>
        <v>77.5</v>
      </c>
      <c r="G1653" s="84">
        <f>VLOOKUP($A$1651,Raport3!$B$8:$T$280,7)</f>
        <v>81</v>
      </c>
      <c r="H1653" s="84">
        <f>VLOOKUP($A$1651,Raport3!$B$8:$T$280,8)</f>
        <v>76.5</v>
      </c>
      <c r="I1653" s="84">
        <f>VLOOKUP($A$1651,Raport3!$B$8:$T$280,9)</f>
        <v>80</v>
      </c>
      <c r="J1653" s="84">
        <f>VLOOKUP($A$1651,Raport3!$B$8:$T$280,10)</f>
        <v>83.5</v>
      </c>
      <c r="K1653" s="84">
        <f>VLOOKUP($A$1651,Raport3!$B$8:$T$280,11)</f>
        <v>85</v>
      </c>
      <c r="L1653" s="84">
        <f>VLOOKUP($A$1651,Raport3!$B$8:$T$280,12)</f>
        <v>79</v>
      </c>
      <c r="M1653" s="84">
        <f>VLOOKUP($A$1651,Raport3!$B$8:$T$280,13)</f>
        <v>75</v>
      </c>
      <c r="N1653" s="84">
        <f>VLOOKUP($A$1651,Raport3!$B$8:$T$280,14)</f>
        <v>84.5</v>
      </c>
      <c r="O1653" s="84">
        <f>VLOOKUP($A$1651,Raport3!$B$8:$T$280,15)</f>
        <v>72.5</v>
      </c>
      <c r="P1653" s="84">
        <f>VLOOKUP($A$1651,Raport3!$B$8:$T$280,16)</f>
        <v>79.5</v>
      </c>
      <c r="Q1653" s="84">
        <f>VLOOKUP($A$1651,Raport3!$B$8:$T$280,17)</f>
        <v>83.5</v>
      </c>
      <c r="R1653" s="84">
        <f>VLOOKUP($A$1651,Raport3!$B$8:$T$280,18)</f>
        <v>86</v>
      </c>
      <c r="S1653" s="38">
        <f t="shared" si="908"/>
        <v>1201.5</v>
      </c>
      <c r="T1653" s="38">
        <f t="shared" si="910"/>
        <v>80.099999999999994</v>
      </c>
      <c r="U1653" s="375"/>
      <c r="V1653" s="340"/>
    </row>
    <row r="1654" spans="1:22" ht="15" customHeight="1">
      <c r="A1654" s="361"/>
      <c r="B1654" s="342"/>
      <c r="C1654" s="35" t="s">
        <v>23</v>
      </c>
      <c r="D1654" s="84">
        <f>VLOOKUP($A$1651,Raport4!$B$8:$T$255,4)</f>
        <v>83.5</v>
      </c>
      <c r="E1654" s="84">
        <f>VLOOKUP($A$1651,Raport4!$B$8:$T$255,5)</f>
        <v>79</v>
      </c>
      <c r="F1654" s="84">
        <f>VLOOKUP($A$1651,Raport4!$B$8:$T$255,6)</f>
        <v>80</v>
      </c>
      <c r="G1654" s="84">
        <f>VLOOKUP($A$1651,Raport4!$B$8:$T$255,7)</f>
        <v>82</v>
      </c>
      <c r="H1654" s="84">
        <f>VLOOKUP($A$1651,Raport4!$B$8:$T$255,8)</f>
        <v>75</v>
      </c>
      <c r="I1654" s="84">
        <f>VLOOKUP($A$1651,Raport4!$B$8:$T$255,9)</f>
        <v>83</v>
      </c>
      <c r="J1654" s="84">
        <f>VLOOKUP($A$1651,Raport4!$B$8:$T$255,10)</f>
        <v>88.5</v>
      </c>
      <c r="K1654" s="84">
        <f>VLOOKUP($A$1651,Raport4!$B$8:$T$255,11)</f>
        <v>86</v>
      </c>
      <c r="L1654" s="84">
        <f>VLOOKUP($A$1651,Raport4!$B$8:$T$255,12)</f>
        <v>82.5</v>
      </c>
      <c r="M1654" s="84">
        <f>VLOOKUP($A$1651,Raport4!$B$8:$T$255,12)</f>
        <v>82.5</v>
      </c>
      <c r="N1654" s="84">
        <f>VLOOKUP($A$1651,Raport4!$B$8:$T$255,14)</f>
        <v>83.5</v>
      </c>
      <c r="O1654" s="84">
        <f>VLOOKUP($A$1651,Raport4!$B$8:$T$255,15)</f>
        <v>74</v>
      </c>
      <c r="P1654" s="84">
        <f>VLOOKUP($A$1651,Raport4!$B$8:$T$255,16)</f>
        <v>79</v>
      </c>
      <c r="Q1654" s="84">
        <f>VLOOKUP($A$1651,Raport4!$B$8:$T$255,17)</f>
        <v>84</v>
      </c>
      <c r="R1654" s="84">
        <f>VLOOKUP($A$1651,Raport4!$B$8:$T$255,18)</f>
        <v>86.5</v>
      </c>
      <c r="S1654" s="38">
        <f t="shared" si="908"/>
        <v>1229</v>
      </c>
      <c r="T1654" s="38">
        <f t="shared" si="910"/>
        <v>81.93</v>
      </c>
      <c r="U1654" s="375"/>
      <c r="V1654" s="340"/>
    </row>
    <row r="1655" spans="1:22" ht="15" customHeight="1">
      <c r="A1655" s="361"/>
      <c r="B1655" s="77" t="str">
        <f>VLOOKUP($A$1651,PresensiMIPA!$A$7:$W$360,4)</f>
        <v>3526030406030002</v>
      </c>
      <c r="C1655" s="35" t="s">
        <v>24</v>
      </c>
      <c r="D1655" s="84">
        <f>VLOOKUP($A$1651,Raport5!$B$8:$T$280,4)</f>
        <v>85.5</v>
      </c>
      <c r="E1655" s="84">
        <f>VLOOKUP($A$1651,Raport5!$B$8:$T$280,5)</f>
        <v>82</v>
      </c>
      <c r="F1655" s="84">
        <f>VLOOKUP($A$1651,Raport5!$B$8:$T$280,6)</f>
        <v>79</v>
      </c>
      <c r="G1655" s="84">
        <f>VLOOKUP($A$1651,Raport5!$B$8:$T$280,7)</f>
        <v>86.5</v>
      </c>
      <c r="H1655" s="84">
        <f>VLOOKUP($A$1651,Raport5!$B$8:$T$280,8)</f>
        <v>81.5</v>
      </c>
      <c r="I1655" s="84">
        <f>VLOOKUP($A$1651,Raport5!$B$8:$T$280,9)</f>
        <v>84.5</v>
      </c>
      <c r="J1655" s="84">
        <f>VLOOKUP($A$1651,Raport5!$B$8:$T$280,10)</f>
        <v>90.5</v>
      </c>
      <c r="K1655" s="84">
        <f>VLOOKUP($A$1651,Raport5!$B$8:$T$280,11)</f>
        <v>90</v>
      </c>
      <c r="L1655" s="84">
        <f>VLOOKUP($A$1651,Raport5!$B$8:$T$280,12)</f>
        <v>88.5</v>
      </c>
      <c r="M1655" s="84">
        <f>VLOOKUP($A$1651,Raport5!$B$8:$T$280,13)</f>
        <v>80</v>
      </c>
      <c r="N1655" s="84">
        <f>VLOOKUP($A$1651,Raport5!$B$8:$T$280,14)</f>
        <v>84</v>
      </c>
      <c r="O1655" s="84">
        <f>VLOOKUP($A$1651,Raport5!$B$8:$T$280,15)</f>
        <v>85</v>
      </c>
      <c r="P1655" s="84">
        <f>VLOOKUP($A$1651,Raport5!$B$8:$T$280,16)</f>
        <v>75</v>
      </c>
      <c r="Q1655" s="84">
        <f>VLOOKUP($A$1651,Raport5!$B$8:$T$280,17)</f>
        <v>85</v>
      </c>
      <c r="R1655" s="84">
        <f>VLOOKUP($A$1651,Raport5!$B$8:$T$280,18)</f>
        <v>87</v>
      </c>
      <c r="S1655" s="38">
        <f t="shared" si="908"/>
        <v>1264</v>
      </c>
      <c r="T1655" s="38">
        <f t="shared" si="910"/>
        <v>84.27</v>
      </c>
      <c r="U1655" s="375"/>
      <c r="V1655" s="340"/>
    </row>
    <row r="1656" spans="1:22" ht="15" customHeight="1">
      <c r="A1656" s="361"/>
      <c r="B1656" s="78">
        <f>VLOOKUP($A$1651,PresensiMIPA!$A$7:$W$360,2)</f>
        <v>12248</v>
      </c>
      <c r="C1656" s="35" t="s">
        <v>67</v>
      </c>
      <c r="D1656" s="84">
        <f>VLOOKUP($A$1651,Raport6!$B$8:$T$280,4)</f>
        <v>90.5</v>
      </c>
      <c r="E1656" s="84">
        <f>VLOOKUP($A$1651,Raport6!$B$8:$T$280,5)</f>
        <v>86.5</v>
      </c>
      <c r="F1656" s="84">
        <f>VLOOKUP($A$1651,Raport6!$B$8:$T$280,6)</f>
        <v>80</v>
      </c>
      <c r="G1656" s="84">
        <f>VLOOKUP($A$1651,Raport6!$B$8:$T$280,7)</f>
        <v>88</v>
      </c>
      <c r="H1656" s="84">
        <f>VLOOKUP($A$1651,Raport6!$B$8:$T$280,8)</f>
        <v>81.5</v>
      </c>
      <c r="I1656" s="84">
        <f>VLOOKUP($A$1651,Raport6!$B$8:$T$280,9)</f>
        <v>84</v>
      </c>
      <c r="J1656" s="84">
        <f>VLOOKUP($A$1651,Raport6!$B$8:$T$280,10)</f>
        <v>93.5</v>
      </c>
      <c r="K1656" s="84">
        <f>VLOOKUP($A$1651,Raport6!$B$8:$T$280,11)</f>
        <v>94.5</v>
      </c>
      <c r="L1656" s="84">
        <f>VLOOKUP($A$1651,Raport6!$B$8:$T$280,12)</f>
        <v>90</v>
      </c>
      <c r="M1656" s="84">
        <f>VLOOKUP($A$1651,Raport6!$B$8:$T$280,13)</f>
        <v>84</v>
      </c>
      <c r="N1656" s="84">
        <f>VLOOKUP($A$1651,Raport6!$B$8:$T$280,14)</f>
        <v>84</v>
      </c>
      <c r="O1656" s="84">
        <f>VLOOKUP($A$1651,Raport6!$B$8:$T$280,15)</f>
        <v>86.5</v>
      </c>
      <c r="P1656" s="84">
        <f>VLOOKUP($A$1651,Raport6!$B$8:$T$280,16)</f>
        <v>75</v>
      </c>
      <c r="Q1656" s="84">
        <f>VLOOKUP($A$1651,Raport6!$B$8:$T$280,17)</f>
        <v>85</v>
      </c>
      <c r="R1656" s="84">
        <f>VLOOKUP($A$1651,Raport6!$B$8:$T$280,18)</f>
        <v>89</v>
      </c>
      <c r="S1656" s="38">
        <f t="shared" si="908"/>
        <v>1292</v>
      </c>
      <c r="T1656" s="38">
        <f t="shared" si="910"/>
        <v>86.13</v>
      </c>
      <c r="U1656" s="375"/>
      <c r="V1656" s="340"/>
    </row>
    <row r="1657" spans="1:22" ht="15" customHeight="1">
      <c r="A1657" s="361"/>
      <c r="B1657" s="78" t="str">
        <f>VLOOKUP($A$1651,PresensiMIPA!$A$7:$W$360,3)</f>
        <v>0038777102</v>
      </c>
      <c r="C1657" s="28" t="s">
        <v>21</v>
      </c>
      <c r="D1657" s="40">
        <f t="shared" ref="D1657:S1657" si="911">ROUND(((D1651+D1652+D1653+D1654+D1655+D1656)/6),2)</f>
        <v>82.17</v>
      </c>
      <c r="E1657" s="40">
        <f t="shared" si="911"/>
        <v>79.42</v>
      </c>
      <c r="F1657" s="40">
        <f t="shared" si="911"/>
        <v>77.08</v>
      </c>
      <c r="G1657" s="40">
        <f t="shared" si="911"/>
        <v>80.58</v>
      </c>
      <c r="H1657" s="40">
        <f t="shared" si="911"/>
        <v>79.42</v>
      </c>
      <c r="I1657" s="40">
        <f t="shared" si="911"/>
        <v>81.17</v>
      </c>
      <c r="J1657" s="40">
        <f t="shared" si="911"/>
        <v>86.25</v>
      </c>
      <c r="K1657" s="40">
        <f t="shared" si="911"/>
        <v>86.58</v>
      </c>
      <c r="L1657" s="40">
        <f t="shared" si="911"/>
        <v>84.08</v>
      </c>
      <c r="M1657" s="40">
        <f t="shared" ref="M1657" si="912">ROUND(((M1651+M1652+M1653+M1654+M1655+M1656)/6),2)</f>
        <v>78.17</v>
      </c>
      <c r="N1657" s="40">
        <f t="shared" si="911"/>
        <v>82.42</v>
      </c>
      <c r="O1657" s="40">
        <f t="shared" si="911"/>
        <v>77.08</v>
      </c>
      <c r="P1657" s="40">
        <f t="shared" si="911"/>
        <v>76.92</v>
      </c>
      <c r="Q1657" s="40">
        <f t="shared" si="911"/>
        <v>81.75</v>
      </c>
      <c r="R1657" s="40">
        <f t="shared" si="911"/>
        <v>83.25</v>
      </c>
      <c r="S1657" s="39">
        <f t="shared" si="911"/>
        <v>1216.33</v>
      </c>
      <c r="T1657" s="40">
        <f t="shared" si="910"/>
        <v>81.09</v>
      </c>
      <c r="U1657" s="375"/>
      <c r="V1657" s="340"/>
    </row>
    <row r="1658" spans="1:22" ht="15" customHeight="1">
      <c r="A1658" s="361"/>
      <c r="B1658" s="78"/>
      <c r="C1658" s="28" t="s">
        <v>206</v>
      </c>
      <c r="D1658" s="79">
        <f>VLOOKUP($A$1651,'Nilai USP'!$B$8:$T$280,4)</f>
        <v>93</v>
      </c>
      <c r="E1658" s="79">
        <f>VLOOKUP($A$1651,'Nilai USP'!$B$8:$T$280,5)</f>
        <v>87.692307692307693</v>
      </c>
      <c r="F1658" s="79">
        <f>VLOOKUP($A$1651,'Nilai USP'!$B$8:$T$280,6)</f>
        <v>88</v>
      </c>
      <c r="G1658" s="79">
        <f>VLOOKUP($A$1651,'Nilai USP'!$B$8:$T$280,7)</f>
        <v>82</v>
      </c>
      <c r="H1658" s="79">
        <f>VLOOKUP($A$1651,'Nilai USP'!$B$8:$T$280,8)</f>
        <v>83</v>
      </c>
      <c r="I1658" s="79">
        <f>VLOOKUP($A$1651,'Nilai USP'!$B$8:$T$280,9)</f>
        <v>92</v>
      </c>
      <c r="J1658" s="79">
        <f>VLOOKUP($A$1651,'Nilai USP'!$B$8:$T$280,10)</f>
        <v>89</v>
      </c>
      <c r="K1658" s="79">
        <f>VLOOKUP($A$1651,'Nilai USP'!$B$8:$T$280,11)</f>
        <v>97</v>
      </c>
      <c r="L1658" s="79">
        <f>VLOOKUP($A$1651,'Nilai USP'!$B$8:$T$280,12)</f>
        <v>88</v>
      </c>
      <c r="M1658" s="79">
        <f>VLOOKUP($A$1651,'Nilai USP'!$B$8:$T$280,13)</f>
        <v>97.35294117647058</v>
      </c>
      <c r="N1658" s="79">
        <f>VLOOKUP($A$1651,'Nilai USP'!$B$8:$T$280,14)</f>
        <v>88</v>
      </c>
      <c r="O1658" s="79">
        <f>VLOOKUP($A$1651,'Nilai USP'!$B$8:$T$280,15)</f>
        <v>79</v>
      </c>
      <c r="P1658" s="79">
        <f>VLOOKUP($A$1651,'Nilai USP'!$B$8:$T$280,16)</f>
        <v>84</v>
      </c>
      <c r="Q1658" s="79">
        <f>VLOOKUP($A$1651,'Nilai USP'!$B$8:$T$280,17)</f>
        <v>85</v>
      </c>
      <c r="R1658" s="79">
        <f>VLOOKUP($A$1651,'Nilai USP'!$B$8:$T$280,18)</f>
        <v>89</v>
      </c>
      <c r="S1658" s="38">
        <f t="shared" ref="S1658:S1665" si="913">SUM(D1658:R1658)</f>
        <v>1322.0452488687783</v>
      </c>
      <c r="T1658" s="38">
        <f t="shared" si="910"/>
        <v>88.14</v>
      </c>
      <c r="U1658" s="375"/>
      <c r="V1658" s="340"/>
    </row>
    <row r="1659" spans="1:22" ht="15" customHeight="1" thickBot="1">
      <c r="A1659" s="362"/>
      <c r="B1659" s="29"/>
      <c r="C1659" s="37" t="s">
        <v>205</v>
      </c>
      <c r="D1659" s="41">
        <f t="shared" ref="D1659:R1659" si="914">ROUND((D1657*$V$6+D1658*$V$7),0)</f>
        <v>88</v>
      </c>
      <c r="E1659" s="41">
        <f t="shared" si="914"/>
        <v>84</v>
      </c>
      <c r="F1659" s="41">
        <f t="shared" si="914"/>
        <v>83</v>
      </c>
      <c r="G1659" s="41">
        <f t="shared" si="914"/>
        <v>81</v>
      </c>
      <c r="H1659" s="41">
        <f t="shared" si="914"/>
        <v>81</v>
      </c>
      <c r="I1659" s="41">
        <f t="shared" si="914"/>
        <v>87</v>
      </c>
      <c r="J1659" s="41">
        <f t="shared" si="914"/>
        <v>88</v>
      </c>
      <c r="K1659" s="41">
        <f t="shared" si="914"/>
        <v>92</v>
      </c>
      <c r="L1659" s="41">
        <f t="shared" si="914"/>
        <v>86</v>
      </c>
      <c r="M1659" s="41">
        <f t="shared" si="914"/>
        <v>88</v>
      </c>
      <c r="N1659" s="41">
        <f t="shared" si="914"/>
        <v>85</v>
      </c>
      <c r="O1659" s="41">
        <f t="shared" si="914"/>
        <v>78</v>
      </c>
      <c r="P1659" s="41">
        <f t="shared" si="914"/>
        <v>80</v>
      </c>
      <c r="Q1659" s="41">
        <f t="shared" si="914"/>
        <v>83</v>
      </c>
      <c r="R1659" s="41">
        <f t="shared" si="914"/>
        <v>86</v>
      </c>
      <c r="S1659" s="41">
        <f t="shared" si="913"/>
        <v>1270</v>
      </c>
      <c r="T1659" s="41">
        <f t="shared" si="910"/>
        <v>84.67</v>
      </c>
      <c r="U1659" s="376"/>
      <c r="V1659" s="341"/>
    </row>
    <row r="1660" spans="1:22" ht="15" customHeight="1" thickTop="1">
      <c r="A1660" s="377">
        <v>184</v>
      </c>
      <c r="B1660" s="26"/>
      <c r="C1660" s="34" t="s">
        <v>34</v>
      </c>
      <c r="D1660" s="83">
        <f>VLOOKUP($A$1660,Raport1!$B$8:$T$280,4)</f>
        <v>79.5</v>
      </c>
      <c r="E1660" s="83">
        <f>VLOOKUP($A$1660,Raport1!$B$8:$T$280,5)</f>
        <v>79</v>
      </c>
      <c r="F1660" s="83">
        <f>VLOOKUP($A$1660,Raport1!$B$8:$T$280,6)</f>
        <v>76</v>
      </c>
      <c r="G1660" s="83">
        <f>VLOOKUP($A$1660,Raport1!$B$8:$T$280,7)</f>
        <v>78</v>
      </c>
      <c r="H1660" s="83">
        <f>VLOOKUP($A$1660,Raport1!$B$8:$T$280,8)</f>
        <v>77</v>
      </c>
      <c r="I1660" s="83">
        <f>VLOOKUP($A$1660,Raport1!$B$8:$T$280,9)</f>
        <v>79</v>
      </c>
      <c r="J1660" s="83">
        <f>VLOOKUP($A$1660,Raport1!$B$8:$T$280,10)</f>
        <v>84</v>
      </c>
      <c r="K1660" s="83">
        <f>VLOOKUP($A$1660,Raport1!$B$8:$T$280,11)</f>
        <v>81</v>
      </c>
      <c r="L1660" s="83">
        <f>VLOOKUP($A$1660,Raport1!$B$8:$T$280,12)</f>
        <v>83.5</v>
      </c>
      <c r="M1660" s="83">
        <f>VLOOKUP($A$1660,Raport1!$B$8:$T$280,13)</f>
        <v>76.5</v>
      </c>
      <c r="N1660" s="83">
        <f>VLOOKUP($A$1660,Raport1!$B$8:$T$280,14)</f>
        <v>77.5</v>
      </c>
      <c r="O1660" s="83">
        <f>VLOOKUP($A$1660,Raport1!$B$8:$T$280,15)</f>
        <v>78</v>
      </c>
      <c r="P1660" s="83">
        <f>VLOOKUP($A$1660,Raport1!$B$8:$T$280,16)</f>
        <v>80.5</v>
      </c>
      <c r="Q1660" s="83">
        <f>VLOOKUP($A$1660,Raport1!$B$8:$T$280,17)</f>
        <v>77</v>
      </c>
      <c r="R1660" s="83">
        <f>VLOOKUP($A$1660,Raport1!$B$8:$T$280,18)</f>
        <v>77</v>
      </c>
      <c r="S1660" s="80">
        <f t="shared" si="913"/>
        <v>1183.5</v>
      </c>
      <c r="T1660" s="80">
        <f t="shared" ref="T1660:T1668" si="915">ROUND(S1660/COUNT(D1660:R1660),2)</f>
        <v>78.900000000000006</v>
      </c>
      <c r="U1660" s="337" t="s">
        <v>203</v>
      </c>
      <c r="V1660" s="340" t="s">
        <v>33</v>
      </c>
    </row>
    <row r="1661" spans="1:22" ht="15" customHeight="1">
      <c r="A1661" s="361"/>
      <c r="B1661" s="26"/>
      <c r="C1661" s="35" t="s">
        <v>35</v>
      </c>
      <c r="D1661" s="84">
        <f>VLOOKUP($A$1660,Raport2!$B$8:$T$280,4)</f>
        <v>82.5</v>
      </c>
      <c r="E1661" s="84">
        <f>VLOOKUP($A$1660,Raport2!$B$8:$T$280,5)</f>
        <v>81</v>
      </c>
      <c r="F1661" s="84">
        <f>VLOOKUP($A$1660,Raport2!$B$8:$T$280,6)</f>
        <v>78</v>
      </c>
      <c r="G1661" s="84">
        <f>VLOOKUP($A$1660,Raport2!$B$8:$T$280,7)</f>
        <v>80</v>
      </c>
      <c r="H1661" s="84">
        <f>VLOOKUP($A$1660,Raport2!$B$8:$T$280,8)</f>
        <v>77</v>
      </c>
      <c r="I1661" s="84">
        <f>VLOOKUP($A$1660,Raport2!$B$8:$T$280,9)</f>
        <v>83.5</v>
      </c>
      <c r="J1661" s="84">
        <f>VLOOKUP($A$1660,Raport2!$B$8:$T$280,10)</f>
        <v>86</v>
      </c>
      <c r="K1661" s="84">
        <f>VLOOKUP($A$1660,Raport2!$B$8:$T$280,11)</f>
        <v>82.5</v>
      </c>
      <c r="L1661" s="84">
        <f>VLOOKUP($A$1660,Raport2!$B$8:$T$280,12)</f>
        <v>85.5</v>
      </c>
      <c r="M1661" s="84">
        <f>VLOOKUP($A$1660,Raport2!$B$8:$T$280,13)</f>
        <v>79.5</v>
      </c>
      <c r="N1661" s="84">
        <f>VLOOKUP($A$1660,Raport2!$B$8:$T$280,14)</f>
        <v>83</v>
      </c>
      <c r="O1661" s="84">
        <f>VLOOKUP($A$1660,Raport2!$B$8:$T$280,15)</f>
        <v>80.5</v>
      </c>
      <c r="P1661" s="84">
        <f>VLOOKUP($A$1660,Raport2!$B$8:$T$280,16)</f>
        <v>83</v>
      </c>
      <c r="Q1661" s="84">
        <f>VLOOKUP($A$1660,Raport2!$B$8:$T$280,17)</f>
        <v>81</v>
      </c>
      <c r="R1661" s="84">
        <f>VLOOKUP($A$1660,Raport2!$B$8:$T$280,18)</f>
        <v>85</v>
      </c>
      <c r="S1661" s="38">
        <f t="shared" si="913"/>
        <v>1228</v>
      </c>
      <c r="T1661" s="38">
        <f t="shared" si="915"/>
        <v>81.87</v>
      </c>
      <c r="U1661" s="375"/>
      <c r="V1661" s="340"/>
    </row>
    <row r="1662" spans="1:22" ht="15" customHeight="1">
      <c r="A1662" s="361"/>
      <c r="B1662" s="342" t="str">
        <f>VLOOKUP($A$1660,PresensiMIPA!$A$7:$W$360,7)</f>
        <v>JIHAN MUTHIA PUTERI</v>
      </c>
      <c r="C1662" s="35" t="s">
        <v>22</v>
      </c>
      <c r="D1662" s="84">
        <f>VLOOKUP($A$1660,Raport3!$B$8:$T$280,4)</f>
        <v>86</v>
      </c>
      <c r="E1662" s="84">
        <f>VLOOKUP($A$1660,Raport3!$B$8:$T$280,5)</f>
        <v>85</v>
      </c>
      <c r="F1662" s="84">
        <f>VLOOKUP($A$1660,Raport3!$B$8:$T$280,6)</f>
        <v>85</v>
      </c>
      <c r="G1662" s="84">
        <f>VLOOKUP($A$1660,Raport3!$B$8:$T$280,7)</f>
        <v>83</v>
      </c>
      <c r="H1662" s="84">
        <f>VLOOKUP($A$1660,Raport3!$B$8:$T$280,8)</f>
        <v>85</v>
      </c>
      <c r="I1662" s="84">
        <f>VLOOKUP($A$1660,Raport3!$B$8:$T$280,9)</f>
        <v>90</v>
      </c>
      <c r="J1662" s="84">
        <f>VLOOKUP($A$1660,Raport3!$B$8:$T$280,10)</f>
        <v>88.5</v>
      </c>
      <c r="K1662" s="84">
        <f>VLOOKUP($A$1660,Raport3!$B$8:$T$280,11)</f>
        <v>84</v>
      </c>
      <c r="L1662" s="84">
        <f>VLOOKUP($A$1660,Raport3!$B$8:$T$280,12)</f>
        <v>85.5</v>
      </c>
      <c r="M1662" s="84">
        <f>VLOOKUP($A$1660,Raport3!$B$8:$T$280,13)</f>
        <v>83</v>
      </c>
      <c r="N1662" s="84">
        <f>VLOOKUP($A$1660,Raport3!$B$8:$T$280,14)</f>
        <v>84</v>
      </c>
      <c r="O1662" s="84">
        <f>VLOOKUP($A$1660,Raport3!$B$8:$T$280,15)</f>
        <v>85</v>
      </c>
      <c r="P1662" s="84">
        <f>VLOOKUP($A$1660,Raport3!$B$8:$T$280,16)</f>
        <v>85</v>
      </c>
      <c r="Q1662" s="84">
        <f>VLOOKUP($A$1660,Raport3!$B$8:$T$280,17)</f>
        <v>85.5</v>
      </c>
      <c r="R1662" s="84">
        <f>VLOOKUP($A$1660,Raport3!$B$8:$T$280,18)</f>
        <v>85.5</v>
      </c>
      <c r="S1662" s="38">
        <f t="shared" si="913"/>
        <v>1280</v>
      </c>
      <c r="T1662" s="38">
        <f t="shared" si="915"/>
        <v>85.33</v>
      </c>
      <c r="U1662" s="375"/>
      <c r="V1662" s="340"/>
    </row>
    <row r="1663" spans="1:22" ht="15" customHeight="1">
      <c r="A1663" s="361"/>
      <c r="B1663" s="342"/>
      <c r="C1663" s="35" t="s">
        <v>23</v>
      </c>
      <c r="D1663" s="84">
        <f>VLOOKUP($A$1660,Raport4!$B$8:$T$255,4)</f>
        <v>85.5</v>
      </c>
      <c r="E1663" s="84">
        <f>VLOOKUP($A$1660,Raport4!$B$8:$T$255,5)</f>
        <v>92</v>
      </c>
      <c r="F1663" s="84">
        <f>VLOOKUP($A$1660,Raport4!$B$8:$T$255,6)</f>
        <v>85</v>
      </c>
      <c r="G1663" s="84">
        <f>VLOOKUP($A$1660,Raport4!$B$8:$T$255,7)</f>
        <v>84</v>
      </c>
      <c r="H1663" s="84">
        <f>VLOOKUP($A$1660,Raport4!$B$8:$T$255,8)</f>
        <v>85</v>
      </c>
      <c r="I1663" s="84">
        <f>VLOOKUP($A$1660,Raport4!$B$8:$T$255,9)</f>
        <v>90</v>
      </c>
      <c r="J1663" s="84">
        <f>VLOOKUP($A$1660,Raport4!$B$8:$T$255,10)</f>
        <v>94</v>
      </c>
      <c r="K1663" s="84">
        <f>VLOOKUP($A$1660,Raport4!$B$8:$T$255,11)</f>
        <v>86</v>
      </c>
      <c r="L1663" s="84">
        <f>VLOOKUP($A$1660,Raport4!$B$8:$T$255,12)</f>
        <v>87</v>
      </c>
      <c r="M1663" s="84">
        <f>VLOOKUP($A$1660,Raport4!$B$8:$T$255,12)</f>
        <v>87</v>
      </c>
      <c r="N1663" s="84">
        <f>VLOOKUP($A$1660,Raport4!$B$8:$T$255,14)</f>
        <v>87</v>
      </c>
      <c r="O1663" s="84">
        <f>VLOOKUP($A$1660,Raport4!$B$8:$T$255,15)</f>
        <v>85.5</v>
      </c>
      <c r="P1663" s="84">
        <f>VLOOKUP($A$1660,Raport4!$B$8:$T$255,16)</f>
        <v>85.5</v>
      </c>
      <c r="Q1663" s="84">
        <f>VLOOKUP($A$1660,Raport4!$B$8:$T$255,17)</f>
        <v>87</v>
      </c>
      <c r="R1663" s="84">
        <f>VLOOKUP($A$1660,Raport4!$B$8:$T$255,18)</f>
        <v>87</v>
      </c>
      <c r="S1663" s="38">
        <f t="shared" si="913"/>
        <v>1307.5</v>
      </c>
      <c r="T1663" s="38">
        <f t="shared" si="915"/>
        <v>87.17</v>
      </c>
      <c r="U1663" s="375"/>
      <c r="V1663" s="340"/>
    </row>
    <row r="1664" spans="1:22" ht="15" customHeight="1">
      <c r="A1664" s="361"/>
      <c r="B1664" s="77" t="str">
        <f>VLOOKUP($A$1660,PresensiMIPA!$A$7:$W$360,4)</f>
        <v>1604106211030003</v>
      </c>
      <c r="C1664" s="35" t="s">
        <v>24</v>
      </c>
      <c r="D1664" s="84">
        <f>VLOOKUP($A$1660,Raport5!$B$8:$T$280,4)</f>
        <v>88.5</v>
      </c>
      <c r="E1664" s="84">
        <f>VLOOKUP($A$1660,Raport5!$B$8:$T$280,5)</f>
        <v>94</v>
      </c>
      <c r="F1664" s="84">
        <f>VLOOKUP($A$1660,Raport5!$B$8:$T$280,6)</f>
        <v>89</v>
      </c>
      <c r="G1664" s="84">
        <f>VLOOKUP($A$1660,Raport5!$B$8:$T$280,7)</f>
        <v>87</v>
      </c>
      <c r="H1664" s="84">
        <f>VLOOKUP($A$1660,Raport5!$B$8:$T$280,8)</f>
        <v>92.5</v>
      </c>
      <c r="I1664" s="84">
        <f>VLOOKUP($A$1660,Raport5!$B$8:$T$280,9)</f>
        <v>90</v>
      </c>
      <c r="J1664" s="84">
        <f>VLOOKUP($A$1660,Raport5!$B$8:$T$280,10)</f>
        <v>95.5</v>
      </c>
      <c r="K1664" s="84">
        <f>VLOOKUP($A$1660,Raport5!$B$8:$T$280,11)</f>
        <v>91</v>
      </c>
      <c r="L1664" s="84">
        <f>VLOOKUP($A$1660,Raport5!$B$8:$T$280,12)</f>
        <v>92</v>
      </c>
      <c r="M1664" s="84">
        <f>VLOOKUP($A$1660,Raport5!$B$8:$T$280,13)</f>
        <v>88</v>
      </c>
      <c r="N1664" s="84">
        <f>VLOOKUP($A$1660,Raport5!$B$8:$T$280,14)</f>
        <v>89.5</v>
      </c>
      <c r="O1664" s="84">
        <f>VLOOKUP($A$1660,Raport5!$B$8:$T$280,15)</f>
        <v>85.5</v>
      </c>
      <c r="P1664" s="84">
        <f>VLOOKUP($A$1660,Raport5!$B$8:$T$280,16)</f>
        <v>89.5</v>
      </c>
      <c r="Q1664" s="84">
        <f>VLOOKUP($A$1660,Raport5!$B$8:$T$280,17)</f>
        <v>95</v>
      </c>
      <c r="R1664" s="84">
        <f>VLOOKUP($A$1660,Raport5!$B$8:$T$280,18)</f>
        <v>88</v>
      </c>
      <c r="S1664" s="38">
        <f t="shared" si="913"/>
        <v>1355</v>
      </c>
      <c r="T1664" s="38">
        <f t="shared" si="915"/>
        <v>90.33</v>
      </c>
      <c r="U1664" s="375"/>
      <c r="V1664" s="340"/>
    </row>
    <row r="1665" spans="1:22" ht="15" customHeight="1">
      <c r="A1665" s="361"/>
      <c r="B1665" s="78">
        <f>VLOOKUP($A$1660,PresensiMIPA!$A$7:$W$360,2)</f>
        <v>12294</v>
      </c>
      <c r="C1665" s="35" t="s">
        <v>67</v>
      </c>
      <c r="D1665" s="84">
        <f>VLOOKUP($A$1660,Raport6!$B$8:$T$280,4)</f>
        <v>93.5</v>
      </c>
      <c r="E1665" s="84">
        <f>VLOOKUP($A$1660,Raport6!$B$8:$T$280,5)</f>
        <v>94</v>
      </c>
      <c r="F1665" s="84">
        <f>VLOOKUP($A$1660,Raport6!$B$8:$T$280,6)</f>
        <v>89.5</v>
      </c>
      <c r="G1665" s="84">
        <f>VLOOKUP($A$1660,Raport6!$B$8:$T$280,7)</f>
        <v>88.5</v>
      </c>
      <c r="H1665" s="84">
        <f>VLOOKUP($A$1660,Raport6!$B$8:$T$280,8)</f>
        <v>92.5</v>
      </c>
      <c r="I1665" s="84">
        <f>VLOOKUP($A$1660,Raport6!$B$8:$T$280,9)</f>
        <v>91.5</v>
      </c>
      <c r="J1665" s="84">
        <f>VLOOKUP($A$1660,Raport6!$B$8:$T$280,10)</f>
        <v>97</v>
      </c>
      <c r="K1665" s="84">
        <f>VLOOKUP($A$1660,Raport6!$B$8:$T$280,11)</f>
        <v>94.5</v>
      </c>
      <c r="L1665" s="84">
        <f>VLOOKUP($A$1660,Raport6!$B$8:$T$280,12)</f>
        <v>93</v>
      </c>
      <c r="M1665" s="84">
        <f>VLOOKUP($A$1660,Raport6!$B$8:$T$280,13)</f>
        <v>92</v>
      </c>
      <c r="N1665" s="84">
        <f>VLOOKUP($A$1660,Raport6!$B$8:$T$280,14)</f>
        <v>87</v>
      </c>
      <c r="O1665" s="84">
        <f>VLOOKUP($A$1660,Raport6!$B$8:$T$280,15)</f>
        <v>89</v>
      </c>
      <c r="P1665" s="84">
        <f>VLOOKUP($A$1660,Raport6!$B$8:$T$280,16)</f>
        <v>90</v>
      </c>
      <c r="Q1665" s="84">
        <f>VLOOKUP($A$1660,Raport6!$B$8:$T$280,17)</f>
        <v>95</v>
      </c>
      <c r="R1665" s="84">
        <f>VLOOKUP($A$1660,Raport6!$B$8:$T$280,18)</f>
        <v>89.5</v>
      </c>
      <c r="S1665" s="38">
        <f t="shared" si="913"/>
        <v>1376.5</v>
      </c>
      <c r="T1665" s="38">
        <f t="shared" si="915"/>
        <v>91.77</v>
      </c>
      <c r="U1665" s="375"/>
      <c r="V1665" s="340"/>
    </row>
    <row r="1666" spans="1:22" ht="15" customHeight="1">
      <c r="A1666" s="361"/>
      <c r="B1666" s="78" t="str">
        <f>VLOOKUP($A$1660,PresensiMIPA!$A$7:$W$360,3)</f>
        <v>0038516815</v>
      </c>
      <c r="C1666" s="28" t="s">
        <v>21</v>
      </c>
      <c r="D1666" s="40">
        <f t="shared" ref="D1666:S1666" si="916">ROUND(((D1660+D1661+D1662+D1663+D1664+D1665)/6),2)</f>
        <v>85.92</v>
      </c>
      <c r="E1666" s="40">
        <f t="shared" si="916"/>
        <v>87.5</v>
      </c>
      <c r="F1666" s="40">
        <f t="shared" si="916"/>
        <v>83.75</v>
      </c>
      <c r="G1666" s="40">
        <f t="shared" si="916"/>
        <v>83.42</v>
      </c>
      <c r="H1666" s="40">
        <f t="shared" si="916"/>
        <v>84.83</v>
      </c>
      <c r="I1666" s="40">
        <f t="shared" si="916"/>
        <v>87.33</v>
      </c>
      <c r="J1666" s="40">
        <f t="shared" si="916"/>
        <v>90.83</v>
      </c>
      <c r="K1666" s="40">
        <f t="shared" si="916"/>
        <v>86.5</v>
      </c>
      <c r="L1666" s="40">
        <f t="shared" si="916"/>
        <v>87.75</v>
      </c>
      <c r="M1666" s="40">
        <f t="shared" ref="M1666" si="917">ROUND(((M1660+M1661+M1662+M1663+M1664+M1665)/6),2)</f>
        <v>84.33</v>
      </c>
      <c r="N1666" s="40">
        <f t="shared" si="916"/>
        <v>84.67</v>
      </c>
      <c r="O1666" s="40">
        <f t="shared" si="916"/>
        <v>83.92</v>
      </c>
      <c r="P1666" s="40">
        <f t="shared" si="916"/>
        <v>85.58</v>
      </c>
      <c r="Q1666" s="40">
        <f t="shared" si="916"/>
        <v>86.75</v>
      </c>
      <c r="R1666" s="40">
        <f t="shared" si="916"/>
        <v>85.33</v>
      </c>
      <c r="S1666" s="39">
        <f t="shared" si="916"/>
        <v>1288.42</v>
      </c>
      <c r="T1666" s="40">
        <f t="shared" si="915"/>
        <v>85.89</v>
      </c>
      <c r="U1666" s="375"/>
      <c r="V1666" s="340"/>
    </row>
    <row r="1667" spans="1:22" ht="15" customHeight="1">
      <c r="A1667" s="361"/>
      <c r="B1667" s="78"/>
      <c r="C1667" s="28" t="s">
        <v>206</v>
      </c>
      <c r="D1667" s="79">
        <f>VLOOKUP($A$1660,'Nilai USP'!$B$8:$T$280,4)</f>
        <v>96</v>
      </c>
      <c r="E1667" s="79">
        <f>VLOOKUP($A$1660,'Nilai USP'!$B$8:$T$280,5)</f>
        <v>86.92307692307692</v>
      </c>
      <c r="F1667" s="79">
        <f>VLOOKUP($A$1660,'Nilai USP'!$B$8:$T$280,6)</f>
        <v>93</v>
      </c>
      <c r="G1667" s="79">
        <f>VLOOKUP($A$1660,'Nilai USP'!$B$8:$T$280,7)</f>
        <v>87</v>
      </c>
      <c r="H1667" s="79">
        <f>VLOOKUP($A$1660,'Nilai USP'!$B$8:$T$280,8)</f>
        <v>84</v>
      </c>
      <c r="I1667" s="79">
        <f>VLOOKUP($A$1660,'Nilai USP'!$B$8:$T$280,9)</f>
        <v>94</v>
      </c>
      <c r="J1667" s="79">
        <f>VLOOKUP($A$1660,'Nilai USP'!$B$8:$T$280,10)</f>
        <v>93</v>
      </c>
      <c r="K1667" s="79">
        <f>VLOOKUP($A$1660,'Nilai USP'!$B$8:$T$280,11)</f>
        <v>91</v>
      </c>
      <c r="L1667" s="79">
        <f>VLOOKUP($A$1660,'Nilai USP'!$B$8:$T$280,12)</f>
        <v>88</v>
      </c>
      <c r="M1667" s="79">
        <f>VLOOKUP($A$1660,'Nilai USP'!$B$8:$T$280,13)</f>
        <v>94.705882352941174</v>
      </c>
      <c r="N1667" s="79">
        <f>VLOOKUP($A$1660,'Nilai USP'!$B$8:$T$280,14)</f>
        <v>88</v>
      </c>
      <c r="O1667" s="79">
        <f>VLOOKUP($A$1660,'Nilai USP'!$B$8:$T$280,15)</f>
        <v>88</v>
      </c>
      <c r="P1667" s="79">
        <f>VLOOKUP($A$1660,'Nilai USP'!$B$8:$T$280,16)</f>
        <v>87</v>
      </c>
      <c r="Q1667" s="79">
        <f>VLOOKUP($A$1660,'Nilai USP'!$B$8:$T$280,17)</f>
        <v>83</v>
      </c>
      <c r="R1667" s="79">
        <f>VLOOKUP($A$1660,'Nilai USP'!$B$8:$T$280,18)</f>
        <v>88</v>
      </c>
      <c r="S1667" s="38">
        <f t="shared" ref="S1667:S1674" si="918">SUM(D1667:R1667)</f>
        <v>1341.6289592760181</v>
      </c>
      <c r="T1667" s="38">
        <f t="shared" si="915"/>
        <v>89.44</v>
      </c>
      <c r="U1667" s="375"/>
      <c r="V1667" s="340"/>
    </row>
    <row r="1668" spans="1:22" ht="15" customHeight="1" thickBot="1">
      <c r="A1668" s="362"/>
      <c r="B1668" s="29"/>
      <c r="C1668" s="37" t="s">
        <v>205</v>
      </c>
      <c r="D1668" s="41">
        <f t="shared" ref="D1668:R1668" si="919">ROUND((D1666*$V$6+D1667*$V$7),0)</f>
        <v>91</v>
      </c>
      <c r="E1668" s="41">
        <f t="shared" si="919"/>
        <v>87</v>
      </c>
      <c r="F1668" s="41">
        <f t="shared" si="919"/>
        <v>88</v>
      </c>
      <c r="G1668" s="41">
        <f t="shared" si="919"/>
        <v>85</v>
      </c>
      <c r="H1668" s="41">
        <f t="shared" si="919"/>
        <v>84</v>
      </c>
      <c r="I1668" s="41">
        <f t="shared" si="919"/>
        <v>91</v>
      </c>
      <c r="J1668" s="41">
        <f t="shared" si="919"/>
        <v>92</v>
      </c>
      <c r="K1668" s="41">
        <f t="shared" si="919"/>
        <v>89</v>
      </c>
      <c r="L1668" s="41">
        <f t="shared" si="919"/>
        <v>88</v>
      </c>
      <c r="M1668" s="41">
        <f t="shared" si="919"/>
        <v>90</v>
      </c>
      <c r="N1668" s="41">
        <f t="shared" si="919"/>
        <v>86</v>
      </c>
      <c r="O1668" s="41">
        <f t="shared" si="919"/>
        <v>86</v>
      </c>
      <c r="P1668" s="41">
        <f t="shared" si="919"/>
        <v>86</v>
      </c>
      <c r="Q1668" s="41">
        <f t="shared" si="919"/>
        <v>85</v>
      </c>
      <c r="R1668" s="41">
        <f t="shared" si="919"/>
        <v>87</v>
      </c>
      <c r="S1668" s="41">
        <f t="shared" si="918"/>
        <v>1315</v>
      </c>
      <c r="T1668" s="41">
        <f t="shared" si="915"/>
        <v>87.67</v>
      </c>
      <c r="U1668" s="376"/>
      <c r="V1668" s="341"/>
    </row>
    <row r="1669" spans="1:22" ht="15" customHeight="1" thickTop="1">
      <c r="A1669" s="377">
        <v>185</v>
      </c>
      <c r="B1669" s="26"/>
      <c r="C1669" s="34" t="s">
        <v>34</v>
      </c>
      <c r="D1669" s="83">
        <f>VLOOKUP($A$1669,Raport1!$B$8:$T$280,4)</f>
        <v>83</v>
      </c>
      <c r="E1669" s="83">
        <f>VLOOKUP($A$1669,Raport1!$B$8:$T$280,5)</f>
        <v>79</v>
      </c>
      <c r="F1669" s="83">
        <f>VLOOKUP($A$1669,Raport1!$B$8:$T$280,6)</f>
        <v>80</v>
      </c>
      <c r="G1669" s="83">
        <f>VLOOKUP($A$1669,Raport1!$B$8:$T$280,7)</f>
        <v>82</v>
      </c>
      <c r="H1669" s="83">
        <f>VLOOKUP($A$1669,Raport1!$B$8:$T$280,8)</f>
        <v>88.5</v>
      </c>
      <c r="I1669" s="83">
        <f>VLOOKUP($A$1669,Raport1!$B$8:$T$280,9)</f>
        <v>82</v>
      </c>
      <c r="J1669" s="83">
        <f>VLOOKUP($A$1669,Raport1!$B$8:$T$280,10)</f>
        <v>88</v>
      </c>
      <c r="K1669" s="83">
        <f>VLOOKUP($A$1669,Raport1!$B$8:$T$280,11)</f>
        <v>81</v>
      </c>
      <c r="L1669" s="83">
        <f>VLOOKUP($A$1669,Raport1!$B$8:$T$280,12)</f>
        <v>86</v>
      </c>
      <c r="M1669" s="83">
        <f>VLOOKUP($A$1669,Raport1!$B$8:$T$280,13)</f>
        <v>78.5</v>
      </c>
      <c r="N1669" s="83">
        <f>VLOOKUP($A$1669,Raport1!$B$8:$T$280,14)</f>
        <v>80</v>
      </c>
      <c r="O1669" s="83">
        <f>VLOOKUP($A$1669,Raport1!$B$8:$T$280,15)</f>
        <v>78</v>
      </c>
      <c r="P1669" s="83">
        <f>VLOOKUP($A$1669,Raport1!$B$8:$T$280,16)</f>
        <v>82</v>
      </c>
      <c r="Q1669" s="83">
        <f>VLOOKUP($A$1669,Raport1!$B$8:$T$280,17)</f>
        <v>80.5</v>
      </c>
      <c r="R1669" s="83">
        <f>VLOOKUP($A$1669,Raport1!$B$8:$T$280,18)</f>
        <v>82</v>
      </c>
      <c r="S1669" s="80">
        <f t="shared" si="918"/>
        <v>1230.5</v>
      </c>
      <c r="T1669" s="80">
        <f t="shared" ref="T1669:T1677" si="920">ROUND(S1669/COUNT(D1669:R1669),2)</f>
        <v>82.03</v>
      </c>
      <c r="U1669" s="337" t="s">
        <v>203</v>
      </c>
      <c r="V1669" s="340" t="s">
        <v>33</v>
      </c>
    </row>
    <row r="1670" spans="1:22" ht="15" customHeight="1">
      <c r="A1670" s="361"/>
      <c r="B1670" s="26"/>
      <c r="C1670" s="35" t="s">
        <v>35</v>
      </c>
      <c r="D1670" s="84">
        <f>VLOOKUP($A$1669,Raport2!$B$8:$T$280,4)</f>
        <v>85.5</v>
      </c>
      <c r="E1670" s="84">
        <f>VLOOKUP($A$1669,Raport2!$B$8:$T$280,5)</f>
        <v>83</v>
      </c>
      <c r="F1670" s="84">
        <f>VLOOKUP($A$1669,Raport2!$B$8:$T$280,6)</f>
        <v>82</v>
      </c>
      <c r="G1670" s="84">
        <f>VLOOKUP($A$1669,Raport2!$B$8:$T$280,7)</f>
        <v>84</v>
      </c>
      <c r="H1670" s="84">
        <f>VLOOKUP($A$1669,Raport2!$B$8:$T$280,8)</f>
        <v>88.5</v>
      </c>
      <c r="I1670" s="84">
        <f>VLOOKUP($A$1669,Raport2!$B$8:$T$280,9)</f>
        <v>83</v>
      </c>
      <c r="J1670" s="84">
        <f>VLOOKUP($A$1669,Raport2!$B$8:$T$280,10)</f>
        <v>89</v>
      </c>
      <c r="K1670" s="84">
        <f>VLOOKUP($A$1669,Raport2!$B$8:$T$280,11)</f>
        <v>83</v>
      </c>
      <c r="L1670" s="84">
        <f>VLOOKUP($A$1669,Raport2!$B$8:$T$280,12)</f>
        <v>85.5</v>
      </c>
      <c r="M1670" s="84">
        <f>VLOOKUP($A$1669,Raport2!$B$8:$T$280,13)</f>
        <v>84</v>
      </c>
      <c r="N1670" s="84">
        <f>VLOOKUP($A$1669,Raport2!$B$8:$T$280,14)</f>
        <v>85.5</v>
      </c>
      <c r="O1670" s="84">
        <f>VLOOKUP($A$1669,Raport2!$B$8:$T$280,15)</f>
        <v>82</v>
      </c>
      <c r="P1670" s="84">
        <f>VLOOKUP($A$1669,Raport2!$B$8:$T$280,16)</f>
        <v>84</v>
      </c>
      <c r="Q1670" s="84">
        <f>VLOOKUP($A$1669,Raport2!$B$8:$T$280,17)</f>
        <v>80.5</v>
      </c>
      <c r="R1670" s="84">
        <f>VLOOKUP($A$1669,Raport2!$B$8:$T$280,18)</f>
        <v>90.5</v>
      </c>
      <c r="S1670" s="38">
        <f t="shared" si="918"/>
        <v>1270</v>
      </c>
      <c r="T1670" s="38">
        <f t="shared" si="920"/>
        <v>84.67</v>
      </c>
      <c r="U1670" s="375"/>
      <c r="V1670" s="340"/>
    </row>
    <row r="1671" spans="1:22" ht="15" customHeight="1">
      <c r="A1671" s="361"/>
      <c r="B1671" s="342" t="str">
        <f>VLOOKUP($A$1669,PresensiMIPA!$A$7:$W$360,7)</f>
        <v>LAILATUL FITRI AMELIA</v>
      </c>
      <c r="C1671" s="35" t="s">
        <v>22</v>
      </c>
      <c r="D1671" s="84">
        <f>VLOOKUP($A$1669,Raport3!$B$8:$T$280,4)</f>
        <v>88</v>
      </c>
      <c r="E1671" s="84">
        <f>VLOOKUP($A$1669,Raport3!$B$8:$T$280,5)</f>
        <v>86</v>
      </c>
      <c r="F1671" s="84">
        <f>VLOOKUP($A$1669,Raport3!$B$8:$T$280,6)</f>
        <v>86.5</v>
      </c>
      <c r="G1671" s="84">
        <f>VLOOKUP($A$1669,Raport3!$B$8:$T$280,7)</f>
        <v>90</v>
      </c>
      <c r="H1671" s="84">
        <f>VLOOKUP($A$1669,Raport3!$B$8:$T$280,8)</f>
        <v>80</v>
      </c>
      <c r="I1671" s="84">
        <f>VLOOKUP($A$1669,Raport3!$B$8:$T$280,9)</f>
        <v>86.5</v>
      </c>
      <c r="J1671" s="84">
        <f>VLOOKUP($A$1669,Raport3!$B$8:$T$280,10)</f>
        <v>92.5</v>
      </c>
      <c r="K1671" s="84">
        <f>VLOOKUP($A$1669,Raport3!$B$8:$T$280,11)</f>
        <v>84</v>
      </c>
      <c r="L1671" s="84">
        <f>VLOOKUP($A$1669,Raport3!$B$8:$T$280,12)</f>
        <v>82.5</v>
      </c>
      <c r="M1671" s="84">
        <f>VLOOKUP($A$1669,Raport3!$B$8:$T$280,13)</f>
        <v>89.5</v>
      </c>
      <c r="N1671" s="84">
        <f>VLOOKUP($A$1669,Raport3!$B$8:$T$280,14)</f>
        <v>87.5</v>
      </c>
      <c r="O1671" s="84">
        <f>VLOOKUP($A$1669,Raport3!$B$8:$T$280,15)</f>
        <v>85</v>
      </c>
      <c r="P1671" s="84">
        <f>VLOOKUP($A$1669,Raport3!$B$8:$T$280,16)</f>
        <v>85</v>
      </c>
      <c r="Q1671" s="84">
        <f>VLOOKUP($A$1669,Raport3!$B$8:$T$280,17)</f>
        <v>85</v>
      </c>
      <c r="R1671" s="84">
        <f>VLOOKUP($A$1669,Raport3!$B$8:$T$280,18)</f>
        <v>90</v>
      </c>
      <c r="S1671" s="38">
        <f t="shared" si="918"/>
        <v>1298</v>
      </c>
      <c r="T1671" s="38">
        <f t="shared" si="920"/>
        <v>86.53</v>
      </c>
      <c r="U1671" s="375"/>
      <c r="V1671" s="340"/>
    </row>
    <row r="1672" spans="1:22" ht="15" customHeight="1">
      <c r="A1672" s="361"/>
      <c r="B1672" s="342"/>
      <c r="C1672" s="35" t="s">
        <v>23</v>
      </c>
      <c r="D1672" s="84">
        <f>VLOOKUP($A$1669,Raport4!$B$8:$T$255,4)</f>
        <v>89.5</v>
      </c>
      <c r="E1672" s="84">
        <f>VLOOKUP($A$1669,Raport4!$B$8:$T$255,5)</f>
        <v>90</v>
      </c>
      <c r="F1672" s="84">
        <f>VLOOKUP($A$1669,Raport4!$B$8:$T$255,6)</f>
        <v>87.5</v>
      </c>
      <c r="G1672" s="84">
        <f>VLOOKUP($A$1669,Raport4!$B$8:$T$255,7)</f>
        <v>91</v>
      </c>
      <c r="H1672" s="84">
        <f>VLOOKUP($A$1669,Raport4!$B$8:$T$255,8)</f>
        <v>85</v>
      </c>
      <c r="I1672" s="84">
        <f>VLOOKUP($A$1669,Raport4!$B$8:$T$255,9)</f>
        <v>86.5</v>
      </c>
      <c r="J1672" s="84">
        <f>VLOOKUP($A$1669,Raport4!$B$8:$T$255,10)</f>
        <v>94.5</v>
      </c>
      <c r="K1672" s="84">
        <f>VLOOKUP($A$1669,Raport4!$B$8:$T$255,11)</f>
        <v>86</v>
      </c>
      <c r="L1672" s="84">
        <f>VLOOKUP($A$1669,Raport4!$B$8:$T$255,12)</f>
        <v>89.5</v>
      </c>
      <c r="M1672" s="84">
        <f>VLOOKUP($A$1669,Raport4!$B$8:$T$255,12)</f>
        <v>89.5</v>
      </c>
      <c r="N1672" s="84">
        <f>VLOOKUP($A$1669,Raport4!$B$8:$T$255,14)</f>
        <v>89</v>
      </c>
      <c r="O1672" s="84">
        <f>VLOOKUP($A$1669,Raport4!$B$8:$T$255,15)</f>
        <v>86</v>
      </c>
      <c r="P1672" s="84">
        <f>VLOOKUP($A$1669,Raport4!$B$8:$T$255,16)</f>
        <v>88</v>
      </c>
      <c r="Q1672" s="84">
        <f>VLOOKUP($A$1669,Raport4!$B$8:$T$255,17)</f>
        <v>87.5</v>
      </c>
      <c r="R1672" s="84">
        <f>VLOOKUP($A$1669,Raport4!$B$8:$T$255,18)</f>
        <v>92</v>
      </c>
      <c r="S1672" s="38">
        <f t="shared" si="918"/>
        <v>1331.5</v>
      </c>
      <c r="T1672" s="38">
        <f t="shared" si="920"/>
        <v>88.77</v>
      </c>
      <c r="U1672" s="375"/>
      <c r="V1672" s="340"/>
    </row>
    <row r="1673" spans="1:22" ht="15" customHeight="1">
      <c r="A1673" s="361"/>
      <c r="B1673" s="77" t="str">
        <f>VLOOKUP($A$1669,PresensiMIPA!$A$7:$W$360,4)</f>
        <v>3526016309030003</v>
      </c>
      <c r="C1673" s="35" t="s">
        <v>24</v>
      </c>
      <c r="D1673" s="84">
        <f>VLOOKUP($A$1669,Raport5!$B$8:$T$280,4)</f>
        <v>89</v>
      </c>
      <c r="E1673" s="84">
        <f>VLOOKUP($A$1669,Raport5!$B$8:$T$280,5)</f>
        <v>93</v>
      </c>
      <c r="F1673" s="84">
        <f>VLOOKUP($A$1669,Raport5!$B$8:$T$280,6)</f>
        <v>94</v>
      </c>
      <c r="G1673" s="84">
        <f>VLOOKUP($A$1669,Raport5!$B$8:$T$280,7)</f>
        <v>92</v>
      </c>
      <c r="H1673" s="84">
        <f>VLOOKUP($A$1669,Raport5!$B$8:$T$280,8)</f>
        <v>92.5</v>
      </c>
      <c r="I1673" s="84">
        <f>VLOOKUP($A$1669,Raport5!$B$8:$T$280,9)</f>
        <v>87</v>
      </c>
      <c r="J1673" s="84">
        <f>VLOOKUP($A$1669,Raport5!$B$8:$T$280,10)</f>
        <v>96.5</v>
      </c>
      <c r="K1673" s="84">
        <f>VLOOKUP($A$1669,Raport5!$B$8:$T$280,11)</f>
        <v>92</v>
      </c>
      <c r="L1673" s="84">
        <f>VLOOKUP($A$1669,Raport5!$B$8:$T$280,12)</f>
        <v>89</v>
      </c>
      <c r="M1673" s="84">
        <f>VLOOKUP($A$1669,Raport5!$B$8:$T$280,13)</f>
        <v>90</v>
      </c>
      <c r="N1673" s="84">
        <f>VLOOKUP($A$1669,Raport5!$B$8:$T$280,14)</f>
        <v>89</v>
      </c>
      <c r="O1673" s="84">
        <f>VLOOKUP($A$1669,Raport5!$B$8:$T$280,15)</f>
        <v>87</v>
      </c>
      <c r="P1673" s="84">
        <f>VLOOKUP($A$1669,Raport5!$B$8:$T$280,16)</f>
        <v>90</v>
      </c>
      <c r="Q1673" s="84">
        <f>VLOOKUP($A$1669,Raport5!$B$8:$T$280,17)</f>
        <v>92.5</v>
      </c>
      <c r="R1673" s="84">
        <f>VLOOKUP($A$1669,Raport5!$B$8:$T$280,18)</f>
        <v>91.5</v>
      </c>
      <c r="S1673" s="38">
        <f t="shared" si="918"/>
        <v>1365</v>
      </c>
      <c r="T1673" s="38">
        <f t="shared" si="920"/>
        <v>91</v>
      </c>
      <c r="U1673" s="375"/>
      <c r="V1673" s="340"/>
    </row>
    <row r="1674" spans="1:22" ht="15" customHeight="1">
      <c r="A1674" s="361"/>
      <c r="B1674" s="78">
        <f>VLOOKUP($A$1669,PresensiMIPA!$A$7:$W$360,2)</f>
        <v>12307</v>
      </c>
      <c r="C1674" s="35" t="s">
        <v>67</v>
      </c>
      <c r="D1674" s="84">
        <f>VLOOKUP($A$1669,Raport6!$B$8:$T$280,4)</f>
        <v>93</v>
      </c>
      <c r="E1674" s="84">
        <f>VLOOKUP($A$1669,Raport6!$B$8:$T$280,5)</f>
        <v>95</v>
      </c>
      <c r="F1674" s="84">
        <f>VLOOKUP($A$1669,Raport6!$B$8:$T$280,6)</f>
        <v>94.5</v>
      </c>
      <c r="G1674" s="84">
        <f>VLOOKUP($A$1669,Raport6!$B$8:$T$280,7)</f>
        <v>92.5</v>
      </c>
      <c r="H1674" s="84">
        <f>VLOOKUP($A$1669,Raport6!$B$8:$T$280,8)</f>
        <v>92.5</v>
      </c>
      <c r="I1674" s="84">
        <f>VLOOKUP($A$1669,Raport6!$B$8:$T$280,9)</f>
        <v>88</v>
      </c>
      <c r="J1674" s="84">
        <f>VLOOKUP($A$1669,Raport6!$B$8:$T$280,10)</f>
        <v>98</v>
      </c>
      <c r="K1674" s="84">
        <f>VLOOKUP($A$1669,Raport6!$B$8:$T$280,11)</f>
        <v>94.5</v>
      </c>
      <c r="L1674" s="84">
        <f>VLOOKUP($A$1669,Raport6!$B$8:$T$280,12)</f>
        <v>90</v>
      </c>
      <c r="M1674" s="84">
        <f>VLOOKUP($A$1669,Raport6!$B$8:$T$280,13)</f>
        <v>94</v>
      </c>
      <c r="N1674" s="84">
        <f>VLOOKUP($A$1669,Raport6!$B$8:$T$280,14)</f>
        <v>88</v>
      </c>
      <c r="O1674" s="84">
        <f>VLOOKUP($A$1669,Raport6!$B$8:$T$280,15)</f>
        <v>87</v>
      </c>
      <c r="P1674" s="84">
        <f>VLOOKUP($A$1669,Raport6!$B$8:$T$280,16)</f>
        <v>90</v>
      </c>
      <c r="Q1674" s="84">
        <f>VLOOKUP($A$1669,Raport6!$B$8:$T$280,17)</f>
        <v>92.5</v>
      </c>
      <c r="R1674" s="84">
        <f>VLOOKUP($A$1669,Raport6!$B$8:$T$280,18)</f>
        <v>96.5</v>
      </c>
      <c r="S1674" s="38">
        <f t="shared" si="918"/>
        <v>1386</v>
      </c>
      <c r="T1674" s="38">
        <f t="shared" si="920"/>
        <v>92.4</v>
      </c>
      <c r="U1674" s="375"/>
      <c r="V1674" s="340"/>
    </row>
    <row r="1675" spans="1:22" ht="15" customHeight="1">
      <c r="A1675" s="361"/>
      <c r="B1675" s="78" t="str">
        <f>VLOOKUP($A$1669,PresensiMIPA!$A$7:$W$360,3)</f>
        <v>0035925714</v>
      </c>
      <c r="C1675" s="28" t="s">
        <v>21</v>
      </c>
      <c r="D1675" s="40">
        <f t="shared" ref="D1675:S1675" si="921">ROUND(((D1669+D1670+D1671+D1672+D1673+D1674)/6),2)</f>
        <v>88</v>
      </c>
      <c r="E1675" s="40">
        <f t="shared" si="921"/>
        <v>87.67</v>
      </c>
      <c r="F1675" s="40">
        <f t="shared" si="921"/>
        <v>87.42</v>
      </c>
      <c r="G1675" s="40">
        <f t="shared" si="921"/>
        <v>88.58</v>
      </c>
      <c r="H1675" s="40">
        <f t="shared" si="921"/>
        <v>87.83</v>
      </c>
      <c r="I1675" s="40">
        <f t="shared" si="921"/>
        <v>85.5</v>
      </c>
      <c r="J1675" s="40">
        <f t="shared" si="921"/>
        <v>93.08</v>
      </c>
      <c r="K1675" s="40">
        <f t="shared" si="921"/>
        <v>86.75</v>
      </c>
      <c r="L1675" s="40">
        <f t="shared" si="921"/>
        <v>87.08</v>
      </c>
      <c r="M1675" s="40">
        <f t="shared" ref="M1675" si="922">ROUND(((M1669+M1670+M1671+M1672+M1673+M1674)/6),2)</f>
        <v>87.58</v>
      </c>
      <c r="N1675" s="40">
        <f t="shared" si="921"/>
        <v>86.5</v>
      </c>
      <c r="O1675" s="40">
        <f t="shared" si="921"/>
        <v>84.17</v>
      </c>
      <c r="P1675" s="40">
        <f t="shared" si="921"/>
        <v>86.5</v>
      </c>
      <c r="Q1675" s="40">
        <f t="shared" si="921"/>
        <v>86.42</v>
      </c>
      <c r="R1675" s="40">
        <f t="shared" si="921"/>
        <v>90.42</v>
      </c>
      <c r="S1675" s="39">
        <f t="shared" si="921"/>
        <v>1313.5</v>
      </c>
      <c r="T1675" s="40">
        <f t="shared" si="920"/>
        <v>87.57</v>
      </c>
      <c r="U1675" s="375"/>
      <c r="V1675" s="340"/>
    </row>
    <row r="1676" spans="1:22" ht="15" customHeight="1">
      <c r="A1676" s="361"/>
      <c r="B1676" s="78"/>
      <c r="C1676" s="28" t="s">
        <v>206</v>
      </c>
      <c r="D1676" s="79">
        <f>VLOOKUP($A$1669,'Nilai USP'!$B$8:$T$280,4)</f>
        <v>98</v>
      </c>
      <c r="E1676" s="79">
        <f>VLOOKUP($A$1669,'Nilai USP'!$B$8:$T$280,5)</f>
        <v>87.692307692307693</v>
      </c>
      <c r="F1676" s="79">
        <f>VLOOKUP($A$1669,'Nilai USP'!$B$8:$T$280,6)</f>
        <v>95</v>
      </c>
      <c r="G1676" s="79">
        <f>VLOOKUP($A$1669,'Nilai USP'!$B$8:$T$280,7)</f>
        <v>82</v>
      </c>
      <c r="H1676" s="79">
        <f>VLOOKUP($A$1669,'Nilai USP'!$B$8:$T$280,8)</f>
        <v>88</v>
      </c>
      <c r="I1676" s="79">
        <f>VLOOKUP($A$1669,'Nilai USP'!$B$8:$T$280,9)</f>
        <v>93</v>
      </c>
      <c r="J1676" s="79">
        <f>VLOOKUP($A$1669,'Nilai USP'!$B$8:$T$280,10)</f>
        <v>96</v>
      </c>
      <c r="K1676" s="79">
        <f>VLOOKUP($A$1669,'Nilai USP'!$B$8:$T$280,11)</f>
        <v>95</v>
      </c>
      <c r="L1676" s="79">
        <f>VLOOKUP($A$1669,'Nilai USP'!$B$8:$T$280,12)</f>
        <v>88</v>
      </c>
      <c r="M1676" s="79">
        <f>VLOOKUP($A$1669,'Nilai USP'!$B$8:$T$280,13)</f>
        <v>96.470588235294116</v>
      </c>
      <c r="N1676" s="79">
        <f>VLOOKUP($A$1669,'Nilai USP'!$B$8:$T$280,14)</f>
        <v>91</v>
      </c>
      <c r="O1676" s="79">
        <f>VLOOKUP($A$1669,'Nilai USP'!$B$8:$T$280,15)</f>
        <v>90</v>
      </c>
      <c r="P1676" s="79">
        <f>VLOOKUP($A$1669,'Nilai USP'!$B$8:$T$280,16)</f>
        <v>89</v>
      </c>
      <c r="Q1676" s="79">
        <f>VLOOKUP($A$1669,'Nilai USP'!$B$8:$T$280,17)</f>
        <v>84</v>
      </c>
      <c r="R1676" s="79">
        <f>VLOOKUP($A$1669,'Nilai USP'!$B$8:$T$280,18)</f>
        <v>86</v>
      </c>
      <c r="S1676" s="38">
        <f t="shared" ref="S1676:S1683" si="923">SUM(D1676:R1676)</f>
        <v>1359.1628959276018</v>
      </c>
      <c r="T1676" s="38">
        <f t="shared" si="920"/>
        <v>90.61</v>
      </c>
      <c r="U1676" s="375"/>
      <c r="V1676" s="340"/>
    </row>
    <row r="1677" spans="1:22" ht="15" customHeight="1" thickBot="1">
      <c r="A1677" s="362"/>
      <c r="B1677" s="29"/>
      <c r="C1677" s="37" t="s">
        <v>205</v>
      </c>
      <c r="D1677" s="41">
        <f t="shared" ref="D1677:R1677" si="924">ROUND((D1675*$V$6+D1676*$V$7),0)</f>
        <v>93</v>
      </c>
      <c r="E1677" s="41">
        <f t="shared" si="924"/>
        <v>88</v>
      </c>
      <c r="F1677" s="41">
        <f t="shared" si="924"/>
        <v>91</v>
      </c>
      <c r="G1677" s="41">
        <f t="shared" si="924"/>
        <v>85</v>
      </c>
      <c r="H1677" s="41">
        <f t="shared" si="924"/>
        <v>88</v>
      </c>
      <c r="I1677" s="41">
        <f t="shared" si="924"/>
        <v>89</v>
      </c>
      <c r="J1677" s="41">
        <f t="shared" si="924"/>
        <v>95</v>
      </c>
      <c r="K1677" s="41">
        <f t="shared" si="924"/>
        <v>91</v>
      </c>
      <c r="L1677" s="41">
        <f t="shared" si="924"/>
        <v>88</v>
      </c>
      <c r="M1677" s="41">
        <f t="shared" si="924"/>
        <v>92</v>
      </c>
      <c r="N1677" s="41">
        <f t="shared" si="924"/>
        <v>89</v>
      </c>
      <c r="O1677" s="41">
        <f t="shared" si="924"/>
        <v>87</v>
      </c>
      <c r="P1677" s="41">
        <f t="shared" si="924"/>
        <v>88</v>
      </c>
      <c r="Q1677" s="41">
        <f t="shared" si="924"/>
        <v>85</v>
      </c>
      <c r="R1677" s="41">
        <f t="shared" si="924"/>
        <v>88</v>
      </c>
      <c r="S1677" s="41">
        <f t="shared" si="923"/>
        <v>1337</v>
      </c>
      <c r="T1677" s="41">
        <f t="shared" si="920"/>
        <v>89.13</v>
      </c>
      <c r="U1677" s="376"/>
      <c r="V1677" s="341"/>
    </row>
    <row r="1678" spans="1:22" ht="15" customHeight="1" thickTop="1">
      <c r="A1678" s="377">
        <v>186</v>
      </c>
      <c r="B1678" s="26"/>
      <c r="C1678" s="34" t="s">
        <v>34</v>
      </c>
      <c r="D1678" s="83">
        <f>VLOOKUP($A$1678,Raport1!$B$8:$T$280,4)</f>
        <v>76.5</v>
      </c>
      <c r="E1678" s="83">
        <f>VLOOKUP($A$1678,Raport1!$B$8:$T$280,5)</f>
        <v>83.5</v>
      </c>
      <c r="F1678" s="83">
        <f>VLOOKUP($A$1678,Raport1!$B$8:$T$280,6)</f>
        <v>69</v>
      </c>
      <c r="G1678" s="83">
        <f>VLOOKUP($A$1678,Raport1!$B$8:$T$280,7)</f>
        <v>65.5</v>
      </c>
      <c r="H1678" s="83">
        <f>VLOOKUP($A$1678,Raport1!$B$8:$T$280,8)</f>
        <v>75</v>
      </c>
      <c r="I1678" s="83">
        <f>VLOOKUP($A$1678,Raport1!$B$8:$T$280,9)</f>
        <v>79</v>
      </c>
      <c r="J1678" s="83">
        <f>VLOOKUP($A$1678,Raport1!$B$8:$T$280,10)</f>
        <v>85</v>
      </c>
      <c r="K1678" s="83">
        <f>VLOOKUP($A$1678,Raport1!$B$8:$T$280,11)</f>
        <v>82</v>
      </c>
      <c r="L1678" s="83">
        <f>VLOOKUP($A$1678,Raport1!$B$8:$T$280,12)</f>
        <v>78</v>
      </c>
      <c r="M1678" s="83">
        <f>VLOOKUP($A$1678,Raport1!$B$8:$T$280,13)</f>
        <v>78</v>
      </c>
      <c r="N1678" s="83">
        <f>VLOOKUP($A$1678,Raport1!$B$8:$T$280,14)</f>
        <v>76</v>
      </c>
      <c r="O1678" s="83">
        <f>VLOOKUP($A$1678,Raport1!$B$8:$T$280,15)</f>
        <v>76.5</v>
      </c>
      <c r="P1678" s="83">
        <f>VLOOKUP($A$1678,Raport1!$B$8:$T$280,16)</f>
        <v>78.5</v>
      </c>
      <c r="Q1678" s="83">
        <f>VLOOKUP($A$1678,Raport1!$B$8:$T$280,17)</f>
        <v>76</v>
      </c>
      <c r="R1678" s="83">
        <f>VLOOKUP($A$1678,Raport1!$B$8:$T$280,18)</f>
        <v>80.5</v>
      </c>
      <c r="S1678" s="80">
        <f t="shared" si="923"/>
        <v>1159</v>
      </c>
      <c r="T1678" s="80">
        <f t="shared" ref="T1678:T1686" si="925">ROUND(S1678/COUNT(D1678:R1678),2)</f>
        <v>77.27</v>
      </c>
      <c r="U1678" s="337" t="s">
        <v>203</v>
      </c>
      <c r="V1678" s="340" t="s">
        <v>33</v>
      </c>
    </row>
    <row r="1679" spans="1:22" ht="15" customHeight="1">
      <c r="A1679" s="361"/>
      <c r="B1679" s="26"/>
      <c r="C1679" s="35" t="s">
        <v>35</v>
      </c>
      <c r="D1679" s="84">
        <f>VLOOKUP($A$1678,Raport2!$B$8:$T$280,4)</f>
        <v>78</v>
      </c>
      <c r="E1679" s="84">
        <f>VLOOKUP($A$1678,Raport2!$B$8:$T$280,5)</f>
        <v>83.5</v>
      </c>
      <c r="F1679" s="84">
        <f>VLOOKUP($A$1678,Raport2!$B$8:$T$280,6)</f>
        <v>74.5</v>
      </c>
      <c r="G1679" s="84">
        <f>VLOOKUP($A$1678,Raport2!$B$8:$T$280,7)</f>
        <v>77</v>
      </c>
      <c r="H1679" s="84">
        <f>VLOOKUP($A$1678,Raport2!$B$8:$T$280,8)</f>
        <v>75</v>
      </c>
      <c r="I1679" s="84">
        <f>VLOOKUP($A$1678,Raport2!$B$8:$T$280,9)</f>
        <v>82</v>
      </c>
      <c r="J1679" s="84">
        <f>VLOOKUP($A$1678,Raport2!$B$8:$T$280,10)</f>
        <v>87</v>
      </c>
      <c r="K1679" s="84">
        <f>VLOOKUP($A$1678,Raport2!$B$8:$T$280,11)</f>
        <v>83.5</v>
      </c>
      <c r="L1679" s="84">
        <f>VLOOKUP($A$1678,Raport2!$B$8:$T$280,12)</f>
        <v>80.5</v>
      </c>
      <c r="M1679" s="84">
        <f>VLOOKUP($A$1678,Raport2!$B$8:$T$280,13)</f>
        <v>80.5</v>
      </c>
      <c r="N1679" s="84">
        <f>VLOOKUP($A$1678,Raport2!$B$8:$T$280,14)</f>
        <v>83.5</v>
      </c>
      <c r="O1679" s="84">
        <f>VLOOKUP($A$1678,Raport2!$B$8:$T$280,15)</f>
        <v>76.5</v>
      </c>
      <c r="P1679" s="84">
        <f>VLOOKUP($A$1678,Raport2!$B$8:$T$280,16)</f>
        <v>81</v>
      </c>
      <c r="Q1679" s="84">
        <f>VLOOKUP($A$1678,Raport2!$B$8:$T$280,17)</f>
        <v>80</v>
      </c>
      <c r="R1679" s="84">
        <f>VLOOKUP($A$1678,Raport2!$B$8:$T$280,18)</f>
        <v>84</v>
      </c>
      <c r="S1679" s="38">
        <f t="shared" si="923"/>
        <v>1206.5</v>
      </c>
      <c r="T1679" s="38">
        <f t="shared" si="925"/>
        <v>80.430000000000007</v>
      </c>
      <c r="U1679" s="375"/>
      <c r="V1679" s="340"/>
    </row>
    <row r="1680" spans="1:22" ht="15" customHeight="1">
      <c r="A1680" s="361"/>
      <c r="B1680" s="342" t="str">
        <f>VLOOKUP($A$1678,PresensiMIPA!$A$7:$W$360,7)</f>
        <v>M. AMINULLAH MAULADI</v>
      </c>
      <c r="C1680" s="35" t="s">
        <v>22</v>
      </c>
      <c r="D1680" s="84">
        <f>VLOOKUP($A$1678,Raport3!$B$8:$T$280,4)</f>
        <v>81</v>
      </c>
      <c r="E1680" s="84">
        <f>VLOOKUP($A$1678,Raport3!$B$8:$T$280,5)</f>
        <v>85</v>
      </c>
      <c r="F1680" s="84">
        <f>VLOOKUP($A$1678,Raport3!$B$8:$T$280,6)</f>
        <v>77.5</v>
      </c>
      <c r="G1680" s="84">
        <f>VLOOKUP($A$1678,Raport3!$B$8:$T$280,7)</f>
        <v>80</v>
      </c>
      <c r="H1680" s="84">
        <f>VLOOKUP($A$1678,Raport3!$B$8:$T$280,8)</f>
        <v>80</v>
      </c>
      <c r="I1680" s="84">
        <f>VLOOKUP($A$1678,Raport3!$B$8:$T$280,9)</f>
        <v>82.5</v>
      </c>
      <c r="J1680" s="84">
        <f>VLOOKUP($A$1678,Raport3!$B$8:$T$280,10)</f>
        <v>87</v>
      </c>
      <c r="K1680" s="84">
        <f>VLOOKUP($A$1678,Raport3!$B$8:$T$280,11)</f>
        <v>85</v>
      </c>
      <c r="L1680" s="84">
        <f>VLOOKUP($A$1678,Raport3!$B$8:$T$280,12)</f>
        <v>80</v>
      </c>
      <c r="M1680" s="84">
        <f>VLOOKUP($A$1678,Raport3!$B$8:$T$280,13)</f>
        <v>83</v>
      </c>
      <c r="N1680" s="84">
        <f>VLOOKUP($A$1678,Raport3!$B$8:$T$280,14)</f>
        <v>84.5</v>
      </c>
      <c r="O1680" s="84">
        <f>VLOOKUP($A$1678,Raport3!$B$8:$T$280,15)</f>
        <v>77</v>
      </c>
      <c r="P1680" s="84">
        <f>VLOOKUP($A$1678,Raport3!$B$8:$T$280,16)</f>
        <v>77.5</v>
      </c>
      <c r="Q1680" s="84">
        <f>VLOOKUP($A$1678,Raport3!$B$8:$T$280,17)</f>
        <v>83</v>
      </c>
      <c r="R1680" s="84">
        <f>VLOOKUP($A$1678,Raport3!$B$8:$T$280,18)</f>
        <v>86.5</v>
      </c>
      <c r="S1680" s="38">
        <f t="shared" si="923"/>
        <v>1229.5</v>
      </c>
      <c r="T1680" s="38">
        <f t="shared" si="925"/>
        <v>81.97</v>
      </c>
      <c r="U1680" s="375"/>
      <c r="V1680" s="340"/>
    </row>
    <row r="1681" spans="1:22" ht="15" customHeight="1">
      <c r="A1681" s="361"/>
      <c r="B1681" s="342"/>
      <c r="C1681" s="35" t="s">
        <v>23</v>
      </c>
      <c r="D1681" s="84">
        <f>VLOOKUP($A$1678,Raport4!$B$8:$T$255,4)</f>
        <v>83.5</v>
      </c>
      <c r="E1681" s="84">
        <f>VLOOKUP($A$1678,Raport4!$B$8:$T$255,5)</f>
        <v>89</v>
      </c>
      <c r="F1681" s="84">
        <f>VLOOKUP($A$1678,Raport4!$B$8:$T$255,6)</f>
        <v>78.5</v>
      </c>
      <c r="G1681" s="84">
        <f>VLOOKUP($A$1678,Raport4!$B$8:$T$255,7)</f>
        <v>81</v>
      </c>
      <c r="H1681" s="84">
        <f>VLOOKUP($A$1678,Raport4!$B$8:$T$255,8)</f>
        <v>80</v>
      </c>
      <c r="I1681" s="84">
        <f>VLOOKUP($A$1678,Raport4!$B$8:$T$255,9)</f>
        <v>84.5</v>
      </c>
      <c r="J1681" s="84">
        <f>VLOOKUP($A$1678,Raport4!$B$8:$T$255,10)</f>
        <v>91.5</v>
      </c>
      <c r="K1681" s="84">
        <f>VLOOKUP($A$1678,Raport4!$B$8:$T$255,11)</f>
        <v>87</v>
      </c>
      <c r="L1681" s="84">
        <f>VLOOKUP($A$1678,Raport4!$B$8:$T$255,12)</f>
        <v>84.5</v>
      </c>
      <c r="M1681" s="84">
        <f>VLOOKUP($A$1678,Raport4!$B$8:$T$255,12)</f>
        <v>84.5</v>
      </c>
      <c r="N1681" s="84">
        <f>VLOOKUP($A$1678,Raport4!$B$8:$T$255,14)</f>
        <v>85</v>
      </c>
      <c r="O1681" s="84">
        <f>VLOOKUP($A$1678,Raport4!$B$8:$T$255,15)</f>
        <v>77</v>
      </c>
      <c r="P1681" s="84">
        <f>VLOOKUP($A$1678,Raport4!$B$8:$T$255,16)</f>
        <v>82.5</v>
      </c>
      <c r="Q1681" s="84">
        <f>VLOOKUP($A$1678,Raport4!$B$8:$T$255,17)</f>
        <v>84</v>
      </c>
      <c r="R1681" s="84">
        <f>VLOOKUP($A$1678,Raport4!$B$8:$T$255,18)</f>
        <v>87</v>
      </c>
      <c r="S1681" s="38">
        <f t="shared" si="923"/>
        <v>1259.5</v>
      </c>
      <c r="T1681" s="38">
        <f t="shared" si="925"/>
        <v>83.97</v>
      </c>
      <c r="U1681" s="375"/>
      <c r="V1681" s="340"/>
    </row>
    <row r="1682" spans="1:22" ht="15" customHeight="1">
      <c r="A1682" s="361"/>
      <c r="B1682" s="77" t="str">
        <f>VLOOKUP($A$1678,PresensiMIPA!$A$7:$W$360,4)</f>
        <v>3526011405030004</v>
      </c>
      <c r="C1682" s="35" t="s">
        <v>24</v>
      </c>
      <c r="D1682" s="84">
        <f>VLOOKUP($A$1678,Raport5!$B$8:$T$280,4)</f>
        <v>88.5</v>
      </c>
      <c r="E1682" s="84">
        <f>VLOOKUP($A$1678,Raport5!$B$8:$T$280,5)</f>
        <v>92</v>
      </c>
      <c r="F1682" s="84">
        <f>VLOOKUP($A$1678,Raport5!$B$8:$T$280,6)</f>
        <v>78</v>
      </c>
      <c r="G1682" s="84">
        <f>VLOOKUP($A$1678,Raport5!$B$8:$T$280,7)</f>
        <v>85.5</v>
      </c>
      <c r="H1682" s="84">
        <f>VLOOKUP($A$1678,Raport5!$B$8:$T$280,8)</f>
        <v>87</v>
      </c>
      <c r="I1682" s="84">
        <f>VLOOKUP($A$1678,Raport5!$B$8:$T$280,9)</f>
        <v>85</v>
      </c>
      <c r="J1682" s="84">
        <f>VLOOKUP($A$1678,Raport5!$B$8:$T$280,10)</f>
        <v>93.5</v>
      </c>
      <c r="K1682" s="84">
        <f>VLOOKUP($A$1678,Raport5!$B$8:$T$280,11)</f>
        <v>91.5</v>
      </c>
      <c r="L1682" s="84">
        <f>VLOOKUP($A$1678,Raport5!$B$8:$T$280,12)</f>
        <v>88.5</v>
      </c>
      <c r="M1682" s="84">
        <f>VLOOKUP($A$1678,Raport5!$B$8:$T$280,13)</f>
        <v>85</v>
      </c>
      <c r="N1682" s="84">
        <f>VLOOKUP($A$1678,Raport5!$B$8:$T$280,14)</f>
        <v>85.5</v>
      </c>
      <c r="O1682" s="84">
        <f>VLOOKUP($A$1678,Raport5!$B$8:$T$280,15)</f>
        <v>90</v>
      </c>
      <c r="P1682" s="84">
        <f>VLOOKUP($A$1678,Raport5!$B$8:$T$280,16)</f>
        <v>82.5</v>
      </c>
      <c r="Q1682" s="84">
        <f>VLOOKUP($A$1678,Raport5!$B$8:$T$280,17)</f>
        <v>89</v>
      </c>
      <c r="R1682" s="84">
        <f>VLOOKUP($A$1678,Raport5!$B$8:$T$280,18)</f>
        <v>88</v>
      </c>
      <c r="S1682" s="38">
        <f t="shared" si="923"/>
        <v>1309.5</v>
      </c>
      <c r="T1682" s="38">
        <f t="shared" si="925"/>
        <v>87.3</v>
      </c>
      <c r="U1682" s="375"/>
      <c r="V1682" s="340"/>
    </row>
    <row r="1683" spans="1:22" ht="15" customHeight="1">
      <c r="A1683" s="361"/>
      <c r="B1683" s="78">
        <f>VLOOKUP($A$1678,PresensiMIPA!$A$7:$W$360,2)</f>
        <v>12318</v>
      </c>
      <c r="C1683" s="35" t="s">
        <v>67</v>
      </c>
      <c r="D1683" s="84">
        <f>VLOOKUP($A$1678,Raport6!$B$8:$T$280,4)</f>
        <v>93.5</v>
      </c>
      <c r="E1683" s="84">
        <f>VLOOKUP($A$1678,Raport6!$B$8:$T$280,5)</f>
        <v>94</v>
      </c>
      <c r="F1683" s="84">
        <f>VLOOKUP($A$1678,Raport6!$B$8:$T$280,6)</f>
        <v>81</v>
      </c>
      <c r="G1683" s="84">
        <f>VLOOKUP($A$1678,Raport6!$B$8:$T$280,7)</f>
        <v>86.5</v>
      </c>
      <c r="H1683" s="84">
        <f>VLOOKUP($A$1678,Raport6!$B$8:$T$280,8)</f>
        <v>87</v>
      </c>
      <c r="I1683" s="84">
        <f>VLOOKUP($A$1678,Raport6!$B$8:$T$280,9)</f>
        <v>86.5</v>
      </c>
      <c r="J1683" s="84">
        <f>VLOOKUP($A$1678,Raport6!$B$8:$T$280,10)</f>
        <v>95.5</v>
      </c>
      <c r="K1683" s="84">
        <f>VLOOKUP($A$1678,Raport6!$B$8:$T$280,11)</f>
        <v>94.5</v>
      </c>
      <c r="L1683" s="84">
        <f>VLOOKUP($A$1678,Raport6!$B$8:$T$280,12)</f>
        <v>90</v>
      </c>
      <c r="M1683" s="84">
        <f>VLOOKUP($A$1678,Raport6!$B$8:$T$280,13)</f>
        <v>89</v>
      </c>
      <c r="N1683" s="84">
        <f>VLOOKUP($A$1678,Raport6!$B$8:$T$280,14)</f>
        <v>85</v>
      </c>
      <c r="O1683" s="84">
        <f>VLOOKUP($A$1678,Raport6!$B$8:$T$280,15)</f>
        <v>90</v>
      </c>
      <c r="P1683" s="84">
        <f>VLOOKUP($A$1678,Raport6!$B$8:$T$280,16)</f>
        <v>82.5</v>
      </c>
      <c r="Q1683" s="84">
        <f>VLOOKUP($A$1678,Raport6!$B$8:$T$280,17)</f>
        <v>89</v>
      </c>
      <c r="R1683" s="84">
        <f>VLOOKUP($A$1678,Raport6!$B$8:$T$280,18)</f>
        <v>90.5</v>
      </c>
      <c r="S1683" s="38">
        <f t="shared" si="923"/>
        <v>1334.5</v>
      </c>
      <c r="T1683" s="38">
        <f t="shared" si="925"/>
        <v>88.97</v>
      </c>
      <c r="U1683" s="375"/>
      <c r="V1683" s="340"/>
    </row>
    <row r="1684" spans="1:22" ht="15" customHeight="1">
      <c r="A1684" s="361"/>
      <c r="B1684" s="78" t="str">
        <f>VLOOKUP($A$1678,PresensiMIPA!$A$7:$W$360,3)</f>
        <v>0031747694</v>
      </c>
      <c r="C1684" s="28" t="s">
        <v>21</v>
      </c>
      <c r="D1684" s="40">
        <f t="shared" ref="D1684:S1684" si="926">ROUND(((D1678+D1679+D1680+D1681+D1682+D1683)/6),2)</f>
        <v>83.5</v>
      </c>
      <c r="E1684" s="40">
        <f t="shared" si="926"/>
        <v>87.83</v>
      </c>
      <c r="F1684" s="40">
        <f t="shared" si="926"/>
        <v>76.42</v>
      </c>
      <c r="G1684" s="40">
        <f t="shared" si="926"/>
        <v>79.25</v>
      </c>
      <c r="H1684" s="40">
        <f t="shared" si="926"/>
        <v>80.67</v>
      </c>
      <c r="I1684" s="40">
        <f t="shared" si="926"/>
        <v>83.25</v>
      </c>
      <c r="J1684" s="40">
        <f t="shared" si="926"/>
        <v>89.92</v>
      </c>
      <c r="K1684" s="40">
        <f t="shared" si="926"/>
        <v>87.25</v>
      </c>
      <c r="L1684" s="40">
        <f t="shared" si="926"/>
        <v>83.58</v>
      </c>
      <c r="M1684" s="40">
        <f t="shared" ref="M1684" si="927">ROUND(((M1678+M1679+M1680+M1681+M1682+M1683)/6),2)</f>
        <v>83.33</v>
      </c>
      <c r="N1684" s="40">
        <f t="shared" si="926"/>
        <v>83.25</v>
      </c>
      <c r="O1684" s="40">
        <f t="shared" si="926"/>
        <v>81.17</v>
      </c>
      <c r="P1684" s="40">
        <f t="shared" si="926"/>
        <v>80.75</v>
      </c>
      <c r="Q1684" s="40">
        <f t="shared" si="926"/>
        <v>83.5</v>
      </c>
      <c r="R1684" s="40">
        <f t="shared" si="926"/>
        <v>86.08</v>
      </c>
      <c r="S1684" s="39">
        <f t="shared" si="926"/>
        <v>1249.75</v>
      </c>
      <c r="T1684" s="40">
        <f t="shared" si="925"/>
        <v>83.32</v>
      </c>
      <c r="U1684" s="375"/>
      <c r="V1684" s="340"/>
    </row>
    <row r="1685" spans="1:22" ht="15" customHeight="1">
      <c r="A1685" s="361"/>
      <c r="B1685" s="78"/>
      <c r="C1685" s="28" t="s">
        <v>206</v>
      </c>
      <c r="D1685" s="79">
        <f>VLOOKUP($A$1678,'Nilai USP'!$B$8:$T$280,4)</f>
        <v>94</v>
      </c>
      <c r="E1685" s="79">
        <f>VLOOKUP($A$1678,'Nilai USP'!$B$8:$T$280,5)</f>
        <v>88.461538461538467</v>
      </c>
      <c r="F1685" s="79">
        <f>VLOOKUP($A$1678,'Nilai USP'!$B$8:$T$280,6)</f>
        <v>91</v>
      </c>
      <c r="G1685" s="79">
        <f>VLOOKUP($A$1678,'Nilai USP'!$B$8:$T$280,7)</f>
        <v>84</v>
      </c>
      <c r="H1685" s="79">
        <f>VLOOKUP($A$1678,'Nilai USP'!$B$8:$T$280,8)</f>
        <v>87</v>
      </c>
      <c r="I1685" s="79">
        <f>VLOOKUP($A$1678,'Nilai USP'!$B$8:$T$280,9)</f>
        <v>91</v>
      </c>
      <c r="J1685" s="79">
        <f>VLOOKUP($A$1678,'Nilai USP'!$B$8:$T$280,10)</f>
        <v>92</v>
      </c>
      <c r="K1685" s="79">
        <f>VLOOKUP($A$1678,'Nilai USP'!$B$8:$T$280,11)</f>
        <v>94</v>
      </c>
      <c r="L1685" s="79">
        <f>VLOOKUP($A$1678,'Nilai USP'!$B$8:$T$280,12)</f>
        <v>89</v>
      </c>
      <c r="M1685" s="79">
        <f>VLOOKUP($A$1678,'Nilai USP'!$B$8:$T$280,13)</f>
        <v>97.35294117647058</v>
      </c>
      <c r="N1685" s="79">
        <f>VLOOKUP($A$1678,'Nilai USP'!$B$8:$T$280,14)</f>
        <v>81</v>
      </c>
      <c r="O1685" s="79">
        <f>VLOOKUP($A$1678,'Nilai USP'!$B$8:$T$280,15)</f>
        <v>79</v>
      </c>
      <c r="P1685" s="79">
        <f>VLOOKUP($A$1678,'Nilai USP'!$B$8:$T$280,16)</f>
        <v>87</v>
      </c>
      <c r="Q1685" s="79">
        <f>VLOOKUP($A$1678,'Nilai USP'!$B$8:$T$280,17)</f>
        <v>83</v>
      </c>
      <c r="R1685" s="79">
        <f>VLOOKUP($A$1678,'Nilai USP'!$B$8:$T$280,18)</f>
        <v>88</v>
      </c>
      <c r="S1685" s="38">
        <f t="shared" ref="S1685:S1692" si="928">SUM(D1685:R1685)</f>
        <v>1325.8144796380091</v>
      </c>
      <c r="T1685" s="38">
        <f t="shared" si="925"/>
        <v>88.39</v>
      </c>
      <c r="U1685" s="375"/>
      <c r="V1685" s="340"/>
    </row>
    <row r="1686" spans="1:22" ht="15" customHeight="1" thickBot="1">
      <c r="A1686" s="362"/>
      <c r="B1686" s="29"/>
      <c r="C1686" s="37" t="s">
        <v>205</v>
      </c>
      <c r="D1686" s="41">
        <f t="shared" ref="D1686:R1686" si="929">ROUND((D1684*$V$6+D1685*$V$7),0)</f>
        <v>89</v>
      </c>
      <c r="E1686" s="41">
        <f t="shared" si="929"/>
        <v>88</v>
      </c>
      <c r="F1686" s="41">
        <f t="shared" si="929"/>
        <v>84</v>
      </c>
      <c r="G1686" s="41">
        <f t="shared" si="929"/>
        <v>82</v>
      </c>
      <c r="H1686" s="41">
        <f t="shared" si="929"/>
        <v>84</v>
      </c>
      <c r="I1686" s="41">
        <f t="shared" si="929"/>
        <v>87</v>
      </c>
      <c r="J1686" s="41">
        <f t="shared" si="929"/>
        <v>91</v>
      </c>
      <c r="K1686" s="41">
        <f t="shared" si="929"/>
        <v>91</v>
      </c>
      <c r="L1686" s="41">
        <f t="shared" si="929"/>
        <v>86</v>
      </c>
      <c r="M1686" s="41">
        <f t="shared" si="929"/>
        <v>90</v>
      </c>
      <c r="N1686" s="41">
        <f t="shared" si="929"/>
        <v>82</v>
      </c>
      <c r="O1686" s="41">
        <f t="shared" si="929"/>
        <v>80</v>
      </c>
      <c r="P1686" s="41">
        <f t="shared" si="929"/>
        <v>84</v>
      </c>
      <c r="Q1686" s="41">
        <f t="shared" si="929"/>
        <v>83</v>
      </c>
      <c r="R1686" s="41">
        <f t="shared" si="929"/>
        <v>87</v>
      </c>
      <c r="S1686" s="41">
        <f t="shared" si="928"/>
        <v>1288</v>
      </c>
      <c r="T1686" s="41">
        <f t="shared" si="925"/>
        <v>85.87</v>
      </c>
      <c r="U1686" s="376"/>
      <c r="V1686" s="341"/>
    </row>
    <row r="1687" spans="1:22" ht="15" customHeight="1" thickTop="1">
      <c r="A1687" s="377">
        <v>187</v>
      </c>
      <c r="B1687" s="26"/>
      <c r="C1687" s="34" t="s">
        <v>34</v>
      </c>
      <c r="D1687" s="83">
        <f>VLOOKUP($A$1687,Raport1!$B$8:$T$280,4)</f>
        <v>77.5</v>
      </c>
      <c r="E1687" s="83">
        <f>VLOOKUP($A$1687,Raport1!$B$8:$T$280,5)</f>
        <v>78</v>
      </c>
      <c r="F1687" s="83">
        <f>VLOOKUP($A$1687,Raport1!$B$8:$T$280,6)</f>
        <v>71</v>
      </c>
      <c r="G1687" s="83">
        <f>VLOOKUP($A$1687,Raport1!$B$8:$T$280,7)</f>
        <v>72</v>
      </c>
      <c r="H1687" s="83">
        <f>VLOOKUP($A$1687,Raport1!$B$8:$T$280,8)</f>
        <v>80</v>
      </c>
      <c r="I1687" s="83">
        <f>VLOOKUP($A$1687,Raport1!$B$8:$T$280,9)</f>
        <v>72.5</v>
      </c>
      <c r="J1687" s="83">
        <f>VLOOKUP($A$1687,Raport1!$B$8:$T$280,10)</f>
        <v>80</v>
      </c>
      <c r="K1687" s="83">
        <f>VLOOKUP($A$1687,Raport1!$B$8:$T$280,11)</f>
        <v>81.5</v>
      </c>
      <c r="L1687" s="83">
        <f>VLOOKUP($A$1687,Raport1!$B$8:$T$280,12)</f>
        <v>82</v>
      </c>
      <c r="M1687" s="83">
        <f>VLOOKUP($A$1687,Raport1!$B$8:$T$280,13)</f>
        <v>78.5</v>
      </c>
      <c r="N1687" s="83">
        <f>VLOOKUP($A$1687,Raport1!$B$8:$T$280,14)</f>
        <v>73</v>
      </c>
      <c r="O1687" s="83">
        <f>VLOOKUP($A$1687,Raport1!$B$8:$T$280,15)</f>
        <v>70.5</v>
      </c>
      <c r="P1687" s="83">
        <f>VLOOKUP($A$1687,Raport1!$B$8:$T$280,16)</f>
        <v>75</v>
      </c>
      <c r="Q1687" s="83">
        <f>VLOOKUP($A$1687,Raport1!$B$8:$T$280,17)</f>
        <v>73.5</v>
      </c>
      <c r="R1687" s="83">
        <f>VLOOKUP($A$1687,Raport1!$B$8:$T$280,18)</f>
        <v>76.5</v>
      </c>
      <c r="S1687" s="80">
        <f t="shared" si="928"/>
        <v>1141.5</v>
      </c>
      <c r="T1687" s="80">
        <f t="shared" ref="T1687:T1695" si="930">ROUND(S1687/COUNT(D1687:R1687),2)</f>
        <v>76.099999999999994</v>
      </c>
      <c r="U1687" s="337" t="s">
        <v>203</v>
      </c>
      <c r="V1687" s="340" t="s">
        <v>33</v>
      </c>
    </row>
    <row r="1688" spans="1:22" ht="15" customHeight="1">
      <c r="A1688" s="361"/>
      <c r="B1688" s="26"/>
      <c r="C1688" s="35" t="s">
        <v>35</v>
      </c>
      <c r="D1688" s="84">
        <f>VLOOKUP($A$1687,Raport2!$B$8:$T$280,4)</f>
        <v>80</v>
      </c>
      <c r="E1688" s="84">
        <f>VLOOKUP($A$1687,Raport2!$B$8:$T$280,5)</f>
        <v>79</v>
      </c>
      <c r="F1688" s="84">
        <f>VLOOKUP($A$1687,Raport2!$B$8:$T$280,6)</f>
        <v>73</v>
      </c>
      <c r="G1688" s="84">
        <f>VLOOKUP($A$1687,Raport2!$B$8:$T$280,7)</f>
        <v>78</v>
      </c>
      <c r="H1688" s="84">
        <f>VLOOKUP($A$1687,Raport2!$B$8:$T$280,8)</f>
        <v>80</v>
      </c>
      <c r="I1688" s="84">
        <f>VLOOKUP($A$1687,Raport2!$B$8:$T$280,9)</f>
        <v>82.5</v>
      </c>
      <c r="J1688" s="84">
        <f>VLOOKUP($A$1687,Raport2!$B$8:$T$280,10)</f>
        <v>83.5</v>
      </c>
      <c r="K1688" s="84">
        <f>VLOOKUP($A$1687,Raport2!$B$8:$T$280,11)</f>
        <v>83</v>
      </c>
      <c r="L1688" s="84">
        <f>VLOOKUP($A$1687,Raport2!$B$8:$T$280,12)</f>
        <v>81</v>
      </c>
      <c r="M1688" s="84">
        <f>VLOOKUP($A$1687,Raport2!$B$8:$T$280,13)</f>
        <v>79.5</v>
      </c>
      <c r="N1688" s="84">
        <f>VLOOKUP($A$1687,Raport2!$B$8:$T$280,14)</f>
        <v>81.5</v>
      </c>
      <c r="O1688" s="84">
        <f>VLOOKUP($A$1687,Raport2!$B$8:$T$280,15)</f>
        <v>74.5</v>
      </c>
      <c r="P1688" s="84">
        <f>VLOOKUP($A$1687,Raport2!$B$8:$T$280,16)</f>
        <v>80</v>
      </c>
      <c r="Q1688" s="84">
        <f>VLOOKUP($A$1687,Raport2!$B$8:$T$280,17)</f>
        <v>78</v>
      </c>
      <c r="R1688" s="84">
        <f>VLOOKUP($A$1687,Raport2!$B$8:$T$280,18)</f>
        <v>85.5</v>
      </c>
      <c r="S1688" s="38">
        <f t="shared" si="928"/>
        <v>1199</v>
      </c>
      <c r="T1688" s="38">
        <f t="shared" si="930"/>
        <v>79.930000000000007</v>
      </c>
      <c r="U1688" s="375"/>
      <c r="V1688" s="340"/>
    </row>
    <row r="1689" spans="1:22" ht="15" customHeight="1">
      <c r="A1689" s="361"/>
      <c r="B1689" s="342" t="str">
        <f>VLOOKUP($A$1687,PresensiMIPA!$A$7:$W$360,7)</f>
        <v>Maduri Saskya Maharani</v>
      </c>
      <c r="C1689" s="35" t="s">
        <v>22</v>
      </c>
      <c r="D1689" s="84">
        <f>VLOOKUP($A$1687,Raport3!$B$8:$T$280,4)</f>
        <v>87</v>
      </c>
      <c r="E1689" s="84">
        <f>VLOOKUP($A$1687,Raport3!$B$8:$T$280,5)</f>
        <v>80</v>
      </c>
      <c r="F1689" s="84">
        <f>VLOOKUP($A$1687,Raport3!$B$8:$T$280,6)</f>
        <v>82.5</v>
      </c>
      <c r="G1689" s="84">
        <f>VLOOKUP($A$1687,Raport3!$B$8:$T$280,7)</f>
        <v>81</v>
      </c>
      <c r="H1689" s="84">
        <f>VLOOKUP($A$1687,Raport3!$B$8:$T$280,8)</f>
        <v>85</v>
      </c>
      <c r="I1689" s="84">
        <f>VLOOKUP($A$1687,Raport3!$B$8:$T$280,9)</f>
        <v>85</v>
      </c>
      <c r="J1689" s="84">
        <f>VLOOKUP($A$1687,Raport3!$B$8:$T$280,10)</f>
        <v>84.5</v>
      </c>
      <c r="K1689" s="84">
        <f>VLOOKUP($A$1687,Raport3!$B$8:$T$280,11)</f>
        <v>84</v>
      </c>
      <c r="L1689" s="84">
        <f>VLOOKUP($A$1687,Raport3!$B$8:$T$280,12)</f>
        <v>79</v>
      </c>
      <c r="M1689" s="84">
        <f>VLOOKUP($A$1687,Raport3!$B$8:$T$280,13)</f>
        <v>84.5</v>
      </c>
      <c r="N1689" s="84">
        <f>VLOOKUP($A$1687,Raport3!$B$8:$T$280,14)</f>
        <v>85</v>
      </c>
      <c r="O1689" s="84">
        <f>VLOOKUP($A$1687,Raport3!$B$8:$T$280,15)</f>
        <v>76</v>
      </c>
      <c r="P1689" s="84">
        <f>VLOOKUP($A$1687,Raport3!$B$8:$T$280,16)</f>
        <v>80.5</v>
      </c>
      <c r="Q1689" s="84">
        <f>VLOOKUP($A$1687,Raport3!$B$8:$T$280,17)</f>
        <v>82</v>
      </c>
      <c r="R1689" s="84">
        <f>VLOOKUP($A$1687,Raport3!$B$8:$T$280,18)</f>
        <v>84</v>
      </c>
      <c r="S1689" s="38">
        <f t="shared" si="928"/>
        <v>1240</v>
      </c>
      <c r="T1689" s="38">
        <f t="shared" si="930"/>
        <v>82.67</v>
      </c>
      <c r="U1689" s="375"/>
      <c r="V1689" s="340"/>
    </row>
    <row r="1690" spans="1:22" ht="15" customHeight="1">
      <c r="A1690" s="361"/>
      <c r="B1690" s="342"/>
      <c r="C1690" s="35" t="s">
        <v>23</v>
      </c>
      <c r="D1690" s="84">
        <f>VLOOKUP($A$1687,Raport4!$B$8:$T$255,4)</f>
        <v>88.5</v>
      </c>
      <c r="E1690" s="84">
        <f>VLOOKUP($A$1687,Raport4!$B$8:$T$255,5)</f>
        <v>81</v>
      </c>
      <c r="F1690" s="84">
        <f>VLOOKUP($A$1687,Raport4!$B$8:$T$255,6)</f>
        <v>85.5</v>
      </c>
      <c r="G1690" s="84">
        <f>VLOOKUP($A$1687,Raport4!$B$8:$T$255,7)</f>
        <v>82</v>
      </c>
      <c r="H1690" s="84">
        <f>VLOOKUP($A$1687,Raport4!$B$8:$T$255,8)</f>
        <v>80</v>
      </c>
      <c r="I1690" s="84">
        <f>VLOOKUP($A$1687,Raport4!$B$8:$T$255,9)</f>
        <v>85</v>
      </c>
      <c r="J1690" s="84">
        <f>VLOOKUP($A$1687,Raport4!$B$8:$T$255,10)</f>
        <v>87.5</v>
      </c>
      <c r="K1690" s="84">
        <f>VLOOKUP($A$1687,Raport4!$B$8:$T$255,11)</f>
        <v>86</v>
      </c>
      <c r="L1690" s="84">
        <f>VLOOKUP($A$1687,Raport4!$B$8:$T$255,12)</f>
        <v>79.5</v>
      </c>
      <c r="M1690" s="84">
        <f>VLOOKUP($A$1687,Raport4!$B$8:$T$255,12)</f>
        <v>79.5</v>
      </c>
      <c r="N1690" s="84">
        <f>VLOOKUP($A$1687,Raport4!$B$8:$T$255,14)</f>
        <v>84.5</v>
      </c>
      <c r="O1690" s="84">
        <f>VLOOKUP($A$1687,Raport4!$B$8:$T$255,15)</f>
        <v>76</v>
      </c>
      <c r="P1690" s="84">
        <f>VLOOKUP($A$1687,Raport4!$B$8:$T$255,16)</f>
        <v>81</v>
      </c>
      <c r="Q1690" s="84">
        <f>VLOOKUP($A$1687,Raport4!$B$8:$T$255,17)</f>
        <v>84</v>
      </c>
      <c r="R1690" s="84">
        <f>VLOOKUP($A$1687,Raport4!$B$8:$T$255,18)</f>
        <v>85.5</v>
      </c>
      <c r="S1690" s="38">
        <f t="shared" si="928"/>
        <v>1245.5</v>
      </c>
      <c r="T1690" s="38">
        <f t="shared" si="930"/>
        <v>83.03</v>
      </c>
      <c r="U1690" s="375"/>
      <c r="V1690" s="340"/>
    </row>
    <row r="1691" spans="1:22" ht="15" customHeight="1">
      <c r="A1691" s="361"/>
      <c r="B1691" s="77" t="str">
        <f>VLOOKUP($A$1687,PresensiMIPA!$A$7:$W$360,4)</f>
        <v>3526024410040001</v>
      </c>
      <c r="C1691" s="35" t="s">
        <v>24</v>
      </c>
      <c r="D1691" s="84">
        <f>VLOOKUP($A$1687,Raport5!$B$8:$T$280,4)</f>
        <v>86.5</v>
      </c>
      <c r="E1691" s="84">
        <f>VLOOKUP($A$1687,Raport5!$B$8:$T$280,5)</f>
        <v>83</v>
      </c>
      <c r="F1691" s="84">
        <f>VLOOKUP($A$1687,Raport5!$B$8:$T$280,6)</f>
        <v>80</v>
      </c>
      <c r="G1691" s="84">
        <f>VLOOKUP($A$1687,Raport5!$B$8:$T$280,7)</f>
        <v>85.5</v>
      </c>
      <c r="H1691" s="84">
        <f>VLOOKUP($A$1687,Raport5!$B$8:$T$280,8)</f>
        <v>88.5</v>
      </c>
      <c r="I1691" s="84">
        <f>VLOOKUP($A$1687,Raport5!$B$8:$T$280,9)</f>
        <v>86</v>
      </c>
      <c r="J1691" s="84">
        <f>VLOOKUP($A$1687,Raport5!$B$8:$T$280,10)</f>
        <v>90.5</v>
      </c>
      <c r="K1691" s="84">
        <f>VLOOKUP($A$1687,Raport5!$B$8:$T$280,11)</f>
        <v>91</v>
      </c>
      <c r="L1691" s="84">
        <f>VLOOKUP($A$1687,Raport5!$B$8:$T$280,12)</f>
        <v>88.5</v>
      </c>
      <c r="M1691" s="84">
        <f>VLOOKUP($A$1687,Raport5!$B$8:$T$280,13)</f>
        <v>87</v>
      </c>
      <c r="N1691" s="84">
        <f>VLOOKUP($A$1687,Raport5!$B$8:$T$280,14)</f>
        <v>86</v>
      </c>
      <c r="O1691" s="84">
        <f>VLOOKUP($A$1687,Raport5!$B$8:$T$280,15)</f>
        <v>89</v>
      </c>
      <c r="P1691" s="84">
        <f>VLOOKUP($A$1687,Raport5!$B$8:$T$280,16)</f>
        <v>81</v>
      </c>
      <c r="Q1691" s="84">
        <f>VLOOKUP($A$1687,Raport5!$B$8:$T$280,17)</f>
        <v>80</v>
      </c>
      <c r="R1691" s="84">
        <f>VLOOKUP($A$1687,Raport5!$B$8:$T$280,18)</f>
        <v>84.5</v>
      </c>
      <c r="S1691" s="38">
        <f t="shared" si="928"/>
        <v>1287</v>
      </c>
      <c r="T1691" s="38">
        <f t="shared" si="930"/>
        <v>85.8</v>
      </c>
      <c r="U1691" s="375"/>
      <c r="V1691" s="340"/>
    </row>
    <row r="1692" spans="1:22" ht="15" customHeight="1">
      <c r="A1692" s="361"/>
      <c r="B1692" s="78">
        <f>VLOOKUP($A$1687,PresensiMIPA!$A$7:$W$360,2)</f>
        <v>12325</v>
      </c>
      <c r="C1692" s="35" t="s">
        <v>67</v>
      </c>
      <c r="D1692" s="84">
        <f>VLOOKUP($A$1687,Raport6!$B$8:$T$280,4)</f>
        <v>91.5</v>
      </c>
      <c r="E1692" s="84">
        <f>VLOOKUP($A$1687,Raport6!$B$8:$T$280,5)</f>
        <v>87.5</v>
      </c>
      <c r="F1692" s="84">
        <f>VLOOKUP($A$1687,Raport6!$B$8:$T$280,6)</f>
        <v>81.5</v>
      </c>
      <c r="G1692" s="84">
        <f>VLOOKUP($A$1687,Raport6!$B$8:$T$280,7)</f>
        <v>87</v>
      </c>
      <c r="H1692" s="84">
        <f>VLOOKUP($A$1687,Raport6!$B$8:$T$280,8)</f>
        <v>88.5</v>
      </c>
      <c r="I1692" s="84">
        <f>VLOOKUP($A$1687,Raport6!$B$8:$T$280,9)</f>
        <v>88</v>
      </c>
      <c r="J1692" s="84">
        <f>VLOOKUP($A$1687,Raport6!$B$8:$T$280,10)</f>
        <v>92</v>
      </c>
      <c r="K1692" s="84">
        <f>VLOOKUP($A$1687,Raport6!$B$8:$T$280,11)</f>
        <v>94.5</v>
      </c>
      <c r="L1692" s="84">
        <f>VLOOKUP($A$1687,Raport6!$B$8:$T$280,12)</f>
        <v>90</v>
      </c>
      <c r="M1692" s="84">
        <f>VLOOKUP($A$1687,Raport6!$B$8:$T$280,13)</f>
        <v>91</v>
      </c>
      <c r="N1692" s="84">
        <f>VLOOKUP($A$1687,Raport6!$B$8:$T$280,14)</f>
        <v>86</v>
      </c>
      <c r="O1692" s="84">
        <f>VLOOKUP($A$1687,Raport6!$B$8:$T$280,15)</f>
        <v>87</v>
      </c>
      <c r="P1692" s="84">
        <f>VLOOKUP($A$1687,Raport6!$B$8:$T$280,16)</f>
        <v>81</v>
      </c>
      <c r="Q1692" s="84">
        <f>VLOOKUP($A$1687,Raport6!$B$8:$T$280,17)</f>
        <v>80</v>
      </c>
      <c r="R1692" s="84">
        <f>VLOOKUP($A$1687,Raport6!$B$8:$T$280,18)</f>
        <v>85.5</v>
      </c>
      <c r="S1692" s="38">
        <f t="shared" si="928"/>
        <v>1311</v>
      </c>
      <c r="T1692" s="38">
        <f t="shared" si="930"/>
        <v>87.4</v>
      </c>
      <c r="U1692" s="375"/>
      <c r="V1692" s="340"/>
    </row>
    <row r="1693" spans="1:22" ht="15" customHeight="1">
      <c r="A1693" s="361"/>
      <c r="B1693" s="78" t="str">
        <f>VLOOKUP($A$1687,PresensiMIPA!$A$7:$W$360,3)</f>
        <v>0047338726</v>
      </c>
      <c r="C1693" s="28" t="s">
        <v>21</v>
      </c>
      <c r="D1693" s="40">
        <f t="shared" ref="D1693:S1693" si="931">ROUND(((D1687+D1688+D1689+D1690+D1691+D1692)/6),2)</f>
        <v>85.17</v>
      </c>
      <c r="E1693" s="40">
        <f t="shared" si="931"/>
        <v>81.42</v>
      </c>
      <c r="F1693" s="40">
        <f t="shared" si="931"/>
        <v>78.92</v>
      </c>
      <c r="G1693" s="40">
        <f t="shared" si="931"/>
        <v>80.92</v>
      </c>
      <c r="H1693" s="40">
        <f t="shared" si="931"/>
        <v>83.67</v>
      </c>
      <c r="I1693" s="40">
        <f t="shared" si="931"/>
        <v>83.17</v>
      </c>
      <c r="J1693" s="40">
        <f t="shared" si="931"/>
        <v>86.33</v>
      </c>
      <c r="K1693" s="40">
        <f t="shared" si="931"/>
        <v>86.67</v>
      </c>
      <c r="L1693" s="40">
        <f t="shared" si="931"/>
        <v>83.33</v>
      </c>
      <c r="M1693" s="40">
        <f t="shared" ref="M1693" si="932">ROUND(((M1687+M1688+M1689+M1690+M1691+M1692)/6),2)</f>
        <v>83.33</v>
      </c>
      <c r="N1693" s="40">
        <f t="shared" si="931"/>
        <v>82.67</v>
      </c>
      <c r="O1693" s="40">
        <f t="shared" si="931"/>
        <v>78.83</v>
      </c>
      <c r="P1693" s="40">
        <f t="shared" si="931"/>
        <v>79.75</v>
      </c>
      <c r="Q1693" s="40">
        <f t="shared" si="931"/>
        <v>79.58</v>
      </c>
      <c r="R1693" s="40">
        <f t="shared" si="931"/>
        <v>83.58</v>
      </c>
      <c r="S1693" s="39">
        <f t="shared" si="931"/>
        <v>1237.33</v>
      </c>
      <c r="T1693" s="40">
        <f t="shared" si="930"/>
        <v>82.49</v>
      </c>
      <c r="U1693" s="375"/>
      <c r="V1693" s="340"/>
    </row>
    <row r="1694" spans="1:22" ht="15" customHeight="1">
      <c r="A1694" s="361"/>
      <c r="B1694" s="78"/>
      <c r="C1694" s="28" t="s">
        <v>206</v>
      </c>
      <c r="D1694" s="79">
        <f>VLOOKUP($A$1687,'Nilai USP'!$B$8:$T$280,4)</f>
        <v>96</v>
      </c>
      <c r="E1694" s="79">
        <f>VLOOKUP($A$1687,'Nilai USP'!$B$8:$T$280,5)</f>
        <v>86.15384615384616</v>
      </c>
      <c r="F1694" s="79">
        <f>VLOOKUP($A$1687,'Nilai USP'!$B$8:$T$280,6)</f>
        <v>90</v>
      </c>
      <c r="G1694" s="79">
        <f>VLOOKUP($A$1687,'Nilai USP'!$B$8:$T$280,7)</f>
        <v>82</v>
      </c>
      <c r="H1694" s="79">
        <f>VLOOKUP($A$1687,'Nilai USP'!$B$8:$T$280,8)</f>
        <v>88</v>
      </c>
      <c r="I1694" s="79">
        <f>VLOOKUP($A$1687,'Nilai USP'!$B$8:$T$280,9)</f>
        <v>94</v>
      </c>
      <c r="J1694" s="79">
        <f>VLOOKUP($A$1687,'Nilai USP'!$B$8:$T$280,10)</f>
        <v>93</v>
      </c>
      <c r="K1694" s="79">
        <f>VLOOKUP($A$1687,'Nilai USP'!$B$8:$T$280,11)</f>
        <v>96</v>
      </c>
      <c r="L1694" s="79">
        <f>VLOOKUP($A$1687,'Nilai USP'!$B$8:$T$280,12)</f>
        <v>87</v>
      </c>
      <c r="M1694" s="79">
        <f>VLOOKUP($A$1687,'Nilai USP'!$B$8:$T$280,13)</f>
        <v>89.411764705882348</v>
      </c>
      <c r="N1694" s="79">
        <f>VLOOKUP($A$1687,'Nilai USP'!$B$8:$T$280,14)</f>
        <v>91</v>
      </c>
      <c r="O1694" s="79">
        <f>VLOOKUP($A$1687,'Nilai USP'!$B$8:$T$280,15)</f>
        <v>78</v>
      </c>
      <c r="P1694" s="79">
        <f>VLOOKUP($A$1687,'Nilai USP'!$B$8:$T$280,16)</f>
        <v>83</v>
      </c>
      <c r="Q1694" s="79">
        <f>VLOOKUP($A$1687,'Nilai USP'!$B$8:$T$280,17)</f>
        <v>88</v>
      </c>
      <c r="R1694" s="79">
        <f>VLOOKUP($A$1687,'Nilai USP'!$B$8:$T$280,18)</f>
        <v>89</v>
      </c>
      <c r="S1694" s="38">
        <f t="shared" ref="S1694:S1701" si="933">SUM(D1694:R1694)</f>
        <v>1330.5656108597286</v>
      </c>
      <c r="T1694" s="38">
        <f t="shared" si="930"/>
        <v>88.7</v>
      </c>
      <c r="U1694" s="375"/>
      <c r="V1694" s="340"/>
    </row>
    <row r="1695" spans="1:22" ht="15" customHeight="1" thickBot="1">
      <c r="A1695" s="362"/>
      <c r="B1695" s="29"/>
      <c r="C1695" s="37" t="s">
        <v>205</v>
      </c>
      <c r="D1695" s="41">
        <f t="shared" ref="D1695:R1695" si="934">ROUND((D1693*$V$6+D1694*$V$7),0)</f>
        <v>91</v>
      </c>
      <c r="E1695" s="41">
        <f t="shared" si="934"/>
        <v>84</v>
      </c>
      <c r="F1695" s="41">
        <f t="shared" si="934"/>
        <v>84</v>
      </c>
      <c r="G1695" s="41">
        <f t="shared" si="934"/>
        <v>81</v>
      </c>
      <c r="H1695" s="41">
        <f t="shared" si="934"/>
        <v>86</v>
      </c>
      <c r="I1695" s="41">
        <f t="shared" si="934"/>
        <v>89</v>
      </c>
      <c r="J1695" s="41">
        <f t="shared" si="934"/>
        <v>90</v>
      </c>
      <c r="K1695" s="41">
        <f t="shared" si="934"/>
        <v>91</v>
      </c>
      <c r="L1695" s="41">
        <f t="shared" si="934"/>
        <v>85</v>
      </c>
      <c r="M1695" s="41">
        <f t="shared" si="934"/>
        <v>86</v>
      </c>
      <c r="N1695" s="41">
        <f t="shared" si="934"/>
        <v>87</v>
      </c>
      <c r="O1695" s="41">
        <f t="shared" si="934"/>
        <v>78</v>
      </c>
      <c r="P1695" s="41">
        <f t="shared" si="934"/>
        <v>81</v>
      </c>
      <c r="Q1695" s="41">
        <f t="shared" si="934"/>
        <v>84</v>
      </c>
      <c r="R1695" s="41">
        <f t="shared" si="934"/>
        <v>86</v>
      </c>
      <c r="S1695" s="41">
        <f t="shared" si="933"/>
        <v>1283</v>
      </c>
      <c r="T1695" s="41">
        <f t="shared" si="930"/>
        <v>85.53</v>
      </c>
      <c r="U1695" s="376"/>
      <c r="V1695" s="341"/>
    </row>
    <row r="1696" spans="1:22" ht="15" customHeight="1" thickTop="1">
      <c r="A1696" s="377">
        <v>188</v>
      </c>
      <c r="B1696" s="26"/>
      <c r="C1696" s="34" t="s">
        <v>34</v>
      </c>
      <c r="D1696" s="83">
        <f>VLOOKUP($A$1696,Raport1!$B$8:$T$280,4)</f>
        <v>80</v>
      </c>
      <c r="E1696" s="83">
        <f>VLOOKUP($A$1696,Raport1!$B$8:$T$280,5)</f>
        <v>73.5</v>
      </c>
      <c r="F1696" s="83">
        <f>VLOOKUP($A$1696,Raport1!$B$8:$T$280,6)</f>
        <v>75.5</v>
      </c>
      <c r="G1696" s="83">
        <f>VLOOKUP($A$1696,Raport1!$B$8:$T$280,7)</f>
        <v>72</v>
      </c>
      <c r="H1696" s="83">
        <f>VLOOKUP($A$1696,Raport1!$B$8:$T$280,8)</f>
        <v>81</v>
      </c>
      <c r="I1696" s="83">
        <f>VLOOKUP($A$1696,Raport1!$B$8:$T$280,9)</f>
        <v>78</v>
      </c>
      <c r="J1696" s="83">
        <f>VLOOKUP($A$1696,Raport1!$B$8:$T$280,10)</f>
        <v>86.5</v>
      </c>
      <c r="K1696" s="83">
        <f>VLOOKUP($A$1696,Raport1!$B$8:$T$280,11)</f>
        <v>82</v>
      </c>
      <c r="L1696" s="83">
        <f>VLOOKUP($A$1696,Raport1!$B$8:$T$280,12)</f>
        <v>80.5</v>
      </c>
      <c r="M1696" s="83">
        <f>VLOOKUP($A$1696,Raport1!$B$8:$T$280,13)</f>
        <v>79.5</v>
      </c>
      <c r="N1696" s="83">
        <f>VLOOKUP($A$1696,Raport1!$B$8:$T$280,14)</f>
        <v>76.5</v>
      </c>
      <c r="O1696" s="83">
        <f>VLOOKUP($A$1696,Raport1!$B$8:$T$280,15)</f>
        <v>73</v>
      </c>
      <c r="P1696" s="83">
        <f>VLOOKUP($A$1696,Raport1!$B$8:$T$280,16)</f>
        <v>78.5</v>
      </c>
      <c r="Q1696" s="83">
        <f>VLOOKUP($A$1696,Raport1!$B$8:$T$280,17)</f>
        <v>76</v>
      </c>
      <c r="R1696" s="83">
        <f>VLOOKUP($A$1696,Raport1!$B$8:$T$280,18)</f>
        <v>77</v>
      </c>
      <c r="S1696" s="80">
        <f t="shared" si="933"/>
        <v>1169.5</v>
      </c>
      <c r="T1696" s="80">
        <f t="shared" ref="T1696:T1704" si="935">ROUND(S1696/COUNT(D1696:R1696),2)</f>
        <v>77.97</v>
      </c>
      <c r="U1696" s="337" t="s">
        <v>203</v>
      </c>
      <c r="V1696" s="340" t="s">
        <v>33</v>
      </c>
    </row>
    <row r="1697" spans="1:22" ht="15" customHeight="1">
      <c r="A1697" s="361"/>
      <c r="B1697" s="26"/>
      <c r="C1697" s="35" t="s">
        <v>35</v>
      </c>
      <c r="D1697" s="84">
        <f>VLOOKUP($A$1696,Raport2!$B$8:$T$280,4)</f>
        <v>82</v>
      </c>
      <c r="E1697" s="84">
        <f>VLOOKUP($A$1696,Raport2!$B$8:$T$280,5)</f>
        <v>76</v>
      </c>
      <c r="F1697" s="84">
        <f>VLOOKUP($A$1696,Raport2!$B$8:$T$280,6)</f>
        <v>78</v>
      </c>
      <c r="G1697" s="84">
        <f>VLOOKUP($A$1696,Raport2!$B$8:$T$280,7)</f>
        <v>77.5</v>
      </c>
      <c r="H1697" s="84">
        <f>VLOOKUP($A$1696,Raport2!$B$8:$T$280,8)</f>
        <v>81</v>
      </c>
      <c r="I1697" s="84">
        <f>VLOOKUP($A$1696,Raport2!$B$8:$T$280,9)</f>
        <v>80.5</v>
      </c>
      <c r="J1697" s="84">
        <f>VLOOKUP($A$1696,Raport2!$B$8:$T$280,10)</f>
        <v>87</v>
      </c>
      <c r="K1697" s="84">
        <f>VLOOKUP($A$1696,Raport2!$B$8:$T$280,11)</f>
        <v>83.5</v>
      </c>
      <c r="L1697" s="84">
        <f>VLOOKUP($A$1696,Raport2!$B$8:$T$280,12)</f>
        <v>82</v>
      </c>
      <c r="M1697" s="84">
        <f>VLOOKUP($A$1696,Raport2!$B$8:$T$280,13)</f>
        <v>83.5</v>
      </c>
      <c r="N1697" s="84">
        <f>VLOOKUP($A$1696,Raport2!$B$8:$T$280,14)</f>
        <v>83</v>
      </c>
      <c r="O1697" s="84">
        <f>VLOOKUP($A$1696,Raport2!$B$8:$T$280,15)</f>
        <v>75.5</v>
      </c>
      <c r="P1697" s="84">
        <f>VLOOKUP($A$1696,Raport2!$B$8:$T$280,16)</f>
        <v>80</v>
      </c>
      <c r="Q1697" s="84">
        <f>VLOOKUP($A$1696,Raport2!$B$8:$T$280,17)</f>
        <v>78</v>
      </c>
      <c r="R1697" s="84">
        <f>VLOOKUP($A$1696,Raport2!$B$8:$T$280,18)</f>
        <v>84</v>
      </c>
      <c r="S1697" s="38">
        <f t="shared" si="933"/>
        <v>1211.5</v>
      </c>
      <c r="T1697" s="38">
        <f t="shared" si="935"/>
        <v>80.77</v>
      </c>
      <c r="U1697" s="375"/>
      <c r="V1697" s="340"/>
    </row>
    <row r="1698" spans="1:22" ht="15" customHeight="1">
      <c r="A1698" s="361"/>
      <c r="B1698" s="342" t="str">
        <f>VLOOKUP($A$1696,PresensiMIPA!$A$7:$W$360,7)</f>
        <v>MIA ZAHRA VALENTYANA</v>
      </c>
      <c r="C1698" s="35" t="s">
        <v>22</v>
      </c>
      <c r="D1698" s="84">
        <f>VLOOKUP($A$1696,Raport3!$B$8:$T$280,4)</f>
        <v>86</v>
      </c>
      <c r="E1698" s="84">
        <f>VLOOKUP($A$1696,Raport3!$B$8:$T$280,5)</f>
        <v>80.5</v>
      </c>
      <c r="F1698" s="84">
        <f>VLOOKUP($A$1696,Raport3!$B$8:$T$280,6)</f>
        <v>80</v>
      </c>
      <c r="G1698" s="84">
        <f>VLOOKUP($A$1696,Raport3!$B$8:$T$280,7)</f>
        <v>81</v>
      </c>
      <c r="H1698" s="84">
        <f>VLOOKUP($A$1696,Raport3!$B$8:$T$280,8)</f>
        <v>80</v>
      </c>
      <c r="I1698" s="84">
        <f>VLOOKUP($A$1696,Raport3!$B$8:$T$280,9)</f>
        <v>85</v>
      </c>
      <c r="J1698" s="84">
        <f>VLOOKUP($A$1696,Raport3!$B$8:$T$280,10)</f>
        <v>87</v>
      </c>
      <c r="K1698" s="84">
        <f>VLOOKUP($A$1696,Raport3!$B$8:$T$280,11)</f>
        <v>84</v>
      </c>
      <c r="L1698" s="84">
        <f>VLOOKUP($A$1696,Raport3!$B$8:$T$280,12)</f>
        <v>81</v>
      </c>
      <c r="M1698" s="84">
        <f>VLOOKUP($A$1696,Raport3!$B$8:$T$280,13)</f>
        <v>85.5</v>
      </c>
      <c r="N1698" s="84">
        <f>VLOOKUP($A$1696,Raport3!$B$8:$T$280,14)</f>
        <v>84.5</v>
      </c>
      <c r="O1698" s="84">
        <f>VLOOKUP($A$1696,Raport3!$B$8:$T$280,15)</f>
        <v>76.5</v>
      </c>
      <c r="P1698" s="84">
        <f>VLOOKUP($A$1696,Raport3!$B$8:$T$280,16)</f>
        <v>80.5</v>
      </c>
      <c r="Q1698" s="84">
        <f>VLOOKUP($A$1696,Raport3!$B$8:$T$280,17)</f>
        <v>81</v>
      </c>
      <c r="R1698" s="84">
        <f>VLOOKUP($A$1696,Raport3!$B$8:$T$280,18)</f>
        <v>83.5</v>
      </c>
      <c r="S1698" s="38">
        <f t="shared" si="933"/>
        <v>1236</v>
      </c>
      <c r="T1698" s="38">
        <f t="shared" si="935"/>
        <v>82.4</v>
      </c>
      <c r="U1698" s="375"/>
      <c r="V1698" s="340"/>
    </row>
    <row r="1699" spans="1:22" ht="15" customHeight="1">
      <c r="A1699" s="361"/>
      <c r="B1699" s="342"/>
      <c r="C1699" s="35" t="s">
        <v>23</v>
      </c>
      <c r="D1699" s="84">
        <f>VLOOKUP($A$1696,Raport4!$B$8:$T$255,4)</f>
        <v>88.5</v>
      </c>
      <c r="E1699" s="84">
        <f>VLOOKUP($A$1696,Raport4!$B$8:$T$255,5)</f>
        <v>84</v>
      </c>
      <c r="F1699" s="84">
        <f>VLOOKUP($A$1696,Raport4!$B$8:$T$255,6)</f>
        <v>83.5</v>
      </c>
      <c r="G1699" s="84">
        <f>VLOOKUP($A$1696,Raport4!$B$8:$T$255,7)</f>
        <v>82</v>
      </c>
      <c r="H1699" s="84">
        <f>VLOOKUP($A$1696,Raport4!$B$8:$T$255,8)</f>
        <v>80</v>
      </c>
      <c r="I1699" s="84">
        <f>VLOOKUP($A$1696,Raport4!$B$8:$T$255,9)</f>
        <v>85</v>
      </c>
      <c r="J1699" s="84">
        <f>VLOOKUP($A$1696,Raport4!$B$8:$T$255,10)</f>
        <v>90</v>
      </c>
      <c r="K1699" s="84">
        <f>VLOOKUP($A$1696,Raport4!$B$8:$T$255,11)</f>
        <v>86</v>
      </c>
      <c r="L1699" s="84">
        <f>VLOOKUP($A$1696,Raport4!$B$8:$T$255,12)</f>
        <v>86</v>
      </c>
      <c r="M1699" s="84">
        <f>VLOOKUP($A$1696,Raport4!$B$8:$T$255,12)</f>
        <v>86</v>
      </c>
      <c r="N1699" s="84">
        <f>VLOOKUP($A$1696,Raport4!$B$8:$T$255,14)</f>
        <v>86</v>
      </c>
      <c r="O1699" s="84">
        <f>VLOOKUP($A$1696,Raport4!$B$8:$T$255,15)</f>
        <v>79</v>
      </c>
      <c r="P1699" s="84">
        <f>VLOOKUP($A$1696,Raport4!$B$8:$T$255,16)</f>
        <v>82</v>
      </c>
      <c r="Q1699" s="84">
        <f>VLOOKUP($A$1696,Raport4!$B$8:$T$255,17)</f>
        <v>87.5</v>
      </c>
      <c r="R1699" s="84">
        <f>VLOOKUP($A$1696,Raport4!$B$8:$T$255,18)</f>
        <v>84.5</v>
      </c>
      <c r="S1699" s="38">
        <f t="shared" si="933"/>
        <v>1270</v>
      </c>
      <c r="T1699" s="38">
        <f t="shared" si="935"/>
        <v>84.67</v>
      </c>
      <c r="U1699" s="375"/>
      <c r="V1699" s="340"/>
    </row>
    <row r="1700" spans="1:22" ht="15" customHeight="1">
      <c r="A1700" s="361"/>
      <c r="B1700" s="77" t="str">
        <f>VLOOKUP($A$1696,PresensiMIPA!$A$7:$W$360,4)</f>
        <v>3526026501040001</v>
      </c>
      <c r="C1700" s="35" t="s">
        <v>24</v>
      </c>
      <c r="D1700" s="84">
        <f>VLOOKUP($A$1696,Raport5!$B$8:$T$280,4)</f>
        <v>86.5</v>
      </c>
      <c r="E1700" s="84">
        <f>VLOOKUP($A$1696,Raport5!$B$8:$T$280,5)</f>
        <v>89</v>
      </c>
      <c r="F1700" s="84">
        <f>VLOOKUP($A$1696,Raport5!$B$8:$T$280,6)</f>
        <v>89</v>
      </c>
      <c r="G1700" s="84">
        <f>VLOOKUP($A$1696,Raport5!$B$8:$T$280,7)</f>
        <v>85.5</v>
      </c>
      <c r="H1700" s="84">
        <f>VLOOKUP($A$1696,Raport5!$B$8:$T$280,8)</f>
        <v>92</v>
      </c>
      <c r="I1700" s="84">
        <f>VLOOKUP($A$1696,Raport5!$B$8:$T$280,9)</f>
        <v>85</v>
      </c>
      <c r="J1700" s="84">
        <f>VLOOKUP($A$1696,Raport5!$B$8:$T$280,10)</f>
        <v>92</v>
      </c>
      <c r="K1700" s="84">
        <f>VLOOKUP($A$1696,Raport5!$B$8:$T$280,11)</f>
        <v>91</v>
      </c>
      <c r="L1700" s="84">
        <f>VLOOKUP($A$1696,Raport5!$B$8:$T$280,12)</f>
        <v>92</v>
      </c>
      <c r="M1700" s="84">
        <f>VLOOKUP($A$1696,Raport5!$B$8:$T$280,13)</f>
        <v>87</v>
      </c>
      <c r="N1700" s="84">
        <f>VLOOKUP($A$1696,Raport5!$B$8:$T$280,14)</f>
        <v>89.5</v>
      </c>
      <c r="O1700" s="84">
        <f>VLOOKUP($A$1696,Raport5!$B$8:$T$280,15)</f>
        <v>88.5</v>
      </c>
      <c r="P1700" s="84">
        <f>VLOOKUP($A$1696,Raport5!$B$8:$T$280,16)</f>
        <v>82</v>
      </c>
      <c r="Q1700" s="84">
        <f>VLOOKUP($A$1696,Raport5!$B$8:$T$280,17)</f>
        <v>80</v>
      </c>
      <c r="R1700" s="84">
        <f>VLOOKUP($A$1696,Raport5!$B$8:$T$280,18)</f>
        <v>86</v>
      </c>
      <c r="S1700" s="38">
        <f t="shared" si="933"/>
        <v>1315</v>
      </c>
      <c r="T1700" s="38">
        <f t="shared" si="935"/>
        <v>87.67</v>
      </c>
      <c r="U1700" s="375"/>
      <c r="V1700" s="340"/>
    </row>
    <row r="1701" spans="1:22" ht="15" customHeight="1">
      <c r="A1701" s="361"/>
      <c r="B1701" s="78">
        <f>VLOOKUP($A$1696,PresensiMIPA!$A$7:$W$360,2)</f>
        <v>12344</v>
      </c>
      <c r="C1701" s="35" t="s">
        <v>67</v>
      </c>
      <c r="D1701" s="84">
        <f>VLOOKUP($A$1696,Raport6!$B$8:$T$280,4)</f>
        <v>91.5</v>
      </c>
      <c r="E1701" s="84">
        <f>VLOOKUP($A$1696,Raport6!$B$8:$T$280,5)</f>
        <v>91</v>
      </c>
      <c r="F1701" s="84">
        <f>VLOOKUP($A$1696,Raport6!$B$8:$T$280,6)</f>
        <v>89.5</v>
      </c>
      <c r="G1701" s="84">
        <f>VLOOKUP($A$1696,Raport6!$B$8:$T$280,7)</f>
        <v>87</v>
      </c>
      <c r="H1701" s="84">
        <f>VLOOKUP($A$1696,Raport6!$B$8:$T$280,8)</f>
        <v>92</v>
      </c>
      <c r="I1701" s="84">
        <f>VLOOKUP($A$1696,Raport6!$B$8:$T$280,9)</f>
        <v>86.5</v>
      </c>
      <c r="J1701" s="84">
        <f>VLOOKUP($A$1696,Raport6!$B$8:$T$280,10)</f>
        <v>94</v>
      </c>
      <c r="K1701" s="84">
        <f>VLOOKUP($A$1696,Raport6!$B$8:$T$280,11)</f>
        <v>95</v>
      </c>
      <c r="L1701" s="84">
        <f>VLOOKUP($A$1696,Raport6!$B$8:$T$280,12)</f>
        <v>93</v>
      </c>
      <c r="M1701" s="84">
        <f>VLOOKUP($A$1696,Raport6!$B$8:$T$280,13)</f>
        <v>91</v>
      </c>
      <c r="N1701" s="84">
        <f>VLOOKUP($A$1696,Raport6!$B$8:$T$280,14)</f>
        <v>89</v>
      </c>
      <c r="O1701" s="84">
        <f>VLOOKUP($A$1696,Raport6!$B$8:$T$280,15)</f>
        <v>86</v>
      </c>
      <c r="P1701" s="84">
        <f>VLOOKUP($A$1696,Raport6!$B$8:$T$280,16)</f>
        <v>82</v>
      </c>
      <c r="Q1701" s="84">
        <f>VLOOKUP($A$1696,Raport6!$B$8:$T$280,17)</f>
        <v>80</v>
      </c>
      <c r="R1701" s="84">
        <f>VLOOKUP($A$1696,Raport6!$B$8:$T$280,18)</f>
        <v>87</v>
      </c>
      <c r="S1701" s="38">
        <f t="shared" si="933"/>
        <v>1334.5</v>
      </c>
      <c r="T1701" s="38">
        <f t="shared" si="935"/>
        <v>88.97</v>
      </c>
      <c r="U1701" s="375"/>
      <c r="V1701" s="340"/>
    </row>
    <row r="1702" spans="1:22" ht="15" customHeight="1">
      <c r="A1702" s="361"/>
      <c r="B1702" s="78" t="str">
        <f>VLOOKUP($A$1696,PresensiMIPA!$A$7:$W$360,3)</f>
        <v>0047378590</v>
      </c>
      <c r="C1702" s="28" t="s">
        <v>21</v>
      </c>
      <c r="D1702" s="40">
        <f t="shared" ref="D1702:S1702" si="936">ROUND(((D1696+D1697+D1698+D1699+D1700+D1701)/6),2)</f>
        <v>85.75</v>
      </c>
      <c r="E1702" s="40">
        <f t="shared" si="936"/>
        <v>82.33</v>
      </c>
      <c r="F1702" s="40">
        <f t="shared" si="936"/>
        <v>82.58</v>
      </c>
      <c r="G1702" s="40">
        <f t="shared" si="936"/>
        <v>80.83</v>
      </c>
      <c r="H1702" s="40">
        <f t="shared" si="936"/>
        <v>84.33</v>
      </c>
      <c r="I1702" s="40">
        <f t="shared" si="936"/>
        <v>83.33</v>
      </c>
      <c r="J1702" s="40">
        <f t="shared" si="936"/>
        <v>89.42</v>
      </c>
      <c r="K1702" s="40">
        <f t="shared" si="936"/>
        <v>86.92</v>
      </c>
      <c r="L1702" s="40">
        <f t="shared" si="936"/>
        <v>85.75</v>
      </c>
      <c r="M1702" s="40">
        <f t="shared" ref="M1702" si="937">ROUND(((M1696+M1697+M1698+M1699+M1700+M1701)/6),2)</f>
        <v>85.42</v>
      </c>
      <c r="N1702" s="40">
        <f t="shared" si="936"/>
        <v>84.75</v>
      </c>
      <c r="O1702" s="40">
        <f t="shared" si="936"/>
        <v>79.75</v>
      </c>
      <c r="P1702" s="40">
        <f t="shared" si="936"/>
        <v>80.83</v>
      </c>
      <c r="Q1702" s="40">
        <f t="shared" si="936"/>
        <v>80.42</v>
      </c>
      <c r="R1702" s="40">
        <f t="shared" si="936"/>
        <v>83.67</v>
      </c>
      <c r="S1702" s="39">
        <f t="shared" si="936"/>
        <v>1256.08</v>
      </c>
      <c r="T1702" s="40">
        <f t="shared" si="935"/>
        <v>83.74</v>
      </c>
      <c r="U1702" s="375"/>
      <c r="V1702" s="340"/>
    </row>
    <row r="1703" spans="1:22" ht="15" customHeight="1">
      <c r="A1703" s="361"/>
      <c r="B1703" s="78"/>
      <c r="C1703" s="28" t="s">
        <v>206</v>
      </c>
      <c r="D1703" s="79">
        <f>VLOOKUP($A$1696,'Nilai USP'!$B$8:$T$280,4)</f>
        <v>94</v>
      </c>
      <c r="E1703" s="79">
        <f>VLOOKUP($A$1696,'Nilai USP'!$B$8:$T$280,5)</f>
        <v>85.384615384615387</v>
      </c>
      <c r="F1703" s="79">
        <f>VLOOKUP($A$1696,'Nilai USP'!$B$8:$T$280,6)</f>
        <v>89</v>
      </c>
      <c r="G1703" s="79">
        <f>VLOOKUP($A$1696,'Nilai USP'!$B$8:$T$280,7)</f>
        <v>85</v>
      </c>
      <c r="H1703" s="79">
        <f>VLOOKUP($A$1696,'Nilai USP'!$B$8:$T$280,8)</f>
        <v>83</v>
      </c>
      <c r="I1703" s="79">
        <f>VLOOKUP($A$1696,'Nilai USP'!$B$8:$T$280,9)</f>
        <v>93</v>
      </c>
      <c r="J1703" s="79">
        <f>VLOOKUP($A$1696,'Nilai USP'!$B$8:$T$280,10)</f>
        <v>89</v>
      </c>
      <c r="K1703" s="79">
        <f>VLOOKUP($A$1696,'Nilai USP'!$B$8:$T$280,11)</f>
        <v>95</v>
      </c>
      <c r="L1703" s="79">
        <f>VLOOKUP($A$1696,'Nilai USP'!$B$8:$T$280,12)</f>
        <v>89</v>
      </c>
      <c r="M1703" s="79">
        <f>VLOOKUP($A$1696,'Nilai USP'!$B$8:$T$280,13)</f>
        <v>94.705882352941174</v>
      </c>
      <c r="N1703" s="79">
        <f>VLOOKUP($A$1696,'Nilai USP'!$B$8:$T$280,14)</f>
        <v>88</v>
      </c>
      <c r="O1703" s="79">
        <f>VLOOKUP($A$1696,'Nilai USP'!$B$8:$T$280,15)</f>
        <v>75</v>
      </c>
      <c r="P1703" s="79">
        <f>VLOOKUP($A$1696,'Nilai USP'!$B$8:$T$280,16)</f>
        <v>87</v>
      </c>
      <c r="Q1703" s="79">
        <f>VLOOKUP($A$1696,'Nilai USP'!$B$8:$T$280,17)</f>
        <v>83</v>
      </c>
      <c r="R1703" s="79">
        <f>VLOOKUP($A$1696,'Nilai USP'!$B$8:$T$280,18)</f>
        <v>89</v>
      </c>
      <c r="S1703" s="38">
        <f t="shared" ref="S1703:S1710" si="938">SUM(D1703:R1703)</f>
        <v>1319.0904977375567</v>
      </c>
      <c r="T1703" s="38">
        <f t="shared" si="935"/>
        <v>87.94</v>
      </c>
      <c r="U1703" s="375"/>
      <c r="V1703" s="340"/>
    </row>
    <row r="1704" spans="1:22" ht="15" customHeight="1" thickBot="1">
      <c r="A1704" s="362"/>
      <c r="B1704" s="29"/>
      <c r="C1704" s="37" t="s">
        <v>205</v>
      </c>
      <c r="D1704" s="41">
        <f t="shared" ref="D1704:R1704" si="939">ROUND((D1702*$V$6+D1703*$V$7),0)</f>
        <v>90</v>
      </c>
      <c r="E1704" s="41">
        <f t="shared" si="939"/>
        <v>84</v>
      </c>
      <c r="F1704" s="41">
        <f t="shared" si="939"/>
        <v>86</v>
      </c>
      <c r="G1704" s="41">
        <f t="shared" si="939"/>
        <v>83</v>
      </c>
      <c r="H1704" s="41">
        <f t="shared" si="939"/>
        <v>84</v>
      </c>
      <c r="I1704" s="41">
        <f t="shared" si="939"/>
        <v>88</v>
      </c>
      <c r="J1704" s="41">
        <f t="shared" si="939"/>
        <v>89</v>
      </c>
      <c r="K1704" s="41">
        <f t="shared" si="939"/>
        <v>91</v>
      </c>
      <c r="L1704" s="41">
        <f t="shared" si="939"/>
        <v>87</v>
      </c>
      <c r="M1704" s="41">
        <f t="shared" si="939"/>
        <v>90</v>
      </c>
      <c r="N1704" s="41">
        <f t="shared" si="939"/>
        <v>86</v>
      </c>
      <c r="O1704" s="41">
        <f t="shared" si="939"/>
        <v>77</v>
      </c>
      <c r="P1704" s="41">
        <f t="shared" si="939"/>
        <v>84</v>
      </c>
      <c r="Q1704" s="41">
        <f t="shared" si="939"/>
        <v>82</v>
      </c>
      <c r="R1704" s="41">
        <f t="shared" si="939"/>
        <v>86</v>
      </c>
      <c r="S1704" s="41">
        <f t="shared" si="938"/>
        <v>1287</v>
      </c>
      <c r="T1704" s="41">
        <f t="shared" si="935"/>
        <v>85.8</v>
      </c>
      <c r="U1704" s="376"/>
      <c r="V1704" s="341"/>
    </row>
    <row r="1705" spans="1:22" ht="15" customHeight="1" thickTop="1">
      <c r="A1705" s="377">
        <v>189</v>
      </c>
      <c r="B1705" s="26"/>
      <c r="C1705" s="34" t="s">
        <v>34</v>
      </c>
      <c r="D1705" s="83">
        <f>VLOOKUP($A$1705,Raport1!$B$8:$T$280,4)</f>
        <v>76</v>
      </c>
      <c r="E1705" s="83">
        <f>VLOOKUP($A$1705,Raport1!$B$8:$T$280,5)</f>
        <v>73.5</v>
      </c>
      <c r="F1705" s="83">
        <f>VLOOKUP($A$1705,Raport1!$B$8:$T$280,6)</f>
        <v>66.5</v>
      </c>
      <c r="G1705" s="83">
        <f>VLOOKUP($A$1705,Raport1!$B$8:$T$280,7)</f>
        <v>67</v>
      </c>
      <c r="H1705" s="83">
        <f>VLOOKUP($A$1705,Raport1!$B$8:$T$280,8)</f>
        <v>77</v>
      </c>
      <c r="I1705" s="83">
        <f>VLOOKUP($A$1705,Raport1!$B$8:$T$280,9)</f>
        <v>76</v>
      </c>
      <c r="J1705" s="83">
        <f>VLOOKUP($A$1705,Raport1!$B$8:$T$280,10)</f>
        <v>71.5</v>
      </c>
      <c r="K1705" s="83">
        <f>VLOOKUP($A$1705,Raport1!$B$8:$T$280,11)</f>
        <v>81.5</v>
      </c>
      <c r="L1705" s="83">
        <f>VLOOKUP($A$1705,Raport1!$B$8:$T$280,12)</f>
        <v>79</v>
      </c>
      <c r="M1705" s="83">
        <f>VLOOKUP($A$1705,Raport1!$B$8:$T$280,13)</f>
        <v>74</v>
      </c>
      <c r="N1705" s="83">
        <f>VLOOKUP($A$1705,Raport1!$B$8:$T$280,14)</f>
        <v>75.5</v>
      </c>
      <c r="O1705" s="83">
        <f>VLOOKUP($A$1705,Raport1!$B$8:$T$280,15)</f>
        <v>67</v>
      </c>
      <c r="P1705" s="83">
        <f>VLOOKUP($A$1705,Raport1!$B$8:$T$280,16)</f>
        <v>73.5</v>
      </c>
      <c r="Q1705" s="83">
        <f>VLOOKUP($A$1705,Raport1!$B$8:$T$280,17)</f>
        <v>66</v>
      </c>
      <c r="R1705" s="83">
        <f>VLOOKUP($A$1705,Raport1!$B$8:$T$280,18)</f>
        <v>71</v>
      </c>
      <c r="S1705" s="80">
        <f t="shared" si="938"/>
        <v>1095</v>
      </c>
      <c r="T1705" s="80">
        <f t="shared" ref="T1705:T1713" si="940">ROUND(S1705/COUNT(D1705:R1705),2)</f>
        <v>73</v>
      </c>
      <c r="U1705" s="337" t="s">
        <v>203</v>
      </c>
      <c r="V1705" s="340" t="s">
        <v>33</v>
      </c>
    </row>
    <row r="1706" spans="1:22" ht="15" customHeight="1">
      <c r="A1706" s="361"/>
      <c r="B1706" s="26"/>
      <c r="C1706" s="35" t="s">
        <v>35</v>
      </c>
      <c r="D1706" s="84">
        <f>VLOOKUP($A$1705,Raport2!$B$8:$T$280,4)</f>
        <v>78</v>
      </c>
      <c r="E1706" s="84">
        <f>VLOOKUP($A$1705,Raport2!$B$8:$T$280,5)</f>
        <v>76.5</v>
      </c>
      <c r="F1706" s="84">
        <f>VLOOKUP($A$1705,Raport2!$B$8:$T$280,6)</f>
        <v>73</v>
      </c>
      <c r="G1706" s="84">
        <f>VLOOKUP($A$1705,Raport2!$B$8:$T$280,7)</f>
        <v>76.5</v>
      </c>
      <c r="H1706" s="84">
        <f>VLOOKUP($A$1705,Raport2!$B$8:$T$280,8)</f>
        <v>77</v>
      </c>
      <c r="I1706" s="84">
        <f>VLOOKUP($A$1705,Raport2!$B$8:$T$280,9)</f>
        <v>77.5</v>
      </c>
      <c r="J1706" s="84">
        <f>VLOOKUP($A$1705,Raport2!$B$8:$T$280,10)</f>
        <v>80</v>
      </c>
      <c r="K1706" s="84">
        <f>VLOOKUP($A$1705,Raport2!$B$8:$T$280,11)</f>
        <v>83</v>
      </c>
      <c r="L1706" s="84">
        <f>VLOOKUP($A$1705,Raport2!$B$8:$T$280,12)</f>
        <v>80</v>
      </c>
      <c r="M1706" s="84">
        <f>VLOOKUP($A$1705,Raport2!$B$8:$T$280,13)</f>
        <v>76</v>
      </c>
      <c r="N1706" s="84">
        <f>VLOOKUP($A$1705,Raport2!$B$8:$T$280,14)</f>
        <v>83.5</v>
      </c>
      <c r="O1706" s="84">
        <f>VLOOKUP($A$1705,Raport2!$B$8:$T$280,15)</f>
        <v>74</v>
      </c>
      <c r="P1706" s="84">
        <f>VLOOKUP($A$1705,Raport2!$B$8:$T$280,16)</f>
        <v>74</v>
      </c>
      <c r="Q1706" s="84">
        <f>VLOOKUP($A$1705,Raport2!$B$8:$T$280,17)</f>
        <v>79.5</v>
      </c>
      <c r="R1706" s="84">
        <f>VLOOKUP($A$1705,Raport2!$B$8:$T$280,18)</f>
        <v>77</v>
      </c>
      <c r="S1706" s="38">
        <f t="shared" si="938"/>
        <v>1165.5</v>
      </c>
      <c r="T1706" s="38">
        <f t="shared" si="940"/>
        <v>77.7</v>
      </c>
      <c r="U1706" s="375"/>
      <c r="V1706" s="340"/>
    </row>
    <row r="1707" spans="1:22" ht="15" customHeight="1">
      <c r="A1707" s="361"/>
      <c r="B1707" s="342" t="str">
        <f>VLOOKUP($A$1705,PresensiMIPA!$A$7:$W$360,7)</f>
        <v>Moh. Muzekki</v>
      </c>
      <c r="C1707" s="35" t="s">
        <v>22</v>
      </c>
      <c r="D1707" s="84">
        <f>VLOOKUP($A$1705,Raport3!$B$8:$T$280,4)</f>
        <v>78.5</v>
      </c>
      <c r="E1707" s="84">
        <f>VLOOKUP($A$1705,Raport3!$B$8:$T$280,5)</f>
        <v>78.5</v>
      </c>
      <c r="F1707" s="84">
        <f>VLOOKUP($A$1705,Raport3!$B$8:$T$280,6)</f>
        <v>79.5</v>
      </c>
      <c r="G1707" s="84">
        <f>VLOOKUP($A$1705,Raport3!$B$8:$T$280,7)</f>
        <v>81</v>
      </c>
      <c r="H1707" s="84">
        <f>VLOOKUP($A$1705,Raport3!$B$8:$T$280,8)</f>
        <v>80</v>
      </c>
      <c r="I1707" s="84">
        <f>VLOOKUP($A$1705,Raport3!$B$8:$T$280,9)</f>
        <v>80</v>
      </c>
      <c r="J1707" s="84">
        <f>VLOOKUP($A$1705,Raport3!$B$8:$T$280,10)</f>
        <v>85</v>
      </c>
      <c r="K1707" s="84">
        <f>VLOOKUP($A$1705,Raport3!$B$8:$T$280,11)</f>
        <v>85</v>
      </c>
      <c r="L1707" s="84">
        <f>VLOOKUP($A$1705,Raport3!$B$8:$T$280,12)</f>
        <v>78.5</v>
      </c>
      <c r="M1707" s="84">
        <f>VLOOKUP($A$1705,Raport3!$B$8:$T$280,13)</f>
        <v>75</v>
      </c>
      <c r="N1707" s="84">
        <f>VLOOKUP($A$1705,Raport3!$B$8:$T$280,14)</f>
        <v>84.5</v>
      </c>
      <c r="O1707" s="84">
        <f>VLOOKUP($A$1705,Raport3!$B$8:$T$280,15)</f>
        <v>73</v>
      </c>
      <c r="P1707" s="84">
        <f>VLOOKUP($A$1705,Raport3!$B$8:$T$280,16)</f>
        <v>77</v>
      </c>
      <c r="Q1707" s="84">
        <f>VLOOKUP($A$1705,Raport3!$B$8:$T$280,17)</f>
        <v>84</v>
      </c>
      <c r="R1707" s="84">
        <f>VLOOKUP($A$1705,Raport3!$B$8:$T$280,18)</f>
        <v>76.5</v>
      </c>
      <c r="S1707" s="38">
        <f t="shared" si="938"/>
        <v>1196</v>
      </c>
      <c r="T1707" s="38">
        <f t="shared" si="940"/>
        <v>79.73</v>
      </c>
      <c r="U1707" s="375"/>
      <c r="V1707" s="340"/>
    </row>
    <row r="1708" spans="1:22" ht="15" customHeight="1">
      <c r="A1708" s="361"/>
      <c r="B1708" s="342"/>
      <c r="C1708" s="35" t="s">
        <v>23</v>
      </c>
      <c r="D1708" s="84">
        <f>VLOOKUP($A$1705,Raport4!$B$8:$T$255,4)</f>
        <v>79</v>
      </c>
      <c r="E1708" s="84">
        <f>VLOOKUP($A$1705,Raport4!$B$8:$T$255,5)</f>
        <v>79</v>
      </c>
      <c r="F1708" s="84">
        <f>VLOOKUP($A$1705,Raport4!$B$8:$T$255,6)</f>
        <v>81</v>
      </c>
      <c r="G1708" s="84">
        <f>VLOOKUP($A$1705,Raport4!$B$8:$T$255,7)</f>
        <v>82</v>
      </c>
      <c r="H1708" s="84">
        <f>VLOOKUP($A$1705,Raport4!$B$8:$T$255,8)</f>
        <v>80</v>
      </c>
      <c r="I1708" s="84">
        <f>VLOOKUP($A$1705,Raport4!$B$8:$T$255,9)</f>
        <v>83.5</v>
      </c>
      <c r="J1708" s="84">
        <f>VLOOKUP($A$1705,Raport4!$B$8:$T$255,10)</f>
        <v>88</v>
      </c>
      <c r="K1708" s="84">
        <f>VLOOKUP($A$1705,Raport4!$B$8:$T$255,11)</f>
        <v>86</v>
      </c>
      <c r="L1708" s="84">
        <f>VLOOKUP($A$1705,Raport4!$B$8:$T$255,12)</f>
        <v>79</v>
      </c>
      <c r="M1708" s="84">
        <f>VLOOKUP($A$1705,Raport4!$B$8:$T$255,12)</f>
        <v>79</v>
      </c>
      <c r="N1708" s="84">
        <f>VLOOKUP($A$1705,Raport4!$B$8:$T$255,14)</f>
        <v>82.5</v>
      </c>
      <c r="O1708" s="84">
        <f>VLOOKUP($A$1705,Raport4!$B$8:$T$255,15)</f>
        <v>73</v>
      </c>
      <c r="P1708" s="84">
        <f>VLOOKUP($A$1705,Raport4!$B$8:$T$255,16)</f>
        <v>80</v>
      </c>
      <c r="Q1708" s="84">
        <f>VLOOKUP($A$1705,Raport4!$B$8:$T$255,17)</f>
        <v>84</v>
      </c>
      <c r="R1708" s="84">
        <f>VLOOKUP($A$1705,Raport4!$B$8:$T$255,18)</f>
        <v>79</v>
      </c>
      <c r="S1708" s="38">
        <f t="shared" si="938"/>
        <v>1215</v>
      </c>
      <c r="T1708" s="38">
        <f t="shared" si="940"/>
        <v>81</v>
      </c>
      <c r="U1708" s="375"/>
      <c r="V1708" s="340"/>
    </row>
    <row r="1709" spans="1:22" ht="15" customHeight="1">
      <c r="A1709" s="361"/>
      <c r="B1709" s="77" t="str">
        <f>VLOOKUP($A$1705,PresensiMIPA!$A$7:$W$360,4)</f>
        <v>3526032411030001</v>
      </c>
      <c r="C1709" s="35" t="s">
        <v>24</v>
      </c>
      <c r="D1709" s="84">
        <f>VLOOKUP($A$1705,Raport5!$B$8:$T$280,4)</f>
        <v>86.5</v>
      </c>
      <c r="E1709" s="84">
        <f>VLOOKUP($A$1705,Raport5!$B$8:$T$280,5)</f>
        <v>84.5</v>
      </c>
      <c r="F1709" s="84">
        <f>VLOOKUP($A$1705,Raport5!$B$8:$T$280,6)</f>
        <v>79</v>
      </c>
      <c r="G1709" s="84">
        <f>VLOOKUP($A$1705,Raport5!$B$8:$T$280,7)</f>
        <v>86.5</v>
      </c>
      <c r="H1709" s="84">
        <f>VLOOKUP($A$1705,Raport5!$B$8:$T$280,8)</f>
        <v>90</v>
      </c>
      <c r="I1709" s="84">
        <f>VLOOKUP($A$1705,Raport5!$B$8:$T$280,9)</f>
        <v>84</v>
      </c>
      <c r="J1709" s="84">
        <f>VLOOKUP($A$1705,Raport5!$B$8:$T$280,10)</f>
        <v>89.5</v>
      </c>
      <c r="K1709" s="84">
        <f>VLOOKUP($A$1705,Raport5!$B$8:$T$280,11)</f>
        <v>91</v>
      </c>
      <c r="L1709" s="84">
        <f>VLOOKUP($A$1705,Raport5!$B$8:$T$280,12)</f>
        <v>89.5</v>
      </c>
      <c r="M1709" s="84">
        <f>VLOOKUP($A$1705,Raport5!$B$8:$T$280,13)</f>
        <v>80</v>
      </c>
      <c r="N1709" s="84">
        <f>VLOOKUP($A$1705,Raport5!$B$8:$T$280,14)</f>
        <v>82.5</v>
      </c>
      <c r="O1709" s="84">
        <f>VLOOKUP($A$1705,Raport5!$B$8:$T$280,15)</f>
        <v>88.5</v>
      </c>
      <c r="P1709" s="84">
        <f>VLOOKUP($A$1705,Raport5!$B$8:$T$280,16)</f>
        <v>80</v>
      </c>
      <c r="Q1709" s="84">
        <f>VLOOKUP($A$1705,Raport5!$B$8:$T$280,17)</f>
        <v>85</v>
      </c>
      <c r="R1709" s="84">
        <f>VLOOKUP($A$1705,Raport5!$B$8:$T$280,18)</f>
        <v>83.5</v>
      </c>
      <c r="S1709" s="38">
        <f t="shared" si="938"/>
        <v>1280</v>
      </c>
      <c r="T1709" s="38">
        <f t="shared" si="940"/>
        <v>85.33</v>
      </c>
      <c r="U1709" s="375"/>
      <c r="V1709" s="340"/>
    </row>
    <row r="1710" spans="1:22" ht="15" customHeight="1">
      <c r="A1710" s="361"/>
      <c r="B1710" s="78">
        <f>VLOOKUP($A$1705,PresensiMIPA!$A$7:$W$360,2)</f>
        <v>12357</v>
      </c>
      <c r="C1710" s="35" t="s">
        <v>67</v>
      </c>
      <c r="D1710" s="84">
        <f>VLOOKUP($A$1705,Raport6!$B$8:$T$280,4)</f>
        <v>91.5</v>
      </c>
      <c r="E1710" s="84">
        <f>VLOOKUP($A$1705,Raport6!$B$8:$T$280,5)</f>
        <v>88</v>
      </c>
      <c r="F1710" s="84">
        <f>VLOOKUP($A$1705,Raport6!$B$8:$T$280,6)</f>
        <v>80.5</v>
      </c>
      <c r="G1710" s="84">
        <f>VLOOKUP($A$1705,Raport6!$B$8:$T$280,7)</f>
        <v>87.5</v>
      </c>
      <c r="H1710" s="84">
        <f>VLOOKUP($A$1705,Raport6!$B$8:$T$280,8)</f>
        <v>90</v>
      </c>
      <c r="I1710" s="84">
        <f>VLOOKUP($A$1705,Raport6!$B$8:$T$280,9)</f>
        <v>85</v>
      </c>
      <c r="J1710" s="84">
        <f>VLOOKUP($A$1705,Raport6!$B$8:$T$280,10)</f>
        <v>92</v>
      </c>
      <c r="K1710" s="84">
        <f>VLOOKUP($A$1705,Raport6!$B$8:$T$280,11)</f>
        <v>95</v>
      </c>
      <c r="L1710" s="84">
        <f>VLOOKUP($A$1705,Raport6!$B$8:$T$280,12)</f>
        <v>90</v>
      </c>
      <c r="M1710" s="84">
        <f>VLOOKUP($A$1705,Raport6!$B$8:$T$280,13)</f>
        <v>84</v>
      </c>
      <c r="N1710" s="84">
        <f>VLOOKUP($A$1705,Raport6!$B$8:$T$280,14)</f>
        <v>86</v>
      </c>
      <c r="O1710" s="84">
        <f>VLOOKUP($A$1705,Raport6!$B$8:$T$280,15)</f>
        <v>85</v>
      </c>
      <c r="P1710" s="84">
        <f>VLOOKUP($A$1705,Raport6!$B$8:$T$280,16)</f>
        <v>83.5</v>
      </c>
      <c r="Q1710" s="84">
        <f>VLOOKUP($A$1705,Raport6!$B$8:$T$280,17)</f>
        <v>85</v>
      </c>
      <c r="R1710" s="84">
        <f>VLOOKUP($A$1705,Raport6!$B$8:$T$280,18)</f>
        <v>79</v>
      </c>
      <c r="S1710" s="38">
        <f t="shared" si="938"/>
        <v>1302</v>
      </c>
      <c r="T1710" s="38">
        <f t="shared" si="940"/>
        <v>86.8</v>
      </c>
      <c r="U1710" s="375"/>
      <c r="V1710" s="340"/>
    </row>
    <row r="1711" spans="1:22" ht="15" customHeight="1">
      <c r="A1711" s="361"/>
      <c r="B1711" s="78" t="str">
        <f>VLOOKUP($A$1705,PresensiMIPA!$A$7:$W$360,3)</f>
        <v>0037654890</v>
      </c>
      <c r="C1711" s="28" t="s">
        <v>21</v>
      </c>
      <c r="D1711" s="40">
        <f t="shared" ref="D1711:S1711" si="941">ROUND(((D1705+D1706+D1707+D1708+D1709+D1710)/6),2)</f>
        <v>81.58</v>
      </c>
      <c r="E1711" s="40">
        <f t="shared" si="941"/>
        <v>80</v>
      </c>
      <c r="F1711" s="40">
        <f t="shared" si="941"/>
        <v>76.58</v>
      </c>
      <c r="G1711" s="40">
        <f t="shared" si="941"/>
        <v>80.08</v>
      </c>
      <c r="H1711" s="40">
        <f t="shared" si="941"/>
        <v>82.33</v>
      </c>
      <c r="I1711" s="40">
        <f t="shared" si="941"/>
        <v>81</v>
      </c>
      <c r="J1711" s="40">
        <f t="shared" si="941"/>
        <v>84.33</v>
      </c>
      <c r="K1711" s="40">
        <f t="shared" si="941"/>
        <v>86.92</v>
      </c>
      <c r="L1711" s="40">
        <f t="shared" si="941"/>
        <v>82.67</v>
      </c>
      <c r="M1711" s="40">
        <f t="shared" ref="M1711" si="942">ROUND(((M1705+M1706+M1707+M1708+M1709+M1710)/6),2)</f>
        <v>78</v>
      </c>
      <c r="N1711" s="40">
        <f t="shared" si="941"/>
        <v>82.42</v>
      </c>
      <c r="O1711" s="40">
        <f t="shared" si="941"/>
        <v>76.75</v>
      </c>
      <c r="P1711" s="40">
        <f t="shared" si="941"/>
        <v>78</v>
      </c>
      <c r="Q1711" s="40">
        <f t="shared" si="941"/>
        <v>80.58</v>
      </c>
      <c r="R1711" s="40">
        <f t="shared" si="941"/>
        <v>77.67</v>
      </c>
      <c r="S1711" s="39">
        <f t="shared" si="941"/>
        <v>1208.92</v>
      </c>
      <c r="T1711" s="40">
        <f t="shared" si="940"/>
        <v>80.59</v>
      </c>
      <c r="U1711" s="375"/>
      <c r="V1711" s="340"/>
    </row>
    <row r="1712" spans="1:22" ht="15" customHeight="1">
      <c r="A1712" s="361"/>
      <c r="B1712" s="78"/>
      <c r="C1712" s="28" t="s">
        <v>206</v>
      </c>
      <c r="D1712" s="79">
        <f>VLOOKUP($A$1705,'Nilai USP'!$B$8:$T$280,4)</f>
        <v>84</v>
      </c>
      <c r="E1712" s="79">
        <f>VLOOKUP($A$1705,'Nilai USP'!$B$8:$T$280,5)</f>
        <v>82.307692307692307</v>
      </c>
      <c r="F1712" s="79">
        <f>VLOOKUP($A$1705,'Nilai USP'!$B$8:$T$280,6)</f>
        <v>91</v>
      </c>
      <c r="G1712" s="79">
        <f>VLOOKUP($A$1705,'Nilai USP'!$B$8:$T$280,7)</f>
        <v>82</v>
      </c>
      <c r="H1712" s="79">
        <f>VLOOKUP($A$1705,'Nilai USP'!$B$8:$T$280,8)</f>
        <v>78</v>
      </c>
      <c r="I1712" s="79">
        <f>VLOOKUP($A$1705,'Nilai USP'!$B$8:$T$280,9)</f>
        <v>85</v>
      </c>
      <c r="J1712" s="79">
        <f>VLOOKUP($A$1705,'Nilai USP'!$B$8:$T$280,10)</f>
        <v>93</v>
      </c>
      <c r="K1712" s="79">
        <f>VLOOKUP($A$1705,'Nilai USP'!$B$8:$T$280,11)</f>
        <v>91</v>
      </c>
      <c r="L1712" s="79">
        <f>VLOOKUP($A$1705,'Nilai USP'!$B$8:$T$280,12)</f>
        <v>86</v>
      </c>
      <c r="M1712" s="79">
        <f>VLOOKUP($A$1705,'Nilai USP'!$B$8:$T$280,13)</f>
        <v>87.64705882352942</v>
      </c>
      <c r="N1712" s="79">
        <f>VLOOKUP($A$1705,'Nilai USP'!$B$8:$T$280,14)</f>
        <v>85</v>
      </c>
      <c r="O1712" s="79">
        <f>VLOOKUP($A$1705,'Nilai USP'!$B$8:$T$280,15)</f>
        <v>72</v>
      </c>
      <c r="P1712" s="79">
        <f>VLOOKUP($A$1705,'Nilai USP'!$B$8:$T$280,16)</f>
        <v>83</v>
      </c>
      <c r="Q1712" s="79">
        <f>VLOOKUP($A$1705,'Nilai USP'!$B$8:$T$280,17)</f>
        <v>80</v>
      </c>
      <c r="R1712" s="79">
        <f>VLOOKUP($A$1705,'Nilai USP'!$B$8:$T$280,18)</f>
        <v>82</v>
      </c>
      <c r="S1712" s="38">
        <f t="shared" ref="S1712:S1719" si="943">SUM(D1712:R1712)</f>
        <v>1261.9547511312217</v>
      </c>
      <c r="T1712" s="38">
        <f t="shared" si="940"/>
        <v>84.13</v>
      </c>
      <c r="U1712" s="375"/>
      <c r="V1712" s="340"/>
    </row>
    <row r="1713" spans="1:22" ht="15" customHeight="1" thickBot="1">
      <c r="A1713" s="362"/>
      <c r="B1713" s="29"/>
      <c r="C1713" s="37" t="s">
        <v>205</v>
      </c>
      <c r="D1713" s="41">
        <f t="shared" ref="D1713:R1713" si="944">ROUND((D1711*$V$6+D1712*$V$7),0)</f>
        <v>83</v>
      </c>
      <c r="E1713" s="41">
        <f t="shared" si="944"/>
        <v>81</v>
      </c>
      <c r="F1713" s="41">
        <f t="shared" si="944"/>
        <v>84</v>
      </c>
      <c r="G1713" s="41">
        <f t="shared" si="944"/>
        <v>81</v>
      </c>
      <c r="H1713" s="41">
        <f t="shared" si="944"/>
        <v>80</v>
      </c>
      <c r="I1713" s="41">
        <f t="shared" si="944"/>
        <v>83</v>
      </c>
      <c r="J1713" s="41">
        <f t="shared" si="944"/>
        <v>89</v>
      </c>
      <c r="K1713" s="41">
        <f t="shared" si="944"/>
        <v>89</v>
      </c>
      <c r="L1713" s="41">
        <f t="shared" si="944"/>
        <v>84</v>
      </c>
      <c r="M1713" s="41">
        <f t="shared" si="944"/>
        <v>83</v>
      </c>
      <c r="N1713" s="41">
        <f t="shared" si="944"/>
        <v>84</v>
      </c>
      <c r="O1713" s="41">
        <f t="shared" si="944"/>
        <v>74</v>
      </c>
      <c r="P1713" s="41">
        <f t="shared" si="944"/>
        <v>81</v>
      </c>
      <c r="Q1713" s="41">
        <f t="shared" si="944"/>
        <v>80</v>
      </c>
      <c r="R1713" s="41">
        <f t="shared" si="944"/>
        <v>80</v>
      </c>
      <c r="S1713" s="41">
        <f t="shared" si="943"/>
        <v>1236</v>
      </c>
      <c r="T1713" s="41">
        <f t="shared" si="940"/>
        <v>82.4</v>
      </c>
      <c r="U1713" s="376"/>
      <c r="V1713" s="341"/>
    </row>
    <row r="1714" spans="1:22" ht="15" customHeight="1" thickTop="1">
      <c r="A1714" s="377">
        <v>190</v>
      </c>
      <c r="B1714" s="26"/>
      <c r="C1714" s="34" t="s">
        <v>34</v>
      </c>
      <c r="D1714" s="83">
        <f>VLOOKUP($A$1714,Raport1!$B$8:$T$280,4)</f>
        <v>75.5</v>
      </c>
      <c r="E1714" s="83">
        <f>VLOOKUP($A$1714,Raport1!$B$8:$T$280,5)</f>
        <v>71.5</v>
      </c>
      <c r="F1714" s="83">
        <f>VLOOKUP($A$1714,Raport1!$B$8:$T$280,6)</f>
        <v>73</v>
      </c>
      <c r="G1714" s="83">
        <f>VLOOKUP($A$1714,Raport1!$B$8:$T$280,7)</f>
        <v>67</v>
      </c>
      <c r="H1714" s="83">
        <f>VLOOKUP($A$1714,Raport1!$B$8:$T$280,8)</f>
        <v>70</v>
      </c>
      <c r="I1714" s="83">
        <f>VLOOKUP($A$1714,Raport1!$B$8:$T$280,9)</f>
        <v>75.5</v>
      </c>
      <c r="J1714" s="83">
        <f>VLOOKUP($A$1714,Raport1!$B$8:$T$280,10)</f>
        <v>74</v>
      </c>
      <c r="K1714" s="83">
        <f>VLOOKUP($A$1714,Raport1!$B$8:$T$280,11)</f>
        <v>81.5</v>
      </c>
      <c r="L1714" s="83">
        <f>VLOOKUP($A$1714,Raport1!$B$8:$T$280,12)</f>
        <v>75.5</v>
      </c>
      <c r="M1714" s="83">
        <f>VLOOKUP($A$1714,Raport1!$B$8:$T$280,13)</f>
        <v>72</v>
      </c>
      <c r="N1714" s="83">
        <f>VLOOKUP($A$1714,Raport1!$B$8:$T$280,14)</f>
        <v>73</v>
      </c>
      <c r="O1714" s="83">
        <f>VLOOKUP($A$1714,Raport1!$B$8:$T$280,15)</f>
        <v>66.5</v>
      </c>
      <c r="P1714" s="83">
        <f>VLOOKUP($A$1714,Raport1!$B$8:$T$280,16)</f>
        <v>71.5</v>
      </c>
      <c r="Q1714" s="83">
        <f>VLOOKUP($A$1714,Raport1!$B$8:$T$280,17)</f>
        <v>73.5</v>
      </c>
      <c r="R1714" s="83">
        <f>VLOOKUP($A$1714,Raport1!$B$8:$T$280,18)</f>
        <v>70.5</v>
      </c>
      <c r="S1714" s="80">
        <f t="shared" si="943"/>
        <v>1090.5</v>
      </c>
      <c r="T1714" s="80">
        <f t="shared" ref="T1714:T1722" si="945">ROUND(S1714/COUNT(D1714:R1714),2)</f>
        <v>72.7</v>
      </c>
      <c r="U1714" s="337" t="s">
        <v>203</v>
      </c>
      <c r="V1714" s="340" t="s">
        <v>33</v>
      </c>
    </row>
    <row r="1715" spans="1:22" ht="15" customHeight="1">
      <c r="A1715" s="361"/>
      <c r="B1715" s="26"/>
      <c r="C1715" s="35" t="s">
        <v>35</v>
      </c>
      <c r="D1715" s="84">
        <f>VLOOKUP($A$1714,Raport2!$B$8:$T$280,4)</f>
        <v>78</v>
      </c>
      <c r="E1715" s="84">
        <f>VLOOKUP($A$1714,Raport2!$B$8:$T$280,5)</f>
        <v>74.5</v>
      </c>
      <c r="F1715" s="84">
        <f>VLOOKUP($A$1714,Raport2!$B$8:$T$280,6)</f>
        <v>73</v>
      </c>
      <c r="G1715" s="84">
        <f>VLOOKUP($A$1714,Raport2!$B$8:$T$280,7)</f>
        <v>74</v>
      </c>
      <c r="H1715" s="84">
        <f>VLOOKUP($A$1714,Raport2!$B$8:$T$280,8)</f>
        <v>70</v>
      </c>
      <c r="I1715" s="84">
        <f>VLOOKUP($A$1714,Raport2!$B$8:$T$280,9)</f>
        <v>78</v>
      </c>
      <c r="J1715" s="84">
        <f>VLOOKUP($A$1714,Raport2!$B$8:$T$280,10)</f>
        <v>80</v>
      </c>
      <c r="K1715" s="84">
        <f>VLOOKUP($A$1714,Raport2!$B$8:$T$280,11)</f>
        <v>83</v>
      </c>
      <c r="L1715" s="84">
        <f>VLOOKUP($A$1714,Raport2!$B$8:$T$280,12)</f>
        <v>77.5</v>
      </c>
      <c r="M1715" s="84">
        <f>VLOOKUP($A$1714,Raport2!$B$8:$T$280,13)</f>
        <v>73.5</v>
      </c>
      <c r="N1715" s="84">
        <f>VLOOKUP($A$1714,Raport2!$B$8:$T$280,14)</f>
        <v>80.5</v>
      </c>
      <c r="O1715" s="84">
        <f>VLOOKUP($A$1714,Raport2!$B$8:$T$280,15)</f>
        <v>74.5</v>
      </c>
      <c r="P1715" s="84">
        <f>VLOOKUP($A$1714,Raport2!$B$8:$T$280,16)</f>
        <v>75.5</v>
      </c>
      <c r="Q1715" s="84">
        <f>VLOOKUP($A$1714,Raport2!$B$8:$T$280,17)</f>
        <v>77.5</v>
      </c>
      <c r="R1715" s="84">
        <f>VLOOKUP($A$1714,Raport2!$B$8:$T$280,18)</f>
        <v>78.5</v>
      </c>
      <c r="S1715" s="38">
        <f t="shared" si="943"/>
        <v>1148</v>
      </c>
      <c r="T1715" s="38">
        <f t="shared" si="945"/>
        <v>76.53</v>
      </c>
      <c r="U1715" s="375"/>
      <c r="V1715" s="340"/>
    </row>
    <row r="1716" spans="1:22" ht="15" customHeight="1">
      <c r="A1716" s="361"/>
      <c r="B1716" s="342" t="str">
        <f>VLOOKUP($A$1714,PresensiMIPA!$A$7:$W$360,7)</f>
        <v>MOH.RIBUT RIADI</v>
      </c>
      <c r="C1716" s="35" t="s">
        <v>22</v>
      </c>
      <c r="D1716" s="84">
        <f>VLOOKUP($A$1714,Raport3!$B$8:$T$280,4)</f>
        <v>72</v>
      </c>
      <c r="E1716" s="84">
        <f>VLOOKUP($A$1714,Raport3!$B$8:$T$280,5)</f>
        <v>74</v>
      </c>
      <c r="F1716" s="84">
        <f>VLOOKUP($A$1714,Raport3!$B$8:$T$280,6)</f>
        <v>77.5</v>
      </c>
      <c r="G1716" s="84">
        <f>VLOOKUP($A$1714,Raport3!$B$8:$T$280,7)</f>
        <v>79</v>
      </c>
      <c r="H1716" s="84">
        <f>VLOOKUP($A$1714,Raport3!$B$8:$T$280,8)</f>
        <v>77.5</v>
      </c>
      <c r="I1716" s="84">
        <f>VLOOKUP($A$1714,Raport3!$B$8:$T$280,9)</f>
        <v>80</v>
      </c>
      <c r="J1716" s="84">
        <f>VLOOKUP($A$1714,Raport3!$B$8:$T$280,10)</f>
        <v>82</v>
      </c>
      <c r="K1716" s="84">
        <f>VLOOKUP($A$1714,Raport3!$B$8:$T$280,11)</f>
        <v>84</v>
      </c>
      <c r="L1716" s="84">
        <f>VLOOKUP($A$1714,Raport3!$B$8:$T$280,12)</f>
        <v>79</v>
      </c>
      <c r="M1716" s="84">
        <f>VLOOKUP($A$1714,Raport3!$B$8:$T$280,13)</f>
        <v>73</v>
      </c>
      <c r="N1716" s="84">
        <f>VLOOKUP($A$1714,Raport3!$B$8:$T$280,14)</f>
        <v>81</v>
      </c>
      <c r="O1716" s="84">
        <f>VLOOKUP($A$1714,Raport3!$B$8:$T$280,15)</f>
        <v>73.5</v>
      </c>
      <c r="P1716" s="84">
        <f>VLOOKUP($A$1714,Raport3!$B$8:$T$280,16)</f>
        <v>73.5</v>
      </c>
      <c r="Q1716" s="84">
        <f>VLOOKUP($A$1714,Raport3!$B$8:$T$280,17)</f>
        <v>77.5</v>
      </c>
      <c r="R1716" s="84">
        <f>VLOOKUP($A$1714,Raport3!$B$8:$T$280,18)</f>
        <v>66</v>
      </c>
      <c r="S1716" s="38">
        <f t="shared" si="943"/>
        <v>1149.5</v>
      </c>
      <c r="T1716" s="38">
        <f t="shared" si="945"/>
        <v>76.63</v>
      </c>
      <c r="U1716" s="375"/>
      <c r="V1716" s="340"/>
    </row>
    <row r="1717" spans="1:22" ht="15" customHeight="1">
      <c r="A1717" s="361"/>
      <c r="B1717" s="342"/>
      <c r="C1717" s="35" t="s">
        <v>23</v>
      </c>
      <c r="D1717" s="84">
        <f>VLOOKUP($A$1714,Raport4!$B$8:$T$255,4)</f>
        <v>80.5</v>
      </c>
      <c r="E1717" s="84">
        <f>VLOOKUP($A$1714,Raport4!$B$8:$T$255,5)</f>
        <v>77</v>
      </c>
      <c r="F1717" s="84">
        <f>VLOOKUP($A$1714,Raport4!$B$8:$T$255,6)</f>
        <v>79</v>
      </c>
      <c r="G1717" s="84">
        <f>VLOOKUP($A$1714,Raport4!$B$8:$T$255,7)</f>
        <v>79</v>
      </c>
      <c r="H1717" s="84">
        <f>VLOOKUP($A$1714,Raport4!$B$8:$T$255,8)</f>
        <v>80</v>
      </c>
      <c r="I1717" s="84">
        <f>VLOOKUP($A$1714,Raport4!$B$8:$T$255,9)</f>
        <v>80</v>
      </c>
      <c r="J1717" s="84">
        <f>VLOOKUP($A$1714,Raport4!$B$8:$T$255,10)</f>
        <v>87</v>
      </c>
      <c r="K1717" s="84">
        <f>VLOOKUP($A$1714,Raport4!$B$8:$T$255,11)</f>
        <v>87</v>
      </c>
      <c r="L1717" s="84">
        <f>VLOOKUP($A$1714,Raport4!$B$8:$T$255,12)</f>
        <v>77</v>
      </c>
      <c r="M1717" s="84">
        <f>VLOOKUP($A$1714,Raport4!$B$8:$T$255,12)</f>
        <v>77</v>
      </c>
      <c r="N1717" s="84">
        <f>VLOOKUP($A$1714,Raport4!$B$8:$T$255,14)</f>
        <v>83</v>
      </c>
      <c r="O1717" s="84">
        <f>VLOOKUP($A$1714,Raport4!$B$8:$T$255,15)</f>
        <v>73.5</v>
      </c>
      <c r="P1717" s="84">
        <f>VLOOKUP($A$1714,Raport4!$B$8:$T$255,16)</f>
        <v>79.5</v>
      </c>
      <c r="Q1717" s="84">
        <f>VLOOKUP($A$1714,Raport4!$B$8:$T$255,17)</f>
        <v>70</v>
      </c>
      <c r="R1717" s="84">
        <f>VLOOKUP($A$1714,Raport4!$B$8:$T$255,18)</f>
        <v>78</v>
      </c>
      <c r="S1717" s="38">
        <f t="shared" si="943"/>
        <v>1187.5</v>
      </c>
      <c r="T1717" s="38">
        <f t="shared" si="945"/>
        <v>79.17</v>
      </c>
      <c r="U1717" s="375"/>
      <c r="V1717" s="340"/>
    </row>
    <row r="1718" spans="1:22" ht="15" customHeight="1">
      <c r="A1718" s="361"/>
      <c r="B1718" s="77" t="str">
        <f>VLOOKUP($A$1714,PresensiMIPA!$A$7:$W$360,4)</f>
        <v>3526021104020001</v>
      </c>
      <c r="C1718" s="35" t="s">
        <v>24</v>
      </c>
      <c r="D1718" s="84">
        <f>VLOOKUP($A$1714,Raport5!$B$8:$T$280,4)</f>
        <v>89</v>
      </c>
      <c r="E1718" s="84">
        <f>VLOOKUP($A$1714,Raport5!$B$8:$T$280,5)</f>
        <v>79</v>
      </c>
      <c r="F1718" s="84">
        <f>VLOOKUP($A$1714,Raport5!$B$8:$T$280,6)</f>
        <v>76.5</v>
      </c>
      <c r="G1718" s="84">
        <f>VLOOKUP($A$1714,Raport5!$B$8:$T$280,7)</f>
        <v>84.5</v>
      </c>
      <c r="H1718" s="84">
        <f>VLOOKUP($A$1714,Raport5!$B$8:$T$280,8)</f>
        <v>80</v>
      </c>
      <c r="I1718" s="84">
        <f>VLOOKUP($A$1714,Raport5!$B$8:$T$280,9)</f>
        <v>82.5</v>
      </c>
      <c r="J1718" s="84">
        <f>VLOOKUP($A$1714,Raport5!$B$8:$T$280,10)</f>
        <v>89.5</v>
      </c>
      <c r="K1718" s="84">
        <f>VLOOKUP($A$1714,Raport5!$B$8:$T$280,11)</f>
        <v>86</v>
      </c>
      <c r="L1718" s="84">
        <f>VLOOKUP($A$1714,Raport5!$B$8:$T$280,12)</f>
        <v>80</v>
      </c>
      <c r="M1718" s="84">
        <f>VLOOKUP($A$1714,Raport5!$B$8:$T$280,13)</f>
        <v>77</v>
      </c>
      <c r="N1718" s="84">
        <f>VLOOKUP($A$1714,Raport5!$B$8:$T$280,14)</f>
        <v>82</v>
      </c>
      <c r="O1718" s="84">
        <f>VLOOKUP($A$1714,Raport5!$B$8:$T$280,15)</f>
        <v>86.5</v>
      </c>
      <c r="P1718" s="84">
        <f>VLOOKUP($A$1714,Raport5!$B$8:$T$280,16)</f>
        <v>73.5</v>
      </c>
      <c r="Q1718" s="84">
        <f>VLOOKUP($A$1714,Raport5!$B$8:$T$280,17)</f>
        <v>80</v>
      </c>
      <c r="R1718" s="84">
        <f>VLOOKUP($A$1714,Raport5!$B$8:$T$280,18)</f>
        <v>76</v>
      </c>
      <c r="S1718" s="38">
        <f t="shared" si="943"/>
        <v>1222</v>
      </c>
      <c r="T1718" s="38">
        <f t="shared" si="945"/>
        <v>81.47</v>
      </c>
      <c r="U1718" s="375"/>
      <c r="V1718" s="340"/>
    </row>
    <row r="1719" spans="1:22" ht="15" customHeight="1">
      <c r="A1719" s="361"/>
      <c r="B1719" s="78">
        <f>VLOOKUP($A$1714,PresensiMIPA!$A$7:$W$360,2)</f>
        <v>12359</v>
      </c>
      <c r="C1719" s="35" t="s">
        <v>67</v>
      </c>
      <c r="D1719" s="84">
        <f>VLOOKUP($A$1714,Raport6!$B$8:$T$280,4)</f>
        <v>92</v>
      </c>
      <c r="E1719" s="84">
        <f>VLOOKUP($A$1714,Raport6!$B$8:$T$280,5)</f>
        <v>87</v>
      </c>
      <c r="F1719" s="84">
        <f>VLOOKUP($A$1714,Raport6!$B$8:$T$280,6)</f>
        <v>79</v>
      </c>
      <c r="G1719" s="84">
        <f>VLOOKUP($A$1714,Raport6!$B$8:$T$280,7)</f>
        <v>87</v>
      </c>
      <c r="H1719" s="84">
        <f>VLOOKUP($A$1714,Raport6!$B$8:$T$280,8)</f>
        <v>84.5</v>
      </c>
      <c r="I1719" s="84">
        <f>VLOOKUP($A$1714,Raport6!$B$8:$T$280,9)</f>
        <v>82.5</v>
      </c>
      <c r="J1719" s="84">
        <f>VLOOKUP($A$1714,Raport6!$B$8:$T$280,10)</f>
        <v>93</v>
      </c>
      <c r="K1719" s="84">
        <f>VLOOKUP($A$1714,Raport6!$B$8:$T$280,11)</f>
        <v>94.5</v>
      </c>
      <c r="L1719" s="84">
        <f>VLOOKUP($A$1714,Raport6!$B$8:$T$280,12)</f>
        <v>85</v>
      </c>
      <c r="M1719" s="84">
        <f>VLOOKUP($A$1714,Raport6!$B$8:$T$280,13)</f>
        <v>82</v>
      </c>
      <c r="N1719" s="84">
        <f>VLOOKUP($A$1714,Raport6!$B$8:$T$280,14)</f>
        <v>82.5</v>
      </c>
      <c r="O1719" s="84">
        <f>VLOOKUP($A$1714,Raport6!$B$8:$T$280,15)</f>
        <v>84</v>
      </c>
      <c r="P1719" s="84">
        <f>VLOOKUP($A$1714,Raport6!$B$8:$T$280,16)</f>
        <v>73.5</v>
      </c>
      <c r="Q1719" s="84">
        <f>VLOOKUP($A$1714,Raport6!$B$8:$T$280,17)</f>
        <v>80</v>
      </c>
      <c r="R1719" s="84">
        <f>VLOOKUP($A$1714,Raport6!$B$8:$T$280,18)</f>
        <v>86.5</v>
      </c>
      <c r="S1719" s="38">
        <f t="shared" si="943"/>
        <v>1273</v>
      </c>
      <c r="T1719" s="38">
        <f t="shared" si="945"/>
        <v>84.87</v>
      </c>
      <c r="U1719" s="375"/>
      <c r="V1719" s="340"/>
    </row>
    <row r="1720" spans="1:22" ht="15" customHeight="1">
      <c r="A1720" s="361"/>
      <c r="B1720" s="78" t="str">
        <f>VLOOKUP($A$1714,PresensiMIPA!$A$7:$W$360,3)</f>
        <v>0026674517</v>
      </c>
      <c r="C1720" s="28" t="s">
        <v>21</v>
      </c>
      <c r="D1720" s="40">
        <f t="shared" ref="D1720:S1720" si="946">ROUND(((D1714+D1715+D1716+D1717+D1718+D1719)/6),2)</f>
        <v>81.17</v>
      </c>
      <c r="E1720" s="40">
        <f t="shared" si="946"/>
        <v>77.17</v>
      </c>
      <c r="F1720" s="40">
        <f t="shared" si="946"/>
        <v>76.33</v>
      </c>
      <c r="G1720" s="40">
        <f t="shared" si="946"/>
        <v>78.42</v>
      </c>
      <c r="H1720" s="40">
        <f t="shared" si="946"/>
        <v>77</v>
      </c>
      <c r="I1720" s="40">
        <f t="shared" si="946"/>
        <v>79.75</v>
      </c>
      <c r="J1720" s="40">
        <f t="shared" si="946"/>
        <v>84.25</v>
      </c>
      <c r="K1720" s="40">
        <f t="shared" si="946"/>
        <v>86</v>
      </c>
      <c r="L1720" s="40">
        <f t="shared" si="946"/>
        <v>79</v>
      </c>
      <c r="M1720" s="40">
        <f t="shared" ref="M1720" si="947">ROUND(((M1714+M1715+M1716+M1717+M1718+M1719)/6),2)</f>
        <v>75.75</v>
      </c>
      <c r="N1720" s="40">
        <f t="shared" si="946"/>
        <v>80.33</v>
      </c>
      <c r="O1720" s="40">
        <f t="shared" si="946"/>
        <v>76.42</v>
      </c>
      <c r="P1720" s="40">
        <f t="shared" si="946"/>
        <v>74.5</v>
      </c>
      <c r="Q1720" s="40">
        <f t="shared" si="946"/>
        <v>76.42</v>
      </c>
      <c r="R1720" s="40">
        <f t="shared" si="946"/>
        <v>75.92</v>
      </c>
      <c r="S1720" s="39">
        <f t="shared" si="946"/>
        <v>1178.42</v>
      </c>
      <c r="T1720" s="40">
        <f t="shared" si="945"/>
        <v>78.56</v>
      </c>
      <c r="U1720" s="375"/>
      <c r="V1720" s="340"/>
    </row>
    <row r="1721" spans="1:22" ht="15" customHeight="1">
      <c r="A1721" s="361"/>
      <c r="B1721" s="78"/>
      <c r="C1721" s="28" t="s">
        <v>206</v>
      </c>
      <c r="D1721" s="79">
        <f>VLOOKUP($A$1714,'Nilai USP'!$B$8:$T$280,4)</f>
        <v>96</v>
      </c>
      <c r="E1721" s="79">
        <f>VLOOKUP($A$1714,'Nilai USP'!$B$8:$T$280,5)</f>
        <v>86.92307692307692</v>
      </c>
      <c r="F1721" s="79">
        <f>VLOOKUP($A$1714,'Nilai USP'!$B$8:$T$280,6)</f>
        <v>88</v>
      </c>
      <c r="G1721" s="79">
        <f>VLOOKUP($A$1714,'Nilai USP'!$B$8:$T$280,7)</f>
        <v>84</v>
      </c>
      <c r="H1721" s="79">
        <f>VLOOKUP($A$1714,'Nilai USP'!$B$8:$T$280,8)</f>
        <v>79</v>
      </c>
      <c r="I1721" s="79">
        <f>VLOOKUP($A$1714,'Nilai USP'!$B$8:$T$280,9)</f>
        <v>92</v>
      </c>
      <c r="J1721" s="79">
        <f>VLOOKUP($A$1714,'Nilai USP'!$B$8:$T$280,10)</f>
        <v>92</v>
      </c>
      <c r="K1721" s="79">
        <f>VLOOKUP($A$1714,'Nilai USP'!$B$8:$T$280,11)</f>
        <v>91</v>
      </c>
      <c r="L1721" s="79">
        <f>VLOOKUP($A$1714,'Nilai USP'!$B$8:$T$280,12)</f>
        <v>87</v>
      </c>
      <c r="M1721" s="79">
        <f>VLOOKUP($A$1714,'Nilai USP'!$B$8:$T$280,13)</f>
        <v>88.529411764705884</v>
      </c>
      <c r="N1721" s="79">
        <f>VLOOKUP($A$1714,'Nilai USP'!$B$8:$T$280,14)</f>
        <v>85</v>
      </c>
      <c r="O1721" s="79">
        <f>VLOOKUP($A$1714,'Nilai USP'!$B$8:$T$280,15)</f>
        <v>82</v>
      </c>
      <c r="P1721" s="79">
        <f>VLOOKUP($A$1714,'Nilai USP'!$B$8:$T$280,16)</f>
        <v>86</v>
      </c>
      <c r="Q1721" s="79">
        <f>VLOOKUP($A$1714,'Nilai USP'!$B$8:$T$280,17)</f>
        <v>76</v>
      </c>
      <c r="R1721" s="79">
        <f>VLOOKUP($A$1714,'Nilai USP'!$B$8:$T$280,18)</f>
        <v>87</v>
      </c>
      <c r="S1721" s="38">
        <f t="shared" ref="S1721:S1728" si="948">SUM(D1721:R1721)</f>
        <v>1300.4524886877828</v>
      </c>
      <c r="T1721" s="38">
        <f t="shared" si="945"/>
        <v>86.7</v>
      </c>
      <c r="U1721" s="375"/>
      <c r="V1721" s="340"/>
    </row>
    <row r="1722" spans="1:22" ht="15" customHeight="1" thickBot="1">
      <c r="A1722" s="362"/>
      <c r="B1722" s="29"/>
      <c r="C1722" s="37" t="s">
        <v>205</v>
      </c>
      <c r="D1722" s="41">
        <f t="shared" ref="D1722:R1722" si="949">ROUND((D1720*$V$6+D1721*$V$7),0)</f>
        <v>89</v>
      </c>
      <c r="E1722" s="41">
        <f t="shared" si="949"/>
        <v>82</v>
      </c>
      <c r="F1722" s="41">
        <f t="shared" si="949"/>
        <v>82</v>
      </c>
      <c r="G1722" s="41">
        <f t="shared" si="949"/>
        <v>81</v>
      </c>
      <c r="H1722" s="41">
        <f t="shared" si="949"/>
        <v>78</v>
      </c>
      <c r="I1722" s="41">
        <f t="shared" si="949"/>
        <v>86</v>
      </c>
      <c r="J1722" s="41">
        <f t="shared" si="949"/>
        <v>88</v>
      </c>
      <c r="K1722" s="41">
        <f t="shared" si="949"/>
        <v>89</v>
      </c>
      <c r="L1722" s="41">
        <f t="shared" si="949"/>
        <v>83</v>
      </c>
      <c r="M1722" s="41">
        <f t="shared" si="949"/>
        <v>82</v>
      </c>
      <c r="N1722" s="41">
        <f t="shared" si="949"/>
        <v>83</v>
      </c>
      <c r="O1722" s="41">
        <f t="shared" si="949"/>
        <v>79</v>
      </c>
      <c r="P1722" s="41">
        <f t="shared" si="949"/>
        <v>80</v>
      </c>
      <c r="Q1722" s="41">
        <f t="shared" si="949"/>
        <v>76</v>
      </c>
      <c r="R1722" s="41">
        <f t="shared" si="949"/>
        <v>81</v>
      </c>
      <c r="S1722" s="41">
        <f t="shared" si="948"/>
        <v>1239</v>
      </c>
      <c r="T1722" s="41">
        <f t="shared" si="945"/>
        <v>82.6</v>
      </c>
      <c r="U1722" s="376"/>
      <c r="V1722" s="341"/>
    </row>
    <row r="1723" spans="1:22" ht="15" customHeight="1" thickTop="1">
      <c r="A1723" s="377">
        <v>191</v>
      </c>
      <c r="B1723" s="26"/>
      <c r="C1723" s="34" t="s">
        <v>34</v>
      </c>
      <c r="D1723" s="83">
        <f>VLOOKUP($A$1723,Raport1!$B$8:$T$280,4)</f>
        <v>80</v>
      </c>
      <c r="E1723" s="83">
        <f>VLOOKUP($A$1723,Raport1!$B$8:$T$280,5)</f>
        <v>82.5</v>
      </c>
      <c r="F1723" s="83">
        <f>VLOOKUP($A$1723,Raport1!$B$8:$T$280,6)</f>
        <v>74.5</v>
      </c>
      <c r="G1723" s="83">
        <f>VLOOKUP($A$1723,Raport1!$B$8:$T$280,7)</f>
        <v>80</v>
      </c>
      <c r="H1723" s="83">
        <f>VLOOKUP($A$1723,Raport1!$B$8:$T$280,8)</f>
        <v>80</v>
      </c>
      <c r="I1723" s="83">
        <f>VLOOKUP($A$1723,Raport1!$B$8:$T$280,9)</f>
        <v>77.5</v>
      </c>
      <c r="J1723" s="83">
        <f>VLOOKUP($A$1723,Raport1!$B$8:$T$280,10)</f>
        <v>80</v>
      </c>
      <c r="K1723" s="83">
        <f>VLOOKUP($A$1723,Raport1!$B$8:$T$280,11)</f>
        <v>82</v>
      </c>
      <c r="L1723" s="83">
        <f>VLOOKUP($A$1723,Raport1!$B$8:$T$280,12)</f>
        <v>79</v>
      </c>
      <c r="M1723" s="83">
        <f>VLOOKUP($A$1723,Raport1!$B$8:$T$280,13)</f>
        <v>74.5</v>
      </c>
      <c r="N1723" s="83">
        <f>VLOOKUP($A$1723,Raport1!$B$8:$T$280,14)</f>
        <v>81</v>
      </c>
      <c r="O1723" s="83">
        <f>VLOOKUP($A$1723,Raport1!$B$8:$T$280,15)</f>
        <v>76</v>
      </c>
      <c r="P1723" s="83">
        <f>VLOOKUP($A$1723,Raport1!$B$8:$T$280,16)</f>
        <v>76</v>
      </c>
      <c r="Q1723" s="83">
        <f>VLOOKUP($A$1723,Raport1!$B$8:$T$280,17)</f>
        <v>78</v>
      </c>
      <c r="R1723" s="83">
        <f>VLOOKUP($A$1723,Raport1!$B$8:$T$280,18)</f>
        <v>76.5</v>
      </c>
      <c r="S1723" s="80">
        <f t="shared" si="948"/>
        <v>1177.5</v>
      </c>
      <c r="T1723" s="80">
        <f t="shared" ref="T1723:T1731" si="950">ROUND(S1723/COUNT(D1723:R1723),2)</f>
        <v>78.5</v>
      </c>
      <c r="U1723" s="337" t="s">
        <v>203</v>
      </c>
      <c r="V1723" s="340" t="s">
        <v>33</v>
      </c>
    </row>
    <row r="1724" spans="1:22" ht="15" customHeight="1">
      <c r="A1724" s="361"/>
      <c r="B1724" s="26"/>
      <c r="C1724" s="35" t="s">
        <v>35</v>
      </c>
      <c r="D1724" s="84">
        <f>VLOOKUP($A$1723,Raport2!$B$8:$T$280,4)</f>
        <v>82.5</v>
      </c>
      <c r="E1724" s="84">
        <f>VLOOKUP($A$1723,Raport2!$B$8:$T$280,5)</f>
        <v>83</v>
      </c>
      <c r="F1724" s="84">
        <f>VLOOKUP($A$1723,Raport2!$B$8:$T$280,6)</f>
        <v>75</v>
      </c>
      <c r="G1724" s="84">
        <f>VLOOKUP($A$1723,Raport2!$B$8:$T$280,7)</f>
        <v>83</v>
      </c>
      <c r="H1724" s="84">
        <f>VLOOKUP($A$1723,Raport2!$B$8:$T$280,8)</f>
        <v>80</v>
      </c>
      <c r="I1724" s="84">
        <f>VLOOKUP($A$1723,Raport2!$B$8:$T$280,9)</f>
        <v>81</v>
      </c>
      <c r="J1724" s="84">
        <f>VLOOKUP($A$1723,Raport2!$B$8:$T$280,10)</f>
        <v>81.5</v>
      </c>
      <c r="K1724" s="84">
        <f>VLOOKUP($A$1723,Raport2!$B$8:$T$280,11)</f>
        <v>84</v>
      </c>
      <c r="L1724" s="84">
        <f>VLOOKUP($A$1723,Raport2!$B$8:$T$280,12)</f>
        <v>81</v>
      </c>
      <c r="M1724" s="84">
        <f>VLOOKUP($A$1723,Raport2!$B$8:$T$280,13)</f>
        <v>75.5</v>
      </c>
      <c r="N1724" s="84">
        <f>VLOOKUP($A$1723,Raport2!$B$8:$T$280,14)</f>
        <v>86</v>
      </c>
      <c r="O1724" s="84">
        <f>VLOOKUP($A$1723,Raport2!$B$8:$T$280,15)</f>
        <v>80</v>
      </c>
      <c r="P1724" s="84">
        <f>VLOOKUP($A$1723,Raport2!$B$8:$T$280,16)</f>
        <v>79.5</v>
      </c>
      <c r="Q1724" s="84">
        <f>VLOOKUP($A$1723,Raport2!$B$8:$T$280,17)</f>
        <v>80.5</v>
      </c>
      <c r="R1724" s="84">
        <f>VLOOKUP($A$1723,Raport2!$B$8:$T$280,18)</f>
        <v>85</v>
      </c>
      <c r="S1724" s="38">
        <f t="shared" si="948"/>
        <v>1217.5</v>
      </c>
      <c r="T1724" s="38">
        <f t="shared" si="950"/>
        <v>81.17</v>
      </c>
      <c r="U1724" s="375"/>
      <c r="V1724" s="340"/>
    </row>
    <row r="1725" spans="1:22" ht="15" customHeight="1">
      <c r="A1725" s="361"/>
      <c r="B1725" s="342" t="str">
        <f>VLOOKUP($A$1723,PresensiMIPA!$A$7:$W$360,7)</f>
        <v>MUHAMMAD FARHAM</v>
      </c>
      <c r="C1725" s="35" t="s">
        <v>22</v>
      </c>
      <c r="D1725" s="84">
        <f>VLOOKUP($A$1723,Raport3!$B$8:$T$280,4)</f>
        <v>85</v>
      </c>
      <c r="E1725" s="84">
        <f>VLOOKUP($A$1723,Raport3!$B$8:$T$280,5)</f>
        <v>86</v>
      </c>
      <c r="F1725" s="84">
        <f>VLOOKUP($A$1723,Raport3!$B$8:$T$280,6)</f>
        <v>80.5</v>
      </c>
      <c r="G1725" s="84">
        <f>VLOOKUP($A$1723,Raport3!$B$8:$T$280,7)</f>
        <v>90</v>
      </c>
      <c r="H1725" s="84">
        <f>VLOOKUP($A$1723,Raport3!$B$8:$T$280,8)</f>
        <v>80</v>
      </c>
      <c r="I1725" s="84">
        <f>VLOOKUP($A$1723,Raport3!$B$8:$T$280,9)</f>
        <v>82.5</v>
      </c>
      <c r="J1725" s="84">
        <f>VLOOKUP($A$1723,Raport3!$B$8:$T$280,10)</f>
        <v>88.5</v>
      </c>
      <c r="K1725" s="84">
        <f>VLOOKUP($A$1723,Raport3!$B$8:$T$280,11)</f>
        <v>85</v>
      </c>
      <c r="L1725" s="84">
        <f>VLOOKUP($A$1723,Raport3!$B$8:$T$280,12)</f>
        <v>80.5</v>
      </c>
      <c r="M1725" s="84">
        <f>VLOOKUP($A$1723,Raport3!$B$8:$T$280,13)</f>
        <v>80.5</v>
      </c>
      <c r="N1725" s="84">
        <f>VLOOKUP($A$1723,Raport3!$B$8:$T$280,14)</f>
        <v>87</v>
      </c>
      <c r="O1725" s="84">
        <f>VLOOKUP($A$1723,Raport3!$B$8:$T$280,15)</f>
        <v>76</v>
      </c>
      <c r="P1725" s="84">
        <f>VLOOKUP($A$1723,Raport3!$B$8:$T$280,16)</f>
        <v>80.5</v>
      </c>
      <c r="Q1725" s="84">
        <f>VLOOKUP($A$1723,Raport3!$B$8:$T$280,17)</f>
        <v>82.5</v>
      </c>
      <c r="R1725" s="84">
        <f>VLOOKUP($A$1723,Raport3!$B$8:$T$280,18)</f>
        <v>84</v>
      </c>
      <c r="S1725" s="38">
        <f t="shared" si="948"/>
        <v>1248.5</v>
      </c>
      <c r="T1725" s="38">
        <f t="shared" si="950"/>
        <v>83.23</v>
      </c>
      <c r="U1725" s="375"/>
      <c r="V1725" s="340"/>
    </row>
    <row r="1726" spans="1:22" ht="15" customHeight="1">
      <c r="A1726" s="361"/>
      <c r="B1726" s="342"/>
      <c r="C1726" s="35" t="s">
        <v>23</v>
      </c>
      <c r="D1726" s="84">
        <f>VLOOKUP($A$1723,Raport4!$B$8:$T$255,4)</f>
        <v>86.5</v>
      </c>
      <c r="E1726" s="84">
        <f>VLOOKUP($A$1723,Raport4!$B$8:$T$255,5)</f>
        <v>92</v>
      </c>
      <c r="F1726" s="84">
        <f>VLOOKUP($A$1723,Raport4!$B$8:$T$255,6)</f>
        <v>82</v>
      </c>
      <c r="G1726" s="84">
        <f>VLOOKUP($A$1723,Raport4!$B$8:$T$255,7)</f>
        <v>90</v>
      </c>
      <c r="H1726" s="84">
        <f>VLOOKUP($A$1723,Raport4!$B$8:$T$255,8)</f>
        <v>80</v>
      </c>
      <c r="I1726" s="84">
        <f>VLOOKUP($A$1723,Raport4!$B$8:$T$255,9)</f>
        <v>85</v>
      </c>
      <c r="J1726" s="84">
        <f>VLOOKUP($A$1723,Raport4!$B$8:$T$255,10)</f>
        <v>91</v>
      </c>
      <c r="K1726" s="84">
        <f>VLOOKUP($A$1723,Raport4!$B$8:$T$255,11)</f>
        <v>86</v>
      </c>
      <c r="L1726" s="84">
        <f>VLOOKUP($A$1723,Raport4!$B$8:$T$255,12)</f>
        <v>83.5</v>
      </c>
      <c r="M1726" s="84">
        <f>VLOOKUP($A$1723,Raport4!$B$8:$T$255,12)</f>
        <v>83.5</v>
      </c>
      <c r="N1726" s="84">
        <f>VLOOKUP($A$1723,Raport4!$B$8:$T$255,14)</f>
        <v>85.5</v>
      </c>
      <c r="O1726" s="84">
        <f>VLOOKUP($A$1723,Raport4!$B$8:$T$255,15)</f>
        <v>76</v>
      </c>
      <c r="P1726" s="84">
        <f>VLOOKUP($A$1723,Raport4!$B$8:$T$255,16)</f>
        <v>84</v>
      </c>
      <c r="Q1726" s="84">
        <f>VLOOKUP($A$1723,Raport4!$B$8:$T$255,17)</f>
        <v>83</v>
      </c>
      <c r="R1726" s="84">
        <f>VLOOKUP($A$1723,Raport4!$B$8:$T$255,18)</f>
        <v>85</v>
      </c>
      <c r="S1726" s="38">
        <f t="shared" si="948"/>
        <v>1273</v>
      </c>
      <c r="T1726" s="38">
        <f t="shared" si="950"/>
        <v>84.87</v>
      </c>
      <c r="U1726" s="375"/>
      <c r="V1726" s="340"/>
    </row>
    <row r="1727" spans="1:22" ht="15" customHeight="1">
      <c r="A1727" s="361"/>
      <c r="B1727" s="77" t="str">
        <f>VLOOKUP($A$1723,PresensiMIPA!$A$7:$W$360,4)</f>
        <v>3526011106030001</v>
      </c>
      <c r="C1727" s="35" t="s">
        <v>24</v>
      </c>
      <c r="D1727" s="84">
        <f>VLOOKUP($A$1723,Raport5!$B$8:$T$280,4)</f>
        <v>86</v>
      </c>
      <c r="E1727" s="84">
        <f>VLOOKUP($A$1723,Raport5!$B$8:$T$280,5)</f>
        <v>93</v>
      </c>
      <c r="F1727" s="84">
        <f>VLOOKUP($A$1723,Raport5!$B$8:$T$280,6)</f>
        <v>79.5</v>
      </c>
      <c r="G1727" s="84">
        <f>VLOOKUP($A$1723,Raport5!$B$8:$T$280,7)</f>
        <v>91.5</v>
      </c>
      <c r="H1727" s="84">
        <f>VLOOKUP($A$1723,Raport5!$B$8:$T$280,8)</f>
        <v>92.5</v>
      </c>
      <c r="I1727" s="84">
        <f>VLOOKUP($A$1723,Raport5!$B$8:$T$280,9)</f>
        <v>85.5</v>
      </c>
      <c r="J1727" s="84">
        <f>VLOOKUP($A$1723,Raport5!$B$8:$T$280,10)</f>
        <v>92.5</v>
      </c>
      <c r="K1727" s="84">
        <f>VLOOKUP($A$1723,Raport5!$B$8:$T$280,11)</f>
        <v>91</v>
      </c>
      <c r="L1727" s="84">
        <f>VLOOKUP($A$1723,Raport5!$B$8:$T$280,12)</f>
        <v>88.5</v>
      </c>
      <c r="M1727" s="84">
        <f>VLOOKUP($A$1723,Raport5!$B$8:$T$280,13)</f>
        <v>83</v>
      </c>
      <c r="N1727" s="84">
        <f>VLOOKUP($A$1723,Raport5!$B$8:$T$280,14)</f>
        <v>87.5</v>
      </c>
      <c r="O1727" s="84">
        <f>VLOOKUP($A$1723,Raport5!$B$8:$T$280,15)</f>
        <v>91</v>
      </c>
      <c r="P1727" s="84">
        <f>VLOOKUP($A$1723,Raport5!$B$8:$T$280,16)</f>
        <v>85.5</v>
      </c>
      <c r="Q1727" s="84">
        <f>VLOOKUP($A$1723,Raport5!$B$8:$T$280,17)</f>
        <v>88</v>
      </c>
      <c r="R1727" s="84">
        <f>VLOOKUP($A$1723,Raport5!$B$8:$T$280,18)</f>
        <v>85</v>
      </c>
      <c r="S1727" s="38">
        <f t="shared" si="948"/>
        <v>1320</v>
      </c>
      <c r="T1727" s="38">
        <f t="shared" si="950"/>
        <v>88</v>
      </c>
      <c r="U1727" s="375"/>
      <c r="V1727" s="340"/>
    </row>
    <row r="1728" spans="1:22" ht="15" customHeight="1">
      <c r="A1728" s="361"/>
      <c r="B1728" s="78">
        <f>VLOOKUP($A$1723,PresensiMIPA!$A$7:$W$360,2)</f>
        <v>12374</v>
      </c>
      <c r="C1728" s="35" t="s">
        <v>67</v>
      </c>
      <c r="D1728" s="84">
        <f>VLOOKUP($A$1723,Raport6!$B$8:$T$280,4)</f>
        <v>91</v>
      </c>
      <c r="E1728" s="84">
        <f>VLOOKUP($A$1723,Raport6!$B$8:$T$280,5)</f>
        <v>94.5</v>
      </c>
      <c r="F1728" s="84">
        <f>VLOOKUP($A$1723,Raport6!$B$8:$T$280,6)</f>
        <v>80.5</v>
      </c>
      <c r="G1728" s="84">
        <f>VLOOKUP($A$1723,Raport6!$B$8:$T$280,7)</f>
        <v>92</v>
      </c>
      <c r="H1728" s="84">
        <f>VLOOKUP($A$1723,Raport6!$B$8:$T$280,8)</f>
        <v>92.5</v>
      </c>
      <c r="I1728" s="84">
        <f>VLOOKUP($A$1723,Raport6!$B$8:$T$280,9)</f>
        <v>87.5</v>
      </c>
      <c r="J1728" s="84">
        <f>VLOOKUP($A$1723,Raport6!$B$8:$T$280,10)</f>
        <v>94.5</v>
      </c>
      <c r="K1728" s="84">
        <f>VLOOKUP($A$1723,Raport6!$B$8:$T$280,11)</f>
        <v>95</v>
      </c>
      <c r="L1728" s="84">
        <f>VLOOKUP($A$1723,Raport6!$B$8:$T$280,12)</f>
        <v>90</v>
      </c>
      <c r="M1728" s="84">
        <f>VLOOKUP($A$1723,Raport6!$B$8:$T$280,13)</f>
        <v>87</v>
      </c>
      <c r="N1728" s="84">
        <f>VLOOKUP($A$1723,Raport6!$B$8:$T$280,14)</f>
        <v>89.5</v>
      </c>
      <c r="O1728" s="84">
        <f>VLOOKUP($A$1723,Raport6!$B$8:$T$280,15)</f>
        <v>87.5</v>
      </c>
      <c r="P1728" s="84">
        <f>VLOOKUP($A$1723,Raport6!$B$8:$T$280,16)</f>
        <v>85.5</v>
      </c>
      <c r="Q1728" s="84">
        <f>VLOOKUP($A$1723,Raport6!$B$8:$T$280,17)</f>
        <v>88</v>
      </c>
      <c r="R1728" s="84">
        <f>VLOOKUP($A$1723,Raport6!$B$8:$T$280,18)</f>
        <v>82.5</v>
      </c>
      <c r="S1728" s="38">
        <f t="shared" si="948"/>
        <v>1337.5</v>
      </c>
      <c r="T1728" s="38">
        <f t="shared" si="950"/>
        <v>89.17</v>
      </c>
      <c r="U1728" s="375"/>
      <c r="V1728" s="340"/>
    </row>
    <row r="1729" spans="1:22" ht="15" customHeight="1">
      <c r="A1729" s="361"/>
      <c r="B1729" s="78" t="str">
        <f>VLOOKUP($A$1723,PresensiMIPA!$A$7:$W$360,3)</f>
        <v>0038705658</v>
      </c>
      <c r="C1729" s="28" t="s">
        <v>21</v>
      </c>
      <c r="D1729" s="40">
        <f t="shared" ref="D1729:S1729" si="951">ROUND(((D1723+D1724+D1725+D1726+D1727+D1728)/6),2)</f>
        <v>85.17</v>
      </c>
      <c r="E1729" s="40">
        <f t="shared" si="951"/>
        <v>88.5</v>
      </c>
      <c r="F1729" s="40">
        <f t="shared" si="951"/>
        <v>78.67</v>
      </c>
      <c r="G1729" s="40">
        <f t="shared" si="951"/>
        <v>87.75</v>
      </c>
      <c r="H1729" s="40">
        <f t="shared" si="951"/>
        <v>84.17</v>
      </c>
      <c r="I1729" s="40">
        <f t="shared" si="951"/>
        <v>83.17</v>
      </c>
      <c r="J1729" s="40">
        <f t="shared" si="951"/>
        <v>88</v>
      </c>
      <c r="K1729" s="40">
        <f t="shared" si="951"/>
        <v>87.17</v>
      </c>
      <c r="L1729" s="40">
        <f t="shared" si="951"/>
        <v>83.75</v>
      </c>
      <c r="M1729" s="40">
        <f t="shared" ref="M1729" si="952">ROUND(((M1723+M1724+M1725+M1726+M1727+M1728)/6),2)</f>
        <v>80.67</v>
      </c>
      <c r="N1729" s="40">
        <f t="shared" si="951"/>
        <v>86.08</v>
      </c>
      <c r="O1729" s="40">
        <f t="shared" si="951"/>
        <v>81.08</v>
      </c>
      <c r="P1729" s="40">
        <f t="shared" si="951"/>
        <v>81.83</v>
      </c>
      <c r="Q1729" s="40">
        <f t="shared" si="951"/>
        <v>83.33</v>
      </c>
      <c r="R1729" s="40">
        <f t="shared" si="951"/>
        <v>83</v>
      </c>
      <c r="S1729" s="39">
        <f t="shared" si="951"/>
        <v>1262.33</v>
      </c>
      <c r="T1729" s="40">
        <f t="shared" si="950"/>
        <v>84.16</v>
      </c>
      <c r="U1729" s="375"/>
      <c r="V1729" s="340"/>
    </row>
    <row r="1730" spans="1:22" ht="15" customHeight="1">
      <c r="A1730" s="361"/>
      <c r="B1730" s="78"/>
      <c r="C1730" s="28" t="s">
        <v>206</v>
      </c>
      <c r="D1730" s="79">
        <f>VLOOKUP($A$1723,'Nilai USP'!$B$8:$T$280,4)</f>
        <v>91</v>
      </c>
      <c r="E1730" s="79">
        <f>VLOOKUP($A$1723,'Nilai USP'!$B$8:$T$280,5)</f>
        <v>86.92307692307692</v>
      </c>
      <c r="F1730" s="79">
        <f>VLOOKUP($A$1723,'Nilai USP'!$B$8:$T$280,6)</f>
        <v>89</v>
      </c>
      <c r="G1730" s="79">
        <f>VLOOKUP($A$1723,'Nilai USP'!$B$8:$T$280,7)</f>
        <v>85</v>
      </c>
      <c r="H1730" s="79">
        <f>VLOOKUP($A$1723,'Nilai USP'!$B$8:$T$280,8)</f>
        <v>86</v>
      </c>
      <c r="I1730" s="79">
        <f>VLOOKUP($A$1723,'Nilai USP'!$B$8:$T$280,9)</f>
        <v>89</v>
      </c>
      <c r="J1730" s="79">
        <f>VLOOKUP($A$1723,'Nilai USP'!$B$8:$T$280,10)</f>
        <v>92</v>
      </c>
      <c r="K1730" s="79">
        <f>VLOOKUP($A$1723,'Nilai USP'!$B$8:$T$280,11)</f>
        <v>91</v>
      </c>
      <c r="L1730" s="79">
        <f>VLOOKUP($A$1723,'Nilai USP'!$B$8:$T$280,12)</f>
        <v>88</v>
      </c>
      <c r="M1730" s="79">
        <f>VLOOKUP($A$1723,'Nilai USP'!$B$8:$T$280,13)</f>
        <v>93.823529411764696</v>
      </c>
      <c r="N1730" s="79">
        <f>VLOOKUP($A$1723,'Nilai USP'!$B$8:$T$280,14)</f>
        <v>85</v>
      </c>
      <c r="O1730" s="79">
        <f>VLOOKUP($A$1723,'Nilai USP'!$B$8:$T$280,15)</f>
        <v>70</v>
      </c>
      <c r="P1730" s="79">
        <f>VLOOKUP($A$1723,'Nilai USP'!$B$8:$T$280,16)</f>
        <v>89</v>
      </c>
      <c r="Q1730" s="79">
        <f>VLOOKUP($A$1723,'Nilai USP'!$B$8:$T$280,17)</f>
        <v>80</v>
      </c>
      <c r="R1730" s="79">
        <f>VLOOKUP($A$1723,'Nilai USP'!$B$8:$T$280,18)</f>
        <v>88</v>
      </c>
      <c r="S1730" s="38">
        <f t="shared" ref="S1730:S1737" si="953">SUM(D1730:R1730)</f>
        <v>1303.7466063348415</v>
      </c>
      <c r="T1730" s="38">
        <f t="shared" si="950"/>
        <v>86.92</v>
      </c>
      <c r="U1730" s="375"/>
      <c r="V1730" s="340"/>
    </row>
    <row r="1731" spans="1:22" ht="15" customHeight="1" thickBot="1">
      <c r="A1731" s="362"/>
      <c r="B1731" s="29"/>
      <c r="C1731" s="37" t="s">
        <v>205</v>
      </c>
      <c r="D1731" s="41">
        <f t="shared" ref="D1731:R1731" si="954">ROUND((D1729*$V$6+D1730*$V$7),0)</f>
        <v>88</v>
      </c>
      <c r="E1731" s="41">
        <f t="shared" si="954"/>
        <v>88</v>
      </c>
      <c r="F1731" s="41">
        <f t="shared" si="954"/>
        <v>84</v>
      </c>
      <c r="G1731" s="41">
        <f t="shared" si="954"/>
        <v>86</v>
      </c>
      <c r="H1731" s="41">
        <f t="shared" si="954"/>
        <v>85</v>
      </c>
      <c r="I1731" s="41">
        <f t="shared" si="954"/>
        <v>86</v>
      </c>
      <c r="J1731" s="41">
        <f t="shared" si="954"/>
        <v>90</v>
      </c>
      <c r="K1731" s="41">
        <f t="shared" si="954"/>
        <v>89</v>
      </c>
      <c r="L1731" s="41">
        <f t="shared" si="954"/>
        <v>86</v>
      </c>
      <c r="M1731" s="41">
        <f t="shared" si="954"/>
        <v>87</v>
      </c>
      <c r="N1731" s="41">
        <f t="shared" si="954"/>
        <v>86</v>
      </c>
      <c r="O1731" s="41">
        <f t="shared" si="954"/>
        <v>76</v>
      </c>
      <c r="P1731" s="41">
        <f t="shared" si="954"/>
        <v>85</v>
      </c>
      <c r="Q1731" s="41">
        <f t="shared" si="954"/>
        <v>82</v>
      </c>
      <c r="R1731" s="41">
        <f t="shared" si="954"/>
        <v>86</v>
      </c>
      <c r="S1731" s="41">
        <f t="shared" si="953"/>
        <v>1284</v>
      </c>
      <c r="T1731" s="41">
        <f t="shared" si="950"/>
        <v>85.6</v>
      </c>
      <c r="U1731" s="376"/>
      <c r="V1731" s="341"/>
    </row>
    <row r="1732" spans="1:22" ht="15" customHeight="1" thickTop="1">
      <c r="A1732" s="377">
        <v>192</v>
      </c>
      <c r="B1732" s="26"/>
      <c r="C1732" s="34" t="s">
        <v>34</v>
      </c>
      <c r="D1732" s="83">
        <f>VLOOKUP($A$1732,Raport1!$B$8:$T$280,4)</f>
        <v>75</v>
      </c>
      <c r="E1732" s="83">
        <f>VLOOKUP($A$1732,Raport1!$B$8:$T$280,5)</f>
        <v>75</v>
      </c>
      <c r="F1732" s="83">
        <f>VLOOKUP($A$1732,Raport1!$B$8:$T$280,6)</f>
        <v>76</v>
      </c>
      <c r="G1732" s="83">
        <f>VLOOKUP($A$1732,Raport1!$B$8:$T$280,7)</f>
        <v>69</v>
      </c>
      <c r="H1732" s="83">
        <f>VLOOKUP($A$1732,Raport1!$B$8:$T$280,8)</f>
        <v>87.5</v>
      </c>
      <c r="I1732" s="83">
        <f>VLOOKUP($A$1732,Raport1!$B$8:$T$280,9)</f>
        <v>78</v>
      </c>
      <c r="J1732" s="83">
        <f>VLOOKUP($A$1732,Raport1!$B$8:$T$280,10)</f>
        <v>80</v>
      </c>
      <c r="K1732" s="83">
        <f>VLOOKUP($A$1732,Raport1!$B$8:$T$280,11)</f>
        <v>83</v>
      </c>
      <c r="L1732" s="83">
        <f>VLOOKUP($A$1732,Raport1!$B$8:$T$280,12)</f>
        <v>82.5</v>
      </c>
      <c r="M1732" s="83">
        <f>VLOOKUP($A$1732,Raport1!$B$8:$T$280,13)</f>
        <v>76.5</v>
      </c>
      <c r="N1732" s="83">
        <f>VLOOKUP($A$1732,Raport1!$B$8:$T$280,14)</f>
        <v>76.5</v>
      </c>
      <c r="O1732" s="83">
        <f>VLOOKUP($A$1732,Raport1!$B$8:$T$280,15)</f>
        <v>76.5</v>
      </c>
      <c r="P1732" s="83">
        <f>VLOOKUP($A$1732,Raport1!$B$8:$T$280,16)</f>
        <v>77</v>
      </c>
      <c r="Q1732" s="83">
        <f>VLOOKUP($A$1732,Raport1!$B$8:$T$280,17)</f>
        <v>77</v>
      </c>
      <c r="R1732" s="83">
        <f>VLOOKUP($A$1732,Raport1!$B$8:$T$280,18)</f>
        <v>78.5</v>
      </c>
      <c r="S1732" s="80">
        <f t="shared" si="953"/>
        <v>1168</v>
      </c>
      <c r="T1732" s="80">
        <f t="shared" ref="T1732:T1740" si="955">ROUND(S1732/COUNT(D1732:R1732),2)</f>
        <v>77.87</v>
      </c>
      <c r="U1732" s="337" t="s">
        <v>203</v>
      </c>
      <c r="V1732" s="340" t="s">
        <v>33</v>
      </c>
    </row>
    <row r="1733" spans="1:22" ht="15" customHeight="1">
      <c r="A1733" s="361"/>
      <c r="B1733" s="26"/>
      <c r="C1733" s="35" t="s">
        <v>35</v>
      </c>
      <c r="D1733" s="84">
        <f>VLOOKUP($A$1732,Raport2!$B$8:$T$280,4)</f>
        <v>78</v>
      </c>
      <c r="E1733" s="84">
        <f>VLOOKUP($A$1732,Raport2!$B$8:$T$280,5)</f>
        <v>77.5</v>
      </c>
      <c r="F1733" s="84">
        <f>VLOOKUP($A$1732,Raport2!$B$8:$T$280,6)</f>
        <v>76</v>
      </c>
      <c r="G1733" s="84">
        <f>VLOOKUP($A$1732,Raport2!$B$8:$T$280,7)</f>
        <v>77</v>
      </c>
      <c r="H1733" s="84">
        <f>VLOOKUP($A$1732,Raport2!$B$8:$T$280,8)</f>
        <v>87.5</v>
      </c>
      <c r="I1733" s="84">
        <f>VLOOKUP($A$1732,Raport2!$B$8:$T$280,9)</f>
        <v>81.5</v>
      </c>
      <c r="J1733" s="84">
        <f>VLOOKUP($A$1732,Raport2!$B$8:$T$280,10)</f>
        <v>87</v>
      </c>
      <c r="K1733" s="84">
        <f>VLOOKUP($A$1732,Raport2!$B$8:$T$280,11)</f>
        <v>84.5</v>
      </c>
      <c r="L1733" s="84">
        <f>VLOOKUP($A$1732,Raport2!$B$8:$T$280,12)</f>
        <v>84</v>
      </c>
      <c r="M1733" s="84">
        <f>VLOOKUP($A$1732,Raport2!$B$8:$T$280,13)</f>
        <v>79.5</v>
      </c>
      <c r="N1733" s="84">
        <f>VLOOKUP($A$1732,Raport2!$B$8:$T$280,14)</f>
        <v>81.5</v>
      </c>
      <c r="O1733" s="84">
        <f>VLOOKUP($A$1732,Raport2!$B$8:$T$280,15)</f>
        <v>78</v>
      </c>
      <c r="P1733" s="84">
        <f>VLOOKUP($A$1732,Raport2!$B$8:$T$280,16)</f>
        <v>81</v>
      </c>
      <c r="Q1733" s="84">
        <f>VLOOKUP($A$1732,Raport2!$B$8:$T$280,17)</f>
        <v>79</v>
      </c>
      <c r="R1733" s="84">
        <f>VLOOKUP($A$1732,Raport2!$B$8:$T$280,18)</f>
        <v>83</v>
      </c>
      <c r="S1733" s="38">
        <f t="shared" si="953"/>
        <v>1215</v>
      </c>
      <c r="T1733" s="38">
        <f t="shared" si="955"/>
        <v>81</v>
      </c>
      <c r="U1733" s="375"/>
      <c r="V1733" s="340"/>
    </row>
    <row r="1734" spans="1:22" ht="15" customHeight="1">
      <c r="A1734" s="361"/>
      <c r="B1734" s="342" t="str">
        <f>VLOOKUP($A$1732,PresensiMIPA!$A$7:$W$360,7)</f>
        <v>NADIA SALSABILA</v>
      </c>
      <c r="C1734" s="35" t="s">
        <v>22</v>
      </c>
      <c r="D1734" s="84">
        <f>VLOOKUP($A$1732,Raport3!$B$8:$T$280,4)</f>
        <v>80</v>
      </c>
      <c r="E1734" s="84">
        <f>VLOOKUP($A$1732,Raport3!$B$8:$T$280,5)</f>
        <v>80</v>
      </c>
      <c r="F1734" s="84">
        <f>VLOOKUP($A$1732,Raport3!$B$8:$T$280,6)</f>
        <v>85.5</v>
      </c>
      <c r="G1734" s="84">
        <f>VLOOKUP($A$1732,Raport3!$B$8:$T$280,7)</f>
        <v>81</v>
      </c>
      <c r="H1734" s="84">
        <f>VLOOKUP($A$1732,Raport3!$B$8:$T$280,8)</f>
        <v>85</v>
      </c>
      <c r="I1734" s="84">
        <f>VLOOKUP($A$1732,Raport3!$B$8:$T$280,9)</f>
        <v>85.5</v>
      </c>
      <c r="J1734" s="84">
        <f>VLOOKUP($A$1732,Raport3!$B$8:$T$280,10)</f>
        <v>90.5</v>
      </c>
      <c r="K1734" s="84">
        <f>VLOOKUP($A$1732,Raport3!$B$8:$T$280,11)</f>
        <v>84</v>
      </c>
      <c r="L1734" s="84">
        <f>VLOOKUP($A$1732,Raport3!$B$8:$T$280,12)</f>
        <v>81.5</v>
      </c>
      <c r="M1734" s="84">
        <f>VLOOKUP($A$1732,Raport3!$B$8:$T$280,13)</f>
        <v>83.5</v>
      </c>
      <c r="N1734" s="84">
        <f>VLOOKUP($A$1732,Raport3!$B$8:$T$280,14)</f>
        <v>85.5</v>
      </c>
      <c r="O1734" s="84">
        <f>VLOOKUP($A$1732,Raport3!$B$8:$T$280,15)</f>
        <v>80</v>
      </c>
      <c r="P1734" s="84">
        <f>VLOOKUP($A$1732,Raport3!$B$8:$T$280,16)</f>
        <v>85</v>
      </c>
      <c r="Q1734" s="84">
        <f>VLOOKUP($A$1732,Raport3!$B$8:$T$280,17)</f>
        <v>83</v>
      </c>
      <c r="R1734" s="84">
        <f>VLOOKUP($A$1732,Raport3!$B$8:$T$280,18)</f>
        <v>85</v>
      </c>
      <c r="S1734" s="38">
        <f t="shared" si="953"/>
        <v>1255</v>
      </c>
      <c r="T1734" s="38">
        <f t="shared" si="955"/>
        <v>83.67</v>
      </c>
      <c r="U1734" s="375"/>
      <c r="V1734" s="340"/>
    </row>
    <row r="1735" spans="1:22" ht="15" customHeight="1">
      <c r="A1735" s="361"/>
      <c r="B1735" s="342"/>
      <c r="C1735" s="35" t="s">
        <v>23</v>
      </c>
      <c r="D1735" s="84">
        <f>VLOOKUP($A$1732,Raport4!$B$8:$T$255,4)</f>
        <v>86.5</v>
      </c>
      <c r="E1735" s="84">
        <f>VLOOKUP($A$1732,Raport4!$B$8:$T$255,5)</f>
        <v>85</v>
      </c>
      <c r="F1735" s="84">
        <f>VLOOKUP($A$1732,Raport4!$B$8:$T$255,6)</f>
        <v>86.5</v>
      </c>
      <c r="G1735" s="84">
        <f>VLOOKUP($A$1732,Raport4!$B$8:$T$255,7)</f>
        <v>82</v>
      </c>
      <c r="H1735" s="84">
        <f>VLOOKUP($A$1732,Raport4!$B$8:$T$255,8)</f>
        <v>85</v>
      </c>
      <c r="I1735" s="84">
        <f>VLOOKUP($A$1732,Raport4!$B$8:$T$255,9)</f>
        <v>85.5</v>
      </c>
      <c r="J1735" s="84">
        <f>VLOOKUP($A$1732,Raport4!$B$8:$T$255,10)</f>
        <v>93</v>
      </c>
      <c r="K1735" s="84">
        <f>VLOOKUP($A$1732,Raport4!$B$8:$T$255,11)</f>
        <v>86</v>
      </c>
      <c r="L1735" s="84">
        <f>VLOOKUP($A$1732,Raport4!$B$8:$T$255,12)</f>
        <v>87</v>
      </c>
      <c r="M1735" s="84">
        <f>VLOOKUP($A$1732,Raport4!$B$8:$T$255,12)</f>
        <v>87</v>
      </c>
      <c r="N1735" s="84">
        <f>VLOOKUP($A$1732,Raport4!$B$8:$T$255,14)</f>
        <v>85</v>
      </c>
      <c r="O1735" s="84">
        <f>VLOOKUP($A$1732,Raport4!$B$8:$T$255,15)</f>
        <v>82</v>
      </c>
      <c r="P1735" s="84">
        <f>VLOOKUP($A$1732,Raport4!$B$8:$T$255,16)</f>
        <v>84</v>
      </c>
      <c r="Q1735" s="84">
        <f>VLOOKUP($A$1732,Raport4!$B$8:$T$255,17)</f>
        <v>86</v>
      </c>
      <c r="R1735" s="84">
        <f>VLOOKUP($A$1732,Raport4!$B$8:$T$255,18)</f>
        <v>85.5</v>
      </c>
      <c r="S1735" s="38">
        <f t="shared" si="953"/>
        <v>1286</v>
      </c>
      <c r="T1735" s="38">
        <f t="shared" si="955"/>
        <v>85.73</v>
      </c>
      <c r="U1735" s="375"/>
      <c r="V1735" s="340"/>
    </row>
    <row r="1736" spans="1:22" ht="15" customHeight="1">
      <c r="A1736" s="361"/>
      <c r="B1736" s="77" t="str">
        <f>VLOOKUP($A$1732,PresensiMIPA!$A$7:$W$360,4)</f>
        <v>3526045707040001</v>
      </c>
      <c r="C1736" s="35" t="s">
        <v>24</v>
      </c>
      <c r="D1736" s="84">
        <f>VLOOKUP($A$1732,Raport5!$B$8:$T$280,4)</f>
        <v>89</v>
      </c>
      <c r="E1736" s="84">
        <f>VLOOKUP($A$1732,Raport5!$B$8:$T$280,5)</f>
        <v>90</v>
      </c>
      <c r="F1736" s="84">
        <f>VLOOKUP($A$1732,Raport5!$B$8:$T$280,6)</f>
        <v>90.5</v>
      </c>
      <c r="G1736" s="84">
        <f>VLOOKUP($A$1732,Raport5!$B$8:$T$280,7)</f>
        <v>85.5</v>
      </c>
      <c r="H1736" s="84">
        <f>VLOOKUP($A$1732,Raport5!$B$8:$T$280,8)</f>
        <v>93</v>
      </c>
      <c r="I1736" s="84">
        <f>VLOOKUP($A$1732,Raport5!$B$8:$T$280,9)</f>
        <v>86</v>
      </c>
      <c r="J1736" s="84">
        <f>VLOOKUP($A$1732,Raport5!$B$8:$T$280,10)</f>
        <v>94</v>
      </c>
      <c r="K1736" s="84">
        <f>VLOOKUP($A$1732,Raport5!$B$8:$T$280,11)</f>
        <v>92</v>
      </c>
      <c r="L1736" s="84">
        <f>VLOOKUP($A$1732,Raport5!$B$8:$T$280,12)</f>
        <v>91.5</v>
      </c>
      <c r="M1736" s="84">
        <f>VLOOKUP($A$1732,Raport5!$B$8:$T$280,13)</f>
        <v>92</v>
      </c>
      <c r="N1736" s="84">
        <f>VLOOKUP($A$1732,Raport5!$B$8:$T$280,14)</f>
        <v>86.5</v>
      </c>
      <c r="O1736" s="84">
        <f>VLOOKUP($A$1732,Raport5!$B$8:$T$280,15)</f>
        <v>87.5</v>
      </c>
      <c r="P1736" s="84">
        <f>VLOOKUP($A$1732,Raport5!$B$8:$T$280,16)</f>
        <v>88</v>
      </c>
      <c r="Q1736" s="84">
        <f>VLOOKUP($A$1732,Raport5!$B$8:$T$280,17)</f>
        <v>80</v>
      </c>
      <c r="R1736" s="84">
        <f>VLOOKUP($A$1732,Raport5!$B$8:$T$280,18)</f>
        <v>85.5</v>
      </c>
      <c r="S1736" s="38">
        <f t="shared" si="953"/>
        <v>1331</v>
      </c>
      <c r="T1736" s="38">
        <f t="shared" si="955"/>
        <v>88.73</v>
      </c>
      <c r="U1736" s="375"/>
      <c r="V1736" s="340"/>
    </row>
    <row r="1737" spans="1:22" ht="15" customHeight="1">
      <c r="A1737" s="361"/>
      <c r="B1737" s="78">
        <f>VLOOKUP($A$1732,PresensiMIPA!$A$7:$W$360,2)</f>
        <v>12392</v>
      </c>
      <c r="C1737" s="35" t="s">
        <v>67</v>
      </c>
      <c r="D1737" s="84">
        <f>VLOOKUP($A$1732,Raport6!$B$8:$T$280,4)</f>
        <v>93.5</v>
      </c>
      <c r="E1737" s="84">
        <f>VLOOKUP($A$1732,Raport6!$B$8:$T$280,5)</f>
        <v>93</v>
      </c>
      <c r="F1737" s="84">
        <f>VLOOKUP($A$1732,Raport6!$B$8:$T$280,6)</f>
        <v>92</v>
      </c>
      <c r="G1737" s="84">
        <f>VLOOKUP($A$1732,Raport6!$B$8:$T$280,7)</f>
        <v>87</v>
      </c>
      <c r="H1737" s="84">
        <f>VLOOKUP($A$1732,Raport6!$B$8:$T$280,8)</f>
        <v>93</v>
      </c>
      <c r="I1737" s="84">
        <f>VLOOKUP($A$1732,Raport6!$B$8:$T$280,9)</f>
        <v>88</v>
      </c>
      <c r="J1737" s="84">
        <f>VLOOKUP($A$1732,Raport6!$B$8:$T$280,10)</f>
        <v>96</v>
      </c>
      <c r="K1737" s="84">
        <f>VLOOKUP($A$1732,Raport6!$B$8:$T$280,11)</f>
        <v>95</v>
      </c>
      <c r="L1737" s="84">
        <f>VLOOKUP($A$1732,Raport6!$B$8:$T$280,12)</f>
        <v>92.5</v>
      </c>
      <c r="M1737" s="84">
        <f>VLOOKUP($A$1732,Raport6!$B$8:$T$280,13)</f>
        <v>96</v>
      </c>
      <c r="N1737" s="84">
        <f>VLOOKUP($A$1732,Raport6!$B$8:$T$280,14)</f>
        <v>87</v>
      </c>
      <c r="O1737" s="84">
        <f>VLOOKUP($A$1732,Raport6!$B$8:$T$280,15)</f>
        <v>89</v>
      </c>
      <c r="P1737" s="84">
        <f>VLOOKUP($A$1732,Raport6!$B$8:$T$280,16)</f>
        <v>90</v>
      </c>
      <c r="Q1737" s="84">
        <f>VLOOKUP($A$1732,Raport6!$B$8:$T$280,17)</f>
        <v>80</v>
      </c>
      <c r="R1737" s="84">
        <f>VLOOKUP($A$1732,Raport6!$B$8:$T$280,18)</f>
        <v>85</v>
      </c>
      <c r="S1737" s="38">
        <f t="shared" si="953"/>
        <v>1357</v>
      </c>
      <c r="T1737" s="38">
        <f t="shared" si="955"/>
        <v>90.47</v>
      </c>
      <c r="U1737" s="375"/>
      <c r="V1737" s="340"/>
    </row>
    <row r="1738" spans="1:22" ht="15" customHeight="1">
      <c r="A1738" s="361"/>
      <c r="B1738" s="78" t="str">
        <f>VLOOKUP($A$1732,PresensiMIPA!$A$7:$W$360,3)</f>
        <v>0043352778</v>
      </c>
      <c r="C1738" s="28" t="s">
        <v>21</v>
      </c>
      <c r="D1738" s="40">
        <f t="shared" ref="D1738:S1738" si="956">ROUND(((D1732+D1733+D1734+D1735+D1736+D1737)/6),2)</f>
        <v>83.67</v>
      </c>
      <c r="E1738" s="40">
        <f t="shared" si="956"/>
        <v>83.42</v>
      </c>
      <c r="F1738" s="40">
        <f t="shared" si="956"/>
        <v>84.42</v>
      </c>
      <c r="G1738" s="40">
        <f t="shared" si="956"/>
        <v>80.25</v>
      </c>
      <c r="H1738" s="40">
        <f t="shared" si="956"/>
        <v>88.5</v>
      </c>
      <c r="I1738" s="40">
        <f t="shared" si="956"/>
        <v>84.08</v>
      </c>
      <c r="J1738" s="40">
        <f t="shared" si="956"/>
        <v>90.08</v>
      </c>
      <c r="K1738" s="40">
        <f t="shared" si="956"/>
        <v>87.42</v>
      </c>
      <c r="L1738" s="40">
        <f t="shared" si="956"/>
        <v>86.5</v>
      </c>
      <c r="M1738" s="40">
        <f t="shared" ref="M1738" si="957">ROUND(((M1732+M1733+M1734+M1735+M1736+M1737)/6),2)</f>
        <v>85.75</v>
      </c>
      <c r="N1738" s="40">
        <f t="shared" si="956"/>
        <v>83.67</v>
      </c>
      <c r="O1738" s="40">
        <f t="shared" si="956"/>
        <v>82.17</v>
      </c>
      <c r="P1738" s="40">
        <f t="shared" si="956"/>
        <v>84.17</v>
      </c>
      <c r="Q1738" s="40">
        <f t="shared" si="956"/>
        <v>80.83</v>
      </c>
      <c r="R1738" s="40">
        <f t="shared" si="956"/>
        <v>83.75</v>
      </c>
      <c r="S1738" s="39">
        <f t="shared" si="956"/>
        <v>1268.67</v>
      </c>
      <c r="T1738" s="40">
        <f t="shared" si="955"/>
        <v>84.58</v>
      </c>
      <c r="U1738" s="375"/>
      <c r="V1738" s="340"/>
    </row>
    <row r="1739" spans="1:22" ht="15" customHeight="1">
      <c r="A1739" s="361"/>
      <c r="B1739" s="78"/>
      <c r="C1739" s="28" t="s">
        <v>206</v>
      </c>
      <c r="D1739" s="79">
        <f>VLOOKUP($A$1732,'Nilai USP'!$B$8:$T$280,4)</f>
        <v>96</v>
      </c>
      <c r="E1739" s="79">
        <f>VLOOKUP($A$1732,'Nilai USP'!$B$8:$T$280,5)</f>
        <v>86.92307692307692</v>
      </c>
      <c r="F1739" s="79">
        <f>VLOOKUP($A$1732,'Nilai USP'!$B$8:$T$280,6)</f>
        <v>92</v>
      </c>
      <c r="G1739" s="79">
        <f>VLOOKUP($A$1732,'Nilai USP'!$B$8:$T$280,7)</f>
        <v>82</v>
      </c>
      <c r="H1739" s="79">
        <f>VLOOKUP($A$1732,'Nilai USP'!$B$8:$T$280,8)</f>
        <v>84</v>
      </c>
      <c r="I1739" s="79">
        <f>VLOOKUP($A$1732,'Nilai USP'!$B$8:$T$280,9)</f>
        <v>94</v>
      </c>
      <c r="J1739" s="79">
        <f>VLOOKUP($A$1732,'Nilai USP'!$B$8:$T$280,10)</f>
        <v>96</v>
      </c>
      <c r="K1739" s="79">
        <f>VLOOKUP($A$1732,'Nilai USP'!$B$8:$T$280,11)</f>
        <v>95</v>
      </c>
      <c r="L1739" s="79">
        <f>VLOOKUP($A$1732,'Nilai USP'!$B$8:$T$280,12)</f>
        <v>86</v>
      </c>
      <c r="M1739" s="79">
        <f>VLOOKUP($A$1732,'Nilai USP'!$B$8:$T$280,13)</f>
        <v>94.705882352941174</v>
      </c>
      <c r="N1739" s="79">
        <f>VLOOKUP($A$1732,'Nilai USP'!$B$8:$T$280,14)</f>
        <v>88</v>
      </c>
      <c r="O1739" s="79">
        <f>VLOOKUP($A$1732,'Nilai USP'!$B$8:$T$280,15)</f>
        <v>84</v>
      </c>
      <c r="P1739" s="79">
        <f>VLOOKUP($A$1732,'Nilai USP'!$B$8:$T$280,16)</f>
        <v>89</v>
      </c>
      <c r="Q1739" s="79">
        <f>VLOOKUP($A$1732,'Nilai USP'!$B$8:$T$280,17)</f>
        <v>82</v>
      </c>
      <c r="R1739" s="79">
        <f>VLOOKUP($A$1732,'Nilai USP'!$B$8:$T$280,18)</f>
        <v>88</v>
      </c>
      <c r="S1739" s="38">
        <f t="shared" ref="S1739:S1746" si="958">SUM(D1739:R1739)</f>
        <v>1337.6289592760181</v>
      </c>
      <c r="T1739" s="38">
        <f t="shared" si="955"/>
        <v>89.18</v>
      </c>
      <c r="U1739" s="375"/>
      <c r="V1739" s="340"/>
    </row>
    <row r="1740" spans="1:22" ht="15" customHeight="1" thickBot="1">
      <c r="A1740" s="362"/>
      <c r="B1740" s="29"/>
      <c r="C1740" s="37" t="s">
        <v>205</v>
      </c>
      <c r="D1740" s="41">
        <f t="shared" ref="D1740:R1740" si="959">ROUND((D1738*$V$6+D1739*$V$7),0)</f>
        <v>90</v>
      </c>
      <c r="E1740" s="41">
        <f t="shared" si="959"/>
        <v>85</v>
      </c>
      <c r="F1740" s="41">
        <f t="shared" si="959"/>
        <v>88</v>
      </c>
      <c r="G1740" s="41">
        <f t="shared" si="959"/>
        <v>81</v>
      </c>
      <c r="H1740" s="41">
        <f t="shared" si="959"/>
        <v>86</v>
      </c>
      <c r="I1740" s="41">
        <f t="shared" si="959"/>
        <v>89</v>
      </c>
      <c r="J1740" s="41">
        <f t="shared" si="959"/>
        <v>93</v>
      </c>
      <c r="K1740" s="41">
        <f t="shared" si="959"/>
        <v>91</v>
      </c>
      <c r="L1740" s="41">
        <f t="shared" si="959"/>
        <v>86</v>
      </c>
      <c r="M1740" s="41">
        <f t="shared" si="959"/>
        <v>90</v>
      </c>
      <c r="N1740" s="41">
        <f t="shared" si="959"/>
        <v>86</v>
      </c>
      <c r="O1740" s="41">
        <f t="shared" si="959"/>
        <v>83</v>
      </c>
      <c r="P1740" s="41">
        <f t="shared" si="959"/>
        <v>87</v>
      </c>
      <c r="Q1740" s="41">
        <f t="shared" si="959"/>
        <v>81</v>
      </c>
      <c r="R1740" s="41">
        <f t="shared" si="959"/>
        <v>86</v>
      </c>
      <c r="S1740" s="41">
        <f t="shared" si="958"/>
        <v>1302</v>
      </c>
      <c r="T1740" s="41">
        <f t="shared" si="955"/>
        <v>86.8</v>
      </c>
      <c r="U1740" s="376"/>
      <c r="V1740" s="341"/>
    </row>
    <row r="1741" spans="1:22" ht="15" customHeight="1" thickTop="1">
      <c r="A1741" s="377">
        <v>193</v>
      </c>
      <c r="B1741" s="26"/>
      <c r="C1741" s="34" t="s">
        <v>34</v>
      </c>
      <c r="D1741" s="83">
        <f>VLOOKUP($A$1741,Raport1!$B$8:$T$280,4)</f>
        <v>75.5</v>
      </c>
      <c r="E1741" s="83">
        <f>VLOOKUP($A$1741,Raport1!$B$8:$T$280,5)</f>
        <v>75</v>
      </c>
      <c r="F1741" s="83">
        <f>VLOOKUP($A$1741,Raport1!$B$8:$T$280,6)</f>
        <v>74</v>
      </c>
      <c r="G1741" s="83">
        <f>VLOOKUP($A$1741,Raport1!$B$8:$T$280,7)</f>
        <v>70</v>
      </c>
      <c r="H1741" s="83">
        <f>VLOOKUP($A$1741,Raport1!$B$8:$T$280,8)</f>
        <v>82</v>
      </c>
      <c r="I1741" s="83">
        <f>VLOOKUP($A$1741,Raport1!$B$8:$T$280,9)</f>
        <v>76.5</v>
      </c>
      <c r="J1741" s="83">
        <f>VLOOKUP($A$1741,Raport1!$B$8:$T$280,10)</f>
        <v>87</v>
      </c>
      <c r="K1741" s="83">
        <f>VLOOKUP($A$1741,Raport1!$B$8:$T$280,11)</f>
        <v>81</v>
      </c>
      <c r="L1741" s="83">
        <f>VLOOKUP($A$1741,Raport1!$B$8:$T$280,12)</f>
        <v>80</v>
      </c>
      <c r="M1741" s="83">
        <f>VLOOKUP($A$1741,Raport1!$B$8:$T$280,13)</f>
        <v>74.5</v>
      </c>
      <c r="N1741" s="83">
        <f>VLOOKUP($A$1741,Raport1!$B$8:$T$280,14)</f>
        <v>75</v>
      </c>
      <c r="O1741" s="83">
        <f>VLOOKUP($A$1741,Raport1!$B$8:$T$280,15)</f>
        <v>75.5</v>
      </c>
      <c r="P1741" s="83">
        <f>VLOOKUP($A$1741,Raport1!$B$8:$T$280,16)</f>
        <v>77</v>
      </c>
      <c r="Q1741" s="83">
        <f>VLOOKUP($A$1741,Raport1!$B$8:$T$280,17)</f>
        <v>76.5</v>
      </c>
      <c r="R1741" s="83">
        <f>VLOOKUP($A$1741,Raport1!$B$8:$T$280,18)</f>
        <v>74</v>
      </c>
      <c r="S1741" s="80">
        <f t="shared" si="958"/>
        <v>1153.5</v>
      </c>
      <c r="T1741" s="80">
        <f t="shared" ref="T1741:T1749" si="960">ROUND(S1741/COUNT(D1741:R1741),2)</f>
        <v>76.900000000000006</v>
      </c>
      <c r="U1741" s="337" t="s">
        <v>203</v>
      </c>
      <c r="V1741" s="340" t="s">
        <v>33</v>
      </c>
    </row>
    <row r="1742" spans="1:22" ht="15" customHeight="1">
      <c r="A1742" s="361"/>
      <c r="B1742" s="26"/>
      <c r="C1742" s="35" t="s">
        <v>35</v>
      </c>
      <c r="D1742" s="84">
        <f>VLOOKUP($A$1741,Raport2!$B$8:$T$280,4)</f>
        <v>78</v>
      </c>
      <c r="E1742" s="84">
        <f>VLOOKUP($A$1741,Raport2!$B$8:$T$280,5)</f>
        <v>76</v>
      </c>
      <c r="F1742" s="84">
        <f>VLOOKUP($A$1741,Raport2!$B$8:$T$280,6)</f>
        <v>75.5</v>
      </c>
      <c r="G1742" s="84">
        <f>VLOOKUP($A$1741,Raport2!$B$8:$T$280,7)</f>
        <v>78</v>
      </c>
      <c r="H1742" s="84">
        <f>VLOOKUP($A$1741,Raport2!$B$8:$T$280,8)</f>
        <v>82</v>
      </c>
      <c r="I1742" s="84">
        <f>VLOOKUP($A$1741,Raport2!$B$8:$T$280,9)</f>
        <v>81.5</v>
      </c>
      <c r="J1742" s="84">
        <f>VLOOKUP($A$1741,Raport2!$B$8:$T$280,10)</f>
        <v>87</v>
      </c>
      <c r="K1742" s="84">
        <f>VLOOKUP($A$1741,Raport2!$B$8:$T$280,11)</f>
        <v>82.5</v>
      </c>
      <c r="L1742" s="84">
        <f>VLOOKUP($A$1741,Raport2!$B$8:$T$280,12)</f>
        <v>82</v>
      </c>
      <c r="M1742" s="84">
        <f>VLOOKUP($A$1741,Raport2!$B$8:$T$280,13)</f>
        <v>76.5</v>
      </c>
      <c r="N1742" s="84">
        <f>VLOOKUP($A$1741,Raport2!$B$8:$T$280,14)</f>
        <v>82</v>
      </c>
      <c r="O1742" s="84">
        <f>VLOOKUP($A$1741,Raport2!$B$8:$T$280,15)</f>
        <v>77</v>
      </c>
      <c r="P1742" s="84">
        <f>VLOOKUP($A$1741,Raport2!$B$8:$T$280,16)</f>
        <v>80.5</v>
      </c>
      <c r="Q1742" s="84">
        <f>VLOOKUP($A$1741,Raport2!$B$8:$T$280,17)</f>
        <v>80</v>
      </c>
      <c r="R1742" s="84">
        <f>VLOOKUP($A$1741,Raport2!$B$8:$T$280,18)</f>
        <v>80.5</v>
      </c>
      <c r="S1742" s="38">
        <f t="shared" si="958"/>
        <v>1199</v>
      </c>
      <c r="T1742" s="38">
        <f t="shared" si="960"/>
        <v>79.930000000000007</v>
      </c>
      <c r="U1742" s="375"/>
      <c r="V1742" s="340"/>
    </row>
    <row r="1743" spans="1:22" ht="15" customHeight="1">
      <c r="A1743" s="361"/>
      <c r="B1743" s="342" t="str">
        <f>VLOOKUP($A$1741,PresensiMIPA!$A$7:$W$360,7)</f>
        <v>NUR ANI</v>
      </c>
      <c r="C1743" s="35" t="s">
        <v>22</v>
      </c>
      <c r="D1743" s="84">
        <f>VLOOKUP($A$1741,Raport3!$B$8:$T$280,4)</f>
        <v>80.5</v>
      </c>
      <c r="E1743" s="84">
        <f>VLOOKUP($A$1741,Raport3!$B$8:$T$280,5)</f>
        <v>79</v>
      </c>
      <c r="F1743" s="84">
        <f>VLOOKUP($A$1741,Raport3!$B$8:$T$280,6)</f>
        <v>85</v>
      </c>
      <c r="G1743" s="84">
        <f>VLOOKUP($A$1741,Raport3!$B$8:$T$280,7)</f>
        <v>81</v>
      </c>
      <c r="H1743" s="84">
        <f>VLOOKUP($A$1741,Raport3!$B$8:$T$280,8)</f>
        <v>80</v>
      </c>
      <c r="I1743" s="84">
        <f>VLOOKUP($A$1741,Raport3!$B$8:$T$280,9)</f>
        <v>84</v>
      </c>
      <c r="J1743" s="84">
        <f>VLOOKUP($A$1741,Raport3!$B$8:$T$280,10)</f>
        <v>90</v>
      </c>
      <c r="K1743" s="84">
        <f>VLOOKUP($A$1741,Raport3!$B$8:$T$280,11)</f>
        <v>84</v>
      </c>
      <c r="L1743" s="84">
        <f>VLOOKUP($A$1741,Raport3!$B$8:$T$280,12)</f>
        <v>81.5</v>
      </c>
      <c r="M1743" s="84">
        <f>VLOOKUP($A$1741,Raport3!$B$8:$T$280,13)</f>
        <v>83</v>
      </c>
      <c r="N1743" s="84">
        <f>VLOOKUP($A$1741,Raport3!$B$8:$T$280,14)</f>
        <v>84</v>
      </c>
      <c r="O1743" s="84">
        <f>VLOOKUP($A$1741,Raport3!$B$8:$T$280,15)</f>
        <v>77.5</v>
      </c>
      <c r="P1743" s="84">
        <f>VLOOKUP($A$1741,Raport3!$B$8:$T$280,16)</f>
        <v>80.5</v>
      </c>
      <c r="Q1743" s="84">
        <f>VLOOKUP($A$1741,Raport3!$B$8:$T$280,17)</f>
        <v>83.5</v>
      </c>
      <c r="R1743" s="84">
        <f>VLOOKUP($A$1741,Raport3!$B$8:$T$280,18)</f>
        <v>82</v>
      </c>
      <c r="S1743" s="38">
        <f t="shared" si="958"/>
        <v>1235.5</v>
      </c>
      <c r="T1743" s="38">
        <f t="shared" si="960"/>
        <v>82.37</v>
      </c>
      <c r="U1743" s="375"/>
      <c r="V1743" s="340"/>
    </row>
    <row r="1744" spans="1:22" ht="15" customHeight="1">
      <c r="A1744" s="361"/>
      <c r="B1744" s="342"/>
      <c r="C1744" s="35" t="s">
        <v>23</v>
      </c>
      <c r="D1744" s="84">
        <f>VLOOKUP($A$1741,Raport4!$B$8:$T$255,4)</f>
        <v>88.5</v>
      </c>
      <c r="E1744" s="84">
        <f>VLOOKUP($A$1741,Raport4!$B$8:$T$255,5)</f>
        <v>82</v>
      </c>
      <c r="F1744" s="84">
        <f>VLOOKUP($A$1741,Raport4!$B$8:$T$255,6)</f>
        <v>85</v>
      </c>
      <c r="G1744" s="84">
        <f>VLOOKUP($A$1741,Raport4!$B$8:$T$255,7)</f>
        <v>82</v>
      </c>
      <c r="H1744" s="84">
        <f>VLOOKUP($A$1741,Raport4!$B$8:$T$255,8)</f>
        <v>80</v>
      </c>
      <c r="I1744" s="84">
        <f>VLOOKUP($A$1741,Raport4!$B$8:$T$255,9)</f>
        <v>84.5</v>
      </c>
      <c r="J1744" s="84">
        <f>VLOOKUP($A$1741,Raport4!$B$8:$T$255,10)</f>
        <v>92.5</v>
      </c>
      <c r="K1744" s="84">
        <f>VLOOKUP($A$1741,Raport4!$B$8:$T$255,11)</f>
        <v>86</v>
      </c>
      <c r="L1744" s="84">
        <f>VLOOKUP($A$1741,Raport4!$B$8:$T$255,12)</f>
        <v>85.5</v>
      </c>
      <c r="M1744" s="84">
        <f>VLOOKUP($A$1741,Raport4!$B$8:$T$255,12)</f>
        <v>85.5</v>
      </c>
      <c r="N1744" s="84">
        <f>VLOOKUP($A$1741,Raport4!$B$8:$T$255,14)</f>
        <v>84.5</v>
      </c>
      <c r="O1744" s="84">
        <f>VLOOKUP($A$1741,Raport4!$B$8:$T$255,15)</f>
        <v>80</v>
      </c>
      <c r="P1744" s="84">
        <f>VLOOKUP($A$1741,Raport4!$B$8:$T$255,16)</f>
        <v>84</v>
      </c>
      <c r="Q1744" s="84">
        <f>VLOOKUP($A$1741,Raport4!$B$8:$T$255,17)</f>
        <v>87</v>
      </c>
      <c r="R1744" s="84">
        <f>VLOOKUP($A$1741,Raport4!$B$8:$T$255,18)</f>
        <v>84.5</v>
      </c>
      <c r="S1744" s="38">
        <f t="shared" si="958"/>
        <v>1271.5</v>
      </c>
      <c r="T1744" s="38">
        <f t="shared" si="960"/>
        <v>84.77</v>
      </c>
      <c r="U1744" s="375"/>
      <c r="V1744" s="340"/>
    </row>
    <row r="1745" spans="1:22" ht="15" customHeight="1">
      <c r="A1745" s="361"/>
      <c r="B1745" s="77" t="str">
        <f>VLOOKUP($A$1741,PresensiMIPA!$A$7:$W$360,4)</f>
        <v>3526035507020001</v>
      </c>
      <c r="C1745" s="35" t="s">
        <v>24</v>
      </c>
      <c r="D1745" s="84">
        <f>VLOOKUP($A$1741,Raport5!$B$8:$T$280,4)</f>
        <v>86</v>
      </c>
      <c r="E1745" s="84">
        <f>VLOOKUP($A$1741,Raport5!$B$8:$T$280,5)</f>
        <v>89.5</v>
      </c>
      <c r="F1745" s="84">
        <f>VLOOKUP($A$1741,Raport5!$B$8:$T$280,6)</f>
        <v>81.5</v>
      </c>
      <c r="G1745" s="84">
        <f>VLOOKUP($A$1741,Raport5!$B$8:$T$280,7)</f>
        <v>85.5</v>
      </c>
      <c r="H1745" s="84">
        <f>VLOOKUP($A$1741,Raport5!$B$8:$T$280,8)</f>
        <v>93.5</v>
      </c>
      <c r="I1745" s="84">
        <f>VLOOKUP($A$1741,Raport5!$B$8:$T$280,9)</f>
        <v>85.5</v>
      </c>
      <c r="J1745" s="84">
        <f>VLOOKUP($A$1741,Raport5!$B$8:$T$280,10)</f>
        <v>94</v>
      </c>
      <c r="K1745" s="84">
        <f>VLOOKUP($A$1741,Raport5!$B$8:$T$280,11)</f>
        <v>92</v>
      </c>
      <c r="L1745" s="84">
        <f>VLOOKUP($A$1741,Raport5!$B$8:$T$280,12)</f>
        <v>88.5</v>
      </c>
      <c r="M1745" s="84">
        <f>VLOOKUP($A$1741,Raport5!$B$8:$T$280,13)</f>
        <v>88</v>
      </c>
      <c r="N1745" s="84">
        <f>VLOOKUP($A$1741,Raport5!$B$8:$T$280,14)</f>
        <v>88</v>
      </c>
      <c r="O1745" s="84">
        <f>VLOOKUP($A$1741,Raport5!$B$8:$T$280,15)</f>
        <v>88.5</v>
      </c>
      <c r="P1745" s="84">
        <f>VLOOKUP($A$1741,Raport5!$B$8:$T$280,16)</f>
        <v>85.5</v>
      </c>
      <c r="Q1745" s="84">
        <f>VLOOKUP($A$1741,Raport5!$B$8:$T$280,17)</f>
        <v>88</v>
      </c>
      <c r="R1745" s="84">
        <f>VLOOKUP($A$1741,Raport5!$B$8:$T$280,18)</f>
        <v>84</v>
      </c>
      <c r="S1745" s="38">
        <f t="shared" si="958"/>
        <v>1318</v>
      </c>
      <c r="T1745" s="38">
        <f t="shared" si="960"/>
        <v>87.87</v>
      </c>
      <c r="U1745" s="375"/>
      <c r="V1745" s="340"/>
    </row>
    <row r="1746" spans="1:22" ht="15" customHeight="1">
      <c r="A1746" s="361"/>
      <c r="B1746" s="78">
        <f>VLOOKUP($A$1741,PresensiMIPA!$A$7:$W$360,2)</f>
        <v>12405</v>
      </c>
      <c r="C1746" s="35" t="s">
        <v>67</v>
      </c>
      <c r="D1746" s="84">
        <f>VLOOKUP($A$1741,Raport6!$B$8:$T$280,4)</f>
        <v>91</v>
      </c>
      <c r="E1746" s="84">
        <f>VLOOKUP($A$1741,Raport6!$B$8:$T$280,5)</f>
        <v>92.5</v>
      </c>
      <c r="F1746" s="84">
        <f>VLOOKUP($A$1741,Raport6!$B$8:$T$280,6)</f>
        <v>84</v>
      </c>
      <c r="G1746" s="84">
        <f>VLOOKUP($A$1741,Raport6!$B$8:$T$280,7)</f>
        <v>86.5</v>
      </c>
      <c r="H1746" s="84">
        <f>VLOOKUP($A$1741,Raport6!$B$8:$T$280,8)</f>
        <v>94</v>
      </c>
      <c r="I1746" s="84">
        <f>VLOOKUP($A$1741,Raport6!$B$8:$T$280,9)</f>
        <v>87</v>
      </c>
      <c r="J1746" s="84">
        <f>VLOOKUP($A$1741,Raport6!$B$8:$T$280,10)</f>
        <v>96</v>
      </c>
      <c r="K1746" s="84">
        <f>VLOOKUP($A$1741,Raport6!$B$8:$T$280,11)</f>
        <v>95</v>
      </c>
      <c r="L1746" s="84">
        <f>VLOOKUP($A$1741,Raport6!$B$8:$T$280,12)</f>
        <v>90</v>
      </c>
      <c r="M1746" s="84">
        <f>VLOOKUP($A$1741,Raport6!$B$8:$T$280,13)</f>
        <v>92</v>
      </c>
      <c r="N1746" s="84">
        <f>VLOOKUP($A$1741,Raport6!$B$8:$T$280,14)</f>
        <v>88</v>
      </c>
      <c r="O1746" s="84">
        <f>VLOOKUP($A$1741,Raport6!$B$8:$T$280,15)</f>
        <v>88</v>
      </c>
      <c r="P1746" s="84">
        <f>VLOOKUP($A$1741,Raport6!$B$8:$T$280,16)</f>
        <v>91</v>
      </c>
      <c r="Q1746" s="84">
        <f>VLOOKUP($A$1741,Raport6!$B$8:$T$280,17)</f>
        <v>88</v>
      </c>
      <c r="R1746" s="84">
        <f>VLOOKUP($A$1741,Raport6!$B$8:$T$280,18)</f>
        <v>84.5</v>
      </c>
      <c r="S1746" s="38">
        <f t="shared" si="958"/>
        <v>1347.5</v>
      </c>
      <c r="T1746" s="38">
        <f t="shared" si="960"/>
        <v>89.83</v>
      </c>
      <c r="U1746" s="375"/>
      <c r="V1746" s="340"/>
    </row>
    <row r="1747" spans="1:22" ht="15" customHeight="1">
      <c r="A1747" s="361"/>
      <c r="B1747" s="78" t="str">
        <f>VLOOKUP($A$1741,PresensiMIPA!$A$7:$W$360,3)</f>
        <v>0027225359</v>
      </c>
      <c r="C1747" s="28" t="s">
        <v>21</v>
      </c>
      <c r="D1747" s="40">
        <f t="shared" ref="D1747:S1747" si="961">ROUND(((D1741+D1742+D1743+D1744+D1745+D1746)/6),2)</f>
        <v>83.25</v>
      </c>
      <c r="E1747" s="40">
        <f t="shared" si="961"/>
        <v>82.33</v>
      </c>
      <c r="F1747" s="40">
        <f t="shared" si="961"/>
        <v>80.83</v>
      </c>
      <c r="G1747" s="40">
        <f t="shared" si="961"/>
        <v>80.5</v>
      </c>
      <c r="H1747" s="40">
        <f t="shared" si="961"/>
        <v>85.25</v>
      </c>
      <c r="I1747" s="40">
        <f t="shared" si="961"/>
        <v>83.17</v>
      </c>
      <c r="J1747" s="40">
        <f t="shared" si="961"/>
        <v>91.08</v>
      </c>
      <c r="K1747" s="40">
        <f t="shared" si="961"/>
        <v>86.75</v>
      </c>
      <c r="L1747" s="40">
        <f t="shared" si="961"/>
        <v>84.58</v>
      </c>
      <c r="M1747" s="40">
        <f t="shared" ref="M1747" si="962">ROUND(((M1741+M1742+M1743+M1744+M1745+M1746)/6),2)</f>
        <v>83.25</v>
      </c>
      <c r="N1747" s="40">
        <f t="shared" si="961"/>
        <v>83.58</v>
      </c>
      <c r="O1747" s="40">
        <f t="shared" si="961"/>
        <v>81.08</v>
      </c>
      <c r="P1747" s="40">
        <f t="shared" si="961"/>
        <v>83.08</v>
      </c>
      <c r="Q1747" s="40">
        <f t="shared" si="961"/>
        <v>83.83</v>
      </c>
      <c r="R1747" s="40">
        <f t="shared" si="961"/>
        <v>81.58</v>
      </c>
      <c r="S1747" s="39">
        <f t="shared" si="961"/>
        <v>1254.17</v>
      </c>
      <c r="T1747" s="40">
        <f t="shared" si="960"/>
        <v>83.61</v>
      </c>
      <c r="U1747" s="375"/>
      <c r="V1747" s="340"/>
    </row>
    <row r="1748" spans="1:22" ht="15" customHeight="1">
      <c r="A1748" s="361"/>
      <c r="B1748" s="78"/>
      <c r="C1748" s="28" t="s">
        <v>206</v>
      </c>
      <c r="D1748" s="79">
        <f>VLOOKUP($A$1741,'Nilai USP'!$B$8:$T$280,4)</f>
        <v>94</v>
      </c>
      <c r="E1748" s="79">
        <f>VLOOKUP($A$1741,'Nilai USP'!$B$8:$T$280,5)</f>
        <v>86.15384615384616</v>
      </c>
      <c r="F1748" s="79">
        <f>VLOOKUP($A$1741,'Nilai USP'!$B$8:$T$280,6)</f>
        <v>89</v>
      </c>
      <c r="G1748" s="79">
        <f>VLOOKUP($A$1741,'Nilai USP'!$B$8:$T$280,7)</f>
        <v>84</v>
      </c>
      <c r="H1748" s="79">
        <f>VLOOKUP($A$1741,'Nilai USP'!$B$8:$T$280,8)</f>
        <v>83</v>
      </c>
      <c r="I1748" s="79">
        <f>VLOOKUP($A$1741,'Nilai USP'!$B$8:$T$280,9)</f>
        <v>91</v>
      </c>
      <c r="J1748" s="79">
        <f>VLOOKUP($A$1741,'Nilai USP'!$B$8:$T$280,10)</f>
        <v>85</v>
      </c>
      <c r="K1748" s="79">
        <f>VLOOKUP($A$1741,'Nilai USP'!$B$8:$T$280,11)</f>
        <v>91</v>
      </c>
      <c r="L1748" s="79">
        <f>VLOOKUP($A$1741,'Nilai USP'!$B$8:$T$280,12)</f>
        <v>88</v>
      </c>
      <c r="M1748" s="79">
        <f>VLOOKUP($A$1741,'Nilai USP'!$B$8:$T$280,13)</f>
        <v>96.470588235294116</v>
      </c>
      <c r="N1748" s="79">
        <f>VLOOKUP($A$1741,'Nilai USP'!$B$8:$T$280,14)</f>
        <v>88</v>
      </c>
      <c r="O1748" s="79">
        <f>VLOOKUP($A$1741,'Nilai USP'!$B$8:$T$280,15)</f>
        <v>75</v>
      </c>
      <c r="P1748" s="79">
        <f>VLOOKUP($A$1741,'Nilai USP'!$B$8:$T$280,16)</f>
        <v>78</v>
      </c>
      <c r="Q1748" s="79">
        <f>VLOOKUP($A$1741,'Nilai USP'!$B$8:$T$280,17)</f>
        <v>83</v>
      </c>
      <c r="R1748" s="79">
        <f>VLOOKUP($A$1741,'Nilai USP'!$B$8:$T$280,18)</f>
        <v>88</v>
      </c>
      <c r="S1748" s="38">
        <f t="shared" ref="S1748:S1755" si="963">SUM(D1748:R1748)</f>
        <v>1299.6244343891403</v>
      </c>
      <c r="T1748" s="38">
        <f t="shared" si="960"/>
        <v>86.64</v>
      </c>
      <c r="U1748" s="375"/>
      <c r="V1748" s="340"/>
    </row>
    <row r="1749" spans="1:22" ht="15" customHeight="1" thickBot="1">
      <c r="A1749" s="362"/>
      <c r="B1749" s="29"/>
      <c r="C1749" s="37" t="s">
        <v>205</v>
      </c>
      <c r="D1749" s="41">
        <f t="shared" ref="D1749:R1749" si="964">ROUND((D1747*$V$6+D1748*$V$7),0)</f>
        <v>89</v>
      </c>
      <c r="E1749" s="41">
        <f t="shared" si="964"/>
        <v>84</v>
      </c>
      <c r="F1749" s="41">
        <f t="shared" si="964"/>
        <v>85</v>
      </c>
      <c r="G1749" s="41">
        <f t="shared" si="964"/>
        <v>82</v>
      </c>
      <c r="H1749" s="41">
        <f t="shared" si="964"/>
        <v>84</v>
      </c>
      <c r="I1749" s="41">
        <f t="shared" si="964"/>
        <v>87</v>
      </c>
      <c r="J1749" s="41">
        <f t="shared" si="964"/>
        <v>88</v>
      </c>
      <c r="K1749" s="41">
        <f t="shared" si="964"/>
        <v>89</v>
      </c>
      <c r="L1749" s="41">
        <f t="shared" si="964"/>
        <v>86</v>
      </c>
      <c r="M1749" s="41">
        <f t="shared" si="964"/>
        <v>90</v>
      </c>
      <c r="N1749" s="41">
        <f t="shared" si="964"/>
        <v>86</v>
      </c>
      <c r="O1749" s="41">
        <f t="shared" si="964"/>
        <v>78</v>
      </c>
      <c r="P1749" s="41">
        <f t="shared" si="964"/>
        <v>81</v>
      </c>
      <c r="Q1749" s="41">
        <f t="shared" si="964"/>
        <v>83</v>
      </c>
      <c r="R1749" s="41">
        <f t="shared" si="964"/>
        <v>85</v>
      </c>
      <c r="S1749" s="41">
        <f t="shared" si="963"/>
        <v>1277</v>
      </c>
      <c r="T1749" s="41">
        <f t="shared" si="960"/>
        <v>85.13</v>
      </c>
      <c r="U1749" s="376"/>
      <c r="V1749" s="341"/>
    </row>
    <row r="1750" spans="1:22" ht="15" customHeight="1" thickTop="1">
      <c r="A1750" s="377">
        <v>194</v>
      </c>
      <c r="B1750" s="26"/>
      <c r="C1750" s="34" t="s">
        <v>34</v>
      </c>
      <c r="D1750" s="83">
        <f>VLOOKUP($A$1750,Raport1!$B$8:$T$280,4)</f>
        <v>79</v>
      </c>
      <c r="E1750" s="83">
        <f>VLOOKUP($A$1750,Raport1!$B$8:$T$280,5)</f>
        <v>78</v>
      </c>
      <c r="F1750" s="83">
        <f>VLOOKUP($A$1750,Raport1!$B$8:$T$280,6)</f>
        <v>80.5</v>
      </c>
      <c r="G1750" s="83">
        <f>VLOOKUP($A$1750,Raport1!$B$8:$T$280,7)</f>
        <v>80</v>
      </c>
      <c r="H1750" s="83">
        <f>VLOOKUP($A$1750,Raport1!$B$8:$T$280,8)</f>
        <v>79</v>
      </c>
      <c r="I1750" s="83">
        <f>VLOOKUP($A$1750,Raport1!$B$8:$T$280,9)</f>
        <v>78.5</v>
      </c>
      <c r="J1750" s="83">
        <f>VLOOKUP($A$1750,Raport1!$B$8:$T$280,10)</f>
        <v>85</v>
      </c>
      <c r="K1750" s="83">
        <f>VLOOKUP($A$1750,Raport1!$B$8:$T$280,11)</f>
        <v>82</v>
      </c>
      <c r="L1750" s="83">
        <f>VLOOKUP($A$1750,Raport1!$B$8:$T$280,12)</f>
        <v>82.5</v>
      </c>
      <c r="M1750" s="83">
        <f>VLOOKUP($A$1750,Raport1!$B$8:$T$280,13)</f>
        <v>78</v>
      </c>
      <c r="N1750" s="83">
        <f>VLOOKUP($A$1750,Raport1!$B$8:$T$280,14)</f>
        <v>76.5</v>
      </c>
      <c r="O1750" s="83">
        <f>VLOOKUP($A$1750,Raport1!$B$8:$T$280,15)</f>
        <v>75.5</v>
      </c>
      <c r="P1750" s="83">
        <f>VLOOKUP($A$1750,Raport1!$B$8:$T$280,16)</f>
        <v>79.5</v>
      </c>
      <c r="Q1750" s="83">
        <f>VLOOKUP($A$1750,Raport1!$B$8:$T$280,17)</f>
        <v>79.5</v>
      </c>
      <c r="R1750" s="83">
        <f>VLOOKUP($A$1750,Raport1!$B$8:$T$280,18)</f>
        <v>77.5</v>
      </c>
      <c r="S1750" s="80">
        <f t="shared" si="963"/>
        <v>1191</v>
      </c>
      <c r="T1750" s="80">
        <f t="shared" ref="T1750:T1758" si="965">ROUND(S1750/COUNT(D1750:R1750),2)</f>
        <v>79.400000000000006</v>
      </c>
      <c r="U1750" s="337" t="s">
        <v>203</v>
      </c>
      <c r="V1750" s="340" t="s">
        <v>33</v>
      </c>
    </row>
    <row r="1751" spans="1:22" ht="15" customHeight="1">
      <c r="A1751" s="361"/>
      <c r="B1751" s="26"/>
      <c r="C1751" s="35" t="s">
        <v>35</v>
      </c>
      <c r="D1751" s="84">
        <f>VLOOKUP($A$1750,Raport2!$B$8:$T$280,4)</f>
        <v>81</v>
      </c>
      <c r="E1751" s="84">
        <f>VLOOKUP($A$1750,Raport2!$B$8:$T$280,5)</f>
        <v>81</v>
      </c>
      <c r="F1751" s="84">
        <f>VLOOKUP($A$1750,Raport2!$B$8:$T$280,6)</f>
        <v>82.5</v>
      </c>
      <c r="G1751" s="84">
        <f>VLOOKUP($A$1750,Raport2!$B$8:$T$280,7)</f>
        <v>82</v>
      </c>
      <c r="H1751" s="84">
        <f>VLOOKUP($A$1750,Raport2!$B$8:$T$280,8)</f>
        <v>79</v>
      </c>
      <c r="I1751" s="84">
        <f>VLOOKUP($A$1750,Raport2!$B$8:$T$280,9)</f>
        <v>81.5</v>
      </c>
      <c r="J1751" s="84">
        <f>VLOOKUP($A$1750,Raport2!$B$8:$T$280,10)</f>
        <v>85</v>
      </c>
      <c r="K1751" s="84">
        <f>VLOOKUP($A$1750,Raport2!$B$8:$T$280,11)</f>
        <v>83</v>
      </c>
      <c r="L1751" s="84">
        <f>VLOOKUP($A$1750,Raport2!$B$8:$T$280,12)</f>
        <v>83.5</v>
      </c>
      <c r="M1751" s="84">
        <f>VLOOKUP($A$1750,Raport2!$B$8:$T$280,13)</f>
        <v>79.5</v>
      </c>
      <c r="N1751" s="84">
        <f>VLOOKUP($A$1750,Raport2!$B$8:$T$280,14)</f>
        <v>83</v>
      </c>
      <c r="O1751" s="84">
        <f>VLOOKUP($A$1750,Raport2!$B$8:$T$280,15)</f>
        <v>76.5</v>
      </c>
      <c r="P1751" s="84">
        <f>VLOOKUP($A$1750,Raport2!$B$8:$T$280,16)</f>
        <v>81.5</v>
      </c>
      <c r="Q1751" s="84">
        <f>VLOOKUP($A$1750,Raport2!$B$8:$T$280,17)</f>
        <v>80.5</v>
      </c>
      <c r="R1751" s="84">
        <f>VLOOKUP($A$1750,Raport2!$B$8:$T$280,18)</f>
        <v>85</v>
      </c>
      <c r="S1751" s="38">
        <f t="shared" si="963"/>
        <v>1224.5</v>
      </c>
      <c r="T1751" s="38">
        <f t="shared" si="965"/>
        <v>81.63</v>
      </c>
      <c r="U1751" s="375"/>
      <c r="V1751" s="340"/>
    </row>
    <row r="1752" spans="1:22" ht="15" customHeight="1">
      <c r="A1752" s="361"/>
      <c r="B1752" s="342" t="str">
        <f>VLOOKUP($A$1750,PresensiMIPA!$A$7:$W$360,7)</f>
        <v>NURUL ANISA FITRIYA</v>
      </c>
      <c r="C1752" s="35" t="s">
        <v>22</v>
      </c>
      <c r="D1752" s="84">
        <f>VLOOKUP($A$1750,Raport3!$B$8:$T$280,4)</f>
        <v>81.5</v>
      </c>
      <c r="E1752" s="84">
        <f>VLOOKUP($A$1750,Raport3!$B$8:$T$280,5)</f>
        <v>85</v>
      </c>
      <c r="F1752" s="84">
        <f>VLOOKUP($A$1750,Raport3!$B$8:$T$280,6)</f>
        <v>82.5</v>
      </c>
      <c r="G1752" s="84">
        <f>VLOOKUP($A$1750,Raport3!$B$8:$T$280,7)</f>
        <v>90</v>
      </c>
      <c r="H1752" s="84">
        <f>VLOOKUP($A$1750,Raport3!$B$8:$T$280,8)</f>
        <v>80</v>
      </c>
      <c r="I1752" s="84">
        <f>VLOOKUP($A$1750,Raport3!$B$8:$T$280,9)</f>
        <v>88</v>
      </c>
      <c r="J1752" s="84">
        <f>VLOOKUP($A$1750,Raport3!$B$8:$T$280,10)</f>
        <v>87.5</v>
      </c>
      <c r="K1752" s="84">
        <f>VLOOKUP($A$1750,Raport3!$B$8:$T$280,11)</f>
        <v>84</v>
      </c>
      <c r="L1752" s="84">
        <f>VLOOKUP($A$1750,Raport3!$B$8:$T$280,12)</f>
        <v>80.5</v>
      </c>
      <c r="M1752" s="84">
        <f>VLOOKUP($A$1750,Raport3!$B$8:$T$280,13)</f>
        <v>88</v>
      </c>
      <c r="N1752" s="84">
        <f>VLOOKUP($A$1750,Raport3!$B$8:$T$280,14)</f>
        <v>84</v>
      </c>
      <c r="O1752" s="84">
        <f>VLOOKUP($A$1750,Raport3!$B$8:$T$280,15)</f>
        <v>79.5</v>
      </c>
      <c r="P1752" s="84">
        <f>VLOOKUP($A$1750,Raport3!$B$8:$T$280,16)</f>
        <v>85</v>
      </c>
      <c r="Q1752" s="84">
        <f>VLOOKUP($A$1750,Raport3!$B$8:$T$280,17)</f>
        <v>83</v>
      </c>
      <c r="R1752" s="84">
        <f>VLOOKUP($A$1750,Raport3!$B$8:$T$280,18)</f>
        <v>83.5</v>
      </c>
      <c r="S1752" s="38">
        <f t="shared" si="963"/>
        <v>1262</v>
      </c>
      <c r="T1752" s="38">
        <f t="shared" si="965"/>
        <v>84.13</v>
      </c>
      <c r="U1752" s="375"/>
      <c r="V1752" s="340"/>
    </row>
    <row r="1753" spans="1:22" ht="15" customHeight="1">
      <c r="A1753" s="361"/>
      <c r="B1753" s="342"/>
      <c r="C1753" s="35" t="s">
        <v>23</v>
      </c>
      <c r="D1753" s="84">
        <f>VLOOKUP($A$1750,Raport4!$B$8:$T$255,4)</f>
        <v>80</v>
      </c>
      <c r="E1753" s="84">
        <f>VLOOKUP($A$1750,Raport4!$B$8:$T$255,5)</f>
        <v>89</v>
      </c>
      <c r="F1753" s="84">
        <f>VLOOKUP($A$1750,Raport4!$B$8:$T$255,6)</f>
        <v>84.5</v>
      </c>
      <c r="G1753" s="84">
        <f>VLOOKUP($A$1750,Raport4!$B$8:$T$255,7)</f>
        <v>90</v>
      </c>
      <c r="H1753" s="84">
        <f>VLOOKUP($A$1750,Raport4!$B$8:$T$255,8)</f>
        <v>85</v>
      </c>
      <c r="I1753" s="84">
        <f>VLOOKUP($A$1750,Raport4!$B$8:$T$255,9)</f>
        <v>88.5</v>
      </c>
      <c r="J1753" s="84">
        <f>VLOOKUP($A$1750,Raport4!$B$8:$T$255,10)</f>
        <v>91</v>
      </c>
      <c r="K1753" s="84">
        <f>VLOOKUP($A$1750,Raport4!$B$8:$T$255,11)</f>
        <v>86</v>
      </c>
      <c r="L1753" s="84">
        <f>VLOOKUP($A$1750,Raport4!$B$8:$T$255,12)</f>
        <v>89</v>
      </c>
      <c r="M1753" s="84">
        <f>VLOOKUP($A$1750,Raport4!$B$8:$T$255,12)</f>
        <v>89</v>
      </c>
      <c r="N1753" s="84">
        <f>VLOOKUP($A$1750,Raport4!$B$8:$T$255,14)</f>
        <v>85</v>
      </c>
      <c r="O1753" s="84">
        <f>VLOOKUP($A$1750,Raport4!$B$8:$T$255,15)</f>
        <v>80</v>
      </c>
      <c r="P1753" s="84">
        <f>VLOOKUP($A$1750,Raport4!$B$8:$T$255,16)</f>
        <v>86</v>
      </c>
      <c r="Q1753" s="84">
        <f>VLOOKUP($A$1750,Raport4!$B$8:$T$255,17)</f>
        <v>86</v>
      </c>
      <c r="R1753" s="84">
        <f>VLOOKUP($A$1750,Raport4!$B$8:$T$255,18)</f>
        <v>86</v>
      </c>
      <c r="S1753" s="38">
        <f t="shared" si="963"/>
        <v>1295</v>
      </c>
      <c r="T1753" s="38">
        <f t="shared" si="965"/>
        <v>86.33</v>
      </c>
      <c r="U1753" s="375"/>
      <c r="V1753" s="340"/>
    </row>
    <row r="1754" spans="1:22" ht="15" customHeight="1">
      <c r="A1754" s="361"/>
      <c r="B1754" s="77" t="str">
        <f>VLOOKUP($A$1750,PresensiMIPA!$A$7:$W$360,4)</f>
        <v>3526015311040002</v>
      </c>
      <c r="C1754" s="35" t="s">
        <v>24</v>
      </c>
      <c r="D1754" s="84">
        <f>VLOOKUP($A$1750,Raport5!$B$8:$T$280,4)</f>
        <v>87.5</v>
      </c>
      <c r="E1754" s="84">
        <f>VLOOKUP($A$1750,Raport5!$B$8:$T$280,5)</f>
        <v>91.5</v>
      </c>
      <c r="F1754" s="84">
        <f>VLOOKUP($A$1750,Raport5!$B$8:$T$280,6)</f>
        <v>86</v>
      </c>
      <c r="G1754" s="84">
        <f>VLOOKUP($A$1750,Raport5!$B$8:$T$280,7)</f>
        <v>92.5</v>
      </c>
      <c r="H1754" s="84">
        <f>VLOOKUP($A$1750,Raport5!$B$8:$T$280,8)</f>
        <v>95</v>
      </c>
      <c r="I1754" s="84">
        <f>VLOOKUP($A$1750,Raport5!$B$8:$T$280,9)</f>
        <v>90</v>
      </c>
      <c r="J1754" s="84">
        <f>VLOOKUP($A$1750,Raport5!$B$8:$T$280,10)</f>
        <v>93</v>
      </c>
      <c r="K1754" s="84">
        <f>VLOOKUP($A$1750,Raport5!$B$8:$T$280,11)</f>
        <v>91</v>
      </c>
      <c r="L1754" s="84">
        <f>VLOOKUP($A$1750,Raport5!$B$8:$T$280,12)</f>
        <v>92</v>
      </c>
      <c r="M1754" s="84">
        <f>VLOOKUP($A$1750,Raport5!$B$8:$T$280,13)</f>
        <v>90</v>
      </c>
      <c r="N1754" s="84">
        <f>VLOOKUP($A$1750,Raport5!$B$8:$T$280,14)</f>
        <v>88</v>
      </c>
      <c r="O1754" s="84">
        <f>VLOOKUP($A$1750,Raport5!$B$8:$T$280,15)</f>
        <v>87</v>
      </c>
      <c r="P1754" s="84">
        <f>VLOOKUP($A$1750,Raport5!$B$8:$T$280,16)</f>
        <v>86</v>
      </c>
      <c r="Q1754" s="84">
        <f>VLOOKUP($A$1750,Raport5!$B$8:$T$280,17)</f>
        <v>80</v>
      </c>
      <c r="R1754" s="84">
        <f>VLOOKUP($A$1750,Raport5!$B$8:$T$280,18)</f>
        <v>86.5</v>
      </c>
      <c r="S1754" s="38">
        <f t="shared" si="963"/>
        <v>1336</v>
      </c>
      <c r="T1754" s="38">
        <f t="shared" si="965"/>
        <v>89.07</v>
      </c>
      <c r="U1754" s="375"/>
      <c r="V1754" s="340"/>
    </row>
    <row r="1755" spans="1:22" ht="15" customHeight="1">
      <c r="A1755" s="361"/>
      <c r="B1755" s="78">
        <f>VLOOKUP($A$1750,PresensiMIPA!$A$7:$W$360,2)</f>
        <v>12417</v>
      </c>
      <c r="C1755" s="35" t="s">
        <v>67</v>
      </c>
      <c r="D1755" s="84">
        <f>VLOOKUP($A$1750,Raport6!$B$8:$T$280,4)</f>
        <v>92.5</v>
      </c>
      <c r="E1755" s="84">
        <f>VLOOKUP($A$1750,Raport6!$B$8:$T$280,5)</f>
        <v>91.5</v>
      </c>
      <c r="F1755" s="84">
        <f>VLOOKUP($A$1750,Raport6!$B$8:$T$280,6)</f>
        <v>86.5</v>
      </c>
      <c r="G1755" s="84">
        <f>VLOOKUP($A$1750,Raport6!$B$8:$T$280,7)</f>
        <v>93</v>
      </c>
      <c r="H1755" s="84">
        <f>VLOOKUP($A$1750,Raport6!$B$8:$T$280,8)</f>
        <v>95.5</v>
      </c>
      <c r="I1755" s="84">
        <f>VLOOKUP($A$1750,Raport6!$B$8:$T$280,9)</f>
        <v>90.5</v>
      </c>
      <c r="J1755" s="84">
        <f>VLOOKUP($A$1750,Raport6!$B$8:$T$280,10)</f>
        <v>95.5</v>
      </c>
      <c r="K1755" s="84">
        <f>VLOOKUP($A$1750,Raport6!$B$8:$T$280,11)</f>
        <v>95</v>
      </c>
      <c r="L1755" s="84">
        <f>VLOOKUP($A$1750,Raport6!$B$8:$T$280,12)</f>
        <v>93</v>
      </c>
      <c r="M1755" s="84">
        <f>VLOOKUP($A$1750,Raport6!$B$8:$T$280,13)</f>
        <v>94</v>
      </c>
      <c r="N1755" s="84">
        <f>VLOOKUP($A$1750,Raport6!$B$8:$T$280,14)</f>
        <v>88.5</v>
      </c>
      <c r="O1755" s="84">
        <f>VLOOKUP($A$1750,Raport6!$B$8:$T$280,15)</f>
        <v>89</v>
      </c>
      <c r="P1755" s="84">
        <f>VLOOKUP($A$1750,Raport6!$B$8:$T$280,16)</f>
        <v>89</v>
      </c>
      <c r="Q1755" s="84">
        <f>VLOOKUP($A$1750,Raport6!$B$8:$T$280,17)</f>
        <v>80</v>
      </c>
      <c r="R1755" s="84">
        <f>VLOOKUP($A$1750,Raport6!$B$8:$T$280,18)</f>
        <v>87.5</v>
      </c>
      <c r="S1755" s="38">
        <f t="shared" si="963"/>
        <v>1361</v>
      </c>
      <c r="T1755" s="38">
        <f t="shared" si="965"/>
        <v>90.73</v>
      </c>
      <c r="U1755" s="375"/>
      <c r="V1755" s="340"/>
    </row>
    <row r="1756" spans="1:22" ht="15" customHeight="1">
      <c r="A1756" s="361"/>
      <c r="B1756" s="78" t="str">
        <f>VLOOKUP($A$1750,PresensiMIPA!$A$7:$W$360,3)</f>
        <v>0046771014</v>
      </c>
      <c r="C1756" s="28" t="s">
        <v>21</v>
      </c>
      <c r="D1756" s="40">
        <f t="shared" ref="D1756:S1756" si="966">ROUND(((D1750+D1751+D1752+D1753+D1754+D1755)/6),2)</f>
        <v>83.58</v>
      </c>
      <c r="E1756" s="40">
        <f t="shared" si="966"/>
        <v>86</v>
      </c>
      <c r="F1756" s="40">
        <f t="shared" si="966"/>
        <v>83.75</v>
      </c>
      <c r="G1756" s="40">
        <f t="shared" si="966"/>
        <v>87.92</v>
      </c>
      <c r="H1756" s="40">
        <f t="shared" si="966"/>
        <v>85.58</v>
      </c>
      <c r="I1756" s="40">
        <f t="shared" si="966"/>
        <v>86.17</v>
      </c>
      <c r="J1756" s="40">
        <f t="shared" si="966"/>
        <v>89.5</v>
      </c>
      <c r="K1756" s="40">
        <f t="shared" si="966"/>
        <v>86.83</v>
      </c>
      <c r="L1756" s="40">
        <f t="shared" si="966"/>
        <v>86.75</v>
      </c>
      <c r="M1756" s="40">
        <f t="shared" ref="M1756" si="967">ROUND(((M1750+M1751+M1752+M1753+M1754+M1755)/6),2)</f>
        <v>86.42</v>
      </c>
      <c r="N1756" s="40">
        <f t="shared" si="966"/>
        <v>84.17</v>
      </c>
      <c r="O1756" s="40">
        <f t="shared" si="966"/>
        <v>81.25</v>
      </c>
      <c r="P1756" s="40">
        <f t="shared" si="966"/>
        <v>84.5</v>
      </c>
      <c r="Q1756" s="40">
        <f t="shared" si="966"/>
        <v>81.5</v>
      </c>
      <c r="R1756" s="40">
        <f t="shared" si="966"/>
        <v>84.33</v>
      </c>
      <c r="S1756" s="39">
        <f t="shared" si="966"/>
        <v>1278.25</v>
      </c>
      <c r="T1756" s="40">
        <f t="shared" si="965"/>
        <v>85.22</v>
      </c>
      <c r="U1756" s="375"/>
      <c r="V1756" s="340"/>
    </row>
    <row r="1757" spans="1:22" ht="15" customHeight="1">
      <c r="A1757" s="361"/>
      <c r="B1757" s="78"/>
      <c r="C1757" s="28" t="s">
        <v>206</v>
      </c>
      <c r="D1757" s="79">
        <f>VLOOKUP($A$1750,'Nilai USP'!$B$8:$T$280,4)</f>
        <v>99</v>
      </c>
      <c r="E1757" s="79">
        <f>VLOOKUP($A$1750,'Nilai USP'!$B$8:$T$280,5)</f>
        <v>87.692307692307693</v>
      </c>
      <c r="F1757" s="79">
        <f>VLOOKUP($A$1750,'Nilai USP'!$B$8:$T$280,6)</f>
        <v>94</v>
      </c>
      <c r="G1757" s="79">
        <f>VLOOKUP($A$1750,'Nilai USP'!$B$8:$T$280,7)</f>
        <v>87</v>
      </c>
      <c r="H1757" s="79">
        <f>VLOOKUP($A$1750,'Nilai USP'!$B$8:$T$280,8)</f>
        <v>84</v>
      </c>
      <c r="I1757" s="79">
        <f>VLOOKUP($A$1750,'Nilai USP'!$B$8:$T$280,9)</f>
        <v>95</v>
      </c>
      <c r="J1757" s="79">
        <f>VLOOKUP($A$1750,'Nilai USP'!$B$8:$T$280,10)</f>
        <v>96</v>
      </c>
      <c r="K1757" s="79">
        <f>VLOOKUP($A$1750,'Nilai USP'!$B$8:$T$280,11)</f>
        <v>95</v>
      </c>
      <c r="L1757" s="79">
        <f>VLOOKUP($A$1750,'Nilai USP'!$B$8:$T$280,12)</f>
        <v>88</v>
      </c>
      <c r="M1757" s="79">
        <f>VLOOKUP($A$1750,'Nilai USP'!$B$8:$T$280,13)</f>
        <v>93.823529411764696</v>
      </c>
      <c r="N1757" s="79">
        <f>VLOOKUP($A$1750,'Nilai USP'!$B$8:$T$280,14)</f>
        <v>88</v>
      </c>
      <c r="O1757" s="79">
        <f>VLOOKUP($A$1750,'Nilai USP'!$B$8:$T$280,15)</f>
        <v>85</v>
      </c>
      <c r="P1757" s="79">
        <f>VLOOKUP($A$1750,'Nilai USP'!$B$8:$T$280,16)</f>
        <v>93</v>
      </c>
      <c r="Q1757" s="79">
        <f>VLOOKUP($A$1750,'Nilai USP'!$B$8:$T$280,17)</f>
        <v>85</v>
      </c>
      <c r="R1757" s="79">
        <f>VLOOKUP($A$1750,'Nilai USP'!$B$8:$T$280,18)</f>
        <v>89</v>
      </c>
      <c r="S1757" s="38">
        <f t="shared" ref="S1757:S1764" si="968">SUM(D1757:R1757)</f>
        <v>1359.5158371040723</v>
      </c>
      <c r="T1757" s="38">
        <f t="shared" si="965"/>
        <v>90.63</v>
      </c>
      <c r="U1757" s="375"/>
      <c r="V1757" s="340"/>
    </row>
    <row r="1758" spans="1:22" ht="15" customHeight="1" thickBot="1">
      <c r="A1758" s="362"/>
      <c r="B1758" s="29"/>
      <c r="C1758" s="37" t="s">
        <v>205</v>
      </c>
      <c r="D1758" s="41">
        <f t="shared" ref="D1758:R1758" si="969">ROUND((D1756*$V$6+D1757*$V$7),0)</f>
        <v>91</v>
      </c>
      <c r="E1758" s="41">
        <f t="shared" si="969"/>
        <v>87</v>
      </c>
      <c r="F1758" s="41">
        <f t="shared" si="969"/>
        <v>89</v>
      </c>
      <c r="G1758" s="41">
        <f t="shared" si="969"/>
        <v>87</v>
      </c>
      <c r="H1758" s="41">
        <f t="shared" si="969"/>
        <v>85</v>
      </c>
      <c r="I1758" s="41">
        <f t="shared" si="969"/>
        <v>91</v>
      </c>
      <c r="J1758" s="41">
        <f t="shared" si="969"/>
        <v>93</v>
      </c>
      <c r="K1758" s="41">
        <f t="shared" si="969"/>
        <v>91</v>
      </c>
      <c r="L1758" s="41">
        <f t="shared" si="969"/>
        <v>87</v>
      </c>
      <c r="M1758" s="41">
        <f t="shared" si="969"/>
        <v>90</v>
      </c>
      <c r="N1758" s="41">
        <f t="shared" si="969"/>
        <v>86</v>
      </c>
      <c r="O1758" s="41">
        <f t="shared" si="969"/>
        <v>83</v>
      </c>
      <c r="P1758" s="41">
        <f t="shared" si="969"/>
        <v>89</v>
      </c>
      <c r="Q1758" s="41">
        <f t="shared" si="969"/>
        <v>83</v>
      </c>
      <c r="R1758" s="41">
        <f t="shared" si="969"/>
        <v>87</v>
      </c>
      <c r="S1758" s="41">
        <f t="shared" si="968"/>
        <v>1319</v>
      </c>
      <c r="T1758" s="41">
        <f t="shared" si="965"/>
        <v>87.93</v>
      </c>
      <c r="U1758" s="376"/>
      <c r="V1758" s="341"/>
    </row>
    <row r="1759" spans="1:22" ht="15" customHeight="1" thickTop="1">
      <c r="A1759" s="377">
        <v>195</v>
      </c>
      <c r="B1759" s="26"/>
      <c r="C1759" s="34" t="s">
        <v>34</v>
      </c>
      <c r="D1759" s="83">
        <f>VLOOKUP($A$1759,Raport1!$B$8:$T$280,4)</f>
        <v>82</v>
      </c>
      <c r="E1759" s="83">
        <f>VLOOKUP($A$1759,Raport1!$B$8:$T$280,5)</f>
        <v>75</v>
      </c>
      <c r="F1759" s="83">
        <f>VLOOKUP($A$1759,Raport1!$B$8:$T$280,6)</f>
        <v>75.5</v>
      </c>
      <c r="G1759" s="83">
        <f>VLOOKUP($A$1759,Raport1!$B$8:$T$280,7)</f>
        <v>67.5</v>
      </c>
      <c r="H1759" s="83">
        <f>VLOOKUP($A$1759,Raport1!$B$8:$T$280,8)</f>
        <v>74</v>
      </c>
      <c r="I1759" s="83">
        <f>VLOOKUP($A$1759,Raport1!$B$8:$T$280,9)</f>
        <v>79</v>
      </c>
      <c r="J1759" s="83">
        <f>VLOOKUP($A$1759,Raport1!$B$8:$T$280,10)</f>
        <v>87</v>
      </c>
      <c r="K1759" s="83">
        <f>VLOOKUP($A$1759,Raport1!$B$8:$T$280,11)</f>
        <v>81</v>
      </c>
      <c r="L1759" s="83">
        <f>VLOOKUP($A$1759,Raport1!$B$8:$T$280,12)</f>
        <v>81</v>
      </c>
      <c r="M1759" s="83">
        <f>VLOOKUP($A$1759,Raport1!$B$8:$T$280,13)</f>
        <v>76.5</v>
      </c>
      <c r="N1759" s="83">
        <f>VLOOKUP($A$1759,Raport1!$B$8:$T$280,14)</f>
        <v>79</v>
      </c>
      <c r="O1759" s="83">
        <f>VLOOKUP($A$1759,Raport1!$B$8:$T$280,15)</f>
        <v>74.5</v>
      </c>
      <c r="P1759" s="83">
        <f>VLOOKUP($A$1759,Raport1!$B$8:$T$280,16)</f>
        <v>77.5</v>
      </c>
      <c r="Q1759" s="83">
        <f>VLOOKUP($A$1759,Raport1!$B$8:$T$280,17)</f>
        <v>77.5</v>
      </c>
      <c r="R1759" s="83">
        <f>VLOOKUP($A$1759,Raport1!$B$8:$T$280,18)</f>
        <v>77.5</v>
      </c>
      <c r="S1759" s="80">
        <f t="shared" si="968"/>
        <v>1164.5</v>
      </c>
      <c r="T1759" s="80">
        <f t="shared" ref="T1759:T1767" si="970">ROUND(S1759/COUNT(D1759:R1759),2)</f>
        <v>77.63</v>
      </c>
      <c r="U1759" s="337" t="s">
        <v>203</v>
      </c>
      <c r="V1759" s="340" t="s">
        <v>33</v>
      </c>
    </row>
    <row r="1760" spans="1:22" ht="15" customHeight="1">
      <c r="A1760" s="361"/>
      <c r="B1760" s="26"/>
      <c r="C1760" s="35" t="s">
        <v>35</v>
      </c>
      <c r="D1760" s="84">
        <f>VLOOKUP($A$1759,Raport2!$B$8:$T$280,4)</f>
        <v>83.5</v>
      </c>
      <c r="E1760" s="84">
        <f>VLOOKUP($A$1759,Raport2!$B$8:$T$280,5)</f>
        <v>78</v>
      </c>
      <c r="F1760" s="84">
        <f>VLOOKUP($A$1759,Raport2!$B$8:$T$280,6)</f>
        <v>76</v>
      </c>
      <c r="G1760" s="84">
        <f>VLOOKUP($A$1759,Raport2!$B$8:$T$280,7)</f>
        <v>80.5</v>
      </c>
      <c r="H1760" s="84">
        <f>VLOOKUP($A$1759,Raport2!$B$8:$T$280,8)</f>
        <v>74</v>
      </c>
      <c r="I1760" s="84">
        <f>VLOOKUP($A$1759,Raport2!$B$8:$T$280,9)</f>
        <v>82.5</v>
      </c>
      <c r="J1760" s="84">
        <f>VLOOKUP($A$1759,Raport2!$B$8:$T$280,10)</f>
        <v>88</v>
      </c>
      <c r="K1760" s="84">
        <f>VLOOKUP($A$1759,Raport2!$B$8:$T$280,11)</f>
        <v>82</v>
      </c>
      <c r="L1760" s="84">
        <f>VLOOKUP($A$1759,Raport2!$B$8:$T$280,12)</f>
        <v>81.5</v>
      </c>
      <c r="M1760" s="84">
        <f>VLOOKUP($A$1759,Raport2!$B$8:$T$280,13)</f>
        <v>79.5</v>
      </c>
      <c r="N1760" s="84">
        <f>VLOOKUP($A$1759,Raport2!$B$8:$T$280,14)</f>
        <v>80.5</v>
      </c>
      <c r="O1760" s="84">
        <f>VLOOKUP($A$1759,Raport2!$B$8:$T$280,15)</f>
        <v>75.5</v>
      </c>
      <c r="P1760" s="84">
        <f>VLOOKUP($A$1759,Raport2!$B$8:$T$280,16)</f>
        <v>80</v>
      </c>
      <c r="Q1760" s="84">
        <f>VLOOKUP($A$1759,Raport2!$B$8:$T$280,17)</f>
        <v>79.5</v>
      </c>
      <c r="R1760" s="84">
        <f>VLOOKUP($A$1759,Raport2!$B$8:$T$280,18)</f>
        <v>82</v>
      </c>
      <c r="S1760" s="38">
        <f t="shared" si="968"/>
        <v>1203</v>
      </c>
      <c r="T1760" s="38">
        <f t="shared" si="970"/>
        <v>80.2</v>
      </c>
      <c r="U1760" s="375"/>
      <c r="V1760" s="340"/>
    </row>
    <row r="1761" spans="1:22" ht="15" customHeight="1">
      <c r="A1761" s="361"/>
      <c r="B1761" s="342" t="str">
        <f>VLOOKUP($A$1759,PresensiMIPA!$A$7:$W$360,7)</f>
        <v>PUTRI KHAIRUNNISA JUSI AGUSTIN</v>
      </c>
      <c r="C1761" s="35" t="s">
        <v>22</v>
      </c>
      <c r="D1761" s="84">
        <f>VLOOKUP($A$1759,Raport3!$B$8:$T$280,4)</f>
        <v>87</v>
      </c>
      <c r="E1761" s="84">
        <f>VLOOKUP($A$1759,Raport3!$B$8:$T$280,5)</f>
        <v>85</v>
      </c>
      <c r="F1761" s="84">
        <f>VLOOKUP($A$1759,Raport3!$B$8:$T$280,6)</f>
        <v>78</v>
      </c>
      <c r="G1761" s="84">
        <f>VLOOKUP($A$1759,Raport3!$B$8:$T$280,7)</f>
        <v>85</v>
      </c>
      <c r="H1761" s="84">
        <f>VLOOKUP($A$1759,Raport3!$B$8:$T$280,8)</f>
        <v>80</v>
      </c>
      <c r="I1761" s="84">
        <f>VLOOKUP($A$1759,Raport3!$B$8:$T$280,9)</f>
        <v>86.5</v>
      </c>
      <c r="J1761" s="84">
        <f>VLOOKUP($A$1759,Raport3!$B$8:$T$280,10)</f>
        <v>87.5</v>
      </c>
      <c r="K1761" s="84">
        <f>VLOOKUP($A$1759,Raport3!$B$8:$T$280,11)</f>
        <v>84</v>
      </c>
      <c r="L1761" s="84">
        <f>VLOOKUP($A$1759,Raport3!$B$8:$T$280,12)</f>
        <v>85</v>
      </c>
      <c r="M1761" s="84">
        <f>VLOOKUP($A$1759,Raport3!$B$8:$T$280,13)</f>
        <v>83.5</v>
      </c>
      <c r="N1761" s="84">
        <f>VLOOKUP($A$1759,Raport3!$B$8:$T$280,14)</f>
        <v>84</v>
      </c>
      <c r="O1761" s="84">
        <f>VLOOKUP($A$1759,Raport3!$B$8:$T$280,15)</f>
        <v>79</v>
      </c>
      <c r="P1761" s="84">
        <f>VLOOKUP($A$1759,Raport3!$B$8:$T$280,16)</f>
        <v>83.5</v>
      </c>
      <c r="Q1761" s="84">
        <f>VLOOKUP($A$1759,Raport3!$B$8:$T$280,17)</f>
        <v>81.5</v>
      </c>
      <c r="R1761" s="84">
        <f>VLOOKUP($A$1759,Raport3!$B$8:$T$280,18)</f>
        <v>86</v>
      </c>
      <c r="S1761" s="38">
        <f t="shared" si="968"/>
        <v>1255.5</v>
      </c>
      <c r="T1761" s="38">
        <f t="shared" si="970"/>
        <v>83.7</v>
      </c>
      <c r="U1761" s="375"/>
      <c r="V1761" s="340"/>
    </row>
    <row r="1762" spans="1:22" ht="15" customHeight="1">
      <c r="A1762" s="361"/>
      <c r="B1762" s="342"/>
      <c r="C1762" s="35" t="s">
        <v>23</v>
      </c>
      <c r="D1762" s="84">
        <f>VLOOKUP($A$1759,Raport4!$B$8:$T$255,4)</f>
        <v>88.5</v>
      </c>
      <c r="E1762" s="84">
        <f>VLOOKUP($A$1759,Raport4!$B$8:$T$255,5)</f>
        <v>94</v>
      </c>
      <c r="F1762" s="84">
        <f>VLOOKUP($A$1759,Raport4!$B$8:$T$255,6)</f>
        <v>80</v>
      </c>
      <c r="G1762" s="84">
        <f>VLOOKUP($A$1759,Raport4!$B$8:$T$255,7)</f>
        <v>86</v>
      </c>
      <c r="H1762" s="84">
        <f>VLOOKUP($A$1759,Raport4!$B$8:$T$255,8)</f>
        <v>80</v>
      </c>
      <c r="I1762" s="84">
        <f>VLOOKUP($A$1759,Raport4!$B$8:$T$255,9)</f>
        <v>87.5</v>
      </c>
      <c r="J1762" s="84">
        <f>VLOOKUP($A$1759,Raport4!$B$8:$T$255,10)</f>
        <v>90</v>
      </c>
      <c r="K1762" s="84">
        <f>VLOOKUP($A$1759,Raport4!$B$8:$T$255,11)</f>
        <v>86</v>
      </c>
      <c r="L1762" s="84">
        <f>VLOOKUP($A$1759,Raport4!$B$8:$T$255,12)</f>
        <v>84</v>
      </c>
      <c r="M1762" s="84">
        <f>VLOOKUP($A$1759,Raport4!$B$8:$T$255,12)</f>
        <v>84</v>
      </c>
      <c r="N1762" s="84">
        <f>VLOOKUP($A$1759,Raport4!$B$8:$T$255,14)</f>
        <v>86.5</v>
      </c>
      <c r="O1762" s="84">
        <f>VLOOKUP($A$1759,Raport4!$B$8:$T$255,15)</f>
        <v>81</v>
      </c>
      <c r="P1762" s="84">
        <f>VLOOKUP($A$1759,Raport4!$B$8:$T$255,16)</f>
        <v>80.5</v>
      </c>
      <c r="Q1762" s="84">
        <f>VLOOKUP($A$1759,Raport4!$B$8:$T$255,17)</f>
        <v>83</v>
      </c>
      <c r="R1762" s="84">
        <f>VLOOKUP($A$1759,Raport4!$B$8:$T$255,18)</f>
        <v>86</v>
      </c>
      <c r="S1762" s="38">
        <f t="shared" si="968"/>
        <v>1277</v>
      </c>
      <c r="T1762" s="38">
        <f t="shared" si="970"/>
        <v>85.13</v>
      </c>
      <c r="U1762" s="375"/>
      <c r="V1762" s="340"/>
    </row>
    <row r="1763" spans="1:22" ht="15" customHeight="1">
      <c r="A1763" s="361"/>
      <c r="B1763" s="77" t="str">
        <f>VLOOKUP($A$1759,PresensiMIPA!$A$7:$W$360,4)</f>
        <v>3526086908030002</v>
      </c>
      <c r="C1763" s="35" t="s">
        <v>24</v>
      </c>
      <c r="D1763" s="84">
        <f>VLOOKUP($A$1759,Raport5!$B$8:$T$280,4)</f>
        <v>86.5</v>
      </c>
      <c r="E1763" s="84">
        <f>VLOOKUP($A$1759,Raport5!$B$8:$T$280,5)</f>
        <v>94.5</v>
      </c>
      <c r="F1763" s="84">
        <f>VLOOKUP($A$1759,Raport5!$B$8:$T$280,6)</f>
        <v>81.5</v>
      </c>
      <c r="G1763" s="84">
        <f>VLOOKUP($A$1759,Raport5!$B$8:$T$280,7)</f>
        <v>89</v>
      </c>
      <c r="H1763" s="84">
        <f>VLOOKUP($A$1759,Raport5!$B$8:$T$280,8)</f>
        <v>92</v>
      </c>
      <c r="I1763" s="84">
        <f>VLOOKUP($A$1759,Raport5!$B$8:$T$280,9)</f>
        <v>88.5</v>
      </c>
      <c r="J1763" s="84">
        <f>VLOOKUP($A$1759,Raport5!$B$8:$T$280,10)</f>
        <v>92</v>
      </c>
      <c r="K1763" s="84">
        <f>VLOOKUP($A$1759,Raport5!$B$8:$T$280,11)</f>
        <v>90.5</v>
      </c>
      <c r="L1763" s="84">
        <f>VLOOKUP($A$1759,Raport5!$B$8:$T$280,12)</f>
        <v>88.5</v>
      </c>
      <c r="M1763" s="84">
        <f>VLOOKUP($A$1759,Raport5!$B$8:$T$280,13)</f>
        <v>86</v>
      </c>
      <c r="N1763" s="84">
        <f>VLOOKUP($A$1759,Raport5!$B$8:$T$280,14)</f>
        <v>86.5</v>
      </c>
      <c r="O1763" s="84">
        <f>VLOOKUP($A$1759,Raport5!$B$8:$T$280,15)</f>
        <v>88.5</v>
      </c>
      <c r="P1763" s="84">
        <f>VLOOKUP($A$1759,Raport5!$B$8:$T$280,16)</f>
        <v>75</v>
      </c>
      <c r="Q1763" s="84">
        <f>VLOOKUP($A$1759,Raport5!$B$8:$T$280,17)</f>
        <v>85</v>
      </c>
      <c r="R1763" s="84">
        <f>VLOOKUP($A$1759,Raport5!$B$8:$T$280,18)</f>
        <v>86.5</v>
      </c>
      <c r="S1763" s="38">
        <f t="shared" si="968"/>
        <v>1310.5</v>
      </c>
      <c r="T1763" s="38">
        <f t="shared" si="970"/>
        <v>87.37</v>
      </c>
      <c r="U1763" s="375"/>
      <c r="V1763" s="340"/>
    </row>
    <row r="1764" spans="1:22" ht="15" customHeight="1">
      <c r="A1764" s="361"/>
      <c r="B1764" s="78">
        <f>VLOOKUP($A$1759,PresensiMIPA!$A$7:$W$360,2)</f>
        <v>12429</v>
      </c>
      <c r="C1764" s="35" t="s">
        <v>67</v>
      </c>
      <c r="D1764" s="84">
        <f>VLOOKUP($A$1759,Raport6!$B$8:$T$280,4)</f>
        <v>91.5</v>
      </c>
      <c r="E1764" s="84">
        <f>VLOOKUP($A$1759,Raport6!$B$8:$T$280,5)</f>
        <v>95.5</v>
      </c>
      <c r="F1764" s="84">
        <f>VLOOKUP($A$1759,Raport6!$B$8:$T$280,6)</f>
        <v>83</v>
      </c>
      <c r="G1764" s="84">
        <f>VLOOKUP($A$1759,Raport6!$B$8:$T$280,7)</f>
        <v>90.5</v>
      </c>
      <c r="H1764" s="84">
        <f>VLOOKUP($A$1759,Raport6!$B$8:$T$280,8)</f>
        <v>92.5</v>
      </c>
      <c r="I1764" s="84">
        <f>VLOOKUP($A$1759,Raport6!$B$8:$T$280,9)</f>
        <v>89</v>
      </c>
      <c r="J1764" s="84">
        <f>VLOOKUP($A$1759,Raport6!$B$8:$T$280,10)</f>
        <v>95</v>
      </c>
      <c r="K1764" s="84">
        <f>VLOOKUP($A$1759,Raport6!$B$8:$T$280,11)</f>
        <v>95</v>
      </c>
      <c r="L1764" s="84">
        <f>VLOOKUP($A$1759,Raport6!$B$8:$T$280,12)</f>
        <v>90</v>
      </c>
      <c r="M1764" s="84">
        <f>VLOOKUP($A$1759,Raport6!$B$8:$T$280,13)</f>
        <v>90</v>
      </c>
      <c r="N1764" s="84">
        <f>VLOOKUP($A$1759,Raport6!$B$8:$T$280,14)</f>
        <v>86</v>
      </c>
      <c r="O1764" s="84">
        <f>VLOOKUP($A$1759,Raport6!$B$8:$T$280,15)</f>
        <v>88</v>
      </c>
      <c r="P1764" s="84">
        <f>VLOOKUP($A$1759,Raport6!$B$8:$T$280,16)</f>
        <v>75</v>
      </c>
      <c r="Q1764" s="84">
        <f>VLOOKUP($A$1759,Raport6!$B$8:$T$280,17)</f>
        <v>85</v>
      </c>
      <c r="R1764" s="84">
        <f>VLOOKUP($A$1759,Raport6!$B$8:$T$280,18)</f>
        <v>88.5</v>
      </c>
      <c r="S1764" s="38">
        <f t="shared" si="968"/>
        <v>1334.5</v>
      </c>
      <c r="T1764" s="38">
        <f t="shared" si="970"/>
        <v>88.97</v>
      </c>
      <c r="U1764" s="375"/>
      <c r="V1764" s="340"/>
    </row>
    <row r="1765" spans="1:22" ht="15" customHeight="1">
      <c r="A1765" s="361"/>
      <c r="B1765" s="78" t="str">
        <f>VLOOKUP($A$1759,PresensiMIPA!$A$7:$W$360,3)</f>
        <v>0033868100</v>
      </c>
      <c r="C1765" s="28" t="s">
        <v>21</v>
      </c>
      <c r="D1765" s="40">
        <f t="shared" ref="D1765:S1765" si="971">ROUND(((D1759+D1760+D1761+D1762+D1763+D1764)/6),2)</f>
        <v>86.5</v>
      </c>
      <c r="E1765" s="40">
        <f t="shared" si="971"/>
        <v>87</v>
      </c>
      <c r="F1765" s="40">
        <f t="shared" si="971"/>
        <v>79</v>
      </c>
      <c r="G1765" s="40">
        <f t="shared" si="971"/>
        <v>83.08</v>
      </c>
      <c r="H1765" s="40">
        <f t="shared" si="971"/>
        <v>82.08</v>
      </c>
      <c r="I1765" s="40">
        <f t="shared" si="971"/>
        <v>85.5</v>
      </c>
      <c r="J1765" s="40">
        <f t="shared" si="971"/>
        <v>89.92</v>
      </c>
      <c r="K1765" s="40">
        <f t="shared" si="971"/>
        <v>86.42</v>
      </c>
      <c r="L1765" s="40">
        <f t="shared" si="971"/>
        <v>85</v>
      </c>
      <c r="M1765" s="40">
        <f t="shared" ref="M1765" si="972">ROUND(((M1759+M1760+M1761+M1762+M1763+M1764)/6),2)</f>
        <v>83.25</v>
      </c>
      <c r="N1765" s="40">
        <f t="shared" si="971"/>
        <v>83.75</v>
      </c>
      <c r="O1765" s="40">
        <f t="shared" si="971"/>
        <v>81.08</v>
      </c>
      <c r="P1765" s="40">
        <f t="shared" si="971"/>
        <v>78.58</v>
      </c>
      <c r="Q1765" s="40">
        <f t="shared" si="971"/>
        <v>81.92</v>
      </c>
      <c r="R1765" s="40">
        <f t="shared" si="971"/>
        <v>84.42</v>
      </c>
      <c r="S1765" s="39">
        <f t="shared" si="971"/>
        <v>1257.5</v>
      </c>
      <c r="T1765" s="40">
        <f t="shared" si="970"/>
        <v>83.83</v>
      </c>
      <c r="U1765" s="375"/>
      <c r="V1765" s="340"/>
    </row>
    <row r="1766" spans="1:22" ht="15" customHeight="1">
      <c r="A1766" s="361"/>
      <c r="B1766" s="78"/>
      <c r="C1766" s="28" t="s">
        <v>206</v>
      </c>
      <c r="D1766" s="79">
        <f>VLOOKUP($A$1759,'Nilai USP'!$B$8:$T$280,4)</f>
        <v>96</v>
      </c>
      <c r="E1766" s="79">
        <f>VLOOKUP($A$1759,'Nilai USP'!$B$8:$T$280,5)</f>
        <v>83.07692307692308</v>
      </c>
      <c r="F1766" s="79">
        <f>VLOOKUP($A$1759,'Nilai USP'!$B$8:$T$280,6)</f>
        <v>91</v>
      </c>
      <c r="G1766" s="79">
        <f>VLOOKUP($A$1759,'Nilai USP'!$B$8:$T$280,7)</f>
        <v>80</v>
      </c>
      <c r="H1766" s="79">
        <f>VLOOKUP($A$1759,'Nilai USP'!$B$8:$T$280,8)</f>
        <v>79</v>
      </c>
      <c r="I1766" s="79">
        <f>VLOOKUP($A$1759,'Nilai USP'!$B$8:$T$280,9)</f>
        <v>95</v>
      </c>
      <c r="J1766" s="79">
        <f>VLOOKUP($A$1759,'Nilai USP'!$B$8:$T$280,10)</f>
        <v>92</v>
      </c>
      <c r="K1766" s="79">
        <f>VLOOKUP($A$1759,'Nilai USP'!$B$8:$T$280,11)</f>
        <v>95</v>
      </c>
      <c r="L1766" s="79">
        <f>VLOOKUP($A$1759,'Nilai USP'!$B$8:$T$280,12)</f>
        <v>86</v>
      </c>
      <c r="M1766" s="79">
        <f>VLOOKUP($A$1759,'Nilai USP'!$B$8:$T$280,13)</f>
        <v>94.705882352941174</v>
      </c>
      <c r="N1766" s="79">
        <f>VLOOKUP($A$1759,'Nilai USP'!$B$8:$T$280,14)</f>
        <v>85</v>
      </c>
      <c r="O1766" s="79">
        <f>VLOOKUP($A$1759,'Nilai USP'!$B$8:$T$280,15)</f>
        <v>76</v>
      </c>
      <c r="P1766" s="79">
        <f>VLOOKUP($A$1759,'Nilai USP'!$B$8:$T$280,16)</f>
        <v>86</v>
      </c>
      <c r="Q1766" s="79">
        <f>VLOOKUP($A$1759,'Nilai USP'!$B$8:$T$280,17)</f>
        <v>80</v>
      </c>
      <c r="R1766" s="79">
        <f>VLOOKUP($A$1759,'Nilai USP'!$B$8:$T$280,18)</f>
        <v>88</v>
      </c>
      <c r="S1766" s="38">
        <f t="shared" ref="S1766:S1773" si="973">SUM(D1766:R1766)</f>
        <v>1306.7828054298643</v>
      </c>
      <c r="T1766" s="38">
        <f t="shared" si="970"/>
        <v>87.12</v>
      </c>
      <c r="U1766" s="375"/>
      <c r="V1766" s="340"/>
    </row>
    <row r="1767" spans="1:22" ht="15" customHeight="1" thickBot="1">
      <c r="A1767" s="362"/>
      <c r="B1767" s="29"/>
      <c r="C1767" s="37" t="s">
        <v>205</v>
      </c>
      <c r="D1767" s="41">
        <f t="shared" ref="D1767:R1767" si="974">ROUND((D1765*$V$6+D1766*$V$7),0)</f>
        <v>91</v>
      </c>
      <c r="E1767" s="41">
        <f t="shared" si="974"/>
        <v>85</v>
      </c>
      <c r="F1767" s="41">
        <f t="shared" si="974"/>
        <v>85</v>
      </c>
      <c r="G1767" s="41">
        <f t="shared" si="974"/>
        <v>82</v>
      </c>
      <c r="H1767" s="41">
        <f t="shared" si="974"/>
        <v>81</v>
      </c>
      <c r="I1767" s="41">
        <f t="shared" si="974"/>
        <v>90</v>
      </c>
      <c r="J1767" s="41">
        <f t="shared" si="974"/>
        <v>91</v>
      </c>
      <c r="K1767" s="41">
        <f t="shared" si="974"/>
        <v>91</v>
      </c>
      <c r="L1767" s="41">
        <f t="shared" si="974"/>
        <v>86</v>
      </c>
      <c r="M1767" s="41">
        <f t="shared" si="974"/>
        <v>89</v>
      </c>
      <c r="N1767" s="41">
        <f t="shared" si="974"/>
        <v>84</v>
      </c>
      <c r="O1767" s="41">
        <f t="shared" si="974"/>
        <v>79</v>
      </c>
      <c r="P1767" s="41">
        <f t="shared" si="974"/>
        <v>82</v>
      </c>
      <c r="Q1767" s="41">
        <f t="shared" si="974"/>
        <v>81</v>
      </c>
      <c r="R1767" s="41">
        <f t="shared" si="974"/>
        <v>86</v>
      </c>
      <c r="S1767" s="41">
        <f t="shared" si="973"/>
        <v>1283</v>
      </c>
      <c r="T1767" s="41">
        <f t="shared" si="970"/>
        <v>85.53</v>
      </c>
      <c r="U1767" s="376"/>
      <c r="V1767" s="341"/>
    </row>
    <row r="1768" spans="1:22" ht="15" customHeight="1" thickTop="1">
      <c r="A1768" s="377">
        <v>196</v>
      </c>
      <c r="B1768" s="26"/>
      <c r="C1768" s="34" t="s">
        <v>34</v>
      </c>
      <c r="D1768" s="83">
        <f>VLOOKUP($A$1768,Raport1!$B$8:$T$280,4)</f>
        <v>73.5</v>
      </c>
      <c r="E1768" s="83">
        <f>VLOOKUP($A$1768,Raport1!$B$8:$T$280,5)</f>
        <v>73</v>
      </c>
      <c r="F1768" s="83">
        <f>VLOOKUP($A$1768,Raport1!$B$8:$T$280,6)</f>
        <v>71.5</v>
      </c>
      <c r="G1768" s="83">
        <f>VLOOKUP($A$1768,Raport1!$B$8:$T$280,7)</f>
        <v>70</v>
      </c>
      <c r="H1768" s="83">
        <f>VLOOKUP($A$1768,Raport1!$B$8:$T$280,8)</f>
        <v>77</v>
      </c>
      <c r="I1768" s="83">
        <f>VLOOKUP($A$1768,Raport1!$B$8:$T$280,9)</f>
        <v>77</v>
      </c>
      <c r="J1768" s="83">
        <f>VLOOKUP($A$1768,Raport1!$B$8:$T$280,10)</f>
        <v>85</v>
      </c>
      <c r="K1768" s="83">
        <f>VLOOKUP($A$1768,Raport1!$B$8:$T$280,11)</f>
        <v>81</v>
      </c>
      <c r="L1768" s="83">
        <f>VLOOKUP($A$1768,Raport1!$B$8:$T$280,12)</f>
        <v>82.5</v>
      </c>
      <c r="M1768" s="83">
        <f>VLOOKUP($A$1768,Raport1!$B$8:$T$280,13)</f>
        <v>75</v>
      </c>
      <c r="N1768" s="83">
        <f>VLOOKUP($A$1768,Raport1!$B$8:$T$280,14)</f>
        <v>74.5</v>
      </c>
      <c r="O1768" s="83">
        <f>VLOOKUP($A$1768,Raport1!$B$8:$T$280,15)</f>
        <v>70</v>
      </c>
      <c r="P1768" s="83">
        <f>VLOOKUP($A$1768,Raport1!$B$8:$T$280,16)</f>
        <v>74.5</v>
      </c>
      <c r="Q1768" s="83">
        <f>VLOOKUP($A$1768,Raport1!$B$8:$T$280,17)</f>
        <v>74.5</v>
      </c>
      <c r="R1768" s="83">
        <f>VLOOKUP($A$1768,Raport1!$B$8:$T$280,18)</f>
        <v>77</v>
      </c>
      <c r="S1768" s="80">
        <f t="shared" si="973"/>
        <v>1136</v>
      </c>
      <c r="T1768" s="80">
        <f t="shared" ref="T1768:T1776" si="975">ROUND(S1768/COUNT(D1768:R1768),2)</f>
        <v>75.73</v>
      </c>
      <c r="U1768" s="337" t="s">
        <v>203</v>
      </c>
      <c r="V1768" s="340" t="s">
        <v>33</v>
      </c>
    </row>
    <row r="1769" spans="1:22" ht="15" customHeight="1">
      <c r="A1769" s="361"/>
      <c r="B1769" s="26"/>
      <c r="C1769" s="35" t="s">
        <v>35</v>
      </c>
      <c r="D1769" s="84">
        <f>VLOOKUP($A$1768,Raport2!$B$8:$T$280,4)</f>
        <v>76.5</v>
      </c>
      <c r="E1769" s="84">
        <f>VLOOKUP($A$1768,Raport2!$B$8:$T$280,5)</f>
        <v>75.5</v>
      </c>
      <c r="F1769" s="84">
        <f>VLOOKUP($A$1768,Raport2!$B$8:$T$280,6)</f>
        <v>74.5</v>
      </c>
      <c r="G1769" s="84">
        <f>VLOOKUP($A$1768,Raport2!$B$8:$T$280,7)</f>
        <v>80</v>
      </c>
      <c r="H1769" s="84">
        <f>VLOOKUP($A$1768,Raport2!$B$8:$T$280,8)</f>
        <v>77</v>
      </c>
      <c r="I1769" s="84">
        <f>VLOOKUP($A$1768,Raport2!$B$8:$T$280,9)</f>
        <v>80</v>
      </c>
      <c r="J1769" s="84">
        <f>VLOOKUP($A$1768,Raport2!$B$8:$T$280,10)</f>
        <v>88</v>
      </c>
      <c r="K1769" s="84">
        <f>VLOOKUP($A$1768,Raport2!$B$8:$T$280,11)</f>
        <v>83</v>
      </c>
      <c r="L1769" s="84">
        <f>VLOOKUP($A$1768,Raport2!$B$8:$T$280,12)</f>
        <v>82</v>
      </c>
      <c r="M1769" s="84">
        <f>VLOOKUP($A$1768,Raport2!$B$8:$T$280,13)</f>
        <v>76.5</v>
      </c>
      <c r="N1769" s="84">
        <f>VLOOKUP($A$1768,Raport2!$B$8:$T$280,14)</f>
        <v>83.5</v>
      </c>
      <c r="O1769" s="84">
        <f>VLOOKUP($A$1768,Raport2!$B$8:$T$280,15)</f>
        <v>72.5</v>
      </c>
      <c r="P1769" s="84">
        <f>VLOOKUP($A$1768,Raport2!$B$8:$T$280,16)</f>
        <v>80</v>
      </c>
      <c r="Q1769" s="84">
        <f>VLOOKUP($A$1768,Raport2!$B$8:$T$280,17)</f>
        <v>76</v>
      </c>
      <c r="R1769" s="84">
        <f>VLOOKUP($A$1768,Raport2!$B$8:$T$280,18)</f>
        <v>82.5</v>
      </c>
      <c r="S1769" s="38">
        <f t="shared" si="973"/>
        <v>1187.5</v>
      </c>
      <c r="T1769" s="38">
        <f t="shared" si="975"/>
        <v>79.17</v>
      </c>
      <c r="U1769" s="375"/>
      <c r="V1769" s="340"/>
    </row>
    <row r="1770" spans="1:22" ht="15" customHeight="1">
      <c r="A1770" s="361"/>
      <c r="B1770" s="342" t="str">
        <f>VLOOKUP($A$1768,PresensiMIPA!$A$7:$W$360,7)</f>
        <v>R. MARIO SETIAWAN WIBOWO</v>
      </c>
      <c r="C1770" s="35" t="s">
        <v>22</v>
      </c>
      <c r="D1770" s="84">
        <f>VLOOKUP($A$1768,Raport3!$B$8:$T$280,4)</f>
        <v>76.5</v>
      </c>
      <c r="E1770" s="84">
        <f>VLOOKUP($A$1768,Raport3!$B$8:$T$280,5)</f>
        <v>78</v>
      </c>
      <c r="F1770" s="84">
        <f>VLOOKUP($A$1768,Raport3!$B$8:$T$280,6)</f>
        <v>80</v>
      </c>
      <c r="G1770" s="84">
        <f>VLOOKUP($A$1768,Raport3!$B$8:$T$280,7)</f>
        <v>83</v>
      </c>
      <c r="H1770" s="84">
        <f>VLOOKUP($A$1768,Raport3!$B$8:$T$280,8)</f>
        <v>80</v>
      </c>
      <c r="I1770" s="84">
        <f>VLOOKUP($A$1768,Raport3!$B$8:$T$280,9)</f>
        <v>85</v>
      </c>
      <c r="J1770" s="84">
        <f>VLOOKUP($A$1768,Raport3!$B$8:$T$280,10)</f>
        <v>90.5</v>
      </c>
      <c r="K1770" s="84">
        <f>VLOOKUP($A$1768,Raport3!$B$8:$T$280,11)</f>
        <v>85</v>
      </c>
      <c r="L1770" s="84">
        <f>VLOOKUP($A$1768,Raport3!$B$8:$T$280,12)</f>
        <v>85</v>
      </c>
      <c r="M1770" s="84">
        <f>VLOOKUP($A$1768,Raport3!$B$8:$T$280,13)</f>
        <v>80.5</v>
      </c>
      <c r="N1770" s="84">
        <f>VLOOKUP($A$1768,Raport3!$B$8:$T$280,14)</f>
        <v>84.5</v>
      </c>
      <c r="O1770" s="84">
        <f>VLOOKUP($A$1768,Raport3!$B$8:$T$280,15)</f>
        <v>79</v>
      </c>
      <c r="P1770" s="84">
        <f>VLOOKUP($A$1768,Raport3!$B$8:$T$280,16)</f>
        <v>78.5</v>
      </c>
      <c r="Q1770" s="84">
        <f>VLOOKUP($A$1768,Raport3!$B$8:$T$280,17)</f>
        <v>84</v>
      </c>
      <c r="R1770" s="84">
        <f>VLOOKUP($A$1768,Raport3!$B$8:$T$280,18)</f>
        <v>83</v>
      </c>
      <c r="S1770" s="38">
        <f t="shared" si="973"/>
        <v>1232.5</v>
      </c>
      <c r="T1770" s="38">
        <f t="shared" si="975"/>
        <v>82.17</v>
      </c>
      <c r="U1770" s="375"/>
      <c r="V1770" s="340"/>
    </row>
    <row r="1771" spans="1:22" ht="15" customHeight="1">
      <c r="A1771" s="361"/>
      <c r="B1771" s="342"/>
      <c r="C1771" s="35" t="s">
        <v>23</v>
      </c>
      <c r="D1771" s="84">
        <f>VLOOKUP($A$1768,Raport4!$B$8:$T$255,4)</f>
        <v>85.5</v>
      </c>
      <c r="E1771" s="84">
        <f>VLOOKUP($A$1768,Raport4!$B$8:$T$255,5)</f>
        <v>79</v>
      </c>
      <c r="F1771" s="84">
        <f>VLOOKUP($A$1768,Raport4!$B$8:$T$255,6)</f>
        <v>82</v>
      </c>
      <c r="G1771" s="84">
        <f>VLOOKUP($A$1768,Raport4!$B$8:$T$255,7)</f>
        <v>84</v>
      </c>
      <c r="H1771" s="84">
        <f>VLOOKUP($A$1768,Raport4!$B$8:$T$255,8)</f>
        <v>85</v>
      </c>
      <c r="I1771" s="84">
        <f>VLOOKUP($A$1768,Raport4!$B$8:$T$255,9)</f>
        <v>85</v>
      </c>
      <c r="J1771" s="84">
        <f>VLOOKUP($A$1768,Raport4!$B$8:$T$255,10)</f>
        <v>90.5</v>
      </c>
      <c r="K1771" s="84">
        <f>VLOOKUP($A$1768,Raport4!$B$8:$T$255,11)</f>
        <v>87</v>
      </c>
      <c r="L1771" s="84">
        <f>VLOOKUP($A$1768,Raport4!$B$8:$T$255,12)</f>
        <v>83.5</v>
      </c>
      <c r="M1771" s="84">
        <f>VLOOKUP($A$1768,Raport4!$B$8:$T$255,12)</f>
        <v>83.5</v>
      </c>
      <c r="N1771" s="84">
        <f>VLOOKUP($A$1768,Raport4!$B$8:$T$255,14)</f>
        <v>84</v>
      </c>
      <c r="O1771" s="84">
        <f>VLOOKUP($A$1768,Raport4!$B$8:$T$255,15)</f>
        <v>77.5</v>
      </c>
      <c r="P1771" s="84">
        <f>VLOOKUP($A$1768,Raport4!$B$8:$T$255,16)</f>
        <v>82.5</v>
      </c>
      <c r="Q1771" s="84">
        <f>VLOOKUP($A$1768,Raport4!$B$8:$T$255,17)</f>
        <v>87.5</v>
      </c>
      <c r="R1771" s="84">
        <f>VLOOKUP($A$1768,Raport4!$B$8:$T$255,18)</f>
        <v>84.5</v>
      </c>
      <c r="S1771" s="38">
        <f t="shared" si="973"/>
        <v>1261</v>
      </c>
      <c r="T1771" s="38">
        <f t="shared" si="975"/>
        <v>84.07</v>
      </c>
      <c r="U1771" s="375"/>
      <c r="V1771" s="340"/>
    </row>
    <row r="1772" spans="1:22" ht="15" customHeight="1">
      <c r="A1772" s="361"/>
      <c r="B1772" s="77" t="str">
        <f>VLOOKUP($A$1768,PresensiMIPA!$A$7:$W$360,4)</f>
        <v>3526011903030001</v>
      </c>
      <c r="C1772" s="35" t="s">
        <v>24</v>
      </c>
      <c r="D1772" s="84">
        <f>VLOOKUP($A$1768,Raport5!$B$8:$T$280,4)</f>
        <v>89</v>
      </c>
      <c r="E1772" s="84">
        <f>VLOOKUP($A$1768,Raport5!$B$8:$T$280,5)</f>
        <v>83.5</v>
      </c>
      <c r="F1772" s="84">
        <f>VLOOKUP($A$1768,Raport5!$B$8:$T$280,6)</f>
        <v>81</v>
      </c>
      <c r="G1772" s="84">
        <f>VLOOKUP($A$1768,Raport5!$B$8:$T$280,7)</f>
        <v>88</v>
      </c>
      <c r="H1772" s="84">
        <f>VLOOKUP($A$1768,Raport5!$B$8:$T$280,8)</f>
        <v>90</v>
      </c>
      <c r="I1772" s="84">
        <f>VLOOKUP($A$1768,Raport5!$B$8:$T$280,9)</f>
        <v>85</v>
      </c>
      <c r="J1772" s="84">
        <f>VLOOKUP($A$1768,Raport5!$B$8:$T$280,10)</f>
        <v>92.5</v>
      </c>
      <c r="K1772" s="84">
        <f>VLOOKUP($A$1768,Raport5!$B$8:$T$280,11)</f>
        <v>91</v>
      </c>
      <c r="L1772" s="84">
        <f>VLOOKUP($A$1768,Raport5!$B$8:$T$280,12)</f>
        <v>88.5</v>
      </c>
      <c r="M1772" s="84">
        <f>VLOOKUP($A$1768,Raport5!$B$8:$T$280,13)</f>
        <v>87</v>
      </c>
      <c r="N1772" s="84">
        <f>VLOOKUP($A$1768,Raport5!$B$8:$T$280,14)</f>
        <v>85</v>
      </c>
      <c r="O1772" s="84">
        <f>VLOOKUP($A$1768,Raport5!$B$8:$T$280,15)</f>
        <v>87</v>
      </c>
      <c r="P1772" s="84">
        <f>VLOOKUP($A$1768,Raport5!$B$8:$T$280,16)</f>
        <v>82.5</v>
      </c>
      <c r="Q1772" s="84">
        <f>VLOOKUP($A$1768,Raport5!$B$8:$T$280,17)</f>
        <v>85</v>
      </c>
      <c r="R1772" s="84">
        <f>VLOOKUP($A$1768,Raport5!$B$8:$T$280,18)</f>
        <v>85</v>
      </c>
      <c r="S1772" s="38">
        <f t="shared" si="973"/>
        <v>1300</v>
      </c>
      <c r="T1772" s="38">
        <f t="shared" si="975"/>
        <v>86.67</v>
      </c>
      <c r="U1772" s="375"/>
      <c r="V1772" s="340"/>
    </row>
    <row r="1773" spans="1:22" ht="15" customHeight="1">
      <c r="A1773" s="361"/>
      <c r="B1773" s="78">
        <f>VLOOKUP($A$1768,PresensiMIPA!$A$7:$W$360,2)</f>
        <v>12440</v>
      </c>
      <c r="C1773" s="35" t="s">
        <v>67</v>
      </c>
      <c r="D1773" s="84">
        <f>VLOOKUP($A$1768,Raport6!$B$8:$T$280,4)</f>
        <v>92</v>
      </c>
      <c r="E1773" s="84">
        <f>VLOOKUP($A$1768,Raport6!$B$8:$T$280,5)</f>
        <v>90</v>
      </c>
      <c r="F1773" s="84">
        <f>VLOOKUP($A$1768,Raport6!$B$8:$T$280,6)</f>
        <v>85</v>
      </c>
      <c r="G1773" s="84">
        <f>VLOOKUP($A$1768,Raport6!$B$8:$T$280,7)</f>
        <v>89</v>
      </c>
      <c r="H1773" s="84">
        <f>VLOOKUP($A$1768,Raport6!$B$8:$T$280,8)</f>
        <v>90</v>
      </c>
      <c r="I1773" s="84">
        <f>VLOOKUP($A$1768,Raport6!$B$8:$T$280,9)</f>
        <v>85.5</v>
      </c>
      <c r="J1773" s="84">
        <f>VLOOKUP($A$1768,Raport6!$B$8:$T$280,10)</f>
        <v>94.5</v>
      </c>
      <c r="K1773" s="84">
        <f>VLOOKUP($A$1768,Raport6!$B$8:$T$280,11)</f>
        <v>95</v>
      </c>
      <c r="L1773" s="84">
        <f>VLOOKUP($A$1768,Raport6!$B$8:$T$280,12)</f>
        <v>90</v>
      </c>
      <c r="M1773" s="84">
        <f>VLOOKUP($A$1768,Raport6!$B$8:$T$280,13)</f>
        <v>91</v>
      </c>
      <c r="N1773" s="84">
        <f>VLOOKUP($A$1768,Raport6!$B$8:$T$280,14)</f>
        <v>85.5</v>
      </c>
      <c r="O1773" s="84">
        <f>VLOOKUP($A$1768,Raport6!$B$8:$T$280,15)</f>
        <v>87.5</v>
      </c>
      <c r="P1773" s="84">
        <f>VLOOKUP($A$1768,Raport6!$B$8:$T$280,16)</f>
        <v>82.5</v>
      </c>
      <c r="Q1773" s="84">
        <f>VLOOKUP($A$1768,Raport6!$B$8:$T$280,17)</f>
        <v>85</v>
      </c>
      <c r="R1773" s="84">
        <f>VLOOKUP($A$1768,Raport6!$B$8:$T$280,18)</f>
        <v>85</v>
      </c>
      <c r="S1773" s="38">
        <f t="shared" si="973"/>
        <v>1327.5</v>
      </c>
      <c r="T1773" s="38">
        <f t="shared" si="975"/>
        <v>88.5</v>
      </c>
      <c r="U1773" s="375"/>
      <c r="V1773" s="340"/>
    </row>
    <row r="1774" spans="1:22" ht="15" customHeight="1">
      <c r="A1774" s="361"/>
      <c r="B1774" s="78" t="str">
        <f>VLOOKUP($A$1768,PresensiMIPA!$A$7:$W$360,3)</f>
        <v>0038060841</v>
      </c>
      <c r="C1774" s="28" t="s">
        <v>21</v>
      </c>
      <c r="D1774" s="40">
        <f t="shared" ref="D1774:S1774" si="976">ROUND(((D1768+D1769+D1770+D1771+D1772+D1773)/6),2)</f>
        <v>82.17</v>
      </c>
      <c r="E1774" s="40">
        <f t="shared" si="976"/>
        <v>79.83</v>
      </c>
      <c r="F1774" s="40">
        <f t="shared" si="976"/>
        <v>79</v>
      </c>
      <c r="G1774" s="40">
        <f t="shared" si="976"/>
        <v>82.33</v>
      </c>
      <c r="H1774" s="40">
        <f t="shared" si="976"/>
        <v>83.17</v>
      </c>
      <c r="I1774" s="40">
        <f t="shared" si="976"/>
        <v>82.92</v>
      </c>
      <c r="J1774" s="40">
        <f t="shared" si="976"/>
        <v>90.17</v>
      </c>
      <c r="K1774" s="40">
        <f t="shared" si="976"/>
        <v>87</v>
      </c>
      <c r="L1774" s="40">
        <f t="shared" si="976"/>
        <v>85.25</v>
      </c>
      <c r="M1774" s="40">
        <f t="shared" ref="M1774" si="977">ROUND(((M1768+M1769+M1770+M1771+M1772+M1773)/6),2)</f>
        <v>82.25</v>
      </c>
      <c r="N1774" s="40">
        <f t="shared" si="976"/>
        <v>82.83</v>
      </c>
      <c r="O1774" s="40">
        <f t="shared" si="976"/>
        <v>78.92</v>
      </c>
      <c r="P1774" s="40">
        <f t="shared" si="976"/>
        <v>80.08</v>
      </c>
      <c r="Q1774" s="40">
        <f t="shared" si="976"/>
        <v>82</v>
      </c>
      <c r="R1774" s="40">
        <f t="shared" si="976"/>
        <v>82.83</v>
      </c>
      <c r="S1774" s="39">
        <f t="shared" si="976"/>
        <v>1240.75</v>
      </c>
      <c r="T1774" s="40">
        <f t="shared" si="975"/>
        <v>82.72</v>
      </c>
      <c r="U1774" s="375"/>
      <c r="V1774" s="340"/>
    </row>
    <row r="1775" spans="1:22" ht="15" customHeight="1">
      <c r="A1775" s="361"/>
      <c r="B1775" s="78"/>
      <c r="C1775" s="28" t="s">
        <v>206</v>
      </c>
      <c r="D1775" s="79">
        <f>VLOOKUP($A$1768,'Nilai USP'!$B$8:$T$280,4)</f>
        <v>94</v>
      </c>
      <c r="E1775" s="79">
        <f>VLOOKUP($A$1768,'Nilai USP'!$B$8:$T$280,5)</f>
        <v>86.15384615384616</v>
      </c>
      <c r="F1775" s="79">
        <f>VLOOKUP($A$1768,'Nilai USP'!$B$8:$T$280,6)</f>
        <v>88</v>
      </c>
      <c r="G1775" s="79">
        <f>VLOOKUP($A$1768,'Nilai USP'!$B$8:$T$280,7)</f>
        <v>87</v>
      </c>
      <c r="H1775" s="79">
        <f>VLOOKUP($A$1768,'Nilai USP'!$B$8:$T$280,8)</f>
        <v>86</v>
      </c>
      <c r="I1775" s="79">
        <f>VLOOKUP($A$1768,'Nilai USP'!$B$8:$T$280,9)</f>
        <v>89</v>
      </c>
      <c r="J1775" s="79">
        <f>VLOOKUP($A$1768,'Nilai USP'!$B$8:$T$280,10)</f>
        <v>90</v>
      </c>
      <c r="K1775" s="79">
        <f>VLOOKUP($A$1768,'Nilai USP'!$B$8:$T$280,11)</f>
        <v>95</v>
      </c>
      <c r="L1775" s="79">
        <f>VLOOKUP($A$1768,'Nilai USP'!$B$8:$T$280,12)</f>
        <v>86</v>
      </c>
      <c r="M1775" s="79">
        <f>VLOOKUP($A$1768,'Nilai USP'!$B$8:$T$280,13)</f>
        <v>93.823529411764696</v>
      </c>
      <c r="N1775" s="79">
        <f>VLOOKUP($A$1768,'Nilai USP'!$B$8:$T$280,14)</f>
        <v>85</v>
      </c>
      <c r="O1775" s="79">
        <f>VLOOKUP($A$1768,'Nilai USP'!$B$8:$T$280,15)</f>
        <v>82</v>
      </c>
      <c r="P1775" s="79">
        <f>VLOOKUP($A$1768,'Nilai USP'!$B$8:$T$280,16)</f>
        <v>90</v>
      </c>
      <c r="Q1775" s="79">
        <f>VLOOKUP($A$1768,'Nilai USP'!$B$8:$T$280,17)</f>
        <v>83</v>
      </c>
      <c r="R1775" s="79">
        <f>VLOOKUP($A$1768,'Nilai USP'!$B$8:$T$280,18)</f>
        <v>88</v>
      </c>
      <c r="S1775" s="38">
        <f t="shared" ref="S1775:S1782" si="978">SUM(D1775:R1775)</f>
        <v>1322.9773755656108</v>
      </c>
      <c r="T1775" s="38">
        <f t="shared" si="975"/>
        <v>88.2</v>
      </c>
      <c r="U1775" s="375"/>
      <c r="V1775" s="340"/>
    </row>
    <row r="1776" spans="1:22" ht="15" customHeight="1" thickBot="1">
      <c r="A1776" s="362"/>
      <c r="B1776" s="29"/>
      <c r="C1776" s="37" t="s">
        <v>205</v>
      </c>
      <c r="D1776" s="41">
        <f t="shared" ref="D1776:R1776" si="979">ROUND((D1774*$V$6+D1775*$V$7),0)</f>
        <v>88</v>
      </c>
      <c r="E1776" s="41">
        <f t="shared" si="979"/>
        <v>83</v>
      </c>
      <c r="F1776" s="41">
        <f t="shared" si="979"/>
        <v>84</v>
      </c>
      <c r="G1776" s="41">
        <f t="shared" si="979"/>
        <v>85</v>
      </c>
      <c r="H1776" s="41">
        <f t="shared" si="979"/>
        <v>85</v>
      </c>
      <c r="I1776" s="41">
        <f t="shared" si="979"/>
        <v>86</v>
      </c>
      <c r="J1776" s="41">
        <f t="shared" si="979"/>
        <v>90</v>
      </c>
      <c r="K1776" s="41">
        <f t="shared" si="979"/>
        <v>91</v>
      </c>
      <c r="L1776" s="41">
        <f t="shared" si="979"/>
        <v>86</v>
      </c>
      <c r="M1776" s="41">
        <f t="shared" si="979"/>
        <v>88</v>
      </c>
      <c r="N1776" s="41">
        <f t="shared" si="979"/>
        <v>84</v>
      </c>
      <c r="O1776" s="41">
        <f t="shared" si="979"/>
        <v>80</v>
      </c>
      <c r="P1776" s="41">
        <f t="shared" si="979"/>
        <v>85</v>
      </c>
      <c r="Q1776" s="41">
        <f t="shared" si="979"/>
        <v>83</v>
      </c>
      <c r="R1776" s="41">
        <f t="shared" si="979"/>
        <v>85</v>
      </c>
      <c r="S1776" s="41">
        <f t="shared" si="978"/>
        <v>1283</v>
      </c>
      <c r="T1776" s="41">
        <f t="shared" si="975"/>
        <v>85.53</v>
      </c>
      <c r="U1776" s="376"/>
      <c r="V1776" s="341"/>
    </row>
    <row r="1777" spans="1:22" ht="15" customHeight="1" thickTop="1">
      <c r="A1777" s="377">
        <v>197</v>
      </c>
      <c r="B1777" s="26"/>
      <c r="C1777" s="34" t="s">
        <v>34</v>
      </c>
      <c r="D1777" s="83">
        <f>VLOOKUP($A$1777,Raport1!$B$8:$T$280,4)</f>
        <v>76.5</v>
      </c>
      <c r="E1777" s="83">
        <f>VLOOKUP($A$1777,Raport1!$B$8:$T$280,5)</f>
        <v>74</v>
      </c>
      <c r="F1777" s="83">
        <f>VLOOKUP($A$1777,Raport1!$B$8:$T$280,6)</f>
        <v>72.5</v>
      </c>
      <c r="G1777" s="83">
        <f>VLOOKUP($A$1777,Raport1!$B$8:$T$280,7)</f>
        <v>70</v>
      </c>
      <c r="H1777" s="83">
        <f>VLOOKUP($A$1777,Raport1!$B$8:$T$280,8)</f>
        <v>78</v>
      </c>
      <c r="I1777" s="83">
        <f>VLOOKUP($A$1777,Raport1!$B$8:$T$280,9)</f>
        <v>77.5</v>
      </c>
      <c r="J1777" s="83">
        <f>VLOOKUP($A$1777,Raport1!$B$8:$T$280,10)</f>
        <v>84</v>
      </c>
      <c r="K1777" s="83">
        <f>VLOOKUP($A$1777,Raport1!$B$8:$T$280,11)</f>
        <v>82</v>
      </c>
      <c r="L1777" s="83">
        <f>VLOOKUP($A$1777,Raport1!$B$8:$T$280,12)</f>
        <v>80</v>
      </c>
      <c r="M1777" s="83">
        <f>VLOOKUP($A$1777,Raport1!$B$8:$T$280,13)</f>
        <v>75.5</v>
      </c>
      <c r="N1777" s="83">
        <f>VLOOKUP($A$1777,Raport1!$B$8:$T$280,14)</f>
        <v>76</v>
      </c>
      <c r="O1777" s="83">
        <f>VLOOKUP($A$1777,Raport1!$B$8:$T$280,15)</f>
        <v>69</v>
      </c>
      <c r="P1777" s="83">
        <f>VLOOKUP($A$1777,Raport1!$B$8:$T$280,16)</f>
        <v>75</v>
      </c>
      <c r="Q1777" s="83">
        <f>VLOOKUP($A$1777,Raport1!$B$8:$T$280,17)</f>
        <v>75.5</v>
      </c>
      <c r="R1777" s="83">
        <f>VLOOKUP($A$1777,Raport1!$B$8:$T$280,18)</f>
        <v>77.5</v>
      </c>
      <c r="S1777" s="80">
        <f t="shared" si="978"/>
        <v>1143</v>
      </c>
      <c r="T1777" s="80">
        <f t="shared" ref="T1777:T1785" si="980">ROUND(S1777/COUNT(D1777:R1777),2)</f>
        <v>76.2</v>
      </c>
      <c r="U1777" s="337" t="s">
        <v>203</v>
      </c>
      <c r="V1777" s="340" t="s">
        <v>33</v>
      </c>
    </row>
    <row r="1778" spans="1:22" ht="15" customHeight="1">
      <c r="A1778" s="361"/>
      <c r="B1778" s="26"/>
      <c r="C1778" s="35" t="s">
        <v>35</v>
      </c>
      <c r="D1778" s="84">
        <f>VLOOKUP($A$1777,Raport2!$B$8:$T$280,4)</f>
        <v>78.5</v>
      </c>
      <c r="E1778" s="84">
        <f>VLOOKUP($A$1777,Raport2!$B$8:$T$280,5)</f>
        <v>76</v>
      </c>
      <c r="F1778" s="84">
        <f>VLOOKUP($A$1777,Raport2!$B$8:$T$280,6)</f>
        <v>73</v>
      </c>
      <c r="G1778" s="84">
        <f>VLOOKUP($A$1777,Raport2!$B$8:$T$280,7)</f>
        <v>77</v>
      </c>
      <c r="H1778" s="84">
        <f>VLOOKUP($A$1777,Raport2!$B$8:$T$280,8)</f>
        <v>78</v>
      </c>
      <c r="I1778" s="84">
        <f>VLOOKUP($A$1777,Raport2!$B$8:$T$280,9)</f>
        <v>79.5</v>
      </c>
      <c r="J1778" s="84">
        <f>VLOOKUP($A$1777,Raport2!$B$8:$T$280,10)</f>
        <v>86.5</v>
      </c>
      <c r="K1778" s="84">
        <f>VLOOKUP($A$1777,Raport2!$B$8:$T$280,11)</f>
        <v>84</v>
      </c>
      <c r="L1778" s="84">
        <f>VLOOKUP($A$1777,Raport2!$B$8:$T$280,12)</f>
        <v>80.5</v>
      </c>
      <c r="M1778" s="84">
        <f>VLOOKUP($A$1777,Raport2!$B$8:$T$280,13)</f>
        <v>76.5</v>
      </c>
      <c r="N1778" s="84">
        <f>VLOOKUP($A$1777,Raport2!$B$8:$T$280,14)</f>
        <v>80.5</v>
      </c>
      <c r="O1778" s="84">
        <f>VLOOKUP($A$1777,Raport2!$B$8:$T$280,15)</f>
        <v>71</v>
      </c>
      <c r="P1778" s="84">
        <f>VLOOKUP($A$1777,Raport2!$B$8:$T$280,16)</f>
        <v>80</v>
      </c>
      <c r="Q1778" s="84">
        <f>VLOOKUP($A$1777,Raport2!$B$8:$T$280,17)</f>
        <v>79</v>
      </c>
      <c r="R1778" s="84">
        <f>VLOOKUP($A$1777,Raport2!$B$8:$T$280,18)</f>
        <v>81</v>
      </c>
      <c r="S1778" s="38">
        <f t="shared" si="978"/>
        <v>1181</v>
      </c>
      <c r="T1778" s="38">
        <f t="shared" si="980"/>
        <v>78.73</v>
      </c>
      <c r="U1778" s="375"/>
      <c r="V1778" s="340"/>
    </row>
    <row r="1779" spans="1:22" ht="15" customHeight="1">
      <c r="A1779" s="361"/>
      <c r="B1779" s="342" t="str">
        <f>VLOOKUP($A$1777,PresensiMIPA!$A$7:$W$360,7)</f>
        <v>RIFALDI SYAHRUMIL AINIL LUBI</v>
      </c>
      <c r="C1779" s="35" t="s">
        <v>22</v>
      </c>
      <c r="D1779" s="84">
        <f>VLOOKUP($A$1777,Raport3!$B$8:$T$280,4)</f>
        <v>81</v>
      </c>
      <c r="E1779" s="84">
        <f>VLOOKUP($A$1777,Raport3!$B$8:$T$280,5)</f>
        <v>78</v>
      </c>
      <c r="F1779" s="84">
        <f>VLOOKUP($A$1777,Raport3!$B$8:$T$280,6)</f>
        <v>79</v>
      </c>
      <c r="G1779" s="84">
        <f>VLOOKUP($A$1777,Raport3!$B$8:$T$280,7)</f>
        <v>81</v>
      </c>
      <c r="H1779" s="84">
        <f>VLOOKUP($A$1777,Raport3!$B$8:$T$280,8)</f>
        <v>85</v>
      </c>
      <c r="I1779" s="84">
        <f>VLOOKUP($A$1777,Raport3!$B$8:$T$280,9)</f>
        <v>82.5</v>
      </c>
      <c r="J1779" s="84">
        <f>VLOOKUP($A$1777,Raport3!$B$8:$T$280,10)</f>
        <v>87</v>
      </c>
      <c r="K1779" s="84">
        <f>VLOOKUP($A$1777,Raport3!$B$8:$T$280,11)</f>
        <v>86</v>
      </c>
      <c r="L1779" s="84">
        <f>VLOOKUP($A$1777,Raport3!$B$8:$T$280,12)</f>
        <v>81</v>
      </c>
      <c r="M1779" s="84">
        <f>VLOOKUP($A$1777,Raport3!$B$8:$T$280,13)</f>
        <v>81.5</v>
      </c>
      <c r="N1779" s="84">
        <f>VLOOKUP($A$1777,Raport3!$B$8:$T$280,14)</f>
        <v>84</v>
      </c>
      <c r="O1779" s="84">
        <f>VLOOKUP($A$1777,Raport3!$B$8:$T$280,15)</f>
        <v>74</v>
      </c>
      <c r="P1779" s="84">
        <f>VLOOKUP($A$1777,Raport3!$B$8:$T$280,16)</f>
        <v>80.5</v>
      </c>
      <c r="Q1779" s="84">
        <f>VLOOKUP($A$1777,Raport3!$B$8:$T$280,17)</f>
        <v>83.5</v>
      </c>
      <c r="R1779" s="84">
        <f>VLOOKUP($A$1777,Raport3!$B$8:$T$280,18)</f>
        <v>77.5</v>
      </c>
      <c r="S1779" s="38">
        <f t="shared" si="978"/>
        <v>1221.5</v>
      </c>
      <c r="T1779" s="38">
        <f t="shared" si="980"/>
        <v>81.430000000000007</v>
      </c>
      <c r="U1779" s="375"/>
      <c r="V1779" s="340"/>
    </row>
    <row r="1780" spans="1:22" ht="15" customHeight="1">
      <c r="A1780" s="361"/>
      <c r="B1780" s="342"/>
      <c r="C1780" s="35" t="s">
        <v>23</v>
      </c>
      <c r="D1780" s="84">
        <f>VLOOKUP($A$1777,Raport4!$B$8:$T$255,4)</f>
        <v>85.5</v>
      </c>
      <c r="E1780" s="84">
        <f>VLOOKUP($A$1777,Raport4!$B$8:$T$255,5)</f>
        <v>79</v>
      </c>
      <c r="F1780" s="84">
        <f>VLOOKUP($A$1777,Raport4!$B$8:$T$255,6)</f>
        <v>80.5</v>
      </c>
      <c r="G1780" s="84">
        <f>VLOOKUP($A$1777,Raport4!$B$8:$T$255,7)</f>
        <v>82</v>
      </c>
      <c r="H1780" s="84">
        <f>VLOOKUP($A$1777,Raport4!$B$8:$T$255,8)</f>
        <v>80</v>
      </c>
      <c r="I1780" s="84">
        <f>VLOOKUP($A$1777,Raport4!$B$8:$T$255,9)</f>
        <v>83</v>
      </c>
      <c r="J1780" s="84">
        <f>VLOOKUP($A$1777,Raport4!$B$8:$T$255,10)</f>
        <v>91.5</v>
      </c>
      <c r="K1780" s="84">
        <f>VLOOKUP($A$1777,Raport4!$B$8:$T$255,11)</f>
        <v>86</v>
      </c>
      <c r="L1780" s="84">
        <f>VLOOKUP($A$1777,Raport4!$B$8:$T$255,12)</f>
        <v>86</v>
      </c>
      <c r="M1780" s="84">
        <f>VLOOKUP($A$1777,Raport4!$B$8:$T$255,12)</f>
        <v>86</v>
      </c>
      <c r="N1780" s="84">
        <f>VLOOKUP($A$1777,Raport4!$B$8:$T$255,14)</f>
        <v>85</v>
      </c>
      <c r="O1780" s="84">
        <f>VLOOKUP($A$1777,Raport4!$B$8:$T$255,15)</f>
        <v>79</v>
      </c>
      <c r="P1780" s="84">
        <f>VLOOKUP($A$1777,Raport4!$B$8:$T$255,16)</f>
        <v>80.5</v>
      </c>
      <c r="Q1780" s="84">
        <f>VLOOKUP($A$1777,Raport4!$B$8:$T$255,17)</f>
        <v>84.5</v>
      </c>
      <c r="R1780" s="84">
        <f>VLOOKUP($A$1777,Raport4!$B$8:$T$255,18)</f>
        <v>80</v>
      </c>
      <c r="S1780" s="38">
        <f t="shared" si="978"/>
        <v>1248.5</v>
      </c>
      <c r="T1780" s="38">
        <f t="shared" si="980"/>
        <v>83.23</v>
      </c>
      <c r="U1780" s="375"/>
      <c r="V1780" s="340"/>
    </row>
    <row r="1781" spans="1:22" ht="15" customHeight="1">
      <c r="A1781" s="361"/>
      <c r="B1781" s="77" t="str">
        <f>VLOOKUP($A$1777,PresensiMIPA!$A$7:$W$360,4)</f>
        <v>3526042405040001</v>
      </c>
      <c r="C1781" s="35" t="s">
        <v>24</v>
      </c>
      <c r="D1781" s="84">
        <f>VLOOKUP($A$1777,Raport5!$B$8:$T$280,4)</f>
        <v>89</v>
      </c>
      <c r="E1781" s="84">
        <f>VLOOKUP($A$1777,Raport5!$B$8:$T$280,5)</f>
        <v>82</v>
      </c>
      <c r="F1781" s="84">
        <f>VLOOKUP($A$1777,Raport5!$B$8:$T$280,6)</f>
        <v>78</v>
      </c>
      <c r="G1781" s="84">
        <f>VLOOKUP($A$1777,Raport5!$B$8:$T$280,7)</f>
        <v>86</v>
      </c>
      <c r="H1781" s="84">
        <f>VLOOKUP($A$1777,Raport5!$B$8:$T$280,8)</f>
        <v>89.5</v>
      </c>
      <c r="I1781" s="84">
        <f>VLOOKUP($A$1777,Raport5!$B$8:$T$280,9)</f>
        <v>84</v>
      </c>
      <c r="J1781" s="84">
        <f>VLOOKUP($A$1777,Raport5!$B$8:$T$280,10)</f>
        <v>93</v>
      </c>
      <c r="K1781" s="84">
        <f>VLOOKUP($A$1777,Raport5!$B$8:$T$280,11)</f>
        <v>91</v>
      </c>
      <c r="L1781" s="84">
        <f>VLOOKUP($A$1777,Raport5!$B$8:$T$280,12)</f>
        <v>88.5</v>
      </c>
      <c r="M1781" s="84">
        <f>VLOOKUP($A$1777,Raport5!$B$8:$T$280,13)</f>
        <v>82</v>
      </c>
      <c r="N1781" s="84">
        <f>VLOOKUP($A$1777,Raport5!$B$8:$T$280,14)</f>
        <v>86.5</v>
      </c>
      <c r="O1781" s="84">
        <f>VLOOKUP($A$1777,Raport5!$B$8:$T$280,15)</f>
        <v>90</v>
      </c>
      <c r="P1781" s="84">
        <f>VLOOKUP($A$1777,Raport5!$B$8:$T$280,16)</f>
        <v>80.5</v>
      </c>
      <c r="Q1781" s="84">
        <f>VLOOKUP($A$1777,Raport5!$B$8:$T$280,17)</f>
        <v>85</v>
      </c>
      <c r="R1781" s="84">
        <f>VLOOKUP($A$1777,Raport5!$B$8:$T$280,18)</f>
        <v>81.5</v>
      </c>
      <c r="S1781" s="38">
        <f t="shared" si="978"/>
        <v>1286.5</v>
      </c>
      <c r="T1781" s="38">
        <f t="shared" si="980"/>
        <v>85.77</v>
      </c>
      <c r="U1781" s="375"/>
      <c r="V1781" s="340"/>
    </row>
    <row r="1782" spans="1:22" ht="15" customHeight="1">
      <c r="A1782" s="361"/>
      <c r="B1782" s="78">
        <f>VLOOKUP($A$1777,PresensiMIPA!$A$7:$W$360,2)</f>
        <v>12462</v>
      </c>
      <c r="C1782" s="35" t="s">
        <v>67</v>
      </c>
      <c r="D1782" s="84">
        <f>VLOOKUP($A$1777,Raport6!$B$8:$T$280,4)</f>
        <v>92</v>
      </c>
      <c r="E1782" s="84">
        <f>VLOOKUP($A$1777,Raport6!$B$8:$T$280,5)</f>
        <v>88</v>
      </c>
      <c r="F1782" s="84">
        <f>VLOOKUP($A$1777,Raport6!$B$8:$T$280,6)</f>
        <v>80</v>
      </c>
      <c r="G1782" s="84">
        <f>VLOOKUP($A$1777,Raport6!$B$8:$T$280,7)</f>
        <v>87.5</v>
      </c>
      <c r="H1782" s="84">
        <f>VLOOKUP($A$1777,Raport6!$B$8:$T$280,8)</f>
        <v>89.5</v>
      </c>
      <c r="I1782" s="84">
        <f>VLOOKUP($A$1777,Raport6!$B$8:$T$280,9)</f>
        <v>84</v>
      </c>
      <c r="J1782" s="84">
        <f>VLOOKUP($A$1777,Raport6!$B$8:$T$280,10)</f>
        <v>95</v>
      </c>
      <c r="K1782" s="84">
        <f>VLOOKUP($A$1777,Raport6!$B$8:$T$280,11)</f>
        <v>95</v>
      </c>
      <c r="L1782" s="84">
        <f>VLOOKUP($A$1777,Raport6!$B$8:$T$280,12)</f>
        <v>90</v>
      </c>
      <c r="M1782" s="84">
        <f>VLOOKUP($A$1777,Raport6!$B$8:$T$280,13)</f>
        <v>86</v>
      </c>
      <c r="N1782" s="84">
        <f>VLOOKUP($A$1777,Raport6!$B$8:$T$280,14)</f>
        <v>83</v>
      </c>
      <c r="O1782" s="84">
        <f>VLOOKUP($A$1777,Raport6!$B$8:$T$280,15)</f>
        <v>89</v>
      </c>
      <c r="P1782" s="84">
        <f>VLOOKUP($A$1777,Raport6!$B$8:$T$280,16)</f>
        <v>80.5</v>
      </c>
      <c r="Q1782" s="84">
        <f>VLOOKUP($A$1777,Raport6!$B$8:$T$280,17)</f>
        <v>85</v>
      </c>
      <c r="R1782" s="84">
        <f>VLOOKUP($A$1777,Raport6!$B$8:$T$280,18)</f>
        <v>80</v>
      </c>
      <c r="S1782" s="38">
        <f t="shared" si="978"/>
        <v>1304.5</v>
      </c>
      <c r="T1782" s="38">
        <f t="shared" si="980"/>
        <v>86.97</v>
      </c>
      <c r="U1782" s="375"/>
      <c r="V1782" s="340"/>
    </row>
    <row r="1783" spans="1:22" ht="15" customHeight="1">
      <c r="A1783" s="361"/>
      <c r="B1783" s="78" t="str">
        <f>VLOOKUP($A$1777,PresensiMIPA!$A$7:$W$360,3)</f>
        <v>0044362366</v>
      </c>
      <c r="C1783" s="28" t="s">
        <v>21</v>
      </c>
      <c r="D1783" s="40">
        <f t="shared" ref="D1783:S1783" si="981">ROUND(((D1777+D1778+D1779+D1780+D1781+D1782)/6),2)</f>
        <v>83.75</v>
      </c>
      <c r="E1783" s="40">
        <f t="shared" si="981"/>
        <v>79.5</v>
      </c>
      <c r="F1783" s="40">
        <f t="shared" si="981"/>
        <v>77.17</v>
      </c>
      <c r="G1783" s="40">
        <f t="shared" si="981"/>
        <v>80.58</v>
      </c>
      <c r="H1783" s="40">
        <f t="shared" si="981"/>
        <v>83.33</v>
      </c>
      <c r="I1783" s="40">
        <f t="shared" si="981"/>
        <v>81.75</v>
      </c>
      <c r="J1783" s="40">
        <f t="shared" si="981"/>
        <v>89.5</v>
      </c>
      <c r="K1783" s="40">
        <f t="shared" si="981"/>
        <v>87.33</v>
      </c>
      <c r="L1783" s="40">
        <f t="shared" si="981"/>
        <v>84.33</v>
      </c>
      <c r="M1783" s="40">
        <f t="shared" ref="M1783" si="982">ROUND(((M1777+M1778+M1779+M1780+M1781+M1782)/6),2)</f>
        <v>81.25</v>
      </c>
      <c r="N1783" s="40">
        <f t="shared" si="981"/>
        <v>82.5</v>
      </c>
      <c r="O1783" s="40">
        <f t="shared" si="981"/>
        <v>78.67</v>
      </c>
      <c r="P1783" s="40">
        <f t="shared" si="981"/>
        <v>79.5</v>
      </c>
      <c r="Q1783" s="40">
        <f t="shared" si="981"/>
        <v>82.08</v>
      </c>
      <c r="R1783" s="40">
        <f t="shared" si="981"/>
        <v>79.58</v>
      </c>
      <c r="S1783" s="39">
        <f t="shared" si="981"/>
        <v>1230.83</v>
      </c>
      <c r="T1783" s="40">
        <f t="shared" si="980"/>
        <v>82.06</v>
      </c>
      <c r="U1783" s="375"/>
      <c r="V1783" s="340"/>
    </row>
    <row r="1784" spans="1:22" ht="15" customHeight="1">
      <c r="A1784" s="361"/>
      <c r="B1784" s="78"/>
      <c r="C1784" s="28" t="s">
        <v>206</v>
      </c>
      <c r="D1784" s="79">
        <f>VLOOKUP($A$1777,'Nilai USP'!$B$8:$T$280,4)</f>
        <v>96</v>
      </c>
      <c r="E1784" s="79">
        <f>VLOOKUP($A$1777,'Nilai USP'!$B$8:$T$280,5)</f>
        <v>87.692307692307693</v>
      </c>
      <c r="F1784" s="79">
        <f>VLOOKUP($A$1777,'Nilai USP'!$B$8:$T$280,6)</f>
        <v>92</v>
      </c>
      <c r="G1784" s="79">
        <f>VLOOKUP($A$1777,'Nilai USP'!$B$8:$T$280,7)</f>
        <v>85</v>
      </c>
      <c r="H1784" s="79">
        <f>VLOOKUP($A$1777,'Nilai USP'!$B$8:$T$280,8)</f>
        <v>82</v>
      </c>
      <c r="I1784" s="79">
        <f>VLOOKUP($A$1777,'Nilai USP'!$B$8:$T$280,9)</f>
        <v>93</v>
      </c>
      <c r="J1784" s="79">
        <f>VLOOKUP($A$1777,'Nilai USP'!$B$8:$T$280,10)</f>
        <v>89</v>
      </c>
      <c r="K1784" s="79">
        <f>VLOOKUP($A$1777,'Nilai USP'!$B$8:$T$280,11)</f>
        <v>97</v>
      </c>
      <c r="L1784" s="79">
        <f>VLOOKUP($A$1777,'Nilai USP'!$B$8:$T$280,12)</f>
        <v>88</v>
      </c>
      <c r="M1784" s="79">
        <f>VLOOKUP($A$1777,'Nilai USP'!$B$8:$T$280,13)</f>
        <v>89.411764705882348</v>
      </c>
      <c r="N1784" s="79">
        <f>VLOOKUP($A$1777,'Nilai USP'!$B$8:$T$280,14)</f>
        <v>85</v>
      </c>
      <c r="O1784" s="79">
        <f>VLOOKUP($A$1777,'Nilai USP'!$B$8:$T$280,15)</f>
        <v>82</v>
      </c>
      <c r="P1784" s="79">
        <f>VLOOKUP($A$1777,'Nilai USP'!$B$8:$T$280,16)</f>
        <v>86</v>
      </c>
      <c r="Q1784" s="79">
        <f>VLOOKUP($A$1777,'Nilai USP'!$B$8:$T$280,17)</f>
        <v>80</v>
      </c>
      <c r="R1784" s="79">
        <f>VLOOKUP($A$1777,'Nilai USP'!$B$8:$T$280,18)</f>
        <v>89</v>
      </c>
      <c r="S1784" s="38">
        <f t="shared" ref="S1784:S1791" si="983">SUM(D1784:R1784)</f>
        <v>1321.1040723981901</v>
      </c>
      <c r="T1784" s="38">
        <f t="shared" si="980"/>
        <v>88.07</v>
      </c>
      <c r="U1784" s="375"/>
      <c r="V1784" s="340"/>
    </row>
    <row r="1785" spans="1:22" ht="15" customHeight="1" thickBot="1">
      <c r="A1785" s="362"/>
      <c r="B1785" s="29"/>
      <c r="C1785" s="37" t="s">
        <v>205</v>
      </c>
      <c r="D1785" s="41">
        <f t="shared" ref="D1785:R1785" si="984">ROUND((D1783*$V$6+D1784*$V$7),0)</f>
        <v>90</v>
      </c>
      <c r="E1785" s="41">
        <f t="shared" si="984"/>
        <v>84</v>
      </c>
      <c r="F1785" s="41">
        <f t="shared" si="984"/>
        <v>85</v>
      </c>
      <c r="G1785" s="41">
        <f t="shared" si="984"/>
        <v>83</v>
      </c>
      <c r="H1785" s="41">
        <f t="shared" si="984"/>
        <v>83</v>
      </c>
      <c r="I1785" s="41">
        <f t="shared" si="984"/>
        <v>87</v>
      </c>
      <c r="J1785" s="41">
        <f t="shared" si="984"/>
        <v>89</v>
      </c>
      <c r="K1785" s="41">
        <f t="shared" si="984"/>
        <v>92</v>
      </c>
      <c r="L1785" s="41">
        <f t="shared" si="984"/>
        <v>86</v>
      </c>
      <c r="M1785" s="41">
        <f t="shared" si="984"/>
        <v>85</v>
      </c>
      <c r="N1785" s="41">
        <f t="shared" si="984"/>
        <v>84</v>
      </c>
      <c r="O1785" s="41">
        <f t="shared" si="984"/>
        <v>80</v>
      </c>
      <c r="P1785" s="41">
        <f t="shared" si="984"/>
        <v>83</v>
      </c>
      <c r="Q1785" s="41">
        <f t="shared" si="984"/>
        <v>81</v>
      </c>
      <c r="R1785" s="41">
        <f t="shared" si="984"/>
        <v>84</v>
      </c>
      <c r="S1785" s="41">
        <f t="shared" si="983"/>
        <v>1276</v>
      </c>
      <c r="T1785" s="41">
        <f t="shared" si="980"/>
        <v>85.07</v>
      </c>
      <c r="U1785" s="376"/>
      <c r="V1785" s="341"/>
    </row>
    <row r="1786" spans="1:22" ht="15" customHeight="1" thickTop="1">
      <c r="A1786" s="377">
        <v>198</v>
      </c>
      <c r="B1786" s="26"/>
      <c r="C1786" s="34" t="s">
        <v>34</v>
      </c>
      <c r="D1786" s="83">
        <f>VLOOKUP($A$1786,Raport1!$B$8:$T$280,4)</f>
        <v>80.5</v>
      </c>
      <c r="E1786" s="83">
        <f>VLOOKUP($A$1786,Raport1!$B$8:$T$280,5)</f>
        <v>89</v>
      </c>
      <c r="F1786" s="83">
        <f>VLOOKUP($A$1786,Raport1!$B$8:$T$280,6)</f>
        <v>80</v>
      </c>
      <c r="G1786" s="83">
        <f>VLOOKUP($A$1786,Raport1!$B$8:$T$280,7)</f>
        <v>83</v>
      </c>
      <c r="H1786" s="83">
        <f>VLOOKUP($A$1786,Raport1!$B$8:$T$280,8)</f>
        <v>80</v>
      </c>
      <c r="I1786" s="83">
        <f>VLOOKUP($A$1786,Raport1!$B$8:$T$280,9)</f>
        <v>85</v>
      </c>
      <c r="J1786" s="83">
        <f>VLOOKUP($A$1786,Raport1!$B$8:$T$280,10)</f>
        <v>89</v>
      </c>
      <c r="K1786" s="83">
        <f>VLOOKUP($A$1786,Raport1!$B$8:$T$280,11)</f>
        <v>84</v>
      </c>
      <c r="L1786" s="83">
        <f>VLOOKUP($A$1786,Raport1!$B$8:$T$280,12)</f>
        <v>86</v>
      </c>
      <c r="M1786" s="83">
        <f>VLOOKUP($A$1786,Raport1!$B$8:$T$280,13)</f>
        <v>78.5</v>
      </c>
      <c r="N1786" s="83">
        <f>VLOOKUP($A$1786,Raport1!$B$8:$T$280,14)</f>
        <v>82.5</v>
      </c>
      <c r="O1786" s="83">
        <f>VLOOKUP($A$1786,Raport1!$B$8:$T$280,15)</f>
        <v>79</v>
      </c>
      <c r="P1786" s="83">
        <f>VLOOKUP($A$1786,Raport1!$B$8:$T$280,16)</f>
        <v>80.5</v>
      </c>
      <c r="Q1786" s="83">
        <f>VLOOKUP($A$1786,Raport1!$B$8:$T$280,17)</f>
        <v>81.5</v>
      </c>
      <c r="R1786" s="83">
        <f>VLOOKUP($A$1786,Raport1!$B$8:$T$280,18)</f>
        <v>87</v>
      </c>
      <c r="S1786" s="80">
        <f t="shared" si="983"/>
        <v>1245.5</v>
      </c>
      <c r="T1786" s="80">
        <f t="shared" ref="T1786:T1794" si="985">ROUND(S1786/COUNT(D1786:R1786),2)</f>
        <v>83.03</v>
      </c>
      <c r="U1786" s="337" t="s">
        <v>203</v>
      </c>
      <c r="V1786" s="340" t="s">
        <v>33</v>
      </c>
    </row>
    <row r="1787" spans="1:22" ht="15" customHeight="1">
      <c r="A1787" s="361"/>
      <c r="B1787" s="26"/>
      <c r="C1787" s="35" t="s">
        <v>35</v>
      </c>
      <c r="D1787" s="84">
        <f>VLOOKUP($A$1786,Raport2!$B$8:$T$280,4)</f>
        <v>82.5</v>
      </c>
      <c r="E1787" s="84">
        <f>VLOOKUP($A$1786,Raport2!$B$8:$T$280,5)</f>
        <v>90</v>
      </c>
      <c r="F1787" s="84">
        <f>VLOOKUP($A$1786,Raport2!$B$8:$T$280,6)</f>
        <v>82.5</v>
      </c>
      <c r="G1787" s="84">
        <f>VLOOKUP($A$1786,Raport2!$B$8:$T$280,7)</f>
        <v>89</v>
      </c>
      <c r="H1787" s="84">
        <f>VLOOKUP($A$1786,Raport2!$B$8:$T$280,8)</f>
        <v>80</v>
      </c>
      <c r="I1787" s="84">
        <f>VLOOKUP($A$1786,Raport2!$B$8:$T$280,9)</f>
        <v>89.5</v>
      </c>
      <c r="J1787" s="84">
        <f>VLOOKUP($A$1786,Raport2!$B$8:$T$280,10)</f>
        <v>90</v>
      </c>
      <c r="K1787" s="84">
        <f>VLOOKUP($A$1786,Raport2!$B$8:$T$280,11)</f>
        <v>85.5</v>
      </c>
      <c r="L1787" s="84">
        <f>VLOOKUP($A$1786,Raport2!$B$8:$T$280,12)</f>
        <v>88</v>
      </c>
      <c r="M1787" s="84">
        <f>VLOOKUP($A$1786,Raport2!$B$8:$T$280,13)</f>
        <v>84.5</v>
      </c>
      <c r="N1787" s="84">
        <f>VLOOKUP($A$1786,Raport2!$B$8:$T$280,14)</f>
        <v>90</v>
      </c>
      <c r="O1787" s="84">
        <f>VLOOKUP($A$1786,Raport2!$B$8:$T$280,15)</f>
        <v>83.5</v>
      </c>
      <c r="P1787" s="84">
        <f>VLOOKUP($A$1786,Raport2!$B$8:$T$280,16)</f>
        <v>84</v>
      </c>
      <c r="Q1787" s="84">
        <f>VLOOKUP($A$1786,Raport2!$B$8:$T$280,17)</f>
        <v>86</v>
      </c>
      <c r="R1787" s="84">
        <f>VLOOKUP($A$1786,Raport2!$B$8:$T$280,18)</f>
        <v>90.5</v>
      </c>
      <c r="S1787" s="38">
        <f t="shared" si="983"/>
        <v>1295.5</v>
      </c>
      <c r="T1787" s="38">
        <f t="shared" si="985"/>
        <v>86.37</v>
      </c>
      <c r="U1787" s="375"/>
      <c r="V1787" s="340"/>
    </row>
    <row r="1788" spans="1:22" ht="15" customHeight="1">
      <c r="A1788" s="361"/>
      <c r="B1788" s="342" t="str">
        <f>VLOOKUP($A$1786,PresensiMIPA!$A$7:$W$360,7)</f>
        <v>RIZAL GUNAWAN</v>
      </c>
      <c r="C1788" s="35" t="s">
        <v>22</v>
      </c>
      <c r="D1788" s="84">
        <f>VLOOKUP($A$1786,Raport3!$B$8:$T$280,4)</f>
        <v>89</v>
      </c>
      <c r="E1788" s="84">
        <f>VLOOKUP($A$1786,Raport3!$B$8:$T$280,5)</f>
        <v>92</v>
      </c>
      <c r="F1788" s="84">
        <f>VLOOKUP($A$1786,Raport3!$B$8:$T$280,6)</f>
        <v>86.5</v>
      </c>
      <c r="G1788" s="84">
        <f>VLOOKUP($A$1786,Raport3!$B$8:$T$280,7)</f>
        <v>91</v>
      </c>
      <c r="H1788" s="84">
        <f>VLOOKUP($A$1786,Raport3!$B$8:$T$280,8)</f>
        <v>85</v>
      </c>
      <c r="I1788" s="84">
        <f>VLOOKUP($A$1786,Raport3!$B$8:$T$280,9)</f>
        <v>90</v>
      </c>
      <c r="J1788" s="84">
        <f>VLOOKUP($A$1786,Raport3!$B$8:$T$280,10)</f>
        <v>92</v>
      </c>
      <c r="K1788" s="84">
        <f>VLOOKUP($A$1786,Raport3!$B$8:$T$280,11)</f>
        <v>86</v>
      </c>
      <c r="L1788" s="84">
        <f>VLOOKUP($A$1786,Raport3!$B$8:$T$280,12)</f>
        <v>86</v>
      </c>
      <c r="M1788" s="84">
        <f>VLOOKUP($A$1786,Raport3!$B$8:$T$280,13)</f>
        <v>91.5</v>
      </c>
      <c r="N1788" s="84">
        <f>VLOOKUP($A$1786,Raport3!$B$8:$T$280,14)</f>
        <v>91.5</v>
      </c>
      <c r="O1788" s="84">
        <f>VLOOKUP($A$1786,Raport3!$B$8:$T$280,15)</f>
        <v>85</v>
      </c>
      <c r="P1788" s="84">
        <f>VLOOKUP($A$1786,Raport3!$B$8:$T$280,16)</f>
        <v>85.5</v>
      </c>
      <c r="Q1788" s="84">
        <f>VLOOKUP($A$1786,Raport3!$B$8:$T$280,17)</f>
        <v>85.5</v>
      </c>
      <c r="R1788" s="84">
        <f>VLOOKUP($A$1786,Raport3!$B$8:$T$280,18)</f>
        <v>91.5</v>
      </c>
      <c r="S1788" s="38">
        <f t="shared" si="983"/>
        <v>1328</v>
      </c>
      <c r="T1788" s="38">
        <f t="shared" si="985"/>
        <v>88.53</v>
      </c>
      <c r="U1788" s="375"/>
      <c r="V1788" s="340"/>
    </row>
    <row r="1789" spans="1:22" ht="15" customHeight="1">
      <c r="A1789" s="361"/>
      <c r="B1789" s="342"/>
      <c r="C1789" s="35" t="s">
        <v>23</v>
      </c>
      <c r="D1789" s="84">
        <f>VLOOKUP($A$1786,Raport4!$B$8:$T$255,4)</f>
        <v>90</v>
      </c>
      <c r="E1789" s="84">
        <f>VLOOKUP($A$1786,Raport4!$B$8:$T$255,5)</f>
        <v>96</v>
      </c>
      <c r="F1789" s="84">
        <f>VLOOKUP($A$1786,Raport4!$B$8:$T$255,6)</f>
        <v>88.5</v>
      </c>
      <c r="G1789" s="84">
        <f>VLOOKUP($A$1786,Raport4!$B$8:$T$255,7)</f>
        <v>92</v>
      </c>
      <c r="H1789" s="84">
        <f>VLOOKUP($A$1786,Raport4!$B$8:$T$255,8)</f>
        <v>90</v>
      </c>
      <c r="I1789" s="84">
        <f>VLOOKUP($A$1786,Raport4!$B$8:$T$255,9)</f>
        <v>90</v>
      </c>
      <c r="J1789" s="84">
        <f>VLOOKUP($A$1786,Raport4!$B$8:$T$255,10)</f>
        <v>94.5</v>
      </c>
      <c r="K1789" s="84">
        <f>VLOOKUP($A$1786,Raport4!$B$8:$T$255,11)</f>
        <v>88</v>
      </c>
      <c r="L1789" s="84">
        <f>VLOOKUP($A$1786,Raport4!$B$8:$T$255,12)</f>
        <v>90</v>
      </c>
      <c r="M1789" s="84">
        <f>VLOOKUP($A$1786,Raport4!$B$8:$T$255,12)</f>
        <v>90</v>
      </c>
      <c r="N1789" s="84">
        <f>VLOOKUP($A$1786,Raport4!$B$8:$T$255,14)</f>
        <v>92</v>
      </c>
      <c r="O1789" s="84">
        <f>VLOOKUP($A$1786,Raport4!$B$8:$T$255,15)</f>
        <v>86</v>
      </c>
      <c r="P1789" s="84">
        <f>VLOOKUP($A$1786,Raport4!$B$8:$T$255,16)</f>
        <v>88</v>
      </c>
      <c r="Q1789" s="84">
        <f>VLOOKUP($A$1786,Raport4!$B$8:$T$255,17)</f>
        <v>89.5</v>
      </c>
      <c r="R1789" s="84">
        <f>VLOOKUP($A$1786,Raport4!$B$8:$T$255,18)</f>
        <v>91</v>
      </c>
      <c r="S1789" s="38">
        <f t="shared" si="983"/>
        <v>1355.5</v>
      </c>
      <c r="T1789" s="38">
        <f t="shared" si="985"/>
        <v>90.37</v>
      </c>
      <c r="U1789" s="375"/>
      <c r="V1789" s="340"/>
    </row>
    <row r="1790" spans="1:22" ht="15" customHeight="1">
      <c r="A1790" s="361"/>
      <c r="B1790" s="77" t="str">
        <f>VLOOKUP($A$1786,PresensiMIPA!$A$7:$W$360,4)</f>
        <v>3526112105040002</v>
      </c>
      <c r="C1790" s="35" t="s">
        <v>24</v>
      </c>
      <c r="D1790" s="84">
        <f>VLOOKUP($A$1786,Raport5!$B$8:$T$280,4)</f>
        <v>89.5</v>
      </c>
      <c r="E1790" s="84">
        <f>VLOOKUP($A$1786,Raport5!$B$8:$T$280,5)</f>
        <v>97.5</v>
      </c>
      <c r="F1790" s="84">
        <f>VLOOKUP($A$1786,Raport5!$B$8:$T$280,6)</f>
        <v>91</v>
      </c>
      <c r="G1790" s="84">
        <f>VLOOKUP($A$1786,Raport5!$B$8:$T$280,7)</f>
        <v>94.5</v>
      </c>
      <c r="H1790" s="84">
        <f>VLOOKUP($A$1786,Raport5!$B$8:$T$280,8)</f>
        <v>97</v>
      </c>
      <c r="I1790" s="84">
        <f>VLOOKUP($A$1786,Raport5!$B$8:$T$280,9)</f>
        <v>91.5</v>
      </c>
      <c r="J1790" s="84">
        <f>VLOOKUP($A$1786,Raport5!$B$8:$T$280,10)</f>
        <v>96</v>
      </c>
      <c r="K1790" s="84">
        <f>VLOOKUP($A$1786,Raport5!$B$8:$T$280,11)</f>
        <v>91</v>
      </c>
      <c r="L1790" s="84">
        <f>VLOOKUP($A$1786,Raport5!$B$8:$T$280,12)</f>
        <v>92.5</v>
      </c>
      <c r="M1790" s="84">
        <f>VLOOKUP($A$1786,Raport5!$B$8:$T$280,13)</f>
        <v>95</v>
      </c>
      <c r="N1790" s="84">
        <f>VLOOKUP($A$1786,Raport5!$B$8:$T$280,14)</f>
        <v>90</v>
      </c>
      <c r="O1790" s="84">
        <f>VLOOKUP($A$1786,Raport5!$B$8:$T$280,15)</f>
        <v>93.5</v>
      </c>
      <c r="P1790" s="84">
        <f>VLOOKUP($A$1786,Raport5!$B$8:$T$280,16)</f>
        <v>90</v>
      </c>
      <c r="Q1790" s="84">
        <f>VLOOKUP($A$1786,Raport5!$B$8:$T$280,17)</f>
        <v>91.5</v>
      </c>
      <c r="R1790" s="84">
        <f>VLOOKUP($A$1786,Raport5!$B$8:$T$280,18)</f>
        <v>93</v>
      </c>
      <c r="S1790" s="38">
        <f t="shared" si="983"/>
        <v>1393.5</v>
      </c>
      <c r="T1790" s="38">
        <f t="shared" si="985"/>
        <v>92.9</v>
      </c>
      <c r="U1790" s="375"/>
      <c r="V1790" s="340"/>
    </row>
    <row r="1791" spans="1:22" ht="15" customHeight="1">
      <c r="A1791" s="361"/>
      <c r="B1791" s="78">
        <f>VLOOKUP($A$1786,PresensiMIPA!$A$7:$W$360,2)</f>
        <v>12475</v>
      </c>
      <c r="C1791" s="35" t="s">
        <v>67</v>
      </c>
      <c r="D1791" s="84">
        <f>VLOOKUP($A$1786,Raport6!$B$8:$T$280,4)</f>
        <v>95</v>
      </c>
      <c r="E1791" s="84">
        <f>VLOOKUP($A$1786,Raport6!$B$8:$T$280,5)</f>
        <v>98</v>
      </c>
      <c r="F1791" s="84">
        <f>VLOOKUP($A$1786,Raport6!$B$8:$T$280,6)</f>
        <v>92.5</v>
      </c>
      <c r="G1791" s="84">
        <f>VLOOKUP($A$1786,Raport6!$B$8:$T$280,7)</f>
        <v>94.5</v>
      </c>
      <c r="H1791" s="84">
        <f>VLOOKUP($A$1786,Raport6!$B$8:$T$280,8)</f>
        <v>98</v>
      </c>
      <c r="I1791" s="84">
        <f>VLOOKUP($A$1786,Raport6!$B$8:$T$280,9)</f>
        <v>91.5</v>
      </c>
      <c r="J1791" s="84">
        <f>VLOOKUP($A$1786,Raport6!$B$8:$T$280,10)</f>
        <v>98.5</v>
      </c>
      <c r="K1791" s="84">
        <f>VLOOKUP($A$1786,Raport6!$B$8:$T$280,11)</f>
        <v>95.5</v>
      </c>
      <c r="L1791" s="84">
        <f>VLOOKUP($A$1786,Raport6!$B$8:$T$280,12)</f>
        <v>94</v>
      </c>
      <c r="M1791" s="84">
        <f>VLOOKUP($A$1786,Raport6!$B$8:$T$280,13)</f>
        <v>99</v>
      </c>
      <c r="N1791" s="84">
        <f>VLOOKUP($A$1786,Raport6!$B$8:$T$280,14)</f>
        <v>90</v>
      </c>
      <c r="O1791" s="84">
        <f>VLOOKUP($A$1786,Raport6!$B$8:$T$280,15)</f>
        <v>93</v>
      </c>
      <c r="P1791" s="84">
        <f>VLOOKUP($A$1786,Raport6!$B$8:$T$280,16)</f>
        <v>90</v>
      </c>
      <c r="Q1791" s="84">
        <f>VLOOKUP($A$1786,Raport6!$B$8:$T$280,17)</f>
        <v>91.5</v>
      </c>
      <c r="R1791" s="84">
        <f>VLOOKUP($A$1786,Raport6!$B$8:$T$280,18)</f>
        <v>97</v>
      </c>
      <c r="S1791" s="38">
        <f t="shared" si="983"/>
        <v>1418</v>
      </c>
      <c r="T1791" s="38">
        <f t="shared" si="985"/>
        <v>94.53</v>
      </c>
      <c r="U1791" s="375"/>
      <c r="V1791" s="340"/>
    </row>
    <row r="1792" spans="1:22" ht="15" customHeight="1">
      <c r="A1792" s="361"/>
      <c r="B1792" s="78" t="str">
        <f>VLOOKUP($A$1786,PresensiMIPA!$A$7:$W$360,3)</f>
        <v>0045596567</v>
      </c>
      <c r="C1792" s="28" t="s">
        <v>21</v>
      </c>
      <c r="D1792" s="40">
        <f t="shared" ref="D1792:S1792" si="986">ROUND(((D1786+D1787+D1788+D1789+D1790+D1791)/6),2)</f>
        <v>87.75</v>
      </c>
      <c r="E1792" s="40">
        <f t="shared" si="986"/>
        <v>93.75</v>
      </c>
      <c r="F1792" s="40">
        <f t="shared" si="986"/>
        <v>86.83</v>
      </c>
      <c r="G1792" s="40">
        <f t="shared" si="986"/>
        <v>90.67</v>
      </c>
      <c r="H1792" s="40">
        <f t="shared" si="986"/>
        <v>88.33</v>
      </c>
      <c r="I1792" s="40">
        <f t="shared" si="986"/>
        <v>89.58</v>
      </c>
      <c r="J1792" s="40">
        <f t="shared" si="986"/>
        <v>93.33</v>
      </c>
      <c r="K1792" s="40">
        <f t="shared" si="986"/>
        <v>88.33</v>
      </c>
      <c r="L1792" s="40">
        <f t="shared" si="986"/>
        <v>89.42</v>
      </c>
      <c r="M1792" s="40">
        <f t="shared" ref="M1792" si="987">ROUND(((M1786+M1787+M1788+M1789+M1790+M1791)/6),2)</f>
        <v>89.75</v>
      </c>
      <c r="N1792" s="40">
        <f t="shared" si="986"/>
        <v>89.33</v>
      </c>
      <c r="O1792" s="40">
        <f t="shared" si="986"/>
        <v>86.67</v>
      </c>
      <c r="P1792" s="40">
        <f t="shared" si="986"/>
        <v>86.33</v>
      </c>
      <c r="Q1792" s="40">
        <f t="shared" si="986"/>
        <v>87.58</v>
      </c>
      <c r="R1792" s="40">
        <f t="shared" si="986"/>
        <v>91.67</v>
      </c>
      <c r="S1792" s="39">
        <f t="shared" si="986"/>
        <v>1339.33</v>
      </c>
      <c r="T1792" s="40">
        <f t="shared" si="985"/>
        <v>89.29</v>
      </c>
      <c r="U1792" s="375"/>
      <c r="V1792" s="340"/>
    </row>
    <row r="1793" spans="1:22" ht="15" customHeight="1">
      <c r="A1793" s="361"/>
      <c r="B1793" s="78"/>
      <c r="C1793" s="28" t="s">
        <v>206</v>
      </c>
      <c r="D1793" s="79">
        <f>VLOOKUP($A$1786,'Nilai USP'!$B$8:$T$280,4)</f>
        <v>93</v>
      </c>
      <c r="E1793" s="79">
        <f>VLOOKUP($A$1786,'Nilai USP'!$B$8:$T$280,5)</f>
        <v>87.692307692307693</v>
      </c>
      <c r="F1793" s="79">
        <f>VLOOKUP($A$1786,'Nilai USP'!$B$8:$T$280,6)</f>
        <v>90</v>
      </c>
      <c r="G1793" s="79">
        <f>VLOOKUP($A$1786,'Nilai USP'!$B$8:$T$280,7)</f>
        <v>86</v>
      </c>
      <c r="H1793" s="79">
        <f>VLOOKUP($A$1786,'Nilai USP'!$B$8:$T$280,8)</f>
        <v>86</v>
      </c>
      <c r="I1793" s="79">
        <f>VLOOKUP($A$1786,'Nilai USP'!$B$8:$T$280,9)</f>
        <v>91</v>
      </c>
      <c r="J1793" s="79">
        <f>VLOOKUP($A$1786,'Nilai USP'!$B$8:$T$280,10)</f>
        <v>95</v>
      </c>
      <c r="K1793" s="79">
        <f>VLOOKUP($A$1786,'Nilai USP'!$B$8:$T$280,11)</f>
        <v>96</v>
      </c>
      <c r="L1793" s="79">
        <f>VLOOKUP($A$1786,'Nilai USP'!$B$8:$T$280,12)</f>
        <v>84</v>
      </c>
      <c r="M1793" s="79">
        <f>VLOOKUP($A$1786,'Nilai USP'!$B$8:$T$280,13)</f>
        <v>94.705882352941174</v>
      </c>
      <c r="N1793" s="79">
        <f>VLOOKUP($A$1786,'Nilai USP'!$B$8:$T$280,14)</f>
        <v>91</v>
      </c>
      <c r="O1793" s="79">
        <f>VLOOKUP($A$1786,'Nilai USP'!$B$8:$T$280,15)</f>
        <v>76</v>
      </c>
      <c r="P1793" s="79">
        <f>VLOOKUP($A$1786,'Nilai USP'!$B$8:$T$280,16)</f>
        <v>90</v>
      </c>
      <c r="Q1793" s="79">
        <f>VLOOKUP($A$1786,'Nilai USP'!$B$8:$T$280,17)</f>
        <v>84</v>
      </c>
      <c r="R1793" s="79">
        <f>VLOOKUP($A$1786,'Nilai USP'!$B$8:$T$280,18)</f>
        <v>86</v>
      </c>
      <c r="S1793" s="38">
        <f t="shared" ref="S1793:S1800" si="988">SUM(D1793:R1793)</f>
        <v>1330.3981900452488</v>
      </c>
      <c r="T1793" s="38">
        <f t="shared" si="985"/>
        <v>88.69</v>
      </c>
      <c r="U1793" s="375"/>
      <c r="V1793" s="340"/>
    </row>
    <row r="1794" spans="1:22" ht="15" customHeight="1" thickBot="1">
      <c r="A1794" s="362"/>
      <c r="B1794" s="29"/>
      <c r="C1794" s="37" t="s">
        <v>205</v>
      </c>
      <c r="D1794" s="41">
        <f t="shared" ref="D1794:R1794" si="989">ROUND((D1792*$V$6+D1793*$V$7),0)</f>
        <v>90</v>
      </c>
      <c r="E1794" s="41">
        <f t="shared" si="989"/>
        <v>91</v>
      </c>
      <c r="F1794" s="41">
        <f t="shared" si="989"/>
        <v>88</v>
      </c>
      <c r="G1794" s="41">
        <f t="shared" si="989"/>
        <v>88</v>
      </c>
      <c r="H1794" s="41">
        <f t="shared" si="989"/>
        <v>87</v>
      </c>
      <c r="I1794" s="41">
        <f t="shared" si="989"/>
        <v>90</v>
      </c>
      <c r="J1794" s="41">
        <f t="shared" si="989"/>
        <v>94</v>
      </c>
      <c r="K1794" s="41">
        <f t="shared" si="989"/>
        <v>92</v>
      </c>
      <c r="L1794" s="41">
        <f t="shared" si="989"/>
        <v>87</v>
      </c>
      <c r="M1794" s="41">
        <f t="shared" si="989"/>
        <v>92</v>
      </c>
      <c r="N1794" s="41">
        <f t="shared" si="989"/>
        <v>90</v>
      </c>
      <c r="O1794" s="41">
        <f t="shared" si="989"/>
        <v>81</v>
      </c>
      <c r="P1794" s="41">
        <f t="shared" si="989"/>
        <v>88</v>
      </c>
      <c r="Q1794" s="41">
        <f t="shared" si="989"/>
        <v>86</v>
      </c>
      <c r="R1794" s="41">
        <f t="shared" si="989"/>
        <v>89</v>
      </c>
      <c r="S1794" s="41">
        <f t="shared" si="988"/>
        <v>1333</v>
      </c>
      <c r="T1794" s="41">
        <f t="shared" si="985"/>
        <v>88.87</v>
      </c>
      <c r="U1794" s="376"/>
      <c r="V1794" s="341"/>
    </row>
    <row r="1795" spans="1:22" ht="15" customHeight="1" thickTop="1">
      <c r="A1795" s="377">
        <v>199</v>
      </c>
      <c r="B1795" s="26"/>
      <c r="C1795" s="34" t="s">
        <v>34</v>
      </c>
      <c r="D1795" s="83">
        <f>VLOOKUP($A$1795,Raport1!$B$8:$T$280,4)</f>
        <v>78.5</v>
      </c>
      <c r="E1795" s="83">
        <f>VLOOKUP($A$1795,Raport1!$B$8:$T$280,5)</f>
        <v>82</v>
      </c>
      <c r="F1795" s="83">
        <f>VLOOKUP($A$1795,Raport1!$B$8:$T$280,6)</f>
        <v>80</v>
      </c>
      <c r="G1795" s="83">
        <f>VLOOKUP($A$1795,Raport1!$B$8:$T$280,7)</f>
        <v>80</v>
      </c>
      <c r="H1795" s="83">
        <f>VLOOKUP($A$1795,Raport1!$B$8:$T$280,8)</f>
        <v>83</v>
      </c>
      <c r="I1795" s="83">
        <f>VLOOKUP($A$1795,Raport1!$B$8:$T$280,9)</f>
        <v>80.5</v>
      </c>
      <c r="J1795" s="83">
        <f>VLOOKUP($A$1795,Raport1!$B$8:$T$280,10)</f>
        <v>87</v>
      </c>
      <c r="K1795" s="83">
        <f>VLOOKUP($A$1795,Raport1!$B$8:$T$280,11)</f>
        <v>81</v>
      </c>
      <c r="L1795" s="83">
        <f>VLOOKUP($A$1795,Raport1!$B$8:$T$280,12)</f>
        <v>82.5</v>
      </c>
      <c r="M1795" s="83">
        <f>VLOOKUP($A$1795,Raport1!$B$8:$T$280,13)</f>
        <v>81</v>
      </c>
      <c r="N1795" s="83">
        <f>VLOOKUP($A$1795,Raport1!$B$8:$T$280,14)</f>
        <v>80</v>
      </c>
      <c r="O1795" s="83">
        <f>VLOOKUP($A$1795,Raport1!$B$8:$T$280,15)</f>
        <v>78</v>
      </c>
      <c r="P1795" s="83">
        <f>VLOOKUP($A$1795,Raport1!$B$8:$T$280,16)</f>
        <v>80</v>
      </c>
      <c r="Q1795" s="83">
        <f>VLOOKUP($A$1795,Raport1!$B$8:$T$280,17)</f>
        <v>79.5</v>
      </c>
      <c r="R1795" s="83">
        <f>VLOOKUP($A$1795,Raport1!$B$8:$T$280,18)</f>
        <v>78.5</v>
      </c>
      <c r="S1795" s="80">
        <f t="shared" si="988"/>
        <v>1211.5</v>
      </c>
      <c r="T1795" s="80">
        <f t="shared" ref="T1795:T1803" si="990">ROUND(S1795/COUNT(D1795:R1795),2)</f>
        <v>80.77</v>
      </c>
      <c r="U1795" s="337" t="s">
        <v>203</v>
      </c>
      <c r="V1795" s="340" t="s">
        <v>33</v>
      </c>
    </row>
    <row r="1796" spans="1:22" ht="15" customHeight="1">
      <c r="A1796" s="361"/>
      <c r="B1796" s="26"/>
      <c r="C1796" s="35" t="s">
        <v>35</v>
      </c>
      <c r="D1796" s="84">
        <f>VLOOKUP($A$1795,Raport2!$B$8:$T$280,4)</f>
        <v>81</v>
      </c>
      <c r="E1796" s="84">
        <f>VLOOKUP($A$1795,Raport2!$B$8:$T$280,5)</f>
        <v>85.5</v>
      </c>
      <c r="F1796" s="84">
        <f>VLOOKUP($A$1795,Raport2!$B$8:$T$280,6)</f>
        <v>83</v>
      </c>
      <c r="G1796" s="84">
        <f>VLOOKUP($A$1795,Raport2!$B$8:$T$280,7)</f>
        <v>82.5</v>
      </c>
      <c r="H1796" s="84">
        <f>VLOOKUP($A$1795,Raport2!$B$8:$T$280,8)</f>
        <v>83</v>
      </c>
      <c r="I1796" s="84">
        <f>VLOOKUP($A$1795,Raport2!$B$8:$T$280,9)</f>
        <v>84</v>
      </c>
      <c r="J1796" s="84">
        <f>VLOOKUP($A$1795,Raport2!$B$8:$T$280,10)</f>
        <v>89</v>
      </c>
      <c r="K1796" s="84">
        <f>VLOOKUP($A$1795,Raport2!$B$8:$T$280,11)</f>
        <v>83</v>
      </c>
      <c r="L1796" s="84">
        <f>VLOOKUP($A$1795,Raport2!$B$8:$T$280,12)</f>
        <v>84.5</v>
      </c>
      <c r="M1796" s="84">
        <f>VLOOKUP($A$1795,Raport2!$B$8:$T$280,13)</f>
        <v>85.5</v>
      </c>
      <c r="N1796" s="84">
        <f>VLOOKUP($A$1795,Raport2!$B$8:$T$280,14)</f>
        <v>83</v>
      </c>
      <c r="O1796" s="84">
        <f>VLOOKUP($A$1795,Raport2!$B$8:$T$280,15)</f>
        <v>84.5</v>
      </c>
      <c r="P1796" s="84">
        <f>VLOOKUP($A$1795,Raport2!$B$8:$T$280,16)</f>
        <v>83</v>
      </c>
      <c r="Q1796" s="84">
        <f>VLOOKUP($A$1795,Raport2!$B$8:$T$280,17)</f>
        <v>80.5</v>
      </c>
      <c r="R1796" s="84">
        <f>VLOOKUP($A$1795,Raport2!$B$8:$T$280,18)</f>
        <v>85.5</v>
      </c>
      <c r="S1796" s="38">
        <f t="shared" si="988"/>
        <v>1257.5</v>
      </c>
      <c r="T1796" s="38">
        <f t="shared" si="990"/>
        <v>83.83</v>
      </c>
      <c r="U1796" s="375"/>
      <c r="V1796" s="340"/>
    </row>
    <row r="1797" spans="1:22" ht="15" customHeight="1">
      <c r="A1797" s="361"/>
      <c r="B1797" s="342" t="str">
        <f>VLOOKUP($A$1795,PresensiMIPA!$A$7:$W$360,7)</f>
        <v>SAFIRA MEISYA SALSA BINA</v>
      </c>
      <c r="C1797" s="35" t="s">
        <v>22</v>
      </c>
      <c r="D1797" s="84">
        <f>VLOOKUP($A$1795,Raport3!$B$8:$T$280,4)</f>
        <v>84.5</v>
      </c>
      <c r="E1797" s="84">
        <f>VLOOKUP($A$1795,Raport3!$B$8:$T$280,5)</f>
        <v>87.5</v>
      </c>
      <c r="F1797" s="84">
        <f>VLOOKUP($A$1795,Raport3!$B$8:$T$280,6)</f>
        <v>85.5</v>
      </c>
      <c r="G1797" s="84">
        <f>VLOOKUP($A$1795,Raport3!$B$8:$T$280,7)</f>
        <v>90</v>
      </c>
      <c r="H1797" s="84">
        <f>VLOOKUP($A$1795,Raport3!$B$8:$T$280,8)</f>
        <v>85</v>
      </c>
      <c r="I1797" s="84">
        <f>VLOOKUP($A$1795,Raport3!$B$8:$T$280,9)</f>
        <v>87.5</v>
      </c>
      <c r="J1797" s="84">
        <f>VLOOKUP($A$1795,Raport3!$B$8:$T$280,10)</f>
        <v>91.5</v>
      </c>
      <c r="K1797" s="84">
        <f>VLOOKUP($A$1795,Raport3!$B$8:$T$280,11)</f>
        <v>84</v>
      </c>
      <c r="L1797" s="84">
        <f>VLOOKUP($A$1795,Raport3!$B$8:$T$280,12)</f>
        <v>81.5</v>
      </c>
      <c r="M1797" s="84">
        <f>VLOOKUP($A$1795,Raport3!$B$8:$T$280,13)</f>
        <v>90</v>
      </c>
      <c r="N1797" s="84">
        <f>VLOOKUP($A$1795,Raport3!$B$8:$T$280,14)</f>
        <v>86</v>
      </c>
      <c r="O1797" s="84">
        <f>VLOOKUP($A$1795,Raport3!$B$8:$T$280,15)</f>
        <v>85</v>
      </c>
      <c r="P1797" s="84">
        <f>VLOOKUP($A$1795,Raport3!$B$8:$T$280,16)</f>
        <v>85</v>
      </c>
      <c r="Q1797" s="84">
        <f>VLOOKUP($A$1795,Raport3!$B$8:$T$280,17)</f>
        <v>85.5</v>
      </c>
      <c r="R1797" s="84">
        <f>VLOOKUP($A$1795,Raport3!$B$8:$T$280,18)</f>
        <v>87</v>
      </c>
      <c r="S1797" s="38">
        <f t="shared" si="988"/>
        <v>1295.5</v>
      </c>
      <c r="T1797" s="38">
        <f t="shared" si="990"/>
        <v>86.37</v>
      </c>
      <c r="U1797" s="375"/>
      <c r="V1797" s="340"/>
    </row>
    <row r="1798" spans="1:22" ht="15" customHeight="1">
      <c r="A1798" s="361"/>
      <c r="B1798" s="342"/>
      <c r="C1798" s="35" t="s">
        <v>23</v>
      </c>
      <c r="D1798" s="84">
        <f>VLOOKUP($A$1795,Raport4!$B$8:$T$255,4)</f>
        <v>86.5</v>
      </c>
      <c r="E1798" s="84">
        <f>VLOOKUP($A$1795,Raport4!$B$8:$T$255,5)</f>
        <v>94</v>
      </c>
      <c r="F1798" s="84">
        <f>VLOOKUP($A$1795,Raport4!$B$8:$T$255,6)</f>
        <v>86.5</v>
      </c>
      <c r="G1798" s="84">
        <f>VLOOKUP($A$1795,Raport4!$B$8:$T$255,7)</f>
        <v>90</v>
      </c>
      <c r="H1798" s="84">
        <f>VLOOKUP($A$1795,Raport4!$B$8:$T$255,8)</f>
        <v>85</v>
      </c>
      <c r="I1798" s="84">
        <f>VLOOKUP($A$1795,Raport4!$B$8:$T$255,9)</f>
        <v>87.5</v>
      </c>
      <c r="J1798" s="84">
        <f>VLOOKUP($A$1795,Raport4!$B$8:$T$255,10)</f>
        <v>92.5</v>
      </c>
      <c r="K1798" s="84">
        <f>VLOOKUP($A$1795,Raport4!$B$8:$T$255,11)</f>
        <v>86</v>
      </c>
      <c r="L1798" s="84">
        <f>VLOOKUP($A$1795,Raport4!$B$8:$T$255,12)</f>
        <v>87</v>
      </c>
      <c r="M1798" s="84">
        <f>VLOOKUP($A$1795,Raport4!$B$8:$T$255,12)</f>
        <v>87</v>
      </c>
      <c r="N1798" s="84">
        <f>VLOOKUP($A$1795,Raport4!$B$8:$T$255,14)</f>
        <v>88</v>
      </c>
      <c r="O1798" s="84">
        <f>VLOOKUP($A$1795,Raport4!$B$8:$T$255,15)</f>
        <v>85.5</v>
      </c>
      <c r="P1798" s="84">
        <f>VLOOKUP($A$1795,Raport4!$B$8:$T$255,16)</f>
        <v>85</v>
      </c>
      <c r="Q1798" s="84">
        <f>VLOOKUP($A$1795,Raport4!$B$8:$T$255,17)</f>
        <v>86.5</v>
      </c>
      <c r="R1798" s="84">
        <f>VLOOKUP($A$1795,Raport4!$B$8:$T$255,18)</f>
        <v>93.5</v>
      </c>
      <c r="S1798" s="38">
        <f t="shared" si="988"/>
        <v>1320.5</v>
      </c>
      <c r="T1798" s="38">
        <f t="shared" si="990"/>
        <v>88.03</v>
      </c>
      <c r="U1798" s="375"/>
      <c r="V1798" s="340"/>
    </row>
    <row r="1799" spans="1:22" ht="15" customHeight="1">
      <c r="A1799" s="361"/>
      <c r="B1799" s="77" t="str">
        <f>VLOOKUP($A$1795,PresensiMIPA!$A$7:$W$360,4)</f>
        <v>3526015005040001</v>
      </c>
      <c r="C1799" s="35" t="s">
        <v>24</v>
      </c>
      <c r="D1799" s="84">
        <f>VLOOKUP($A$1795,Raport5!$B$8:$T$280,4)</f>
        <v>87.5</v>
      </c>
      <c r="E1799" s="84">
        <f>VLOOKUP($A$1795,Raport5!$B$8:$T$280,5)</f>
        <v>95</v>
      </c>
      <c r="F1799" s="84">
        <f>VLOOKUP($A$1795,Raport5!$B$8:$T$280,6)</f>
        <v>93</v>
      </c>
      <c r="G1799" s="84">
        <f>VLOOKUP($A$1795,Raport5!$B$8:$T$280,7)</f>
        <v>92.5</v>
      </c>
      <c r="H1799" s="84">
        <f>VLOOKUP($A$1795,Raport5!$B$8:$T$280,8)</f>
        <v>95</v>
      </c>
      <c r="I1799" s="84">
        <f>VLOOKUP($A$1795,Raport5!$B$8:$T$280,9)</f>
        <v>88.5</v>
      </c>
      <c r="J1799" s="84">
        <f>VLOOKUP($A$1795,Raport5!$B$8:$T$280,10)</f>
        <v>94.5</v>
      </c>
      <c r="K1799" s="84">
        <f>VLOOKUP($A$1795,Raport5!$B$8:$T$280,11)</f>
        <v>91</v>
      </c>
      <c r="L1799" s="84">
        <f>VLOOKUP($A$1795,Raport5!$B$8:$T$280,12)</f>
        <v>89</v>
      </c>
      <c r="M1799" s="84">
        <f>VLOOKUP($A$1795,Raport5!$B$8:$T$280,13)</f>
        <v>92</v>
      </c>
      <c r="N1799" s="84">
        <f>VLOOKUP($A$1795,Raport5!$B$8:$T$280,14)</f>
        <v>89.5</v>
      </c>
      <c r="O1799" s="84">
        <f>VLOOKUP($A$1795,Raport5!$B$8:$T$280,15)</f>
        <v>89.5</v>
      </c>
      <c r="P1799" s="84">
        <f>VLOOKUP($A$1795,Raport5!$B$8:$T$280,16)</f>
        <v>87.5</v>
      </c>
      <c r="Q1799" s="84">
        <f>VLOOKUP($A$1795,Raport5!$B$8:$T$280,17)</f>
        <v>90.5</v>
      </c>
      <c r="R1799" s="84">
        <f>VLOOKUP($A$1795,Raport5!$B$8:$T$280,18)</f>
        <v>92</v>
      </c>
      <c r="S1799" s="38">
        <f t="shared" si="988"/>
        <v>1367</v>
      </c>
      <c r="T1799" s="38">
        <f t="shared" si="990"/>
        <v>91.13</v>
      </c>
      <c r="U1799" s="375"/>
      <c r="V1799" s="340"/>
    </row>
    <row r="1800" spans="1:22" ht="15" customHeight="1">
      <c r="A1800" s="361"/>
      <c r="B1800" s="78">
        <f>VLOOKUP($A$1795,PresensiMIPA!$A$7:$W$360,2)</f>
        <v>12481</v>
      </c>
      <c r="C1800" s="35" t="s">
        <v>67</v>
      </c>
      <c r="D1800" s="84">
        <f>VLOOKUP($A$1795,Raport6!$B$8:$T$280,4)</f>
        <v>92.5</v>
      </c>
      <c r="E1800" s="84">
        <f>VLOOKUP($A$1795,Raport6!$B$8:$T$280,5)</f>
        <v>97</v>
      </c>
      <c r="F1800" s="84">
        <f>VLOOKUP($A$1795,Raport6!$B$8:$T$280,6)</f>
        <v>94</v>
      </c>
      <c r="G1800" s="84">
        <f>VLOOKUP($A$1795,Raport6!$B$8:$T$280,7)</f>
        <v>93.5</v>
      </c>
      <c r="H1800" s="84">
        <f>VLOOKUP($A$1795,Raport6!$B$8:$T$280,8)</f>
        <v>95</v>
      </c>
      <c r="I1800" s="84">
        <f>VLOOKUP($A$1795,Raport6!$B$8:$T$280,9)</f>
        <v>88.5</v>
      </c>
      <c r="J1800" s="84">
        <f>VLOOKUP($A$1795,Raport6!$B$8:$T$280,10)</f>
        <v>97</v>
      </c>
      <c r="K1800" s="84">
        <f>VLOOKUP($A$1795,Raport6!$B$8:$T$280,11)</f>
        <v>95</v>
      </c>
      <c r="L1800" s="84">
        <f>VLOOKUP($A$1795,Raport6!$B$8:$T$280,12)</f>
        <v>90.5</v>
      </c>
      <c r="M1800" s="84">
        <f>VLOOKUP($A$1795,Raport6!$B$8:$T$280,13)</f>
        <v>96</v>
      </c>
      <c r="N1800" s="84">
        <f>VLOOKUP($A$1795,Raport6!$B$8:$T$280,14)</f>
        <v>89.5</v>
      </c>
      <c r="O1800" s="84">
        <f>VLOOKUP($A$1795,Raport6!$B$8:$T$280,15)</f>
        <v>92</v>
      </c>
      <c r="P1800" s="84">
        <f>VLOOKUP($A$1795,Raport6!$B$8:$T$280,16)</f>
        <v>90</v>
      </c>
      <c r="Q1800" s="84">
        <f>VLOOKUP($A$1795,Raport6!$B$8:$T$280,17)</f>
        <v>90.5</v>
      </c>
      <c r="R1800" s="84">
        <f>VLOOKUP($A$1795,Raport6!$B$8:$T$280,18)</f>
        <v>94.5</v>
      </c>
      <c r="S1800" s="38">
        <f t="shared" si="988"/>
        <v>1395.5</v>
      </c>
      <c r="T1800" s="38">
        <f t="shared" si="990"/>
        <v>93.03</v>
      </c>
      <c r="U1800" s="375"/>
      <c r="V1800" s="340"/>
    </row>
    <row r="1801" spans="1:22" ht="15" customHeight="1">
      <c r="A1801" s="361"/>
      <c r="B1801" s="78" t="str">
        <f>VLOOKUP($A$1795,PresensiMIPA!$A$7:$W$360,3)</f>
        <v>0043809468</v>
      </c>
      <c r="C1801" s="28" t="s">
        <v>21</v>
      </c>
      <c r="D1801" s="40">
        <f t="shared" ref="D1801:S1801" si="991">ROUND(((D1795+D1796+D1797+D1798+D1799+D1800)/6),2)</f>
        <v>85.08</v>
      </c>
      <c r="E1801" s="40">
        <f t="shared" si="991"/>
        <v>90.17</v>
      </c>
      <c r="F1801" s="40">
        <f t="shared" si="991"/>
        <v>87</v>
      </c>
      <c r="G1801" s="40">
        <f t="shared" si="991"/>
        <v>88.08</v>
      </c>
      <c r="H1801" s="40">
        <f t="shared" si="991"/>
        <v>87.67</v>
      </c>
      <c r="I1801" s="40">
        <f t="shared" si="991"/>
        <v>86.08</v>
      </c>
      <c r="J1801" s="40">
        <f t="shared" si="991"/>
        <v>91.92</v>
      </c>
      <c r="K1801" s="40">
        <f t="shared" si="991"/>
        <v>86.67</v>
      </c>
      <c r="L1801" s="40">
        <f t="shared" si="991"/>
        <v>85.83</v>
      </c>
      <c r="M1801" s="40">
        <f t="shared" ref="M1801" si="992">ROUND(((M1795+M1796+M1797+M1798+M1799+M1800)/6),2)</f>
        <v>88.58</v>
      </c>
      <c r="N1801" s="40">
        <f t="shared" si="991"/>
        <v>86</v>
      </c>
      <c r="O1801" s="40">
        <f t="shared" si="991"/>
        <v>85.75</v>
      </c>
      <c r="P1801" s="40">
        <f t="shared" si="991"/>
        <v>85.08</v>
      </c>
      <c r="Q1801" s="40">
        <f t="shared" si="991"/>
        <v>85.5</v>
      </c>
      <c r="R1801" s="40">
        <f t="shared" si="991"/>
        <v>88.5</v>
      </c>
      <c r="S1801" s="39">
        <f t="shared" si="991"/>
        <v>1307.92</v>
      </c>
      <c r="T1801" s="40">
        <f t="shared" si="990"/>
        <v>87.19</v>
      </c>
      <c r="U1801" s="375"/>
      <c r="V1801" s="340"/>
    </row>
    <row r="1802" spans="1:22" ht="15" customHeight="1">
      <c r="A1802" s="361"/>
      <c r="B1802" s="78"/>
      <c r="C1802" s="28" t="s">
        <v>206</v>
      </c>
      <c r="D1802" s="79">
        <f>VLOOKUP($A$1795,'Nilai USP'!$B$8:$T$280,4)</f>
        <v>93</v>
      </c>
      <c r="E1802" s="79">
        <f>VLOOKUP($A$1795,'Nilai USP'!$B$8:$T$280,5)</f>
        <v>87.692307692307693</v>
      </c>
      <c r="F1802" s="79">
        <f>VLOOKUP($A$1795,'Nilai USP'!$B$8:$T$280,6)</f>
        <v>92</v>
      </c>
      <c r="G1802" s="79">
        <f>VLOOKUP($A$1795,'Nilai USP'!$B$8:$T$280,7)</f>
        <v>88</v>
      </c>
      <c r="H1802" s="79">
        <f>VLOOKUP($A$1795,'Nilai USP'!$B$8:$T$280,8)</f>
        <v>84</v>
      </c>
      <c r="I1802" s="79">
        <f>VLOOKUP($A$1795,'Nilai USP'!$B$8:$T$280,9)</f>
        <v>90</v>
      </c>
      <c r="J1802" s="79">
        <f>VLOOKUP($A$1795,'Nilai USP'!$B$8:$T$280,10)</f>
        <v>97</v>
      </c>
      <c r="K1802" s="79">
        <f>VLOOKUP($A$1795,'Nilai USP'!$B$8:$T$280,11)</f>
        <v>98</v>
      </c>
      <c r="L1802" s="79">
        <f>VLOOKUP($A$1795,'Nilai USP'!$B$8:$T$280,12)</f>
        <v>90</v>
      </c>
      <c r="M1802" s="79">
        <f>VLOOKUP($A$1795,'Nilai USP'!$B$8:$T$280,13)</f>
        <v>95.588235294117652</v>
      </c>
      <c r="N1802" s="79">
        <f>VLOOKUP($A$1795,'Nilai USP'!$B$8:$T$280,14)</f>
        <v>75</v>
      </c>
      <c r="O1802" s="79">
        <f>VLOOKUP($A$1795,'Nilai USP'!$B$8:$T$280,15)</f>
        <v>79</v>
      </c>
      <c r="P1802" s="79">
        <f>VLOOKUP($A$1795,'Nilai USP'!$B$8:$T$280,16)</f>
        <v>89</v>
      </c>
      <c r="Q1802" s="79">
        <f>VLOOKUP($A$1795,'Nilai USP'!$B$8:$T$280,17)</f>
        <v>85</v>
      </c>
      <c r="R1802" s="79">
        <f>VLOOKUP($A$1795,'Nilai USP'!$B$8:$T$280,18)</f>
        <v>89</v>
      </c>
      <c r="S1802" s="38">
        <f t="shared" ref="S1802:S1809" si="993">SUM(D1802:R1802)</f>
        <v>1332.2805429864252</v>
      </c>
      <c r="T1802" s="38">
        <f t="shared" si="990"/>
        <v>88.82</v>
      </c>
      <c r="U1802" s="375"/>
      <c r="V1802" s="340"/>
    </row>
    <row r="1803" spans="1:22" ht="15" customHeight="1" thickBot="1">
      <c r="A1803" s="362"/>
      <c r="B1803" s="29"/>
      <c r="C1803" s="37" t="s">
        <v>205</v>
      </c>
      <c r="D1803" s="41">
        <f t="shared" ref="D1803:R1803" si="994">ROUND((D1801*$V$6+D1802*$V$7),0)</f>
        <v>89</v>
      </c>
      <c r="E1803" s="41">
        <f t="shared" si="994"/>
        <v>89</v>
      </c>
      <c r="F1803" s="41">
        <f t="shared" si="994"/>
        <v>90</v>
      </c>
      <c r="G1803" s="41">
        <f t="shared" si="994"/>
        <v>88</v>
      </c>
      <c r="H1803" s="41">
        <f t="shared" si="994"/>
        <v>86</v>
      </c>
      <c r="I1803" s="41">
        <f t="shared" si="994"/>
        <v>88</v>
      </c>
      <c r="J1803" s="41">
        <f t="shared" si="994"/>
        <v>94</v>
      </c>
      <c r="K1803" s="41">
        <f t="shared" si="994"/>
        <v>92</v>
      </c>
      <c r="L1803" s="41">
        <f t="shared" si="994"/>
        <v>88</v>
      </c>
      <c r="M1803" s="41">
        <f t="shared" si="994"/>
        <v>92</v>
      </c>
      <c r="N1803" s="41">
        <f t="shared" si="994"/>
        <v>81</v>
      </c>
      <c r="O1803" s="41">
        <f t="shared" si="994"/>
        <v>82</v>
      </c>
      <c r="P1803" s="41">
        <f t="shared" si="994"/>
        <v>87</v>
      </c>
      <c r="Q1803" s="41">
        <f t="shared" si="994"/>
        <v>85</v>
      </c>
      <c r="R1803" s="41">
        <f t="shared" si="994"/>
        <v>89</v>
      </c>
      <c r="S1803" s="41">
        <f t="shared" si="993"/>
        <v>1320</v>
      </c>
      <c r="T1803" s="41">
        <f t="shared" si="990"/>
        <v>88</v>
      </c>
      <c r="U1803" s="376"/>
      <c r="V1803" s="341"/>
    </row>
    <row r="1804" spans="1:22" ht="15" customHeight="1" thickTop="1">
      <c r="A1804" s="377">
        <v>200</v>
      </c>
      <c r="B1804" s="26"/>
      <c r="C1804" s="34" t="s">
        <v>34</v>
      </c>
      <c r="D1804" s="83">
        <f>VLOOKUP($A$1804,Raport1!$B$8:$T$280,4)</f>
        <v>82</v>
      </c>
      <c r="E1804" s="83">
        <f>VLOOKUP($A$1804,Raport1!$B$8:$T$280,5)</f>
        <v>77.5</v>
      </c>
      <c r="F1804" s="83">
        <f>VLOOKUP($A$1804,Raport1!$B$8:$T$280,6)</f>
        <v>77</v>
      </c>
      <c r="G1804" s="83">
        <f>VLOOKUP($A$1804,Raport1!$B$8:$T$280,7)</f>
        <v>80</v>
      </c>
      <c r="H1804" s="83">
        <f>VLOOKUP($A$1804,Raport1!$B$8:$T$280,8)</f>
        <v>77</v>
      </c>
      <c r="I1804" s="83">
        <f>VLOOKUP($A$1804,Raport1!$B$8:$T$280,9)</f>
        <v>79.5</v>
      </c>
      <c r="J1804" s="83">
        <f>VLOOKUP($A$1804,Raport1!$B$8:$T$280,10)</f>
        <v>84</v>
      </c>
      <c r="K1804" s="83">
        <f>VLOOKUP($A$1804,Raport1!$B$8:$T$280,11)</f>
        <v>81</v>
      </c>
      <c r="L1804" s="83">
        <f>VLOOKUP($A$1804,Raport1!$B$8:$T$280,12)</f>
        <v>83.5</v>
      </c>
      <c r="M1804" s="83">
        <f>VLOOKUP($A$1804,Raport1!$B$8:$T$280,13)</f>
        <v>75.5</v>
      </c>
      <c r="N1804" s="83">
        <f>VLOOKUP($A$1804,Raport1!$B$8:$T$280,14)</f>
        <v>81.5</v>
      </c>
      <c r="O1804" s="83">
        <f>VLOOKUP($A$1804,Raport1!$B$8:$T$280,15)</f>
        <v>78</v>
      </c>
      <c r="P1804" s="83">
        <f>VLOOKUP($A$1804,Raport1!$B$8:$T$280,16)</f>
        <v>81.5</v>
      </c>
      <c r="Q1804" s="83">
        <f>VLOOKUP($A$1804,Raport1!$B$8:$T$280,17)</f>
        <v>80</v>
      </c>
      <c r="R1804" s="83">
        <f>VLOOKUP($A$1804,Raport1!$B$8:$T$280,18)</f>
        <v>78</v>
      </c>
      <c r="S1804" s="80">
        <f t="shared" si="993"/>
        <v>1196</v>
      </c>
      <c r="T1804" s="80">
        <f t="shared" ref="T1804:T1812" si="995">ROUND(S1804/COUNT(D1804:R1804),2)</f>
        <v>79.73</v>
      </c>
      <c r="U1804" s="337" t="s">
        <v>203</v>
      </c>
      <c r="V1804" s="340" t="s">
        <v>33</v>
      </c>
    </row>
    <row r="1805" spans="1:22" ht="15" customHeight="1">
      <c r="A1805" s="361"/>
      <c r="B1805" s="26"/>
      <c r="C1805" s="35" t="s">
        <v>35</v>
      </c>
      <c r="D1805" s="84">
        <f>VLOOKUP($A$1804,Raport2!$B$8:$T$280,4)</f>
        <v>84</v>
      </c>
      <c r="E1805" s="84">
        <f>VLOOKUP($A$1804,Raport2!$B$8:$T$280,5)</f>
        <v>83</v>
      </c>
      <c r="F1805" s="84">
        <f>VLOOKUP($A$1804,Raport2!$B$8:$T$280,6)</f>
        <v>75.5</v>
      </c>
      <c r="G1805" s="84">
        <f>VLOOKUP($A$1804,Raport2!$B$8:$T$280,7)</f>
        <v>82</v>
      </c>
      <c r="H1805" s="84">
        <f>VLOOKUP($A$1804,Raport2!$B$8:$T$280,8)</f>
        <v>77</v>
      </c>
      <c r="I1805" s="84">
        <f>VLOOKUP($A$1804,Raport2!$B$8:$T$280,9)</f>
        <v>82.5</v>
      </c>
      <c r="J1805" s="84">
        <f>VLOOKUP($A$1804,Raport2!$B$8:$T$280,10)</f>
        <v>87</v>
      </c>
      <c r="K1805" s="84">
        <f>VLOOKUP($A$1804,Raport2!$B$8:$T$280,11)</f>
        <v>83</v>
      </c>
      <c r="L1805" s="84">
        <f>VLOOKUP($A$1804,Raport2!$B$8:$T$280,12)</f>
        <v>83</v>
      </c>
      <c r="M1805" s="84">
        <f>VLOOKUP($A$1804,Raport2!$B$8:$T$280,13)</f>
        <v>80.5</v>
      </c>
      <c r="N1805" s="84">
        <f>VLOOKUP($A$1804,Raport2!$B$8:$T$280,14)</f>
        <v>85.5</v>
      </c>
      <c r="O1805" s="84">
        <f>VLOOKUP($A$1804,Raport2!$B$8:$T$280,15)</f>
        <v>80</v>
      </c>
      <c r="P1805" s="84">
        <f>VLOOKUP($A$1804,Raport2!$B$8:$T$280,16)</f>
        <v>82.5</v>
      </c>
      <c r="Q1805" s="84">
        <f>VLOOKUP($A$1804,Raport2!$B$8:$T$280,17)</f>
        <v>81</v>
      </c>
      <c r="R1805" s="84">
        <f>VLOOKUP($A$1804,Raport2!$B$8:$T$280,18)</f>
        <v>84</v>
      </c>
      <c r="S1805" s="38">
        <f t="shared" si="993"/>
        <v>1230.5</v>
      </c>
      <c r="T1805" s="38">
        <f t="shared" si="995"/>
        <v>82.03</v>
      </c>
      <c r="U1805" s="375"/>
      <c r="V1805" s="340"/>
    </row>
    <row r="1806" spans="1:22" ht="15" customHeight="1">
      <c r="A1806" s="361"/>
      <c r="B1806" s="342" t="str">
        <f>VLOOKUP($A$1804,PresensiMIPA!$A$7:$W$360,7)</f>
        <v>SITI IN MEIDA YASMIN</v>
      </c>
      <c r="C1806" s="35" t="s">
        <v>22</v>
      </c>
      <c r="D1806" s="84">
        <f>VLOOKUP($A$1804,Raport3!$B$8:$T$280,4)</f>
        <v>88</v>
      </c>
      <c r="E1806" s="84">
        <f>VLOOKUP($A$1804,Raport3!$B$8:$T$280,5)</f>
        <v>85</v>
      </c>
      <c r="F1806" s="84">
        <f>VLOOKUP($A$1804,Raport3!$B$8:$T$280,6)</f>
        <v>82</v>
      </c>
      <c r="G1806" s="84">
        <f>VLOOKUP($A$1804,Raport3!$B$8:$T$280,7)</f>
        <v>90</v>
      </c>
      <c r="H1806" s="84">
        <f>VLOOKUP($A$1804,Raport3!$B$8:$T$280,8)</f>
        <v>82.5</v>
      </c>
      <c r="I1806" s="84">
        <f>VLOOKUP($A$1804,Raport3!$B$8:$T$280,9)</f>
        <v>85</v>
      </c>
      <c r="J1806" s="84">
        <f>VLOOKUP($A$1804,Raport3!$B$8:$T$280,10)</f>
        <v>89.5</v>
      </c>
      <c r="K1806" s="84">
        <f>VLOOKUP($A$1804,Raport3!$B$8:$T$280,11)</f>
        <v>84</v>
      </c>
      <c r="L1806" s="84">
        <f>VLOOKUP($A$1804,Raport3!$B$8:$T$280,12)</f>
        <v>82</v>
      </c>
      <c r="M1806" s="84">
        <f>VLOOKUP($A$1804,Raport3!$B$8:$T$280,13)</f>
        <v>88</v>
      </c>
      <c r="N1806" s="84">
        <f>VLOOKUP($A$1804,Raport3!$B$8:$T$280,14)</f>
        <v>86.5</v>
      </c>
      <c r="O1806" s="84">
        <f>VLOOKUP($A$1804,Raport3!$B$8:$T$280,15)</f>
        <v>85</v>
      </c>
      <c r="P1806" s="84">
        <f>VLOOKUP($A$1804,Raport3!$B$8:$T$280,16)</f>
        <v>86.5</v>
      </c>
      <c r="Q1806" s="84">
        <f>VLOOKUP($A$1804,Raport3!$B$8:$T$280,17)</f>
        <v>85</v>
      </c>
      <c r="R1806" s="84">
        <f>VLOOKUP($A$1804,Raport3!$B$8:$T$280,18)</f>
        <v>85</v>
      </c>
      <c r="S1806" s="38">
        <f t="shared" si="993"/>
        <v>1284</v>
      </c>
      <c r="T1806" s="38">
        <f t="shared" si="995"/>
        <v>85.6</v>
      </c>
      <c r="U1806" s="375"/>
      <c r="V1806" s="340"/>
    </row>
    <row r="1807" spans="1:22" ht="15" customHeight="1">
      <c r="A1807" s="361"/>
      <c r="B1807" s="342"/>
      <c r="C1807" s="35" t="s">
        <v>23</v>
      </c>
      <c r="D1807" s="84">
        <f>VLOOKUP($A$1804,Raport4!$B$8:$T$255,4)</f>
        <v>87.5</v>
      </c>
      <c r="E1807" s="84">
        <f>VLOOKUP($A$1804,Raport4!$B$8:$T$255,5)</f>
        <v>90</v>
      </c>
      <c r="F1807" s="84">
        <f>VLOOKUP($A$1804,Raport4!$B$8:$T$255,6)</f>
        <v>84</v>
      </c>
      <c r="G1807" s="84">
        <f>VLOOKUP($A$1804,Raport4!$B$8:$T$255,7)</f>
        <v>90</v>
      </c>
      <c r="H1807" s="84">
        <f>VLOOKUP($A$1804,Raport4!$B$8:$T$255,8)</f>
        <v>85</v>
      </c>
      <c r="I1807" s="84">
        <f>VLOOKUP($A$1804,Raport4!$B$8:$T$255,9)</f>
        <v>86</v>
      </c>
      <c r="J1807" s="84">
        <f>VLOOKUP($A$1804,Raport4!$B$8:$T$255,10)</f>
        <v>94</v>
      </c>
      <c r="K1807" s="84">
        <f>VLOOKUP($A$1804,Raport4!$B$8:$T$255,11)</f>
        <v>86</v>
      </c>
      <c r="L1807" s="84">
        <f>VLOOKUP($A$1804,Raport4!$B$8:$T$255,12)</f>
        <v>88</v>
      </c>
      <c r="M1807" s="84">
        <f>VLOOKUP($A$1804,Raport4!$B$8:$T$255,12)</f>
        <v>88</v>
      </c>
      <c r="N1807" s="84">
        <f>VLOOKUP($A$1804,Raport4!$B$8:$T$255,14)</f>
        <v>87.5</v>
      </c>
      <c r="O1807" s="84">
        <f>VLOOKUP($A$1804,Raport4!$B$8:$T$255,15)</f>
        <v>85.5</v>
      </c>
      <c r="P1807" s="84">
        <f>VLOOKUP($A$1804,Raport4!$B$8:$T$255,16)</f>
        <v>86.5</v>
      </c>
      <c r="Q1807" s="84">
        <f>VLOOKUP($A$1804,Raport4!$B$8:$T$255,17)</f>
        <v>87.5</v>
      </c>
      <c r="R1807" s="84">
        <f>VLOOKUP($A$1804,Raport4!$B$8:$T$255,18)</f>
        <v>86</v>
      </c>
      <c r="S1807" s="38">
        <f t="shared" si="993"/>
        <v>1311.5</v>
      </c>
      <c r="T1807" s="38">
        <f t="shared" si="995"/>
        <v>87.43</v>
      </c>
      <c r="U1807" s="375"/>
      <c r="V1807" s="340"/>
    </row>
    <row r="1808" spans="1:22" ht="15" customHeight="1">
      <c r="A1808" s="361"/>
      <c r="B1808" s="77" t="str">
        <f>VLOOKUP($A$1804,PresensiMIPA!$A$7:$W$360,4)</f>
        <v>3526016305030001</v>
      </c>
      <c r="C1808" s="35" t="s">
        <v>24</v>
      </c>
      <c r="D1808" s="84">
        <f>VLOOKUP($A$1804,Raport5!$B$8:$T$280,4)</f>
        <v>90</v>
      </c>
      <c r="E1808" s="84">
        <f>VLOOKUP($A$1804,Raport5!$B$8:$T$280,5)</f>
        <v>91.5</v>
      </c>
      <c r="F1808" s="84">
        <f>VLOOKUP($A$1804,Raport5!$B$8:$T$280,6)</f>
        <v>91</v>
      </c>
      <c r="G1808" s="84">
        <f>VLOOKUP($A$1804,Raport5!$B$8:$T$280,7)</f>
        <v>92.5</v>
      </c>
      <c r="H1808" s="84">
        <f>VLOOKUP($A$1804,Raport5!$B$8:$T$280,8)</f>
        <v>95</v>
      </c>
      <c r="I1808" s="84">
        <f>VLOOKUP($A$1804,Raport5!$B$8:$T$280,9)</f>
        <v>86</v>
      </c>
      <c r="J1808" s="84">
        <f>VLOOKUP($A$1804,Raport5!$B$8:$T$280,10)</f>
        <v>95.5</v>
      </c>
      <c r="K1808" s="84">
        <f>VLOOKUP($A$1804,Raport5!$B$8:$T$280,11)</f>
        <v>92</v>
      </c>
      <c r="L1808" s="84">
        <f>VLOOKUP($A$1804,Raport5!$B$8:$T$280,12)</f>
        <v>91.5</v>
      </c>
      <c r="M1808" s="84">
        <f>VLOOKUP($A$1804,Raport5!$B$8:$T$280,13)</f>
        <v>90</v>
      </c>
      <c r="N1808" s="84">
        <f>VLOOKUP($A$1804,Raport5!$B$8:$T$280,14)</f>
        <v>90</v>
      </c>
      <c r="O1808" s="84">
        <f>VLOOKUP($A$1804,Raport5!$B$8:$T$280,15)</f>
        <v>85.5</v>
      </c>
      <c r="P1808" s="84">
        <f>VLOOKUP($A$1804,Raport5!$B$8:$T$280,16)</f>
        <v>88</v>
      </c>
      <c r="Q1808" s="84">
        <f>VLOOKUP($A$1804,Raport5!$B$8:$T$280,17)</f>
        <v>90.5</v>
      </c>
      <c r="R1808" s="84">
        <f>VLOOKUP($A$1804,Raport5!$B$8:$T$280,18)</f>
        <v>87.5</v>
      </c>
      <c r="S1808" s="38">
        <f t="shared" si="993"/>
        <v>1356.5</v>
      </c>
      <c r="T1808" s="38">
        <f t="shared" si="995"/>
        <v>90.43</v>
      </c>
      <c r="U1808" s="375"/>
      <c r="V1808" s="340"/>
    </row>
    <row r="1809" spans="1:22" ht="15" customHeight="1">
      <c r="A1809" s="361"/>
      <c r="B1809" s="78">
        <f>VLOOKUP($A$1804,PresensiMIPA!$A$7:$W$360,2)</f>
        <v>12495</v>
      </c>
      <c r="C1809" s="35" t="s">
        <v>67</v>
      </c>
      <c r="D1809" s="84">
        <f>VLOOKUP($A$1804,Raport6!$B$8:$T$280,4)</f>
        <v>94.5</v>
      </c>
      <c r="E1809" s="84">
        <f>VLOOKUP($A$1804,Raport6!$B$8:$T$280,5)</f>
        <v>94.5</v>
      </c>
      <c r="F1809" s="84">
        <f>VLOOKUP($A$1804,Raport6!$B$8:$T$280,6)</f>
        <v>92.5</v>
      </c>
      <c r="G1809" s="84">
        <f>VLOOKUP($A$1804,Raport6!$B$8:$T$280,7)</f>
        <v>93.5</v>
      </c>
      <c r="H1809" s="84">
        <f>VLOOKUP($A$1804,Raport6!$B$8:$T$280,8)</f>
        <v>95</v>
      </c>
      <c r="I1809" s="84">
        <f>VLOOKUP($A$1804,Raport6!$B$8:$T$280,9)</f>
        <v>86.5</v>
      </c>
      <c r="J1809" s="84">
        <f>VLOOKUP($A$1804,Raport6!$B$8:$T$280,10)</f>
        <v>97.5</v>
      </c>
      <c r="K1809" s="84">
        <f>VLOOKUP($A$1804,Raport6!$B$8:$T$280,11)</f>
        <v>95</v>
      </c>
      <c r="L1809" s="84">
        <f>VLOOKUP($A$1804,Raport6!$B$8:$T$280,12)</f>
        <v>93</v>
      </c>
      <c r="M1809" s="84">
        <f>VLOOKUP($A$1804,Raport6!$B$8:$T$280,13)</f>
        <v>94</v>
      </c>
      <c r="N1809" s="84">
        <f>VLOOKUP($A$1804,Raport6!$B$8:$T$280,14)</f>
        <v>88</v>
      </c>
      <c r="O1809" s="84">
        <f>VLOOKUP($A$1804,Raport6!$B$8:$T$280,15)</f>
        <v>90</v>
      </c>
      <c r="P1809" s="84">
        <f>VLOOKUP($A$1804,Raport6!$B$8:$T$280,16)</f>
        <v>88</v>
      </c>
      <c r="Q1809" s="84">
        <f>VLOOKUP($A$1804,Raport6!$B$8:$T$280,17)</f>
        <v>90.5</v>
      </c>
      <c r="R1809" s="84">
        <f>VLOOKUP($A$1804,Raport6!$B$8:$T$280,18)</f>
        <v>90.5</v>
      </c>
      <c r="S1809" s="38">
        <f t="shared" si="993"/>
        <v>1383</v>
      </c>
      <c r="T1809" s="38">
        <f t="shared" si="995"/>
        <v>92.2</v>
      </c>
      <c r="U1809" s="375"/>
      <c r="V1809" s="340"/>
    </row>
    <row r="1810" spans="1:22" ht="15" customHeight="1">
      <c r="A1810" s="361"/>
      <c r="B1810" s="78" t="str">
        <f>VLOOKUP($A$1804,PresensiMIPA!$A$7:$W$360,3)</f>
        <v>0038551014</v>
      </c>
      <c r="C1810" s="28" t="s">
        <v>21</v>
      </c>
      <c r="D1810" s="40">
        <f t="shared" ref="D1810:S1810" si="996">ROUND(((D1804+D1805+D1806+D1807+D1808+D1809)/6),2)</f>
        <v>87.67</v>
      </c>
      <c r="E1810" s="40">
        <f t="shared" si="996"/>
        <v>86.92</v>
      </c>
      <c r="F1810" s="40">
        <f t="shared" si="996"/>
        <v>83.67</v>
      </c>
      <c r="G1810" s="40">
        <f t="shared" si="996"/>
        <v>88</v>
      </c>
      <c r="H1810" s="40">
        <f t="shared" si="996"/>
        <v>85.25</v>
      </c>
      <c r="I1810" s="40">
        <f t="shared" si="996"/>
        <v>84.25</v>
      </c>
      <c r="J1810" s="40">
        <f t="shared" si="996"/>
        <v>91.25</v>
      </c>
      <c r="K1810" s="40">
        <f t="shared" si="996"/>
        <v>86.83</v>
      </c>
      <c r="L1810" s="40">
        <f t="shared" si="996"/>
        <v>86.83</v>
      </c>
      <c r="M1810" s="40">
        <f t="shared" ref="M1810" si="997">ROUND(((M1804+M1805+M1806+M1807+M1808+M1809)/6),2)</f>
        <v>86</v>
      </c>
      <c r="N1810" s="40">
        <f t="shared" si="996"/>
        <v>86.5</v>
      </c>
      <c r="O1810" s="40">
        <f t="shared" si="996"/>
        <v>84</v>
      </c>
      <c r="P1810" s="40">
        <f t="shared" si="996"/>
        <v>85.5</v>
      </c>
      <c r="Q1810" s="40">
        <f t="shared" si="996"/>
        <v>85.75</v>
      </c>
      <c r="R1810" s="40">
        <f t="shared" si="996"/>
        <v>85.17</v>
      </c>
      <c r="S1810" s="39">
        <f t="shared" si="996"/>
        <v>1293.58</v>
      </c>
      <c r="T1810" s="40">
        <f t="shared" si="995"/>
        <v>86.24</v>
      </c>
      <c r="U1810" s="375"/>
      <c r="V1810" s="340"/>
    </row>
    <row r="1811" spans="1:22" ht="15" customHeight="1">
      <c r="A1811" s="361"/>
      <c r="B1811" s="78"/>
      <c r="C1811" s="28" t="s">
        <v>206</v>
      </c>
      <c r="D1811" s="79">
        <f>VLOOKUP($A$1804,'Nilai USP'!$B$8:$T$280,4)</f>
        <v>95</v>
      </c>
      <c r="E1811" s="79">
        <f>VLOOKUP($A$1804,'Nilai USP'!$B$8:$T$280,5)</f>
        <v>86.15384615384616</v>
      </c>
      <c r="F1811" s="79">
        <f>VLOOKUP($A$1804,'Nilai USP'!$B$8:$T$280,6)</f>
        <v>94</v>
      </c>
      <c r="G1811" s="79">
        <f>VLOOKUP($A$1804,'Nilai USP'!$B$8:$T$280,7)</f>
        <v>82</v>
      </c>
      <c r="H1811" s="79">
        <f>VLOOKUP($A$1804,'Nilai USP'!$B$8:$T$280,8)</f>
        <v>84</v>
      </c>
      <c r="I1811" s="79">
        <f>VLOOKUP($A$1804,'Nilai USP'!$B$8:$T$280,9)</f>
        <v>93</v>
      </c>
      <c r="J1811" s="79">
        <f>VLOOKUP($A$1804,'Nilai USP'!$B$8:$T$280,10)</f>
        <v>97</v>
      </c>
      <c r="K1811" s="79">
        <f>VLOOKUP($A$1804,'Nilai USP'!$B$8:$T$280,11)</f>
        <v>99</v>
      </c>
      <c r="L1811" s="79">
        <f>VLOOKUP($A$1804,'Nilai USP'!$B$8:$T$280,12)</f>
        <v>89</v>
      </c>
      <c r="M1811" s="79">
        <f>VLOOKUP($A$1804,'Nilai USP'!$B$8:$T$280,13)</f>
        <v>97.35294117647058</v>
      </c>
      <c r="N1811" s="79">
        <f>VLOOKUP($A$1804,'Nilai USP'!$B$8:$T$280,14)</f>
        <v>91</v>
      </c>
      <c r="O1811" s="79">
        <f>VLOOKUP($A$1804,'Nilai USP'!$B$8:$T$280,15)</f>
        <v>88</v>
      </c>
      <c r="P1811" s="79">
        <f>VLOOKUP($A$1804,'Nilai USP'!$B$8:$T$280,16)</f>
        <v>87</v>
      </c>
      <c r="Q1811" s="79">
        <f>VLOOKUP($A$1804,'Nilai USP'!$B$8:$T$280,17)</f>
        <v>82</v>
      </c>
      <c r="R1811" s="79">
        <f>VLOOKUP($A$1804,'Nilai USP'!$B$8:$T$280,18)</f>
        <v>89</v>
      </c>
      <c r="S1811" s="38">
        <f>SUM(D1811:R1811)</f>
        <v>1353.5067873303169</v>
      </c>
      <c r="T1811" s="38">
        <f t="shared" si="995"/>
        <v>90.23</v>
      </c>
      <c r="U1811" s="375"/>
      <c r="V1811" s="340"/>
    </row>
    <row r="1812" spans="1:22" ht="15" customHeight="1" thickBot="1">
      <c r="A1812" s="362"/>
      <c r="B1812" s="29"/>
      <c r="C1812" s="37" t="s">
        <v>205</v>
      </c>
      <c r="D1812" s="41">
        <f t="shared" ref="D1812:R1812" si="998">ROUND((D1810*$V$6+D1811*$V$7),0)</f>
        <v>91</v>
      </c>
      <c r="E1812" s="41">
        <f t="shared" si="998"/>
        <v>87</v>
      </c>
      <c r="F1812" s="41">
        <f t="shared" si="998"/>
        <v>89</v>
      </c>
      <c r="G1812" s="41">
        <f t="shared" si="998"/>
        <v>85</v>
      </c>
      <c r="H1812" s="41">
        <f t="shared" si="998"/>
        <v>85</v>
      </c>
      <c r="I1812" s="41">
        <f t="shared" si="998"/>
        <v>89</v>
      </c>
      <c r="J1812" s="41">
        <f t="shared" si="998"/>
        <v>94</v>
      </c>
      <c r="K1812" s="41">
        <f t="shared" si="998"/>
        <v>93</v>
      </c>
      <c r="L1812" s="41">
        <f t="shared" si="998"/>
        <v>88</v>
      </c>
      <c r="M1812" s="41">
        <f t="shared" si="998"/>
        <v>92</v>
      </c>
      <c r="N1812" s="41">
        <f t="shared" si="998"/>
        <v>89</v>
      </c>
      <c r="O1812" s="41">
        <f t="shared" si="998"/>
        <v>86</v>
      </c>
      <c r="P1812" s="41">
        <f t="shared" si="998"/>
        <v>86</v>
      </c>
      <c r="Q1812" s="41">
        <f t="shared" si="998"/>
        <v>84</v>
      </c>
      <c r="R1812" s="41">
        <f t="shared" si="998"/>
        <v>87</v>
      </c>
      <c r="S1812" s="41">
        <f>SUM(D1812:R1812)</f>
        <v>1325</v>
      </c>
      <c r="T1812" s="41">
        <f t="shared" si="995"/>
        <v>88.33</v>
      </c>
      <c r="U1812" s="376"/>
      <c r="V1812" s="341"/>
    </row>
    <row r="1813" spans="1:22" ht="15" customHeight="1" thickTop="1">
      <c r="A1813" s="377">
        <v>201</v>
      </c>
      <c r="B1813" s="26"/>
      <c r="C1813" s="34" t="s">
        <v>34</v>
      </c>
      <c r="D1813" s="83">
        <f>VLOOKUP($A$1813,Raport1!$B$8:$T$280,4)</f>
        <v>81.5</v>
      </c>
      <c r="E1813" s="83">
        <f>VLOOKUP($A$1813,Raport1!$B$8:$T$280,5)</f>
        <v>81</v>
      </c>
      <c r="F1813" s="83">
        <f>VLOOKUP($A$1813,Raport1!$B$8:$T$280,6)</f>
        <v>82</v>
      </c>
      <c r="G1813" s="83">
        <f>VLOOKUP($A$1813,Raport1!$B$8:$T$280,7)</f>
        <v>83</v>
      </c>
      <c r="H1813" s="83">
        <f>VLOOKUP($A$1813,Raport1!$B$8:$T$280,8)</f>
        <v>80</v>
      </c>
      <c r="I1813" s="83">
        <f>VLOOKUP($A$1813,Raport1!$B$8:$T$280,9)</f>
        <v>80.5</v>
      </c>
      <c r="J1813" s="83">
        <f>VLOOKUP($A$1813,Raport1!$B$8:$T$280,10)</f>
        <v>86.5</v>
      </c>
      <c r="K1813" s="83">
        <f>VLOOKUP($A$1813,Raport1!$B$8:$T$280,11)</f>
        <v>81</v>
      </c>
      <c r="L1813" s="83">
        <f>VLOOKUP($A$1813,Raport1!$B$8:$T$280,12)</f>
        <v>80</v>
      </c>
      <c r="M1813" s="83">
        <f>VLOOKUP($A$1813,Raport1!$B$8:$T$280,13)</f>
        <v>76.5</v>
      </c>
      <c r="N1813" s="83">
        <f>VLOOKUP($A$1813,Raport1!$B$8:$T$280,14)</f>
        <v>82</v>
      </c>
      <c r="O1813" s="83">
        <f>VLOOKUP($A$1813,Raport1!$B$8:$T$280,15)</f>
        <v>78</v>
      </c>
      <c r="P1813" s="83">
        <f>VLOOKUP($A$1813,Raport1!$B$8:$T$280,16)</f>
        <v>83</v>
      </c>
      <c r="Q1813" s="83">
        <f>VLOOKUP($A$1813,Raport1!$B$8:$T$280,17)</f>
        <v>80</v>
      </c>
      <c r="R1813" s="83">
        <f>VLOOKUP($A$1813,Raport1!$B$8:$T$280,18)</f>
        <v>79</v>
      </c>
      <c r="S1813" s="80">
        <f t="shared" ref="S1813:S1818" si="999">SUM(D1813:R1813)</f>
        <v>1214</v>
      </c>
      <c r="T1813" s="80">
        <f t="shared" ref="T1813:T1821" si="1000">ROUND(S1813/COUNT(D1813:R1813),2)</f>
        <v>80.930000000000007</v>
      </c>
      <c r="U1813" s="337" t="s">
        <v>203</v>
      </c>
      <c r="V1813" s="340" t="s">
        <v>33</v>
      </c>
    </row>
    <row r="1814" spans="1:22" ht="15" customHeight="1">
      <c r="A1814" s="361"/>
      <c r="B1814" s="26"/>
      <c r="C1814" s="35" t="s">
        <v>35</v>
      </c>
      <c r="D1814" s="84">
        <f>VLOOKUP($A$1813,Raport2!$B$8:$T$280,4)</f>
        <v>83</v>
      </c>
      <c r="E1814" s="84">
        <f>VLOOKUP($A$1813,Raport2!$B$8:$T$280,5)</f>
        <v>85.5</v>
      </c>
      <c r="F1814" s="84">
        <f>VLOOKUP($A$1813,Raport2!$B$8:$T$280,6)</f>
        <v>83</v>
      </c>
      <c r="G1814" s="84">
        <f>VLOOKUP($A$1813,Raport2!$B$8:$T$280,7)</f>
        <v>88</v>
      </c>
      <c r="H1814" s="84">
        <f>VLOOKUP($A$1813,Raport2!$B$8:$T$280,8)</f>
        <v>80</v>
      </c>
      <c r="I1814" s="84">
        <f>VLOOKUP($A$1813,Raport2!$B$8:$T$280,9)</f>
        <v>82</v>
      </c>
      <c r="J1814" s="84">
        <f>VLOOKUP($A$1813,Raport2!$B$8:$T$280,10)</f>
        <v>89</v>
      </c>
      <c r="K1814" s="84">
        <f>VLOOKUP($A$1813,Raport2!$B$8:$T$280,11)</f>
        <v>83</v>
      </c>
      <c r="L1814" s="84">
        <f>VLOOKUP($A$1813,Raport2!$B$8:$T$280,12)</f>
        <v>82</v>
      </c>
      <c r="M1814" s="84">
        <f>VLOOKUP($A$1813,Raport2!$B$8:$T$280,13)</f>
        <v>78.5</v>
      </c>
      <c r="N1814" s="84">
        <f>VLOOKUP($A$1813,Raport2!$B$8:$T$280,14)</f>
        <v>86</v>
      </c>
      <c r="O1814" s="84">
        <f>VLOOKUP($A$1813,Raport2!$B$8:$T$280,15)</f>
        <v>81.5</v>
      </c>
      <c r="P1814" s="84">
        <f>VLOOKUP($A$1813,Raport2!$B$8:$T$280,16)</f>
        <v>85.5</v>
      </c>
      <c r="Q1814" s="84">
        <f>VLOOKUP($A$1813,Raport2!$B$8:$T$280,17)</f>
        <v>84</v>
      </c>
      <c r="R1814" s="84">
        <f>VLOOKUP($A$1813,Raport2!$B$8:$T$280,18)</f>
        <v>87</v>
      </c>
      <c r="S1814" s="38">
        <f t="shared" si="999"/>
        <v>1258</v>
      </c>
      <c r="T1814" s="38">
        <f t="shared" si="1000"/>
        <v>83.87</v>
      </c>
      <c r="U1814" s="375"/>
      <c r="V1814" s="340"/>
    </row>
    <row r="1815" spans="1:22" ht="15" customHeight="1">
      <c r="A1815" s="361"/>
      <c r="B1815" s="342" t="str">
        <f>VLOOKUP($A$1813,PresensiMIPA!$A$7:$W$360,7)</f>
        <v>TASYA DWIYANTI</v>
      </c>
      <c r="C1815" s="35" t="s">
        <v>22</v>
      </c>
      <c r="D1815" s="84">
        <f>VLOOKUP($A$1813,Raport3!$B$8:$T$280,4)</f>
        <v>86.5</v>
      </c>
      <c r="E1815" s="84">
        <f>VLOOKUP($A$1813,Raport3!$B$8:$T$280,5)</f>
        <v>86.5</v>
      </c>
      <c r="F1815" s="84">
        <f>VLOOKUP($A$1813,Raport3!$B$8:$T$280,6)</f>
        <v>86</v>
      </c>
      <c r="G1815" s="84">
        <f>VLOOKUP($A$1813,Raport3!$B$8:$T$280,7)</f>
        <v>90</v>
      </c>
      <c r="H1815" s="84">
        <f>VLOOKUP($A$1813,Raport3!$B$8:$T$280,8)</f>
        <v>85</v>
      </c>
      <c r="I1815" s="84">
        <f>VLOOKUP($A$1813,Raport3!$B$8:$T$280,9)</f>
        <v>87.5</v>
      </c>
      <c r="J1815" s="84">
        <f>VLOOKUP($A$1813,Raport3!$B$8:$T$280,10)</f>
        <v>90.5</v>
      </c>
      <c r="K1815" s="84">
        <f>VLOOKUP($A$1813,Raport3!$B$8:$T$280,11)</f>
        <v>84</v>
      </c>
      <c r="L1815" s="84">
        <f>VLOOKUP($A$1813,Raport3!$B$8:$T$280,12)</f>
        <v>85</v>
      </c>
      <c r="M1815" s="84">
        <f>VLOOKUP($A$1813,Raport3!$B$8:$T$280,13)</f>
        <v>87</v>
      </c>
      <c r="N1815" s="84">
        <f>VLOOKUP($A$1813,Raport3!$B$8:$T$280,14)</f>
        <v>87.5</v>
      </c>
      <c r="O1815" s="84">
        <f>VLOOKUP($A$1813,Raport3!$B$8:$T$280,15)</f>
        <v>85</v>
      </c>
      <c r="P1815" s="84">
        <f>VLOOKUP($A$1813,Raport3!$B$8:$T$280,16)</f>
        <v>86.5</v>
      </c>
      <c r="Q1815" s="84">
        <f>VLOOKUP($A$1813,Raport3!$B$8:$T$280,17)</f>
        <v>86</v>
      </c>
      <c r="R1815" s="84">
        <f>VLOOKUP($A$1813,Raport3!$B$8:$T$280,18)</f>
        <v>89</v>
      </c>
      <c r="S1815" s="38">
        <f t="shared" si="999"/>
        <v>1302</v>
      </c>
      <c r="T1815" s="38">
        <f t="shared" si="1000"/>
        <v>86.8</v>
      </c>
      <c r="U1815" s="375"/>
      <c r="V1815" s="340"/>
    </row>
    <row r="1816" spans="1:22" ht="15" customHeight="1">
      <c r="A1816" s="361"/>
      <c r="B1816" s="342"/>
      <c r="C1816" s="35" t="s">
        <v>23</v>
      </c>
      <c r="D1816" s="84">
        <f>VLOOKUP($A$1813,Raport4!$B$8:$T$255,4)</f>
        <v>87.5</v>
      </c>
      <c r="E1816" s="84">
        <f>VLOOKUP($A$1813,Raport4!$B$8:$T$255,5)</f>
        <v>90</v>
      </c>
      <c r="F1816" s="84">
        <f>VLOOKUP($A$1813,Raport4!$B$8:$T$255,6)</f>
        <v>87.5</v>
      </c>
      <c r="G1816" s="84">
        <f>VLOOKUP($A$1813,Raport4!$B$8:$T$255,7)</f>
        <v>91.5</v>
      </c>
      <c r="H1816" s="84">
        <f>VLOOKUP($A$1813,Raport4!$B$8:$T$255,8)</f>
        <v>85</v>
      </c>
      <c r="I1816" s="84">
        <f>VLOOKUP($A$1813,Raport4!$B$8:$T$255,9)</f>
        <v>88</v>
      </c>
      <c r="J1816" s="84">
        <f>VLOOKUP($A$1813,Raport4!$B$8:$T$255,10)</f>
        <v>94</v>
      </c>
      <c r="K1816" s="84">
        <f>VLOOKUP($A$1813,Raport4!$B$8:$T$255,11)</f>
        <v>86</v>
      </c>
      <c r="L1816" s="84">
        <f>VLOOKUP($A$1813,Raport4!$B$8:$T$255,12)</f>
        <v>89</v>
      </c>
      <c r="M1816" s="84">
        <f>VLOOKUP($A$1813,Raport4!$B$8:$T$255,12)</f>
        <v>89</v>
      </c>
      <c r="N1816" s="84">
        <f>VLOOKUP($A$1813,Raport4!$B$8:$T$255,14)</f>
        <v>89.5</v>
      </c>
      <c r="O1816" s="84">
        <f>VLOOKUP($A$1813,Raport4!$B$8:$T$255,15)</f>
        <v>85</v>
      </c>
      <c r="P1816" s="84">
        <f>VLOOKUP($A$1813,Raport4!$B$8:$T$255,16)</f>
        <v>89</v>
      </c>
      <c r="Q1816" s="84">
        <f>VLOOKUP($A$1813,Raport4!$B$8:$T$255,17)</f>
        <v>89.5</v>
      </c>
      <c r="R1816" s="84">
        <f>VLOOKUP($A$1813,Raport4!$B$8:$T$255,18)</f>
        <v>92</v>
      </c>
      <c r="S1816" s="38">
        <f t="shared" si="999"/>
        <v>1332.5</v>
      </c>
      <c r="T1816" s="38">
        <f t="shared" si="1000"/>
        <v>88.83</v>
      </c>
      <c r="U1816" s="375"/>
      <c r="V1816" s="340"/>
    </row>
    <row r="1817" spans="1:22" ht="15" customHeight="1">
      <c r="A1817" s="361"/>
      <c r="B1817" s="77" t="str">
        <f>VLOOKUP($A$1813,PresensiMIPA!$A$7:$W$360,4)</f>
        <v>3526015508040001</v>
      </c>
      <c r="C1817" s="35" t="s">
        <v>24</v>
      </c>
      <c r="D1817" s="84">
        <f>VLOOKUP($A$1813,Raport5!$B$8:$T$280,4)</f>
        <v>88</v>
      </c>
      <c r="E1817" s="84">
        <f>VLOOKUP($A$1813,Raport5!$B$8:$T$280,5)</f>
        <v>90.5</v>
      </c>
      <c r="F1817" s="84">
        <f>VLOOKUP($A$1813,Raport5!$B$8:$T$280,6)</f>
        <v>91.5</v>
      </c>
      <c r="G1817" s="84">
        <f>VLOOKUP($A$1813,Raport5!$B$8:$T$280,7)</f>
        <v>94</v>
      </c>
      <c r="H1817" s="84">
        <f>VLOOKUP($A$1813,Raport5!$B$8:$T$280,8)</f>
        <v>93</v>
      </c>
      <c r="I1817" s="84">
        <f>VLOOKUP($A$1813,Raport5!$B$8:$T$280,9)</f>
        <v>88.5</v>
      </c>
      <c r="J1817" s="84">
        <f>VLOOKUP($A$1813,Raport5!$B$8:$T$280,10)</f>
        <v>95.5</v>
      </c>
      <c r="K1817" s="84">
        <f>VLOOKUP($A$1813,Raport5!$B$8:$T$280,11)</f>
        <v>91</v>
      </c>
      <c r="L1817" s="84">
        <f>VLOOKUP($A$1813,Raport5!$B$8:$T$280,12)</f>
        <v>89.5</v>
      </c>
      <c r="M1817" s="84">
        <f>VLOOKUP($A$1813,Raport5!$B$8:$T$280,13)</f>
        <v>92</v>
      </c>
      <c r="N1817" s="84">
        <f>VLOOKUP($A$1813,Raport5!$B$8:$T$280,14)</f>
        <v>90</v>
      </c>
      <c r="O1817" s="84">
        <f>VLOOKUP($A$1813,Raport5!$B$8:$T$280,15)</f>
        <v>90</v>
      </c>
      <c r="P1817" s="84">
        <f>VLOOKUP($A$1813,Raport5!$B$8:$T$280,16)</f>
        <v>91</v>
      </c>
      <c r="Q1817" s="84">
        <f>VLOOKUP($A$1813,Raport5!$B$8:$T$280,17)</f>
        <v>92.5</v>
      </c>
      <c r="R1817" s="84">
        <f>VLOOKUP($A$1813,Raport5!$B$8:$T$280,18)</f>
        <v>92.5</v>
      </c>
      <c r="S1817" s="38">
        <f t="shared" si="999"/>
        <v>1369.5</v>
      </c>
      <c r="T1817" s="38">
        <f t="shared" si="1000"/>
        <v>91.3</v>
      </c>
      <c r="U1817" s="375"/>
      <c r="V1817" s="340"/>
    </row>
    <row r="1818" spans="1:22" ht="15" customHeight="1">
      <c r="A1818" s="361"/>
      <c r="B1818" s="78">
        <f>VLOOKUP($A$1813,PresensiMIPA!$A$7:$W$360,2)</f>
        <v>12511</v>
      </c>
      <c r="C1818" s="35" t="s">
        <v>67</v>
      </c>
      <c r="D1818" s="84">
        <f>VLOOKUP($A$1813,Raport6!$B$8:$T$280,4)</f>
        <v>93</v>
      </c>
      <c r="E1818" s="84">
        <f>VLOOKUP($A$1813,Raport6!$B$8:$T$280,5)</f>
        <v>92.5</v>
      </c>
      <c r="F1818" s="84">
        <f>VLOOKUP($A$1813,Raport6!$B$8:$T$280,6)</f>
        <v>93</v>
      </c>
      <c r="G1818" s="84">
        <f>VLOOKUP($A$1813,Raport6!$B$8:$T$280,7)</f>
        <v>94</v>
      </c>
      <c r="H1818" s="84">
        <f>VLOOKUP($A$1813,Raport6!$B$8:$T$280,8)</f>
        <v>94</v>
      </c>
      <c r="I1818" s="84">
        <f>VLOOKUP($A$1813,Raport6!$B$8:$T$280,9)</f>
        <v>88.5</v>
      </c>
      <c r="J1818" s="84">
        <f>VLOOKUP($A$1813,Raport6!$B$8:$T$280,10)</f>
        <v>97.5</v>
      </c>
      <c r="K1818" s="84">
        <f>VLOOKUP($A$1813,Raport6!$B$8:$T$280,11)</f>
        <v>95</v>
      </c>
      <c r="L1818" s="84">
        <f>VLOOKUP($A$1813,Raport6!$B$8:$T$280,12)</f>
        <v>91</v>
      </c>
      <c r="M1818" s="84">
        <f>VLOOKUP($A$1813,Raport6!$B$8:$T$280,13)</f>
        <v>96</v>
      </c>
      <c r="N1818" s="84">
        <f>VLOOKUP($A$1813,Raport6!$B$8:$T$280,14)</f>
        <v>88</v>
      </c>
      <c r="O1818" s="84">
        <f>VLOOKUP($A$1813,Raport6!$B$8:$T$280,15)</f>
        <v>90</v>
      </c>
      <c r="P1818" s="84">
        <f>VLOOKUP($A$1813,Raport6!$B$8:$T$280,16)</f>
        <v>91</v>
      </c>
      <c r="Q1818" s="84">
        <f>VLOOKUP($A$1813,Raport6!$B$8:$T$280,17)</f>
        <v>92.5</v>
      </c>
      <c r="R1818" s="84">
        <f>VLOOKUP($A$1813,Raport6!$B$8:$T$280,18)</f>
        <v>95</v>
      </c>
      <c r="S1818" s="38">
        <f t="shared" si="999"/>
        <v>1391</v>
      </c>
      <c r="T1818" s="38">
        <f t="shared" si="1000"/>
        <v>92.73</v>
      </c>
      <c r="U1818" s="375"/>
      <c r="V1818" s="340"/>
    </row>
    <row r="1819" spans="1:22" ht="15" customHeight="1">
      <c r="A1819" s="361"/>
      <c r="B1819" s="78" t="str">
        <f>VLOOKUP($A$1813,PresensiMIPA!$A$7:$W$360,3)</f>
        <v>0043440617</v>
      </c>
      <c r="C1819" s="28" t="s">
        <v>21</v>
      </c>
      <c r="D1819" s="40">
        <f t="shared" ref="D1819:S1819" si="1001">ROUND(((D1813+D1814+D1815+D1816+D1817+D1818)/6),2)</f>
        <v>86.58</v>
      </c>
      <c r="E1819" s="40">
        <f t="shared" si="1001"/>
        <v>87.67</v>
      </c>
      <c r="F1819" s="40">
        <f t="shared" si="1001"/>
        <v>87.17</v>
      </c>
      <c r="G1819" s="40">
        <f t="shared" si="1001"/>
        <v>90.08</v>
      </c>
      <c r="H1819" s="40">
        <f t="shared" si="1001"/>
        <v>86.17</v>
      </c>
      <c r="I1819" s="40">
        <f t="shared" si="1001"/>
        <v>85.83</v>
      </c>
      <c r="J1819" s="40">
        <f t="shared" si="1001"/>
        <v>92.17</v>
      </c>
      <c r="K1819" s="40">
        <f t="shared" si="1001"/>
        <v>86.67</v>
      </c>
      <c r="L1819" s="40">
        <f t="shared" si="1001"/>
        <v>86.08</v>
      </c>
      <c r="M1819" s="40">
        <f t="shared" ref="M1819" si="1002">ROUND(((M1813+M1814+M1815+M1816+M1817+M1818)/6),2)</f>
        <v>86.5</v>
      </c>
      <c r="N1819" s="40">
        <f t="shared" si="1001"/>
        <v>87.17</v>
      </c>
      <c r="O1819" s="40">
        <f t="shared" si="1001"/>
        <v>84.92</v>
      </c>
      <c r="P1819" s="40">
        <f t="shared" si="1001"/>
        <v>87.67</v>
      </c>
      <c r="Q1819" s="40">
        <f t="shared" si="1001"/>
        <v>87.42</v>
      </c>
      <c r="R1819" s="40">
        <f t="shared" si="1001"/>
        <v>89.08</v>
      </c>
      <c r="S1819" s="39">
        <f t="shared" si="1001"/>
        <v>1311.17</v>
      </c>
      <c r="T1819" s="40">
        <f t="shared" si="1000"/>
        <v>87.41</v>
      </c>
      <c r="U1819" s="375"/>
      <c r="V1819" s="340"/>
    </row>
    <row r="1820" spans="1:22" ht="15" customHeight="1">
      <c r="A1820" s="361"/>
      <c r="B1820" s="78"/>
      <c r="C1820" s="28" t="s">
        <v>206</v>
      </c>
      <c r="D1820" s="79">
        <f>VLOOKUP($A$1813,'Nilai USP'!$B$8:$T$280,4)</f>
        <v>96</v>
      </c>
      <c r="E1820" s="79">
        <f>VLOOKUP($A$1813,'Nilai USP'!$B$8:$T$280,5)</f>
        <v>87.692307692307693</v>
      </c>
      <c r="F1820" s="79">
        <f>VLOOKUP($A$1813,'Nilai USP'!$B$8:$T$280,6)</f>
        <v>89</v>
      </c>
      <c r="G1820" s="79">
        <f>VLOOKUP($A$1813,'Nilai USP'!$B$8:$T$280,7)</f>
        <v>85</v>
      </c>
      <c r="H1820" s="79">
        <f>VLOOKUP($A$1813,'Nilai USP'!$B$8:$T$280,8)</f>
        <v>84</v>
      </c>
      <c r="I1820" s="79">
        <f>VLOOKUP($A$1813,'Nilai USP'!$B$8:$T$280,9)</f>
        <v>92</v>
      </c>
      <c r="J1820" s="79">
        <f>VLOOKUP($A$1813,'Nilai USP'!$B$8:$T$280,10)</f>
        <v>92</v>
      </c>
      <c r="K1820" s="79">
        <f>VLOOKUP($A$1813,'Nilai USP'!$B$8:$T$280,11)</f>
        <v>96</v>
      </c>
      <c r="L1820" s="79">
        <f>VLOOKUP($A$1813,'Nilai USP'!$B$8:$T$280,12)</f>
        <v>89</v>
      </c>
      <c r="M1820" s="79">
        <f>VLOOKUP($A$1813,'Nilai USP'!$B$8:$T$280,13)</f>
        <v>94.705882352941174</v>
      </c>
      <c r="N1820" s="79">
        <f>VLOOKUP($A$1813,'Nilai USP'!$B$8:$T$280,14)</f>
        <v>85</v>
      </c>
      <c r="O1820" s="79">
        <f>VLOOKUP($A$1813,'Nilai USP'!$B$8:$T$280,15)</f>
        <v>81</v>
      </c>
      <c r="P1820" s="79">
        <f>VLOOKUP($A$1813,'Nilai USP'!$B$8:$T$280,16)</f>
        <v>81</v>
      </c>
      <c r="Q1820" s="79">
        <f>VLOOKUP($A$1813,'Nilai USP'!$B$8:$T$280,17)</f>
        <v>85</v>
      </c>
      <c r="R1820" s="79">
        <f>VLOOKUP($A$1813,'Nilai USP'!$B$8:$T$280,18)</f>
        <v>88</v>
      </c>
      <c r="S1820" s="38">
        <f>SUM(D1820:R1820)</f>
        <v>1325.3981900452488</v>
      </c>
      <c r="T1820" s="38">
        <f t="shared" si="1000"/>
        <v>88.36</v>
      </c>
      <c r="U1820" s="375"/>
      <c r="V1820" s="340"/>
    </row>
    <row r="1821" spans="1:22" ht="15" customHeight="1" thickBot="1">
      <c r="A1821" s="362"/>
      <c r="B1821" s="29"/>
      <c r="C1821" s="37" t="s">
        <v>205</v>
      </c>
      <c r="D1821" s="41">
        <f t="shared" ref="D1821:R1821" si="1003">ROUND((D1819*$V$6+D1820*$V$7),0)</f>
        <v>91</v>
      </c>
      <c r="E1821" s="41">
        <f t="shared" si="1003"/>
        <v>88</v>
      </c>
      <c r="F1821" s="41">
        <f t="shared" si="1003"/>
        <v>88</v>
      </c>
      <c r="G1821" s="41">
        <f t="shared" si="1003"/>
        <v>88</v>
      </c>
      <c r="H1821" s="41">
        <f t="shared" si="1003"/>
        <v>85</v>
      </c>
      <c r="I1821" s="41">
        <f t="shared" si="1003"/>
        <v>89</v>
      </c>
      <c r="J1821" s="41">
        <f t="shared" si="1003"/>
        <v>92</v>
      </c>
      <c r="K1821" s="41">
        <f t="shared" si="1003"/>
        <v>91</v>
      </c>
      <c r="L1821" s="41">
        <f t="shared" si="1003"/>
        <v>88</v>
      </c>
      <c r="M1821" s="41">
        <f t="shared" si="1003"/>
        <v>91</v>
      </c>
      <c r="N1821" s="41">
        <f t="shared" si="1003"/>
        <v>86</v>
      </c>
      <c r="O1821" s="41">
        <f t="shared" si="1003"/>
        <v>83</v>
      </c>
      <c r="P1821" s="41">
        <f t="shared" si="1003"/>
        <v>84</v>
      </c>
      <c r="Q1821" s="41">
        <f t="shared" si="1003"/>
        <v>86</v>
      </c>
      <c r="R1821" s="41">
        <f t="shared" si="1003"/>
        <v>89</v>
      </c>
      <c r="S1821" s="41">
        <f>SUM(D1821:R1821)</f>
        <v>1319</v>
      </c>
      <c r="T1821" s="41">
        <f t="shared" si="1000"/>
        <v>87.93</v>
      </c>
      <c r="U1821" s="376"/>
      <c r="V1821" s="341"/>
    </row>
    <row r="1822" spans="1:22" ht="15" customHeight="1" thickTop="1">
      <c r="A1822" s="377">
        <v>202</v>
      </c>
      <c r="B1822" s="26"/>
      <c r="C1822" s="34" t="s">
        <v>34</v>
      </c>
      <c r="D1822" s="83">
        <f>VLOOKUP($A$1822,Raport1!$B$8:$T$280,4)</f>
        <v>79</v>
      </c>
      <c r="E1822" s="83">
        <f>VLOOKUP($A$1822,Raport1!$B$8:$T$280,5)</f>
        <v>75.5</v>
      </c>
      <c r="F1822" s="83">
        <f>VLOOKUP($A$1822,Raport1!$B$8:$T$280,6)</f>
        <v>76</v>
      </c>
      <c r="G1822" s="83">
        <f>VLOOKUP($A$1822,Raport1!$B$8:$T$280,7)</f>
        <v>73</v>
      </c>
      <c r="H1822" s="83">
        <f>VLOOKUP($A$1822,Raport1!$B$8:$T$280,8)</f>
        <v>79</v>
      </c>
      <c r="I1822" s="83">
        <f>VLOOKUP($A$1822,Raport1!$B$8:$T$280,9)</f>
        <v>78.5</v>
      </c>
      <c r="J1822" s="83">
        <f>VLOOKUP($A$1822,Raport1!$B$8:$T$280,10)</f>
        <v>86.5</v>
      </c>
      <c r="K1822" s="83">
        <f>VLOOKUP($A$1822,Raport1!$B$8:$T$280,11)</f>
        <v>80</v>
      </c>
      <c r="L1822" s="83">
        <f>VLOOKUP($A$1822,Raport1!$B$8:$T$280,12)</f>
        <v>80.5</v>
      </c>
      <c r="M1822" s="83">
        <f>VLOOKUP($A$1822,Raport1!$B$8:$T$280,13)</f>
        <v>75.5</v>
      </c>
      <c r="N1822" s="83">
        <f>VLOOKUP($A$1822,Raport1!$B$8:$T$280,14)</f>
        <v>80</v>
      </c>
      <c r="O1822" s="83">
        <f>VLOOKUP($A$1822,Raport1!$B$8:$T$280,15)</f>
        <v>77</v>
      </c>
      <c r="P1822" s="83">
        <f>VLOOKUP($A$1822,Raport1!$B$8:$T$280,16)</f>
        <v>79</v>
      </c>
      <c r="Q1822" s="83">
        <f>VLOOKUP($A$1822,Raport1!$B$8:$T$280,17)</f>
        <v>79</v>
      </c>
      <c r="R1822" s="83">
        <f>VLOOKUP($A$1822,Raport1!$B$8:$T$280,18)</f>
        <v>74</v>
      </c>
      <c r="S1822" s="80">
        <f t="shared" ref="S1822:S1827" si="1004">SUM(D1822:R1822)</f>
        <v>1172.5</v>
      </c>
      <c r="T1822" s="80">
        <f t="shared" ref="T1822:T1830" si="1005">ROUND(S1822/COUNT(D1822:R1822),2)</f>
        <v>78.17</v>
      </c>
      <c r="U1822" s="337" t="s">
        <v>203</v>
      </c>
      <c r="V1822" s="340" t="s">
        <v>33</v>
      </c>
    </row>
    <row r="1823" spans="1:22" ht="15" customHeight="1">
      <c r="A1823" s="361"/>
      <c r="B1823" s="26"/>
      <c r="C1823" s="35" t="s">
        <v>35</v>
      </c>
      <c r="D1823" s="84">
        <f>VLOOKUP($A$1822,Raport2!$B$8:$T$280,4)</f>
        <v>82</v>
      </c>
      <c r="E1823" s="84">
        <f>VLOOKUP($A$1822,Raport2!$B$8:$T$280,5)</f>
        <v>77</v>
      </c>
      <c r="F1823" s="84">
        <f>VLOOKUP($A$1822,Raport2!$B$8:$T$280,6)</f>
        <v>76.5</v>
      </c>
      <c r="G1823" s="84">
        <f>VLOOKUP($A$1822,Raport2!$B$8:$T$280,7)</f>
        <v>78</v>
      </c>
      <c r="H1823" s="84">
        <f>VLOOKUP($A$1822,Raport2!$B$8:$T$280,8)</f>
        <v>79</v>
      </c>
      <c r="I1823" s="84">
        <f>VLOOKUP($A$1822,Raport2!$B$8:$T$280,9)</f>
        <v>81</v>
      </c>
      <c r="J1823" s="84">
        <f>VLOOKUP($A$1822,Raport2!$B$8:$T$280,10)</f>
        <v>89</v>
      </c>
      <c r="K1823" s="84">
        <f>VLOOKUP($A$1822,Raport2!$B$8:$T$280,11)</f>
        <v>82</v>
      </c>
      <c r="L1823" s="84">
        <f>VLOOKUP($A$1822,Raport2!$B$8:$T$280,12)</f>
        <v>82.5</v>
      </c>
      <c r="M1823" s="84">
        <f>VLOOKUP($A$1822,Raport2!$B$8:$T$280,13)</f>
        <v>84</v>
      </c>
      <c r="N1823" s="84">
        <f>VLOOKUP($A$1822,Raport2!$B$8:$T$280,14)</f>
        <v>82.5</v>
      </c>
      <c r="O1823" s="84">
        <f>VLOOKUP($A$1822,Raport2!$B$8:$T$280,15)</f>
        <v>76</v>
      </c>
      <c r="P1823" s="84">
        <f>VLOOKUP($A$1822,Raport2!$B$8:$T$280,16)</f>
        <v>82</v>
      </c>
      <c r="Q1823" s="84">
        <f>VLOOKUP($A$1822,Raport2!$B$8:$T$280,17)</f>
        <v>79.5</v>
      </c>
      <c r="R1823" s="84">
        <f>VLOOKUP($A$1822,Raport2!$B$8:$T$280,18)</f>
        <v>80</v>
      </c>
      <c r="S1823" s="38">
        <f t="shared" si="1004"/>
        <v>1211</v>
      </c>
      <c r="T1823" s="38">
        <f t="shared" si="1005"/>
        <v>80.73</v>
      </c>
      <c r="U1823" s="375"/>
      <c r="V1823" s="340"/>
    </row>
    <row r="1824" spans="1:22" ht="15" customHeight="1">
      <c r="A1824" s="361"/>
      <c r="B1824" s="342" t="str">
        <f>VLOOKUP($A$1822,PresensiMIPA!$A$7:$W$360,7)</f>
        <v>Ummi Marliyani</v>
      </c>
      <c r="C1824" s="35" t="s">
        <v>22</v>
      </c>
      <c r="D1824" s="84">
        <f>VLOOKUP($A$1822,Raport3!$B$8:$T$280,4)</f>
        <v>82.5</v>
      </c>
      <c r="E1824" s="84">
        <f>VLOOKUP($A$1822,Raport3!$B$8:$T$280,5)</f>
        <v>79</v>
      </c>
      <c r="F1824" s="84">
        <f>VLOOKUP($A$1822,Raport3!$B$8:$T$280,6)</f>
        <v>81</v>
      </c>
      <c r="G1824" s="84">
        <f>VLOOKUP($A$1822,Raport3!$B$8:$T$280,7)</f>
        <v>82</v>
      </c>
      <c r="H1824" s="84">
        <f>VLOOKUP($A$1822,Raport3!$B$8:$T$280,8)</f>
        <v>80</v>
      </c>
      <c r="I1824" s="84">
        <f>VLOOKUP($A$1822,Raport3!$B$8:$T$280,9)</f>
        <v>85.5</v>
      </c>
      <c r="J1824" s="84">
        <f>VLOOKUP($A$1822,Raport3!$B$8:$T$280,10)</f>
        <v>87.5</v>
      </c>
      <c r="K1824" s="84">
        <f>VLOOKUP($A$1822,Raport3!$B$8:$T$280,11)</f>
        <v>84</v>
      </c>
      <c r="L1824" s="84">
        <f>VLOOKUP($A$1822,Raport3!$B$8:$T$280,12)</f>
        <v>81</v>
      </c>
      <c r="M1824" s="84">
        <f>VLOOKUP($A$1822,Raport3!$B$8:$T$280,13)</f>
        <v>82</v>
      </c>
      <c r="N1824" s="84">
        <f>VLOOKUP($A$1822,Raport3!$B$8:$T$280,14)</f>
        <v>84.5</v>
      </c>
      <c r="O1824" s="84">
        <f>VLOOKUP($A$1822,Raport3!$B$8:$T$280,15)</f>
        <v>85</v>
      </c>
      <c r="P1824" s="84">
        <f>VLOOKUP($A$1822,Raport3!$B$8:$T$280,16)</f>
        <v>86</v>
      </c>
      <c r="Q1824" s="84">
        <f>VLOOKUP($A$1822,Raport3!$B$8:$T$280,17)</f>
        <v>83</v>
      </c>
      <c r="R1824" s="84">
        <f>VLOOKUP($A$1822,Raport3!$B$8:$T$280,18)</f>
        <v>82.5</v>
      </c>
      <c r="S1824" s="38">
        <f t="shared" si="1004"/>
        <v>1245.5</v>
      </c>
      <c r="T1824" s="38">
        <f t="shared" si="1005"/>
        <v>83.03</v>
      </c>
      <c r="U1824" s="375"/>
      <c r="V1824" s="340"/>
    </row>
    <row r="1825" spans="1:22" ht="15" customHeight="1">
      <c r="A1825" s="361"/>
      <c r="B1825" s="342"/>
      <c r="C1825" s="35" t="s">
        <v>23</v>
      </c>
      <c r="D1825" s="84">
        <f>VLOOKUP($A$1822,Raport4!$B$8:$T$255,4)</f>
        <v>82.5</v>
      </c>
      <c r="E1825" s="84">
        <f>VLOOKUP($A$1822,Raport4!$B$8:$T$255,5)</f>
        <v>83</v>
      </c>
      <c r="F1825" s="84">
        <f>VLOOKUP($A$1822,Raport4!$B$8:$T$255,6)</f>
        <v>83.5</v>
      </c>
      <c r="G1825" s="84">
        <f>VLOOKUP($A$1822,Raport4!$B$8:$T$255,7)</f>
        <v>83</v>
      </c>
      <c r="H1825" s="84">
        <f>VLOOKUP($A$1822,Raport4!$B$8:$T$255,8)</f>
        <v>85</v>
      </c>
      <c r="I1825" s="84">
        <f>VLOOKUP($A$1822,Raport4!$B$8:$T$255,9)</f>
        <v>85.5</v>
      </c>
      <c r="J1825" s="84">
        <f>VLOOKUP($A$1822,Raport4!$B$8:$T$255,10)</f>
        <v>89.5</v>
      </c>
      <c r="K1825" s="84">
        <f>VLOOKUP($A$1822,Raport4!$B$8:$T$255,11)</f>
        <v>86</v>
      </c>
      <c r="L1825" s="84">
        <f>VLOOKUP($A$1822,Raport4!$B$8:$T$255,12)</f>
        <v>85</v>
      </c>
      <c r="M1825" s="84">
        <f>VLOOKUP($A$1822,Raport4!$B$8:$T$255,12)</f>
        <v>85</v>
      </c>
      <c r="N1825" s="84">
        <f>VLOOKUP($A$1822,Raport4!$B$8:$T$255,14)</f>
        <v>85.5</v>
      </c>
      <c r="O1825" s="84">
        <f>VLOOKUP($A$1822,Raport4!$B$8:$T$255,15)</f>
        <v>85.5</v>
      </c>
      <c r="P1825" s="84">
        <f>VLOOKUP($A$1822,Raport4!$B$8:$T$255,16)</f>
        <v>85.5</v>
      </c>
      <c r="Q1825" s="84">
        <f>VLOOKUP($A$1822,Raport4!$B$8:$T$255,17)</f>
        <v>86.5</v>
      </c>
      <c r="R1825" s="84">
        <f>VLOOKUP($A$1822,Raport4!$B$8:$T$255,18)</f>
        <v>82.5</v>
      </c>
      <c r="S1825" s="38">
        <f t="shared" si="1004"/>
        <v>1273.5</v>
      </c>
      <c r="T1825" s="38">
        <f t="shared" si="1005"/>
        <v>84.9</v>
      </c>
      <c r="U1825" s="375"/>
      <c r="V1825" s="340"/>
    </row>
    <row r="1826" spans="1:22" ht="15" customHeight="1">
      <c r="A1826" s="361"/>
      <c r="B1826" s="77" t="str">
        <f>VLOOKUP($A$1822,PresensiMIPA!$A$7:$W$360,4)</f>
        <v>3526035008040002</v>
      </c>
      <c r="C1826" s="35" t="s">
        <v>24</v>
      </c>
      <c r="D1826" s="84">
        <f>VLOOKUP($A$1822,Raport5!$B$8:$T$280,4)</f>
        <v>87.5</v>
      </c>
      <c r="E1826" s="84">
        <f>VLOOKUP($A$1822,Raport5!$B$8:$T$280,5)</f>
        <v>89</v>
      </c>
      <c r="F1826" s="84">
        <f>VLOOKUP($A$1822,Raport5!$B$8:$T$280,6)</f>
        <v>82</v>
      </c>
      <c r="G1826" s="84">
        <f>VLOOKUP($A$1822,Raport5!$B$8:$T$280,7)</f>
        <v>87.5</v>
      </c>
      <c r="H1826" s="84">
        <f>VLOOKUP($A$1822,Raport5!$B$8:$T$280,8)</f>
        <v>92.5</v>
      </c>
      <c r="I1826" s="84">
        <f>VLOOKUP($A$1822,Raport5!$B$8:$T$280,9)</f>
        <v>86</v>
      </c>
      <c r="J1826" s="84">
        <f>VLOOKUP($A$1822,Raport5!$B$8:$T$280,10)</f>
        <v>91.5</v>
      </c>
      <c r="K1826" s="84">
        <f>VLOOKUP($A$1822,Raport5!$B$8:$T$280,11)</f>
        <v>92</v>
      </c>
      <c r="L1826" s="84">
        <f>VLOOKUP($A$1822,Raport5!$B$8:$T$280,12)</f>
        <v>89.5</v>
      </c>
      <c r="M1826" s="84">
        <f>VLOOKUP($A$1822,Raport5!$B$8:$T$280,13)</f>
        <v>87</v>
      </c>
      <c r="N1826" s="84">
        <f>VLOOKUP($A$1822,Raport5!$B$8:$T$280,14)</f>
        <v>87</v>
      </c>
      <c r="O1826" s="84">
        <f>VLOOKUP($A$1822,Raport5!$B$8:$T$280,15)</f>
        <v>85.5</v>
      </c>
      <c r="P1826" s="84">
        <f>VLOOKUP($A$1822,Raport5!$B$8:$T$280,16)</f>
        <v>85.5</v>
      </c>
      <c r="Q1826" s="84">
        <f>VLOOKUP($A$1822,Raport5!$B$8:$T$280,17)</f>
        <v>80</v>
      </c>
      <c r="R1826" s="84">
        <f>VLOOKUP($A$1822,Raport5!$B$8:$T$280,18)</f>
        <v>82.5</v>
      </c>
      <c r="S1826" s="38">
        <f t="shared" si="1004"/>
        <v>1305</v>
      </c>
      <c r="T1826" s="38">
        <f t="shared" si="1005"/>
        <v>87</v>
      </c>
      <c r="U1826" s="375"/>
      <c r="V1826" s="340"/>
    </row>
    <row r="1827" spans="1:22" ht="15" customHeight="1">
      <c r="A1827" s="361"/>
      <c r="B1827" s="78">
        <f>VLOOKUP($A$1822,PresensiMIPA!$A$7:$W$360,2)</f>
        <v>12524</v>
      </c>
      <c r="C1827" s="35" t="s">
        <v>67</v>
      </c>
      <c r="D1827" s="84">
        <f>VLOOKUP($A$1822,Raport6!$B$8:$T$280,4)</f>
        <v>92.5</v>
      </c>
      <c r="E1827" s="84">
        <f>VLOOKUP($A$1822,Raport6!$B$8:$T$280,5)</f>
        <v>90.5</v>
      </c>
      <c r="F1827" s="84">
        <f>VLOOKUP($A$1822,Raport6!$B$8:$T$280,6)</f>
        <v>86</v>
      </c>
      <c r="G1827" s="84">
        <f>VLOOKUP($A$1822,Raport6!$B$8:$T$280,7)</f>
        <v>89</v>
      </c>
      <c r="H1827" s="84">
        <f>VLOOKUP($A$1822,Raport6!$B$8:$T$280,8)</f>
        <v>93</v>
      </c>
      <c r="I1827" s="84">
        <f>VLOOKUP($A$1822,Raport6!$B$8:$T$280,9)</f>
        <v>86.5</v>
      </c>
      <c r="J1827" s="84">
        <f>VLOOKUP($A$1822,Raport6!$B$8:$T$280,10)</f>
        <v>94</v>
      </c>
      <c r="K1827" s="84">
        <f>VLOOKUP($A$1822,Raport6!$B$8:$T$280,11)</f>
        <v>95</v>
      </c>
      <c r="L1827" s="84">
        <f>VLOOKUP($A$1822,Raport6!$B$8:$T$280,12)</f>
        <v>91</v>
      </c>
      <c r="M1827" s="84">
        <f>VLOOKUP($A$1822,Raport6!$B$8:$T$280,13)</f>
        <v>91</v>
      </c>
      <c r="N1827" s="84">
        <f>VLOOKUP($A$1822,Raport6!$B$8:$T$280,14)</f>
        <v>85.5</v>
      </c>
      <c r="O1827" s="84">
        <f>VLOOKUP($A$1822,Raport6!$B$8:$T$280,15)</f>
        <v>87</v>
      </c>
      <c r="P1827" s="84">
        <f>VLOOKUP($A$1822,Raport6!$B$8:$T$280,16)</f>
        <v>90</v>
      </c>
      <c r="Q1827" s="84">
        <f>VLOOKUP($A$1822,Raport6!$B$8:$T$280,17)</f>
        <v>80</v>
      </c>
      <c r="R1827" s="84">
        <f>VLOOKUP($A$1822,Raport6!$B$8:$T$280,18)</f>
        <v>91.5</v>
      </c>
      <c r="S1827" s="38">
        <f t="shared" si="1004"/>
        <v>1342.5</v>
      </c>
      <c r="T1827" s="38">
        <f t="shared" si="1005"/>
        <v>89.5</v>
      </c>
      <c r="U1827" s="375"/>
      <c r="V1827" s="340"/>
    </row>
    <row r="1828" spans="1:22" ht="15" customHeight="1">
      <c r="A1828" s="361"/>
      <c r="B1828" s="78" t="str">
        <f>VLOOKUP($A$1822,PresensiMIPA!$A$7:$W$360,3)</f>
        <v>0044766803</v>
      </c>
      <c r="C1828" s="28" t="s">
        <v>21</v>
      </c>
      <c r="D1828" s="40">
        <f t="shared" ref="D1828:S1828" si="1006">ROUND(((D1822+D1823+D1824+D1825+D1826+D1827)/6),2)</f>
        <v>84.33</v>
      </c>
      <c r="E1828" s="40">
        <f t="shared" si="1006"/>
        <v>82.33</v>
      </c>
      <c r="F1828" s="40">
        <f t="shared" si="1006"/>
        <v>80.83</v>
      </c>
      <c r="G1828" s="40">
        <f t="shared" si="1006"/>
        <v>82.08</v>
      </c>
      <c r="H1828" s="40">
        <f t="shared" si="1006"/>
        <v>84.75</v>
      </c>
      <c r="I1828" s="40">
        <f t="shared" si="1006"/>
        <v>83.83</v>
      </c>
      <c r="J1828" s="40">
        <f t="shared" si="1006"/>
        <v>89.67</v>
      </c>
      <c r="K1828" s="40">
        <f t="shared" si="1006"/>
        <v>86.5</v>
      </c>
      <c r="L1828" s="40">
        <f t="shared" si="1006"/>
        <v>84.92</v>
      </c>
      <c r="M1828" s="40">
        <f t="shared" ref="M1828" si="1007">ROUND(((M1822+M1823+M1824+M1825+M1826+M1827)/6),2)</f>
        <v>84.08</v>
      </c>
      <c r="N1828" s="40">
        <f t="shared" si="1006"/>
        <v>84.17</v>
      </c>
      <c r="O1828" s="40">
        <f t="shared" si="1006"/>
        <v>82.67</v>
      </c>
      <c r="P1828" s="40">
        <f t="shared" si="1006"/>
        <v>84.67</v>
      </c>
      <c r="Q1828" s="40">
        <f t="shared" si="1006"/>
        <v>81.33</v>
      </c>
      <c r="R1828" s="40">
        <f t="shared" si="1006"/>
        <v>82.17</v>
      </c>
      <c r="S1828" s="39">
        <f t="shared" si="1006"/>
        <v>1258.33</v>
      </c>
      <c r="T1828" s="40">
        <f t="shared" si="1005"/>
        <v>83.89</v>
      </c>
      <c r="U1828" s="375"/>
      <c r="V1828" s="340"/>
    </row>
    <row r="1829" spans="1:22" ht="15" customHeight="1">
      <c r="A1829" s="361"/>
      <c r="B1829" s="78"/>
      <c r="C1829" s="28" t="s">
        <v>206</v>
      </c>
      <c r="D1829" s="79">
        <f>VLOOKUP($A$1822,'Nilai USP'!$B$8:$T$280,4)</f>
        <v>98</v>
      </c>
      <c r="E1829" s="79">
        <f>VLOOKUP($A$1822,'Nilai USP'!$B$8:$T$280,5)</f>
        <v>86.92307692307692</v>
      </c>
      <c r="F1829" s="79">
        <f>VLOOKUP($A$1822,'Nilai USP'!$B$8:$T$280,6)</f>
        <v>89</v>
      </c>
      <c r="G1829" s="79">
        <f>VLOOKUP($A$1822,'Nilai USP'!$B$8:$T$280,7)</f>
        <v>80</v>
      </c>
      <c r="H1829" s="79">
        <f>VLOOKUP($A$1822,'Nilai USP'!$B$8:$T$280,8)</f>
        <v>86</v>
      </c>
      <c r="I1829" s="79">
        <f>VLOOKUP($A$1822,'Nilai USP'!$B$8:$T$280,9)</f>
        <v>93</v>
      </c>
      <c r="J1829" s="79">
        <f>VLOOKUP($A$1822,'Nilai USP'!$B$8:$T$280,10)</f>
        <v>93</v>
      </c>
      <c r="K1829" s="79">
        <f>VLOOKUP($A$1822,'Nilai USP'!$B$8:$T$280,11)</f>
        <v>94</v>
      </c>
      <c r="L1829" s="79">
        <f>VLOOKUP($A$1822,'Nilai USP'!$B$8:$T$280,12)</f>
        <v>88</v>
      </c>
      <c r="M1829" s="79">
        <f>VLOOKUP($A$1822,'Nilai USP'!$B$8:$T$280,13)</f>
        <v>97.35294117647058</v>
      </c>
      <c r="N1829" s="79">
        <f>VLOOKUP($A$1822,'Nilai USP'!$B$8:$T$280,14)</f>
        <v>91</v>
      </c>
      <c r="O1829" s="79">
        <f>VLOOKUP($A$1822,'Nilai USP'!$B$8:$T$280,15)</f>
        <v>85</v>
      </c>
      <c r="P1829" s="79">
        <f>VLOOKUP($A$1822,'Nilai USP'!$B$8:$T$280,16)</f>
        <v>84</v>
      </c>
      <c r="Q1829" s="79">
        <f>VLOOKUP($A$1822,'Nilai USP'!$B$8:$T$280,17)</f>
        <v>79</v>
      </c>
      <c r="R1829" s="79">
        <f>VLOOKUP($A$1822,'Nilai USP'!$B$8:$T$280,18)</f>
        <v>88</v>
      </c>
      <c r="S1829" s="38">
        <f>SUM(D1829:R1829)</f>
        <v>1332.2760180995474</v>
      </c>
      <c r="T1829" s="38">
        <f t="shared" si="1005"/>
        <v>88.82</v>
      </c>
      <c r="U1829" s="375"/>
      <c r="V1829" s="340"/>
    </row>
    <row r="1830" spans="1:22" ht="15" customHeight="1" thickBot="1">
      <c r="A1830" s="362"/>
      <c r="B1830" s="29"/>
      <c r="C1830" s="37" t="s">
        <v>205</v>
      </c>
      <c r="D1830" s="41">
        <f t="shared" ref="D1830:R1830" si="1008">ROUND((D1828*$V$6+D1829*$V$7),0)</f>
        <v>91</v>
      </c>
      <c r="E1830" s="41">
        <f t="shared" si="1008"/>
        <v>85</v>
      </c>
      <c r="F1830" s="41">
        <f t="shared" si="1008"/>
        <v>85</v>
      </c>
      <c r="G1830" s="41">
        <f t="shared" si="1008"/>
        <v>81</v>
      </c>
      <c r="H1830" s="41">
        <f t="shared" si="1008"/>
        <v>85</v>
      </c>
      <c r="I1830" s="41">
        <f t="shared" si="1008"/>
        <v>88</v>
      </c>
      <c r="J1830" s="41">
        <f t="shared" si="1008"/>
        <v>91</v>
      </c>
      <c r="K1830" s="41">
        <f t="shared" si="1008"/>
        <v>90</v>
      </c>
      <c r="L1830" s="41">
        <f t="shared" si="1008"/>
        <v>86</v>
      </c>
      <c r="M1830" s="41">
        <f t="shared" si="1008"/>
        <v>91</v>
      </c>
      <c r="N1830" s="41">
        <f t="shared" si="1008"/>
        <v>88</v>
      </c>
      <c r="O1830" s="41">
        <f t="shared" si="1008"/>
        <v>84</v>
      </c>
      <c r="P1830" s="41">
        <f t="shared" si="1008"/>
        <v>84</v>
      </c>
      <c r="Q1830" s="41">
        <f t="shared" si="1008"/>
        <v>80</v>
      </c>
      <c r="R1830" s="41">
        <f t="shared" si="1008"/>
        <v>85</v>
      </c>
      <c r="S1830" s="41">
        <f>SUM(D1830:R1830)</f>
        <v>1294</v>
      </c>
      <c r="T1830" s="41">
        <f t="shared" si="1005"/>
        <v>86.27</v>
      </c>
      <c r="U1830" s="376"/>
      <c r="V1830" s="341"/>
    </row>
    <row r="1831" spans="1:22" ht="15" customHeight="1" thickTop="1">
      <c r="A1831" s="377">
        <v>203</v>
      </c>
      <c r="B1831" s="26"/>
      <c r="C1831" s="34" t="s">
        <v>34</v>
      </c>
      <c r="D1831" s="83">
        <f>VLOOKUP($A$1831,Raport1!$B$8:$T$280,4)</f>
        <v>76</v>
      </c>
      <c r="E1831" s="83">
        <f>VLOOKUP($A$1831,Raport1!$B$8:$T$280,5)</f>
        <v>75.5</v>
      </c>
      <c r="F1831" s="83">
        <f>VLOOKUP($A$1831,Raport1!$B$8:$T$280,6)</f>
        <v>81.5</v>
      </c>
      <c r="G1831" s="83">
        <f>VLOOKUP($A$1831,Raport1!$B$8:$T$280,7)</f>
        <v>71</v>
      </c>
      <c r="H1831" s="83">
        <f>VLOOKUP($A$1831,Raport1!$B$8:$T$280,8)</f>
        <v>70</v>
      </c>
      <c r="I1831" s="83">
        <f>VLOOKUP($A$1831,Raport1!$B$8:$T$280,9)</f>
        <v>76</v>
      </c>
      <c r="J1831" s="83">
        <f>VLOOKUP($A$1831,Raport1!$B$8:$T$280,10)</f>
        <v>85</v>
      </c>
      <c r="K1831" s="83">
        <f>VLOOKUP($A$1831,Raport1!$B$8:$T$280,11)</f>
        <v>82.5</v>
      </c>
      <c r="L1831" s="83">
        <f>VLOOKUP($A$1831,Raport1!$B$8:$T$280,12)</f>
        <v>78</v>
      </c>
      <c r="M1831" s="83">
        <f>VLOOKUP($A$1831,Raport1!$B$8:$T$280,13)</f>
        <v>73.5</v>
      </c>
      <c r="N1831" s="83">
        <f>VLOOKUP($A$1831,Raport1!$B$8:$T$280,14)</f>
        <v>78</v>
      </c>
      <c r="O1831" s="83">
        <f>VLOOKUP($A$1831,Raport1!$B$8:$T$280,15)</f>
        <v>80.5</v>
      </c>
      <c r="P1831" s="83">
        <f>VLOOKUP($A$1831,Raport1!$B$8:$T$280,16)</f>
        <v>78.5</v>
      </c>
      <c r="Q1831" s="83">
        <f>VLOOKUP($A$1831,Raport1!$B$8:$T$280,17)</f>
        <v>79</v>
      </c>
      <c r="R1831" s="83">
        <f>VLOOKUP($A$1831,Raport1!$B$8:$T$280,18)</f>
        <v>81</v>
      </c>
      <c r="S1831" s="80">
        <f t="shared" ref="S1831:S1836" si="1009">SUM(D1831:R1831)</f>
        <v>1166</v>
      </c>
      <c r="T1831" s="80">
        <f t="shared" ref="T1831:T1839" si="1010">ROUND(S1831/COUNT(D1831:R1831),2)</f>
        <v>77.73</v>
      </c>
      <c r="U1831" s="337" t="s">
        <v>203</v>
      </c>
      <c r="V1831" s="340" t="s">
        <v>33</v>
      </c>
    </row>
    <row r="1832" spans="1:22" ht="15" customHeight="1">
      <c r="A1832" s="361"/>
      <c r="B1832" s="26"/>
      <c r="C1832" s="35" t="s">
        <v>35</v>
      </c>
      <c r="D1832" s="84">
        <f>VLOOKUP($A$1831,Raport2!$B$8:$T$280,4)</f>
        <v>78</v>
      </c>
      <c r="E1832" s="84">
        <f>VLOOKUP($A$1831,Raport2!$B$8:$T$280,5)</f>
        <v>77</v>
      </c>
      <c r="F1832" s="84">
        <f>VLOOKUP($A$1831,Raport2!$B$8:$T$280,6)</f>
        <v>81.5</v>
      </c>
      <c r="G1832" s="84">
        <f>VLOOKUP($A$1831,Raport2!$B$8:$T$280,7)</f>
        <v>73.5</v>
      </c>
      <c r="H1832" s="84">
        <f>VLOOKUP($A$1831,Raport2!$B$8:$T$280,8)</f>
        <v>78</v>
      </c>
      <c r="I1832" s="84">
        <f>VLOOKUP($A$1831,Raport2!$B$8:$T$280,9)</f>
        <v>80.5</v>
      </c>
      <c r="J1832" s="84">
        <f>VLOOKUP($A$1831,Raport2!$B$8:$T$280,10)</f>
        <v>87.5</v>
      </c>
      <c r="K1832" s="84">
        <f>VLOOKUP($A$1831,Raport2!$B$8:$T$280,11)</f>
        <v>84</v>
      </c>
      <c r="L1832" s="84">
        <f>VLOOKUP($A$1831,Raport2!$B$8:$T$280,12)</f>
        <v>82</v>
      </c>
      <c r="M1832" s="84">
        <f>VLOOKUP($A$1831,Raport2!$B$8:$T$280,13)</f>
        <v>75.5</v>
      </c>
      <c r="N1832" s="84">
        <f>VLOOKUP($A$1831,Raport2!$B$8:$T$280,14)</f>
        <v>84.5</v>
      </c>
      <c r="O1832" s="84">
        <f>VLOOKUP($A$1831,Raport2!$B$8:$T$280,15)</f>
        <v>79.5</v>
      </c>
      <c r="P1832" s="84">
        <f>VLOOKUP($A$1831,Raport2!$B$8:$T$280,16)</f>
        <v>80.5</v>
      </c>
      <c r="Q1832" s="84">
        <f>VLOOKUP($A$1831,Raport2!$B$8:$T$280,17)</f>
        <v>79.5</v>
      </c>
      <c r="R1832" s="84">
        <f>VLOOKUP($A$1831,Raport2!$B$8:$T$280,18)</f>
        <v>83</v>
      </c>
      <c r="S1832" s="38">
        <f t="shared" si="1009"/>
        <v>1204.5</v>
      </c>
      <c r="T1832" s="38">
        <f t="shared" si="1010"/>
        <v>80.3</v>
      </c>
      <c r="U1832" s="375"/>
      <c r="V1832" s="340"/>
    </row>
    <row r="1833" spans="1:22" ht="15" customHeight="1">
      <c r="A1833" s="361"/>
      <c r="B1833" s="342" t="str">
        <f>VLOOKUP($A$1831,PresensiMIPA!$A$7:$W$360,7)</f>
        <v>AFTONI MILKY BUSTOMI</v>
      </c>
      <c r="C1833" s="35" t="s">
        <v>22</v>
      </c>
      <c r="D1833" s="84">
        <f>VLOOKUP($A$1831,Raport3!$B$8:$T$280,4)</f>
        <v>80.5</v>
      </c>
      <c r="E1833" s="84">
        <f>VLOOKUP($A$1831,Raport3!$B$8:$T$280,5)</f>
        <v>78</v>
      </c>
      <c r="F1833" s="84">
        <f>VLOOKUP($A$1831,Raport3!$B$8:$T$280,6)</f>
        <v>82.5</v>
      </c>
      <c r="G1833" s="84">
        <f>VLOOKUP($A$1831,Raport3!$B$8:$T$280,7)</f>
        <v>80.5</v>
      </c>
      <c r="H1833" s="84">
        <f>VLOOKUP($A$1831,Raport3!$B$8:$T$280,8)</f>
        <v>87.5</v>
      </c>
      <c r="I1833" s="84">
        <f>VLOOKUP($A$1831,Raport3!$B$8:$T$280,9)</f>
        <v>84.5</v>
      </c>
      <c r="J1833" s="84">
        <f>VLOOKUP($A$1831,Raport3!$B$8:$T$280,10)</f>
        <v>87.5</v>
      </c>
      <c r="K1833" s="84">
        <f>VLOOKUP($A$1831,Raport3!$B$8:$T$280,11)</f>
        <v>87.5</v>
      </c>
      <c r="L1833" s="84">
        <f>VLOOKUP($A$1831,Raport3!$B$8:$T$280,12)</f>
        <v>80.5</v>
      </c>
      <c r="M1833" s="84">
        <f>VLOOKUP($A$1831,Raport3!$B$8:$T$280,13)</f>
        <v>79.5</v>
      </c>
      <c r="N1833" s="84">
        <f>VLOOKUP($A$1831,Raport3!$B$8:$T$280,14)</f>
        <v>87</v>
      </c>
      <c r="O1833" s="84">
        <f>VLOOKUP($A$1831,Raport3!$B$8:$T$280,15)</f>
        <v>79.5</v>
      </c>
      <c r="P1833" s="84">
        <f>VLOOKUP($A$1831,Raport3!$B$8:$T$280,16)</f>
        <v>82.5</v>
      </c>
      <c r="Q1833" s="84">
        <f>VLOOKUP($A$1831,Raport3!$B$8:$T$280,17)</f>
        <v>82</v>
      </c>
      <c r="R1833" s="84">
        <f>VLOOKUP($A$1831,Raport3!$B$8:$T$280,18)</f>
        <v>85</v>
      </c>
      <c r="S1833" s="38">
        <f t="shared" si="1009"/>
        <v>1244.5</v>
      </c>
      <c r="T1833" s="38">
        <f t="shared" si="1010"/>
        <v>82.97</v>
      </c>
      <c r="U1833" s="375"/>
      <c r="V1833" s="340"/>
    </row>
    <row r="1834" spans="1:22" ht="15" customHeight="1">
      <c r="A1834" s="361"/>
      <c r="B1834" s="342"/>
      <c r="C1834" s="35" t="s">
        <v>23</v>
      </c>
      <c r="D1834" s="84">
        <f>VLOOKUP($A$1831,Raport4!$B$8:$T$255,4)</f>
        <v>82</v>
      </c>
      <c r="E1834" s="84">
        <f>VLOOKUP($A$1831,Raport4!$B$8:$T$255,5)</f>
        <v>79</v>
      </c>
      <c r="F1834" s="84">
        <f>VLOOKUP($A$1831,Raport4!$B$8:$T$255,6)</f>
        <v>84.5</v>
      </c>
      <c r="G1834" s="84">
        <f>VLOOKUP($A$1831,Raport4!$B$8:$T$255,7)</f>
        <v>80.5</v>
      </c>
      <c r="H1834" s="84">
        <f>VLOOKUP($A$1831,Raport4!$B$8:$T$255,8)</f>
        <v>88</v>
      </c>
      <c r="I1834" s="84">
        <f>VLOOKUP($A$1831,Raport4!$B$8:$T$255,9)</f>
        <v>87</v>
      </c>
      <c r="J1834" s="84">
        <f>VLOOKUP($A$1831,Raport4!$B$8:$T$255,10)</f>
        <v>90</v>
      </c>
      <c r="K1834" s="84">
        <f>VLOOKUP($A$1831,Raport4!$B$8:$T$255,11)</f>
        <v>88.5</v>
      </c>
      <c r="L1834" s="84">
        <f>VLOOKUP($A$1831,Raport4!$B$8:$T$255,12)</f>
        <v>84.5</v>
      </c>
      <c r="M1834" s="84">
        <f>VLOOKUP($A$1831,Raport4!$B$8:$T$255,12)</f>
        <v>84.5</v>
      </c>
      <c r="N1834" s="84">
        <f>VLOOKUP($A$1831,Raport4!$B$8:$T$255,14)</f>
        <v>89</v>
      </c>
      <c r="O1834" s="84">
        <f>VLOOKUP($A$1831,Raport4!$B$8:$T$255,15)</f>
        <v>79.5</v>
      </c>
      <c r="P1834" s="84">
        <f>VLOOKUP($A$1831,Raport4!$B$8:$T$255,16)</f>
        <v>84</v>
      </c>
      <c r="Q1834" s="84">
        <f>VLOOKUP($A$1831,Raport4!$B$8:$T$255,17)</f>
        <v>81</v>
      </c>
      <c r="R1834" s="84">
        <f>VLOOKUP($A$1831,Raport4!$B$8:$T$255,18)</f>
        <v>75</v>
      </c>
      <c r="S1834" s="38">
        <f t="shared" si="1009"/>
        <v>1257</v>
      </c>
      <c r="T1834" s="38">
        <f t="shared" si="1010"/>
        <v>83.8</v>
      </c>
      <c r="U1834" s="375"/>
      <c r="V1834" s="340"/>
    </row>
    <row r="1835" spans="1:22" ht="15" customHeight="1">
      <c r="A1835" s="361"/>
      <c r="B1835" s="77" t="str">
        <f>VLOOKUP($A$1831,PresensiMIPA!$A$7:$W$360,4)</f>
        <v>3526032607040002</v>
      </c>
      <c r="C1835" s="35" t="s">
        <v>24</v>
      </c>
      <c r="D1835" s="84">
        <f>VLOOKUP($A$1831,Raport5!$B$8:$T$280,4)</f>
        <v>86.5</v>
      </c>
      <c r="E1835" s="84">
        <f>VLOOKUP($A$1831,Raport5!$B$8:$T$280,5)</f>
        <v>87</v>
      </c>
      <c r="F1835" s="84">
        <f>VLOOKUP($A$1831,Raport5!$B$8:$T$280,6)</f>
        <v>77</v>
      </c>
      <c r="G1835" s="84">
        <f>VLOOKUP($A$1831,Raport5!$B$8:$T$280,7)</f>
        <v>85</v>
      </c>
      <c r="H1835" s="84">
        <f>VLOOKUP($A$1831,Raport5!$B$8:$T$280,8)</f>
        <v>89</v>
      </c>
      <c r="I1835" s="84">
        <f>VLOOKUP($A$1831,Raport5!$B$8:$T$280,9)</f>
        <v>87</v>
      </c>
      <c r="J1835" s="84">
        <f>VLOOKUP($A$1831,Raport5!$B$8:$T$280,10)</f>
        <v>92</v>
      </c>
      <c r="K1835" s="84">
        <f>VLOOKUP($A$1831,Raport5!$B$8:$T$280,11)</f>
        <v>92</v>
      </c>
      <c r="L1835" s="84">
        <f>VLOOKUP($A$1831,Raport5!$B$8:$T$280,12)</f>
        <v>89</v>
      </c>
      <c r="M1835" s="84">
        <f>VLOOKUP($A$1831,Raport5!$B$8:$T$280,13)</f>
        <v>87</v>
      </c>
      <c r="N1835" s="84">
        <f>VLOOKUP($A$1831,Raport5!$B$8:$T$280,14)</f>
        <v>87</v>
      </c>
      <c r="O1835" s="84">
        <f>VLOOKUP($A$1831,Raport5!$B$8:$T$280,15)</f>
        <v>88.5</v>
      </c>
      <c r="P1835" s="84">
        <f>VLOOKUP($A$1831,Raport5!$B$8:$T$280,16)</f>
        <v>84</v>
      </c>
      <c r="Q1835" s="84">
        <f>VLOOKUP($A$1831,Raport5!$B$8:$T$280,17)</f>
        <v>80</v>
      </c>
      <c r="R1835" s="84">
        <f>VLOOKUP($A$1831,Raport5!$B$8:$T$280,18)</f>
        <v>86</v>
      </c>
      <c r="S1835" s="38">
        <f t="shared" si="1009"/>
        <v>1297</v>
      </c>
      <c r="T1835" s="38">
        <f t="shared" si="1010"/>
        <v>86.47</v>
      </c>
      <c r="U1835" s="375"/>
      <c r="V1835" s="340"/>
    </row>
    <row r="1836" spans="1:22" ht="15" customHeight="1">
      <c r="A1836" s="361"/>
      <c r="B1836" s="78">
        <f>VLOOKUP($A$1831,PresensiMIPA!$A$7:$W$360,2)</f>
        <v>12137</v>
      </c>
      <c r="C1836" s="35" t="s">
        <v>67</v>
      </c>
      <c r="D1836" s="84">
        <f>VLOOKUP($A$1831,Raport6!$B$8:$T$280,4)</f>
        <v>91.5</v>
      </c>
      <c r="E1836" s="84">
        <f>VLOOKUP($A$1831,Raport6!$B$8:$T$280,5)</f>
        <v>90</v>
      </c>
      <c r="F1836" s="84">
        <f>VLOOKUP($A$1831,Raport6!$B$8:$T$280,6)</f>
        <v>78</v>
      </c>
      <c r="G1836" s="84">
        <f>VLOOKUP($A$1831,Raport6!$B$8:$T$280,7)</f>
        <v>87.5</v>
      </c>
      <c r="H1836" s="84">
        <f>VLOOKUP($A$1831,Raport6!$B$8:$T$280,8)</f>
        <v>89.5</v>
      </c>
      <c r="I1836" s="84">
        <f>VLOOKUP($A$1831,Raport6!$B$8:$T$280,9)</f>
        <v>86.5</v>
      </c>
      <c r="J1836" s="84">
        <f>VLOOKUP($A$1831,Raport6!$B$8:$T$280,10)</f>
        <v>93.5</v>
      </c>
      <c r="K1836" s="84">
        <f>VLOOKUP($A$1831,Raport6!$B$8:$T$280,11)</f>
        <v>96</v>
      </c>
      <c r="L1836" s="84">
        <f>VLOOKUP($A$1831,Raport6!$B$8:$T$280,12)</f>
        <v>90.5</v>
      </c>
      <c r="M1836" s="84">
        <f>VLOOKUP($A$1831,Raport6!$B$8:$T$280,13)</f>
        <v>90</v>
      </c>
      <c r="N1836" s="84">
        <f>VLOOKUP($A$1831,Raport6!$B$8:$T$280,14)</f>
        <v>85</v>
      </c>
      <c r="O1836" s="84">
        <f>VLOOKUP($A$1831,Raport6!$B$8:$T$280,15)</f>
        <v>82.5</v>
      </c>
      <c r="P1836" s="84">
        <f>VLOOKUP($A$1831,Raport6!$B$8:$T$280,16)</f>
        <v>84</v>
      </c>
      <c r="Q1836" s="84">
        <f>VLOOKUP($A$1831,Raport6!$B$8:$T$280,17)</f>
        <v>83</v>
      </c>
      <c r="R1836" s="84">
        <f>VLOOKUP($A$1831,Raport6!$B$8:$T$280,18)</f>
        <v>86.5</v>
      </c>
      <c r="S1836" s="38">
        <f t="shared" si="1009"/>
        <v>1314</v>
      </c>
      <c r="T1836" s="38">
        <f t="shared" si="1010"/>
        <v>87.6</v>
      </c>
      <c r="U1836" s="375"/>
      <c r="V1836" s="340"/>
    </row>
    <row r="1837" spans="1:22" ht="15" customHeight="1">
      <c r="A1837" s="361"/>
      <c r="B1837" s="78" t="str">
        <f>VLOOKUP($A$1831,PresensiMIPA!$A$7:$W$360,3)</f>
        <v>0047626121</v>
      </c>
      <c r="C1837" s="28" t="s">
        <v>21</v>
      </c>
      <c r="D1837" s="40">
        <f t="shared" ref="D1837:S1837" si="1011">ROUND(((D1831+D1832+D1833+D1834+D1835+D1836)/6),2)</f>
        <v>82.42</v>
      </c>
      <c r="E1837" s="40">
        <f t="shared" si="1011"/>
        <v>81.08</v>
      </c>
      <c r="F1837" s="40">
        <f t="shared" si="1011"/>
        <v>80.83</v>
      </c>
      <c r="G1837" s="40">
        <f t="shared" si="1011"/>
        <v>79.67</v>
      </c>
      <c r="H1837" s="40">
        <f t="shared" si="1011"/>
        <v>83.67</v>
      </c>
      <c r="I1837" s="40">
        <f t="shared" si="1011"/>
        <v>83.58</v>
      </c>
      <c r="J1837" s="40">
        <f t="shared" si="1011"/>
        <v>89.25</v>
      </c>
      <c r="K1837" s="40">
        <f t="shared" si="1011"/>
        <v>88.42</v>
      </c>
      <c r="L1837" s="40">
        <f t="shared" si="1011"/>
        <v>84.08</v>
      </c>
      <c r="M1837" s="40">
        <f t="shared" ref="M1837" si="1012">ROUND(((M1831+M1832+M1833+M1834+M1835+M1836)/6),2)</f>
        <v>81.67</v>
      </c>
      <c r="N1837" s="40">
        <f t="shared" si="1011"/>
        <v>85.08</v>
      </c>
      <c r="O1837" s="40">
        <f t="shared" si="1011"/>
        <v>81.67</v>
      </c>
      <c r="P1837" s="40">
        <f t="shared" si="1011"/>
        <v>82.25</v>
      </c>
      <c r="Q1837" s="40">
        <f t="shared" si="1011"/>
        <v>80.75</v>
      </c>
      <c r="R1837" s="40">
        <f t="shared" si="1011"/>
        <v>82.75</v>
      </c>
      <c r="S1837" s="39">
        <f t="shared" si="1011"/>
        <v>1247.17</v>
      </c>
      <c r="T1837" s="40">
        <f t="shared" si="1010"/>
        <v>83.14</v>
      </c>
      <c r="U1837" s="375"/>
      <c r="V1837" s="340"/>
    </row>
    <row r="1838" spans="1:22" ht="15" customHeight="1">
      <c r="A1838" s="361"/>
      <c r="B1838" s="78"/>
      <c r="C1838" s="28" t="s">
        <v>206</v>
      </c>
      <c r="D1838" s="79">
        <f>VLOOKUP($A$1831,'Nilai USP'!$B$8:$T$280,4)</f>
        <v>94</v>
      </c>
      <c r="E1838" s="79">
        <f>VLOOKUP($A$1831,'Nilai USP'!$B$8:$T$280,5)</f>
        <v>87.692307692307693</v>
      </c>
      <c r="F1838" s="79">
        <f>VLOOKUP($A$1831,'Nilai USP'!$B$8:$T$280,6)</f>
        <v>94</v>
      </c>
      <c r="G1838" s="79">
        <f>VLOOKUP($A$1831,'Nilai USP'!$B$8:$T$280,7)</f>
        <v>87</v>
      </c>
      <c r="H1838" s="79">
        <f>VLOOKUP($A$1831,'Nilai USP'!$B$8:$T$280,8)</f>
        <v>83</v>
      </c>
      <c r="I1838" s="79">
        <f>VLOOKUP($A$1831,'Nilai USP'!$B$8:$T$280,9)</f>
        <v>91</v>
      </c>
      <c r="J1838" s="79">
        <f>VLOOKUP($A$1831,'Nilai USP'!$B$8:$T$280,10)</f>
        <v>93</v>
      </c>
      <c r="K1838" s="79">
        <f>VLOOKUP($A$1831,'Nilai USP'!$B$8:$T$280,11)</f>
        <v>93</v>
      </c>
      <c r="L1838" s="79">
        <f>VLOOKUP($A$1831,'Nilai USP'!$B$8:$T$280,12)</f>
        <v>86</v>
      </c>
      <c r="M1838" s="79">
        <f>VLOOKUP($A$1831,'Nilai USP'!$B$8:$T$280,13)</f>
        <v>93.823529411764696</v>
      </c>
      <c r="N1838" s="79">
        <f>VLOOKUP($A$1831,'Nilai USP'!$B$8:$T$280,14)</f>
        <v>85</v>
      </c>
      <c r="O1838" s="79">
        <f>VLOOKUP($A$1831,'Nilai USP'!$B$8:$T$280,15)</f>
        <v>82</v>
      </c>
      <c r="P1838" s="79">
        <f>VLOOKUP($A$1831,'Nilai USP'!$B$8:$T$280,16)</f>
        <v>90</v>
      </c>
      <c r="Q1838" s="79">
        <f>VLOOKUP($A$1831,'Nilai USP'!$B$8:$T$280,17)</f>
        <v>85</v>
      </c>
      <c r="R1838" s="79">
        <f>VLOOKUP($A$1831,'Nilai USP'!$B$8:$T$280,18)</f>
        <v>88</v>
      </c>
      <c r="S1838" s="38">
        <f>SUM(D1838:R1838)</f>
        <v>1332.5158371040723</v>
      </c>
      <c r="T1838" s="38">
        <f t="shared" si="1010"/>
        <v>88.83</v>
      </c>
      <c r="U1838" s="375"/>
      <c r="V1838" s="340"/>
    </row>
    <row r="1839" spans="1:22" ht="15" customHeight="1" thickBot="1">
      <c r="A1839" s="362"/>
      <c r="B1839" s="29"/>
      <c r="C1839" s="37" t="s">
        <v>205</v>
      </c>
      <c r="D1839" s="41">
        <f t="shared" ref="D1839:R1839" si="1013">ROUND((D1837*$V$6+D1838*$V$7),0)</f>
        <v>88</v>
      </c>
      <c r="E1839" s="41">
        <f t="shared" si="1013"/>
        <v>84</v>
      </c>
      <c r="F1839" s="41">
        <f t="shared" si="1013"/>
        <v>87</v>
      </c>
      <c r="G1839" s="41">
        <f t="shared" si="1013"/>
        <v>83</v>
      </c>
      <c r="H1839" s="41">
        <f t="shared" si="1013"/>
        <v>83</v>
      </c>
      <c r="I1839" s="41">
        <f t="shared" si="1013"/>
        <v>87</v>
      </c>
      <c r="J1839" s="41">
        <f t="shared" si="1013"/>
        <v>91</v>
      </c>
      <c r="K1839" s="41">
        <f t="shared" si="1013"/>
        <v>91</v>
      </c>
      <c r="L1839" s="41">
        <f t="shared" si="1013"/>
        <v>85</v>
      </c>
      <c r="M1839" s="41">
        <f t="shared" si="1013"/>
        <v>88</v>
      </c>
      <c r="N1839" s="41">
        <f t="shared" si="1013"/>
        <v>85</v>
      </c>
      <c r="O1839" s="41">
        <f t="shared" si="1013"/>
        <v>82</v>
      </c>
      <c r="P1839" s="41">
        <f t="shared" si="1013"/>
        <v>86</v>
      </c>
      <c r="Q1839" s="41">
        <f t="shared" si="1013"/>
        <v>83</v>
      </c>
      <c r="R1839" s="41">
        <f t="shared" si="1013"/>
        <v>85</v>
      </c>
      <c r="S1839" s="41">
        <f>SUM(D1839:R1839)</f>
        <v>1288</v>
      </c>
      <c r="T1839" s="41">
        <f t="shared" si="1010"/>
        <v>85.87</v>
      </c>
      <c r="U1839" s="376"/>
      <c r="V1839" s="341"/>
    </row>
    <row r="1840" spans="1:22" ht="15" customHeight="1" thickTop="1">
      <c r="A1840" s="377">
        <v>204</v>
      </c>
      <c r="B1840" s="26"/>
      <c r="C1840" s="34" t="s">
        <v>34</v>
      </c>
      <c r="D1840" s="83">
        <f>VLOOKUP($A$1840,Raport1!$B$8:$T$280,4)</f>
        <v>76</v>
      </c>
      <c r="E1840" s="83">
        <f>VLOOKUP($A$1840,Raport1!$B$8:$T$280,5)</f>
        <v>82.5</v>
      </c>
      <c r="F1840" s="83">
        <f>VLOOKUP($A$1840,Raport1!$B$8:$T$280,6)</f>
        <v>77</v>
      </c>
      <c r="G1840" s="83">
        <f>VLOOKUP($A$1840,Raport1!$B$8:$T$280,7)</f>
        <v>71</v>
      </c>
      <c r="H1840" s="83">
        <f>VLOOKUP($A$1840,Raport1!$B$8:$T$280,8)</f>
        <v>70</v>
      </c>
      <c r="I1840" s="83">
        <f>VLOOKUP($A$1840,Raport1!$B$8:$T$280,9)</f>
        <v>79.5</v>
      </c>
      <c r="J1840" s="83">
        <f>VLOOKUP($A$1840,Raport1!$B$8:$T$280,10)</f>
        <v>85</v>
      </c>
      <c r="K1840" s="83">
        <f>VLOOKUP($A$1840,Raport1!$B$8:$T$280,11)</f>
        <v>81.5</v>
      </c>
      <c r="L1840" s="83">
        <f>VLOOKUP($A$1840,Raport1!$B$8:$T$280,12)</f>
        <v>78.5</v>
      </c>
      <c r="M1840" s="83">
        <f>VLOOKUP($A$1840,Raport1!$B$8:$T$280,13)</f>
        <v>74</v>
      </c>
      <c r="N1840" s="83">
        <f>VLOOKUP($A$1840,Raport1!$B$8:$T$280,14)</f>
        <v>79.5</v>
      </c>
      <c r="O1840" s="83">
        <f>VLOOKUP($A$1840,Raport1!$B$8:$T$280,15)</f>
        <v>79</v>
      </c>
      <c r="P1840" s="83">
        <f>VLOOKUP($A$1840,Raport1!$B$8:$T$280,16)</f>
        <v>75</v>
      </c>
      <c r="Q1840" s="83">
        <f>VLOOKUP($A$1840,Raport1!$B$8:$T$280,17)</f>
        <v>79.5</v>
      </c>
      <c r="R1840" s="83">
        <f>VLOOKUP($A$1840,Raport1!$B$8:$T$280,18)</f>
        <v>81</v>
      </c>
      <c r="S1840" s="80">
        <f t="shared" ref="S1840:S1845" si="1014">SUM(D1840:R1840)</f>
        <v>1169</v>
      </c>
      <c r="T1840" s="80">
        <f t="shared" ref="T1840:T1848" si="1015">ROUND(S1840/COUNT(D1840:R1840),2)</f>
        <v>77.930000000000007</v>
      </c>
      <c r="U1840" s="337" t="s">
        <v>203</v>
      </c>
      <c r="V1840" s="340" t="s">
        <v>33</v>
      </c>
    </row>
    <row r="1841" spans="1:22" ht="15" customHeight="1">
      <c r="A1841" s="361"/>
      <c r="B1841" s="26"/>
      <c r="C1841" s="35" t="s">
        <v>35</v>
      </c>
      <c r="D1841" s="84">
        <f>VLOOKUP($A$1840,Raport2!$B$8:$T$280,4)</f>
        <v>78</v>
      </c>
      <c r="E1841" s="84">
        <f>VLOOKUP($A$1840,Raport2!$B$8:$T$280,5)</f>
        <v>83.5</v>
      </c>
      <c r="F1841" s="84">
        <f>VLOOKUP($A$1840,Raport2!$B$8:$T$280,6)</f>
        <v>80.5</v>
      </c>
      <c r="G1841" s="84">
        <f>VLOOKUP($A$1840,Raport2!$B$8:$T$280,7)</f>
        <v>73.5</v>
      </c>
      <c r="H1841" s="84">
        <f>VLOOKUP($A$1840,Raport2!$B$8:$T$280,8)</f>
        <v>78</v>
      </c>
      <c r="I1841" s="84">
        <f>VLOOKUP($A$1840,Raport2!$B$8:$T$280,9)</f>
        <v>79.5</v>
      </c>
      <c r="J1841" s="84">
        <f>VLOOKUP($A$1840,Raport2!$B$8:$T$280,10)</f>
        <v>86.5</v>
      </c>
      <c r="K1841" s="84">
        <f>VLOOKUP($A$1840,Raport2!$B$8:$T$280,11)</f>
        <v>83</v>
      </c>
      <c r="L1841" s="84">
        <f>VLOOKUP($A$1840,Raport2!$B$8:$T$280,12)</f>
        <v>82</v>
      </c>
      <c r="M1841" s="84">
        <f>VLOOKUP($A$1840,Raport2!$B$8:$T$280,13)</f>
        <v>76.5</v>
      </c>
      <c r="N1841" s="84">
        <f>VLOOKUP($A$1840,Raport2!$B$8:$T$280,14)</f>
        <v>83</v>
      </c>
      <c r="O1841" s="84">
        <f>VLOOKUP($A$1840,Raport2!$B$8:$T$280,15)</f>
        <v>77.5</v>
      </c>
      <c r="P1841" s="84">
        <f>VLOOKUP($A$1840,Raport2!$B$8:$T$280,16)</f>
        <v>79</v>
      </c>
      <c r="Q1841" s="84">
        <f>VLOOKUP($A$1840,Raport2!$B$8:$T$280,17)</f>
        <v>80.5</v>
      </c>
      <c r="R1841" s="84">
        <f>VLOOKUP($A$1840,Raport2!$B$8:$T$280,18)</f>
        <v>83.5</v>
      </c>
      <c r="S1841" s="38">
        <f t="shared" si="1014"/>
        <v>1204.5</v>
      </c>
      <c r="T1841" s="38">
        <f t="shared" si="1015"/>
        <v>80.3</v>
      </c>
      <c r="U1841" s="375"/>
      <c r="V1841" s="340"/>
    </row>
    <row r="1842" spans="1:22" ht="15" customHeight="1">
      <c r="A1842" s="361"/>
      <c r="B1842" s="342" t="str">
        <f>VLOOKUP($A$1840,PresensiMIPA!$A$7:$W$360,7)</f>
        <v>ALFIQI TRI SANDI</v>
      </c>
      <c r="C1842" s="35" t="s">
        <v>22</v>
      </c>
      <c r="D1842" s="84">
        <f>VLOOKUP($A$1840,Raport3!$B$8:$T$280,4)</f>
        <v>83</v>
      </c>
      <c r="E1842" s="84">
        <f>VLOOKUP($A$1840,Raport3!$B$8:$T$280,5)</f>
        <v>85.5</v>
      </c>
      <c r="F1842" s="84">
        <f>VLOOKUP($A$1840,Raport3!$B$8:$T$280,6)</f>
        <v>81</v>
      </c>
      <c r="G1842" s="84">
        <f>VLOOKUP($A$1840,Raport3!$B$8:$T$280,7)</f>
        <v>80.5</v>
      </c>
      <c r="H1842" s="84">
        <f>VLOOKUP($A$1840,Raport3!$B$8:$T$280,8)</f>
        <v>88</v>
      </c>
      <c r="I1842" s="84">
        <f>VLOOKUP($A$1840,Raport3!$B$8:$T$280,9)</f>
        <v>85</v>
      </c>
      <c r="J1842" s="84">
        <f>VLOOKUP($A$1840,Raport3!$B$8:$T$280,10)</f>
        <v>88.5</v>
      </c>
      <c r="K1842" s="84">
        <f>VLOOKUP($A$1840,Raport3!$B$8:$T$280,11)</f>
        <v>85.5</v>
      </c>
      <c r="L1842" s="84">
        <f>VLOOKUP($A$1840,Raport3!$B$8:$T$280,12)</f>
        <v>79.5</v>
      </c>
      <c r="M1842" s="84">
        <f>VLOOKUP($A$1840,Raport3!$B$8:$T$280,13)</f>
        <v>80</v>
      </c>
      <c r="N1842" s="84">
        <f>VLOOKUP($A$1840,Raport3!$B$8:$T$280,14)</f>
        <v>85.5</v>
      </c>
      <c r="O1842" s="84">
        <f>VLOOKUP($A$1840,Raport3!$B$8:$T$280,15)</f>
        <v>77.5</v>
      </c>
      <c r="P1842" s="84">
        <f>VLOOKUP($A$1840,Raport3!$B$8:$T$280,16)</f>
        <v>83</v>
      </c>
      <c r="Q1842" s="84">
        <f>VLOOKUP($A$1840,Raport3!$B$8:$T$280,17)</f>
        <v>82</v>
      </c>
      <c r="R1842" s="84">
        <f>VLOOKUP($A$1840,Raport3!$B$8:$T$280,18)</f>
        <v>87.5</v>
      </c>
      <c r="S1842" s="38">
        <f t="shared" si="1014"/>
        <v>1252</v>
      </c>
      <c r="T1842" s="38">
        <f t="shared" si="1015"/>
        <v>83.47</v>
      </c>
      <c r="U1842" s="375"/>
      <c r="V1842" s="340"/>
    </row>
    <row r="1843" spans="1:22" ht="15" customHeight="1">
      <c r="A1843" s="361"/>
      <c r="B1843" s="342"/>
      <c r="C1843" s="35" t="s">
        <v>23</v>
      </c>
      <c r="D1843" s="84">
        <f>VLOOKUP($A$1840,Raport4!$B$8:$T$255,4)</f>
        <v>84</v>
      </c>
      <c r="E1843" s="84">
        <f>VLOOKUP($A$1840,Raport4!$B$8:$T$255,5)</f>
        <v>88</v>
      </c>
      <c r="F1843" s="84">
        <f>VLOOKUP($A$1840,Raport4!$B$8:$T$255,6)</f>
        <v>84</v>
      </c>
      <c r="G1843" s="84">
        <f>VLOOKUP($A$1840,Raport4!$B$8:$T$255,7)</f>
        <v>82</v>
      </c>
      <c r="H1843" s="84">
        <f>VLOOKUP($A$1840,Raport4!$B$8:$T$255,8)</f>
        <v>90</v>
      </c>
      <c r="I1843" s="84">
        <f>VLOOKUP($A$1840,Raport4!$B$8:$T$255,9)</f>
        <v>85</v>
      </c>
      <c r="J1843" s="84">
        <f>VLOOKUP($A$1840,Raport4!$B$8:$T$255,10)</f>
        <v>93</v>
      </c>
      <c r="K1843" s="84">
        <f>VLOOKUP($A$1840,Raport4!$B$8:$T$255,11)</f>
        <v>87</v>
      </c>
      <c r="L1843" s="84">
        <f>VLOOKUP($A$1840,Raport4!$B$8:$T$255,12)</f>
        <v>87</v>
      </c>
      <c r="M1843" s="84">
        <f>VLOOKUP($A$1840,Raport4!$B$8:$T$255,12)</f>
        <v>87</v>
      </c>
      <c r="N1843" s="84">
        <f>VLOOKUP($A$1840,Raport4!$B$8:$T$255,14)</f>
        <v>87.5</v>
      </c>
      <c r="O1843" s="84">
        <f>VLOOKUP($A$1840,Raport4!$B$8:$T$255,15)</f>
        <v>78.5</v>
      </c>
      <c r="P1843" s="84">
        <f>VLOOKUP($A$1840,Raport4!$B$8:$T$255,16)</f>
        <v>84.5</v>
      </c>
      <c r="Q1843" s="84">
        <f>VLOOKUP($A$1840,Raport4!$B$8:$T$255,17)</f>
        <v>81</v>
      </c>
      <c r="R1843" s="84">
        <f>VLOOKUP($A$1840,Raport4!$B$8:$T$255,18)</f>
        <v>89</v>
      </c>
      <c r="S1843" s="38">
        <f t="shared" si="1014"/>
        <v>1287.5</v>
      </c>
      <c r="T1843" s="38">
        <f t="shared" si="1015"/>
        <v>85.83</v>
      </c>
      <c r="U1843" s="375"/>
      <c r="V1843" s="340"/>
    </row>
    <row r="1844" spans="1:22" ht="15" customHeight="1">
      <c r="A1844" s="361"/>
      <c r="B1844" s="77" t="str">
        <f>VLOOKUP($A$1840,PresensiMIPA!$A$7:$W$360,4)</f>
        <v>3526011710030003</v>
      </c>
      <c r="C1844" s="35" t="s">
        <v>24</v>
      </c>
      <c r="D1844" s="84">
        <f>VLOOKUP($A$1840,Raport5!$B$8:$T$280,4)</f>
        <v>88.5</v>
      </c>
      <c r="E1844" s="84">
        <f>VLOOKUP($A$1840,Raport5!$B$8:$T$280,5)</f>
        <v>89.5</v>
      </c>
      <c r="F1844" s="84">
        <f>VLOOKUP($A$1840,Raport5!$B$8:$T$280,6)</f>
        <v>76</v>
      </c>
      <c r="G1844" s="84">
        <f>VLOOKUP($A$1840,Raport5!$B$8:$T$280,7)</f>
        <v>86.5</v>
      </c>
      <c r="H1844" s="84">
        <f>VLOOKUP($A$1840,Raport5!$B$8:$T$280,8)</f>
        <v>91</v>
      </c>
      <c r="I1844" s="84">
        <f>VLOOKUP($A$1840,Raport5!$B$8:$T$280,9)</f>
        <v>85</v>
      </c>
      <c r="J1844" s="84">
        <f>VLOOKUP($A$1840,Raport5!$B$8:$T$280,10)</f>
        <v>94</v>
      </c>
      <c r="K1844" s="84">
        <f>VLOOKUP($A$1840,Raport5!$B$8:$T$280,11)</f>
        <v>91</v>
      </c>
      <c r="L1844" s="84">
        <f>VLOOKUP($A$1840,Raport5!$B$8:$T$280,12)</f>
        <v>91</v>
      </c>
      <c r="M1844" s="84">
        <f>VLOOKUP($A$1840,Raport5!$B$8:$T$280,13)</f>
        <v>81</v>
      </c>
      <c r="N1844" s="84">
        <f>VLOOKUP($A$1840,Raport5!$B$8:$T$280,14)</f>
        <v>88</v>
      </c>
      <c r="O1844" s="84">
        <f>VLOOKUP($A$1840,Raport5!$B$8:$T$280,15)</f>
        <v>85</v>
      </c>
      <c r="P1844" s="84">
        <f>VLOOKUP($A$1840,Raport5!$B$8:$T$280,16)</f>
        <v>84.5</v>
      </c>
      <c r="Q1844" s="84">
        <f>VLOOKUP($A$1840,Raport5!$B$8:$T$280,17)</f>
        <v>82</v>
      </c>
      <c r="R1844" s="84">
        <f>VLOOKUP($A$1840,Raport5!$B$8:$T$280,18)</f>
        <v>85</v>
      </c>
      <c r="S1844" s="38">
        <f t="shared" si="1014"/>
        <v>1298</v>
      </c>
      <c r="T1844" s="38">
        <f t="shared" si="1015"/>
        <v>86.53</v>
      </c>
      <c r="U1844" s="375"/>
      <c r="V1844" s="340"/>
    </row>
    <row r="1845" spans="1:22" ht="15" customHeight="1">
      <c r="A1845" s="361"/>
      <c r="B1845" s="78">
        <f>VLOOKUP($A$1840,PresensiMIPA!$A$7:$W$360,2)</f>
        <v>12154</v>
      </c>
      <c r="C1845" s="35" t="s">
        <v>67</v>
      </c>
      <c r="D1845" s="84">
        <f>VLOOKUP($A$1840,Raport6!$B$8:$T$280,4)</f>
        <v>93.5</v>
      </c>
      <c r="E1845" s="84">
        <f>VLOOKUP($A$1840,Raport6!$B$8:$T$280,5)</f>
        <v>92.5</v>
      </c>
      <c r="F1845" s="84">
        <f>VLOOKUP($A$1840,Raport6!$B$8:$T$280,6)</f>
        <v>79</v>
      </c>
      <c r="G1845" s="84">
        <f>VLOOKUP($A$1840,Raport6!$B$8:$T$280,7)</f>
        <v>87.5</v>
      </c>
      <c r="H1845" s="84">
        <f>VLOOKUP($A$1840,Raport6!$B$8:$T$280,8)</f>
        <v>93</v>
      </c>
      <c r="I1845" s="84">
        <f>VLOOKUP($A$1840,Raport6!$B$8:$T$280,9)</f>
        <v>86.5</v>
      </c>
      <c r="J1845" s="84">
        <f>VLOOKUP($A$1840,Raport6!$B$8:$T$280,10)</f>
        <v>96.5</v>
      </c>
      <c r="K1845" s="84">
        <f>VLOOKUP($A$1840,Raport6!$B$8:$T$280,11)</f>
        <v>95</v>
      </c>
      <c r="L1845" s="84">
        <f>VLOOKUP($A$1840,Raport6!$B$8:$T$280,12)</f>
        <v>92.5</v>
      </c>
      <c r="M1845" s="84">
        <f>VLOOKUP($A$1840,Raport6!$B$8:$T$280,13)</f>
        <v>85</v>
      </c>
      <c r="N1845" s="84">
        <f>VLOOKUP($A$1840,Raport6!$B$8:$T$280,14)</f>
        <v>85.5</v>
      </c>
      <c r="O1845" s="84">
        <f>VLOOKUP($A$1840,Raport6!$B$8:$T$280,15)</f>
        <v>85</v>
      </c>
      <c r="P1845" s="84">
        <f>VLOOKUP($A$1840,Raport6!$B$8:$T$280,16)</f>
        <v>84.5</v>
      </c>
      <c r="Q1845" s="84">
        <f>VLOOKUP($A$1840,Raport6!$B$8:$T$280,17)</f>
        <v>85</v>
      </c>
      <c r="R1845" s="84">
        <f>VLOOKUP($A$1840,Raport6!$B$8:$T$280,18)</f>
        <v>87.5</v>
      </c>
      <c r="S1845" s="38">
        <f t="shared" si="1014"/>
        <v>1328.5</v>
      </c>
      <c r="T1845" s="38">
        <f t="shared" si="1015"/>
        <v>88.57</v>
      </c>
      <c r="U1845" s="375"/>
      <c r="V1845" s="340"/>
    </row>
    <row r="1846" spans="1:22" ht="15" customHeight="1">
      <c r="A1846" s="361"/>
      <c r="B1846" s="78" t="str">
        <f>VLOOKUP($A$1840,PresensiMIPA!$A$7:$W$360,3)</f>
        <v>0038214902</v>
      </c>
      <c r="C1846" s="28" t="s">
        <v>21</v>
      </c>
      <c r="D1846" s="40">
        <f t="shared" ref="D1846:S1846" si="1016">ROUND(((D1840+D1841+D1842+D1843+D1844+D1845)/6),2)</f>
        <v>83.83</v>
      </c>
      <c r="E1846" s="40">
        <f t="shared" si="1016"/>
        <v>86.92</v>
      </c>
      <c r="F1846" s="40">
        <f t="shared" si="1016"/>
        <v>79.58</v>
      </c>
      <c r="G1846" s="40">
        <f t="shared" si="1016"/>
        <v>80.17</v>
      </c>
      <c r="H1846" s="40">
        <f t="shared" si="1016"/>
        <v>85</v>
      </c>
      <c r="I1846" s="40">
        <f t="shared" si="1016"/>
        <v>83.42</v>
      </c>
      <c r="J1846" s="40">
        <f t="shared" si="1016"/>
        <v>90.58</v>
      </c>
      <c r="K1846" s="40">
        <f t="shared" si="1016"/>
        <v>87.17</v>
      </c>
      <c r="L1846" s="40">
        <f t="shared" si="1016"/>
        <v>85.08</v>
      </c>
      <c r="M1846" s="40">
        <f t="shared" ref="M1846" si="1017">ROUND(((M1840+M1841+M1842+M1843+M1844+M1845)/6),2)</f>
        <v>80.58</v>
      </c>
      <c r="N1846" s="40">
        <f t="shared" si="1016"/>
        <v>84.83</v>
      </c>
      <c r="O1846" s="40">
        <f t="shared" si="1016"/>
        <v>80.42</v>
      </c>
      <c r="P1846" s="40">
        <f t="shared" si="1016"/>
        <v>81.75</v>
      </c>
      <c r="Q1846" s="40">
        <f t="shared" si="1016"/>
        <v>81.67</v>
      </c>
      <c r="R1846" s="40">
        <f t="shared" si="1016"/>
        <v>85.58</v>
      </c>
      <c r="S1846" s="39">
        <f t="shared" si="1016"/>
        <v>1256.58</v>
      </c>
      <c r="T1846" s="40">
        <f t="shared" si="1015"/>
        <v>83.77</v>
      </c>
      <c r="U1846" s="375"/>
      <c r="V1846" s="340"/>
    </row>
    <row r="1847" spans="1:22" ht="15" customHeight="1">
      <c r="A1847" s="361"/>
      <c r="B1847" s="78"/>
      <c r="C1847" s="28" t="s">
        <v>206</v>
      </c>
      <c r="D1847" s="79">
        <f>VLOOKUP($A$1840,'Nilai USP'!$B$8:$T$280,4)</f>
        <v>93</v>
      </c>
      <c r="E1847" s="79">
        <f>VLOOKUP($A$1840,'Nilai USP'!$B$8:$T$280,5)</f>
        <v>88.461538461538467</v>
      </c>
      <c r="F1847" s="79">
        <f>VLOOKUP($A$1840,'Nilai USP'!$B$8:$T$280,6)</f>
        <v>91</v>
      </c>
      <c r="G1847" s="79">
        <f>VLOOKUP($A$1840,'Nilai USP'!$B$8:$T$280,7)</f>
        <v>87</v>
      </c>
      <c r="H1847" s="79">
        <f>VLOOKUP($A$1840,'Nilai USP'!$B$8:$T$280,8)</f>
        <v>84</v>
      </c>
      <c r="I1847" s="79">
        <f>VLOOKUP($A$1840,'Nilai USP'!$B$8:$T$280,9)</f>
        <v>89</v>
      </c>
      <c r="J1847" s="79">
        <f>VLOOKUP($A$1840,'Nilai USP'!$B$8:$T$280,10)</f>
        <v>92</v>
      </c>
      <c r="K1847" s="79">
        <f>VLOOKUP($A$1840,'Nilai USP'!$B$8:$T$280,11)</f>
        <v>94</v>
      </c>
      <c r="L1847" s="79">
        <f>VLOOKUP($A$1840,'Nilai USP'!$B$8:$T$280,12)</f>
        <v>86</v>
      </c>
      <c r="M1847" s="79">
        <f>VLOOKUP($A$1840,'Nilai USP'!$B$8:$T$280,13)</f>
        <v>91.176470588235304</v>
      </c>
      <c r="N1847" s="79">
        <f>VLOOKUP($A$1840,'Nilai USP'!$B$8:$T$280,14)</f>
        <v>81</v>
      </c>
      <c r="O1847" s="79">
        <f>VLOOKUP($A$1840,'Nilai USP'!$B$8:$T$280,15)</f>
        <v>80</v>
      </c>
      <c r="P1847" s="79">
        <f>VLOOKUP($A$1840,'Nilai USP'!$B$8:$T$280,16)</f>
        <v>90</v>
      </c>
      <c r="Q1847" s="79">
        <f>VLOOKUP($A$1840,'Nilai USP'!$B$8:$T$280,17)</f>
        <v>83</v>
      </c>
      <c r="R1847" s="79">
        <f>VLOOKUP($A$1840,'Nilai USP'!$B$8:$T$280,18)</f>
        <v>87</v>
      </c>
      <c r="S1847" s="38">
        <f>SUM(D1847:R1847)</f>
        <v>1316.6380090497737</v>
      </c>
      <c r="T1847" s="38">
        <f t="shared" si="1015"/>
        <v>87.78</v>
      </c>
      <c r="U1847" s="375"/>
      <c r="V1847" s="340"/>
    </row>
    <row r="1848" spans="1:22" ht="15" customHeight="1" thickBot="1">
      <c r="A1848" s="362"/>
      <c r="B1848" s="29"/>
      <c r="C1848" s="37" t="s">
        <v>205</v>
      </c>
      <c r="D1848" s="41">
        <f t="shared" ref="D1848:R1848" si="1018">ROUND((D1846*$V$6+D1847*$V$7),0)</f>
        <v>88</v>
      </c>
      <c r="E1848" s="41">
        <f t="shared" si="1018"/>
        <v>88</v>
      </c>
      <c r="F1848" s="41">
        <f t="shared" si="1018"/>
        <v>85</v>
      </c>
      <c r="G1848" s="41">
        <f t="shared" si="1018"/>
        <v>84</v>
      </c>
      <c r="H1848" s="41">
        <f t="shared" si="1018"/>
        <v>85</v>
      </c>
      <c r="I1848" s="41">
        <f t="shared" si="1018"/>
        <v>86</v>
      </c>
      <c r="J1848" s="41">
        <f t="shared" si="1018"/>
        <v>91</v>
      </c>
      <c r="K1848" s="41">
        <f t="shared" si="1018"/>
        <v>91</v>
      </c>
      <c r="L1848" s="41">
        <f t="shared" si="1018"/>
        <v>86</v>
      </c>
      <c r="M1848" s="41">
        <f t="shared" si="1018"/>
        <v>86</v>
      </c>
      <c r="N1848" s="41">
        <f t="shared" si="1018"/>
        <v>83</v>
      </c>
      <c r="O1848" s="41">
        <f t="shared" si="1018"/>
        <v>80</v>
      </c>
      <c r="P1848" s="41">
        <f t="shared" si="1018"/>
        <v>86</v>
      </c>
      <c r="Q1848" s="41">
        <f t="shared" si="1018"/>
        <v>82</v>
      </c>
      <c r="R1848" s="41">
        <f t="shared" si="1018"/>
        <v>86</v>
      </c>
      <c r="S1848" s="41">
        <f>SUM(D1848:R1848)</f>
        <v>1287</v>
      </c>
      <c r="T1848" s="41">
        <f t="shared" si="1015"/>
        <v>85.8</v>
      </c>
      <c r="U1848" s="376"/>
      <c r="V1848" s="341"/>
    </row>
    <row r="1849" spans="1:22" ht="15" customHeight="1" thickTop="1">
      <c r="A1849" s="377">
        <v>205</v>
      </c>
      <c r="B1849" s="26"/>
      <c r="C1849" s="34" t="s">
        <v>34</v>
      </c>
      <c r="D1849" s="83">
        <f>VLOOKUP($A$1849,Raport1!$B$8:$T$280,4)</f>
        <v>77.5</v>
      </c>
      <c r="E1849" s="83">
        <f>VLOOKUP($A$1849,Raport1!$B$8:$T$280,5)</f>
        <v>76</v>
      </c>
      <c r="F1849" s="83">
        <f>VLOOKUP($A$1849,Raport1!$B$8:$T$280,6)</f>
        <v>81</v>
      </c>
      <c r="G1849" s="83">
        <f>VLOOKUP($A$1849,Raport1!$B$8:$T$280,7)</f>
        <v>70</v>
      </c>
      <c r="H1849" s="83">
        <f>VLOOKUP($A$1849,Raport1!$B$8:$T$280,8)</f>
        <v>75</v>
      </c>
      <c r="I1849" s="83">
        <f>VLOOKUP($A$1849,Raport1!$B$8:$T$280,9)</f>
        <v>77.5</v>
      </c>
      <c r="J1849" s="83">
        <f>VLOOKUP($A$1849,Raport1!$B$8:$T$280,10)</f>
        <v>81</v>
      </c>
      <c r="K1849" s="83">
        <f>VLOOKUP($A$1849,Raport1!$B$8:$T$280,11)</f>
        <v>81.5</v>
      </c>
      <c r="L1849" s="83">
        <f>VLOOKUP($A$1849,Raport1!$B$8:$T$280,12)</f>
        <v>79.5</v>
      </c>
      <c r="M1849" s="83">
        <f>VLOOKUP($A$1849,Raport1!$B$8:$T$280,13)</f>
        <v>78.5</v>
      </c>
      <c r="N1849" s="83">
        <f>VLOOKUP($A$1849,Raport1!$B$8:$T$280,14)</f>
        <v>75.5</v>
      </c>
      <c r="O1849" s="83">
        <f>VLOOKUP($A$1849,Raport1!$B$8:$T$280,15)</f>
        <v>73</v>
      </c>
      <c r="P1849" s="83">
        <f>VLOOKUP($A$1849,Raport1!$B$8:$T$280,16)</f>
        <v>78.5</v>
      </c>
      <c r="Q1849" s="83">
        <f>VLOOKUP($A$1849,Raport1!$B$8:$T$280,17)</f>
        <v>76.5</v>
      </c>
      <c r="R1849" s="83">
        <f>VLOOKUP($A$1849,Raport1!$B$8:$T$280,18)</f>
        <v>78</v>
      </c>
      <c r="S1849" s="80">
        <f t="shared" ref="S1849:S1854" si="1019">SUM(D1849:R1849)</f>
        <v>1159</v>
      </c>
      <c r="T1849" s="80">
        <f t="shared" ref="T1849:T1857" si="1020">ROUND(S1849/COUNT(D1849:R1849),2)</f>
        <v>77.27</v>
      </c>
      <c r="U1849" s="337" t="s">
        <v>203</v>
      </c>
      <c r="V1849" s="340" t="s">
        <v>33</v>
      </c>
    </row>
    <row r="1850" spans="1:22" ht="15" customHeight="1">
      <c r="A1850" s="361"/>
      <c r="B1850" s="26"/>
      <c r="C1850" s="35" t="s">
        <v>35</v>
      </c>
      <c r="D1850" s="84">
        <f>VLOOKUP($A$1849,Raport2!$B$8:$T$280,4)</f>
        <v>80</v>
      </c>
      <c r="E1850" s="84">
        <f>VLOOKUP($A$1849,Raport2!$B$8:$T$280,5)</f>
        <v>78.5</v>
      </c>
      <c r="F1850" s="84">
        <f>VLOOKUP($A$1849,Raport2!$B$8:$T$280,6)</f>
        <v>80</v>
      </c>
      <c r="G1850" s="84">
        <f>VLOOKUP($A$1849,Raport2!$B$8:$T$280,7)</f>
        <v>76.5</v>
      </c>
      <c r="H1850" s="84">
        <f>VLOOKUP($A$1849,Raport2!$B$8:$T$280,8)</f>
        <v>76</v>
      </c>
      <c r="I1850" s="84">
        <f>VLOOKUP($A$1849,Raport2!$B$8:$T$280,9)</f>
        <v>82</v>
      </c>
      <c r="J1850" s="84">
        <f>VLOOKUP($A$1849,Raport2!$B$8:$T$280,10)</f>
        <v>88</v>
      </c>
      <c r="K1850" s="84">
        <f>VLOOKUP($A$1849,Raport2!$B$8:$T$280,11)</f>
        <v>83</v>
      </c>
      <c r="L1850" s="84">
        <f>VLOOKUP($A$1849,Raport2!$B$8:$T$280,12)</f>
        <v>84.5</v>
      </c>
      <c r="M1850" s="84">
        <f>VLOOKUP($A$1849,Raport2!$B$8:$T$280,13)</f>
        <v>82.5</v>
      </c>
      <c r="N1850" s="84">
        <f>VLOOKUP($A$1849,Raport2!$B$8:$T$280,14)</f>
        <v>82.5</v>
      </c>
      <c r="O1850" s="84">
        <f>VLOOKUP($A$1849,Raport2!$B$8:$T$280,15)</f>
        <v>78</v>
      </c>
      <c r="P1850" s="84">
        <f>VLOOKUP($A$1849,Raport2!$B$8:$T$280,16)</f>
        <v>79.5</v>
      </c>
      <c r="Q1850" s="84">
        <f>VLOOKUP($A$1849,Raport2!$B$8:$T$280,17)</f>
        <v>80</v>
      </c>
      <c r="R1850" s="84">
        <f>VLOOKUP($A$1849,Raport2!$B$8:$T$280,18)</f>
        <v>83</v>
      </c>
      <c r="S1850" s="38">
        <f t="shared" si="1019"/>
        <v>1214</v>
      </c>
      <c r="T1850" s="38">
        <f t="shared" si="1020"/>
        <v>80.930000000000007</v>
      </c>
      <c r="U1850" s="375"/>
      <c r="V1850" s="340"/>
    </row>
    <row r="1851" spans="1:22" ht="15" customHeight="1">
      <c r="A1851" s="361"/>
      <c r="B1851" s="342" t="str">
        <f>VLOOKUP($A$1849,PresensiMIPA!$A$7:$W$360,7)</f>
        <v>ALITHA EKA YULYANA PUTRI</v>
      </c>
      <c r="C1851" s="35" t="s">
        <v>22</v>
      </c>
      <c r="D1851" s="84">
        <f>VLOOKUP($A$1849,Raport3!$B$8:$T$280,4)</f>
        <v>83</v>
      </c>
      <c r="E1851" s="84">
        <f>VLOOKUP($A$1849,Raport3!$B$8:$T$280,5)</f>
        <v>80</v>
      </c>
      <c r="F1851" s="84">
        <f>VLOOKUP($A$1849,Raport3!$B$8:$T$280,6)</f>
        <v>82.5</v>
      </c>
      <c r="G1851" s="84">
        <f>VLOOKUP($A$1849,Raport3!$B$8:$T$280,7)</f>
        <v>80.5</v>
      </c>
      <c r="H1851" s="84">
        <f>VLOOKUP($A$1849,Raport3!$B$8:$T$280,8)</f>
        <v>88.5</v>
      </c>
      <c r="I1851" s="84">
        <f>VLOOKUP($A$1849,Raport3!$B$8:$T$280,9)</f>
        <v>85</v>
      </c>
      <c r="J1851" s="84">
        <f>VLOOKUP($A$1849,Raport3!$B$8:$T$280,10)</f>
        <v>86</v>
      </c>
      <c r="K1851" s="84">
        <f>VLOOKUP($A$1849,Raport3!$B$8:$T$280,11)</f>
        <v>82.5</v>
      </c>
      <c r="L1851" s="84">
        <f>VLOOKUP($A$1849,Raport3!$B$8:$T$280,12)</f>
        <v>85</v>
      </c>
      <c r="M1851" s="84">
        <f>VLOOKUP($A$1849,Raport3!$B$8:$T$280,13)</f>
        <v>84</v>
      </c>
      <c r="N1851" s="84">
        <f>VLOOKUP($A$1849,Raport3!$B$8:$T$280,14)</f>
        <v>85.5</v>
      </c>
      <c r="O1851" s="84">
        <f>VLOOKUP($A$1849,Raport3!$B$8:$T$280,15)</f>
        <v>77.5</v>
      </c>
      <c r="P1851" s="84">
        <f>VLOOKUP($A$1849,Raport3!$B$8:$T$280,16)</f>
        <v>82</v>
      </c>
      <c r="Q1851" s="84">
        <f>VLOOKUP($A$1849,Raport3!$B$8:$T$280,17)</f>
        <v>82</v>
      </c>
      <c r="R1851" s="84">
        <f>VLOOKUP($A$1849,Raport3!$B$8:$T$280,18)</f>
        <v>85</v>
      </c>
      <c r="S1851" s="38">
        <f t="shared" si="1019"/>
        <v>1249</v>
      </c>
      <c r="T1851" s="38">
        <f t="shared" si="1020"/>
        <v>83.27</v>
      </c>
      <c r="U1851" s="375"/>
      <c r="V1851" s="340"/>
    </row>
    <row r="1852" spans="1:22" ht="15" customHeight="1">
      <c r="A1852" s="361"/>
      <c r="B1852" s="342"/>
      <c r="C1852" s="35" t="s">
        <v>23</v>
      </c>
      <c r="D1852" s="84">
        <f>VLOOKUP($A$1849,Raport4!$B$8:$T$255,4)</f>
        <v>84</v>
      </c>
      <c r="E1852" s="84">
        <f>VLOOKUP($A$1849,Raport4!$B$8:$T$255,5)</f>
        <v>84.5</v>
      </c>
      <c r="F1852" s="84">
        <f>VLOOKUP($A$1849,Raport4!$B$8:$T$255,6)</f>
        <v>83.5</v>
      </c>
      <c r="G1852" s="84">
        <f>VLOOKUP($A$1849,Raport4!$B$8:$T$255,7)</f>
        <v>81</v>
      </c>
      <c r="H1852" s="84">
        <f>VLOOKUP($A$1849,Raport4!$B$8:$T$255,8)</f>
        <v>89.5</v>
      </c>
      <c r="I1852" s="84">
        <f>VLOOKUP($A$1849,Raport4!$B$8:$T$255,9)</f>
        <v>85</v>
      </c>
      <c r="J1852" s="84">
        <f>VLOOKUP($A$1849,Raport4!$B$8:$T$255,10)</f>
        <v>93</v>
      </c>
      <c r="K1852" s="84">
        <f>VLOOKUP($A$1849,Raport4!$B$8:$T$255,11)</f>
        <v>84</v>
      </c>
      <c r="L1852" s="84">
        <f>VLOOKUP($A$1849,Raport4!$B$8:$T$255,12)</f>
        <v>88</v>
      </c>
      <c r="M1852" s="84">
        <f>VLOOKUP($A$1849,Raport4!$B$8:$T$255,12)</f>
        <v>88</v>
      </c>
      <c r="N1852" s="84">
        <f>VLOOKUP($A$1849,Raport4!$B$8:$T$255,14)</f>
        <v>89</v>
      </c>
      <c r="O1852" s="84">
        <f>VLOOKUP($A$1849,Raport4!$B$8:$T$255,15)</f>
        <v>79.5</v>
      </c>
      <c r="P1852" s="84">
        <f>VLOOKUP($A$1849,Raport4!$B$8:$T$255,16)</f>
        <v>84.5</v>
      </c>
      <c r="Q1852" s="84">
        <f>VLOOKUP($A$1849,Raport4!$B$8:$T$255,17)</f>
        <v>81</v>
      </c>
      <c r="R1852" s="84">
        <f>VLOOKUP($A$1849,Raport4!$B$8:$T$255,18)</f>
        <v>82.5</v>
      </c>
      <c r="S1852" s="38">
        <f t="shared" si="1019"/>
        <v>1277</v>
      </c>
      <c r="T1852" s="38">
        <f t="shared" si="1020"/>
        <v>85.13</v>
      </c>
      <c r="U1852" s="375"/>
      <c r="V1852" s="340"/>
    </row>
    <row r="1853" spans="1:22" ht="15" customHeight="1">
      <c r="A1853" s="361"/>
      <c r="B1853" s="77" t="str">
        <f>VLOOKUP($A$1849,PresensiMIPA!$A$7:$W$360,4)</f>
        <v>3526015607030004</v>
      </c>
      <c r="C1853" s="35" t="s">
        <v>24</v>
      </c>
      <c r="D1853" s="84">
        <f>VLOOKUP($A$1849,Raport5!$B$8:$T$280,4)</f>
        <v>86.5</v>
      </c>
      <c r="E1853" s="84">
        <f>VLOOKUP($A$1849,Raport5!$B$8:$T$280,5)</f>
        <v>92</v>
      </c>
      <c r="F1853" s="84">
        <f>VLOOKUP($A$1849,Raport5!$B$8:$T$280,6)</f>
        <v>78</v>
      </c>
      <c r="G1853" s="84">
        <f>VLOOKUP($A$1849,Raport5!$B$8:$T$280,7)</f>
        <v>84.5</v>
      </c>
      <c r="H1853" s="84">
        <f>VLOOKUP($A$1849,Raport5!$B$8:$T$280,8)</f>
        <v>90</v>
      </c>
      <c r="I1853" s="84">
        <f>VLOOKUP($A$1849,Raport5!$B$8:$T$280,9)</f>
        <v>85</v>
      </c>
      <c r="J1853" s="84">
        <f>VLOOKUP($A$1849,Raport5!$B$8:$T$280,10)</f>
        <v>94.5</v>
      </c>
      <c r="K1853" s="84">
        <f>VLOOKUP($A$1849,Raport5!$B$8:$T$280,11)</f>
        <v>92</v>
      </c>
      <c r="L1853" s="84">
        <f>VLOOKUP($A$1849,Raport5!$B$8:$T$280,12)</f>
        <v>91.5</v>
      </c>
      <c r="M1853" s="84">
        <f>VLOOKUP($A$1849,Raport5!$B$8:$T$280,13)</f>
        <v>90</v>
      </c>
      <c r="N1853" s="84">
        <f>VLOOKUP($A$1849,Raport5!$B$8:$T$280,14)</f>
        <v>89</v>
      </c>
      <c r="O1853" s="84">
        <f>VLOOKUP($A$1849,Raport5!$B$8:$T$280,15)</f>
        <v>88.5</v>
      </c>
      <c r="P1853" s="84">
        <f>VLOOKUP($A$1849,Raport5!$B$8:$T$280,16)</f>
        <v>84.5</v>
      </c>
      <c r="Q1853" s="84">
        <f>VLOOKUP($A$1849,Raport5!$B$8:$T$280,17)</f>
        <v>81</v>
      </c>
      <c r="R1853" s="84">
        <f>VLOOKUP($A$1849,Raport5!$B$8:$T$280,18)</f>
        <v>85</v>
      </c>
      <c r="S1853" s="38">
        <f t="shared" si="1019"/>
        <v>1312</v>
      </c>
      <c r="T1853" s="38">
        <f t="shared" si="1020"/>
        <v>87.47</v>
      </c>
      <c r="U1853" s="375"/>
      <c r="V1853" s="340"/>
    </row>
    <row r="1854" spans="1:22" ht="15" customHeight="1">
      <c r="A1854" s="361"/>
      <c r="B1854" s="78">
        <f>VLOOKUP($A$1849,PresensiMIPA!$A$7:$W$360,2)</f>
        <v>12159</v>
      </c>
      <c r="C1854" s="35" t="s">
        <v>67</v>
      </c>
      <c r="D1854" s="84">
        <f>VLOOKUP($A$1849,Raport6!$B$8:$T$280,4)</f>
        <v>91.5</v>
      </c>
      <c r="E1854" s="84">
        <f>VLOOKUP($A$1849,Raport6!$B$8:$T$280,5)</f>
        <v>93</v>
      </c>
      <c r="F1854" s="84">
        <f>VLOOKUP($A$1849,Raport6!$B$8:$T$280,6)</f>
        <v>82.5</v>
      </c>
      <c r="G1854" s="84">
        <f>VLOOKUP($A$1849,Raport6!$B$8:$T$280,7)</f>
        <v>87.5</v>
      </c>
      <c r="H1854" s="84">
        <f>VLOOKUP($A$1849,Raport6!$B$8:$T$280,8)</f>
        <v>90.5</v>
      </c>
      <c r="I1854" s="84">
        <f>VLOOKUP($A$1849,Raport6!$B$8:$T$280,9)</f>
        <v>86.5</v>
      </c>
      <c r="J1854" s="84">
        <f>VLOOKUP($A$1849,Raport6!$B$8:$T$280,10)</f>
        <v>96.5</v>
      </c>
      <c r="K1854" s="84">
        <f>VLOOKUP($A$1849,Raport6!$B$8:$T$280,11)</f>
        <v>95</v>
      </c>
      <c r="L1854" s="84">
        <f>VLOOKUP($A$1849,Raport6!$B$8:$T$280,12)</f>
        <v>93</v>
      </c>
      <c r="M1854" s="84">
        <f>VLOOKUP($A$1849,Raport6!$B$8:$T$280,13)</f>
        <v>94</v>
      </c>
      <c r="N1854" s="84">
        <f>VLOOKUP($A$1849,Raport6!$B$8:$T$280,14)</f>
        <v>86.5</v>
      </c>
      <c r="O1854" s="84">
        <f>VLOOKUP($A$1849,Raport6!$B$8:$T$280,15)</f>
        <v>88</v>
      </c>
      <c r="P1854" s="84">
        <f>VLOOKUP($A$1849,Raport6!$B$8:$T$280,16)</f>
        <v>84.5</v>
      </c>
      <c r="Q1854" s="84">
        <f>VLOOKUP($A$1849,Raport6!$B$8:$T$280,17)</f>
        <v>85</v>
      </c>
      <c r="R1854" s="84">
        <f>VLOOKUP($A$1849,Raport6!$B$8:$T$280,18)</f>
        <v>85</v>
      </c>
      <c r="S1854" s="38">
        <f t="shared" si="1019"/>
        <v>1339</v>
      </c>
      <c r="T1854" s="38">
        <f t="shared" si="1020"/>
        <v>89.27</v>
      </c>
      <c r="U1854" s="375"/>
      <c r="V1854" s="340"/>
    </row>
    <row r="1855" spans="1:22" ht="15" customHeight="1">
      <c r="A1855" s="361"/>
      <c r="B1855" s="78" t="str">
        <f>VLOOKUP($A$1849,PresensiMIPA!$A$7:$W$360,3)</f>
        <v>0034606851</v>
      </c>
      <c r="C1855" s="28" t="s">
        <v>21</v>
      </c>
      <c r="D1855" s="40">
        <f t="shared" ref="D1855:S1855" si="1021">ROUND(((D1849+D1850+D1851+D1852+D1853+D1854)/6),2)</f>
        <v>83.75</v>
      </c>
      <c r="E1855" s="40">
        <f t="shared" si="1021"/>
        <v>84</v>
      </c>
      <c r="F1855" s="40">
        <f t="shared" si="1021"/>
        <v>81.25</v>
      </c>
      <c r="G1855" s="40">
        <f t="shared" si="1021"/>
        <v>80</v>
      </c>
      <c r="H1855" s="40">
        <f t="shared" si="1021"/>
        <v>84.92</v>
      </c>
      <c r="I1855" s="40">
        <f t="shared" si="1021"/>
        <v>83.5</v>
      </c>
      <c r="J1855" s="40">
        <f t="shared" si="1021"/>
        <v>89.83</v>
      </c>
      <c r="K1855" s="40">
        <f t="shared" si="1021"/>
        <v>86.33</v>
      </c>
      <c r="L1855" s="40">
        <f t="shared" si="1021"/>
        <v>86.92</v>
      </c>
      <c r="M1855" s="40">
        <f t="shared" ref="M1855" si="1022">ROUND(((M1849+M1850+M1851+M1852+M1853+M1854)/6),2)</f>
        <v>86.17</v>
      </c>
      <c r="N1855" s="40">
        <f t="shared" si="1021"/>
        <v>84.67</v>
      </c>
      <c r="O1855" s="40">
        <f t="shared" si="1021"/>
        <v>80.75</v>
      </c>
      <c r="P1855" s="40">
        <f t="shared" si="1021"/>
        <v>82.25</v>
      </c>
      <c r="Q1855" s="40">
        <f t="shared" si="1021"/>
        <v>80.92</v>
      </c>
      <c r="R1855" s="40">
        <f t="shared" si="1021"/>
        <v>83.08</v>
      </c>
      <c r="S1855" s="39">
        <f t="shared" si="1021"/>
        <v>1258.33</v>
      </c>
      <c r="T1855" s="40">
        <f t="shared" si="1020"/>
        <v>83.89</v>
      </c>
      <c r="U1855" s="375"/>
      <c r="V1855" s="340"/>
    </row>
    <row r="1856" spans="1:22" ht="15" customHeight="1">
      <c r="A1856" s="361"/>
      <c r="B1856" s="78"/>
      <c r="C1856" s="28" t="s">
        <v>206</v>
      </c>
      <c r="D1856" s="79">
        <f>VLOOKUP($A$1849,'Nilai USP'!$B$8:$T$280,4)</f>
        <v>98</v>
      </c>
      <c r="E1856" s="79">
        <f>VLOOKUP($A$1849,'Nilai USP'!$B$8:$T$280,5)</f>
        <v>85.384615384615387</v>
      </c>
      <c r="F1856" s="79">
        <f>VLOOKUP($A$1849,'Nilai USP'!$B$8:$T$280,6)</f>
        <v>90</v>
      </c>
      <c r="G1856" s="79">
        <f>VLOOKUP($A$1849,'Nilai USP'!$B$8:$T$280,7)</f>
        <v>86</v>
      </c>
      <c r="H1856" s="79">
        <f>VLOOKUP($A$1849,'Nilai USP'!$B$8:$T$280,8)</f>
        <v>83</v>
      </c>
      <c r="I1856" s="79">
        <f>VLOOKUP($A$1849,'Nilai USP'!$B$8:$T$280,9)</f>
        <v>92</v>
      </c>
      <c r="J1856" s="79">
        <f>VLOOKUP($A$1849,'Nilai USP'!$B$8:$T$280,10)</f>
        <v>93</v>
      </c>
      <c r="K1856" s="79">
        <f>VLOOKUP($A$1849,'Nilai USP'!$B$8:$T$280,11)</f>
        <v>96</v>
      </c>
      <c r="L1856" s="79">
        <f>VLOOKUP($A$1849,'Nilai USP'!$B$8:$T$280,12)</f>
        <v>86</v>
      </c>
      <c r="M1856" s="79">
        <f>VLOOKUP($A$1849,'Nilai USP'!$B$8:$T$280,13)</f>
        <v>90.294117647058826</v>
      </c>
      <c r="N1856" s="79">
        <f>VLOOKUP($A$1849,'Nilai USP'!$B$8:$T$280,14)</f>
        <v>83</v>
      </c>
      <c r="O1856" s="79">
        <f>VLOOKUP($A$1849,'Nilai USP'!$B$8:$T$280,15)</f>
        <v>78</v>
      </c>
      <c r="P1856" s="79">
        <f>VLOOKUP($A$1849,'Nilai USP'!$B$8:$T$280,16)</f>
        <v>86</v>
      </c>
      <c r="Q1856" s="79">
        <f>VLOOKUP($A$1849,'Nilai USP'!$B$8:$T$280,17)</f>
        <v>83</v>
      </c>
      <c r="R1856" s="79">
        <f>VLOOKUP($A$1849,'Nilai USP'!$B$8:$T$280,18)</f>
        <v>87</v>
      </c>
      <c r="S1856" s="38">
        <f>SUM(D1856:R1856)</f>
        <v>1316.6787330316743</v>
      </c>
      <c r="T1856" s="38">
        <f t="shared" si="1020"/>
        <v>87.78</v>
      </c>
      <c r="U1856" s="375"/>
      <c r="V1856" s="340"/>
    </row>
    <row r="1857" spans="1:22" ht="15" customHeight="1" thickBot="1">
      <c r="A1857" s="362"/>
      <c r="B1857" s="29"/>
      <c r="C1857" s="37" t="s">
        <v>205</v>
      </c>
      <c r="D1857" s="41">
        <f t="shared" ref="D1857:R1857" si="1023">ROUND((D1855*$V$6+D1856*$V$7),0)</f>
        <v>91</v>
      </c>
      <c r="E1857" s="41">
        <f t="shared" si="1023"/>
        <v>85</v>
      </c>
      <c r="F1857" s="41">
        <f t="shared" si="1023"/>
        <v>86</v>
      </c>
      <c r="G1857" s="41">
        <f t="shared" si="1023"/>
        <v>83</v>
      </c>
      <c r="H1857" s="41">
        <f t="shared" si="1023"/>
        <v>84</v>
      </c>
      <c r="I1857" s="41">
        <f t="shared" si="1023"/>
        <v>88</v>
      </c>
      <c r="J1857" s="41">
        <f t="shared" si="1023"/>
        <v>91</v>
      </c>
      <c r="K1857" s="41">
        <f t="shared" si="1023"/>
        <v>91</v>
      </c>
      <c r="L1857" s="41">
        <f t="shared" si="1023"/>
        <v>86</v>
      </c>
      <c r="M1857" s="41">
        <f t="shared" si="1023"/>
        <v>88</v>
      </c>
      <c r="N1857" s="41">
        <f t="shared" si="1023"/>
        <v>84</v>
      </c>
      <c r="O1857" s="41">
        <f t="shared" si="1023"/>
        <v>79</v>
      </c>
      <c r="P1857" s="41">
        <f t="shared" si="1023"/>
        <v>84</v>
      </c>
      <c r="Q1857" s="41">
        <f t="shared" si="1023"/>
        <v>82</v>
      </c>
      <c r="R1857" s="41">
        <f t="shared" si="1023"/>
        <v>85</v>
      </c>
      <c r="S1857" s="41">
        <f>SUM(D1857:R1857)</f>
        <v>1287</v>
      </c>
      <c r="T1857" s="41">
        <f t="shared" si="1020"/>
        <v>85.8</v>
      </c>
      <c r="U1857" s="376"/>
      <c r="V1857" s="341"/>
    </row>
    <row r="1858" spans="1:22" ht="15" customHeight="1" thickTop="1">
      <c r="A1858" s="377">
        <v>206</v>
      </c>
      <c r="B1858" s="26"/>
      <c r="C1858" s="34" t="s">
        <v>34</v>
      </c>
      <c r="D1858" s="83">
        <f>VLOOKUP($A$1858,Raport1!$B$8:$T$280,4)</f>
        <v>77.5</v>
      </c>
      <c r="E1858" s="83">
        <f>VLOOKUP($A$1858,Raport1!$B$8:$T$280,5)</f>
        <v>79</v>
      </c>
      <c r="F1858" s="83">
        <f>VLOOKUP($A$1858,Raport1!$B$8:$T$280,6)</f>
        <v>83.5</v>
      </c>
      <c r="G1858" s="83">
        <f>VLOOKUP($A$1858,Raport1!$B$8:$T$280,7)</f>
        <v>71.5</v>
      </c>
      <c r="H1858" s="83">
        <f>VLOOKUP($A$1858,Raport1!$B$8:$T$280,8)</f>
        <v>75</v>
      </c>
      <c r="I1858" s="83">
        <f>VLOOKUP($A$1858,Raport1!$B$8:$T$280,9)</f>
        <v>77</v>
      </c>
      <c r="J1858" s="83">
        <f>VLOOKUP($A$1858,Raport1!$B$8:$T$280,10)</f>
        <v>81.5</v>
      </c>
      <c r="K1858" s="83">
        <f>VLOOKUP($A$1858,Raport1!$B$8:$T$280,11)</f>
        <v>82</v>
      </c>
      <c r="L1858" s="83">
        <f>VLOOKUP($A$1858,Raport1!$B$8:$T$280,12)</f>
        <v>82</v>
      </c>
      <c r="M1858" s="83">
        <f>VLOOKUP($A$1858,Raport1!$B$8:$T$280,13)</f>
        <v>76.5</v>
      </c>
      <c r="N1858" s="83">
        <f>VLOOKUP($A$1858,Raport1!$B$8:$T$280,14)</f>
        <v>80.5</v>
      </c>
      <c r="O1858" s="83">
        <f>VLOOKUP($A$1858,Raport1!$B$8:$T$280,15)</f>
        <v>77.5</v>
      </c>
      <c r="P1858" s="83">
        <f>VLOOKUP($A$1858,Raport1!$B$8:$T$280,16)</f>
        <v>78.5</v>
      </c>
      <c r="Q1858" s="83">
        <f>VLOOKUP($A$1858,Raport1!$B$8:$T$280,17)</f>
        <v>78.5</v>
      </c>
      <c r="R1858" s="83">
        <f>VLOOKUP($A$1858,Raport1!$B$8:$T$280,18)</f>
        <v>79</v>
      </c>
      <c r="S1858" s="80">
        <f t="shared" ref="S1858:S1863" si="1024">SUM(D1858:R1858)</f>
        <v>1179.5</v>
      </c>
      <c r="T1858" s="80">
        <f t="shared" ref="T1858:T1866" si="1025">ROUND(S1858/COUNT(D1858:R1858),2)</f>
        <v>78.63</v>
      </c>
      <c r="U1858" s="337" t="s">
        <v>203</v>
      </c>
      <c r="V1858" s="340" t="s">
        <v>33</v>
      </c>
    </row>
    <row r="1859" spans="1:22" ht="15" customHeight="1">
      <c r="A1859" s="361"/>
      <c r="B1859" s="26"/>
      <c r="C1859" s="35" t="s">
        <v>35</v>
      </c>
      <c r="D1859" s="84">
        <f>VLOOKUP($A$1858,Raport2!$B$8:$T$280,4)</f>
        <v>80</v>
      </c>
      <c r="E1859" s="84">
        <f>VLOOKUP($A$1858,Raport2!$B$8:$T$280,5)</f>
        <v>80.5</v>
      </c>
      <c r="F1859" s="84">
        <f>VLOOKUP($A$1858,Raport2!$B$8:$T$280,6)</f>
        <v>84.5</v>
      </c>
      <c r="G1859" s="84">
        <f>VLOOKUP($A$1858,Raport2!$B$8:$T$280,7)</f>
        <v>76</v>
      </c>
      <c r="H1859" s="84">
        <f>VLOOKUP($A$1858,Raport2!$B$8:$T$280,8)</f>
        <v>78</v>
      </c>
      <c r="I1859" s="84">
        <f>VLOOKUP($A$1858,Raport2!$B$8:$T$280,9)</f>
        <v>80</v>
      </c>
      <c r="J1859" s="84">
        <f>VLOOKUP($A$1858,Raport2!$B$8:$T$280,10)</f>
        <v>86.5</v>
      </c>
      <c r="K1859" s="84">
        <f>VLOOKUP($A$1858,Raport2!$B$8:$T$280,11)</f>
        <v>84</v>
      </c>
      <c r="L1859" s="84">
        <f>VLOOKUP($A$1858,Raport2!$B$8:$T$280,12)</f>
        <v>84</v>
      </c>
      <c r="M1859" s="84">
        <f>VLOOKUP($A$1858,Raport2!$B$8:$T$280,13)</f>
        <v>76.5</v>
      </c>
      <c r="N1859" s="84">
        <f>VLOOKUP($A$1858,Raport2!$B$8:$T$280,14)</f>
        <v>84.5</v>
      </c>
      <c r="O1859" s="84">
        <f>VLOOKUP($A$1858,Raport2!$B$8:$T$280,15)</f>
        <v>79</v>
      </c>
      <c r="P1859" s="84">
        <f>VLOOKUP($A$1858,Raport2!$B$8:$T$280,16)</f>
        <v>81.5</v>
      </c>
      <c r="Q1859" s="84">
        <f>VLOOKUP($A$1858,Raport2!$B$8:$T$280,17)</f>
        <v>79.5</v>
      </c>
      <c r="R1859" s="84">
        <f>VLOOKUP($A$1858,Raport2!$B$8:$T$280,18)</f>
        <v>83</v>
      </c>
      <c r="S1859" s="38">
        <f t="shared" si="1024"/>
        <v>1217.5</v>
      </c>
      <c r="T1859" s="38">
        <f t="shared" si="1025"/>
        <v>81.17</v>
      </c>
      <c r="U1859" s="375"/>
      <c r="V1859" s="340"/>
    </row>
    <row r="1860" spans="1:22" ht="15" customHeight="1">
      <c r="A1860" s="361"/>
      <c r="B1860" s="342" t="str">
        <f>VLOOKUP($A$1858,PresensiMIPA!$A$7:$W$360,7)</f>
        <v>ANDINI MAULIDININGSIH</v>
      </c>
      <c r="C1860" s="35" t="s">
        <v>22</v>
      </c>
      <c r="D1860" s="84">
        <f>VLOOKUP($A$1858,Raport3!$B$8:$T$280,4)</f>
        <v>84.5</v>
      </c>
      <c r="E1860" s="84">
        <f>VLOOKUP($A$1858,Raport3!$B$8:$T$280,5)</f>
        <v>85</v>
      </c>
      <c r="F1860" s="84">
        <f>VLOOKUP($A$1858,Raport3!$B$8:$T$280,6)</f>
        <v>85</v>
      </c>
      <c r="G1860" s="84">
        <f>VLOOKUP($A$1858,Raport3!$B$8:$T$280,7)</f>
        <v>80.5</v>
      </c>
      <c r="H1860" s="84">
        <f>VLOOKUP($A$1858,Raport3!$B$8:$T$280,8)</f>
        <v>88.5</v>
      </c>
      <c r="I1860" s="84">
        <f>VLOOKUP($A$1858,Raport3!$B$8:$T$280,9)</f>
        <v>85.5</v>
      </c>
      <c r="J1860" s="84">
        <f>VLOOKUP($A$1858,Raport3!$B$8:$T$280,10)</f>
        <v>87.5</v>
      </c>
      <c r="K1860" s="84">
        <f>VLOOKUP($A$1858,Raport3!$B$8:$T$280,11)</f>
        <v>84.5</v>
      </c>
      <c r="L1860" s="84">
        <f>VLOOKUP($A$1858,Raport3!$B$8:$T$280,12)</f>
        <v>85</v>
      </c>
      <c r="M1860" s="84">
        <f>VLOOKUP($A$1858,Raport3!$B$8:$T$280,13)</f>
        <v>83</v>
      </c>
      <c r="N1860" s="84">
        <f>VLOOKUP($A$1858,Raport3!$B$8:$T$280,14)</f>
        <v>85</v>
      </c>
      <c r="O1860" s="84">
        <f>VLOOKUP($A$1858,Raport3!$B$8:$T$280,15)</f>
        <v>78.5</v>
      </c>
      <c r="P1860" s="84">
        <f>VLOOKUP($A$1858,Raport3!$B$8:$T$280,16)</f>
        <v>81</v>
      </c>
      <c r="Q1860" s="84">
        <f>VLOOKUP($A$1858,Raport3!$B$8:$T$280,17)</f>
        <v>82</v>
      </c>
      <c r="R1860" s="84">
        <f>VLOOKUP($A$1858,Raport3!$B$8:$T$280,18)</f>
        <v>85</v>
      </c>
      <c r="S1860" s="38">
        <f t="shared" si="1024"/>
        <v>1260.5</v>
      </c>
      <c r="T1860" s="38">
        <f t="shared" si="1025"/>
        <v>84.03</v>
      </c>
      <c r="U1860" s="375"/>
      <c r="V1860" s="340"/>
    </row>
    <row r="1861" spans="1:22" ht="15" customHeight="1">
      <c r="A1861" s="361"/>
      <c r="B1861" s="342"/>
      <c r="C1861" s="35" t="s">
        <v>23</v>
      </c>
      <c r="D1861" s="84">
        <f>VLOOKUP($A$1858,Raport4!$B$8:$T$255,4)</f>
        <v>83.5</v>
      </c>
      <c r="E1861" s="84">
        <f>VLOOKUP($A$1858,Raport4!$B$8:$T$255,5)</f>
        <v>90</v>
      </c>
      <c r="F1861" s="84">
        <f>VLOOKUP($A$1858,Raport4!$B$8:$T$255,6)</f>
        <v>85</v>
      </c>
      <c r="G1861" s="84">
        <f>VLOOKUP($A$1858,Raport4!$B$8:$T$255,7)</f>
        <v>82</v>
      </c>
      <c r="H1861" s="84">
        <f>VLOOKUP($A$1858,Raport4!$B$8:$T$255,8)</f>
        <v>90</v>
      </c>
      <c r="I1861" s="84">
        <f>VLOOKUP($A$1858,Raport4!$B$8:$T$255,9)</f>
        <v>87</v>
      </c>
      <c r="J1861" s="84">
        <f>VLOOKUP($A$1858,Raport4!$B$8:$T$255,10)</f>
        <v>93.5</v>
      </c>
      <c r="K1861" s="84">
        <f>VLOOKUP($A$1858,Raport4!$B$8:$T$255,11)</f>
        <v>86</v>
      </c>
      <c r="L1861" s="84">
        <f>VLOOKUP($A$1858,Raport4!$B$8:$T$255,12)</f>
        <v>88.5</v>
      </c>
      <c r="M1861" s="84">
        <f>VLOOKUP($A$1858,Raport4!$B$8:$T$255,12)</f>
        <v>88.5</v>
      </c>
      <c r="N1861" s="84">
        <f>VLOOKUP($A$1858,Raport4!$B$8:$T$255,14)</f>
        <v>87</v>
      </c>
      <c r="O1861" s="84">
        <f>VLOOKUP($A$1858,Raport4!$B$8:$T$255,15)</f>
        <v>79.5</v>
      </c>
      <c r="P1861" s="84">
        <f>VLOOKUP($A$1858,Raport4!$B$8:$T$255,16)</f>
        <v>84</v>
      </c>
      <c r="Q1861" s="84">
        <f>VLOOKUP($A$1858,Raport4!$B$8:$T$255,17)</f>
        <v>81</v>
      </c>
      <c r="R1861" s="84">
        <f>VLOOKUP($A$1858,Raport4!$B$8:$T$255,18)</f>
        <v>87</v>
      </c>
      <c r="S1861" s="38">
        <f t="shared" si="1024"/>
        <v>1292.5</v>
      </c>
      <c r="T1861" s="38">
        <f t="shared" si="1025"/>
        <v>86.17</v>
      </c>
      <c r="U1861" s="375"/>
      <c r="V1861" s="340"/>
    </row>
    <row r="1862" spans="1:22" ht="15" customHeight="1">
      <c r="A1862" s="361"/>
      <c r="B1862" s="77" t="str">
        <f>VLOOKUP($A$1858,PresensiMIPA!$A$7:$W$360,4)</f>
        <v>3526017004040004</v>
      </c>
      <c r="C1862" s="35" t="s">
        <v>24</v>
      </c>
      <c r="D1862" s="84">
        <f>VLOOKUP($A$1858,Raport5!$B$8:$T$280,4)</f>
        <v>87</v>
      </c>
      <c r="E1862" s="84">
        <f>VLOOKUP($A$1858,Raport5!$B$8:$T$280,5)</f>
        <v>92.5</v>
      </c>
      <c r="F1862" s="84">
        <f>VLOOKUP($A$1858,Raport5!$B$8:$T$280,6)</f>
        <v>90.5</v>
      </c>
      <c r="G1862" s="84">
        <f>VLOOKUP($A$1858,Raport5!$B$8:$T$280,7)</f>
        <v>87</v>
      </c>
      <c r="H1862" s="84">
        <f>VLOOKUP($A$1858,Raport5!$B$8:$T$280,8)</f>
        <v>91</v>
      </c>
      <c r="I1862" s="84">
        <f>VLOOKUP($A$1858,Raport5!$B$8:$T$280,9)</f>
        <v>87</v>
      </c>
      <c r="J1862" s="84">
        <f>VLOOKUP($A$1858,Raport5!$B$8:$T$280,10)</f>
        <v>95</v>
      </c>
      <c r="K1862" s="84">
        <f>VLOOKUP($A$1858,Raport5!$B$8:$T$280,11)</f>
        <v>92</v>
      </c>
      <c r="L1862" s="84">
        <f>VLOOKUP($A$1858,Raport5!$B$8:$T$280,12)</f>
        <v>88.5</v>
      </c>
      <c r="M1862" s="84">
        <f>VLOOKUP($A$1858,Raport5!$B$8:$T$280,13)</f>
        <v>85</v>
      </c>
      <c r="N1862" s="84">
        <f>VLOOKUP($A$1858,Raport5!$B$8:$T$280,14)</f>
        <v>88</v>
      </c>
      <c r="O1862" s="84">
        <f>VLOOKUP($A$1858,Raport5!$B$8:$T$280,15)</f>
        <v>82.5</v>
      </c>
      <c r="P1862" s="84">
        <f>VLOOKUP($A$1858,Raport5!$B$8:$T$280,16)</f>
        <v>83</v>
      </c>
      <c r="Q1862" s="84">
        <f>VLOOKUP($A$1858,Raport5!$B$8:$T$280,17)</f>
        <v>81</v>
      </c>
      <c r="R1862" s="84">
        <f>VLOOKUP($A$1858,Raport5!$B$8:$T$280,18)</f>
        <v>85</v>
      </c>
      <c r="S1862" s="38">
        <f t="shared" si="1024"/>
        <v>1315</v>
      </c>
      <c r="T1862" s="38">
        <f t="shared" si="1025"/>
        <v>87.67</v>
      </c>
      <c r="U1862" s="375"/>
      <c r="V1862" s="340"/>
    </row>
    <row r="1863" spans="1:22" ht="15" customHeight="1">
      <c r="A1863" s="361"/>
      <c r="B1863" s="78">
        <f>VLOOKUP($A$1858,PresensiMIPA!$A$7:$W$360,2)</f>
        <v>12171</v>
      </c>
      <c r="C1863" s="35" t="s">
        <v>67</v>
      </c>
      <c r="D1863" s="84">
        <f>VLOOKUP($A$1858,Raport6!$B$8:$T$280,4)</f>
        <v>92</v>
      </c>
      <c r="E1863" s="84">
        <f>VLOOKUP($A$1858,Raport6!$B$8:$T$280,5)</f>
        <v>94</v>
      </c>
      <c r="F1863" s="84">
        <f>VLOOKUP($A$1858,Raport6!$B$8:$T$280,6)</f>
        <v>90.5</v>
      </c>
      <c r="G1863" s="84">
        <f>VLOOKUP($A$1858,Raport6!$B$8:$T$280,7)</f>
        <v>88.5</v>
      </c>
      <c r="H1863" s="84">
        <f>VLOOKUP($A$1858,Raport6!$B$8:$T$280,8)</f>
        <v>91.5</v>
      </c>
      <c r="I1863" s="84">
        <f>VLOOKUP($A$1858,Raport6!$B$8:$T$280,9)</f>
        <v>88</v>
      </c>
      <c r="J1863" s="84">
        <f>VLOOKUP($A$1858,Raport6!$B$8:$T$280,10)</f>
        <v>97</v>
      </c>
      <c r="K1863" s="84">
        <f>VLOOKUP($A$1858,Raport6!$B$8:$T$280,11)</f>
        <v>95.5</v>
      </c>
      <c r="L1863" s="84">
        <f>VLOOKUP($A$1858,Raport6!$B$8:$T$280,12)</f>
        <v>90</v>
      </c>
      <c r="M1863" s="84">
        <f>VLOOKUP($A$1858,Raport6!$B$8:$T$280,13)</f>
        <v>90</v>
      </c>
      <c r="N1863" s="84">
        <f>VLOOKUP($A$1858,Raport6!$B$8:$T$280,14)</f>
        <v>86</v>
      </c>
      <c r="O1863" s="84">
        <f>VLOOKUP($A$1858,Raport6!$B$8:$T$280,15)</f>
        <v>86</v>
      </c>
      <c r="P1863" s="84">
        <f>VLOOKUP($A$1858,Raport6!$B$8:$T$280,16)</f>
        <v>83</v>
      </c>
      <c r="Q1863" s="84">
        <f>VLOOKUP($A$1858,Raport6!$B$8:$T$280,17)</f>
        <v>85</v>
      </c>
      <c r="R1863" s="84">
        <f>VLOOKUP($A$1858,Raport6!$B$8:$T$280,18)</f>
        <v>87.5</v>
      </c>
      <c r="S1863" s="38">
        <f t="shared" si="1024"/>
        <v>1344.5</v>
      </c>
      <c r="T1863" s="38">
        <f t="shared" si="1025"/>
        <v>89.63</v>
      </c>
      <c r="U1863" s="375"/>
      <c r="V1863" s="340"/>
    </row>
    <row r="1864" spans="1:22" ht="15" customHeight="1">
      <c r="A1864" s="361"/>
      <c r="B1864" s="78" t="str">
        <f>VLOOKUP($A$1858,PresensiMIPA!$A$7:$W$360,3)</f>
        <v>0047334957</v>
      </c>
      <c r="C1864" s="28" t="s">
        <v>21</v>
      </c>
      <c r="D1864" s="40">
        <f t="shared" ref="D1864:S1864" si="1026">ROUND(((D1858+D1859+D1860+D1861+D1862+D1863)/6),2)</f>
        <v>84.08</v>
      </c>
      <c r="E1864" s="40">
        <f t="shared" si="1026"/>
        <v>86.83</v>
      </c>
      <c r="F1864" s="40">
        <f t="shared" si="1026"/>
        <v>86.5</v>
      </c>
      <c r="G1864" s="40">
        <f t="shared" si="1026"/>
        <v>80.92</v>
      </c>
      <c r="H1864" s="40">
        <f t="shared" si="1026"/>
        <v>85.67</v>
      </c>
      <c r="I1864" s="40">
        <f t="shared" si="1026"/>
        <v>84.08</v>
      </c>
      <c r="J1864" s="40">
        <f t="shared" si="1026"/>
        <v>90.17</v>
      </c>
      <c r="K1864" s="40">
        <f t="shared" si="1026"/>
        <v>87.33</v>
      </c>
      <c r="L1864" s="40">
        <f t="shared" si="1026"/>
        <v>86.33</v>
      </c>
      <c r="M1864" s="40">
        <f t="shared" ref="M1864" si="1027">ROUND(((M1858+M1859+M1860+M1861+M1862+M1863)/6),2)</f>
        <v>83.25</v>
      </c>
      <c r="N1864" s="40">
        <f t="shared" si="1026"/>
        <v>85.17</v>
      </c>
      <c r="O1864" s="40">
        <f t="shared" si="1026"/>
        <v>80.5</v>
      </c>
      <c r="P1864" s="40">
        <f t="shared" si="1026"/>
        <v>81.83</v>
      </c>
      <c r="Q1864" s="40">
        <f t="shared" si="1026"/>
        <v>81.17</v>
      </c>
      <c r="R1864" s="40">
        <f t="shared" si="1026"/>
        <v>84.42</v>
      </c>
      <c r="S1864" s="39">
        <f t="shared" si="1026"/>
        <v>1268.25</v>
      </c>
      <c r="T1864" s="40">
        <f t="shared" si="1025"/>
        <v>84.55</v>
      </c>
      <c r="U1864" s="375"/>
      <c r="V1864" s="340"/>
    </row>
    <row r="1865" spans="1:22" ht="15" customHeight="1">
      <c r="A1865" s="361"/>
      <c r="B1865" s="78"/>
      <c r="C1865" s="28" t="s">
        <v>206</v>
      </c>
      <c r="D1865" s="79">
        <f>VLOOKUP($A$1858,'Nilai USP'!$B$8:$T$280,4)</f>
        <v>99</v>
      </c>
      <c r="E1865" s="79">
        <f>VLOOKUP($A$1858,'Nilai USP'!$B$8:$T$280,5)</f>
        <v>86.92307692307692</v>
      </c>
      <c r="F1865" s="79">
        <f>VLOOKUP($A$1858,'Nilai USP'!$B$8:$T$280,6)</f>
        <v>88</v>
      </c>
      <c r="G1865" s="79">
        <f>VLOOKUP($A$1858,'Nilai USP'!$B$8:$T$280,7)</f>
        <v>85</v>
      </c>
      <c r="H1865" s="79">
        <f>VLOOKUP($A$1858,'Nilai USP'!$B$8:$T$280,8)</f>
        <v>83</v>
      </c>
      <c r="I1865" s="79">
        <f>VLOOKUP($A$1858,'Nilai USP'!$B$8:$T$280,9)</f>
        <v>92</v>
      </c>
      <c r="J1865" s="79">
        <f>VLOOKUP($A$1858,'Nilai USP'!$B$8:$T$280,10)</f>
        <v>95</v>
      </c>
      <c r="K1865" s="79">
        <f>VLOOKUP($A$1858,'Nilai USP'!$B$8:$T$280,11)</f>
        <v>95</v>
      </c>
      <c r="L1865" s="79">
        <f>VLOOKUP($A$1858,'Nilai USP'!$B$8:$T$280,12)</f>
        <v>86</v>
      </c>
      <c r="M1865" s="79">
        <f>VLOOKUP($A$1858,'Nilai USP'!$B$8:$T$280,13)</f>
        <v>91.176470588235304</v>
      </c>
      <c r="N1865" s="79">
        <f>VLOOKUP($A$1858,'Nilai USP'!$B$8:$T$280,14)</f>
        <v>79</v>
      </c>
      <c r="O1865" s="79">
        <f>VLOOKUP($A$1858,'Nilai USP'!$B$8:$T$280,15)</f>
        <v>70</v>
      </c>
      <c r="P1865" s="79">
        <f>VLOOKUP($A$1858,'Nilai USP'!$B$8:$T$280,16)</f>
        <v>84</v>
      </c>
      <c r="Q1865" s="79">
        <f>VLOOKUP($A$1858,'Nilai USP'!$B$8:$T$280,17)</f>
        <v>82</v>
      </c>
      <c r="R1865" s="79">
        <f>VLOOKUP($A$1858,'Nilai USP'!$B$8:$T$280,18)</f>
        <v>85</v>
      </c>
      <c r="S1865" s="38">
        <f>SUM(D1865:R1865)</f>
        <v>1301.0995475113123</v>
      </c>
      <c r="T1865" s="38">
        <f t="shared" si="1025"/>
        <v>86.74</v>
      </c>
      <c r="U1865" s="375"/>
      <c r="V1865" s="340"/>
    </row>
    <row r="1866" spans="1:22" ht="15" customHeight="1" thickBot="1">
      <c r="A1866" s="362"/>
      <c r="B1866" s="29"/>
      <c r="C1866" s="37" t="s">
        <v>205</v>
      </c>
      <c r="D1866" s="41">
        <f t="shared" ref="D1866:R1866" si="1028">ROUND((D1864*$V$6+D1865*$V$7),0)</f>
        <v>92</v>
      </c>
      <c r="E1866" s="41">
        <f t="shared" si="1028"/>
        <v>87</v>
      </c>
      <c r="F1866" s="41">
        <f t="shared" si="1028"/>
        <v>87</v>
      </c>
      <c r="G1866" s="41">
        <f t="shared" si="1028"/>
        <v>83</v>
      </c>
      <c r="H1866" s="41">
        <f t="shared" si="1028"/>
        <v>84</v>
      </c>
      <c r="I1866" s="41">
        <f t="shared" si="1028"/>
        <v>88</v>
      </c>
      <c r="J1866" s="41">
        <f t="shared" si="1028"/>
        <v>93</v>
      </c>
      <c r="K1866" s="41">
        <f t="shared" si="1028"/>
        <v>91</v>
      </c>
      <c r="L1866" s="41">
        <f t="shared" si="1028"/>
        <v>86</v>
      </c>
      <c r="M1866" s="41">
        <f t="shared" si="1028"/>
        <v>87</v>
      </c>
      <c r="N1866" s="41">
        <f t="shared" si="1028"/>
        <v>82</v>
      </c>
      <c r="O1866" s="41">
        <f t="shared" si="1028"/>
        <v>75</v>
      </c>
      <c r="P1866" s="41">
        <f t="shared" si="1028"/>
        <v>83</v>
      </c>
      <c r="Q1866" s="41">
        <f t="shared" si="1028"/>
        <v>82</v>
      </c>
      <c r="R1866" s="41">
        <f t="shared" si="1028"/>
        <v>85</v>
      </c>
      <c r="S1866" s="41">
        <f>SUM(D1866:R1866)</f>
        <v>1285</v>
      </c>
      <c r="T1866" s="41">
        <f t="shared" si="1025"/>
        <v>85.67</v>
      </c>
      <c r="U1866" s="376"/>
      <c r="V1866" s="341"/>
    </row>
    <row r="1867" spans="1:22" ht="15" customHeight="1" thickTop="1">
      <c r="A1867" s="377">
        <v>207</v>
      </c>
      <c r="B1867" s="26"/>
      <c r="C1867" s="34" t="s">
        <v>34</v>
      </c>
      <c r="D1867" s="83">
        <f>VLOOKUP($A$1867,Raport1!$B$8:$T$280,4)</f>
        <v>77</v>
      </c>
      <c r="E1867" s="83">
        <f>VLOOKUP($A$1867,Raport1!$B$8:$T$280,5)</f>
        <v>77.5</v>
      </c>
      <c r="F1867" s="83">
        <f>VLOOKUP($A$1867,Raport1!$B$8:$T$280,6)</f>
        <v>82</v>
      </c>
      <c r="G1867" s="83">
        <f>VLOOKUP($A$1867,Raport1!$B$8:$T$280,7)</f>
        <v>70.5</v>
      </c>
      <c r="H1867" s="83">
        <f>VLOOKUP($A$1867,Raport1!$B$8:$T$280,8)</f>
        <v>72.5</v>
      </c>
      <c r="I1867" s="83">
        <f>VLOOKUP($A$1867,Raport1!$B$8:$T$280,9)</f>
        <v>78</v>
      </c>
      <c r="J1867" s="83">
        <f>VLOOKUP($A$1867,Raport1!$B$8:$T$280,10)</f>
        <v>85</v>
      </c>
      <c r="K1867" s="83">
        <f>VLOOKUP($A$1867,Raport1!$B$8:$T$280,11)</f>
        <v>81.5</v>
      </c>
      <c r="L1867" s="83">
        <f>VLOOKUP($A$1867,Raport1!$B$8:$T$280,12)</f>
        <v>79.5</v>
      </c>
      <c r="M1867" s="83">
        <f>VLOOKUP($A$1867,Raport1!$B$8:$T$280,13)</f>
        <v>75</v>
      </c>
      <c r="N1867" s="83">
        <f>VLOOKUP($A$1867,Raport1!$B$8:$T$280,14)</f>
        <v>75.5</v>
      </c>
      <c r="O1867" s="83">
        <f>VLOOKUP($A$1867,Raport1!$B$8:$T$280,15)</f>
        <v>80.5</v>
      </c>
      <c r="P1867" s="83">
        <f>VLOOKUP($A$1867,Raport1!$B$8:$T$280,16)</f>
        <v>79</v>
      </c>
      <c r="Q1867" s="83">
        <f>VLOOKUP($A$1867,Raport1!$B$8:$T$280,17)</f>
        <v>79</v>
      </c>
      <c r="R1867" s="83">
        <f>VLOOKUP($A$1867,Raport1!$B$8:$T$280,18)</f>
        <v>78.5</v>
      </c>
      <c r="S1867" s="80">
        <f t="shared" ref="S1867:S1872" si="1029">SUM(D1867:R1867)</f>
        <v>1171</v>
      </c>
      <c r="T1867" s="80">
        <f t="shared" ref="T1867:T1875" si="1030">ROUND(S1867/COUNT(D1867:R1867),2)</f>
        <v>78.069999999999993</v>
      </c>
      <c r="U1867" s="337" t="s">
        <v>203</v>
      </c>
      <c r="V1867" s="340" t="s">
        <v>33</v>
      </c>
    </row>
    <row r="1868" spans="1:22" ht="15" customHeight="1">
      <c r="A1868" s="361"/>
      <c r="B1868" s="26"/>
      <c r="C1868" s="35" t="s">
        <v>35</v>
      </c>
      <c r="D1868" s="84">
        <f>VLOOKUP($A$1867,Raport2!$B$8:$T$280,4)</f>
        <v>79.5</v>
      </c>
      <c r="E1868" s="84">
        <f>VLOOKUP($A$1867,Raport2!$B$8:$T$280,5)</f>
        <v>77.5</v>
      </c>
      <c r="F1868" s="84">
        <f>VLOOKUP($A$1867,Raport2!$B$8:$T$280,6)</f>
        <v>82.5</v>
      </c>
      <c r="G1868" s="84">
        <f>VLOOKUP($A$1867,Raport2!$B$8:$T$280,7)</f>
        <v>74</v>
      </c>
      <c r="H1868" s="84">
        <f>VLOOKUP($A$1867,Raport2!$B$8:$T$280,8)</f>
        <v>80</v>
      </c>
      <c r="I1868" s="84">
        <f>VLOOKUP($A$1867,Raport2!$B$8:$T$280,9)</f>
        <v>80.5</v>
      </c>
      <c r="J1868" s="84">
        <f>VLOOKUP($A$1867,Raport2!$B$8:$T$280,10)</f>
        <v>86.5</v>
      </c>
      <c r="K1868" s="84">
        <f>VLOOKUP($A$1867,Raport2!$B$8:$T$280,11)</f>
        <v>83</v>
      </c>
      <c r="L1868" s="84">
        <f>VLOOKUP($A$1867,Raport2!$B$8:$T$280,12)</f>
        <v>82</v>
      </c>
      <c r="M1868" s="84">
        <f>VLOOKUP($A$1867,Raport2!$B$8:$T$280,13)</f>
        <v>75.5</v>
      </c>
      <c r="N1868" s="84">
        <f>VLOOKUP($A$1867,Raport2!$B$8:$T$280,14)</f>
        <v>84.5</v>
      </c>
      <c r="O1868" s="84">
        <f>VLOOKUP($A$1867,Raport2!$B$8:$T$280,15)</f>
        <v>80</v>
      </c>
      <c r="P1868" s="84">
        <f>VLOOKUP($A$1867,Raport2!$B$8:$T$280,16)</f>
        <v>81</v>
      </c>
      <c r="Q1868" s="84">
        <f>VLOOKUP($A$1867,Raport2!$B$8:$T$280,17)</f>
        <v>78.5</v>
      </c>
      <c r="R1868" s="84">
        <f>VLOOKUP($A$1867,Raport2!$B$8:$T$280,18)</f>
        <v>82</v>
      </c>
      <c r="S1868" s="38">
        <f t="shared" si="1029"/>
        <v>1207</v>
      </c>
      <c r="T1868" s="38">
        <f t="shared" si="1030"/>
        <v>80.47</v>
      </c>
      <c r="U1868" s="375"/>
      <c r="V1868" s="340"/>
    </row>
    <row r="1869" spans="1:22" ht="15" customHeight="1">
      <c r="A1869" s="361"/>
      <c r="B1869" s="342" t="str">
        <f>VLOOKUP($A$1867,PresensiMIPA!$A$7:$W$360,7)</f>
        <v>ARNAS JAKA NURYASIN</v>
      </c>
      <c r="C1869" s="35" t="s">
        <v>22</v>
      </c>
      <c r="D1869" s="84">
        <f>VLOOKUP($A$1867,Raport3!$B$8:$T$280,4)</f>
        <v>82</v>
      </c>
      <c r="E1869" s="84">
        <f>VLOOKUP($A$1867,Raport3!$B$8:$T$280,5)</f>
        <v>79</v>
      </c>
      <c r="F1869" s="84">
        <f>VLOOKUP($A$1867,Raport3!$B$8:$T$280,6)</f>
        <v>84</v>
      </c>
      <c r="G1869" s="84">
        <f>VLOOKUP($A$1867,Raport3!$B$8:$T$280,7)</f>
        <v>80.5</v>
      </c>
      <c r="H1869" s="84">
        <f>VLOOKUP($A$1867,Raport3!$B$8:$T$280,8)</f>
        <v>87</v>
      </c>
      <c r="I1869" s="84">
        <f>VLOOKUP($A$1867,Raport3!$B$8:$T$280,9)</f>
        <v>83</v>
      </c>
      <c r="J1869" s="84">
        <f>VLOOKUP($A$1867,Raport3!$B$8:$T$280,10)</f>
        <v>88</v>
      </c>
      <c r="K1869" s="84">
        <f>VLOOKUP($A$1867,Raport3!$B$8:$T$280,11)</f>
        <v>86.5</v>
      </c>
      <c r="L1869" s="84">
        <f>VLOOKUP($A$1867,Raport3!$B$8:$T$280,12)</f>
        <v>85</v>
      </c>
      <c r="M1869" s="84">
        <f>VLOOKUP($A$1867,Raport3!$B$8:$T$280,13)</f>
        <v>80</v>
      </c>
      <c r="N1869" s="84">
        <f>VLOOKUP($A$1867,Raport3!$B$8:$T$280,14)</f>
        <v>84.5</v>
      </c>
      <c r="O1869" s="84">
        <f>VLOOKUP($A$1867,Raport3!$B$8:$T$280,15)</f>
        <v>77</v>
      </c>
      <c r="P1869" s="84">
        <f>VLOOKUP($A$1867,Raport3!$B$8:$T$280,16)</f>
        <v>83</v>
      </c>
      <c r="Q1869" s="84">
        <f>VLOOKUP($A$1867,Raport3!$B$8:$T$280,17)</f>
        <v>82</v>
      </c>
      <c r="R1869" s="84">
        <f>VLOOKUP($A$1867,Raport3!$B$8:$T$280,18)</f>
        <v>83</v>
      </c>
      <c r="S1869" s="38">
        <f t="shared" si="1029"/>
        <v>1244.5</v>
      </c>
      <c r="T1869" s="38">
        <f t="shared" si="1030"/>
        <v>82.97</v>
      </c>
      <c r="U1869" s="375"/>
      <c r="V1869" s="340"/>
    </row>
    <row r="1870" spans="1:22" ht="15" customHeight="1">
      <c r="A1870" s="361"/>
      <c r="B1870" s="342"/>
      <c r="C1870" s="35" t="s">
        <v>23</v>
      </c>
      <c r="D1870" s="84">
        <f>VLOOKUP($A$1867,Raport4!$B$8:$T$255,4)</f>
        <v>81.5</v>
      </c>
      <c r="E1870" s="84">
        <f>VLOOKUP($A$1867,Raport4!$B$8:$T$255,5)</f>
        <v>82</v>
      </c>
      <c r="F1870" s="84">
        <f>VLOOKUP($A$1867,Raport4!$B$8:$T$255,6)</f>
        <v>83.5</v>
      </c>
      <c r="G1870" s="84">
        <f>VLOOKUP($A$1867,Raport4!$B$8:$T$255,7)</f>
        <v>81</v>
      </c>
      <c r="H1870" s="84">
        <f>VLOOKUP($A$1867,Raport4!$B$8:$T$255,8)</f>
        <v>87</v>
      </c>
      <c r="I1870" s="84">
        <f>VLOOKUP($A$1867,Raport4!$B$8:$T$255,9)</f>
        <v>83.5</v>
      </c>
      <c r="J1870" s="84">
        <f>VLOOKUP($A$1867,Raport4!$B$8:$T$255,10)</f>
        <v>92</v>
      </c>
      <c r="K1870" s="84">
        <f>VLOOKUP($A$1867,Raport4!$B$8:$T$255,11)</f>
        <v>88</v>
      </c>
      <c r="L1870" s="84">
        <f>VLOOKUP($A$1867,Raport4!$B$8:$T$255,12)</f>
        <v>85</v>
      </c>
      <c r="M1870" s="84">
        <f>VLOOKUP($A$1867,Raport4!$B$8:$T$255,12)</f>
        <v>85</v>
      </c>
      <c r="N1870" s="84">
        <f>VLOOKUP($A$1867,Raport4!$B$8:$T$255,14)</f>
        <v>88</v>
      </c>
      <c r="O1870" s="84">
        <f>VLOOKUP($A$1867,Raport4!$B$8:$T$255,15)</f>
        <v>82</v>
      </c>
      <c r="P1870" s="84">
        <f>VLOOKUP($A$1867,Raport4!$B$8:$T$255,16)</f>
        <v>84</v>
      </c>
      <c r="Q1870" s="84">
        <f>VLOOKUP($A$1867,Raport4!$B$8:$T$255,17)</f>
        <v>81</v>
      </c>
      <c r="R1870" s="84">
        <f>VLOOKUP($A$1867,Raport4!$B$8:$T$255,18)</f>
        <v>85</v>
      </c>
      <c r="S1870" s="38">
        <f t="shared" si="1029"/>
        <v>1268.5</v>
      </c>
      <c r="T1870" s="38">
        <f t="shared" si="1030"/>
        <v>84.57</v>
      </c>
      <c r="U1870" s="375"/>
      <c r="V1870" s="340"/>
    </row>
    <row r="1871" spans="1:22" ht="15" customHeight="1">
      <c r="A1871" s="361"/>
      <c r="B1871" s="77" t="str">
        <f>VLOOKUP($A$1867,PresensiMIPA!$A$7:$W$360,4)</f>
        <v>3526031906030005</v>
      </c>
      <c r="C1871" s="35" t="s">
        <v>24</v>
      </c>
      <c r="D1871" s="84">
        <f>VLOOKUP($A$1867,Raport5!$B$8:$T$280,4)</f>
        <v>87</v>
      </c>
      <c r="E1871" s="84">
        <f>VLOOKUP($A$1867,Raport5!$B$8:$T$280,5)</f>
        <v>86</v>
      </c>
      <c r="F1871" s="84">
        <f>VLOOKUP($A$1867,Raport5!$B$8:$T$280,6)</f>
        <v>81.5</v>
      </c>
      <c r="G1871" s="84">
        <f>VLOOKUP($A$1867,Raport5!$B$8:$T$280,7)</f>
        <v>84</v>
      </c>
      <c r="H1871" s="84">
        <f>VLOOKUP($A$1867,Raport5!$B$8:$T$280,8)</f>
        <v>89.5</v>
      </c>
      <c r="I1871" s="84">
        <f>VLOOKUP($A$1867,Raport5!$B$8:$T$280,9)</f>
        <v>84</v>
      </c>
      <c r="J1871" s="84">
        <f>VLOOKUP($A$1867,Raport5!$B$8:$T$280,10)</f>
        <v>93.5</v>
      </c>
      <c r="K1871" s="84">
        <f>VLOOKUP($A$1867,Raport5!$B$8:$T$280,11)</f>
        <v>91.5</v>
      </c>
      <c r="L1871" s="84">
        <f>VLOOKUP($A$1867,Raport5!$B$8:$T$280,12)</f>
        <v>88.5</v>
      </c>
      <c r="M1871" s="84">
        <f>VLOOKUP($A$1867,Raport5!$B$8:$T$280,13)</f>
        <v>82</v>
      </c>
      <c r="N1871" s="84">
        <f>VLOOKUP($A$1867,Raport5!$B$8:$T$280,14)</f>
        <v>89</v>
      </c>
      <c r="O1871" s="84">
        <f>VLOOKUP($A$1867,Raport5!$B$8:$T$280,15)</f>
        <v>90</v>
      </c>
      <c r="P1871" s="84">
        <f>VLOOKUP($A$1867,Raport5!$B$8:$T$280,16)</f>
        <v>84</v>
      </c>
      <c r="Q1871" s="84">
        <f>VLOOKUP($A$1867,Raport5!$B$8:$T$280,17)</f>
        <v>81</v>
      </c>
      <c r="R1871" s="84">
        <f>VLOOKUP($A$1867,Raport5!$B$8:$T$280,18)</f>
        <v>85</v>
      </c>
      <c r="S1871" s="38">
        <f t="shared" si="1029"/>
        <v>1296.5</v>
      </c>
      <c r="T1871" s="38">
        <f t="shared" si="1030"/>
        <v>86.43</v>
      </c>
      <c r="U1871" s="375"/>
      <c r="V1871" s="340"/>
    </row>
    <row r="1872" spans="1:22" ht="15" customHeight="1">
      <c r="A1872" s="361"/>
      <c r="B1872" s="78">
        <f>VLOOKUP($A$1867,PresensiMIPA!$A$7:$W$360,2)</f>
        <v>12184</v>
      </c>
      <c r="C1872" s="35" t="s">
        <v>67</v>
      </c>
      <c r="D1872" s="84">
        <f>VLOOKUP($A$1867,Raport6!$B$8:$T$280,4)</f>
        <v>92</v>
      </c>
      <c r="E1872" s="84">
        <f>VLOOKUP($A$1867,Raport6!$B$8:$T$280,5)</f>
        <v>89.5</v>
      </c>
      <c r="F1872" s="84">
        <f>VLOOKUP($A$1867,Raport6!$B$8:$T$280,6)</f>
        <v>81.5</v>
      </c>
      <c r="G1872" s="84">
        <f>VLOOKUP($A$1867,Raport6!$B$8:$T$280,7)</f>
        <v>86.5</v>
      </c>
      <c r="H1872" s="84">
        <f>VLOOKUP($A$1867,Raport6!$B$8:$T$280,8)</f>
        <v>89.5</v>
      </c>
      <c r="I1872" s="84">
        <f>VLOOKUP($A$1867,Raport6!$B$8:$T$280,9)</f>
        <v>85</v>
      </c>
      <c r="J1872" s="84">
        <f>VLOOKUP($A$1867,Raport6!$B$8:$T$280,10)</f>
        <v>95.5</v>
      </c>
      <c r="K1872" s="84">
        <f>VLOOKUP($A$1867,Raport6!$B$8:$T$280,11)</f>
        <v>95</v>
      </c>
      <c r="L1872" s="84">
        <f>VLOOKUP($A$1867,Raport6!$B$8:$T$280,12)</f>
        <v>90</v>
      </c>
      <c r="M1872" s="84">
        <f>VLOOKUP($A$1867,Raport6!$B$8:$T$280,13)</f>
        <v>86</v>
      </c>
      <c r="N1872" s="84">
        <f>VLOOKUP($A$1867,Raport6!$B$8:$T$280,14)</f>
        <v>87</v>
      </c>
      <c r="O1872" s="84">
        <f>VLOOKUP($A$1867,Raport6!$B$8:$T$280,15)</f>
        <v>85.5</v>
      </c>
      <c r="P1872" s="84">
        <f>VLOOKUP($A$1867,Raport6!$B$8:$T$280,16)</f>
        <v>84</v>
      </c>
      <c r="Q1872" s="84">
        <f>VLOOKUP($A$1867,Raport6!$B$8:$T$280,17)</f>
        <v>84</v>
      </c>
      <c r="R1872" s="84">
        <f>VLOOKUP($A$1867,Raport6!$B$8:$T$280,18)</f>
        <v>86.5</v>
      </c>
      <c r="S1872" s="38">
        <f t="shared" si="1029"/>
        <v>1317.5</v>
      </c>
      <c r="T1872" s="38">
        <f t="shared" si="1030"/>
        <v>87.83</v>
      </c>
      <c r="U1872" s="375"/>
      <c r="V1872" s="340"/>
    </row>
    <row r="1873" spans="1:22" ht="15" customHeight="1">
      <c r="A1873" s="361"/>
      <c r="B1873" s="78" t="str">
        <f>VLOOKUP($A$1867,PresensiMIPA!$A$7:$W$360,3)</f>
        <v>0039310164</v>
      </c>
      <c r="C1873" s="28" t="s">
        <v>21</v>
      </c>
      <c r="D1873" s="40">
        <f t="shared" ref="D1873:S1873" si="1031">ROUND(((D1867+D1868+D1869+D1870+D1871+D1872)/6),2)</f>
        <v>83.17</v>
      </c>
      <c r="E1873" s="40">
        <f t="shared" si="1031"/>
        <v>81.92</v>
      </c>
      <c r="F1873" s="40">
        <f t="shared" si="1031"/>
        <v>82.5</v>
      </c>
      <c r="G1873" s="40">
        <f t="shared" si="1031"/>
        <v>79.42</v>
      </c>
      <c r="H1873" s="40">
        <f t="shared" si="1031"/>
        <v>84.25</v>
      </c>
      <c r="I1873" s="40">
        <f t="shared" si="1031"/>
        <v>82.33</v>
      </c>
      <c r="J1873" s="40">
        <f t="shared" si="1031"/>
        <v>90.08</v>
      </c>
      <c r="K1873" s="40">
        <f t="shared" si="1031"/>
        <v>87.58</v>
      </c>
      <c r="L1873" s="40">
        <f t="shared" si="1031"/>
        <v>85</v>
      </c>
      <c r="M1873" s="40">
        <f t="shared" ref="M1873" si="1032">ROUND(((M1867+M1868+M1869+M1870+M1871+M1872)/6),2)</f>
        <v>80.58</v>
      </c>
      <c r="N1873" s="40">
        <f t="shared" si="1031"/>
        <v>84.75</v>
      </c>
      <c r="O1873" s="40">
        <f t="shared" si="1031"/>
        <v>82.5</v>
      </c>
      <c r="P1873" s="40">
        <f t="shared" si="1031"/>
        <v>82.5</v>
      </c>
      <c r="Q1873" s="40">
        <f t="shared" si="1031"/>
        <v>80.92</v>
      </c>
      <c r="R1873" s="40">
        <f t="shared" si="1031"/>
        <v>83.33</v>
      </c>
      <c r="S1873" s="39">
        <f t="shared" si="1031"/>
        <v>1250.83</v>
      </c>
      <c r="T1873" s="40">
        <f t="shared" si="1030"/>
        <v>83.39</v>
      </c>
      <c r="U1873" s="375"/>
      <c r="V1873" s="340"/>
    </row>
    <row r="1874" spans="1:22" ht="15" customHeight="1">
      <c r="A1874" s="361"/>
      <c r="B1874" s="78"/>
      <c r="C1874" s="28" t="s">
        <v>206</v>
      </c>
      <c r="D1874" s="79">
        <f>VLOOKUP($A$1867,'Nilai USP'!$B$8:$T$280,4)</f>
        <v>96</v>
      </c>
      <c r="E1874" s="79">
        <f>VLOOKUP($A$1867,'Nilai USP'!$B$8:$T$280,5)</f>
        <v>86.15384615384616</v>
      </c>
      <c r="F1874" s="79">
        <f>VLOOKUP($A$1867,'Nilai USP'!$B$8:$T$280,6)</f>
        <v>92</v>
      </c>
      <c r="G1874" s="79">
        <f>VLOOKUP($A$1867,'Nilai USP'!$B$8:$T$280,7)</f>
        <v>85</v>
      </c>
      <c r="H1874" s="79">
        <f>VLOOKUP($A$1867,'Nilai USP'!$B$8:$T$280,8)</f>
        <v>86</v>
      </c>
      <c r="I1874" s="79">
        <f>VLOOKUP($A$1867,'Nilai USP'!$B$8:$T$280,9)</f>
        <v>91</v>
      </c>
      <c r="J1874" s="79">
        <f>VLOOKUP($A$1867,'Nilai USP'!$B$8:$T$280,10)</f>
        <v>90</v>
      </c>
      <c r="K1874" s="79">
        <f>VLOOKUP($A$1867,'Nilai USP'!$B$8:$T$280,11)</f>
        <v>93</v>
      </c>
      <c r="L1874" s="79">
        <f>VLOOKUP($A$1867,'Nilai USP'!$B$8:$T$280,12)</f>
        <v>86</v>
      </c>
      <c r="M1874" s="79">
        <f>VLOOKUP($A$1867,'Nilai USP'!$B$8:$T$280,13)</f>
        <v>93.823529411764696</v>
      </c>
      <c r="N1874" s="79">
        <f>VLOOKUP($A$1867,'Nilai USP'!$B$8:$T$280,14)</f>
        <v>88</v>
      </c>
      <c r="O1874" s="79">
        <f>VLOOKUP($A$1867,'Nilai USP'!$B$8:$T$280,15)</f>
        <v>73</v>
      </c>
      <c r="P1874" s="79">
        <f>VLOOKUP($A$1867,'Nilai USP'!$B$8:$T$280,16)</f>
        <v>87</v>
      </c>
      <c r="Q1874" s="79">
        <f>VLOOKUP($A$1867,'Nilai USP'!$B$8:$T$280,17)</f>
        <v>83</v>
      </c>
      <c r="R1874" s="79">
        <f>VLOOKUP($A$1867,'Nilai USP'!$B$8:$T$280,18)</f>
        <v>86</v>
      </c>
      <c r="S1874" s="38">
        <f>SUM(D1874:R1874)</f>
        <v>1315.9773755656108</v>
      </c>
      <c r="T1874" s="38">
        <f t="shared" si="1030"/>
        <v>87.73</v>
      </c>
      <c r="U1874" s="375"/>
      <c r="V1874" s="340"/>
    </row>
    <row r="1875" spans="1:22" ht="15" customHeight="1" thickBot="1">
      <c r="A1875" s="362"/>
      <c r="B1875" s="29"/>
      <c r="C1875" s="37" t="s">
        <v>205</v>
      </c>
      <c r="D1875" s="41">
        <f t="shared" ref="D1875:R1875" si="1033">ROUND((D1873*$V$6+D1874*$V$7),0)</f>
        <v>90</v>
      </c>
      <c r="E1875" s="41">
        <f t="shared" si="1033"/>
        <v>84</v>
      </c>
      <c r="F1875" s="41">
        <f t="shared" si="1033"/>
        <v>87</v>
      </c>
      <c r="G1875" s="41">
        <f t="shared" si="1033"/>
        <v>82</v>
      </c>
      <c r="H1875" s="41">
        <f t="shared" si="1033"/>
        <v>85</v>
      </c>
      <c r="I1875" s="41">
        <f t="shared" si="1033"/>
        <v>87</v>
      </c>
      <c r="J1875" s="41">
        <f t="shared" si="1033"/>
        <v>90</v>
      </c>
      <c r="K1875" s="41">
        <f t="shared" si="1033"/>
        <v>90</v>
      </c>
      <c r="L1875" s="41">
        <f t="shared" si="1033"/>
        <v>86</v>
      </c>
      <c r="M1875" s="41">
        <f t="shared" si="1033"/>
        <v>87</v>
      </c>
      <c r="N1875" s="41">
        <f t="shared" si="1033"/>
        <v>86</v>
      </c>
      <c r="O1875" s="41">
        <f t="shared" si="1033"/>
        <v>78</v>
      </c>
      <c r="P1875" s="41">
        <f t="shared" si="1033"/>
        <v>85</v>
      </c>
      <c r="Q1875" s="41">
        <f t="shared" si="1033"/>
        <v>82</v>
      </c>
      <c r="R1875" s="41">
        <f t="shared" si="1033"/>
        <v>85</v>
      </c>
      <c r="S1875" s="41">
        <f>SUM(D1875:R1875)</f>
        <v>1284</v>
      </c>
      <c r="T1875" s="41">
        <f t="shared" si="1030"/>
        <v>85.6</v>
      </c>
      <c r="U1875" s="376"/>
      <c r="V1875" s="341"/>
    </row>
    <row r="1876" spans="1:22" ht="15" customHeight="1" thickTop="1">
      <c r="A1876" s="377">
        <v>208</v>
      </c>
      <c r="B1876" s="26"/>
      <c r="C1876" s="34" t="s">
        <v>34</v>
      </c>
      <c r="D1876" s="83">
        <f>VLOOKUP($A$1876,Raport1!$B$8:$T$280,4)</f>
        <v>76.5</v>
      </c>
      <c r="E1876" s="83">
        <f>VLOOKUP($A$1876,Raport1!$B$8:$T$280,5)</f>
        <v>79</v>
      </c>
      <c r="F1876" s="83">
        <f>VLOOKUP($A$1876,Raport1!$B$8:$T$280,6)</f>
        <v>82</v>
      </c>
      <c r="G1876" s="83">
        <f>VLOOKUP($A$1876,Raport1!$B$8:$T$280,7)</f>
        <v>80.5</v>
      </c>
      <c r="H1876" s="83">
        <f>VLOOKUP($A$1876,Raport1!$B$8:$T$280,8)</f>
        <v>75</v>
      </c>
      <c r="I1876" s="83">
        <f>VLOOKUP($A$1876,Raport1!$B$8:$T$280,9)</f>
        <v>80</v>
      </c>
      <c r="J1876" s="83">
        <f>VLOOKUP($A$1876,Raport1!$B$8:$T$280,10)</f>
        <v>84</v>
      </c>
      <c r="K1876" s="83">
        <f>VLOOKUP($A$1876,Raport1!$B$8:$T$280,11)</f>
        <v>82</v>
      </c>
      <c r="L1876" s="83">
        <f>VLOOKUP($A$1876,Raport1!$B$8:$T$280,12)</f>
        <v>80.5</v>
      </c>
      <c r="M1876" s="83">
        <f>VLOOKUP($A$1876,Raport1!$B$8:$T$280,13)</f>
        <v>76.5</v>
      </c>
      <c r="N1876" s="83">
        <f>VLOOKUP($A$1876,Raport1!$B$8:$T$280,14)</f>
        <v>82</v>
      </c>
      <c r="O1876" s="83">
        <f>VLOOKUP($A$1876,Raport1!$B$8:$T$280,15)</f>
        <v>83</v>
      </c>
      <c r="P1876" s="83">
        <f>VLOOKUP($A$1876,Raport1!$B$8:$T$280,16)</f>
        <v>81.5</v>
      </c>
      <c r="Q1876" s="83">
        <f>VLOOKUP($A$1876,Raport1!$B$8:$T$280,17)</f>
        <v>81.5</v>
      </c>
      <c r="R1876" s="83">
        <f>VLOOKUP($A$1876,Raport1!$B$8:$T$280,18)</f>
        <v>81.5</v>
      </c>
      <c r="S1876" s="80">
        <f t="shared" ref="S1876:S1881" si="1034">SUM(D1876:R1876)</f>
        <v>1205.5</v>
      </c>
      <c r="T1876" s="80">
        <f t="shared" ref="T1876:T1884" si="1035">ROUND(S1876/COUNT(D1876:R1876),2)</f>
        <v>80.37</v>
      </c>
      <c r="U1876" s="337" t="s">
        <v>203</v>
      </c>
      <c r="V1876" s="340" t="s">
        <v>33</v>
      </c>
    </row>
    <row r="1877" spans="1:22" ht="15" customHeight="1">
      <c r="A1877" s="361"/>
      <c r="B1877" s="26"/>
      <c r="C1877" s="35" t="s">
        <v>35</v>
      </c>
      <c r="D1877" s="84">
        <f>VLOOKUP($A$1876,Raport2!$B$8:$T$280,4)</f>
        <v>80</v>
      </c>
      <c r="E1877" s="84">
        <f>VLOOKUP($A$1876,Raport2!$B$8:$T$280,5)</f>
        <v>82.5</v>
      </c>
      <c r="F1877" s="84">
        <f>VLOOKUP($A$1876,Raport2!$B$8:$T$280,6)</f>
        <v>82.5</v>
      </c>
      <c r="G1877" s="84">
        <f>VLOOKUP($A$1876,Raport2!$B$8:$T$280,7)</f>
        <v>82</v>
      </c>
      <c r="H1877" s="84">
        <f>VLOOKUP($A$1876,Raport2!$B$8:$T$280,8)</f>
        <v>82</v>
      </c>
      <c r="I1877" s="84">
        <f>VLOOKUP($A$1876,Raport2!$B$8:$T$280,9)</f>
        <v>84</v>
      </c>
      <c r="J1877" s="84">
        <f>VLOOKUP($A$1876,Raport2!$B$8:$T$280,10)</f>
        <v>87.5</v>
      </c>
      <c r="K1877" s="84">
        <f>VLOOKUP($A$1876,Raport2!$B$8:$T$280,11)</f>
        <v>83.5</v>
      </c>
      <c r="L1877" s="84">
        <f>VLOOKUP($A$1876,Raport2!$B$8:$T$280,12)</f>
        <v>83.5</v>
      </c>
      <c r="M1877" s="84">
        <f>VLOOKUP($A$1876,Raport2!$B$8:$T$280,13)</f>
        <v>81</v>
      </c>
      <c r="N1877" s="84">
        <f>VLOOKUP($A$1876,Raport2!$B$8:$T$280,14)</f>
        <v>85</v>
      </c>
      <c r="O1877" s="84">
        <f>VLOOKUP($A$1876,Raport2!$B$8:$T$280,15)</f>
        <v>80.5</v>
      </c>
      <c r="P1877" s="84">
        <f>VLOOKUP($A$1876,Raport2!$B$8:$T$280,16)</f>
        <v>82.5</v>
      </c>
      <c r="Q1877" s="84">
        <f>VLOOKUP($A$1876,Raport2!$B$8:$T$280,17)</f>
        <v>83.5</v>
      </c>
      <c r="R1877" s="84">
        <f>VLOOKUP($A$1876,Raport2!$B$8:$T$280,18)</f>
        <v>85</v>
      </c>
      <c r="S1877" s="38">
        <f t="shared" si="1034"/>
        <v>1245</v>
      </c>
      <c r="T1877" s="38">
        <f t="shared" si="1035"/>
        <v>83</v>
      </c>
      <c r="U1877" s="375"/>
      <c r="V1877" s="340"/>
    </row>
    <row r="1878" spans="1:22" ht="15" customHeight="1">
      <c r="A1878" s="361"/>
      <c r="B1878" s="342" t="str">
        <f>VLOOKUP($A$1876,PresensiMIPA!$A$7:$W$360,7)</f>
        <v>ASRIYANTI HUSNUL HOTIMAH</v>
      </c>
      <c r="C1878" s="35" t="s">
        <v>22</v>
      </c>
      <c r="D1878" s="84">
        <f>VLOOKUP($A$1876,Raport3!$B$8:$T$280,4)</f>
        <v>91</v>
      </c>
      <c r="E1878" s="84">
        <f>VLOOKUP($A$1876,Raport3!$B$8:$T$280,5)</f>
        <v>85.5</v>
      </c>
      <c r="F1878" s="84">
        <f>VLOOKUP($A$1876,Raport3!$B$8:$T$280,6)</f>
        <v>85.5</v>
      </c>
      <c r="G1878" s="84">
        <f>VLOOKUP($A$1876,Raport3!$B$8:$T$280,7)</f>
        <v>86</v>
      </c>
      <c r="H1878" s="84">
        <f>VLOOKUP($A$1876,Raport3!$B$8:$T$280,8)</f>
        <v>90</v>
      </c>
      <c r="I1878" s="84">
        <f>VLOOKUP($A$1876,Raport3!$B$8:$T$280,9)</f>
        <v>86</v>
      </c>
      <c r="J1878" s="84">
        <f>VLOOKUP($A$1876,Raport3!$B$8:$T$280,10)</f>
        <v>90.5</v>
      </c>
      <c r="K1878" s="84">
        <f>VLOOKUP($A$1876,Raport3!$B$8:$T$280,11)</f>
        <v>85</v>
      </c>
      <c r="L1878" s="84">
        <f>VLOOKUP($A$1876,Raport3!$B$8:$T$280,12)</f>
        <v>80.5</v>
      </c>
      <c r="M1878" s="84">
        <f>VLOOKUP($A$1876,Raport3!$B$8:$T$280,13)</f>
        <v>87.5</v>
      </c>
      <c r="N1878" s="84">
        <f>VLOOKUP($A$1876,Raport3!$B$8:$T$280,14)</f>
        <v>86.5</v>
      </c>
      <c r="O1878" s="84">
        <f>VLOOKUP($A$1876,Raport3!$B$8:$T$280,15)</f>
        <v>85</v>
      </c>
      <c r="P1878" s="84">
        <f>VLOOKUP($A$1876,Raport3!$B$8:$T$280,16)</f>
        <v>85.5</v>
      </c>
      <c r="Q1878" s="84">
        <f>VLOOKUP($A$1876,Raport3!$B$8:$T$280,17)</f>
        <v>87</v>
      </c>
      <c r="R1878" s="84">
        <f>VLOOKUP($A$1876,Raport3!$B$8:$T$280,18)</f>
        <v>87.5</v>
      </c>
      <c r="S1878" s="38">
        <f t="shared" si="1034"/>
        <v>1299</v>
      </c>
      <c r="T1878" s="38">
        <f t="shared" si="1035"/>
        <v>86.6</v>
      </c>
      <c r="U1878" s="375"/>
      <c r="V1878" s="340"/>
    </row>
    <row r="1879" spans="1:22" ht="15" customHeight="1">
      <c r="A1879" s="361"/>
      <c r="B1879" s="342"/>
      <c r="C1879" s="35" t="s">
        <v>23</v>
      </c>
      <c r="D1879" s="84">
        <f>VLOOKUP($A$1876,Raport4!$B$8:$T$255,4)</f>
        <v>89</v>
      </c>
      <c r="E1879" s="84">
        <f>VLOOKUP($A$1876,Raport4!$B$8:$T$255,5)</f>
        <v>89</v>
      </c>
      <c r="F1879" s="84">
        <f>VLOOKUP($A$1876,Raport4!$B$8:$T$255,6)</f>
        <v>86</v>
      </c>
      <c r="G1879" s="84">
        <f>VLOOKUP($A$1876,Raport4!$B$8:$T$255,7)</f>
        <v>86</v>
      </c>
      <c r="H1879" s="84">
        <f>VLOOKUP($A$1876,Raport4!$B$8:$T$255,8)</f>
        <v>91</v>
      </c>
      <c r="I1879" s="84">
        <f>VLOOKUP($A$1876,Raport4!$B$8:$T$255,9)</f>
        <v>86</v>
      </c>
      <c r="J1879" s="84">
        <f>VLOOKUP($A$1876,Raport4!$B$8:$T$255,10)</f>
        <v>91.5</v>
      </c>
      <c r="K1879" s="84">
        <f>VLOOKUP($A$1876,Raport4!$B$8:$T$255,11)</f>
        <v>86</v>
      </c>
      <c r="L1879" s="84">
        <f>VLOOKUP($A$1876,Raport4!$B$8:$T$255,12)</f>
        <v>88.5</v>
      </c>
      <c r="M1879" s="84">
        <f>VLOOKUP($A$1876,Raport4!$B$8:$T$255,12)</f>
        <v>88.5</v>
      </c>
      <c r="N1879" s="84">
        <f>VLOOKUP($A$1876,Raport4!$B$8:$T$255,14)</f>
        <v>90.5</v>
      </c>
      <c r="O1879" s="84">
        <f>VLOOKUP($A$1876,Raport4!$B$8:$T$255,15)</f>
        <v>85</v>
      </c>
      <c r="P1879" s="84">
        <f>VLOOKUP($A$1876,Raport4!$B$8:$T$255,16)</f>
        <v>88</v>
      </c>
      <c r="Q1879" s="84">
        <f>VLOOKUP($A$1876,Raport4!$B$8:$T$255,17)</f>
        <v>86</v>
      </c>
      <c r="R1879" s="84">
        <f>VLOOKUP($A$1876,Raport4!$B$8:$T$255,18)</f>
        <v>89</v>
      </c>
      <c r="S1879" s="38">
        <f t="shared" si="1034"/>
        <v>1320</v>
      </c>
      <c r="T1879" s="38">
        <f t="shared" si="1035"/>
        <v>88</v>
      </c>
      <c r="U1879" s="375"/>
      <c r="V1879" s="340"/>
    </row>
    <row r="1880" spans="1:22" ht="15" customHeight="1">
      <c r="A1880" s="361"/>
      <c r="B1880" s="77" t="str">
        <f>VLOOKUP($A$1876,PresensiMIPA!$A$7:$W$360,4)</f>
        <v>3526016211030002</v>
      </c>
      <c r="C1880" s="35" t="s">
        <v>24</v>
      </c>
      <c r="D1880" s="84">
        <f>VLOOKUP($A$1876,Raport5!$B$8:$T$280,4)</f>
        <v>90</v>
      </c>
      <c r="E1880" s="84">
        <f>VLOOKUP($A$1876,Raport5!$B$8:$T$280,5)</f>
        <v>92</v>
      </c>
      <c r="F1880" s="84">
        <f>VLOOKUP($A$1876,Raport5!$B$8:$T$280,6)</f>
        <v>90.5</v>
      </c>
      <c r="G1880" s="84">
        <f>VLOOKUP($A$1876,Raport5!$B$8:$T$280,7)</f>
        <v>88.5</v>
      </c>
      <c r="H1880" s="84">
        <f>VLOOKUP($A$1876,Raport5!$B$8:$T$280,8)</f>
        <v>90</v>
      </c>
      <c r="I1880" s="84">
        <f>VLOOKUP($A$1876,Raport5!$B$8:$T$280,9)</f>
        <v>86</v>
      </c>
      <c r="J1880" s="84">
        <f>VLOOKUP($A$1876,Raport5!$B$8:$T$280,10)</f>
        <v>93.5</v>
      </c>
      <c r="K1880" s="84">
        <f>VLOOKUP($A$1876,Raport5!$B$8:$T$280,11)</f>
        <v>91.5</v>
      </c>
      <c r="L1880" s="84">
        <f>VLOOKUP($A$1876,Raport5!$B$8:$T$280,12)</f>
        <v>91.5</v>
      </c>
      <c r="M1880" s="84">
        <f>VLOOKUP($A$1876,Raport5!$B$8:$T$280,13)</f>
        <v>90</v>
      </c>
      <c r="N1880" s="84">
        <f>VLOOKUP($A$1876,Raport5!$B$8:$T$280,14)</f>
        <v>90</v>
      </c>
      <c r="O1880" s="84">
        <f>VLOOKUP($A$1876,Raport5!$B$8:$T$280,15)</f>
        <v>82.5</v>
      </c>
      <c r="P1880" s="84">
        <f>VLOOKUP($A$1876,Raport5!$B$8:$T$280,16)</f>
        <v>88.5</v>
      </c>
      <c r="Q1880" s="84">
        <f>VLOOKUP($A$1876,Raport5!$B$8:$T$280,17)</f>
        <v>88</v>
      </c>
      <c r="R1880" s="84">
        <f>VLOOKUP($A$1876,Raport5!$B$8:$T$280,18)</f>
        <v>90</v>
      </c>
      <c r="S1880" s="38">
        <f t="shared" si="1034"/>
        <v>1342.5</v>
      </c>
      <c r="T1880" s="38">
        <f t="shared" si="1035"/>
        <v>89.5</v>
      </c>
      <c r="U1880" s="375"/>
      <c r="V1880" s="340"/>
    </row>
    <row r="1881" spans="1:22" ht="15" customHeight="1">
      <c r="A1881" s="361"/>
      <c r="B1881" s="78">
        <f>VLOOKUP($A$1876,PresensiMIPA!$A$7:$W$360,2)</f>
        <v>12186</v>
      </c>
      <c r="C1881" s="35" t="s">
        <v>67</v>
      </c>
      <c r="D1881" s="84">
        <f>VLOOKUP($A$1876,Raport6!$B$8:$T$280,4)</f>
        <v>93.5</v>
      </c>
      <c r="E1881" s="84">
        <f>VLOOKUP($A$1876,Raport6!$B$8:$T$280,5)</f>
        <v>95</v>
      </c>
      <c r="F1881" s="84">
        <f>VLOOKUP($A$1876,Raport6!$B$8:$T$280,6)</f>
        <v>92.5</v>
      </c>
      <c r="G1881" s="84">
        <f>VLOOKUP($A$1876,Raport6!$B$8:$T$280,7)</f>
        <v>90.5</v>
      </c>
      <c r="H1881" s="84">
        <f>VLOOKUP($A$1876,Raport6!$B$8:$T$280,8)</f>
        <v>91</v>
      </c>
      <c r="I1881" s="84">
        <f>VLOOKUP($A$1876,Raport6!$B$8:$T$280,9)</f>
        <v>86.5</v>
      </c>
      <c r="J1881" s="84">
        <f>VLOOKUP($A$1876,Raport6!$B$8:$T$280,10)</f>
        <v>95.5</v>
      </c>
      <c r="K1881" s="84">
        <f>VLOOKUP($A$1876,Raport6!$B$8:$T$280,11)</f>
        <v>95.5</v>
      </c>
      <c r="L1881" s="84">
        <f>VLOOKUP($A$1876,Raport6!$B$8:$T$280,12)</f>
        <v>93</v>
      </c>
      <c r="M1881" s="84">
        <f>VLOOKUP($A$1876,Raport6!$B$8:$T$280,13)</f>
        <v>94</v>
      </c>
      <c r="N1881" s="84">
        <f>VLOOKUP($A$1876,Raport6!$B$8:$T$280,14)</f>
        <v>86.5</v>
      </c>
      <c r="O1881" s="84">
        <f>VLOOKUP($A$1876,Raport6!$B$8:$T$280,15)</f>
        <v>89</v>
      </c>
      <c r="P1881" s="84">
        <f>VLOOKUP($A$1876,Raport6!$B$8:$T$280,16)</f>
        <v>90</v>
      </c>
      <c r="Q1881" s="84">
        <f>VLOOKUP($A$1876,Raport6!$B$8:$T$280,17)</f>
        <v>91</v>
      </c>
      <c r="R1881" s="84">
        <f>VLOOKUP($A$1876,Raport6!$B$8:$T$280,18)</f>
        <v>92.5</v>
      </c>
      <c r="S1881" s="38">
        <f t="shared" si="1034"/>
        <v>1376</v>
      </c>
      <c r="T1881" s="38">
        <f t="shared" si="1035"/>
        <v>91.73</v>
      </c>
      <c r="U1881" s="375"/>
      <c r="V1881" s="340"/>
    </row>
    <row r="1882" spans="1:22" ht="15" customHeight="1">
      <c r="A1882" s="361"/>
      <c r="B1882" s="78" t="str">
        <f>VLOOKUP($A$1876,PresensiMIPA!$A$7:$W$360,3)</f>
        <v>0030102967</v>
      </c>
      <c r="C1882" s="28" t="s">
        <v>21</v>
      </c>
      <c r="D1882" s="40">
        <f t="shared" ref="D1882:S1882" si="1036">ROUND(((D1876+D1877+D1878+D1879+D1880+D1881)/6),2)</f>
        <v>86.67</v>
      </c>
      <c r="E1882" s="40">
        <f t="shared" si="1036"/>
        <v>87.17</v>
      </c>
      <c r="F1882" s="40">
        <f t="shared" si="1036"/>
        <v>86.5</v>
      </c>
      <c r="G1882" s="40">
        <f t="shared" si="1036"/>
        <v>85.58</v>
      </c>
      <c r="H1882" s="40">
        <f t="shared" si="1036"/>
        <v>86.5</v>
      </c>
      <c r="I1882" s="40">
        <f t="shared" si="1036"/>
        <v>84.75</v>
      </c>
      <c r="J1882" s="40">
        <f t="shared" si="1036"/>
        <v>90.42</v>
      </c>
      <c r="K1882" s="40">
        <f t="shared" si="1036"/>
        <v>87.25</v>
      </c>
      <c r="L1882" s="40">
        <f t="shared" si="1036"/>
        <v>86.25</v>
      </c>
      <c r="M1882" s="40">
        <f t="shared" ref="M1882" si="1037">ROUND(((M1876+M1877+M1878+M1879+M1880+M1881)/6),2)</f>
        <v>86.25</v>
      </c>
      <c r="N1882" s="40">
        <f t="shared" si="1036"/>
        <v>86.75</v>
      </c>
      <c r="O1882" s="40">
        <f t="shared" si="1036"/>
        <v>84.17</v>
      </c>
      <c r="P1882" s="40">
        <f t="shared" si="1036"/>
        <v>86</v>
      </c>
      <c r="Q1882" s="40">
        <f t="shared" si="1036"/>
        <v>86.17</v>
      </c>
      <c r="R1882" s="40">
        <f t="shared" si="1036"/>
        <v>87.58</v>
      </c>
      <c r="S1882" s="39">
        <f t="shared" si="1036"/>
        <v>1298</v>
      </c>
      <c r="T1882" s="40">
        <f t="shared" si="1035"/>
        <v>86.53</v>
      </c>
      <c r="U1882" s="375"/>
      <c r="V1882" s="340"/>
    </row>
    <row r="1883" spans="1:22" ht="15" customHeight="1">
      <c r="A1883" s="361"/>
      <c r="B1883" s="78"/>
      <c r="C1883" s="28" t="s">
        <v>206</v>
      </c>
      <c r="D1883" s="79">
        <f>VLOOKUP($A$1876,'Nilai USP'!$B$8:$T$280,4)</f>
        <v>94</v>
      </c>
      <c r="E1883" s="79">
        <f>VLOOKUP($A$1876,'Nilai USP'!$B$8:$T$280,5)</f>
        <v>87.692307692307693</v>
      </c>
      <c r="F1883" s="79">
        <f>VLOOKUP($A$1876,'Nilai USP'!$B$8:$T$280,6)</f>
        <v>97</v>
      </c>
      <c r="G1883" s="79">
        <f>VLOOKUP($A$1876,'Nilai USP'!$B$8:$T$280,7)</f>
        <v>84</v>
      </c>
      <c r="H1883" s="79">
        <f>VLOOKUP($A$1876,'Nilai USP'!$B$8:$T$280,8)</f>
        <v>88</v>
      </c>
      <c r="I1883" s="79">
        <f>VLOOKUP($A$1876,'Nilai USP'!$B$8:$T$280,9)</f>
        <v>98</v>
      </c>
      <c r="J1883" s="79">
        <f>VLOOKUP($A$1876,'Nilai USP'!$B$8:$T$280,10)</f>
        <v>95</v>
      </c>
      <c r="K1883" s="79">
        <f>VLOOKUP($A$1876,'Nilai USP'!$B$8:$T$280,11)</f>
        <v>95</v>
      </c>
      <c r="L1883" s="79">
        <f>VLOOKUP($A$1876,'Nilai USP'!$B$8:$T$280,12)</f>
        <v>88</v>
      </c>
      <c r="M1883" s="79">
        <f>VLOOKUP($A$1876,'Nilai USP'!$B$8:$T$280,13)</f>
        <v>95.588235294117652</v>
      </c>
      <c r="N1883" s="79">
        <f>VLOOKUP($A$1876,'Nilai USP'!$B$8:$T$280,14)</f>
        <v>83</v>
      </c>
      <c r="O1883" s="79">
        <f>VLOOKUP($A$1876,'Nilai USP'!$B$8:$T$280,15)</f>
        <v>90</v>
      </c>
      <c r="P1883" s="79">
        <f>VLOOKUP($A$1876,'Nilai USP'!$B$8:$T$280,16)</f>
        <v>87</v>
      </c>
      <c r="Q1883" s="79">
        <f>VLOOKUP($A$1876,'Nilai USP'!$B$8:$T$280,17)</f>
        <v>84</v>
      </c>
      <c r="R1883" s="79">
        <f>VLOOKUP($A$1876,'Nilai USP'!$B$8:$T$280,18)</f>
        <v>89</v>
      </c>
      <c r="S1883" s="38">
        <f>SUM(D1883:R1883)</f>
        <v>1355.2805429864252</v>
      </c>
      <c r="T1883" s="38">
        <f t="shared" si="1035"/>
        <v>90.35</v>
      </c>
      <c r="U1883" s="375"/>
      <c r="V1883" s="340"/>
    </row>
    <row r="1884" spans="1:22" ht="15" customHeight="1" thickBot="1">
      <c r="A1884" s="362"/>
      <c r="B1884" s="29"/>
      <c r="C1884" s="37" t="s">
        <v>205</v>
      </c>
      <c r="D1884" s="41">
        <f t="shared" ref="D1884:R1884" si="1038">ROUND((D1882*$V$6+D1883*$V$7),0)</f>
        <v>90</v>
      </c>
      <c r="E1884" s="41">
        <f t="shared" si="1038"/>
        <v>87</v>
      </c>
      <c r="F1884" s="41">
        <f t="shared" si="1038"/>
        <v>92</v>
      </c>
      <c r="G1884" s="41">
        <f t="shared" si="1038"/>
        <v>85</v>
      </c>
      <c r="H1884" s="41">
        <f t="shared" si="1038"/>
        <v>87</v>
      </c>
      <c r="I1884" s="41">
        <f t="shared" si="1038"/>
        <v>91</v>
      </c>
      <c r="J1884" s="41">
        <f t="shared" si="1038"/>
        <v>93</v>
      </c>
      <c r="K1884" s="41">
        <f t="shared" si="1038"/>
        <v>91</v>
      </c>
      <c r="L1884" s="41">
        <f t="shared" si="1038"/>
        <v>87</v>
      </c>
      <c r="M1884" s="41">
        <f t="shared" si="1038"/>
        <v>91</v>
      </c>
      <c r="N1884" s="41">
        <f t="shared" si="1038"/>
        <v>85</v>
      </c>
      <c r="O1884" s="41">
        <f t="shared" si="1038"/>
        <v>87</v>
      </c>
      <c r="P1884" s="41">
        <f t="shared" si="1038"/>
        <v>87</v>
      </c>
      <c r="Q1884" s="41">
        <f t="shared" si="1038"/>
        <v>85</v>
      </c>
      <c r="R1884" s="41">
        <f t="shared" si="1038"/>
        <v>88</v>
      </c>
      <c r="S1884" s="41">
        <f>SUM(D1884:R1884)</f>
        <v>1326</v>
      </c>
      <c r="T1884" s="41">
        <f t="shared" si="1035"/>
        <v>88.4</v>
      </c>
      <c r="U1884" s="376"/>
      <c r="V1884" s="341"/>
    </row>
    <row r="1885" spans="1:22" ht="15" customHeight="1" thickTop="1">
      <c r="A1885" s="377">
        <v>209</v>
      </c>
      <c r="B1885" s="26"/>
      <c r="C1885" s="34" t="s">
        <v>34</v>
      </c>
      <c r="D1885" s="83">
        <f>VLOOKUP($A$1885,Raport1!$B$8:$T$280,4)</f>
        <v>74</v>
      </c>
      <c r="E1885" s="83">
        <f>VLOOKUP($A$1885,Raport1!$B$8:$T$280,5)</f>
        <v>77</v>
      </c>
      <c r="F1885" s="83">
        <f>VLOOKUP($A$1885,Raport1!$B$8:$T$280,6)</f>
        <v>72.5</v>
      </c>
      <c r="G1885" s="83">
        <f>VLOOKUP($A$1885,Raport1!$B$8:$T$280,7)</f>
        <v>70</v>
      </c>
      <c r="H1885" s="83">
        <f>VLOOKUP($A$1885,Raport1!$B$8:$T$280,8)</f>
        <v>68</v>
      </c>
      <c r="I1885" s="83">
        <f>VLOOKUP($A$1885,Raport1!$B$8:$T$280,9)</f>
        <v>77.5</v>
      </c>
      <c r="J1885" s="83">
        <f>VLOOKUP($A$1885,Raport1!$B$8:$T$280,10)</f>
        <v>70</v>
      </c>
      <c r="K1885" s="83">
        <f>VLOOKUP($A$1885,Raport1!$B$8:$T$280,11)</f>
        <v>82</v>
      </c>
      <c r="L1885" s="83">
        <f>VLOOKUP($A$1885,Raport1!$B$8:$T$280,12)</f>
        <v>76.5</v>
      </c>
      <c r="M1885" s="83">
        <f>VLOOKUP($A$1885,Raport1!$B$8:$T$280,13)</f>
        <v>72.5</v>
      </c>
      <c r="N1885" s="83">
        <f>VLOOKUP($A$1885,Raport1!$B$8:$T$280,14)</f>
        <v>75.5</v>
      </c>
      <c r="O1885" s="83">
        <f>VLOOKUP($A$1885,Raport1!$B$8:$T$280,15)</f>
        <v>72.5</v>
      </c>
      <c r="P1885" s="83">
        <f>VLOOKUP($A$1885,Raport1!$B$8:$T$280,16)</f>
        <v>71</v>
      </c>
      <c r="Q1885" s="83">
        <f>VLOOKUP($A$1885,Raport1!$B$8:$T$280,17)</f>
        <v>78</v>
      </c>
      <c r="R1885" s="83">
        <f>VLOOKUP($A$1885,Raport1!$B$8:$T$280,18)</f>
        <v>72</v>
      </c>
      <c r="S1885" s="80">
        <f t="shared" ref="S1885:S1890" si="1039">SUM(D1885:R1885)</f>
        <v>1109</v>
      </c>
      <c r="T1885" s="80">
        <f t="shared" ref="T1885:T1893" si="1040">ROUND(S1885/COUNT(D1885:R1885),2)</f>
        <v>73.930000000000007</v>
      </c>
      <c r="U1885" s="337" t="s">
        <v>203</v>
      </c>
      <c r="V1885" s="340" t="s">
        <v>33</v>
      </c>
    </row>
    <row r="1886" spans="1:22" ht="15" customHeight="1">
      <c r="A1886" s="361"/>
      <c r="B1886" s="26"/>
      <c r="C1886" s="35" t="s">
        <v>35</v>
      </c>
      <c r="D1886" s="84">
        <f>VLOOKUP($A$1885,Raport2!$B$8:$T$280,4)</f>
        <v>76.5</v>
      </c>
      <c r="E1886" s="84">
        <f>VLOOKUP($A$1885,Raport2!$B$8:$T$280,5)</f>
        <v>77.5</v>
      </c>
      <c r="F1886" s="84">
        <f>VLOOKUP($A$1885,Raport2!$B$8:$T$280,6)</f>
        <v>72</v>
      </c>
      <c r="G1886" s="84">
        <f>VLOOKUP($A$1885,Raport2!$B$8:$T$280,7)</f>
        <v>70</v>
      </c>
      <c r="H1886" s="84">
        <f>VLOOKUP($A$1885,Raport2!$B$8:$T$280,8)</f>
        <v>75</v>
      </c>
      <c r="I1886" s="84">
        <f>VLOOKUP($A$1885,Raport2!$B$8:$T$280,9)</f>
        <v>79</v>
      </c>
      <c r="J1886" s="84">
        <f>VLOOKUP($A$1885,Raport2!$B$8:$T$280,10)</f>
        <v>81.5</v>
      </c>
      <c r="K1886" s="84">
        <f>VLOOKUP($A$1885,Raport2!$B$8:$T$280,11)</f>
        <v>84</v>
      </c>
      <c r="L1886" s="84">
        <f>VLOOKUP($A$1885,Raport2!$B$8:$T$280,12)</f>
        <v>81.5</v>
      </c>
      <c r="M1886" s="84">
        <f>VLOOKUP($A$1885,Raport2!$B$8:$T$280,13)</f>
        <v>75</v>
      </c>
      <c r="N1886" s="84">
        <f>VLOOKUP($A$1885,Raport2!$B$8:$T$280,14)</f>
        <v>82</v>
      </c>
      <c r="O1886" s="84">
        <f>VLOOKUP($A$1885,Raport2!$B$8:$T$280,15)</f>
        <v>73</v>
      </c>
      <c r="P1886" s="84">
        <f>VLOOKUP($A$1885,Raport2!$B$8:$T$280,16)</f>
        <v>77</v>
      </c>
      <c r="Q1886" s="84">
        <f>VLOOKUP($A$1885,Raport2!$B$8:$T$280,17)</f>
        <v>79</v>
      </c>
      <c r="R1886" s="84">
        <f>VLOOKUP($A$1885,Raport2!$B$8:$T$280,18)</f>
        <v>77</v>
      </c>
      <c r="S1886" s="38">
        <f t="shared" si="1039"/>
        <v>1160</v>
      </c>
      <c r="T1886" s="38">
        <f t="shared" si="1040"/>
        <v>77.33</v>
      </c>
      <c r="U1886" s="375"/>
      <c r="V1886" s="340"/>
    </row>
    <row r="1887" spans="1:22" ht="15" customHeight="1">
      <c r="A1887" s="361"/>
      <c r="B1887" s="342" t="str">
        <f>VLOOKUP($A$1885,PresensiMIPA!$A$7:$W$360,7)</f>
        <v>CIKAL ARYA PRATAMA</v>
      </c>
      <c r="C1887" s="35" t="s">
        <v>22</v>
      </c>
      <c r="D1887" s="84">
        <f>VLOOKUP($A$1885,Raport3!$B$8:$T$280,4)</f>
        <v>80</v>
      </c>
      <c r="E1887" s="84">
        <f>VLOOKUP($A$1885,Raport3!$B$8:$T$280,5)</f>
        <v>79</v>
      </c>
      <c r="F1887" s="84">
        <f>VLOOKUP($A$1885,Raport3!$B$8:$T$280,6)</f>
        <v>79.5</v>
      </c>
      <c r="G1887" s="84">
        <f>VLOOKUP($A$1885,Raport3!$B$8:$T$280,7)</f>
        <v>70</v>
      </c>
      <c r="H1887" s="84">
        <f>VLOOKUP($A$1885,Raport3!$B$8:$T$280,8)</f>
        <v>87.5</v>
      </c>
      <c r="I1887" s="84">
        <f>VLOOKUP($A$1885,Raport3!$B$8:$T$280,9)</f>
        <v>83</v>
      </c>
      <c r="J1887" s="84">
        <f>VLOOKUP($A$1885,Raport3!$B$8:$T$280,10)</f>
        <v>84</v>
      </c>
      <c r="K1887" s="84">
        <f>VLOOKUP($A$1885,Raport3!$B$8:$T$280,11)</f>
        <v>86.5</v>
      </c>
      <c r="L1887" s="84">
        <f>VLOOKUP($A$1885,Raport3!$B$8:$T$280,12)</f>
        <v>78.5</v>
      </c>
      <c r="M1887" s="84">
        <f>VLOOKUP($A$1885,Raport3!$B$8:$T$280,13)</f>
        <v>70</v>
      </c>
      <c r="N1887" s="84">
        <f>VLOOKUP($A$1885,Raport3!$B$8:$T$280,14)</f>
        <v>85</v>
      </c>
      <c r="O1887" s="84">
        <f>VLOOKUP($A$1885,Raport3!$B$8:$T$280,15)</f>
        <v>72.5</v>
      </c>
      <c r="P1887" s="84">
        <f>VLOOKUP($A$1885,Raport3!$B$8:$T$280,16)</f>
        <v>78.5</v>
      </c>
      <c r="Q1887" s="84">
        <f>VLOOKUP($A$1885,Raport3!$B$8:$T$280,17)</f>
        <v>82</v>
      </c>
      <c r="R1887" s="84">
        <f>VLOOKUP($A$1885,Raport3!$B$8:$T$280,18)</f>
        <v>77</v>
      </c>
      <c r="S1887" s="38">
        <f t="shared" si="1039"/>
        <v>1193</v>
      </c>
      <c r="T1887" s="38">
        <f t="shared" si="1040"/>
        <v>79.53</v>
      </c>
      <c r="U1887" s="375"/>
      <c r="V1887" s="340"/>
    </row>
    <row r="1888" spans="1:22" ht="15" customHeight="1">
      <c r="A1888" s="361"/>
      <c r="B1888" s="342"/>
      <c r="C1888" s="35" t="s">
        <v>23</v>
      </c>
      <c r="D1888" s="84">
        <f>VLOOKUP($A$1885,Raport4!$B$8:$T$255,4)</f>
        <v>81</v>
      </c>
      <c r="E1888" s="84">
        <f>VLOOKUP($A$1885,Raport4!$B$8:$T$255,5)</f>
        <v>81</v>
      </c>
      <c r="F1888" s="84">
        <f>VLOOKUP($A$1885,Raport4!$B$8:$T$255,6)</f>
        <v>78.5</v>
      </c>
      <c r="G1888" s="84">
        <f>VLOOKUP($A$1885,Raport4!$B$8:$T$255,7)</f>
        <v>71</v>
      </c>
      <c r="H1888" s="84">
        <f>VLOOKUP($A$1885,Raport4!$B$8:$T$255,8)</f>
        <v>88</v>
      </c>
      <c r="I1888" s="84">
        <f>VLOOKUP($A$1885,Raport4!$B$8:$T$255,9)</f>
        <v>85</v>
      </c>
      <c r="J1888" s="84">
        <f>VLOOKUP($A$1885,Raport4!$B$8:$T$255,10)</f>
        <v>89</v>
      </c>
      <c r="K1888" s="84">
        <f>VLOOKUP($A$1885,Raport4!$B$8:$T$255,11)</f>
        <v>88</v>
      </c>
      <c r="L1888" s="84">
        <f>VLOOKUP($A$1885,Raport4!$B$8:$T$255,12)</f>
        <v>86.5</v>
      </c>
      <c r="M1888" s="84">
        <f>VLOOKUP($A$1885,Raport4!$B$8:$T$255,12)</f>
        <v>86.5</v>
      </c>
      <c r="N1888" s="84">
        <f>VLOOKUP($A$1885,Raport4!$B$8:$T$255,14)</f>
        <v>86.5</v>
      </c>
      <c r="O1888" s="84">
        <f>VLOOKUP($A$1885,Raport4!$B$8:$T$255,15)</f>
        <v>71</v>
      </c>
      <c r="P1888" s="84">
        <f>VLOOKUP($A$1885,Raport4!$B$8:$T$255,16)</f>
        <v>82.5</v>
      </c>
      <c r="Q1888" s="84">
        <f>VLOOKUP($A$1885,Raport4!$B$8:$T$255,17)</f>
        <v>81</v>
      </c>
      <c r="R1888" s="84">
        <f>VLOOKUP($A$1885,Raport4!$B$8:$T$255,18)</f>
        <v>77.5</v>
      </c>
      <c r="S1888" s="38">
        <f t="shared" si="1039"/>
        <v>1233</v>
      </c>
      <c r="T1888" s="38">
        <f t="shared" si="1040"/>
        <v>82.2</v>
      </c>
      <c r="U1888" s="375"/>
      <c r="V1888" s="340"/>
    </row>
    <row r="1889" spans="1:22" ht="15" customHeight="1">
      <c r="A1889" s="361"/>
      <c r="B1889" s="77" t="str">
        <f>VLOOKUP($A$1885,PresensiMIPA!$A$7:$W$360,4)</f>
        <v>3526012106040003</v>
      </c>
      <c r="C1889" s="35" t="s">
        <v>24</v>
      </c>
      <c r="D1889" s="84">
        <f>VLOOKUP($A$1885,Raport5!$B$8:$T$280,4)</f>
        <v>86</v>
      </c>
      <c r="E1889" s="84">
        <f>VLOOKUP($A$1885,Raport5!$B$8:$T$280,5)</f>
        <v>83</v>
      </c>
      <c r="F1889" s="84">
        <f>VLOOKUP($A$1885,Raport5!$B$8:$T$280,6)</f>
        <v>76</v>
      </c>
      <c r="G1889" s="84">
        <f>VLOOKUP($A$1885,Raport5!$B$8:$T$280,7)</f>
        <v>80.5</v>
      </c>
      <c r="H1889" s="84">
        <f>VLOOKUP($A$1885,Raport5!$B$8:$T$280,8)</f>
        <v>88.5</v>
      </c>
      <c r="I1889" s="84">
        <f>VLOOKUP($A$1885,Raport5!$B$8:$T$280,9)</f>
        <v>85.5</v>
      </c>
      <c r="J1889" s="84">
        <f>VLOOKUP($A$1885,Raport5!$B$8:$T$280,10)</f>
        <v>91</v>
      </c>
      <c r="K1889" s="84">
        <f>VLOOKUP($A$1885,Raport5!$B$8:$T$280,11)</f>
        <v>91</v>
      </c>
      <c r="L1889" s="84">
        <f>VLOOKUP($A$1885,Raport5!$B$8:$T$280,12)</f>
        <v>88.5</v>
      </c>
      <c r="M1889" s="84">
        <f>VLOOKUP($A$1885,Raport5!$B$8:$T$280,13)</f>
        <v>77</v>
      </c>
      <c r="N1889" s="84">
        <f>VLOOKUP($A$1885,Raport5!$B$8:$T$280,14)</f>
        <v>87.5</v>
      </c>
      <c r="O1889" s="84">
        <f>VLOOKUP($A$1885,Raport5!$B$8:$T$280,15)</f>
        <v>88.5</v>
      </c>
      <c r="P1889" s="84">
        <f>VLOOKUP($A$1885,Raport5!$B$8:$T$280,16)</f>
        <v>82.5</v>
      </c>
      <c r="Q1889" s="84">
        <f>VLOOKUP($A$1885,Raport5!$B$8:$T$280,17)</f>
        <v>80</v>
      </c>
      <c r="R1889" s="84">
        <f>VLOOKUP($A$1885,Raport5!$B$8:$T$280,18)</f>
        <v>72.5</v>
      </c>
      <c r="S1889" s="38">
        <f t="shared" si="1039"/>
        <v>1258</v>
      </c>
      <c r="T1889" s="38">
        <f t="shared" si="1040"/>
        <v>83.87</v>
      </c>
      <c r="U1889" s="375"/>
      <c r="V1889" s="340"/>
    </row>
    <row r="1890" spans="1:22" ht="15" customHeight="1">
      <c r="A1890" s="361"/>
      <c r="B1890" s="78">
        <f>VLOOKUP($A$1885,PresensiMIPA!$A$7:$W$360,2)</f>
        <v>12198</v>
      </c>
      <c r="C1890" s="35" t="s">
        <v>67</v>
      </c>
      <c r="D1890" s="84">
        <f>VLOOKUP($A$1885,Raport6!$B$8:$T$280,4)</f>
        <v>91</v>
      </c>
      <c r="E1890" s="84">
        <f>VLOOKUP($A$1885,Raport6!$B$8:$T$280,5)</f>
        <v>88.5</v>
      </c>
      <c r="F1890" s="84">
        <f>VLOOKUP($A$1885,Raport6!$B$8:$T$280,6)</f>
        <v>78</v>
      </c>
      <c r="G1890" s="84">
        <f>VLOOKUP($A$1885,Raport6!$B$8:$T$280,7)</f>
        <v>88.5</v>
      </c>
      <c r="H1890" s="84">
        <f>VLOOKUP($A$1885,Raport6!$B$8:$T$280,8)</f>
        <v>90</v>
      </c>
      <c r="I1890" s="84">
        <f>VLOOKUP($A$1885,Raport6!$B$8:$T$280,9)</f>
        <v>86.5</v>
      </c>
      <c r="J1890" s="84">
        <f>VLOOKUP($A$1885,Raport6!$B$8:$T$280,10)</f>
        <v>93.5</v>
      </c>
      <c r="K1890" s="84">
        <f>VLOOKUP($A$1885,Raport6!$B$8:$T$280,11)</f>
        <v>95</v>
      </c>
      <c r="L1890" s="84">
        <f>VLOOKUP($A$1885,Raport6!$B$8:$T$280,12)</f>
        <v>90</v>
      </c>
      <c r="M1890" s="84">
        <f>VLOOKUP($A$1885,Raport6!$B$8:$T$280,13)</f>
        <v>82</v>
      </c>
      <c r="N1890" s="84">
        <f>VLOOKUP($A$1885,Raport6!$B$8:$T$280,14)</f>
        <v>85.5</v>
      </c>
      <c r="O1890" s="84">
        <f>VLOOKUP($A$1885,Raport6!$B$8:$T$280,15)</f>
        <v>87.5</v>
      </c>
      <c r="P1890" s="84">
        <f>VLOOKUP($A$1885,Raport6!$B$8:$T$280,16)</f>
        <v>82.5</v>
      </c>
      <c r="Q1890" s="84">
        <f>VLOOKUP($A$1885,Raport6!$B$8:$T$280,17)</f>
        <v>83</v>
      </c>
      <c r="R1890" s="84">
        <f>VLOOKUP($A$1885,Raport6!$B$8:$T$280,18)</f>
        <v>75</v>
      </c>
      <c r="S1890" s="38">
        <f t="shared" si="1039"/>
        <v>1296.5</v>
      </c>
      <c r="T1890" s="38">
        <f t="shared" si="1040"/>
        <v>86.43</v>
      </c>
      <c r="U1890" s="375"/>
      <c r="V1890" s="340"/>
    </row>
    <row r="1891" spans="1:22" ht="15" customHeight="1">
      <c r="A1891" s="361"/>
      <c r="B1891" s="78" t="str">
        <f>VLOOKUP($A$1885,PresensiMIPA!$A$7:$W$360,3)</f>
        <v>0046212169</v>
      </c>
      <c r="C1891" s="28" t="s">
        <v>21</v>
      </c>
      <c r="D1891" s="40">
        <f t="shared" ref="D1891:S1891" si="1041">ROUND(((D1885+D1886+D1887+D1888+D1889+D1890)/6),2)</f>
        <v>81.42</v>
      </c>
      <c r="E1891" s="40">
        <f t="shared" si="1041"/>
        <v>81</v>
      </c>
      <c r="F1891" s="40">
        <f t="shared" si="1041"/>
        <v>76.08</v>
      </c>
      <c r="G1891" s="40">
        <f t="shared" si="1041"/>
        <v>75</v>
      </c>
      <c r="H1891" s="40">
        <f t="shared" si="1041"/>
        <v>82.83</v>
      </c>
      <c r="I1891" s="40">
        <f t="shared" si="1041"/>
        <v>82.75</v>
      </c>
      <c r="J1891" s="40">
        <f t="shared" si="1041"/>
        <v>84.83</v>
      </c>
      <c r="K1891" s="40">
        <f t="shared" si="1041"/>
        <v>87.75</v>
      </c>
      <c r="L1891" s="40">
        <f t="shared" si="1041"/>
        <v>83.58</v>
      </c>
      <c r="M1891" s="40">
        <f t="shared" ref="M1891" si="1042">ROUND(((M1885+M1886+M1887+M1888+M1889+M1890)/6),2)</f>
        <v>77.17</v>
      </c>
      <c r="N1891" s="40">
        <f t="shared" si="1041"/>
        <v>83.67</v>
      </c>
      <c r="O1891" s="40">
        <f t="shared" si="1041"/>
        <v>77.5</v>
      </c>
      <c r="P1891" s="40">
        <f t="shared" si="1041"/>
        <v>79</v>
      </c>
      <c r="Q1891" s="40">
        <f t="shared" si="1041"/>
        <v>80.5</v>
      </c>
      <c r="R1891" s="40">
        <f t="shared" si="1041"/>
        <v>75.17</v>
      </c>
      <c r="S1891" s="39">
        <f t="shared" si="1041"/>
        <v>1208.25</v>
      </c>
      <c r="T1891" s="40">
        <f t="shared" si="1040"/>
        <v>80.55</v>
      </c>
      <c r="U1891" s="375"/>
      <c r="V1891" s="340"/>
    </row>
    <row r="1892" spans="1:22" ht="15" customHeight="1">
      <c r="A1892" s="361"/>
      <c r="B1892" s="78"/>
      <c r="C1892" s="28" t="s">
        <v>206</v>
      </c>
      <c r="D1892" s="79">
        <f>VLOOKUP($A$1885,'Nilai USP'!$B$8:$T$280,4)</f>
        <v>94</v>
      </c>
      <c r="E1892" s="79">
        <f>VLOOKUP($A$1885,'Nilai USP'!$B$8:$T$280,5)</f>
        <v>81.538461538461533</v>
      </c>
      <c r="F1892" s="79">
        <f>VLOOKUP($A$1885,'Nilai USP'!$B$8:$T$280,6)</f>
        <v>88</v>
      </c>
      <c r="G1892" s="79">
        <f>VLOOKUP($A$1885,'Nilai USP'!$B$8:$T$280,7)</f>
        <v>84</v>
      </c>
      <c r="H1892" s="79">
        <f>VLOOKUP($A$1885,'Nilai USP'!$B$8:$T$280,8)</f>
        <v>83</v>
      </c>
      <c r="I1892" s="79">
        <f>VLOOKUP($A$1885,'Nilai USP'!$B$8:$T$280,9)</f>
        <v>87</v>
      </c>
      <c r="J1892" s="79">
        <f>VLOOKUP($A$1885,'Nilai USP'!$B$8:$T$280,10)</f>
        <v>92</v>
      </c>
      <c r="K1892" s="79">
        <f>VLOOKUP($A$1885,'Nilai USP'!$B$8:$T$280,11)</f>
        <v>94</v>
      </c>
      <c r="L1892" s="79">
        <f>VLOOKUP($A$1885,'Nilai USP'!$B$8:$T$280,12)</f>
        <v>83</v>
      </c>
      <c r="M1892" s="79">
        <f>VLOOKUP($A$1885,'Nilai USP'!$B$8:$T$280,13)</f>
        <v>92.941176470588232</v>
      </c>
      <c r="N1892" s="79">
        <f>VLOOKUP($A$1885,'Nilai USP'!$B$8:$T$280,14)</f>
        <v>83</v>
      </c>
      <c r="O1892" s="79">
        <f>VLOOKUP($A$1885,'Nilai USP'!$B$8:$T$280,15)</f>
        <v>78</v>
      </c>
      <c r="P1892" s="79">
        <f>VLOOKUP($A$1885,'Nilai USP'!$B$8:$T$280,16)</f>
        <v>81</v>
      </c>
      <c r="Q1892" s="79">
        <f>VLOOKUP($A$1885,'Nilai USP'!$B$8:$T$280,17)</f>
        <v>81</v>
      </c>
      <c r="R1892" s="79">
        <f>VLOOKUP($A$1885,'Nilai USP'!$B$8:$T$280,18)</f>
        <v>85</v>
      </c>
      <c r="S1892" s="38">
        <f>SUM(D1892:R1892)</f>
        <v>1287.4796380090497</v>
      </c>
      <c r="T1892" s="38">
        <f t="shared" si="1040"/>
        <v>85.83</v>
      </c>
      <c r="U1892" s="375"/>
      <c r="V1892" s="340"/>
    </row>
    <row r="1893" spans="1:22" ht="15" customHeight="1" thickBot="1">
      <c r="A1893" s="362"/>
      <c r="B1893" s="29"/>
      <c r="C1893" s="37" t="s">
        <v>205</v>
      </c>
      <c r="D1893" s="41">
        <f t="shared" ref="D1893:R1893" si="1043">ROUND((D1891*$V$6+D1892*$V$7),0)</f>
        <v>88</v>
      </c>
      <c r="E1893" s="41">
        <f t="shared" si="1043"/>
        <v>81</v>
      </c>
      <c r="F1893" s="41">
        <f t="shared" si="1043"/>
        <v>82</v>
      </c>
      <c r="G1893" s="41">
        <f t="shared" si="1043"/>
        <v>80</v>
      </c>
      <c r="H1893" s="41">
        <f t="shared" si="1043"/>
        <v>83</v>
      </c>
      <c r="I1893" s="41">
        <f t="shared" si="1043"/>
        <v>85</v>
      </c>
      <c r="J1893" s="41">
        <f t="shared" si="1043"/>
        <v>88</v>
      </c>
      <c r="K1893" s="41">
        <f t="shared" si="1043"/>
        <v>91</v>
      </c>
      <c r="L1893" s="41">
        <f t="shared" si="1043"/>
        <v>83</v>
      </c>
      <c r="M1893" s="41">
        <f t="shared" si="1043"/>
        <v>85</v>
      </c>
      <c r="N1893" s="41">
        <f t="shared" si="1043"/>
        <v>83</v>
      </c>
      <c r="O1893" s="41">
        <f t="shared" si="1043"/>
        <v>78</v>
      </c>
      <c r="P1893" s="41">
        <f t="shared" si="1043"/>
        <v>80</v>
      </c>
      <c r="Q1893" s="41">
        <f t="shared" si="1043"/>
        <v>81</v>
      </c>
      <c r="R1893" s="41">
        <f t="shared" si="1043"/>
        <v>80</v>
      </c>
      <c r="S1893" s="41">
        <f>SUM(D1893:R1893)</f>
        <v>1248</v>
      </c>
      <c r="T1893" s="41">
        <f t="shared" si="1040"/>
        <v>83.2</v>
      </c>
      <c r="U1893" s="376"/>
      <c r="V1893" s="341"/>
    </row>
    <row r="1894" spans="1:22" ht="15" customHeight="1" thickTop="1">
      <c r="A1894" s="377">
        <v>210</v>
      </c>
      <c r="B1894" s="26"/>
      <c r="C1894" s="34" t="s">
        <v>34</v>
      </c>
      <c r="D1894" s="83">
        <f>VLOOKUP($A$1894,Raport1!$B$8:$T$280,4)</f>
        <v>75.5</v>
      </c>
      <c r="E1894" s="83">
        <f>VLOOKUP($A$1894,Raport1!$B$8:$T$280,5)</f>
        <v>76</v>
      </c>
      <c r="F1894" s="83">
        <f>VLOOKUP($A$1894,Raport1!$B$8:$T$280,6)</f>
        <v>80</v>
      </c>
      <c r="G1894" s="83">
        <f>VLOOKUP($A$1894,Raport1!$B$8:$T$280,7)</f>
        <v>70</v>
      </c>
      <c r="H1894" s="83">
        <f>VLOOKUP($A$1894,Raport1!$B$8:$T$280,8)</f>
        <v>70</v>
      </c>
      <c r="I1894" s="83">
        <f>VLOOKUP($A$1894,Raport1!$B$8:$T$280,9)</f>
        <v>78</v>
      </c>
      <c r="J1894" s="83">
        <f>VLOOKUP($A$1894,Raport1!$B$8:$T$280,10)</f>
        <v>80</v>
      </c>
      <c r="K1894" s="83">
        <f>VLOOKUP($A$1894,Raport1!$B$8:$T$280,11)</f>
        <v>81.5</v>
      </c>
      <c r="L1894" s="83">
        <f>VLOOKUP($A$1894,Raport1!$B$8:$T$280,12)</f>
        <v>80.5</v>
      </c>
      <c r="M1894" s="83">
        <f>VLOOKUP($A$1894,Raport1!$B$8:$T$280,13)</f>
        <v>75</v>
      </c>
      <c r="N1894" s="83">
        <f>VLOOKUP($A$1894,Raport1!$B$8:$T$280,14)</f>
        <v>76.5</v>
      </c>
      <c r="O1894" s="83">
        <f>VLOOKUP($A$1894,Raport1!$B$8:$T$280,15)</f>
        <v>71.5</v>
      </c>
      <c r="P1894" s="83">
        <f>VLOOKUP($A$1894,Raport1!$B$8:$T$280,16)</f>
        <v>79</v>
      </c>
      <c r="Q1894" s="83">
        <f>VLOOKUP($A$1894,Raport1!$B$8:$T$280,17)</f>
        <v>74.5</v>
      </c>
      <c r="R1894" s="83">
        <f>VLOOKUP($A$1894,Raport1!$B$8:$T$280,18)</f>
        <v>78</v>
      </c>
      <c r="S1894" s="80">
        <f t="shared" ref="S1894:S1899" si="1044">SUM(D1894:R1894)</f>
        <v>1146</v>
      </c>
      <c r="T1894" s="80">
        <f t="shared" ref="T1894:T1902" si="1045">ROUND(S1894/COUNT(D1894:R1894),2)</f>
        <v>76.400000000000006</v>
      </c>
      <c r="U1894" s="337" t="s">
        <v>203</v>
      </c>
      <c r="V1894" s="340" t="s">
        <v>33</v>
      </c>
    </row>
    <row r="1895" spans="1:22" ht="15" customHeight="1">
      <c r="A1895" s="361"/>
      <c r="B1895" s="26"/>
      <c r="C1895" s="35" t="s">
        <v>35</v>
      </c>
      <c r="D1895" s="84">
        <f>VLOOKUP($A$1894,Raport2!$B$8:$T$280,4)</f>
        <v>78.5</v>
      </c>
      <c r="E1895" s="84">
        <f>VLOOKUP($A$1894,Raport2!$B$8:$T$280,5)</f>
        <v>79.5</v>
      </c>
      <c r="F1895" s="84">
        <f>VLOOKUP($A$1894,Raport2!$B$8:$T$280,6)</f>
        <v>80.5</v>
      </c>
      <c r="G1895" s="84">
        <f>VLOOKUP($A$1894,Raport2!$B$8:$T$280,7)</f>
        <v>75</v>
      </c>
      <c r="H1895" s="84">
        <f>VLOOKUP($A$1894,Raport2!$B$8:$T$280,8)</f>
        <v>80</v>
      </c>
      <c r="I1895" s="84">
        <f>VLOOKUP($A$1894,Raport2!$B$8:$T$280,9)</f>
        <v>79</v>
      </c>
      <c r="J1895" s="84">
        <f>VLOOKUP($A$1894,Raport2!$B$8:$T$280,10)</f>
        <v>86.5</v>
      </c>
      <c r="K1895" s="84">
        <f>VLOOKUP($A$1894,Raport2!$B$8:$T$280,11)</f>
        <v>83.5</v>
      </c>
      <c r="L1895" s="84">
        <f>VLOOKUP($A$1894,Raport2!$B$8:$T$280,12)</f>
        <v>83.5</v>
      </c>
      <c r="M1895" s="84">
        <f>VLOOKUP($A$1894,Raport2!$B$8:$T$280,13)</f>
        <v>80.5</v>
      </c>
      <c r="N1895" s="84">
        <f>VLOOKUP($A$1894,Raport2!$B$8:$T$280,14)</f>
        <v>83</v>
      </c>
      <c r="O1895" s="84">
        <f>VLOOKUP($A$1894,Raport2!$B$8:$T$280,15)</f>
        <v>80.5</v>
      </c>
      <c r="P1895" s="84">
        <f>VLOOKUP($A$1894,Raport2!$B$8:$T$280,16)</f>
        <v>79.5</v>
      </c>
      <c r="Q1895" s="84">
        <f>VLOOKUP($A$1894,Raport2!$B$8:$T$280,17)</f>
        <v>79.5</v>
      </c>
      <c r="R1895" s="84">
        <f>VLOOKUP($A$1894,Raport2!$B$8:$T$280,18)</f>
        <v>77.5</v>
      </c>
      <c r="S1895" s="38">
        <f t="shared" si="1044"/>
        <v>1206.5</v>
      </c>
      <c r="T1895" s="38">
        <f t="shared" si="1045"/>
        <v>80.430000000000007</v>
      </c>
      <c r="U1895" s="375"/>
      <c r="V1895" s="340"/>
    </row>
    <row r="1896" spans="1:22" ht="15" customHeight="1">
      <c r="A1896" s="361"/>
      <c r="B1896" s="342" t="str">
        <f>VLOOKUP($A$1894,PresensiMIPA!$A$7:$W$360,7)</f>
        <v>DIAN NOVITA SARI</v>
      </c>
      <c r="C1896" s="35" t="s">
        <v>22</v>
      </c>
      <c r="D1896" s="84">
        <f>VLOOKUP($A$1894,Raport3!$B$8:$T$280,4)</f>
        <v>77.5</v>
      </c>
      <c r="E1896" s="84">
        <f>VLOOKUP($A$1894,Raport3!$B$8:$T$280,5)</f>
        <v>81</v>
      </c>
      <c r="F1896" s="84">
        <f>VLOOKUP($A$1894,Raport3!$B$8:$T$280,6)</f>
        <v>82.5</v>
      </c>
      <c r="G1896" s="84">
        <f>VLOOKUP($A$1894,Raport3!$B$8:$T$280,7)</f>
        <v>80.5</v>
      </c>
      <c r="H1896" s="84">
        <f>VLOOKUP($A$1894,Raport3!$B$8:$T$280,8)</f>
        <v>88</v>
      </c>
      <c r="I1896" s="84">
        <f>VLOOKUP($A$1894,Raport3!$B$8:$T$280,9)</f>
        <v>84</v>
      </c>
      <c r="J1896" s="84">
        <f>VLOOKUP($A$1894,Raport3!$B$8:$T$280,10)</f>
        <v>85.5</v>
      </c>
      <c r="K1896" s="84">
        <f>VLOOKUP($A$1894,Raport3!$B$8:$T$280,11)</f>
        <v>85</v>
      </c>
      <c r="L1896" s="84">
        <f>VLOOKUP($A$1894,Raport3!$B$8:$T$280,12)</f>
        <v>78</v>
      </c>
      <c r="M1896" s="84">
        <f>VLOOKUP($A$1894,Raport3!$B$8:$T$280,13)</f>
        <v>86</v>
      </c>
      <c r="N1896" s="84">
        <f>VLOOKUP($A$1894,Raport3!$B$8:$T$280,14)</f>
        <v>85</v>
      </c>
      <c r="O1896" s="84">
        <f>VLOOKUP($A$1894,Raport3!$B$8:$T$280,15)</f>
        <v>80.5</v>
      </c>
      <c r="P1896" s="84">
        <f>VLOOKUP($A$1894,Raport3!$B$8:$T$280,16)</f>
        <v>81</v>
      </c>
      <c r="Q1896" s="84">
        <f>VLOOKUP($A$1894,Raport3!$B$8:$T$280,17)</f>
        <v>82</v>
      </c>
      <c r="R1896" s="84">
        <f>VLOOKUP($A$1894,Raport3!$B$8:$T$280,18)</f>
        <v>79</v>
      </c>
      <c r="S1896" s="38">
        <f t="shared" si="1044"/>
        <v>1235.5</v>
      </c>
      <c r="T1896" s="38">
        <f t="shared" si="1045"/>
        <v>82.37</v>
      </c>
      <c r="U1896" s="375"/>
      <c r="V1896" s="340"/>
    </row>
    <row r="1897" spans="1:22" ht="15" customHeight="1">
      <c r="A1897" s="361"/>
      <c r="B1897" s="342"/>
      <c r="C1897" s="35" t="s">
        <v>23</v>
      </c>
      <c r="D1897" s="84">
        <f>VLOOKUP($A$1894,Raport4!$B$8:$T$255,4)</f>
        <v>76.5</v>
      </c>
      <c r="E1897" s="84">
        <f>VLOOKUP($A$1894,Raport4!$B$8:$T$255,5)</f>
        <v>84.5</v>
      </c>
      <c r="F1897" s="84">
        <f>VLOOKUP($A$1894,Raport4!$B$8:$T$255,6)</f>
        <v>80</v>
      </c>
      <c r="G1897" s="84">
        <f>VLOOKUP($A$1894,Raport4!$B$8:$T$255,7)</f>
        <v>82</v>
      </c>
      <c r="H1897" s="84">
        <f>VLOOKUP($A$1894,Raport4!$B$8:$T$255,8)</f>
        <v>90</v>
      </c>
      <c r="I1897" s="84">
        <f>VLOOKUP($A$1894,Raport4!$B$8:$T$255,9)</f>
        <v>85</v>
      </c>
      <c r="J1897" s="84">
        <f>VLOOKUP($A$1894,Raport4!$B$8:$T$255,10)</f>
        <v>89</v>
      </c>
      <c r="K1897" s="84">
        <f>VLOOKUP($A$1894,Raport4!$B$8:$T$255,11)</f>
        <v>86</v>
      </c>
      <c r="L1897" s="84">
        <f>VLOOKUP($A$1894,Raport4!$B$8:$T$255,12)</f>
        <v>79</v>
      </c>
      <c r="M1897" s="84">
        <f>VLOOKUP($A$1894,Raport4!$B$8:$T$255,12)</f>
        <v>79</v>
      </c>
      <c r="N1897" s="84">
        <f>VLOOKUP($A$1894,Raport4!$B$8:$T$255,14)</f>
        <v>87</v>
      </c>
      <c r="O1897" s="84">
        <f>VLOOKUP($A$1894,Raport4!$B$8:$T$255,15)</f>
        <v>80.5</v>
      </c>
      <c r="P1897" s="84">
        <f>VLOOKUP($A$1894,Raport4!$B$8:$T$255,16)</f>
        <v>81.5</v>
      </c>
      <c r="Q1897" s="84">
        <f>VLOOKUP($A$1894,Raport4!$B$8:$T$255,17)</f>
        <v>81</v>
      </c>
      <c r="R1897" s="84">
        <f>VLOOKUP($A$1894,Raport4!$B$8:$T$255,18)</f>
        <v>84.5</v>
      </c>
      <c r="S1897" s="38">
        <f t="shared" si="1044"/>
        <v>1245.5</v>
      </c>
      <c r="T1897" s="38">
        <f t="shared" si="1045"/>
        <v>83.03</v>
      </c>
      <c r="U1897" s="375"/>
      <c r="V1897" s="340"/>
    </row>
    <row r="1898" spans="1:22" ht="15" customHeight="1">
      <c r="A1898" s="361"/>
      <c r="B1898" s="77" t="str">
        <f>VLOOKUP($A$1894,PresensiMIPA!$A$7:$W$360,4)</f>
        <v>3526014612030002</v>
      </c>
      <c r="C1898" s="35" t="s">
        <v>24</v>
      </c>
      <c r="D1898" s="84">
        <f>VLOOKUP($A$1894,Raport5!$B$8:$T$280,4)</f>
        <v>86.5</v>
      </c>
      <c r="E1898" s="84">
        <f>VLOOKUP($A$1894,Raport5!$B$8:$T$280,5)</f>
        <v>89</v>
      </c>
      <c r="F1898" s="84">
        <f>VLOOKUP($A$1894,Raport5!$B$8:$T$280,6)</f>
        <v>78</v>
      </c>
      <c r="G1898" s="84">
        <f>VLOOKUP($A$1894,Raport5!$B$8:$T$280,7)</f>
        <v>86</v>
      </c>
      <c r="H1898" s="84">
        <f>VLOOKUP($A$1894,Raport5!$B$8:$T$280,8)</f>
        <v>91</v>
      </c>
      <c r="I1898" s="84">
        <f>VLOOKUP($A$1894,Raport5!$B$8:$T$280,9)</f>
        <v>86</v>
      </c>
      <c r="J1898" s="84">
        <f>VLOOKUP($A$1894,Raport5!$B$8:$T$280,10)</f>
        <v>92.5</v>
      </c>
      <c r="K1898" s="84">
        <f>VLOOKUP($A$1894,Raport5!$B$8:$T$280,11)</f>
        <v>91</v>
      </c>
      <c r="L1898" s="84">
        <f>VLOOKUP($A$1894,Raport5!$B$8:$T$280,12)</f>
        <v>88.5</v>
      </c>
      <c r="M1898" s="84">
        <f>VLOOKUP($A$1894,Raport5!$B$8:$T$280,13)</f>
        <v>82</v>
      </c>
      <c r="N1898" s="84">
        <f>VLOOKUP($A$1894,Raport5!$B$8:$T$280,14)</f>
        <v>88</v>
      </c>
      <c r="O1898" s="84">
        <f>VLOOKUP($A$1894,Raport5!$B$8:$T$280,15)</f>
        <v>83.5</v>
      </c>
      <c r="P1898" s="84">
        <f>VLOOKUP($A$1894,Raport5!$B$8:$T$280,16)</f>
        <v>81.5</v>
      </c>
      <c r="Q1898" s="84">
        <f>VLOOKUP($A$1894,Raport5!$B$8:$T$280,17)</f>
        <v>81</v>
      </c>
      <c r="R1898" s="84">
        <f>VLOOKUP($A$1894,Raport5!$B$8:$T$280,18)</f>
        <v>81</v>
      </c>
      <c r="S1898" s="38">
        <f t="shared" si="1044"/>
        <v>1285.5</v>
      </c>
      <c r="T1898" s="38">
        <f t="shared" si="1045"/>
        <v>85.7</v>
      </c>
      <c r="U1898" s="375"/>
      <c r="V1898" s="340"/>
    </row>
    <row r="1899" spans="1:22" ht="15" customHeight="1">
      <c r="A1899" s="361"/>
      <c r="B1899" s="78">
        <f>VLOOKUP($A$1894,PresensiMIPA!$A$7:$W$360,2)</f>
        <v>12208</v>
      </c>
      <c r="C1899" s="35" t="s">
        <v>67</v>
      </c>
      <c r="D1899" s="84">
        <f>VLOOKUP($A$1894,Raport6!$B$8:$T$280,4)</f>
        <v>91.5</v>
      </c>
      <c r="E1899" s="84">
        <f>VLOOKUP($A$1894,Raport6!$B$8:$T$280,5)</f>
        <v>93</v>
      </c>
      <c r="F1899" s="84">
        <f>VLOOKUP($A$1894,Raport6!$B$8:$T$280,6)</f>
        <v>80.5</v>
      </c>
      <c r="G1899" s="84">
        <f>VLOOKUP($A$1894,Raport6!$B$8:$T$280,7)</f>
        <v>87.5</v>
      </c>
      <c r="H1899" s="84">
        <f>VLOOKUP($A$1894,Raport6!$B$8:$T$280,8)</f>
        <v>91.5</v>
      </c>
      <c r="I1899" s="84">
        <f>VLOOKUP($A$1894,Raport6!$B$8:$T$280,9)</f>
        <v>86</v>
      </c>
      <c r="J1899" s="84">
        <f>VLOOKUP($A$1894,Raport6!$B$8:$T$280,10)</f>
        <v>95</v>
      </c>
      <c r="K1899" s="84">
        <f>VLOOKUP($A$1894,Raport6!$B$8:$T$280,11)</f>
        <v>95</v>
      </c>
      <c r="L1899" s="84">
        <f>VLOOKUP($A$1894,Raport6!$B$8:$T$280,12)</f>
        <v>90</v>
      </c>
      <c r="M1899" s="84">
        <f>VLOOKUP($A$1894,Raport6!$B$8:$T$280,13)</f>
        <v>86</v>
      </c>
      <c r="N1899" s="84">
        <f>VLOOKUP($A$1894,Raport6!$B$8:$T$280,14)</f>
        <v>85.5</v>
      </c>
      <c r="O1899" s="84">
        <f>VLOOKUP($A$1894,Raport6!$B$8:$T$280,15)</f>
        <v>84</v>
      </c>
      <c r="P1899" s="84">
        <f>VLOOKUP($A$1894,Raport6!$B$8:$T$280,16)</f>
        <v>90</v>
      </c>
      <c r="Q1899" s="84">
        <f>VLOOKUP($A$1894,Raport6!$B$8:$T$280,17)</f>
        <v>84</v>
      </c>
      <c r="R1899" s="84">
        <f>VLOOKUP($A$1894,Raport6!$B$8:$T$280,18)</f>
        <v>83</v>
      </c>
      <c r="S1899" s="38">
        <f t="shared" si="1044"/>
        <v>1322.5</v>
      </c>
      <c r="T1899" s="38">
        <f t="shared" si="1045"/>
        <v>88.17</v>
      </c>
      <c r="U1899" s="375"/>
      <c r="V1899" s="340"/>
    </row>
    <row r="1900" spans="1:22" ht="15" customHeight="1">
      <c r="A1900" s="361"/>
      <c r="B1900" s="78" t="str">
        <f>VLOOKUP($A$1894,PresensiMIPA!$A$7:$W$360,3)</f>
        <v>0033669588</v>
      </c>
      <c r="C1900" s="28" t="s">
        <v>21</v>
      </c>
      <c r="D1900" s="40">
        <f t="shared" ref="D1900:S1900" si="1046">ROUND(((D1894+D1895+D1896+D1897+D1898+D1899)/6),2)</f>
        <v>81</v>
      </c>
      <c r="E1900" s="40">
        <f t="shared" si="1046"/>
        <v>83.83</v>
      </c>
      <c r="F1900" s="40">
        <f t="shared" si="1046"/>
        <v>80.25</v>
      </c>
      <c r="G1900" s="40">
        <f t="shared" si="1046"/>
        <v>80.17</v>
      </c>
      <c r="H1900" s="40">
        <f t="shared" si="1046"/>
        <v>85.08</v>
      </c>
      <c r="I1900" s="40">
        <f t="shared" si="1046"/>
        <v>83</v>
      </c>
      <c r="J1900" s="40">
        <f t="shared" si="1046"/>
        <v>88.08</v>
      </c>
      <c r="K1900" s="40">
        <f t="shared" si="1046"/>
        <v>87</v>
      </c>
      <c r="L1900" s="40">
        <f t="shared" si="1046"/>
        <v>83.25</v>
      </c>
      <c r="M1900" s="40">
        <f t="shared" ref="M1900" si="1047">ROUND(((M1894+M1895+M1896+M1897+M1898+M1899)/6),2)</f>
        <v>81.42</v>
      </c>
      <c r="N1900" s="40">
        <f t="shared" si="1046"/>
        <v>84.17</v>
      </c>
      <c r="O1900" s="40">
        <f t="shared" si="1046"/>
        <v>80.08</v>
      </c>
      <c r="P1900" s="40">
        <f t="shared" si="1046"/>
        <v>82.08</v>
      </c>
      <c r="Q1900" s="40">
        <f t="shared" si="1046"/>
        <v>80.33</v>
      </c>
      <c r="R1900" s="40">
        <f t="shared" si="1046"/>
        <v>80.5</v>
      </c>
      <c r="S1900" s="39">
        <f t="shared" si="1046"/>
        <v>1240.25</v>
      </c>
      <c r="T1900" s="40">
        <f t="shared" si="1045"/>
        <v>82.68</v>
      </c>
      <c r="U1900" s="375"/>
      <c r="V1900" s="340"/>
    </row>
    <row r="1901" spans="1:22" ht="15" customHeight="1">
      <c r="A1901" s="361"/>
      <c r="B1901" s="78"/>
      <c r="C1901" s="28" t="s">
        <v>206</v>
      </c>
      <c r="D1901" s="79">
        <f>VLOOKUP($A$1894,'Nilai USP'!$B$8:$T$280,4)</f>
        <v>96</v>
      </c>
      <c r="E1901" s="79">
        <f>VLOOKUP($A$1894,'Nilai USP'!$B$8:$T$280,5)</f>
        <v>82.307692307692307</v>
      </c>
      <c r="F1901" s="79">
        <f>VLOOKUP($A$1894,'Nilai USP'!$B$8:$T$280,6)</f>
        <v>87</v>
      </c>
      <c r="G1901" s="79">
        <f>VLOOKUP($A$1894,'Nilai USP'!$B$8:$T$280,7)</f>
        <v>80</v>
      </c>
      <c r="H1901" s="79">
        <f>VLOOKUP($A$1894,'Nilai USP'!$B$8:$T$280,8)</f>
        <v>84</v>
      </c>
      <c r="I1901" s="79">
        <f>VLOOKUP($A$1894,'Nilai USP'!$B$8:$T$280,9)</f>
        <v>88</v>
      </c>
      <c r="J1901" s="79">
        <f>VLOOKUP($A$1894,'Nilai USP'!$B$8:$T$280,10)</f>
        <v>93</v>
      </c>
      <c r="K1901" s="79">
        <f>VLOOKUP($A$1894,'Nilai USP'!$B$8:$T$280,11)</f>
        <v>94</v>
      </c>
      <c r="L1901" s="79">
        <f>VLOOKUP($A$1894,'Nilai USP'!$B$8:$T$280,12)</f>
        <v>80</v>
      </c>
      <c r="M1901" s="79">
        <f>VLOOKUP($A$1894,'Nilai USP'!$B$8:$T$280,13)</f>
        <v>90.294117647058826</v>
      </c>
      <c r="N1901" s="79">
        <f>VLOOKUP($A$1894,'Nilai USP'!$B$8:$T$280,14)</f>
        <v>83</v>
      </c>
      <c r="O1901" s="79">
        <f>VLOOKUP($A$1894,'Nilai USP'!$B$8:$T$280,15)</f>
        <v>78</v>
      </c>
      <c r="P1901" s="79">
        <f>VLOOKUP($A$1894,'Nilai USP'!$B$8:$T$280,16)</f>
        <v>73</v>
      </c>
      <c r="Q1901" s="79">
        <f>VLOOKUP($A$1894,'Nilai USP'!$B$8:$T$280,17)</f>
        <v>79</v>
      </c>
      <c r="R1901" s="79">
        <f>VLOOKUP($A$1894,'Nilai USP'!$B$8:$T$280,18)</f>
        <v>83</v>
      </c>
      <c r="S1901" s="38">
        <f>SUM(D1901:R1901)</f>
        <v>1270.6018099547512</v>
      </c>
      <c r="T1901" s="38">
        <f t="shared" si="1045"/>
        <v>84.71</v>
      </c>
      <c r="U1901" s="375"/>
      <c r="V1901" s="340"/>
    </row>
    <row r="1902" spans="1:22" ht="15" customHeight="1" thickBot="1">
      <c r="A1902" s="362"/>
      <c r="B1902" s="29"/>
      <c r="C1902" s="37" t="s">
        <v>205</v>
      </c>
      <c r="D1902" s="41">
        <f t="shared" ref="D1902:R1902" si="1048">ROUND((D1900*$V$6+D1901*$V$7),0)</f>
        <v>89</v>
      </c>
      <c r="E1902" s="41">
        <f t="shared" si="1048"/>
        <v>83</v>
      </c>
      <c r="F1902" s="41">
        <f t="shared" si="1048"/>
        <v>84</v>
      </c>
      <c r="G1902" s="41">
        <f t="shared" si="1048"/>
        <v>80</v>
      </c>
      <c r="H1902" s="41">
        <f t="shared" si="1048"/>
        <v>85</v>
      </c>
      <c r="I1902" s="41">
        <f t="shared" si="1048"/>
        <v>86</v>
      </c>
      <c r="J1902" s="41">
        <f t="shared" si="1048"/>
        <v>91</v>
      </c>
      <c r="K1902" s="41">
        <f t="shared" si="1048"/>
        <v>91</v>
      </c>
      <c r="L1902" s="41">
        <f t="shared" si="1048"/>
        <v>82</v>
      </c>
      <c r="M1902" s="41">
        <f t="shared" si="1048"/>
        <v>86</v>
      </c>
      <c r="N1902" s="41">
        <f t="shared" si="1048"/>
        <v>84</v>
      </c>
      <c r="O1902" s="41">
        <f t="shared" si="1048"/>
        <v>79</v>
      </c>
      <c r="P1902" s="41">
        <f t="shared" si="1048"/>
        <v>78</v>
      </c>
      <c r="Q1902" s="41">
        <f t="shared" si="1048"/>
        <v>80</v>
      </c>
      <c r="R1902" s="41">
        <f t="shared" si="1048"/>
        <v>82</v>
      </c>
      <c r="S1902" s="41">
        <f>SUM(D1902:R1902)</f>
        <v>1260</v>
      </c>
      <c r="T1902" s="41">
        <f t="shared" si="1045"/>
        <v>84</v>
      </c>
      <c r="U1902" s="376"/>
      <c r="V1902" s="341"/>
    </row>
    <row r="1903" spans="1:22" ht="15" customHeight="1" thickTop="1">
      <c r="A1903" s="377">
        <v>211</v>
      </c>
      <c r="B1903" s="26"/>
      <c r="C1903" s="34" t="s">
        <v>34</v>
      </c>
      <c r="D1903" s="83">
        <f>VLOOKUP($A$1903,Raport1!$B$8:$T$280,4)</f>
        <v>79.5</v>
      </c>
      <c r="E1903" s="83">
        <f>VLOOKUP($A$1903,Raport1!$B$8:$T$280,5)</f>
        <v>79</v>
      </c>
      <c r="F1903" s="83">
        <f>VLOOKUP($A$1903,Raport1!$B$8:$T$280,6)</f>
        <v>83.5</v>
      </c>
      <c r="G1903" s="83">
        <f>VLOOKUP($A$1903,Raport1!$B$8:$T$280,7)</f>
        <v>82</v>
      </c>
      <c r="H1903" s="83">
        <f>VLOOKUP($A$1903,Raport1!$B$8:$T$280,8)</f>
        <v>75</v>
      </c>
      <c r="I1903" s="83">
        <f>VLOOKUP($A$1903,Raport1!$B$8:$T$280,9)</f>
        <v>80</v>
      </c>
      <c r="J1903" s="83">
        <f>VLOOKUP($A$1903,Raport1!$B$8:$T$280,10)</f>
        <v>84</v>
      </c>
      <c r="K1903" s="83">
        <f>VLOOKUP($A$1903,Raport1!$B$8:$T$280,11)</f>
        <v>81.5</v>
      </c>
      <c r="L1903" s="83">
        <f>VLOOKUP($A$1903,Raport1!$B$8:$T$280,12)</f>
        <v>80.5</v>
      </c>
      <c r="M1903" s="83">
        <f>VLOOKUP($A$1903,Raport1!$B$8:$T$280,13)</f>
        <v>79.5</v>
      </c>
      <c r="N1903" s="83">
        <f>VLOOKUP($A$1903,Raport1!$B$8:$T$280,14)</f>
        <v>82</v>
      </c>
      <c r="O1903" s="83">
        <f>VLOOKUP($A$1903,Raport1!$B$8:$T$280,15)</f>
        <v>82.5</v>
      </c>
      <c r="P1903" s="83">
        <f>VLOOKUP($A$1903,Raport1!$B$8:$T$280,16)</f>
        <v>79.5</v>
      </c>
      <c r="Q1903" s="83">
        <f>VLOOKUP($A$1903,Raport1!$B$8:$T$280,17)</f>
        <v>81</v>
      </c>
      <c r="R1903" s="83">
        <f>VLOOKUP($A$1903,Raport1!$B$8:$T$280,18)</f>
        <v>79</v>
      </c>
      <c r="S1903" s="80">
        <f t="shared" ref="S1903:S1908" si="1049">SUM(D1903:R1903)</f>
        <v>1208.5</v>
      </c>
      <c r="T1903" s="80">
        <f t="shared" ref="T1903:T1911" si="1050">ROUND(S1903/COUNT(D1903:R1903),2)</f>
        <v>80.569999999999993</v>
      </c>
      <c r="U1903" s="337" t="s">
        <v>203</v>
      </c>
      <c r="V1903" s="340" t="s">
        <v>33</v>
      </c>
    </row>
    <row r="1904" spans="1:22" ht="15" customHeight="1">
      <c r="A1904" s="361"/>
      <c r="B1904" s="26"/>
      <c r="C1904" s="35" t="s">
        <v>35</v>
      </c>
      <c r="D1904" s="84">
        <f>VLOOKUP($A$1903,Raport2!$B$8:$T$280,4)</f>
        <v>81.5</v>
      </c>
      <c r="E1904" s="84">
        <f>VLOOKUP($A$1903,Raport2!$B$8:$T$280,5)</f>
        <v>82</v>
      </c>
      <c r="F1904" s="84">
        <f>VLOOKUP($A$1903,Raport2!$B$8:$T$280,6)</f>
        <v>84</v>
      </c>
      <c r="G1904" s="84">
        <f>VLOOKUP($A$1903,Raport2!$B$8:$T$280,7)</f>
        <v>84</v>
      </c>
      <c r="H1904" s="84">
        <f>VLOOKUP($A$1903,Raport2!$B$8:$T$280,8)</f>
        <v>80</v>
      </c>
      <c r="I1904" s="84">
        <f>VLOOKUP($A$1903,Raport2!$B$8:$T$280,9)</f>
        <v>84</v>
      </c>
      <c r="J1904" s="84">
        <f>VLOOKUP($A$1903,Raport2!$B$8:$T$280,10)</f>
        <v>88</v>
      </c>
      <c r="K1904" s="84">
        <f>VLOOKUP($A$1903,Raport2!$B$8:$T$280,11)</f>
        <v>83</v>
      </c>
      <c r="L1904" s="84">
        <f>VLOOKUP($A$1903,Raport2!$B$8:$T$280,12)</f>
        <v>84</v>
      </c>
      <c r="M1904" s="84">
        <f>VLOOKUP($A$1903,Raport2!$B$8:$T$280,13)</f>
        <v>83.5</v>
      </c>
      <c r="N1904" s="84">
        <f>VLOOKUP($A$1903,Raport2!$B$8:$T$280,14)</f>
        <v>86.5</v>
      </c>
      <c r="O1904" s="84">
        <f>VLOOKUP($A$1903,Raport2!$B$8:$T$280,15)</f>
        <v>82</v>
      </c>
      <c r="P1904" s="84">
        <f>VLOOKUP($A$1903,Raport2!$B$8:$T$280,16)</f>
        <v>82</v>
      </c>
      <c r="Q1904" s="84">
        <f>VLOOKUP($A$1903,Raport2!$B$8:$T$280,17)</f>
        <v>83</v>
      </c>
      <c r="R1904" s="84">
        <f>VLOOKUP($A$1903,Raport2!$B$8:$T$280,18)</f>
        <v>83.5</v>
      </c>
      <c r="S1904" s="38">
        <f t="shared" si="1049"/>
        <v>1251</v>
      </c>
      <c r="T1904" s="38">
        <f t="shared" si="1050"/>
        <v>83.4</v>
      </c>
      <c r="U1904" s="375"/>
      <c r="V1904" s="340"/>
    </row>
    <row r="1905" spans="1:22" ht="15" customHeight="1">
      <c r="A1905" s="361"/>
      <c r="B1905" s="342" t="str">
        <f>VLOOKUP($A$1903,PresensiMIPA!$A$7:$W$360,7)</f>
        <v>DWI INDRIYANI HASDININGSIH</v>
      </c>
      <c r="C1905" s="35" t="s">
        <v>22</v>
      </c>
      <c r="D1905" s="84">
        <f>VLOOKUP($A$1903,Raport3!$B$8:$T$280,4)</f>
        <v>85</v>
      </c>
      <c r="E1905" s="84">
        <f>VLOOKUP($A$1903,Raport3!$B$8:$T$280,5)</f>
        <v>85.5</v>
      </c>
      <c r="F1905" s="84">
        <f>VLOOKUP($A$1903,Raport3!$B$8:$T$280,6)</f>
        <v>85.5</v>
      </c>
      <c r="G1905" s="84">
        <f>VLOOKUP($A$1903,Raport3!$B$8:$T$280,7)</f>
        <v>87</v>
      </c>
      <c r="H1905" s="84">
        <f>VLOOKUP($A$1903,Raport3!$B$8:$T$280,8)</f>
        <v>88.5</v>
      </c>
      <c r="I1905" s="84">
        <f>VLOOKUP($A$1903,Raport3!$B$8:$T$280,9)</f>
        <v>86.5</v>
      </c>
      <c r="J1905" s="84">
        <f>VLOOKUP($A$1903,Raport3!$B$8:$T$280,10)</f>
        <v>84.5</v>
      </c>
      <c r="K1905" s="84">
        <f>VLOOKUP($A$1903,Raport3!$B$8:$T$280,11)</f>
        <v>84.5</v>
      </c>
      <c r="L1905" s="84">
        <f>VLOOKUP($A$1903,Raport3!$B$8:$T$280,12)</f>
        <v>81</v>
      </c>
      <c r="M1905" s="84">
        <f>VLOOKUP($A$1903,Raport3!$B$8:$T$280,13)</f>
        <v>87.5</v>
      </c>
      <c r="N1905" s="84">
        <f>VLOOKUP($A$1903,Raport3!$B$8:$T$280,14)</f>
        <v>87.5</v>
      </c>
      <c r="O1905" s="84">
        <f>VLOOKUP($A$1903,Raport3!$B$8:$T$280,15)</f>
        <v>85</v>
      </c>
      <c r="P1905" s="84">
        <f>VLOOKUP($A$1903,Raport3!$B$8:$T$280,16)</f>
        <v>86</v>
      </c>
      <c r="Q1905" s="84">
        <f>VLOOKUP($A$1903,Raport3!$B$8:$T$280,17)</f>
        <v>90</v>
      </c>
      <c r="R1905" s="84">
        <f>VLOOKUP($A$1903,Raport3!$B$8:$T$280,18)</f>
        <v>85.5</v>
      </c>
      <c r="S1905" s="38">
        <f t="shared" si="1049"/>
        <v>1289.5</v>
      </c>
      <c r="T1905" s="38">
        <f t="shared" si="1050"/>
        <v>85.97</v>
      </c>
      <c r="U1905" s="375"/>
      <c r="V1905" s="340"/>
    </row>
    <row r="1906" spans="1:22" ht="15" customHeight="1">
      <c r="A1906" s="361"/>
      <c r="B1906" s="342"/>
      <c r="C1906" s="35" t="s">
        <v>23</v>
      </c>
      <c r="D1906" s="84">
        <f>VLOOKUP($A$1903,Raport4!$B$8:$T$255,4)</f>
        <v>87</v>
      </c>
      <c r="E1906" s="84">
        <f>VLOOKUP($A$1903,Raport4!$B$8:$T$255,5)</f>
        <v>92</v>
      </c>
      <c r="F1906" s="84">
        <f>VLOOKUP($A$1903,Raport4!$B$8:$T$255,6)</f>
        <v>86</v>
      </c>
      <c r="G1906" s="84">
        <f>VLOOKUP($A$1903,Raport4!$B$8:$T$255,7)</f>
        <v>88</v>
      </c>
      <c r="H1906" s="84">
        <f>VLOOKUP($A$1903,Raport4!$B$8:$T$255,8)</f>
        <v>91</v>
      </c>
      <c r="I1906" s="84">
        <f>VLOOKUP($A$1903,Raport4!$B$8:$T$255,9)</f>
        <v>86.5</v>
      </c>
      <c r="J1906" s="84">
        <f>VLOOKUP($A$1903,Raport4!$B$8:$T$255,10)</f>
        <v>91</v>
      </c>
      <c r="K1906" s="84">
        <f>VLOOKUP($A$1903,Raport4!$B$8:$T$255,11)</f>
        <v>86</v>
      </c>
      <c r="L1906" s="84">
        <f>VLOOKUP($A$1903,Raport4!$B$8:$T$255,12)</f>
        <v>87</v>
      </c>
      <c r="M1906" s="84">
        <f>VLOOKUP($A$1903,Raport4!$B$8:$T$255,12)</f>
        <v>87</v>
      </c>
      <c r="N1906" s="84">
        <f>VLOOKUP($A$1903,Raport4!$B$8:$T$255,14)</f>
        <v>89</v>
      </c>
      <c r="O1906" s="84">
        <f>VLOOKUP($A$1903,Raport4!$B$8:$T$255,15)</f>
        <v>85</v>
      </c>
      <c r="P1906" s="84">
        <f>VLOOKUP($A$1903,Raport4!$B$8:$T$255,16)</f>
        <v>88</v>
      </c>
      <c r="Q1906" s="84">
        <f>VLOOKUP($A$1903,Raport4!$B$8:$T$255,17)</f>
        <v>89</v>
      </c>
      <c r="R1906" s="84">
        <f>VLOOKUP($A$1903,Raport4!$B$8:$T$255,18)</f>
        <v>86.5</v>
      </c>
      <c r="S1906" s="38">
        <f t="shared" si="1049"/>
        <v>1319</v>
      </c>
      <c r="T1906" s="38">
        <f t="shared" si="1050"/>
        <v>87.93</v>
      </c>
      <c r="U1906" s="375"/>
      <c r="V1906" s="340"/>
    </row>
    <row r="1907" spans="1:22" ht="15" customHeight="1">
      <c r="A1907" s="361"/>
      <c r="B1907" s="77" t="str">
        <f>VLOOKUP($A$1903,PresensiMIPA!$A$7:$W$360,4)</f>
        <v>3526044107040050</v>
      </c>
      <c r="C1907" s="35" t="s">
        <v>24</v>
      </c>
      <c r="D1907" s="84">
        <f>VLOOKUP($A$1903,Raport5!$B$8:$T$280,4)</f>
        <v>89</v>
      </c>
      <c r="E1907" s="84">
        <f>VLOOKUP($A$1903,Raport5!$B$8:$T$280,5)</f>
        <v>94.5</v>
      </c>
      <c r="F1907" s="84">
        <f>VLOOKUP($A$1903,Raport5!$B$8:$T$280,6)</f>
        <v>94</v>
      </c>
      <c r="G1907" s="84">
        <f>VLOOKUP($A$1903,Raport5!$B$8:$T$280,7)</f>
        <v>92.5</v>
      </c>
      <c r="H1907" s="84">
        <f>VLOOKUP($A$1903,Raport5!$B$8:$T$280,8)</f>
        <v>92</v>
      </c>
      <c r="I1907" s="84">
        <f>VLOOKUP($A$1903,Raport5!$B$8:$T$280,9)</f>
        <v>86.5</v>
      </c>
      <c r="J1907" s="84">
        <f>VLOOKUP($A$1903,Raport5!$B$8:$T$280,10)</f>
        <v>94.5</v>
      </c>
      <c r="K1907" s="84">
        <f>VLOOKUP($A$1903,Raport5!$B$8:$T$280,11)</f>
        <v>91</v>
      </c>
      <c r="L1907" s="84">
        <f>VLOOKUP($A$1903,Raport5!$B$8:$T$280,12)</f>
        <v>91.5</v>
      </c>
      <c r="M1907" s="84">
        <f>VLOOKUP($A$1903,Raport5!$B$8:$T$280,13)</f>
        <v>90</v>
      </c>
      <c r="N1907" s="84">
        <f>VLOOKUP($A$1903,Raport5!$B$8:$T$280,14)</f>
        <v>89</v>
      </c>
      <c r="O1907" s="84">
        <f>VLOOKUP($A$1903,Raport5!$B$8:$T$280,15)</f>
        <v>90</v>
      </c>
      <c r="P1907" s="84">
        <f>VLOOKUP($A$1903,Raport5!$B$8:$T$280,16)</f>
        <v>90</v>
      </c>
      <c r="Q1907" s="84">
        <f>VLOOKUP($A$1903,Raport5!$B$8:$T$280,17)</f>
        <v>89</v>
      </c>
      <c r="R1907" s="84">
        <f>VLOOKUP($A$1903,Raport5!$B$8:$T$280,18)</f>
        <v>89</v>
      </c>
      <c r="S1907" s="38">
        <f t="shared" si="1049"/>
        <v>1362.5</v>
      </c>
      <c r="T1907" s="38">
        <f t="shared" si="1050"/>
        <v>90.83</v>
      </c>
      <c r="U1907" s="375"/>
      <c r="V1907" s="340"/>
    </row>
    <row r="1908" spans="1:22" ht="15" customHeight="1">
      <c r="A1908" s="361"/>
      <c r="B1908" s="78">
        <f>VLOOKUP($A$1903,PresensiMIPA!$A$7:$W$360,2)</f>
        <v>12218</v>
      </c>
      <c r="C1908" s="35" t="s">
        <v>67</v>
      </c>
      <c r="D1908" s="84">
        <f>VLOOKUP($A$1903,Raport6!$B$8:$T$280,4)</f>
        <v>93.5</v>
      </c>
      <c r="E1908" s="84">
        <f>VLOOKUP($A$1903,Raport6!$B$8:$T$280,5)</f>
        <v>95</v>
      </c>
      <c r="F1908" s="84">
        <f>VLOOKUP($A$1903,Raport6!$B$8:$T$280,6)</f>
        <v>95</v>
      </c>
      <c r="G1908" s="84">
        <f>VLOOKUP($A$1903,Raport6!$B$8:$T$280,7)</f>
        <v>95</v>
      </c>
      <c r="H1908" s="84">
        <f>VLOOKUP($A$1903,Raport6!$B$8:$T$280,8)</f>
        <v>92.5</v>
      </c>
      <c r="I1908" s="84">
        <f>VLOOKUP($A$1903,Raport6!$B$8:$T$280,9)</f>
        <v>86.5</v>
      </c>
      <c r="J1908" s="84">
        <f>VLOOKUP($A$1903,Raport6!$B$8:$T$280,10)</f>
        <v>96.5</v>
      </c>
      <c r="K1908" s="84">
        <f>VLOOKUP($A$1903,Raport6!$B$8:$T$280,11)</f>
        <v>95</v>
      </c>
      <c r="L1908" s="84">
        <f>VLOOKUP($A$1903,Raport6!$B$8:$T$280,12)</f>
        <v>93</v>
      </c>
      <c r="M1908" s="84">
        <f>VLOOKUP($A$1903,Raport6!$B$8:$T$280,13)</f>
        <v>95</v>
      </c>
      <c r="N1908" s="84">
        <f>VLOOKUP($A$1903,Raport6!$B$8:$T$280,14)</f>
        <v>86</v>
      </c>
      <c r="O1908" s="84">
        <f>VLOOKUP($A$1903,Raport6!$B$8:$T$280,15)</f>
        <v>89</v>
      </c>
      <c r="P1908" s="84">
        <f>VLOOKUP($A$1903,Raport6!$B$8:$T$280,16)</f>
        <v>90</v>
      </c>
      <c r="Q1908" s="84">
        <f>VLOOKUP($A$1903,Raport6!$B$8:$T$280,17)</f>
        <v>92</v>
      </c>
      <c r="R1908" s="84">
        <f>VLOOKUP($A$1903,Raport6!$B$8:$T$280,18)</f>
        <v>91</v>
      </c>
      <c r="S1908" s="38">
        <f t="shared" si="1049"/>
        <v>1385</v>
      </c>
      <c r="T1908" s="38">
        <f t="shared" si="1050"/>
        <v>92.33</v>
      </c>
      <c r="U1908" s="375"/>
      <c r="V1908" s="340"/>
    </row>
    <row r="1909" spans="1:22" ht="15" customHeight="1">
      <c r="A1909" s="361"/>
      <c r="B1909" s="78" t="str">
        <f>VLOOKUP($A$1903,PresensiMIPA!$A$7:$W$360,3)</f>
        <v>0043352777</v>
      </c>
      <c r="C1909" s="28" t="s">
        <v>21</v>
      </c>
      <c r="D1909" s="40">
        <f t="shared" ref="D1909:S1909" si="1051">ROUND(((D1903+D1904+D1905+D1906+D1907+D1908)/6),2)</f>
        <v>85.92</v>
      </c>
      <c r="E1909" s="40">
        <f t="shared" si="1051"/>
        <v>88</v>
      </c>
      <c r="F1909" s="40">
        <f t="shared" si="1051"/>
        <v>88</v>
      </c>
      <c r="G1909" s="40">
        <f t="shared" si="1051"/>
        <v>88.08</v>
      </c>
      <c r="H1909" s="40">
        <f t="shared" si="1051"/>
        <v>86.5</v>
      </c>
      <c r="I1909" s="40">
        <f t="shared" si="1051"/>
        <v>85</v>
      </c>
      <c r="J1909" s="40">
        <f t="shared" si="1051"/>
        <v>89.75</v>
      </c>
      <c r="K1909" s="40">
        <f t="shared" si="1051"/>
        <v>86.83</v>
      </c>
      <c r="L1909" s="40">
        <f t="shared" si="1051"/>
        <v>86.17</v>
      </c>
      <c r="M1909" s="40">
        <f t="shared" ref="M1909" si="1052">ROUND(((M1903+M1904+M1905+M1906+M1907+M1908)/6),2)</f>
        <v>87.08</v>
      </c>
      <c r="N1909" s="40">
        <f t="shared" si="1051"/>
        <v>86.67</v>
      </c>
      <c r="O1909" s="40">
        <f t="shared" si="1051"/>
        <v>85.58</v>
      </c>
      <c r="P1909" s="40">
        <f t="shared" si="1051"/>
        <v>85.92</v>
      </c>
      <c r="Q1909" s="40">
        <f t="shared" si="1051"/>
        <v>87.33</v>
      </c>
      <c r="R1909" s="40">
        <f t="shared" si="1051"/>
        <v>85.75</v>
      </c>
      <c r="S1909" s="39">
        <f t="shared" si="1051"/>
        <v>1302.58</v>
      </c>
      <c r="T1909" s="40">
        <f t="shared" si="1050"/>
        <v>86.84</v>
      </c>
      <c r="U1909" s="375"/>
      <c r="V1909" s="340"/>
    </row>
    <row r="1910" spans="1:22" ht="15" customHeight="1">
      <c r="A1910" s="361"/>
      <c r="B1910" s="78"/>
      <c r="C1910" s="28" t="s">
        <v>206</v>
      </c>
      <c r="D1910" s="79">
        <f>VLOOKUP($A$1903,'Nilai USP'!$B$8:$T$280,4)</f>
        <v>93</v>
      </c>
      <c r="E1910" s="79">
        <f>VLOOKUP($A$1903,'Nilai USP'!$B$8:$T$280,5)</f>
        <v>86.15384615384616</v>
      </c>
      <c r="F1910" s="79">
        <f>VLOOKUP($A$1903,'Nilai USP'!$B$8:$T$280,6)</f>
        <v>90</v>
      </c>
      <c r="G1910" s="79">
        <f>VLOOKUP($A$1903,'Nilai USP'!$B$8:$T$280,7)</f>
        <v>84</v>
      </c>
      <c r="H1910" s="79">
        <f>VLOOKUP($A$1903,'Nilai USP'!$B$8:$T$280,8)</f>
        <v>87</v>
      </c>
      <c r="I1910" s="79">
        <f>VLOOKUP($A$1903,'Nilai USP'!$B$8:$T$280,9)</f>
        <v>89</v>
      </c>
      <c r="J1910" s="79">
        <f>VLOOKUP($A$1903,'Nilai USP'!$B$8:$T$280,10)</f>
        <v>96</v>
      </c>
      <c r="K1910" s="79">
        <f>VLOOKUP($A$1903,'Nilai USP'!$B$8:$T$280,11)</f>
        <v>96</v>
      </c>
      <c r="L1910" s="79">
        <f>VLOOKUP($A$1903,'Nilai USP'!$B$8:$T$280,12)</f>
        <v>88</v>
      </c>
      <c r="M1910" s="79">
        <f>VLOOKUP($A$1903,'Nilai USP'!$B$8:$T$280,13)</f>
        <v>94.705882352941174</v>
      </c>
      <c r="N1910" s="79">
        <f>VLOOKUP($A$1903,'Nilai USP'!$B$8:$T$280,14)</f>
        <v>90</v>
      </c>
      <c r="O1910" s="79">
        <f>VLOOKUP($A$1903,'Nilai USP'!$B$8:$T$280,15)</f>
        <v>90</v>
      </c>
      <c r="P1910" s="79">
        <f>VLOOKUP($A$1903,'Nilai USP'!$B$8:$T$280,16)</f>
        <v>87</v>
      </c>
      <c r="Q1910" s="79">
        <f>VLOOKUP($A$1903,'Nilai USP'!$B$8:$T$280,17)</f>
        <v>75</v>
      </c>
      <c r="R1910" s="79">
        <f>VLOOKUP($A$1903,'Nilai USP'!$B$8:$T$280,18)</f>
        <v>89</v>
      </c>
      <c r="S1910" s="38">
        <f>SUM(D1910:R1910)</f>
        <v>1334.8597285067874</v>
      </c>
      <c r="T1910" s="38">
        <f t="shared" si="1050"/>
        <v>88.99</v>
      </c>
      <c r="U1910" s="375"/>
      <c r="V1910" s="340"/>
    </row>
    <row r="1911" spans="1:22" ht="15" customHeight="1" thickBot="1">
      <c r="A1911" s="362"/>
      <c r="B1911" s="29"/>
      <c r="C1911" s="37" t="s">
        <v>205</v>
      </c>
      <c r="D1911" s="41">
        <f t="shared" ref="D1911:R1911" si="1053">ROUND((D1909*$V$6+D1910*$V$7),0)</f>
        <v>89</v>
      </c>
      <c r="E1911" s="41">
        <f t="shared" si="1053"/>
        <v>87</v>
      </c>
      <c r="F1911" s="41">
        <f t="shared" si="1053"/>
        <v>89</v>
      </c>
      <c r="G1911" s="41">
        <f t="shared" si="1053"/>
        <v>86</v>
      </c>
      <c r="H1911" s="41">
        <f t="shared" si="1053"/>
        <v>87</v>
      </c>
      <c r="I1911" s="41">
        <f t="shared" si="1053"/>
        <v>87</v>
      </c>
      <c r="J1911" s="41">
        <f t="shared" si="1053"/>
        <v>93</v>
      </c>
      <c r="K1911" s="41">
        <f t="shared" si="1053"/>
        <v>91</v>
      </c>
      <c r="L1911" s="41">
        <f t="shared" si="1053"/>
        <v>87</v>
      </c>
      <c r="M1911" s="41">
        <f t="shared" si="1053"/>
        <v>91</v>
      </c>
      <c r="N1911" s="41">
        <f t="shared" si="1053"/>
        <v>88</v>
      </c>
      <c r="O1911" s="41">
        <f t="shared" si="1053"/>
        <v>88</v>
      </c>
      <c r="P1911" s="41">
        <f t="shared" si="1053"/>
        <v>86</v>
      </c>
      <c r="Q1911" s="41">
        <f t="shared" si="1053"/>
        <v>81</v>
      </c>
      <c r="R1911" s="41">
        <f t="shared" si="1053"/>
        <v>87</v>
      </c>
      <c r="S1911" s="41">
        <f>SUM(D1911:R1911)</f>
        <v>1317</v>
      </c>
      <c r="T1911" s="41">
        <f t="shared" si="1050"/>
        <v>87.8</v>
      </c>
      <c r="U1911" s="376"/>
      <c r="V1911" s="341"/>
    </row>
    <row r="1912" spans="1:22" ht="15" customHeight="1" thickTop="1">
      <c r="A1912" s="377">
        <v>212</v>
      </c>
      <c r="B1912" s="26"/>
      <c r="C1912" s="34" t="s">
        <v>34</v>
      </c>
      <c r="D1912" s="83">
        <f>VLOOKUP($A$1912,Raport1!$B$8:$T$280,4)</f>
        <v>79.5</v>
      </c>
      <c r="E1912" s="83">
        <f>VLOOKUP($A$1912,Raport1!$B$8:$T$280,5)</f>
        <v>84</v>
      </c>
      <c r="F1912" s="83">
        <f>VLOOKUP($A$1912,Raport1!$B$8:$T$280,6)</f>
        <v>84</v>
      </c>
      <c r="G1912" s="83">
        <f>VLOOKUP($A$1912,Raport1!$B$8:$T$280,7)</f>
        <v>80.5</v>
      </c>
      <c r="H1912" s="83">
        <f>VLOOKUP($A$1912,Raport1!$B$8:$T$280,8)</f>
        <v>80</v>
      </c>
      <c r="I1912" s="83">
        <f>VLOOKUP($A$1912,Raport1!$B$8:$T$280,9)</f>
        <v>79.5</v>
      </c>
      <c r="J1912" s="83">
        <f>VLOOKUP($A$1912,Raport1!$B$8:$T$280,10)</f>
        <v>84</v>
      </c>
      <c r="K1912" s="83">
        <f>VLOOKUP($A$1912,Raport1!$B$8:$T$280,11)</f>
        <v>81.5</v>
      </c>
      <c r="L1912" s="83">
        <f>VLOOKUP($A$1912,Raport1!$B$8:$T$280,12)</f>
        <v>84</v>
      </c>
      <c r="M1912" s="83">
        <f>VLOOKUP($A$1912,Raport1!$B$8:$T$280,13)</f>
        <v>82</v>
      </c>
      <c r="N1912" s="83">
        <f>VLOOKUP($A$1912,Raport1!$B$8:$T$280,14)</f>
        <v>82.5</v>
      </c>
      <c r="O1912" s="83">
        <f>VLOOKUP($A$1912,Raport1!$B$8:$T$280,15)</f>
        <v>83</v>
      </c>
      <c r="P1912" s="83">
        <f>VLOOKUP($A$1912,Raport1!$B$8:$T$280,16)</f>
        <v>80.5</v>
      </c>
      <c r="Q1912" s="83">
        <f>VLOOKUP($A$1912,Raport1!$B$8:$T$280,17)</f>
        <v>83</v>
      </c>
      <c r="R1912" s="83">
        <f>VLOOKUP($A$1912,Raport1!$B$8:$T$280,18)</f>
        <v>80</v>
      </c>
      <c r="S1912" s="80">
        <f t="shared" ref="S1912:S1917" si="1054">SUM(D1912:R1912)</f>
        <v>1228</v>
      </c>
      <c r="T1912" s="80">
        <f t="shared" ref="T1912:T1920" si="1055">ROUND(S1912/COUNT(D1912:R1912),2)</f>
        <v>81.87</v>
      </c>
      <c r="U1912" s="337" t="s">
        <v>203</v>
      </c>
      <c r="V1912" s="340" t="s">
        <v>33</v>
      </c>
    </row>
    <row r="1913" spans="1:22" ht="15" customHeight="1">
      <c r="A1913" s="361"/>
      <c r="B1913" s="26"/>
      <c r="C1913" s="35" t="s">
        <v>35</v>
      </c>
      <c r="D1913" s="84">
        <f>VLOOKUP($A$1912,Raport2!$B$8:$T$280,4)</f>
        <v>82.5</v>
      </c>
      <c r="E1913" s="84">
        <f>VLOOKUP($A$1912,Raport2!$B$8:$T$280,5)</f>
        <v>88.5</v>
      </c>
      <c r="F1913" s="84">
        <f>VLOOKUP($A$1912,Raport2!$B$8:$T$280,6)</f>
        <v>84.5</v>
      </c>
      <c r="G1913" s="84">
        <f>VLOOKUP($A$1912,Raport2!$B$8:$T$280,7)</f>
        <v>85</v>
      </c>
      <c r="H1913" s="84">
        <f>VLOOKUP($A$1912,Raport2!$B$8:$T$280,8)</f>
        <v>85</v>
      </c>
      <c r="I1913" s="84">
        <f>VLOOKUP($A$1912,Raport2!$B$8:$T$280,9)</f>
        <v>83.5</v>
      </c>
      <c r="J1913" s="84">
        <f>VLOOKUP($A$1912,Raport2!$B$8:$T$280,10)</f>
        <v>87</v>
      </c>
      <c r="K1913" s="84">
        <f>VLOOKUP($A$1912,Raport2!$B$8:$T$280,11)</f>
        <v>83</v>
      </c>
      <c r="L1913" s="84">
        <f>VLOOKUP($A$1912,Raport2!$B$8:$T$280,12)</f>
        <v>86</v>
      </c>
      <c r="M1913" s="84">
        <f>VLOOKUP($A$1912,Raport2!$B$8:$T$280,13)</f>
        <v>88</v>
      </c>
      <c r="N1913" s="84">
        <f>VLOOKUP($A$1912,Raport2!$B$8:$T$280,14)</f>
        <v>88.5</v>
      </c>
      <c r="O1913" s="84">
        <f>VLOOKUP($A$1912,Raport2!$B$8:$T$280,15)</f>
        <v>85</v>
      </c>
      <c r="P1913" s="84">
        <f>VLOOKUP($A$1912,Raport2!$B$8:$T$280,16)</f>
        <v>83</v>
      </c>
      <c r="Q1913" s="84">
        <f>VLOOKUP($A$1912,Raport2!$B$8:$T$280,17)</f>
        <v>83</v>
      </c>
      <c r="R1913" s="84">
        <f>VLOOKUP($A$1912,Raport2!$B$8:$T$280,18)</f>
        <v>87.5</v>
      </c>
      <c r="S1913" s="38">
        <f t="shared" si="1054"/>
        <v>1280</v>
      </c>
      <c r="T1913" s="38">
        <f t="shared" si="1055"/>
        <v>85.33</v>
      </c>
      <c r="U1913" s="375"/>
      <c r="V1913" s="340"/>
    </row>
    <row r="1914" spans="1:22" ht="15" customHeight="1">
      <c r="A1914" s="361"/>
      <c r="B1914" s="342" t="str">
        <f>VLOOKUP($A$1912,PresensiMIPA!$A$7:$W$360,7)</f>
        <v>FAINSANU FARAKA</v>
      </c>
      <c r="C1914" s="35" t="s">
        <v>22</v>
      </c>
      <c r="D1914" s="84">
        <f>VLOOKUP($A$1912,Raport3!$B$8:$T$280,4)</f>
        <v>88</v>
      </c>
      <c r="E1914" s="84">
        <f>VLOOKUP($A$1912,Raport3!$B$8:$T$280,5)</f>
        <v>91</v>
      </c>
      <c r="F1914" s="84">
        <f>VLOOKUP($A$1912,Raport3!$B$8:$T$280,6)</f>
        <v>86.5</v>
      </c>
      <c r="G1914" s="84">
        <f>VLOOKUP($A$1912,Raport3!$B$8:$T$280,7)</f>
        <v>88</v>
      </c>
      <c r="H1914" s="84">
        <f>VLOOKUP($A$1912,Raport3!$B$8:$T$280,8)</f>
        <v>91</v>
      </c>
      <c r="I1914" s="84">
        <f>VLOOKUP($A$1912,Raport3!$B$8:$T$280,9)</f>
        <v>86</v>
      </c>
      <c r="J1914" s="84">
        <f>VLOOKUP($A$1912,Raport3!$B$8:$T$280,10)</f>
        <v>88</v>
      </c>
      <c r="K1914" s="84">
        <f>VLOOKUP($A$1912,Raport3!$B$8:$T$280,11)</f>
        <v>86.5</v>
      </c>
      <c r="L1914" s="84">
        <f>VLOOKUP($A$1912,Raport3!$B$8:$T$280,12)</f>
        <v>87</v>
      </c>
      <c r="M1914" s="84">
        <f>VLOOKUP($A$1912,Raport3!$B$8:$T$280,13)</f>
        <v>91</v>
      </c>
      <c r="N1914" s="84">
        <f>VLOOKUP($A$1912,Raport3!$B$8:$T$280,14)</f>
        <v>87.5</v>
      </c>
      <c r="O1914" s="84">
        <f>VLOOKUP($A$1912,Raport3!$B$8:$T$280,15)</f>
        <v>85.5</v>
      </c>
      <c r="P1914" s="84">
        <f>VLOOKUP($A$1912,Raport3!$B$8:$T$280,16)</f>
        <v>87.5</v>
      </c>
      <c r="Q1914" s="84">
        <f>VLOOKUP($A$1912,Raport3!$B$8:$T$280,17)</f>
        <v>92</v>
      </c>
      <c r="R1914" s="84">
        <f>VLOOKUP($A$1912,Raport3!$B$8:$T$280,18)</f>
        <v>89</v>
      </c>
      <c r="S1914" s="38">
        <f t="shared" si="1054"/>
        <v>1324.5</v>
      </c>
      <c r="T1914" s="38">
        <f t="shared" si="1055"/>
        <v>88.3</v>
      </c>
      <c r="U1914" s="375"/>
      <c r="V1914" s="340"/>
    </row>
    <row r="1915" spans="1:22" ht="15" customHeight="1">
      <c r="A1915" s="361"/>
      <c r="B1915" s="342"/>
      <c r="C1915" s="35" t="s">
        <v>23</v>
      </c>
      <c r="D1915" s="84">
        <f>VLOOKUP($A$1912,Raport4!$B$8:$T$255,4)</f>
        <v>89</v>
      </c>
      <c r="E1915" s="84">
        <f>VLOOKUP($A$1912,Raport4!$B$8:$T$255,5)</f>
        <v>94</v>
      </c>
      <c r="F1915" s="84">
        <f>VLOOKUP($A$1912,Raport4!$B$8:$T$255,6)</f>
        <v>86.5</v>
      </c>
      <c r="G1915" s="84">
        <f>VLOOKUP($A$1912,Raport4!$B$8:$T$255,7)</f>
        <v>88</v>
      </c>
      <c r="H1915" s="84">
        <f>VLOOKUP($A$1912,Raport4!$B$8:$T$255,8)</f>
        <v>93</v>
      </c>
      <c r="I1915" s="84">
        <f>VLOOKUP($A$1912,Raport4!$B$8:$T$255,9)</f>
        <v>86</v>
      </c>
      <c r="J1915" s="84">
        <f>VLOOKUP($A$1912,Raport4!$B$8:$T$255,10)</f>
        <v>94</v>
      </c>
      <c r="K1915" s="84">
        <f>VLOOKUP($A$1912,Raport4!$B$8:$T$255,11)</f>
        <v>88</v>
      </c>
      <c r="L1915" s="84">
        <f>VLOOKUP($A$1912,Raport4!$B$8:$T$255,12)</f>
        <v>89.5</v>
      </c>
      <c r="M1915" s="84">
        <f>VLOOKUP($A$1912,Raport4!$B$8:$T$255,12)</f>
        <v>89.5</v>
      </c>
      <c r="N1915" s="84">
        <f>VLOOKUP($A$1912,Raport4!$B$8:$T$255,14)</f>
        <v>88.5</v>
      </c>
      <c r="O1915" s="84">
        <f>VLOOKUP($A$1912,Raport4!$B$8:$T$255,15)</f>
        <v>88</v>
      </c>
      <c r="P1915" s="84">
        <f>VLOOKUP($A$1912,Raport4!$B$8:$T$255,16)</f>
        <v>88.5</v>
      </c>
      <c r="Q1915" s="84">
        <f>VLOOKUP($A$1912,Raport4!$B$8:$T$255,17)</f>
        <v>91</v>
      </c>
      <c r="R1915" s="84">
        <f>VLOOKUP($A$1912,Raport4!$B$8:$T$255,18)</f>
        <v>90</v>
      </c>
      <c r="S1915" s="38">
        <f t="shared" si="1054"/>
        <v>1343.5</v>
      </c>
      <c r="T1915" s="38">
        <f t="shared" si="1055"/>
        <v>89.57</v>
      </c>
      <c r="U1915" s="375"/>
      <c r="V1915" s="340"/>
    </row>
    <row r="1916" spans="1:22" ht="15" customHeight="1">
      <c r="A1916" s="361"/>
      <c r="B1916" s="77" t="str">
        <f>VLOOKUP($A$1912,PresensiMIPA!$A$7:$W$360,4)</f>
        <v>3526033103040002</v>
      </c>
      <c r="C1916" s="35" t="s">
        <v>24</v>
      </c>
      <c r="D1916" s="84">
        <f>VLOOKUP($A$1912,Raport5!$B$8:$T$280,4)</f>
        <v>86.5</v>
      </c>
      <c r="E1916" s="84">
        <f>VLOOKUP($A$1912,Raport5!$B$8:$T$280,5)</f>
        <v>95.5</v>
      </c>
      <c r="F1916" s="84">
        <f>VLOOKUP($A$1912,Raport5!$B$8:$T$280,6)</f>
        <v>88</v>
      </c>
      <c r="G1916" s="84">
        <f>VLOOKUP($A$1912,Raport5!$B$8:$T$280,7)</f>
        <v>92</v>
      </c>
      <c r="H1916" s="84">
        <f>VLOOKUP($A$1912,Raport5!$B$8:$T$280,8)</f>
        <v>96</v>
      </c>
      <c r="I1916" s="84">
        <f>VLOOKUP($A$1912,Raport5!$B$8:$T$280,9)</f>
        <v>86</v>
      </c>
      <c r="J1916" s="84">
        <f>VLOOKUP($A$1912,Raport5!$B$8:$T$280,10)</f>
        <v>97</v>
      </c>
      <c r="K1916" s="84">
        <f>VLOOKUP($A$1912,Raport5!$B$8:$T$280,11)</f>
        <v>91</v>
      </c>
      <c r="L1916" s="84">
        <f>VLOOKUP($A$1912,Raport5!$B$8:$T$280,12)</f>
        <v>91.5</v>
      </c>
      <c r="M1916" s="84">
        <f>VLOOKUP($A$1912,Raport5!$B$8:$T$280,13)</f>
        <v>93</v>
      </c>
      <c r="N1916" s="84">
        <f>VLOOKUP($A$1912,Raport5!$B$8:$T$280,14)</f>
        <v>90</v>
      </c>
      <c r="O1916" s="84">
        <f>VLOOKUP($A$1912,Raport5!$B$8:$T$280,15)</f>
        <v>89</v>
      </c>
      <c r="P1916" s="84">
        <f>VLOOKUP($A$1912,Raport5!$B$8:$T$280,16)</f>
        <v>90</v>
      </c>
      <c r="Q1916" s="84">
        <f>VLOOKUP($A$1912,Raport5!$B$8:$T$280,17)</f>
        <v>92</v>
      </c>
      <c r="R1916" s="84">
        <f>VLOOKUP($A$1912,Raport5!$B$8:$T$280,18)</f>
        <v>90</v>
      </c>
      <c r="S1916" s="38">
        <f t="shared" si="1054"/>
        <v>1367.5</v>
      </c>
      <c r="T1916" s="38">
        <f t="shared" si="1055"/>
        <v>91.17</v>
      </c>
      <c r="U1916" s="375"/>
      <c r="V1916" s="340"/>
    </row>
    <row r="1917" spans="1:22" ht="15" customHeight="1">
      <c r="A1917" s="361"/>
      <c r="B1917" s="78">
        <f>VLOOKUP($A$1912,PresensiMIPA!$A$7:$W$360,2)</f>
        <v>12227</v>
      </c>
      <c r="C1917" s="35" t="s">
        <v>67</v>
      </c>
      <c r="D1917" s="84">
        <f>VLOOKUP($A$1912,Raport6!$B$8:$T$280,4)</f>
        <v>91.5</v>
      </c>
      <c r="E1917" s="84">
        <f>VLOOKUP($A$1912,Raport6!$B$8:$T$280,5)</f>
        <v>96</v>
      </c>
      <c r="F1917" s="84">
        <f>VLOOKUP($A$1912,Raport6!$B$8:$T$280,6)</f>
        <v>90</v>
      </c>
      <c r="G1917" s="84">
        <f>VLOOKUP($A$1912,Raport6!$B$8:$T$280,7)</f>
        <v>94.5</v>
      </c>
      <c r="H1917" s="84">
        <f>VLOOKUP($A$1912,Raport6!$B$8:$T$280,8)</f>
        <v>97</v>
      </c>
      <c r="I1917" s="84">
        <f>VLOOKUP($A$1912,Raport6!$B$8:$T$280,9)</f>
        <v>86.5</v>
      </c>
      <c r="J1917" s="84">
        <f>VLOOKUP($A$1912,Raport6!$B$8:$T$280,10)</f>
        <v>98.5</v>
      </c>
      <c r="K1917" s="84">
        <f>VLOOKUP($A$1912,Raport6!$B$8:$T$280,11)</f>
        <v>95</v>
      </c>
      <c r="L1917" s="84">
        <f>VLOOKUP($A$1912,Raport6!$B$8:$T$280,12)</f>
        <v>93</v>
      </c>
      <c r="M1917" s="84">
        <f>VLOOKUP($A$1912,Raport6!$B$8:$T$280,13)</f>
        <v>96</v>
      </c>
      <c r="N1917" s="84">
        <f>VLOOKUP($A$1912,Raport6!$B$8:$T$280,14)</f>
        <v>89</v>
      </c>
      <c r="O1917" s="84">
        <f>VLOOKUP($A$1912,Raport6!$B$8:$T$280,15)</f>
        <v>92</v>
      </c>
      <c r="P1917" s="84">
        <f>VLOOKUP($A$1912,Raport6!$B$8:$T$280,16)</f>
        <v>90</v>
      </c>
      <c r="Q1917" s="84">
        <f>VLOOKUP($A$1912,Raport6!$B$8:$T$280,17)</f>
        <v>95</v>
      </c>
      <c r="R1917" s="84">
        <f>VLOOKUP($A$1912,Raport6!$B$8:$T$280,18)</f>
        <v>92.5</v>
      </c>
      <c r="S1917" s="38">
        <f t="shared" si="1054"/>
        <v>1396.5</v>
      </c>
      <c r="T1917" s="38">
        <f t="shared" si="1055"/>
        <v>93.1</v>
      </c>
      <c r="U1917" s="375"/>
      <c r="V1917" s="340"/>
    </row>
    <row r="1918" spans="1:22" ht="15" customHeight="1">
      <c r="A1918" s="361"/>
      <c r="B1918" s="78" t="str">
        <f>VLOOKUP($A$1912,PresensiMIPA!$A$7:$W$360,3)</f>
        <v>0032461748</v>
      </c>
      <c r="C1918" s="28" t="s">
        <v>21</v>
      </c>
      <c r="D1918" s="40">
        <f t="shared" ref="D1918:S1918" si="1056">ROUND(((D1912+D1913+D1914+D1915+D1916+D1917)/6),2)</f>
        <v>86.17</v>
      </c>
      <c r="E1918" s="40">
        <f t="shared" si="1056"/>
        <v>91.5</v>
      </c>
      <c r="F1918" s="40">
        <f t="shared" si="1056"/>
        <v>86.58</v>
      </c>
      <c r="G1918" s="40">
        <f t="shared" si="1056"/>
        <v>88</v>
      </c>
      <c r="H1918" s="40">
        <f t="shared" si="1056"/>
        <v>90.33</v>
      </c>
      <c r="I1918" s="40">
        <f t="shared" si="1056"/>
        <v>84.58</v>
      </c>
      <c r="J1918" s="40">
        <f t="shared" si="1056"/>
        <v>91.42</v>
      </c>
      <c r="K1918" s="40">
        <f t="shared" si="1056"/>
        <v>87.5</v>
      </c>
      <c r="L1918" s="40">
        <f t="shared" si="1056"/>
        <v>88.5</v>
      </c>
      <c r="M1918" s="40">
        <f t="shared" ref="M1918" si="1057">ROUND(((M1912+M1913+M1914+M1915+M1916+M1917)/6),2)</f>
        <v>89.92</v>
      </c>
      <c r="N1918" s="40">
        <f t="shared" si="1056"/>
        <v>87.67</v>
      </c>
      <c r="O1918" s="40">
        <f t="shared" si="1056"/>
        <v>87.08</v>
      </c>
      <c r="P1918" s="40">
        <f t="shared" si="1056"/>
        <v>86.58</v>
      </c>
      <c r="Q1918" s="40">
        <f t="shared" si="1056"/>
        <v>89.33</v>
      </c>
      <c r="R1918" s="40">
        <f t="shared" si="1056"/>
        <v>88.17</v>
      </c>
      <c r="S1918" s="39">
        <f t="shared" si="1056"/>
        <v>1323.33</v>
      </c>
      <c r="T1918" s="40">
        <f t="shared" si="1055"/>
        <v>88.22</v>
      </c>
      <c r="U1918" s="375"/>
      <c r="V1918" s="340"/>
    </row>
    <row r="1919" spans="1:22" ht="15" customHeight="1">
      <c r="A1919" s="361"/>
      <c r="B1919" s="78"/>
      <c r="C1919" s="28" t="s">
        <v>206</v>
      </c>
      <c r="D1919" s="79">
        <f>VLOOKUP($A$1912,'Nilai USP'!$B$8:$T$280,4)</f>
        <v>93</v>
      </c>
      <c r="E1919" s="79">
        <f>VLOOKUP($A$1912,'Nilai USP'!$B$8:$T$280,5)</f>
        <v>85.384615384615387</v>
      </c>
      <c r="F1919" s="79">
        <f>VLOOKUP($A$1912,'Nilai USP'!$B$8:$T$280,6)</f>
        <v>95</v>
      </c>
      <c r="G1919" s="79">
        <f>VLOOKUP($A$1912,'Nilai USP'!$B$8:$T$280,7)</f>
        <v>84</v>
      </c>
      <c r="H1919" s="79">
        <f>VLOOKUP($A$1912,'Nilai USP'!$B$8:$T$280,8)</f>
        <v>86</v>
      </c>
      <c r="I1919" s="79">
        <f>VLOOKUP($A$1912,'Nilai USP'!$B$8:$T$280,9)</f>
        <v>88</v>
      </c>
      <c r="J1919" s="79">
        <f>VLOOKUP($A$1912,'Nilai USP'!$B$8:$T$280,10)</f>
        <v>90</v>
      </c>
      <c r="K1919" s="79">
        <f>VLOOKUP($A$1912,'Nilai USP'!$B$8:$T$280,11)</f>
        <v>94</v>
      </c>
      <c r="L1919" s="79">
        <f>VLOOKUP($A$1912,'Nilai USP'!$B$8:$T$280,12)</f>
        <v>85</v>
      </c>
      <c r="M1919" s="79">
        <f>VLOOKUP($A$1912,'Nilai USP'!$B$8:$T$280,13)</f>
        <v>94.705882352941174</v>
      </c>
      <c r="N1919" s="79">
        <f>VLOOKUP($A$1912,'Nilai USP'!$B$8:$T$280,14)</f>
        <v>85</v>
      </c>
      <c r="O1919" s="79">
        <f>VLOOKUP($A$1912,'Nilai USP'!$B$8:$T$280,15)</f>
        <v>83</v>
      </c>
      <c r="P1919" s="79">
        <f>VLOOKUP($A$1912,'Nilai USP'!$B$8:$T$280,16)</f>
        <v>83</v>
      </c>
      <c r="Q1919" s="79">
        <f>VLOOKUP($A$1912,'Nilai USP'!$B$8:$T$280,17)</f>
        <v>80</v>
      </c>
      <c r="R1919" s="79">
        <f>VLOOKUP($A$1912,'Nilai USP'!$B$8:$T$280,18)</f>
        <v>89</v>
      </c>
      <c r="S1919" s="38">
        <f>SUM(D1919:R1919)</f>
        <v>1315.0904977375567</v>
      </c>
      <c r="T1919" s="38">
        <f t="shared" si="1055"/>
        <v>87.67</v>
      </c>
      <c r="U1919" s="375"/>
      <c r="V1919" s="340"/>
    </row>
    <row r="1920" spans="1:22" ht="15" customHeight="1" thickBot="1">
      <c r="A1920" s="362"/>
      <c r="B1920" s="29"/>
      <c r="C1920" s="37" t="s">
        <v>205</v>
      </c>
      <c r="D1920" s="41">
        <f t="shared" ref="D1920:R1920" si="1058">ROUND((D1918*$V$6+D1919*$V$7),0)</f>
        <v>90</v>
      </c>
      <c r="E1920" s="41">
        <f t="shared" si="1058"/>
        <v>88</v>
      </c>
      <c r="F1920" s="41">
        <f t="shared" si="1058"/>
        <v>91</v>
      </c>
      <c r="G1920" s="41">
        <f t="shared" si="1058"/>
        <v>86</v>
      </c>
      <c r="H1920" s="41">
        <f t="shared" si="1058"/>
        <v>88</v>
      </c>
      <c r="I1920" s="41">
        <f t="shared" si="1058"/>
        <v>86</v>
      </c>
      <c r="J1920" s="41">
        <f t="shared" si="1058"/>
        <v>91</v>
      </c>
      <c r="K1920" s="41">
        <f t="shared" si="1058"/>
        <v>91</v>
      </c>
      <c r="L1920" s="41">
        <f t="shared" si="1058"/>
        <v>87</v>
      </c>
      <c r="M1920" s="41">
        <f t="shared" si="1058"/>
        <v>92</v>
      </c>
      <c r="N1920" s="41">
        <f t="shared" si="1058"/>
        <v>86</v>
      </c>
      <c r="O1920" s="41">
        <f t="shared" si="1058"/>
        <v>85</v>
      </c>
      <c r="P1920" s="41">
        <f t="shared" si="1058"/>
        <v>85</v>
      </c>
      <c r="Q1920" s="41">
        <f t="shared" si="1058"/>
        <v>85</v>
      </c>
      <c r="R1920" s="41">
        <f t="shared" si="1058"/>
        <v>89</v>
      </c>
      <c r="S1920" s="41">
        <f>SUM(D1920:R1920)</f>
        <v>1320</v>
      </c>
      <c r="T1920" s="41">
        <f t="shared" si="1055"/>
        <v>88</v>
      </c>
      <c r="U1920" s="376"/>
      <c r="V1920" s="341"/>
    </row>
    <row r="1921" spans="1:22" ht="15" customHeight="1" thickTop="1">
      <c r="A1921" s="377">
        <v>213</v>
      </c>
      <c r="B1921" s="26"/>
      <c r="C1921" s="34" t="s">
        <v>34</v>
      </c>
      <c r="D1921" s="83">
        <f>VLOOKUP($A$1921,Raport1!$B$8:$T$280,4)</f>
        <v>79.5</v>
      </c>
      <c r="E1921" s="83">
        <f>VLOOKUP($A$1921,Raport1!$B$8:$T$280,5)</f>
        <v>79</v>
      </c>
      <c r="F1921" s="83">
        <f>VLOOKUP($A$1921,Raport1!$B$8:$T$280,6)</f>
        <v>83</v>
      </c>
      <c r="G1921" s="83">
        <f>VLOOKUP($A$1921,Raport1!$B$8:$T$280,7)</f>
        <v>80.5</v>
      </c>
      <c r="H1921" s="83">
        <f>VLOOKUP($A$1921,Raport1!$B$8:$T$280,8)</f>
        <v>75</v>
      </c>
      <c r="I1921" s="83">
        <f>VLOOKUP($A$1921,Raport1!$B$8:$T$280,9)</f>
        <v>79.5</v>
      </c>
      <c r="J1921" s="83">
        <f>VLOOKUP($A$1921,Raport1!$B$8:$T$280,10)</f>
        <v>85</v>
      </c>
      <c r="K1921" s="83">
        <f>VLOOKUP($A$1921,Raport1!$B$8:$T$280,11)</f>
        <v>81.5</v>
      </c>
      <c r="L1921" s="83">
        <f>VLOOKUP($A$1921,Raport1!$B$8:$T$280,12)</f>
        <v>81</v>
      </c>
      <c r="M1921" s="83">
        <f>VLOOKUP($A$1921,Raport1!$B$8:$T$280,13)</f>
        <v>77</v>
      </c>
      <c r="N1921" s="83">
        <f>VLOOKUP($A$1921,Raport1!$B$8:$T$280,14)</f>
        <v>81.5</v>
      </c>
      <c r="O1921" s="83">
        <f>VLOOKUP($A$1921,Raport1!$B$8:$T$280,15)</f>
        <v>82</v>
      </c>
      <c r="P1921" s="83">
        <f>VLOOKUP($A$1921,Raport1!$B$8:$T$280,16)</f>
        <v>81</v>
      </c>
      <c r="Q1921" s="83">
        <f>VLOOKUP($A$1921,Raport1!$B$8:$T$280,17)</f>
        <v>78.5</v>
      </c>
      <c r="R1921" s="83">
        <f>VLOOKUP($A$1921,Raport1!$B$8:$T$280,18)</f>
        <v>79</v>
      </c>
      <c r="S1921" s="80">
        <f t="shared" ref="S1921:S1926" si="1059">SUM(D1921:R1921)</f>
        <v>1203</v>
      </c>
      <c r="T1921" s="80">
        <f t="shared" ref="T1921:T1929" si="1060">ROUND(S1921/COUNT(D1921:R1921),2)</f>
        <v>80.2</v>
      </c>
      <c r="U1921" s="337" t="s">
        <v>203</v>
      </c>
      <c r="V1921" s="340" t="s">
        <v>33</v>
      </c>
    </row>
    <row r="1922" spans="1:22" ht="15" customHeight="1">
      <c r="A1922" s="361"/>
      <c r="B1922" s="26"/>
      <c r="C1922" s="35" t="s">
        <v>35</v>
      </c>
      <c r="D1922" s="84">
        <f>VLOOKUP($A$1921,Raport2!$B$8:$T$280,4)</f>
        <v>81</v>
      </c>
      <c r="E1922" s="84">
        <f>VLOOKUP($A$1921,Raport2!$B$8:$T$280,5)</f>
        <v>80</v>
      </c>
      <c r="F1922" s="84">
        <f>VLOOKUP($A$1921,Raport2!$B$8:$T$280,6)</f>
        <v>84</v>
      </c>
      <c r="G1922" s="84">
        <f>VLOOKUP($A$1921,Raport2!$B$8:$T$280,7)</f>
        <v>83</v>
      </c>
      <c r="H1922" s="84">
        <f>VLOOKUP($A$1921,Raport2!$B$8:$T$280,8)</f>
        <v>82</v>
      </c>
      <c r="I1922" s="84">
        <f>VLOOKUP($A$1921,Raport2!$B$8:$T$280,9)</f>
        <v>80.5</v>
      </c>
      <c r="J1922" s="84">
        <f>VLOOKUP($A$1921,Raport2!$B$8:$T$280,10)</f>
        <v>89</v>
      </c>
      <c r="K1922" s="84">
        <f>VLOOKUP($A$1921,Raport2!$B$8:$T$280,11)</f>
        <v>82.5</v>
      </c>
      <c r="L1922" s="84">
        <f>VLOOKUP($A$1921,Raport2!$B$8:$T$280,12)</f>
        <v>84</v>
      </c>
      <c r="M1922" s="84">
        <f>VLOOKUP($A$1921,Raport2!$B$8:$T$280,13)</f>
        <v>79.5</v>
      </c>
      <c r="N1922" s="84">
        <f>VLOOKUP($A$1921,Raport2!$B$8:$T$280,14)</f>
        <v>86.5</v>
      </c>
      <c r="O1922" s="84">
        <f>VLOOKUP($A$1921,Raport2!$B$8:$T$280,15)</f>
        <v>81.5</v>
      </c>
      <c r="P1922" s="84">
        <f>VLOOKUP($A$1921,Raport2!$B$8:$T$280,16)</f>
        <v>83</v>
      </c>
      <c r="Q1922" s="84">
        <f>VLOOKUP($A$1921,Raport2!$B$8:$T$280,17)</f>
        <v>79</v>
      </c>
      <c r="R1922" s="84">
        <f>VLOOKUP($A$1921,Raport2!$B$8:$T$280,18)</f>
        <v>84</v>
      </c>
      <c r="S1922" s="38">
        <f t="shared" si="1059"/>
        <v>1239.5</v>
      </c>
      <c r="T1922" s="38">
        <f t="shared" si="1060"/>
        <v>82.63</v>
      </c>
      <c r="U1922" s="375"/>
      <c r="V1922" s="340"/>
    </row>
    <row r="1923" spans="1:22" ht="15" customHeight="1">
      <c r="A1923" s="361"/>
      <c r="B1923" s="342" t="str">
        <f>VLOOKUP($A$1921,PresensiMIPA!$A$7:$W$360,7)</f>
        <v>FATIMAH OKTAVIA LAURENS</v>
      </c>
      <c r="C1923" s="35" t="s">
        <v>22</v>
      </c>
      <c r="D1923" s="84">
        <f>VLOOKUP($A$1921,Raport3!$B$8:$T$280,4)</f>
        <v>86</v>
      </c>
      <c r="E1923" s="84">
        <f>VLOOKUP($A$1921,Raport3!$B$8:$T$280,5)</f>
        <v>81</v>
      </c>
      <c r="F1923" s="84">
        <f>VLOOKUP($A$1921,Raport3!$B$8:$T$280,6)</f>
        <v>86</v>
      </c>
      <c r="G1923" s="84">
        <f>VLOOKUP($A$1921,Raport3!$B$8:$T$280,7)</f>
        <v>87</v>
      </c>
      <c r="H1923" s="84">
        <f>VLOOKUP($A$1921,Raport3!$B$8:$T$280,8)</f>
        <v>89</v>
      </c>
      <c r="I1923" s="84">
        <f>VLOOKUP($A$1921,Raport3!$B$8:$T$280,9)</f>
        <v>87</v>
      </c>
      <c r="J1923" s="84">
        <f>VLOOKUP($A$1921,Raport3!$B$8:$T$280,10)</f>
        <v>91.5</v>
      </c>
      <c r="K1923" s="84">
        <f>VLOOKUP($A$1921,Raport3!$B$8:$T$280,11)</f>
        <v>85.5</v>
      </c>
      <c r="L1923" s="84">
        <f>VLOOKUP($A$1921,Raport3!$B$8:$T$280,12)</f>
        <v>82</v>
      </c>
      <c r="M1923" s="84">
        <f>VLOOKUP($A$1921,Raport3!$B$8:$T$280,13)</f>
        <v>87.5</v>
      </c>
      <c r="N1923" s="84">
        <f>VLOOKUP($A$1921,Raport3!$B$8:$T$280,14)</f>
        <v>88.5</v>
      </c>
      <c r="O1923" s="84">
        <f>VLOOKUP($A$1921,Raport3!$B$8:$T$280,15)</f>
        <v>81.5</v>
      </c>
      <c r="P1923" s="84">
        <f>VLOOKUP($A$1921,Raport3!$B$8:$T$280,16)</f>
        <v>86</v>
      </c>
      <c r="Q1923" s="84">
        <f>VLOOKUP($A$1921,Raport3!$B$8:$T$280,17)</f>
        <v>82</v>
      </c>
      <c r="R1923" s="84">
        <f>VLOOKUP($A$1921,Raport3!$B$8:$T$280,18)</f>
        <v>87</v>
      </c>
      <c r="S1923" s="38">
        <f t="shared" si="1059"/>
        <v>1287.5</v>
      </c>
      <c r="T1923" s="38">
        <f t="shared" si="1060"/>
        <v>85.83</v>
      </c>
      <c r="U1923" s="375"/>
      <c r="V1923" s="340"/>
    </row>
    <row r="1924" spans="1:22" ht="15" customHeight="1">
      <c r="A1924" s="361"/>
      <c r="B1924" s="342"/>
      <c r="C1924" s="35" t="s">
        <v>23</v>
      </c>
      <c r="D1924" s="84">
        <f>VLOOKUP($A$1921,Raport4!$B$8:$T$255,4)</f>
        <v>83</v>
      </c>
      <c r="E1924" s="84">
        <f>VLOOKUP($A$1921,Raport4!$B$8:$T$255,5)</f>
        <v>85</v>
      </c>
      <c r="F1924" s="84">
        <f>VLOOKUP($A$1921,Raport4!$B$8:$T$255,6)</f>
        <v>86</v>
      </c>
      <c r="G1924" s="84">
        <f>VLOOKUP($A$1921,Raport4!$B$8:$T$255,7)</f>
        <v>88</v>
      </c>
      <c r="H1924" s="84">
        <f>VLOOKUP($A$1921,Raport4!$B$8:$T$255,8)</f>
        <v>92</v>
      </c>
      <c r="I1924" s="84">
        <f>VLOOKUP($A$1921,Raport4!$B$8:$T$255,9)</f>
        <v>88</v>
      </c>
      <c r="J1924" s="84">
        <f>VLOOKUP($A$1921,Raport4!$B$8:$T$255,10)</f>
        <v>93</v>
      </c>
      <c r="K1924" s="84">
        <f>VLOOKUP($A$1921,Raport4!$B$8:$T$255,11)</f>
        <v>87</v>
      </c>
      <c r="L1924" s="84">
        <f>VLOOKUP($A$1921,Raport4!$B$8:$T$255,12)</f>
        <v>87</v>
      </c>
      <c r="M1924" s="84">
        <f>VLOOKUP($A$1921,Raport4!$B$8:$T$255,12)</f>
        <v>87</v>
      </c>
      <c r="N1924" s="84">
        <f>VLOOKUP($A$1921,Raport4!$B$8:$T$255,14)</f>
        <v>90.5</v>
      </c>
      <c r="O1924" s="84">
        <f>VLOOKUP($A$1921,Raport4!$B$8:$T$255,15)</f>
        <v>82.5</v>
      </c>
      <c r="P1924" s="84">
        <f>VLOOKUP($A$1921,Raport4!$B$8:$T$255,16)</f>
        <v>87.5</v>
      </c>
      <c r="Q1924" s="84">
        <f>VLOOKUP($A$1921,Raport4!$B$8:$T$255,17)</f>
        <v>81</v>
      </c>
      <c r="R1924" s="84">
        <f>VLOOKUP($A$1921,Raport4!$B$8:$T$255,18)</f>
        <v>89.5</v>
      </c>
      <c r="S1924" s="38">
        <f t="shared" si="1059"/>
        <v>1307</v>
      </c>
      <c r="T1924" s="38">
        <f t="shared" si="1060"/>
        <v>87.13</v>
      </c>
      <c r="U1924" s="375"/>
      <c r="V1924" s="340"/>
    </row>
    <row r="1925" spans="1:22" ht="15" customHeight="1">
      <c r="A1925" s="361"/>
      <c r="B1925" s="77" t="str">
        <f>VLOOKUP($A$1921,PresensiMIPA!$A$7:$W$360,4)</f>
        <v>3526016710030002</v>
      </c>
      <c r="C1925" s="35" t="s">
        <v>24</v>
      </c>
      <c r="D1925" s="84">
        <f>VLOOKUP($A$1921,Raport5!$B$8:$T$280,4)</f>
        <v>90.5</v>
      </c>
      <c r="E1925" s="84">
        <f>VLOOKUP($A$1921,Raport5!$B$8:$T$280,5)</f>
        <v>91</v>
      </c>
      <c r="F1925" s="84">
        <f>VLOOKUP($A$1921,Raport5!$B$8:$T$280,6)</f>
        <v>83.5</v>
      </c>
      <c r="G1925" s="84">
        <f>VLOOKUP($A$1921,Raport5!$B$8:$T$280,7)</f>
        <v>93</v>
      </c>
      <c r="H1925" s="84">
        <f>VLOOKUP($A$1921,Raport5!$B$8:$T$280,8)</f>
        <v>93</v>
      </c>
      <c r="I1925" s="84">
        <f>VLOOKUP($A$1921,Raport5!$B$8:$T$280,9)</f>
        <v>89</v>
      </c>
      <c r="J1925" s="84">
        <f>VLOOKUP($A$1921,Raport5!$B$8:$T$280,10)</f>
        <v>94.5</v>
      </c>
      <c r="K1925" s="84">
        <f>VLOOKUP($A$1921,Raport5!$B$8:$T$280,11)</f>
        <v>91</v>
      </c>
      <c r="L1925" s="84">
        <f>VLOOKUP($A$1921,Raport5!$B$8:$T$280,12)</f>
        <v>91</v>
      </c>
      <c r="M1925" s="84">
        <f>VLOOKUP($A$1921,Raport5!$B$8:$T$280,13)</f>
        <v>90</v>
      </c>
      <c r="N1925" s="84">
        <f>VLOOKUP($A$1921,Raport5!$B$8:$T$280,14)</f>
        <v>89.5</v>
      </c>
      <c r="O1925" s="84">
        <f>VLOOKUP($A$1921,Raport5!$B$8:$T$280,15)</f>
        <v>84</v>
      </c>
      <c r="P1925" s="84">
        <f>VLOOKUP($A$1921,Raport5!$B$8:$T$280,16)</f>
        <v>89</v>
      </c>
      <c r="Q1925" s="84">
        <f>VLOOKUP($A$1921,Raport5!$B$8:$T$280,17)</f>
        <v>85</v>
      </c>
      <c r="R1925" s="84">
        <f>VLOOKUP($A$1921,Raport5!$B$8:$T$280,18)</f>
        <v>89</v>
      </c>
      <c r="S1925" s="38">
        <f t="shared" si="1059"/>
        <v>1343</v>
      </c>
      <c r="T1925" s="38">
        <f t="shared" si="1060"/>
        <v>89.53</v>
      </c>
      <c r="U1925" s="375"/>
      <c r="V1925" s="340"/>
    </row>
    <row r="1926" spans="1:22" ht="15" customHeight="1">
      <c r="A1926" s="361"/>
      <c r="B1926" s="78">
        <f>VLOOKUP($A$1921,PresensiMIPA!$A$7:$W$360,2)</f>
        <v>12240</v>
      </c>
      <c r="C1926" s="35" t="s">
        <v>67</v>
      </c>
      <c r="D1926" s="84">
        <f>VLOOKUP($A$1921,Raport6!$B$8:$T$280,4)</f>
        <v>93.5</v>
      </c>
      <c r="E1926" s="84">
        <f>VLOOKUP($A$1921,Raport6!$B$8:$T$280,5)</f>
        <v>92.5</v>
      </c>
      <c r="F1926" s="84">
        <f>VLOOKUP($A$1921,Raport6!$B$8:$T$280,6)</f>
        <v>90</v>
      </c>
      <c r="G1926" s="84">
        <f>VLOOKUP($A$1921,Raport6!$B$8:$T$280,7)</f>
        <v>95</v>
      </c>
      <c r="H1926" s="84">
        <f>VLOOKUP($A$1921,Raport6!$B$8:$T$280,8)</f>
        <v>93.5</v>
      </c>
      <c r="I1926" s="84">
        <f>VLOOKUP($A$1921,Raport6!$B$8:$T$280,9)</f>
        <v>89</v>
      </c>
      <c r="J1926" s="84">
        <f>VLOOKUP($A$1921,Raport6!$B$8:$T$280,10)</f>
        <v>96</v>
      </c>
      <c r="K1926" s="84">
        <f>VLOOKUP($A$1921,Raport6!$B$8:$T$280,11)</f>
        <v>95</v>
      </c>
      <c r="L1926" s="84">
        <f>VLOOKUP($A$1921,Raport6!$B$8:$T$280,12)</f>
        <v>92.5</v>
      </c>
      <c r="M1926" s="84">
        <f>VLOOKUP($A$1921,Raport6!$B$8:$T$280,13)</f>
        <v>94</v>
      </c>
      <c r="N1926" s="84">
        <f>VLOOKUP($A$1921,Raport6!$B$8:$T$280,14)</f>
        <v>87.5</v>
      </c>
      <c r="O1926" s="84">
        <f>VLOOKUP($A$1921,Raport6!$B$8:$T$280,15)</f>
        <v>86.5</v>
      </c>
      <c r="P1926" s="84">
        <f>VLOOKUP($A$1921,Raport6!$B$8:$T$280,16)</f>
        <v>90</v>
      </c>
      <c r="Q1926" s="84">
        <f>VLOOKUP($A$1921,Raport6!$B$8:$T$280,17)</f>
        <v>90</v>
      </c>
      <c r="R1926" s="84">
        <f>VLOOKUP($A$1921,Raport6!$B$8:$T$280,18)</f>
        <v>93.5</v>
      </c>
      <c r="S1926" s="38">
        <f t="shared" si="1059"/>
        <v>1378.5</v>
      </c>
      <c r="T1926" s="38">
        <f t="shared" si="1060"/>
        <v>91.9</v>
      </c>
      <c r="U1926" s="375"/>
      <c r="V1926" s="340"/>
    </row>
    <row r="1927" spans="1:22" ht="15" customHeight="1">
      <c r="A1927" s="361"/>
      <c r="B1927" s="78" t="str">
        <f>VLOOKUP($A$1921,PresensiMIPA!$A$7:$W$360,3)</f>
        <v>0030103012</v>
      </c>
      <c r="C1927" s="28" t="s">
        <v>21</v>
      </c>
      <c r="D1927" s="40">
        <f t="shared" ref="D1927:S1927" si="1061">ROUND(((D1921+D1922+D1923+D1924+D1925+D1926)/6),2)</f>
        <v>85.58</v>
      </c>
      <c r="E1927" s="40">
        <f t="shared" si="1061"/>
        <v>84.75</v>
      </c>
      <c r="F1927" s="40">
        <f t="shared" si="1061"/>
        <v>85.42</v>
      </c>
      <c r="G1927" s="40">
        <f t="shared" si="1061"/>
        <v>87.75</v>
      </c>
      <c r="H1927" s="40">
        <f t="shared" si="1061"/>
        <v>87.42</v>
      </c>
      <c r="I1927" s="40">
        <f t="shared" si="1061"/>
        <v>85.5</v>
      </c>
      <c r="J1927" s="40">
        <f t="shared" si="1061"/>
        <v>91.5</v>
      </c>
      <c r="K1927" s="40">
        <f t="shared" si="1061"/>
        <v>87.08</v>
      </c>
      <c r="L1927" s="40">
        <f t="shared" si="1061"/>
        <v>86.25</v>
      </c>
      <c r="M1927" s="40">
        <f t="shared" ref="M1927" si="1062">ROUND(((M1921+M1922+M1923+M1924+M1925+M1926)/6),2)</f>
        <v>85.83</v>
      </c>
      <c r="N1927" s="40">
        <f t="shared" si="1061"/>
        <v>87.33</v>
      </c>
      <c r="O1927" s="40">
        <f t="shared" si="1061"/>
        <v>83</v>
      </c>
      <c r="P1927" s="40">
        <f t="shared" si="1061"/>
        <v>86.08</v>
      </c>
      <c r="Q1927" s="40">
        <f t="shared" si="1061"/>
        <v>82.58</v>
      </c>
      <c r="R1927" s="40">
        <f t="shared" si="1061"/>
        <v>87</v>
      </c>
      <c r="S1927" s="39">
        <f t="shared" si="1061"/>
        <v>1293.08</v>
      </c>
      <c r="T1927" s="40">
        <f t="shared" si="1060"/>
        <v>86.21</v>
      </c>
      <c r="U1927" s="375"/>
      <c r="V1927" s="340"/>
    </row>
    <row r="1928" spans="1:22" ht="15" customHeight="1">
      <c r="A1928" s="361"/>
      <c r="B1928" s="78"/>
      <c r="C1928" s="28" t="s">
        <v>206</v>
      </c>
      <c r="D1928" s="79">
        <f>VLOOKUP($A$1921,'Nilai USP'!$B$8:$T$280,4)</f>
        <v>95</v>
      </c>
      <c r="E1928" s="79">
        <f>VLOOKUP($A$1921,'Nilai USP'!$B$8:$T$280,5)</f>
        <v>87.692307692307693</v>
      </c>
      <c r="F1928" s="79">
        <f>VLOOKUP($A$1921,'Nilai USP'!$B$8:$T$280,6)</f>
        <v>94</v>
      </c>
      <c r="G1928" s="79">
        <f>VLOOKUP($A$1921,'Nilai USP'!$B$8:$T$280,7)</f>
        <v>82</v>
      </c>
      <c r="H1928" s="79">
        <f>VLOOKUP($A$1921,'Nilai USP'!$B$8:$T$280,8)</f>
        <v>86</v>
      </c>
      <c r="I1928" s="79">
        <f>VLOOKUP($A$1921,'Nilai USP'!$B$8:$T$280,9)</f>
        <v>92</v>
      </c>
      <c r="J1928" s="79">
        <f>VLOOKUP($A$1921,'Nilai USP'!$B$8:$T$280,10)</f>
        <v>95</v>
      </c>
      <c r="K1928" s="79">
        <f>VLOOKUP($A$1921,'Nilai USP'!$B$8:$T$280,11)</f>
        <v>95</v>
      </c>
      <c r="L1928" s="79">
        <f>VLOOKUP($A$1921,'Nilai USP'!$B$8:$T$280,12)</f>
        <v>86</v>
      </c>
      <c r="M1928" s="79">
        <f>VLOOKUP($A$1921,'Nilai USP'!$B$8:$T$280,13)</f>
        <v>94.705882352941174</v>
      </c>
      <c r="N1928" s="79">
        <f>VLOOKUP($A$1921,'Nilai USP'!$B$8:$T$280,14)</f>
        <v>88</v>
      </c>
      <c r="O1928" s="79">
        <f>VLOOKUP($A$1921,'Nilai USP'!$B$8:$T$280,15)</f>
        <v>90</v>
      </c>
      <c r="P1928" s="79">
        <f>VLOOKUP($A$1921,'Nilai USP'!$B$8:$T$280,16)</f>
        <v>87</v>
      </c>
      <c r="Q1928" s="79">
        <f>VLOOKUP($A$1921,'Nilai USP'!$B$8:$T$280,17)</f>
        <v>85</v>
      </c>
      <c r="R1928" s="79">
        <f>VLOOKUP($A$1921,'Nilai USP'!$B$8:$T$280,18)</f>
        <v>89</v>
      </c>
      <c r="S1928" s="38">
        <f>SUM(D1928:R1928)</f>
        <v>1346.3981900452488</v>
      </c>
      <c r="T1928" s="38">
        <f t="shared" si="1060"/>
        <v>89.76</v>
      </c>
      <c r="U1928" s="375"/>
      <c r="V1928" s="340"/>
    </row>
    <row r="1929" spans="1:22" ht="15" customHeight="1" thickBot="1">
      <c r="A1929" s="362"/>
      <c r="B1929" s="29"/>
      <c r="C1929" s="37" t="s">
        <v>205</v>
      </c>
      <c r="D1929" s="41">
        <f t="shared" ref="D1929:R1929" si="1063">ROUND((D1927*$V$6+D1928*$V$7),0)</f>
        <v>90</v>
      </c>
      <c r="E1929" s="41">
        <f t="shared" si="1063"/>
        <v>86</v>
      </c>
      <c r="F1929" s="41">
        <f t="shared" si="1063"/>
        <v>90</v>
      </c>
      <c r="G1929" s="41">
        <f t="shared" si="1063"/>
        <v>85</v>
      </c>
      <c r="H1929" s="41">
        <f t="shared" si="1063"/>
        <v>87</v>
      </c>
      <c r="I1929" s="41">
        <f t="shared" si="1063"/>
        <v>89</v>
      </c>
      <c r="J1929" s="41">
        <f t="shared" si="1063"/>
        <v>93</v>
      </c>
      <c r="K1929" s="41">
        <f t="shared" si="1063"/>
        <v>91</v>
      </c>
      <c r="L1929" s="41">
        <f t="shared" si="1063"/>
        <v>86</v>
      </c>
      <c r="M1929" s="41">
        <f t="shared" si="1063"/>
        <v>90</v>
      </c>
      <c r="N1929" s="41">
        <f t="shared" si="1063"/>
        <v>88</v>
      </c>
      <c r="O1929" s="41">
        <f t="shared" si="1063"/>
        <v>87</v>
      </c>
      <c r="P1929" s="41">
        <f t="shared" si="1063"/>
        <v>87</v>
      </c>
      <c r="Q1929" s="41">
        <f t="shared" si="1063"/>
        <v>84</v>
      </c>
      <c r="R1929" s="41">
        <f t="shared" si="1063"/>
        <v>88</v>
      </c>
      <c r="S1929" s="41">
        <f>SUM(D1929:R1929)</f>
        <v>1321</v>
      </c>
      <c r="T1929" s="41">
        <f t="shared" si="1060"/>
        <v>88.07</v>
      </c>
      <c r="U1929" s="376"/>
      <c r="V1929" s="341"/>
    </row>
    <row r="1930" spans="1:22" ht="15" customHeight="1" thickTop="1">
      <c r="A1930" s="377">
        <v>214</v>
      </c>
      <c r="B1930" s="26"/>
      <c r="C1930" s="34" t="s">
        <v>34</v>
      </c>
      <c r="D1930" s="83">
        <f>VLOOKUP($A$1930,Raport1!$B$8:$T$280,4)</f>
        <v>76</v>
      </c>
      <c r="E1930" s="83">
        <f>VLOOKUP($A$1930,Raport1!$B$8:$T$280,5)</f>
        <v>74</v>
      </c>
      <c r="F1930" s="83">
        <f>VLOOKUP($A$1930,Raport1!$B$8:$T$280,6)</f>
        <v>81</v>
      </c>
      <c r="G1930" s="83">
        <f>VLOOKUP($A$1930,Raport1!$B$8:$T$280,7)</f>
        <v>70</v>
      </c>
      <c r="H1930" s="83">
        <f>VLOOKUP($A$1930,Raport1!$B$8:$T$280,8)</f>
        <v>70</v>
      </c>
      <c r="I1930" s="83">
        <f>VLOOKUP($A$1930,Raport1!$B$8:$T$280,9)</f>
        <v>77</v>
      </c>
      <c r="J1930" s="83">
        <f>VLOOKUP($A$1930,Raport1!$B$8:$T$280,10)</f>
        <v>81</v>
      </c>
      <c r="K1930" s="83">
        <f>VLOOKUP($A$1930,Raport1!$B$8:$T$280,11)</f>
        <v>82</v>
      </c>
      <c r="L1930" s="83">
        <f>VLOOKUP($A$1930,Raport1!$B$8:$T$280,12)</f>
        <v>79.5</v>
      </c>
      <c r="M1930" s="83">
        <f>VLOOKUP($A$1930,Raport1!$B$8:$T$280,13)</f>
        <v>71.5</v>
      </c>
      <c r="N1930" s="83">
        <f>VLOOKUP($A$1930,Raport1!$B$8:$T$280,14)</f>
        <v>74.5</v>
      </c>
      <c r="O1930" s="83">
        <f>VLOOKUP($A$1930,Raport1!$B$8:$T$280,15)</f>
        <v>70</v>
      </c>
      <c r="P1930" s="83">
        <f>VLOOKUP($A$1930,Raport1!$B$8:$T$280,16)</f>
        <v>74.5</v>
      </c>
      <c r="Q1930" s="83">
        <f>VLOOKUP($A$1930,Raport1!$B$8:$T$280,17)</f>
        <v>79.5</v>
      </c>
      <c r="R1930" s="83">
        <f>VLOOKUP($A$1930,Raport1!$B$8:$T$280,18)</f>
        <v>76</v>
      </c>
      <c r="S1930" s="80">
        <f t="shared" ref="S1930:S1935" si="1064">SUM(D1930:R1930)</f>
        <v>1136.5</v>
      </c>
      <c r="T1930" s="80">
        <f t="shared" ref="T1930:T1947" si="1065">ROUND(S1930/COUNT(D1930:R1930),2)</f>
        <v>75.77</v>
      </c>
      <c r="U1930" s="337" t="s">
        <v>203</v>
      </c>
      <c r="V1930" s="340" t="s">
        <v>33</v>
      </c>
    </row>
    <row r="1931" spans="1:22" ht="15" customHeight="1">
      <c r="A1931" s="361"/>
      <c r="B1931" s="26"/>
      <c r="C1931" s="35" t="s">
        <v>35</v>
      </c>
      <c r="D1931" s="84">
        <f>VLOOKUP($A$1930,Raport2!$B$8:$T$280,4)</f>
        <v>78</v>
      </c>
      <c r="E1931" s="84">
        <f>VLOOKUP($A$1930,Raport2!$B$8:$T$280,5)</f>
        <v>75.5</v>
      </c>
      <c r="F1931" s="84">
        <f>VLOOKUP($A$1930,Raport2!$B$8:$T$280,6)</f>
        <v>79</v>
      </c>
      <c r="G1931" s="84">
        <f>VLOOKUP($A$1930,Raport2!$B$8:$T$280,7)</f>
        <v>70</v>
      </c>
      <c r="H1931" s="84">
        <f>VLOOKUP($A$1930,Raport2!$B$8:$T$280,8)</f>
        <v>70</v>
      </c>
      <c r="I1931" s="84">
        <f>VLOOKUP($A$1930,Raport2!$B$8:$T$280,9)</f>
        <v>77.5</v>
      </c>
      <c r="J1931" s="84">
        <f>VLOOKUP($A$1930,Raport2!$B$8:$T$280,10)</f>
        <v>85</v>
      </c>
      <c r="K1931" s="84">
        <f>VLOOKUP($A$1930,Raport2!$B$8:$T$280,11)</f>
        <v>83.5</v>
      </c>
      <c r="L1931" s="84">
        <f>VLOOKUP($A$1930,Raport2!$B$8:$T$280,12)</f>
        <v>78.5</v>
      </c>
      <c r="M1931" s="84">
        <f>VLOOKUP($A$1930,Raport2!$B$8:$T$280,13)</f>
        <v>72.5</v>
      </c>
      <c r="N1931" s="84">
        <f>VLOOKUP($A$1930,Raport2!$B$8:$T$280,14)</f>
        <v>79</v>
      </c>
      <c r="O1931" s="84">
        <f>VLOOKUP($A$1930,Raport2!$B$8:$T$280,15)</f>
        <v>71</v>
      </c>
      <c r="P1931" s="84">
        <f>VLOOKUP($A$1930,Raport2!$B$8:$T$280,16)</f>
        <v>76.5</v>
      </c>
      <c r="Q1931" s="84">
        <f>VLOOKUP($A$1930,Raport2!$B$8:$T$280,17)</f>
        <v>79</v>
      </c>
      <c r="R1931" s="84">
        <f>VLOOKUP($A$1930,Raport2!$B$8:$T$280,18)</f>
        <v>79.5</v>
      </c>
      <c r="S1931" s="38">
        <f t="shared" si="1064"/>
        <v>1154.5</v>
      </c>
      <c r="T1931" s="38">
        <f t="shared" si="1065"/>
        <v>76.97</v>
      </c>
      <c r="U1931" s="375"/>
      <c r="V1931" s="340"/>
    </row>
    <row r="1932" spans="1:22" ht="15" customHeight="1">
      <c r="A1932" s="361"/>
      <c r="B1932" s="342" t="str">
        <f>VLOOKUP($A$1930,PresensiMIPA!$A$7:$W$360,7)</f>
        <v>GHEFARI ALBIR FACHRI SUHERMAN</v>
      </c>
      <c r="C1932" s="35" t="s">
        <v>22</v>
      </c>
      <c r="D1932" s="84">
        <f>VLOOKUP($A$1930,Raport3!$B$8:$T$280,4)</f>
        <v>80.5</v>
      </c>
      <c r="E1932" s="84">
        <f>VLOOKUP($A$1930,Raport3!$B$8:$T$280,5)</f>
        <v>75</v>
      </c>
      <c r="F1932" s="84">
        <f>VLOOKUP($A$1930,Raport3!$B$8:$T$280,6)</f>
        <v>75.5</v>
      </c>
      <c r="G1932" s="84">
        <f>VLOOKUP($A$1930,Raport3!$B$8:$T$280,7)</f>
        <v>73.5</v>
      </c>
      <c r="H1932" s="84">
        <f>VLOOKUP($A$1930,Raport3!$B$8:$T$280,8)</f>
        <v>87.5</v>
      </c>
      <c r="I1932" s="84">
        <f>VLOOKUP($A$1930,Raport3!$B$8:$T$280,9)</f>
        <v>83</v>
      </c>
      <c r="J1932" s="84">
        <f>VLOOKUP($A$1930,Raport3!$B$8:$T$280,10)</f>
        <v>85</v>
      </c>
      <c r="K1932" s="84">
        <f>VLOOKUP($A$1930,Raport3!$B$8:$T$280,11)</f>
        <v>84</v>
      </c>
      <c r="L1932" s="84">
        <f>VLOOKUP($A$1930,Raport3!$B$8:$T$280,12)</f>
        <v>78</v>
      </c>
      <c r="M1932" s="84">
        <f>VLOOKUP($A$1930,Raport3!$B$8:$T$280,13)</f>
        <v>73</v>
      </c>
      <c r="N1932" s="84">
        <f>VLOOKUP($A$1930,Raport3!$B$8:$T$280,14)</f>
        <v>84.5</v>
      </c>
      <c r="O1932" s="84">
        <f>VLOOKUP($A$1930,Raport3!$B$8:$T$280,15)</f>
        <v>70.5</v>
      </c>
      <c r="P1932" s="84">
        <f>VLOOKUP($A$1930,Raport3!$B$8:$T$280,16)</f>
        <v>73.5</v>
      </c>
      <c r="Q1932" s="84">
        <f>VLOOKUP($A$1930,Raport3!$B$8:$T$280,17)</f>
        <v>82</v>
      </c>
      <c r="R1932" s="84">
        <f>VLOOKUP($A$1930,Raport3!$B$8:$T$280,18)</f>
        <v>78.5</v>
      </c>
      <c r="S1932" s="38">
        <f t="shared" si="1064"/>
        <v>1184</v>
      </c>
      <c r="T1932" s="38">
        <f t="shared" si="1065"/>
        <v>78.930000000000007</v>
      </c>
      <c r="U1932" s="375"/>
      <c r="V1932" s="340"/>
    </row>
    <row r="1933" spans="1:22" ht="15" customHeight="1">
      <c r="A1933" s="361"/>
      <c r="B1933" s="342"/>
      <c r="C1933" s="35" t="s">
        <v>23</v>
      </c>
      <c r="D1933" s="84">
        <f>VLOOKUP($A$1930,Raport4!$B$8:$T$255,4)</f>
        <v>81</v>
      </c>
      <c r="E1933" s="84">
        <f>VLOOKUP($A$1930,Raport4!$B$8:$T$255,5)</f>
        <v>76.5</v>
      </c>
      <c r="F1933" s="84">
        <f>VLOOKUP($A$1930,Raport4!$B$8:$T$255,6)</f>
        <v>76.5</v>
      </c>
      <c r="G1933" s="84">
        <f>VLOOKUP($A$1930,Raport4!$B$8:$T$255,7)</f>
        <v>71</v>
      </c>
      <c r="H1933" s="84">
        <f>VLOOKUP($A$1930,Raport4!$B$8:$T$255,8)</f>
        <v>90</v>
      </c>
      <c r="I1933" s="84">
        <f>VLOOKUP($A$1930,Raport4!$B$8:$T$255,9)</f>
        <v>85</v>
      </c>
      <c r="J1933" s="84">
        <f>VLOOKUP($A$1930,Raport4!$B$8:$T$255,10)</f>
        <v>85.5</v>
      </c>
      <c r="K1933" s="84">
        <f>VLOOKUP($A$1930,Raport4!$B$8:$T$255,11)</f>
        <v>85</v>
      </c>
      <c r="L1933" s="84">
        <f>VLOOKUP($A$1930,Raport4!$B$8:$T$255,12)</f>
        <v>87</v>
      </c>
      <c r="M1933" s="84">
        <f>VLOOKUP($A$1930,Raport4!$B$8:$T$255,12)</f>
        <v>87</v>
      </c>
      <c r="N1933" s="84">
        <f>VLOOKUP($A$1930,Raport4!$B$8:$T$255,14)</f>
        <v>87</v>
      </c>
      <c r="O1933" s="84">
        <f>VLOOKUP($A$1930,Raport4!$B$8:$T$255,15)</f>
        <v>70</v>
      </c>
      <c r="P1933" s="84">
        <f>VLOOKUP($A$1930,Raport4!$B$8:$T$255,16)</f>
        <v>78.5</v>
      </c>
      <c r="Q1933" s="84">
        <f>VLOOKUP($A$1930,Raport4!$B$8:$T$255,17)</f>
        <v>81</v>
      </c>
      <c r="R1933" s="84">
        <f>VLOOKUP($A$1930,Raport4!$B$8:$T$255,18)</f>
        <v>82.5</v>
      </c>
      <c r="S1933" s="38">
        <f t="shared" si="1064"/>
        <v>1223.5</v>
      </c>
      <c r="T1933" s="38">
        <f t="shared" si="1065"/>
        <v>81.569999999999993</v>
      </c>
      <c r="U1933" s="375"/>
      <c r="V1933" s="340"/>
    </row>
    <row r="1934" spans="1:22" ht="15" customHeight="1">
      <c r="A1934" s="361"/>
      <c r="B1934" s="77" t="str">
        <f>VLOOKUP($A$1930,PresensiMIPA!$A$7:$W$360,4)</f>
        <v>3526042203040003</v>
      </c>
      <c r="C1934" s="35" t="s">
        <v>24</v>
      </c>
      <c r="D1934" s="84">
        <f>VLOOKUP($A$1930,Raport5!$B$8:$T$280,4)</f>
        <v>88</v>
      </c>
      <c r="E1934" s="84">
        <f>VLOOKUP($A$1930,Raport5!$B$8:$T$280,5)</f>
        <v>85.5</v>
      </c>
      <c r="F1934" s="84">
        <f>VLOOKUP($A$1930,Raport5!$B$8:$T$280,6)</f>
        <v>76.5</v>
      </c>
      <c r="G1934" s="84">
        <f>VLOOKUP($A$1930,Raport5!$B$8:$T$280,7)</f>
        <v>74.5</v>
      </c>
      <c r="H1934" s="84">
        <f>VLOOKUP($A$1930,Raport5!$B$8:$T$280,8)</f>
        <v>89.5</v>
      </c>
      <c r="I1934" s="84">
        <f>VLOOKUP($A$1930,Raport5!$B$8:$T$280,9)</f>
        <v>85</v>
      </c>
      <c r="J1934" s="84">
        <f>VLOOKUP($A$1930,Raport5!$B$8:$T$280,10)</f>
        <v>87.5</v>
      </c>
      <c r="K1934" s="84">
        <f>VLOOKUP($A$1930,Raport5!$B$8:$T$280,11)</f>
        <v>85</v>
      </c>
      <c r="L1934" s="84">
        <f>VLOOKUP($A$1930,Raport5!$B$8:$T$280,12)</f>
        <v>81</v>
      </c>
      <c r="M1934" s="84">
        <f>VLOOKUP($A$1930,Raport5!$B$8:$T$280,13)</f>
        <v>76</v>
      </c>
      <c r="N1934" s="84">
        <f>VLOOKUP($A$1930,Raport5!$B$8:$T$280,14)</f>
        <v>86.5</v>
      </c>
      <c r="O1934" s="84">
        <f>VLOOKUP($A$1930,Raport5!$B$8:$T$280,15)</f>
        <v>85</v>
      </c>
      <c r="P1934" s="84">
        <f>VLOOKUP($A$1930,Raport5!$B$8:$T$280,16)</f>
        <v>78.5</v>
      </c>
      <c r="Q1934" s="84">
        <f>VLOOKUP($A$1930,Raport5!$B$8:$T$280,17)</f>
        <v>80</v>
      </c>
      <c r="R1934" s="84">
        <f>VLOOKUP($A$1930,Raport5!$B$8:$T$280,18)</f>
        <v>75</v>
      </c>
      <c r="S1934" s="38">
        <f t="shared" si="1064"/>
        <v>1233.5</v>
      </c>
      <c r="T1934" s="38">
        <f t="shared" si="1065"/>
        <v>82.23</v>
      </c>
      <c r="U1934" s="375"/>
      <c r="V1934" s="340"/>
    </row>
    <row r="1935" spans="1:22" ht="15" customHeight="1">
      <c r="A1935" s="361"/>
      <c r="B1935" s="78">
        <f>VLOOKUP($A$1930,PresensiMIPA!$A$7:$W$360,2)</f>
        <v>12255</v>
      </c>
      <c r="C1935" s="35" t="s">
        <v>67</v>
      </c>
      <c r="D1935" s="84">
        <f>VLOOKUP($A$1930,Raport6!$B$8:$T$280,4)</f>
        <v>93</v>
      </c>
      <c r="E1935" s="84">
        <f>VLOOKUP($A$1930,Raport6!$B$8:$T$280,5)</f>
        <v>88.5</v>
      </c>
      <c r="F1935" s="84">
        <f>VLOOKUP($A$1930,Raport6!$B$8:$T$280,6)</f>
        <v>79</v>
      </c>
      <c r="G1935" s="84">
        <f>VLOOKUP($A$1930,Raport6!$B$8:$T$280,7)</f>
        <v>79.5</v>
      </c>
      <c r="H1935" s="84">
        <f>VLOOKUP($A$1930,Raport6!$B$8:$T$280,8)</f>
        <v>90</v>
      </c>
      <c r="I1935" s="84">
        <f>VLOOKUP($A$1930,Raport6!$B$8:$T$280,9)</f>
        <v>85</v>
      </c>
      <c r="J1935" s="84">
        <f>VLOOKUP($A$1930,Raport6!$B$8:$T$280,10)</f>
        <v>92.5</v>
      </c>
      <c r="K1935" s="84">
        <f>VLOOKUP($A$1930,Raport6!$B$8:$T$280,11)</f>
        <v>95</v>
      </c>
      <c r="L1935" s="84">
        <f>VLOOKUP($A$1930,Raport6!$B$8:$T$280,12)</f>
        <v>84.5</v>
      </c>
      <c r="M1935" s="84">
        <f>VLOOKUP($A$1930,Raport6!$B$8:$T$280,13)</f>
        <v>80</v>
      </c>
      <c r="N1935" s="84">
        <f>VLOOKUP($A$1930,Raport6!$B$8:$T$280,14)</f>
        <v>86</v>
      </c>
      <c r="O1935" s="84">
        <f>VLOOKUP($A$1930,Raport6!$B$8:$T$280,15)</f>
        <v>82.5</v>
      </c>
      <c r="P1935" s="84">
        <f>VLOOKUP($A$1930,Raport6!$B$8:$T$280,16)</f>
        <v>78.5</v>
      </c>
      <c r="Q1935" s="84">
        <f>VLOOKUP($A$1930,Raport6!$B$8:$T$280,17)</f>
        <v>83</v>
      </c>
      <c r="R1935" s="84">
        <f>VLOOKUP($A$1930,Raport6!$B$8:$T$280,18)</f>
        <v>77.5</v>
      </c>
      <c r="S1935" s="38">
        <f t="shared" si="1064"/>
        <v>1274.5</v>
      </c>
      <c r="T1935" s="38">
        <f t="shared" si="1065"/>
        <v>84.97</v>
      </c>
      <c r="U1935" s="375"/>
      <c r="V1935" s="340"/>
    </row>
    <row r="1936" spans="1:22" ht="15" customHeight="1">
      <c r="A1936" s="361"/>
      <c r="B1936" s="78" t="str">
        <f>VLOOKUP($A$1930,PresensiMIPA!$A$7:$W$360,3)</f>
        <v>0044068043</v>
      </c>
      <c r="C1936" s="28" t="s">
        <v>21</v>
      </c>
      <c r="D1936" s="40">
        <f t="shared" ref="D1936:S1936" si="1066">ROUND(((D1930+D1931+D1932+D1933+D1934+D1935)/6),2)</f>
        <v>82.75</v>
      </c>
      <c r="E1936" s="40">
        <f t="shared" si="1066"/>
        <v>79.17</v>
      </c>
      <c r="F1936" s="40">
        <f t="shared" si="1066"/>
        <v>77.92</v>
      </c>
      <c r="G1936" s="40">
        <f t="shared" si="1066"/>
        <v>73.08</v>
      </c>
      <c r="H1936" s="40">
        <f t="shared" si="1066"/>
        <v>82.83</v>
      </c>
      <c r="I1936" s="40">
        <f t="shared" si="1066"/>
        <v>82.08</v>
      </c>
      <c r="J1936" s="40">
        <f t="shared" si="1066"/>
        <v>86.08</v>
      </c>
      <c r="K1936" s="40">
        <f t="shared" si="1066"/>
        <v>85.75</v>
      </c>
      <c r="L1936" s="40">
        <f t="shared" si="1066"/>
        <v>81.42</v>
      </c>
      <c r="M1936" s="40">
        <f t="shared" ref="M1936" si="1067">ROUND(((M1930+M1931+M1932+M1933+M1934+M1935)/6),2)</f>
        <v>76.67</v>
      </c>
      <c r="N1936" s="40">
        <f t="shared" si="1066"/>
        <v>82.92</v>
      </c>
      <c r="O1936" s="40">
        <f t="shared" si="1066"/>
        <v>74.83</v>
      </c>
      <c r="P1936" s="40">
        <f t="shared" si="1066"/>
        <v>76.67</v>
      </c>
      <c r="Q1936" s="40">
        <f t="shared" si="1066"/>
        <v>80.75</v>
      </c>
      <c r="R1936" s="40">
        <f t="shared" si="1066"/>
        <v>78.17</v>
      </c>
      <c r="S1936" s="39">
        <f t="shared" si="1066"/>
        <v>1201.08</v>
      </c>
      <c r="T1936" s="40">
        <f t="shared" si="1065"/>
        <v>80.069999999999993</v>
      </c>
      <c r="U1936" s="375"/>
      <c r="V1936" s="340"/>
    </row>
    <row r="1937" spans="1:22" ht="15" customHeight="1">
      <c r="A1937" s="361"/>
      <c r="B1937" s="78"/>
      <c r="C1937" s="28" t="s">
        <v>206</v>
      </c>
      <c r="D1937" s="79">
        <f>VLOOKUP($A$1930,'Nilai USP'!$B$8:$T$280,4)</f>
        <v>89</v>
      </c>
      <c r="E1937" s="79">
        <f>VLOOKUP($A$1930,'Nilai USP'!$B$8:$T$280,5)</f>
        <v>86.92307692307692</v>
      </c>
      <c r="F1937" s="79">
        <f>VLOOKUP($A$1930,'Nilai USP'!$B$8:$T$280,6)</f>
        <v>88</v>
      </c>
      <c r="G1937" s="79">
        <f>VLOOKUP($A$1930,'Nilai USP'!$B$8:$T$280,7)</f>
        <v>85</v>
      </c>
      <c r="H1937" s="79">
        <f>VLOOKUP($A$1930,'Nilai USP'!$B$8:$T$280,8)</f>
        <v>83</v>
      </c>
      <c r="I1937" s="79">
        <f>VLOOKUP($A$1930,'Nilai USP'!$B$8:$T$280,9)</f>
        <v>92</v>
      </c>
      <c r="J1937" s="79">
        <f>VLOOKUP($A$1930,'Nilai USP'!$B$8:$T$280,10)</f>
        <v>97</v>
      </c>
      <c r="K1937" s="79">
        <f>VLOOKUP($A$1930,'Nilai USP'!$B$8:$T$280,11)</f>
        <v>93</v>
      </c>
      <c r="L1937" s="79">
        <f>VLOOKUP($A$1930,'Nilai USP'!$B$8:$T$280,12)</f>
        <v>86</v>
      </c>
      <c r="M1937" s="79">
        <f>VLOOKUP($A$1930,'Nilai USP'!$B$8:$T$280,13)</f>
        <v>92.941176470588232</v>
      </c>
      <c r="N1937" s="79">
        <f>VLOOKUP($A$1930,'Nilai USP'!$B$8:$T$280,14)</f>
        <v>85</v>
      </c>
      <c r="O1937" s="79">
        <f>VLOOKUP($A$1930,'Nilai USP'!$B$8:$T$280,15)</f>
        <v>80</v>
      </c>
      <c r="P1937" s="79">
        <f>VLOOKUP($A$1930,'Nilai USP'!$B$8:$T$280,16)</f>
        <v>89</v>
      </c>
      <c r="Q1937" s="79">
        <f>VLOOKUP($A$1930,'Nilai USP'!$B$8:$T$280,17)</f>
        <v>82</v>
      </c>
      <c r="R1937" s="79">
        <f>VLOOKUP($A$1930,'Nilai USP'!$B$8:$T$280,18)</f>
        <v>86</v>
      </c>
      <c r="S1937" s="38">
        <f>SUM(D1937:R1937)</f>
        <v>1314.8642533936652</v>
      </c>
      <c r="T1937" s="38">
        <f t="shared" si="1065"/>
        <v>87.66</v>
      </c>
      <c r="U1937" s="375"/>
      <c r="V1937" s="340"/>
    </row>
    <row r="1938" spans="1:22" ht="15" customHeight="1" thickBot="1">
      <c r="A1938" s="362"/>
      <c r="B1938" s="29"/>
      <c r="C1938" s="37" t="s">
        <v>205</v>
      </c>
      <c r="D1938" s="41">
        <f t="shared" ref="D1938:R1938" si="1068">ROUND((D1936*$V$6+D1937*$V$7),0)</f>
        <v>86</v>
      </c>
      <c r="E1938" s="41">
        <f t="shared" si="1068"/>
        <v>83</v>
      </c>
      <c r="F1938" s="41">
        <f t="shared" si="1068"/>
        <v>83</v>
      </c>
      <c r="G1938" s="41">
        <f t="shared" si="1068"/>
        <v>79</v>
      </c>
      <c r="H1938" s="41">
        <f t="shared" si="1068"/>
        <v>83</v>
      </c>
      <c r="I1938" s="41">
        <f t="shared" si="1068"/>
        <v>87</v>
      </c>
      <c r="J1938" s="41">
        <f t="shared" si="1068"/>
        <v>92</v>
      </c>
      <c r="K1938" s="41">
        <f t="shared" si="1068"/>
        <v>89</v>
      </c>
      <c r="L1938" s="41">
        <f t="shared" si="1068"/>
        <v>84</v>
      </c>
      <c r="M1938" s="41">
        <f t="shared" si="1068"/>
        <v>85</v>
      </c>
      <c r="N1938" s="41">
        <f t="shared" si="1068"/>
        <v>84</v>
      </c>
      <c r="O1938" s="41">
        <f t="shared" si="1068"/>
        <v>77</v>
      </c>
      <c r="P1938" s="41">
        <f t="shared" si="1068"/>
        <v>83</v>
      </c>
      <c r="Q1938" s="41">
        <f t="shared" si="1068"/>
        <v>81</v>
      </c>
      <c r="R1938" s="41">
        <f t="shared" si="1068"/>
        <v>82</v>
      </c>
      <c r="S1938" s="41">
        <f>SUM(D1938:R1938)</f>
        <v>1258</v>
      </c>
      <c r="T1938" s="41">
        <f t="shared" si="1065"/>
        <v>83.87</v>
      </c>
      <c r="U1938" s="376"/>
      <c r="V1938" s="341"/>
    </row>
    <row r="1939" spans="1:22" ht="15" customHeight="1" thickTop="1">
      <c r="A1939" s="377">
        <v>215</v>
      </c>
      <c r="B1939" s="26"/>
      <c r="C1939" s="34" t="s">
        <v>34</v>
      </c>
      <c r="D1939" s="83">
        <f>VLOOKUP($A$1939,Raport1!$B$8:$T$280,4)</f>
        <v>79.5</v>
      </c>
      <c r="E1939" s="83">
        <f>VLOOKUP($A$1939,Raport1!$B$8:$T$280,5)</f>
        <v>84</v>
      </c>
      <c r="F1939" s="83">
        <f>VLOOKUP($A$1939,Raport1!$B$8:$T$280,6)</f>
        <v>81</v>
      </c>
      <c r="G1939" s="83">
        <f>VLOOKUP($A$1939,Raport1!$B$8:$T$280,7)</f>
        <v>71.5</v>
      </c>
      <c r="H1939" s="83">
        <f>VLOOKUP($A$1939,Raport1!$B$8:$T$280,8)</f>
        <v>75</v>
      </c>
      <c r="I1939" s="83">
        <f>VLOOKUP($A$1939,Raport1!$B$8:$T$280,9)</f>
        <v>77</v>
      </c>
      <c r="J1939" s="83">
        <f>VLOOKUP($A$1939,Raport1!$B$8:$T$280,10)</f>
        <v>87</v>
      </c>
      <c r="K1939" s="83">
        <f>VLOOKUP($A$1939,Raport1!$B$8:$T$280,11)</f>
        <v>82</v>
      </c>
      <c r="L1939" s="83">
        <f>VLOOKUP($A$1939,Raport1!$B$8:$T$280,12)</f>
        <v>81.5</v>
      </c>
      <c r="M1939" s="83">
        <f>VLOOKUP($A$1939,Raport1!$B$8:$T$280,13)</f>
        <v>82</v>
      </c>
      <c r="N1939" s="83">
        <f>VLOOKUP($A$1939,Raport1!$B$8:$T$280,14)</f>
        <v>78</v>
      </c>
      <c r="O1939" s="83">
        <f>VLOOKUP($A$1939,Raport1!$B$8:$T$280,15)</f>
        <v>82</v>
      </c>
      <c r="P1939" s="83">
        <f>VLOOKUP($A$1939,Raport1!$B$8:$T$280,16)</f>
        <v>81</v>
      </c>
      <c r="Q1939" s="83">
        <f>VLOOKUP($A$1939,Raport1!$B$8:$T$280,17)</f>
        <v>79.5</v>
      </c>
      <c r="R1939" s="83">
        <f>VLOOKUP($A$1939,Raport1!$B$8:$T$280,18)</f>
        <v>77</v>
      </c>
      <c r="S1939" s="80">
        <f t="shared" ref="S1939:S1944" si="1069">SUM(D1939:R1939)</f>
        <v>1198</v>
      </c>
      <c r="T1939" s="80">
        <f t="shared" si="1065"/>
        <v>79.87</v>
      </c>
      <c r="U1939" s="337" t="s">
        <v>203</v>
      </c>
      <c r="V1939" s="340" t="s">
        <v>33</v>
      </c>
    </row>
    <row r="1940" spans="1:22" ht="15" customHeight="1">
      <c r="A1940" s="361"/>
      <c r="B1940" s="26"/>
      <c r="C1940" s="35" t="s">
        <v>35</v>
      </c>
      <c r="D1940" s="84">
        <f>VLOOKUP($A$1939,Raport2!$B$8:$T$280,4)</f>
        <v>81</v>
      </c>
      <c r="E1940" s="84">
        <f>VLOOKUP($A$1939,Raport2!$B$8:$T$280,5)</f>
        <v>85</v>
      </c>
      <c r="F1940" s="84">
        <f>VLOOKUP($A$1939,Raport2!$B$8:$T$280,6)</f>
        <v>81.5</v>
      </c>
      <c r="G1940" s="84">
        <f>VLOOKUP($A$1939,Raport2!$B$8:$T$280,7)</f>
        <v>73</v>
      </c>
      <c r="H1940" s="84">
        <f>VLOOKUP($A$1939,Raport2!$B$8:$T$280,8)</f>
        <v>80</v>
      </c>
      <c r="I1940" s="84">
        <f>VLOOKUP($A$1939,Raport2!$B$8:$T$280,9)</f>
        <v>81.5</v>
      </c>
      <c r="J1940" s="84">
        <f>VLOOKUP($A$1939,Raport2!$B$8:$T$280,10)</f>
        <v>87</v>
      </c>
      <c r="K1940" s="84">
        <f>VLOOKUP($A$1939,Raport2!$B$8:$T$280,11)</f>
        <v>84</v>
      </c>
      <c r="L1940" s="84">
        <f>VLOOKUP($A$1939,Raport2!$B$8:$T$280,12)</f>
        <v>83.5</v>
      </c>
      <c r="M1940" s="84">
        <f>VLOOKUP($A$1939,Raport2!$B$8:$T$280,13)</f>
        <v>87</v>
      </c>
      <c r="N1940" s="84">
        <f>VLOOKUP($A$1939,Raport2!$B$8:$T$280,14)</f>
        <v>83.5</v>
      </c>
      <c r="O1940" s="84">
        <f>VLOOKUP($A$1939,Raport2!$B$8:$T$280,15)</f>
        <v>82</v>
      </c>
      <c r="P1940" s="84">
        <f>VLOOKUP($A$1939,Raport2!$B$8:$T$280,16)</f>
        <v>81.5</v>
      </c>
      <c r="Q1940" s="84">
        <f>VLOOKUP($A$1939,Raport2!$B$8:$T$280,17)</f>
        <v>81</v>
      </c>
      <c r="R1940" s="84">
        <f>VLOOKUP($A$1939,Raport2!$B$8:$T$280,18)</f>
        <v>80.5</v>
      </c>
      <c r="S1940" s="38">
        <f t="shared" si="1069"/>
        <v>1232</v>
      </c>
      <c r="T1940" s="38">
        <f t="shared" si="1065"/>
        <v>82.13</v>
      </c>
      <c r="U1940" s="375"/>
      <c r="V1940" s="340"/>
    </row>
    <row r="1941" spans="1:22" ht="15" customHeight="1">
      <c r="A1941" s="361"/>
      <c r="B1941" s="342" t="str">
        <f>VLOOKUP($A$1939,PresensiMIPA!$A$7:$W$360,7)</f>
        <v>Halimatus Sakdiyah</v>
      </c>
      <c r="C1941" s="35" t="s">
        <v>22</v>
      </c>
      <c r="D1941" s="84">
        <f>VLOOKUP($A$1939,Raport3!$B$8:$T$280,4)</f>
        <v>85</v>
      </c>
      <c r="E1941" s="84">
        <f>VLOOKUP($A$1939,Raport3!$B$8:$T$280,5)</f>
        <v>85.5</v>
      </c>
      <c r="F1941" s="84">
        <f>VLOOKUP($A$1939,Raport3!$B$8:$T$280,6)</f>
        <v>85</v>
      </c>
      <c r="G1941" s="84">
        <f>VLOOKUP($A$1939,Raport3!$B$8:$T$280,7)</f>
        <v>82</v>
      </c>
      <c r="H1941" s="84">
        <f>VLOOKUP($A$1939,Raport3!$B$8:$T$280,8)</f>
        <v>88</v>
      </c>
      <c r="I1941" s="84">
        <f>VLOOKUP($A$1939,Raport3!$B$8:$T$280,9)</f>
        <v>85</v>
      </c>
      <c r="J1941" s="84">
        <f>VLOOKUP($A$1939,Raport3!$B$8:$T$280,10)</f>
        <v>89</v>
      </c>
      <c r="K1941" s="84">
        <f>VLOOKUP($A$1939,Raport3!$B$8:$T$280,11)</f>
        <v>84.5</v>
      </c>
      <c r="L1941" s="84">
        <f>VLOOKUP($A$1939,Raport3!$B$8:$T$280,12)</f>
        <v>85.5</v>
      </c>
      <c r="M1941" s="84">
        <f>VLOOKUP($A$1939,Raport3!$B$8:$T$280,13)</f>
        <v>88</v>
      </c>
      <c r="N1941" s="84">
        <f>VLOOKUP($A$1939,Raport3!$B$8:$T$280,14)</f>
        <v>81.5</v>
      </c>
      <c r="O1941" s="84">
        <f>VLOOKUP($A$1939,Raport3!$B$8:$T$280,15)</f>
        <v>85</v>
      </c>
      <c r="P1941" s="84">
        <f>VLOOKUP($A$1939,Raport3!$B$8:$T$280,16)</f>
        <v>85</v>
      </c>
      <c r="Q1941" s="84">
        <f>VLOOKUP($A$1939,Raport3!$B$8:$T$280,17)</f>
        <v>87</v>
      </c>
      <c r="R1941" s="84">
        <f>VLOOKUP($A$1939,Raport3!$B$8:$T$280,18)</f>
        <v>82</v>
      </c>
      <c r="S1941" s="38">
        <f t="shared" si="1069"/>
        <v>1278</v>
      </c>
      <c r="T1941" s="38">
        <f t="shared" si="1065"/>
        <v>85.2</v>
      </c>
      <c r="U1941" s="375"/>
      <c r="V1941" s="340"/>
    </row>
    <row r="1942" spans="1:22" ht="15" customHeight="1">
      <c r="A1942" s="361"/>
      <c r="B1942" s="342"/>
      <c r="C1942" s="35" t="s">
        <v>23</v>
      </c>
      <c r="D1942" s="84">
        <f>VLOOKUP($A$1939,Raport4!$B$8:$T$255,4)</f>
        <v>87.5</v>
      </c>
      <c r="E1942" s="84">
        <f>VLOOKUP($A$1939,Raport4!$B$8:$T$255,5)</f>
        <v>89</v>
      </c>
      <c r="F1942" s="84">
        <f>VLOOKUP($A$1939,Raport4!$B$8:$T$255,6)</f>
        <v>85</v>
      </c>
      <c r="G1942" s="84">
        <f>VLOOKUP($A$1939,Raport4!$B$8:$T$255,7)</f>
        <v>82</v>
      </c>
      <c r="H1942" s="84">
        <f>VLOOKUP($A$1939,Raport4!$B$8:$T$255,8)</f>
        <v>93</v>
      </c>
      <c r="I1942" s="84">
        <f>VLOOKUP($A$1939,Raport4!$B$8:$T$255,9)</f>
        <v>85</v>
      </c>
      <c r="J1942" s="84">
        <f>VLOOKUP($A$1939,Raport4!$B$8:$T$255,10)</f>
        <v>93.5</v>
      </c>
      <c r="K1942" s="84">
        <f>VLOOKUP($A$1939,Raport4!$B$8:$T$255,11)</f>
        <v>86</v>
      </c>
      <c r="L1942" s="84">
        <f>VLOOKUP($A$1939,Raport4!$B$8:$T$255,12)</f>
        <v>89</v>
      </c>
      <c r="M1942" s="84">
        <f>VLOOKUP($A$1939,Raport4!$B$8:$T$255,12)</f>
        <v>89</v>
      </c>
      <c r="N1942" s="84">
        <f>VLOOKUP($A$1939,Raport4!$B$8:$T$255,14)</f>
        <v>85.5</v>
      </c>
      <c r="O1942" s="84">
        <f>VLOOKUP($A$1939,Raport4!$B$8:$T$255,15)</f>
        <v>85</v>
      </c>
      <c r="P1942" s="84">
        <f>VLOOKUP($A$1939,Raport4!$B$8:$T$255,16)</f>
        <v>87</v>
      </c>
      <c r="Q1942" s="84">
        <f>VLOOKUP($A$1939,Raport4!$B$8:$T$255,17)</f>
        <v>86</v>
      </c>
      <c r="R1942" s="84">
        <f>VLOOKUP($A$1939,Raport4!$B$8:$T$255,18)</f>
        <v>82.5</v>
      </c>
      <c r="S1942" s="38">
        <f t="shared" si="1069"/>
        <v>1305</v>
      </c>
      <c r="T1942" s="38">
        <f t="shared" si="1065"/>
        <v>87</v>
      </c>
      <c r="U1942" s="375"/>
      <c r="V1942" s="340"/>
    </row>
    <row r="1943" spans="1:22" ht="15" customHeight="1">
      <c r="A1943" s="361"/>
      <c r="B1943" s="77" t="str">
        <f>VLOOKUP($A$1939,PresensiMIPA!$A$7:$W$360,4)</f>
        <v>3526016612030001</v>
      </c>
      <c r="C1943" s="35" t="s">
        <v>24</v>
      </c>
      <c r="D1943" s="84">
        <f>VLOOKUP($A$1939,Raport5!$B$8:$T$280,4)</f>
        <v>88.5</v>
      </c>
      <c r="E1943" s="84">
        <f>VLOOKUP($A$1939,Raport5!$B$8:$T$280,5)</f>
        <v>89.5</v>
      </c>
      <c r="F1943" s="84">
        <f>VLOOKUP($A$1939,Raport5!$B$8:$T$280,6)</f>
        <v>94</v>
      </c>
      <c r="G1943" s="84">
        <f>VLOOKUP($A$1939,Raport5!$B$8:$T$280,7)</f>
        <v>84.5</v>
      </c>
      <c r="H1943" s="84">
        <f>VLOOKUP($A$1939,Raport5!$B$8:$T$280,8)</f>
        <v>93</v>
      </c>
      <c r="I1943" s="84">
        <f>VLOOKUP($A$1939,Raport5!$B$8:$T$280,9)</f>
        <v>86</v>
      </c>
      <c r="J1943" s="84">
        <f>VLOOKUP($A$1939,Raport5!$B$8:$T$280,10)</f>
        <v>95</v>
      </c>
      <c r="K1943" s="84">
        <f>VLOOKUP($A$1939,Raport5!$B$8:$T$280,11)</f>
        <v>91</v>
      </c>
      <c r="L1943" s="84">
        <f>VLOOKUP($A$1939,Raport5!$B$8:$T$280,12)</f>
        <v>88.5</v>
      </c>
      <c r="M1943" s="84">
        <f>VLOOKUP($A$1939,Raport5!$B$8:$T$280,13)</f>
        <v>93</v>
      </c>
      <c r="N1943" s="84">
        <f>VLOOKUP($A$1939,Raport5!$B$8:$T$280,14)</f>
        <v>85.5</v>
      </c>
      <c r="O1943" s="84">
        <f>VLOOKUP($A$1939,Raport5!$B$8:$T$280,15)</f>
        <v>90.5</v>
      </c>
      <c r="P1943" s="84">
        <f>VLOOKUP($A$1939,Raport5!$B$8:$T$280,16)</f>
        <v>87</v>
      </c>
      <c r="Q1943" s="84">
        <f>VLOOKUP($A$1939,Raport5!$B$8:$T$280,17)</f>
        <v>83</v>
      </c>
      <c r="R1943" s="84">
        <f>VLOOKUP($A$1939,Raport5!$B$8:$T$280,18)</f>
        <v>89</v>
      </c>
      <c r="S1943" s="38">
        <f t="shared" si="1069"/>
        <v>1338</v>
      </c>
      <c r="T1943" s="38">
        <f t="shared" si="1065"/>
        <v>89.2</v>
      </c>
      <c r="U1943" s="375"/>
      <c r="V1943" s="340"/>
    </row>
    <row r="1944" spans="1:22" ht="15" customHeight="1">
      <c r="A1944" s="361"/>
      <c r="B1944" s="78">
        <f>VLOOKUP($A$1939,PresensiMIPA!$A$7:$W$360,2)</f>
        <v>12259</v>
      </c>
      <c r="C1944" s="35" t="s">
        <v>67</v>
      </c>
      <c r="D1944" s="84">
        <f>VLOOKUP($A$1939,Raport6!$B$8:$T$280,4)</f>
        <v>93.5</v>
      </c>
      <c r="E1944" s="84">
        <f>VLOOKUP($A$1939,Raport6!$B$8:$T$280,5)</f>
        <v>92</v>
      </c>
      <c r="F1944" s="84">
        <f>VLOOKUP($A$1939,Raport6!$B$8:$T$280,6)</f>
        <v>94</v>
      </c>
      <c r="G1944" s="84">
        <f>VLOOKUP($A$1939,Raport6!$B$8:$T$280,7)</f>
        <v>88</v>
      </c>
      <c r="H1944" s="84">
        <f>VLOOKUP($A$1939,Raport6!$B$8:$T$280,8)</f>
        <v>93.5</v>
      </c>
      <c r="I1944" s="84">
        <f>VLOOKUP($A$1939,Raport6!$B$8:$T$280,9)</f>
        <v>86.5</v>
      </c>
      <c r="J1944" s="84">
        <f>VLOOKUP($A$1939,Raport6!$B$8:$T$280,10)</f>
        <v>97</v>
      </c>
      <c r="K1944" s="84">
        <f>VLOOKUP($A$1939,Raport6!$B$8:$T$280,11)</f>
        <v>95</v>
      </c>
      <c r="L1944" s="84">
        <f>VLOOKUP($A$1939,Raport6!$B$8:$T$280,12)</f>
        <v>90</v>
      </c>
      <c r="M1944" s="84">
        <f>VLOOKUP($A$1939,Raport6!$B$8:$T$280,13)</f>
        <v>95</v>
      </c>
      <c r="N1944" s="84">
        <f>VLOOKUP($A$1939,Raport6!$B$8:$T$280,14)</f>
        <v>85.5</v>
      </c>
      <c r="O1944" s="84">
        <f>VLOOKUP($A$1939,Raport6!$B$8:$T$280,15)</f>
        <v>90</v>
      </c>
      <c r="P1944" s="84">
        <f>VLOOKUP($A$1939,Raport6!$B$8:$T$280,16)</f>
        <v>87</v>
      </c>
      <c r="Q1944" s="84">
        <f>VLOOKUP($A$1939,Raport6!$B$8:$T$280,17)</f>
        <v>86</v>
      </c>
      <c r="R1944" s="84">
        <f>VLOOKUP($A$1939,Raport6!$B$8:$T$280,18)</f>
        <v>91</v>
      </c>
      <c r="S1944" s="38">
        <f t="shared" si="1069"/>
        <v>1364</v>
      </c>
      <c r="T1944" s="38">
        <f t="shared" si="1065"/>
        <v>90.93</v>
      </c>
      <c r="U1944" s="375"/>
      <c r="V1944" s="340"/>
    </row>
    <row r="1945" spans="1:22" ht="15" customHeight="1">
      <c r="A1945" s="361"/>
      <c r="B1945" s="78" t="str">
        <f>VLOOKUP($A$1939,PresensiMIPA!$A$7:$W$360,3)</f>
        <v>0037291547</v>
      </c>
      <c r="C1945" s="28" t="s">
        <v>21</v>
      </c>
      <c r="D1945" s="40">
        <f t="shared" ref="D1945:S1945" si="1070">ROUND(((D1939+D1940+D1941+D1942+D1943+D1944)/6),2)</f>
        <v>85.83</v>
      </c>
      <c r="E1945" s="40">
        <f t="shared" si="1070"/>
        <v>87.5</v>
      </c>
      <c r="F1945" s="40">
        <f t="shared" si="1070"/>
        <v>86.75</v>
      </c>
      <c r="G1945" s="40">
        <f t="shared" si="1070"/>
        <v>80.17</v>
      </c>
      <c r="H1945" s="40">
        <f t="shared" si="1070"/>
        <v>87.08</v>
      </c>
      <c r="I1945" s="40">
        <f t="shared" si="1070"/>
        <v>83.5</v>
      </c>
      <c r="J1945" s="40">
        <f t="shared" si="1070"/>
        <v>91.42</v>
      </c>
      <c r="K1945" s="40">
        <f t="shared" si="1070"/>
        <v>87.08</v>
      </c>
      <c r="L1945" s="40">
        <f t="shared" si="1070"/>
        <v>86.33</v>
      </c>
      <c r="M1945" s="40">
        <f t="shared" ref="M1945" si="1071">ROUND(((M1939+M1940+M1941+M1942+M1943+M1944)/6),2)</f>
        <v>89</v>
      </c>
      <c r="N1945" s="40">
        <f t="shared" si="1070"/>
        <v>83.25</v>
      </c>
      <c r="O1945" s="40">
        <f t="shared" si="1070"/>
        <v>85.75</v>
      </c>
      <c r="P1945" s="40">
        <f t="shared" si="1070"/>
        <v>84.75</v>
      </c>
      <c r="Q1945" s="40">
        <f t="shared" si="1070"/>
        <v>83.75</v>
      </c>
      <c r="R1945" s="40">
        <f t="shared" si="1070"/>
        <v>83.67</v>
      </c>
      <c r="S1945" s="39">
        <f t="shared" si="1070"/>
        <v>1285.83</v>
      </c>
      <c r="T1945" s="40">
        <f t="shared" si="1065"/>
        <v>85.72</v>
      </c>
      <c r="U1945" s="375"/>
      <c r="V1945" s="340"/>
    </row>
    <row r="1946" spans="1:22" ht="15" customHeight="1">
      <c r="A1946" s="361"/>
      <c r="B1946" s="78"/>
      <c r="C1946" s="28" t="s">
        <v>206</v>
      </c>
      <c r="D1946" s="79">
        <f>VLOOKUP($A$1939,'Nilai USP'!$B$8:$T$280,4)</f>
        <v>93</v>
      </c>
      <c r="E1946" s="79">
        <f>VLOOKUP($A$1939,'Nilai USP'!$B$8:$T$280,5)</f>
        <v>87.692307692307693</v>
      </c>
      <c r="F1946" s="79">
        <f>VLOOKUP($A$1939,'Nilai USP'!$B$8:$T$280,6)</f>
        <v>89</v>
      </c>
      <c r="G1946" s="79">
        <f>VLOOKUP($A$1939,'Nilai USP'!$B$8:$T$280,7)</f>
        <v>87</v>
      </c>
      <c r="H1946" s="79">
        <f>VLOOKUP($A$1939,'Nilai USP'!$B$8:$T$280,8)</f>
        <v>86</v>
      </c>
      <c r="I1946" s="79">
        <f>VLOOKUP($A$1939,'Nilai USP'!$B$8:$T$280,9)</f>
        <v>89</v>
      </c>
      <c r="J1946" s="79">
        <f>VLOOKUP($A$1939,'Nilai USP'!$B$8:$T$280,10)</f>
        <v>89</v>
      </c>
      <c r="K1946" s="79">
        <f>VLOOKUP($A$1939,'Nilai USP'!$B$8:$T$280,11)</f>
        <v>93</v>
      </c>
      <c r="L1946" s="79">
        <f>VLOOKUP($A$1939,'Nilai USP'!$B$8:$T$280,12)</f>
        <v>86</v>
      </c>
      <c r="M1946" s="79">
        <f>VLOOKUP($A$1939,'Nilai USP'!$B$8:$T$280,13)</f>
        <v>94.705882352941174</v>
      </c>
      <c r="N1946" s="79">
        <f>VLOOKUP($A$1939,'Nilai USP'!$B$8:$T$280,14)</f>
        <v>88</v>
      </c>
      <c r="O1946" s="79">
        <f>VLOOKUP($A$1939,'Nilai USP'!$B$8:$T$280,15)</f>
        <v>80</v>
      </c>
      <c r="P1946" s="79">
        <f>VLOOKUP($A$1939,'Nilai USP'!$B$8:$T$280,16)</f>
        <v>89</v>
      </c>
      <c r="Q1946" s="79">
        <f>VLOOKUP($A$1939,'Nilai USP'!$B$8:$T$280,17)</f>
        <v>86</v>
      </c>
      <c r="R1946" s="79">
        <f>VLOOKUP($A$1939,'Nilai USP'!$B$8:$T$280,18)</f>
        <v>87</v>
      </c>
      <c r="S1946" s="38">
        <f>SUM(D1946:R1946)</f>
        <v>1324.3981900452488</v>
      </c>
      <c r="T1946" s="38">
        <f t="shared" si="1065"/>
        <v>88.29</v>
      </c>
      <c r="U1946" s="375"/>
      <c r="V1946" s="340"/>
    </row>
    <row r="1947" spans="1:22" ht="15" customHeight="1" thickBot="1">
      <c r="A1947" s="362"/>
      <c r="B1947" s="29"/>
      <c r="C1947" s="37" t="s">
        <v>205</v>
      </c>
      <c r="D1947" s="41">
        <f t="shared" ref="D1947:R1947" si="1072">ROUND((D1945*$V$6+D1946*$V$7),0)</f>
        <v>89</v>
      </c>
      <c r="E1947" s="41">
        <f t="shared" si="1072"/>
        <v>88</v>
      </c>
      <c r="F1947" s="41">
        <f t="shared" si="1072"/>
        <v>88</v>
      </c>
      <c r="G1947" s="41">
        <f t="shared" si="1072"/>
        <v>84</v>
      </c>
      <c r="H1947" s="41">
        <f t="shared" si="1072"/>
        <v>87</v>
      </c>
      <c r="I1947" s="41">
        <f t="shared" si="1072"/>
        <v>86</v>
      </c>
      <c r="J1947" s="41">
        <f t="shared" si="1072"/>
        <v>90</v>
      </c>
      <c r="K1947" s="41">
        <f t="shared" si="1072"/>
        <v>90</v>
      </c>
      <c r="L1947" s="41">
        <f t="shared" si="1072"/>
        <v>86</v>
      </c>
      <c r="M1947" s="41">
        <f t="shared" si="1072"/>
        <v>92</v>
      </c>
      <c r="N1947" s="41">
        <f t="shared" si="1072"/>
        <v>86</v>
      </c>
      <c r="O1947" s="41">
        <f t="shared" si="1072"/>
        <v>83</v>
      </c>
      <c r="P1947" s="41">
        <f t="shared" si="1072"/>
        <v>87</v>
      </c>
      <c r="Q1947" s="41">
        <f t="shared" si="1072"/>
        <v>85</v>
      </c>
      <c r="R1947" s="41">
        <f t="shared" si="1072"/>
        <v>85</v>
      </c>
      <c r="S1947" s="41">
        <f>SUM(D1947:R1947)</f>
        <v>1306</v>
      </c>
      <c r="T1947" s="41">
        <f t="shared" si="1065"/>
        <v>87.07</v>
      </c>
      <c r="U1947" s="376"/>
      <c r="V1947" s="341"/>
    </row>
    <row r="1948" spans="1:22" ht="15" customHeight="1" thickTop="1">
      <c r="A1948" s="377">
        <v>216</v>
      </c>
      <c r="B1948" s="26"/>
      <c r="C1948" s="34" t="s">
        <v>34</v>
      </c>
      <c r="D1948" s="83">
        <f>VLOOKUP($A$1948,Raport1!$B$8:$T$280,4)</f>
        <v>76</v>
      </c>
      <c r="E1948" s="83">
        <f>VLOOKUP($A$1948,Raport1!$B$8:$T$280,5)</f>
        <v>75.5</v>
      </c>
      <c r="F1948" s="83">
        <f>VLOOKUP($A$1948,Raport1!$B$8:$T$280,6)</f>
        <v>77.5</v>
      </c>
      <c r="G1948" s="83">
        <f>VLOOKUP($A$1948,Raport1!$B$8:$T$280,7)</f>
        <v>70.5</v>
      </c>
      <c r="H1948" s="83">
        <f>VLOOKUP($A$1948,Raport1!$B$8:$T$280,8)</f>
        <v>75</v>
      </c>
      <c r="I1948" s="83">
        <f>VLOOKUP($A$1948,Raport1!$B$8:$T$280,9)</f>
        <v>76.5</v>
      </c>
      <c r="J1948" s="83">
        <f>VLOOKUP($A$1948,Raport1!$B$8:$T$280,10)</f>
        <v>81</v>
      </c>
      <c r="K1948" s="83">
        <f>VLOOKUP($A$1948,Raport1!$B$8:$T$280,11)</f>
        <v>82</v>
      </c>
      <c r="L1948" s="83">
        <f>VLOOKUP($A$1948,Raport1!$B$8:$T$280,12)</f>
        <v>79</v>
      </c>
      <c r="M1948" s="83">
        <f>VLOOKUP($A$1948,Raport1!$B$8:$T$280,13)</f>
        <v>73.5</v>
      </c>
      <c r="N1948" s="83">
        <f>VLOOKUP($A$1948,Raport1!$B$8:$T$280,14)</f>
        <v>78</v>
      </c>
      <c r="O1948" s="83">
        <f>VLOOKUP($A$1948,Raport1!$B$8:$T$280,15)</f>
        <v>79</v>
      </c>
      <c r="P1948" s="83">
        <f>VLOOKUP($A$1948,Raport1!$B$8:$T$280,16)</f>
        <v>77</v>
      </c>
      <c r="Q1948" s="83">
        <f>VLOOKUP($A$1948,Raport1!$B$8:$T$280,17)</f>
        <v>78</v>
      </c>
      <c r="R1948" s="83">
        <f>VLOOKUP($A$1948,Raport1!$B$8:$T$280,18)</f>
        <v>75</v>
      </c>
      <c r="S1948" s="80">
        <f t="shared" ref="S1948:S1953" si="1073">SUM(D1948:R1948)</f>
        <v>1153.5</v>
      </c>
      <c r="T1948" s="80">
        <f t="shared" ref="T1948:T1956" si="1074">ROUND(S1948/COUNT(D1948:R1948),2)</f>
        <v>76.900000000000006</v>
      </c>
      <c r="U1948" s="337" t="s">
        <v>203</v>
      </c>
      <c r="V1948" s="340" t="s">
        <v>33</v>
      </c>
    </row>
    <row r="1949" spans="1:22" ht="15" customHeight="1">
      <c r="A1949" s="361"/>
      <c r="B1949" s="26"/>
      <c r="C1949" s="35" t="s">
        <v>35</v>
      </c>
      <c r="D1949" s="84">
        <f>VLOOKUP($A$1948,Raport2!$B$8:$T$280,4)</f>
        <v>79</v>
      </c>
      <c r="E1949" s="84">
        <f>VLOOKUP($A$1948,Raport2!$B$8:$T$280,5)</f>
        <v>76</v>
      </c>
      <c r="F1949" s="84">
        <f>VLOOKUP($A$1948,Raport2!$B$8:$T$280,6)</f>
        <v>79</v>
      </c>
      <c r="G1949" s="84">
        <f>VLOOKUP($A$1948,Raport2!$B$8:$T$280,7)</f>
        <v>74</v>
      </c>
      <c r="H1949" s="84">
        <f>VLOOKUP($A$1948,Raport2!$B$8:$T$280,8)</f>
        <v>80</v>
      </c>
      <c r="I1949" s="84">
        <f>VLOOKUP($A$1948,Raport2!$B$8:$T$280,9)</f>
        <v>79</v>
      </c>
      <c r="J1949" s="84">
        <f>VLOOKUP($A$1948,Raport2!$B$8:$T$280,10)</f>
        <v>85</v>
      </c>
      <c r="K1949" s="84">
        <f>VLOOKUP($A$1948,Raport2!$B$8:$T$280,11)</f>
        <v>84</v>
      </c>
      <c r="L1949" s="84">
        <f>VLOOKUP($A$1948,Raport2!$B$8:$T$280,12)</f>
        <v>81.5</v>
      </c>
      <c r="M1949" s="84">
        <f>VLOOKUP($A$1948,Raport2!$B$8:$T$280,13)</f>
        <v>75</v>
      </c>
      <c r="N1949" s="84">
        <f>VLOOKUP($A$1948,Raport2!$B$8:$T$280,14)</f>
        <v>83</v>
      </c>
      <c r="O1949" s="84">
        <f>VLOOKUP($A$1948,Raport2!$B$8:$T$280,15)</f>
        <v>79</v>
      </c>
      <c r="P1949" s="84">
        <f>VLOOKUP($A$1948,Raport2!$B$8:$T$280,16)</f>
        <v>80.5</v>
      </c>
      <c r="Q1949" s="84">
        <f>VLOOKUP($A$1948,Raport2!$B$8:$T$280,17)</f>
        <v>80.5</v>
      </c>
      <c r="R1949" s="84">
        <f>VLOOKUP($A$1948,Raport2!$B$8:$T$280,18)</f>
        <v>79</v>
      </c>
      <c r="S1949" s="38">
        <f t="shared" si="1073"/>
        <v>1194.5</v>
      </c>
      <c r="T1949" s="38">
        <f t="shared" si="1074"/>
        <v>79.63</v>
      </c>
      <c r="U1949" s="375"/>
      <c r="V1949" s="340"/>
    </row>
    <row r="1950" spans="1:22" ht="15" customHeight="1">
      <c r="A1950" s="361"/>
      <c r="B1950" s="342" t="str">
        <f>VLOOKUP($A$1948,PresensiMIPA!$A$7:$W$360,7)</f>
        <v>HISYAM SAPUTRA</v>
      </c>
      <c r="C1950" s="35" t="s">
        <v>22</v>
      </c>
      <c r="D1950" s="84">
        <f>VLOOKUP($A$1948,Raport3!$B$8:$T$280,4)</f>
        <v>80.5</v>
      </c>
      <c r="E1950" s="84">
        <f>VLOOKUP($A$1948,Raport3!$B$8:$T$280,5)</f>
        <v>79</v>
      </c>
      <c r="F1950" s="84">
        <f>VLOOKUP($A$1948,Raport3!$B$8:$T$280,6)</f>
        <v>81.5</v>
      </c>
      <c r="G1950" s="84">
        <f>VLOOKUP($A$1948,Raport3!$B$8:$T$280,7)</f>
        <v>80.5</v>
      </c>
      <c r="H1950" s="84">
        <f>VLOOKUP($A$1948,Raport3!$B$8:$T$280,8)</f>
        <v>87.5</v>
      </c>
      <c r="I1950" s="84">
        <f>VLOOKUP($A$1948,Raport3!$B$8:$T$280,9)</f>
        <v>81.5</v>
      </c>
      <c r="J1950" s="84">
        <f>VLOOKUP($A$1948,Raport3!$B$8:$T$280,10)</f>
        <v>85</v>
      </c>
      <c r="K1950" s="84">
        <f>VLOOKUP($A$1948,Raport3!$B$8:$T$280,11)</f>
        <v>85</v>
      </c>
      <c r="L1950" s="84">
        <f>VLOOKUP($A$1948,Raport3!$B$8:$T$280,12)</f>
        <v>80</v>
      </c>
      <c r="M1950" s="84">
        <f>VLOOKUP($A$1948,Raport3!$B$8:$T$280,13)</f>
        <v>80</v>
      </c>
      <c r="N1950" s="84">
        <f>VLOOKUP($A$1948,Raport3!$B$8:$T$280,14)</f>
        <v>84.5</v>
      </c>
      <c r="O1950" s="84">
        <f>VLOOKUP($A$1948,Raport3!$B$8:$T$280,15)</f>
        <v>79</v>
      </c>
      <c r="P1950" s="84">
        <f>VLOOKUP($A$1948,Raport3!$B$8:$T$280,16)</f>
        <v>79.5</v>
      </c>
      <c r="Q1950" s="84">
        <f>VLOOKUP($A$1948,Raport3!$B$8:$T$280,17)</f>
        <v>82</v>
      </c>
      <c r="R1950" s="84">
        <f>VLOOKUP($A$1948,Raport3!$B$8:$T$280,18)</f>
        <v>80</v>
      </c>
      <c r="S1950" s="38">
        <f t="shared" si="1073"/>
        <v>1225.5</v>
      </c>
      <c r="T1950" s="38">
        <f t="shared" si="1074"/>
        <v>81.7</v>
      </c>
      <c r="U1950" s="375"/>
      <c r="V1950" s="340"/>
    </row>
    <row r="1951" spans="1:22" ht="15" customHeight="1">
      <c r="A1951" s="361"/>
      <c r="B1951" s="342"/>
      <c r="C1951" s="35" t="s">
        <v>23</v>
      </c>
      <c r="D1951" s="84">
        <f>VLOOKUP($A$1948,Raport4!$B$8:$T$255,4)</f>
        <v>81</v>
      </c>
      <c r="E1951" s="84">
        <f>VLOOKUP($A$1948,Raport4!$B$8:$T$255,5)</f>
        <v>81</v>
      </c>
      <c r="F1951" s="84">
        <f>VLOOKUP($A$1948,Raport4!$B$8:$T$255,6)</f>
        <v>82.5</v>
      </c>
      <c r="G1951" s="84">
        <f>VLOOKUP($A$1948,Raport4!$B$8:$T$255,7)</f>
        <v>81</v>
      </c>
      <c r="H1951" s="84">
        <f>VLOOKUP($A$1948,Raport4!$B$8:$T$255,8)</f>
        <v>91.5</v>
      </c>
      <c r="I1951" s="84">
        <f>VLOOKUP($A$1948,Raport4!$B$8:$T$255,9)</f>
        <v>83</v>
      </c>
      <c r="J1951" s="84">
        <f>VLOOKUP($A$1948,Raport4!$B$8:$T$255,10)</f>
        <v>90.5</v>
      </c>
      <c r="K1951" s="84">
        <f>VLOOKUP($A$1948,Raport4!$B$8:$T$255,11)</f>
        <v>86</v>
      </c>
      <c r="L1951" s="84">
        <f>VLOOKUP($A$1948,Raport4!$B$8:$T$255,12)</f>
        <v>82.5</v>
      </c>
      <c r="M1951" s="84">
        <f>VLOOKUP($A$1948,Raport4!$B$8:$T$255,12)</f>
        <v>82.5</v>
      </c>
      <c r="N1951" s="84">
        <f>VLOOKUP($A$1948,Raport4!$B$8:$T$255,14)</f>
        <v>86.5</v>
      </c>
      <c r="O1951" s="84">
        <f>VLOOKUP($A$1948,Raport4!$B$8:$T$255,15)</f>
        <v>80</v>
      </c>
      <c r="P1951" s="84">
        <f>VLOOKUP($A$1948,Raport4!$B$8:$T$255,16)</f>
        <v>80.5</v>
      </c>
      <c r="Q1951" s="84">
        <f>VLOOKUP($A$1948,Raport4!$B$8:$T$255,17)</f>
        <v>81</v>
      </c>
      <c r="R1951" s="84">
        <f>VLOOKUP($A$1948,Raport4!$B$8:$T$255,18)</f>
        <v>81.5</v>
      </c>
      <c r="S1951" s="38">
        <f t="shared" si="1073"/>
        <v>1251</v>
      </c>
      <c r="T1951" s="38">
        <f t="shared" si="1074"/>
        <v>83.4</v>
      </c>
      <c r="U1951" s="375"/>
      <c r="V1951" s="340"/>
    </row>
    <row r="1952" spans="1:22" ht="15" customHeight="1">
      <c r="A1952" s="361"/>
      <c r="B1952" s="77" t="str">
        <f>VLOOKUP($A$1948,PresensiMIPA!$A$7:$W$360,4)</f>
        <v>3526031801040002</v>
      </c>
      <c r="C1952" s="35" t="s">
        <v>24</v>
      </c>
      <c r="D1952" s="84">
        <f>VLOOKUP($A$1948,Raport5!$B$8:$T$280,4)</f>
        <v>87.5</v>
      </c>
      <c r="E1952" s="84">
        <f>VLOOKUP($A$1948,Raport5!$B$8:$T$280,5)</f>
        <v>85.5</v>
      </c>
      <c r="F1952" s="84">
        <f>VLOOKUP($A$1948,Raport5!$B$8:$T$280,6)</f>
        <v>76.5</v>
      </c>
      <c r="G1952" s="84">
        <f>VLOOKUP($A$1948,Raport5!$B$8:$T$280,7)</f>
        <v>83.5</v>
      </c>
      <c r="H1952" s="84">
        <f>VLOOKUP($A$1948,Raport5!$B$8:$T$280,8)</f>
        <v>91</v>
      </c>
      <c r="I1952" s="84">
        <f>VLOOKUP($A$1948,Raport5!$B$8:$T$280,9)</f>
        <v>84</v>
      </c>
      <c r="J1952" s="84">
        <f>VLOOKUP($A$1948,Raport5!$B$8:$T$280,10)</f>
        <v>92.5</v>
      </c>
      <c r="K1952" s="84">
        <f>VLOOKUP($A$1948,Raport5!$B$8:$T$280,11)</f>
        <v>92</v>
      </c>
      <c r="L1952" s="84">
        <f>VLOOKUP($A$1948,Raport5!$B$8:$T$280,12)</f>
        <v>88.5</v>
      </c>
      <c r="M1952" s="84">
        <f>VLOOKUP($A$1948,Raport5!$B$8:$T$280,13)</f>
        <v>83</v>
      </c>
      <c r="N1952" s="84">
        <f>VLOOKUP($A$1948,Raport5!$B$8:$T$280,14)</f>
        <v>88</v>
      </c>
      <c r="O1952" s="84">
        <f>VLOOKUP($A$1948,Raport5!$B$8:$T$280,15)</f>
        <v>84.5</v>
      </c>
      <c r="P1952" s="84">
        <f>VLOOKUP($A$1948,Raport5!$B$8:$T$280,16)</f>
        <v>80.5</v>
      </c>
      <c r="Q1952" s="84">
        <f>VLOOKUP($A$1948,Raport5!$B$8:$T$280,17)</f>
        <v>81</v>
      </c>
      <c r="R1952" s="84">
        <f>VLOOKUP($A$1948,Raport5!$B$8:$T$280,18)</f>
        <v>77.5</v>
      </c>
      <c r="S1952" s="38">
        <f t="shared" si="1073"/>
        <v>1275.5</v>
      </c>
      <c r="T1952" s="38">
        <f t="shared" si="1074"/>
        <v>85.03</v>
      </c>
      <c r="U1952" s="375"/>
      <c r="V1952" s="340"/>
    </row>
    <row r="1953" spans="1:22" ht="15" customHeight="1">
      <c r="A1953" s="361"/>
      <c r="B1953" s="78">
        <f>VLOOKUP($A$1948,PresensiMIPA!$A$7:$W$360,2)</f>
        <v>12272</v>
      </c>
      <c r="C1953" s="35" t="s">
        <v>67</v>
      </c>
      <c r="D1953" s="84">
        <f>VLOOKUP($A$1948,Raport6!$B$8:$T$280,4)</f>
        <v>92.5</v>
      </c>
      <c r="E1953" s="84">
        <f>VLOOKUP($A$1948,Raport6!$B$8:$T$280,5)</f>
        <v>85.5</v>
      </c>
      <c r="F1953" s="84">
        <f>VLOOKUP($A$1948,Raport6!$B$8:$T$280,6)</f>
        <v>79</v>
      </c>
      <c r="G1953" s="84">
        <f>VLOOKUP($A$1948,Raport6!$B$8:$T$280,7)</f>
        <v>87</v>
      </c>
      <c r="H1953" s="84">
        <f>VLOOKUP($A$1948,Raport6!$B$8:$T$280,8)</f>
        <v>91.5</v>
      </c>
      <c r="I1953" s="84">
        <f>VLOOKUP($A$1948,Raport6!$B$8:$T$280,9)</f>
        <v>85</v>
      </c>
      <c r="J1953" s="84">
        <f>VLOOKUP($A$1948,Raport6!$B$8:$T$280,10)</f>
        <v>94.5</v>
      </c>
      <c r="K1953" s="84">
        <f>VLOOKUP($A$1948,Raport6!$B$8:$T$280,11)</f>
        <v>95</v>
      </c>
      <c r="L1953" s="84">
        <f>VLOOKUP($A$1948,Raport6!$B$8:$T$280,12)</f>
        <v>90</v>
      </c>
      <c r="M1953" s="84">
        <f>VLOOKUP($A$1948,Raport6!$B$8:$T$280,13)</f>
        <v>86</v>
      </c>
      <c r="N1953" s="84">
        <f>VLOOKUP($A$1948,Raport6!$B$8:$T$280,14)</f>
        <v>86</v>
      </c>
      <c r="O1953" s="84">
        <f>VLOOKUP($A$1948,Raport6!$B$8:$T$280,15)</f>
        <v>85</v>
      </c>
      <c r="P1953" s="84">
        <f>VLOOKUP($A$1948,Raport6!$B$8:$T$280,16)</f>
        <v>80.5</v>
      </c>
      <c r="Q1953" s="84">
        <f>VLOOKUP($A$1948,Raport6!$B$8:$T$280,17)</f>
        <v>84</v>
      </c>
      <c r="R1953" s="84">
        <f>VLOOKUP($A$1948,Raport6!$B$8:$T$280,18)</f>
        <v>80</v>
      </c>
      <c r="S1953" s="38">
        <f t="shared" si="1073"/>
        <v>1301.5</v>
      </c>
      <c r="T1953" s="38">
        <f t="shared" si="1074"/>
        <v>86.77</v>
      </c>
      <c r="U1953" s="375"/>
      <c r="V1953" s="340"/>
    </row>
    <row r="1954" spans="1:22" ht="15" customHeight="1">
      <c r="A1954" s="361"/>
      <c r="B1954" s="78" t="str">
        <f>VLOOKUP($A$1948,PresensiMIPA!$A$7:$W$360,3)</f>
        <v>0047455060</v>
      </c>
      <c r="C1954" s="28" t="s">
        <v>21</v>
      </c>
      <c r="D1954" s="40">
        <f t="shared" ref="D1954:S1954" si="1075">ROUND(((D1948+D1949+D1950+D1951+D1952+D1953)/6),2)</f>
        <v>82.75</v>
      </c>
      <c r="E1954" s="40">
        <f t="shared" si="1075"/>
        <v>80.42</v>
      </c>
      <c r="F1954" s="40">
        <f t="shared" si="1075"/>
        <v>79.33</v>
      </c>
      <c r="G1954" s="40">
        <f t="shared" si="1075"/>
        <v>79.42</v>
      </c>
      <c r="H1954" s="40">
        <f t="shared" si="1075"/>
        <v>86.08</v>
      </c>
      <c r="I1954" s="40">
        <f t="shared" si="1075"/>
        <v>81.5</v>
      </c>
      <c r="J1954" s="40">
        <f t="shared" si="1075"/>
        <v>88.08</v>
      </c>
      <c r="K1954" s="40">
        <f t="shared" si="1075"/>
        <v>87.33</v>
      </c>
      <c r="L1954" s="40">
        <f t="shared" si="1075"/>
        <v>83.58</v>
      </c>
      <c r="M1954" s="40">
        <f t="shared" ref="M1954" si="1076">ROUND(((M1948+M1949+M1950+M1951+M1952+M1953)/6),2)</f>
        <v>80</v>
      </c>
      <c r="N1954" s="40">
        <f t="shared" si="1075"/>
        <v>84.33</v>
      </c>
      <c r="O1954" s="40">
        <f t="shared" si="1075"/>
        <v>81.08</v>
      </c>
      <c r="P1954" s="40">
        <f t="shared" si="1075"/>
        <v>79.75</v>
      </c>
      <c r="Q1954" s="40">
        <f t="shared" si="1075"/>
        <v>81.08</v>
      </c>
      <c r="R1954" s="40">
        <f t="shared" si="1075"/>
        <v>78.83</v>
      </c>
      <c r="S1954" s="39">
        <f t="shared" si="1075"/>
        <v>1233.58</v>
      </c>
      <c r="T1954" s="40">
        <f t="shared" si="1074"/>
        <v>82.24</v>
      </c>
      <c r="U1954" s="375"/>
      <c r="V1954" s="340"/>
    </row>
    <row r="1955" spans="1:22" ht="15" customHeight="1">
      <c r="A1955" s="361"/>
      <c r="B1955" s="78"/>
      <c r="C1955" s="28" t="s">
        <v>206</v>
      </c>
      <c r="D1955" s="79">
        <f>VLOOKUP($A$1948,'Nilai USP'!$B$8:$T$280,4)</f>
        <v>96</v>
      </c>
      <c r="E1955" s="79">
        <f>VLOOKUP($A$1948,'Nilai USP'!$B$8:$T$280,5)</f>
        <v>86.92307692307692</v>
      </c>
      <c r="F1955" s="79">
        <f>VLOOKUP($A$1948,'Nilai USP'!$B$8:$T$280,6)</f>
        <v>87</v>
      </c>
      <c r="G1955" s="79">
        <f>VLOOKUP($A$1948,'Nilai USP'!$B$8:$T$280,7)</f>
        <v>85</v>
      </c>
      <c r="H1955" s="79">
        <f>VLOOKUP($A$1948,'Nilai USP'!$B$8:$T$280,8)</f>
        <v>84</v>
      </c>
      <c r="I1955" s="79">
        <f>VLOOKUP($A$1948,'Nilai USP'!$B$8:$T$280,9)</f>
        <v>92</v>
      </c>
      <c r="J1955" s="79">
        <f>VLOOKUP($A$1948,'Nilai USP'!$B$8:$T$280,10)</f>
        <v>90</v>
      </c>
      <c r="K1955" s="79">
        <f>VLOOKUP($A$1948,'Nilai USP'!$B$8:$T$280,11)</f>
        <v>92</v>
      </c>
      <c r="L1955" s="79">
        <f>VLOOKUP($A$1948,'Nilai USP'!$B$8:$T$280,12)</f>
        <v>86</v>
      </c>
      <c r="M1955" s="79">
        <f>VLOOKUP($A$1948,'Nilai USP'!$B$8:$T$280,13)</f>
        <v>93.823529411764696</v>
      </c>
      <c r="N1955" s="79">
        <f>VLOOKUP($A$1948,'Nilai USP'!$B$8:$T$280,14)</f>
        <v>85</v>
      </c>
      <c r="O1955" s="79">
        <f>VLOOKUP($A$1948,'Nilai USP'!$B$8:$T$280,15)</f>
        <v>85</v>
      </c>
      <c r="P1955" s="79">
        <f>VLOOKUP($A$1948,'Nilai USP'!$B$8:$T$280,16)</f>
        <v>86</v>
      </c>
      <c r="Q1955" s="79">
        <f>VLOOKUP($A$1948,'Nilai USP'!$B$8:$T$280,17)</f>
        <v>83</v>
      </c>
      <c r="R1955" s="79">
        <f>VLOOKUP($A$1948,'Nilai USP'!$B$8:$T$280,18)</f>
        <v>87</v>
      </c>
      <c r="S1955" s="38">
        <f>SUM(D1955:R1955)</f>
        <v>1318.7466063348415</v>
      </c>
      <c r="T1955" s="38">
        <f t="shared" si="1074"/>
        <v>87.92</v>
      </c>
      <c r="U1955" s="375"/>
      <c r="V1955" s="340"/>
    </row>
    <row r="1956" spans="1:22" ht="15" customHeight="1" thickBot="1">
      <c r="A1956" s="362"/>
      <c r="B1956" s="29"/>
      <c r="C1956" s="37" t="s">
        <v>205</v>
      </c>
      <c r="D1956" s="41">
        <f t="shared" ref="D1956:R1956" si="1077">ROUND((D1954*$V$6+D1955*$V$7),0)</f>
        <v>89</v>
      </c>
      <c r="E1956" s="41">
        <f t="shared" si="1077"/>
        <v>84</v>
      </c>
      <c r="F1956" s="41">
        <f t="shared" si="1077"/>
        <v>83</v>
      </c>
      <c r="G1956" s="41">
        <f t="shared" si="1077"/>
        <v>82</v>
      </c>
      <c r="H1956" s="41">
        <f t="shared" si="1077"/>
        <v>85</v>
      </c>
      <c r="I1956" s="41">
        <f t="shared" si="1077"/>
        <v>87</v>
      </c>
      <c r="J1956" s="41">
        <f t="shared" si="1077"/>
        <v>89</v>
      </c>
      <c r="K1956" s="41">
        <f t="shared" si="1077"/>
        <v>90</v>
      </c>
      <c r="L1956" s="41">
        <f t="shared" si="1077"/>
        <v>85</v>
      </c>
      <c r="M1956" s="41">
        <f t="shared" si="1077"/>
        <v>87</v>
      </c>
      <c r="N1956" s="41">
        <f t="shared" si="1077"/>
        <v>85</v>
      </c>
      <c r="O1956" s="41">
        <f t="shared" si="1077"/>
        <v>83</v>
      </c>
      <c r="P1956" s="41">
        <f t="shared" si="1077"/>
        <v>83</v>
      </c>
      <c r="Q1956" s="41">
        <f t="shared" si="1077"/>
        <v>82</v>
      </c>
      <c r="R1956" s="41">
        <f t="shared" si="1077"/>
        <v>83</v>
      </c>
      <c r="S1956" s="41">
        <f>SUM(D1956:R1956)</f>
        <v>1277</v>
      </c>
      <c r="T1956" s="41">
        <f t="shared" si="1074"/>
        <v>85.13</v>
      </c>
      <c r="U1956" s="376"/>
      <c r="V1956" s="341"/>
    </row>
    <row r="1957" spans="1:22" ht="15" customHeight="1" thickTop="1">
      <c r="A1957" s="377">
        <v>217</v>
      </c>
      <c r="B1957" s="26"/>
      <c r="C1957" s="34" t="s">
        <v>34</v>
      </c>
      <c r="D1957" s="83">
        <f>VLOOKUP($A$1957,Raport1!$B$8:$T$280,4)</f>
        <v>81</v>
      </c>
      <c r="E1957" s="83">
        <f>VLOOKUP($A$1957,Raport1!$B$8:$T$280,5)</f>
        <v>85.5</v>
      </c>
      <c r="F1957" s="83">
        <f>VLOOKUP($A$1957,Raport1!$B$8:$T$280,6)</f>
        <v>83</v>
      </c>
      <c r="G1957" s="83">
        <f>VLOOKUP($A$1957,Raport1!$B$8:$T$280,7)</f>
        <v>80.5</v>
      </c>
      <c r="H1957" s="83">
        <f>VLOOKUP($A$1957,Raport1!$B$8:$T$280,8)</f>
        <v>75</v>
      </c>
      <c r="I1957" s="83">
        <f>VLOOKUP($A$1957,Raport1!$B$8:$T$280,9)</f>
        <v>79.5</v>
      </c>
      <c r="J1957" s="83">
        <f>VLOOKUP($A$1957,Raport1!$B$8:$T$280,10)</f>
        <v>81.5</v>
      </c>
      <c r="K1957" s="83">
        <f>VLOOKUP($A$1957,Raport1!$B$8:$T$280,11)</f>
        <v>82</v>
      </c>
      <c r="L1957" s="83">
        <f>VLOOKUP($A$1957,Raport1!$B$8:$T$280,12)</f>
        <v>80</v>
      </c>
      <c r="M1957" s="83">
        <f>VLOOKUP($A$1957,Raport1!$B$8:$T$280,13)</f>
        <v>80</v>
      </c>
      <c r="N1957" s="83">
        <f>VLOOKUP($A$1957,Raport1!$B$8:$T$280,14)</f>
        <v>81</v>
      </c>
      <c r="O1957" s="83">
        <f>VLOOKUP($A$1957,Raport1!$B$8:$T$280,15)</f>
        <v>82</v>
      </c>
      <c r="P1957" s="83">
        <f>VLOOKUP($A$1957,Raport1!$B$8:$T$280,16)</f>
        <v>80</v>
      </c>
      <c r="Q1957" s="83">
        <f>VLOOKUP($A$1957,Raport1!$B$8:$T$280,17)</f>
        <v>81.5</v>
      </c>
      <c r="R1957" s="83">
        <f>VLOOKUP($A$1957,Raport1!$B$8:$T$280,18)</f>
        <v>81</v>
      </c>
      <c r="S1957" s="80">
        <f t="shared" ref="S1957:S1962" si="1078">SUM(D1957:R1957)</f>
        <v>1213.5</v>
      </c>
      <c r="T1957" s="80">
        <f t="shared" ref="T1957:T1965" si="1079">ROUND(S1957/COUNT(D1957:R1957),2)</f>
        <v>80.900000000000006</v>
      </c>
      <c r="U1957" s="337" t="s">
        <v>203</v>
      </c>
      <c r="V1957" s="340" t="s">
        <v>33</v>
      </c>
    </row>
    <row r="1958" spans="1:22" ht="15" customHeight="1">
      <c r="A1958" s="361"/>
      <c r="B1958" s="26"/>
      <c r="C1958" s="35" t="s">
        <v>35</v>
      </c>
      <c r="D1958" s="84">
        <f>VLOOKUP($A$1957,Raport2!$B$8:$T$280,4)</f>
        <v>82.5</v>
      </c>
      <c r="E1958" s="84">
        <f>VLOOKUP($A$1957,Raport2!$B$8:$T$280,5)</f>
        <v>87.5</v>
      </c>
      <c r="F1958" s="84">
        <f>VLOOKUP($A$1957,Raport2!$B$8:$T$280,6)</f>
        <v>84</v>
      </c>
      <c r="G1958" s="84">
        <f>VLOOKUP($A$1957,Raport2!$B$8:$T$280,7)</f>
        <v>83</v>
      </c>
      <c r="H1958" s="84">
        <f>VLOOKUP($A$1957,Raport2!$B$8:$T$280,8)</f>
        <v>80</v>
      </c>
      <c r="I1958" s="84">
        <f>VLOOKUP($A$1957,Raport2!$B$8:$T$280,9)</f>
        <v>81</v>
      </c>
      <c r="J1958" s="84">
        <f>VLOOKUP($A$1957,Raport2!$B$8:$T$280,10)</f>
        <v>89</v>
      </c>
      <c r="K1958" s="84">
        <f>VLOOKUP($A$1957,Raport2!$B$8:$T$280,11)</f>
        <v>83.5</v>
      </c>
      <c r="L1958" s="84">
        <f>VLOOKUP($A$1957,Raport2!$B$8:$T$280,12)</f>
        <v>85</v>
      </c>
      <c r="M1958" s="84">
        <f>VLOOKUP($A$1957,Raport2!$B$8:$T$280,13)</f>
        <v>81.5</v>
      </c>
      <c r="N1958" s="84">
        <f>VLOOKUP($A$1957,Raport2!$B$8:$T$280,14)</f>
        <v>84</v>
      </c>
      <c r="O1958" s="84">
        <f>VLOOKUP($A$1957,Raport2!$B$8:$T$280,15)</f>
        <v>83.5</v>
      </c>
      <c r="P1958" s="84">
        <f>VLOOKUP($A$1957,Raport2!$B$8:$T$280,16)</f>
        <v>81.5</v>
      </c>
      <c r="Q1958" s="84">
        <f>VLOOKUP($A$1957,Raport2!$B$8:$T$280,17)</f>
        <v>82</v>
      </c>
      <c r="R1958" s="84">
        <f>VLOOKUP($A$1957,Raport2!$B$8:$T$280,18)</f>
        <v>87.5</v>
      </c>
      <c r="S1958" s="38">
        <f t="shared" si="1078"/>
        <v>1255.5</v>
      </c>
      <c r="T1958" s="38">
        <f t="shared" si="1079"/>
        <v>83.7</v>
      </c>
      <c r="U1958" s="375"/>
      <c r="V1958" s="340"/>
    </row>
    <row r="1959" spans="1:22" ht="15" customHeight="1">
      <c r="A1959" s="361"/>
      <c r="B1959" s="342" t="str">
        <f>VLOOKUP($A$1957,PresensiMIPA!$A$7:$W$360,7)</f>
        <v>INDAH FITRIANI</v>
      </c>
      <c r="C1959" s="35" t="s">
        <v>22</v>
      </c>
      <c r="D1959" s="84">
        <f>VLOOKUP($A$1957,Raport3!$B$8:$T$280,4)</f>
        <v>90</v>
      </c>
      <c r="E1959" s="84">
        <f>VLOOKUP($A$1957,Raport3!$B$8:$T$280,5)</f>
        <v>90</v>
      </c>
      <c r="F1959" s="84">
        <f>VLOOKUP($A$1957,Raport3!$B$8:$T$280,6)</f>
        <v>86</v>
      </c>
      <c r="G1959" s="84">
        <f>VLOOKUP($A$1957,Raport3!$B$8:$T$280,7)</f>
        <v>88</v>
      </c>
      <c r="H1959" s="84">
        <f>VLOOKUP($A$1957,Raport3!$B$8:$T$280,8)</f>
        <v>90</v>
      </c>
      <c r="I1959" s="84">
        <f>VLOOKUP($A$1957,Raport3!$B$8:$T$280,9)</f>
        <v>86</v>
      </c>
      <c r="J1959" s="84">
        <f>VLOOKUP($A$1957,Raport3!$B$8:$T$280,10)</f>
        <v>91</v>
      </c>
      <c r="K1959" s="84">
        <f>VLOOKUP($A$1957,Raport3!$B$8:$T$280,11)</f>
        <v>86.5</v>
      </c>
      <c r="L1959" s="84">
        <f>VLOOKUP($A$1957,Raport3!$B$8:$T$280,12)</f>
        <v>87</v>
      </c>
      <c r="M1959" s="84">
        <f>VLOOKUP($A$1957,Raport3!$B$8:$T$280,13)</f>
        <v>88</v>
      </c>
      <c r="N1959" s="84">
        <f>VLOOKUP($A$1957,Raport3!$B$8:$T$280,14)</f>
        <v>85.5</v>
      </c>
      <c r="O1959" s="84">
        <f>VLOOKUP($A$1957,Raport3!$B$8:$T$280,15)</f>
        <v>85</v>
      </c>
      <c r="P1959" s="84">
        <f>VLOOKUP($A$1957,Raport3!$B$8:$T$280,16)</f>
        <v>85</v>
      </c>
      <c r="Q1959" s="84">
        <f>VLOOKUP($A$1957,Raport3!$B$8:$T$280,17)</f>
        <v>87</v>
      </c>
      <c r="R1959" s="84">
        <f>VLOOKUP($A$1957,Raport3!$B$8:$T$280,18)</f>
        <v>89</v>
      </c>
      <c r="S1959" s="38">
        <f t="shared" si="1078"/>
        <v>1314</v>
      </c>
      <c r="T1959" s="38">
        <f t="shared" si="1079"/>
        <v>87.6</v>
      </c>
      <c r="U1959" s="375"/>
      <c r="V1959" s="340"/>
    </row>
    <row r="1960" spans="1:22" ht="15" customHeight="1">
      <c r="A1960" s="361"/>
      <c r="B1960" s="342"/>
      <c r="C1960" s="35" t="s">
        <v>23</v>
      </c>
      <c r="D1960" s="84">
        <f>VLOOKUP($A$1957,Raport4!$B$8:$T$255,4)</f>
        <v>88</v>
      </c>
      <c r="E1960" s="84">
        <f>VLOOKUP($A$1957,Raport4!$B$8:$T$255,5)</f>
        <v>92</v>
      </c>
      <c r="F1960" s="84">
        <f>VLOOKUP($A$1957,Raport4!$B$8:$T$255,6)</f>
        <v>85.5</v>
      </c>
      <c r="G1960" s="84">
        <f>VLOOKUP($A$1957,Raport4!$B$8:$T$255,7)</f>
        <v>88</v>
      </c>
      <c r="H1960" s="84">
        <f>VLOOKUP($A$1957,Raport4!$B$8:$T$255,8)</f>
        <v>90</v>
      </c>
      <c r="I1960" s="84">
        <f>VLOOKUP($A$1957,Raport4!$B$8:$T$255,9)</f>
        <v>87.5</v>
      </c>
      <c r="J1960" s="84">
        <f>VLOOKUP($A$1957,Raport4!$B$8:$T$255,10)</f>
        <v>93.5</v>
      </c>
      <c r="K1960" s="84">
        <f>VLOOKUP($A$1957,Raport4!$B$8:$T$255,11)</f>
        <v>88</v>
      </c>
      <c r="L1960" s="84">
        <f>VLOOKUP($A$1957,Raport4!$B$8:$T$255,12)</f>
        <v>89</v>
      </c>
      <c r="M1960" s="84">
        <f>VLOOKUP($A$1957,Raport4!$B$8:$T$255,12)</f>
        <v>89</v>
      </c>
      <c r="N1960" s="84">
        <f>VLOOKUP($A$1957,Raport4!$B$8:$T$255,14)</f>
        <v>88</v>
      </c>
      <c r="O1960" s="84">
        <f>VLOOKUP($A$1957,Raport4!$B$8:$T$255,15)</f>
        <v>85</v>
      </c>
      <c r="P1960" s="84">
        <f>VLOOKUP($A$1957,Raport4!$B$8:$T$255,16)</f>
        <v>87</v>
      </c>
      <c r="Q1960" s="84">
        <f>VLOOKUP($A$1957,Raport4!$B$8:$T$255,17)</f>
        <v>86</v>
      </c>
      <c r="R1960" s="84">
        <f>VLOOKUP($A$1957,Raport4!$B$8:$T$255,18)</f>
        <v>90</v>
      </c>
      <c r="S1960" s="38">
        <f t="shared" si="1078"/>
        <v>1326.5</v>
      </c>
      <c r="T1960" s="38">
        <f t="shared" si="1079"/>
        <v>88.43</v>
      </c>
      <c r="U1960" s="375"/>
      <c r="V1960" s="340"/>
    </row>
    <row r="1961" spans="1:22" ht="15" customHeight="1">
      <c r="A1961" s="361"/>
      <c r="B1961" s="77" t="str">
        <f>VLOOKUP($A$1957,PresensiMIPA!$A$7:$W$360,4)</f>
        <v>3526034704030002</v>
      </c>
      <c r="C1961" s="35" t="s">
        <v>24</v>
      </c>
      <c r="D1961" s="84">
        <f>VLOOKUP($A$1957,Raport5!$B$8:$T$280,4)</f>
        <v>88</v>
      </c>
      <c r="E1961" s="84">
        <f>VLOOKUP($A$1957,Raport5!$B$8:$T$280,5)</f>
        <v>94</v>
      </c>
      <c r="F1961" s="84">
        <f>VLOOKUP($A$1957,Raport5!$B$8:$T$280,6)</f>
        <v>94</v>
      </c>
      <c r="G1961" s="84">
        <f>VLOOKUP($A$1957,Raport5!$B$8:$T$280,7)</f>
        <v>95</v>
      </c>
      <c r="H1961" s="84">
        <f>VLOOKUP($A$1957,Raport5!$B$8:$T$280,8)</f>
        <v>95</v>
      </c>
      <c r="I1961" s="84">
        <f>VLOOKUP($A$1957,Raport5!$B$8:$T$280,9)</f>
        <v>89</v>
      </c>
      <c r="J1961" s="84">
        <f>VLOOKUP($A$1957,Raport5!$B$8:$T$280,10)</f>
        <v>95</v>
      </c>
      <c r="K1961" s="84">
        <f>VLOOKUP($A$1957,Raport5!$B$8:$T$280,11)</f>
        <v>90</v>
      </c>
      <c r="L1961" s="84">
        <f>VLOOKUP($A$1957,Raport5!$B$8:$T$280,12)</f>
        <v>91.5</v>
      </c>
      <c r="M1961" s="84">
        <f>VLOOKUP($A$1957,Raport5!$B$8:$T$280,13)</f>
        <v>90</v>
      </c>
      <c r="N1961" s="84">
        <f>VLOOKUP($A$1957,Raport5!$B$8:$T$280,14)</f>
        <v>90</v>
      </c>
      <c r="O1961" s="84">
        <f>VLOOKUP($A$1957,Raport5!$B$8:$T$280,15)</f>
        <v>89.5</v>
      </c>
      <c r="P1961" s="84">
        <f>VLOOKUP($A$1957,Raport5!$B$8:$T$280,16)</f>
        <v>87.5</v>
      </c>
      <c r="Q1961" s="84">
        <f>VLOOKUP($A$1957,Raport5!$B$8:$T$280,17)</f>
        <v>84</v>
      </c>
      <c r="R1961" s="84">
        <f>VLOOKUP($A$1957,Raport5!$B$8:$T$280,18)</f>
        <v>90</v>
      </c>
      <c r="S1961" s="38">
        <f t="shared" si="1078"/>
        <v>1362.5</v>
      </c>
      <c r="T1961" s="38">
        <f t="shared" si="1079"/>
        <v>90.83</v>
      </c>
      <c r="U1961" s="375"/>
      <c r="V1961" s="340"/>
    </row>
    <row r="1962" spans="1:22" ht="15" customHeight="1">
      <c r="A1962" s="361"/>
      <c r="B1962" s="78">
        <f>VLOOKUP($A$1957,PresensiMIPA!$A$7:$W$360,2)</f>
        <v>12281</v>
      </c>
      <c r="C1962" s="35" t="s">
        <v>67</v>
      </c>
      <c r="D1962" s="84">
        <f>VLOOKUP($A$1957,Raport6!$B$8:$T$280,4)</f>
        <v>93</v>
      </c>
      <c r="E1962" s="84">
        <f>VLOOKUP($A$1957,Raport6!$B$8:$T$280,5)</f>
        <v>95.5</v>
      </c>
      <c r="F1962" s="84">
        <f>VLOOKUP($A$1957,Raport6!$B$8:$T$280,6)</f>
        <v>94.5</v>
      </c>
      <c r="G1962" s="84">
        <f>VLOOKUP($A$1957,Raport6!$B$8:$T$280,7)</f>
        <v>96.5</v>
      </c>
      <c r="H1962" s="84">
        <f>VLOOKUP($A$1957,Raport6!$B$8:$T$280,8)</f>
        <v>96</v>
      </c>
      <c r="I1962" s="84">
        <f>VLOOKUP($A$1957,Raport6!$B$8:$T$280,9)</f>
        <v>89</v>
      </c>
      <c r="J1962" s="84">
        <f>VLOOKUP($A$1957,Raport6!$B$8:$T$280,10)</f>
        <v>97</v>
      </c>
      <c r="K1962" s="84">
        <f>VLOOKUP($A$1957,Raport6!$B$8:$T$280,11)</f>
        <v>95</v>
      </c>
      <c r="L1962" s="84">
        <f>VLOOKUP($A$1957,Raport6!$B$8:$T$280,12)</f>
        <v>93</v>
      </c>
      <c r="M1962" s="84">
        <f>VLOOKUP($A$1957,Raport6!$B$8:$T$280,13)</f>
        <v>94</v>
      </c>
      <c r="N1962" s="84">
        <f>VLOOKUP($A$1957,Raport6!$B$8:$T$280,14)</f>
        <v>87</v>
      </c>
      <c r="O1962" s="84">
        <f>VLOOKUP($A$1957,Raport6!$B$8:$T$280,15)</f>
        <v>91</v>
      </c>
      <c r="P1962" s="84">
        <f>VLOOKUP($A$1957,Raport6!$B$8:$T$280,16)</f>
        <v>90</v>
      </c>
      <c r="Q1962" s="84">
        <f>VLOOKUP($A$1957,Raport6!$B$8:$T$280,17)</f>
        <v>87</v>
      </c>
      <c r="R1962" s="84">
        <f>VLOOKUP($A$1957,Raport6!$B$8:$T$280,18)</f>
        <v>92.5</v>
      </c>
      <c r="S1962" s="38">
        <f t="shared" si="1078"/>
        <v>1391</v>
      </c>
      <c r="T1962" s="38">
        <f t="shared" si="1079"/>
        <v>92.73</v>
      </c>
      <c r="U1962" s="375"/>
      <c r="V1962" s="340"/>
    </row>
    <row r="1963" spans="1:22" ht="15" customHeight="1">
      <c r="A1963" s="361"/>
      <c r="B1963" s="78" t="str">
        <f>VLOOKUP($A$1957,PresensiMIPA!$A$7:$W$360,3)</f>
        <v>0039866744</v>
      </c>
      <c r="C1963" s="28" t="s">
        <v>21</v>
      </c>
      <c r="D1963" s="40">
        <f t="shared" ref="D1963:S1963" si="1080">ROUND(((D1957+D1958+D1959+D1960+D1961+D1962)/6),2)</f>
        <v>87.08</v>
      </c>
      <c r="E1963" s="40">
        <f t="shared" si="1080"/>
        <v>90.75</v>
      </c>
      <c r="F1963" s="40">
        <f t="shared" si="1080"/>
        <v>87.83</v>
      </c>
      <c r="G1963" s="40">
        <f t="shared" si="1080"/>
        <v>88.5</v>
      </c>
      <c r="H1963" s="40">
        <f t="shared" si="1080"/>
        <v>87.67</v>
      </c>
      <c r="I1963" s="40">
        <f t="shared" si="1080"/>
        <v>85.33</v>
      </c>
      <c r="J1963" s="40">
        <f t="shared" si="1080"/>
        <v>91.17</v>
      </c>
      <c r="K1963" s="40">
        <f t="shared" si="1080"/>
        <v>87.5</v>
      </c>
      <c r="L1963" s="40">
        <f t="shared" si="1080"/>
        <v>87.58</v>
      </c>
      <c r="M1963" s="40">
        <f t="shared" ref="M1963" si="1081">ROUND(((M1957+M1958+M1959+M1960+M1961+M1962)/6),2)</f>
        <v>87.08</v>
      </c>
      <c r="N1963" s="40">
        <f t="shared" si="1080"/>
        <v>85.92</v>
      </c>
      <c r="O1963" s="40">
        <f t="shared" si="1080"/>
        <v>86</v>
      </c>
      <c r="P1963" s="40">
        <f t="shared" si="1080"/>
        <v>85.17</v>
      </c>
      <c r="Q1963" s="40">
        <f t="shared" si="1080"/>
        <v>84.58</v>
      </c>
      <c r="R1963" s="40">
        <f t="shared" si="1080"/>
        <v>88.33</v>
      </c>
      <c r="S1963" s="39">
        <f t="shared" si="1080"/>
        <v>1310.5</v>
      </c>
      <c r="T1963" s="40">
        <f t="shared" si="1079"/>
        <v>87.37</v>
      </c>
      <c r="U1963" s="375"/>
      <c r="V1963" s="340"/>
    </row>
    <row r="1964" spans="1:22" ht="15" customHeight="1">
      <c r="A1964" s="361"/>
      <c r="B1964" s="78"/>
      <c r="C1964" s="28" t="s">
        <v>206</v>
      </c>
      <c r="D1964" s="79">
        <f>VLOOKUP($A$1957,'Nilai USP'!$B$8:$T$280,4)</f>
        <v>93</v>
      </c>
      <c r="E1964" s="79">
        <f>VLOOKUP($A$1957,'Nilai USP'!$B$8:$T$280,5)</f>
        <v>88.461538461538467</v>
      </c>
      <c r="F1964" s="79">
        <f>VLOOKUP($A$1957,'Nilai USP'!$B$8:$T$280,6)</f>
        <v>96</v>
      </c>
      <c r="G1964" s="79">
        <f>VLOOKUP($A$1957,'Nilai USP'!$B$8:$T$280,7)</f>
        <v>87</v>
      </c>
      <c r="H1964" s="79">
        <f>VLOOKUP($A$1957,'Nilai USP'!$B$8:$T$280,8)</f>
        <v>83</v>
      </c>
      <c r="I1964" s="79">
        <f>VLOOKUP($A$1957,'Nilai USP'!$B$8:$T$280,9)</f>
        <v>98</v>
      </c>
      <c r="J1964" s="79">
        <f>VLOOKUP($A$1957,'Nilai USP'!$B$8:$T$280,10)</f>
        <v>97</v>
      </c>
      <c r="K1964" s="79">
        <f>VLOOKUP($A$1957,'Nilai USP'!$B$8:$T$280,11)</f>
        <v>93</v>
      </c>
      <c r="L1964" s="79">
        <f>VLOOKUP($A$1957,'Nilai USP'!$B$8:$T$280,12)</f>
        <v>86</v>
      </c>
      <c r="M1964" s="79">
        <f>VLOOKUP($A$1957,'Nilai USP'!$B$8:$T$280,13)</f>
        <v>95.588235294117652</v>
      </c>
      <c r="N1964" s="79">
        <f>VLOOKUP($A$1957,'Nilai USP'!$B$8:$T$280,14)</f>
        <v>85</v>
      </c>
      <c r="O1964" s="79">
        <f>VLOOKUP($A$1957,'Nilai USP'!$B$8:$T$280,15)</f>
        <v>85</v>
      </c>
      <c r="P1964" s="79">
        <f>VLOOKUP($A$1957,'Nilai USP'!$B$8:$T$280,16)</f>
        <v>89</v>
      </c>
      <c r="Q1964" s="79">
        <f>VLOOKUP($A$1957,'Nilai USP'!$B$8:$T$280,17)</f>
        <v>89</v>
      </c>
      <c r="R1964" s="79">
        <f>VLOOKUP($A$1957,'Nilai USP'!$B$8:$T$280,18)</f>
        <v>90</v>
      </c>
      <c r="S1964" s="38">
        <f>SUM(D1964:R1964)</f>
        <v>1355.0497737556561</v>
      </c>
      <c r="T1964" s="38">
        <f t="shared" si="1079"/>
        <v>90.34</v>
      </c>
      <c r="U1964" s="375"/>
      <c r="V1964" s="340"/>
    </row>
    <row r="1965" spans="1:22" ht="15" customHeight="1" thickBot="1">
      <c r="A1965" s="362"/>
      <c r="B1965" s="29"/>
      <c r="C1965" s="37" t="s">
        <v>205</v>
      </c>
      <c r="D1965" s="41">
        <f t="shared" ref="D1965:R1965" si="1082">ROUND((D1963*$V$6+D1964*$V$7),0)</f>
        <v>90</v>
      </c>
      <c r="E1965" s="41">
        <f t="shared" si="1082"/>
        <v>90</v>
      </c>
      <c r="F1965" s="41">
        <f t="shared" si="1082"/>
        <v>92</v>
      </c>
      <c r="G1965" s="41">
        <f t="shared" si="1082"/>
        <v>88</v>
      </c>
      <c r="H1965" s="41">
        <f t="shared" si="1082"/>
        <v>85</v>
      </c>
      <c r="I1965" s="41">
        <f t="shared" si="1082"/>
        <v>92</v>
      </c>
      <c r="J1965" s="41">
        <f t="shared" si="1082"/>
        <v>94</v>
      </c>
      <c r="K1965" s="41">
        <f t="shared" si="1082"/>
        <v>90</v>
      </c>
      <c r="L1965" s="41">
        <f t="shared" si="1082"/>
        <v>87</v>
      </c>
      <c r="M1965" s="41">
        <f t="shared" si="1082"/>
        <v>91</v>
      </c>
      <c r="N1965" s="41">
        <f t="shared" si="1082"/>
        <v>85</v>
      </c>
      <c r="O1965" s="41">
        <f t="shared" si="1082"/>
        <v>86</v>
      </c>
      <c r="P1965" s="41">
        <f t="shared" si="1082"/>
        <v>87</v>
      </c>
      <c r="Q1965" s="41">
        <f t="shared" si="1082"/>
        <v>87</v>
      </c>
      <c r="R1965" s="41">
        <f t="shared" si="1082"/>
        <v>89</v>
      </c>
      <c r="S1965" s="41">
        <f>SUM(D1965:R1965)</f>
        <v>1333</v>
      </c>
      <c r="T1965" s="41">
        <f t="shared" si="1079"/>
        <v>88.87</v>
      </c>
      <c r="U1965" s="376"/>
      <c r="V1965" s="341"/>
    </row>
    <row r="1966" spans="1:22" ht="15" customHeight="1" thickTop="1">
      <c r="A1966" s="377">
        <v>218</v>
      </c>
      <c r="B1966" s="26"/>
      <c r="C1966" s="34" t="s">
        <v>34</v>
      </c>
      <c r="D1966" s="83">
        <f>VLOOKUP($A$1966,Raport1!$B$8:$T$280,4)</f>
        <v>80.5</v>
      </c>
      <c r="E1966" s="83">
        <f>VLOOKUP($A$1966,Raport1!$B$8:$T$280,5)</f>
        <v>77</v>
      </c>
      <c r="F1966" s="83">
        <f>VLOOKUP($A$1966,Raport1!$B$8:$T$280,6)</f>
        <v>80.5</v>
      </c>
      <c r="G1966" s="83">
        <f>VLOOKUP($A$1966,Raport1!$B$8:$T$280,7)</f>
        <v>73</v>
      </c>
      <c r="H1966" s="83">
        <f>VLOOKUP($A$1966,Raport1!$B$8:$T$280,8)</f>
        <v>72.5</v>
      </c>
      <c r="I1966" s="83">
        <f>VLOOKUP($A$1966,Raport1!$B$8:$T$280,9)</f>
        <v>77</v>
      </c>
      <c r="J1966" s="83">
        <f>VLOOKUP($A$1966,Raport1!$B$8:$T$280,10)</f>
        <v>81.5</v>
      </c>
      <c r="K1966" s="83">
        <f>VLOOKUP($A$1966,Raport1!$B$8:$T$280,11)</f>
        <v>81</v>
      </c>
      <c r="L1966" s="83">
        <f>VLOOKUP($A$1966,Raport1!$B$8:$T$280,12)</f>
        <v>81.5</v>
      </c>
      <c r="M1966" s="83">
        <f>VLOOKUP($A$1966,Raport1!$B$8:$T$280,13)</f>
        <v>76.5</v>
      </c>
      <c r="N1966" s="83">
        <f>VLOOKUP($A$1966,Raport1!$B$8:$T$280,14)</f>
        <v>78</v>
      </c>
      <c r="O1966" s="83">
        <f>VLOOKUP($A$1966,Raport1!$B$8:$T$280,15)</f>
        <v>74</v>
      </c>
      <c r="P1966" s="83">
        <f>VLOOKUP($A$1966,Raport1!$B$8:$T$280,16)</f>
        <v>80</v>
      </c>
      <c r="Q1966" s="83">
        <f>VLOOKUP($A$1966,Raport1!$B$8:$T$280,17)</f>
        <v>78.5</v>
      </c>
      <c r="R1966" s="83">
        <f>VLOOKUP($A$1966,Raport1!$B$8:$T$280,18)</f>
        <v>76</v>
      </c>
      <c r="S1966" s="80">
        <f t="shared" ref="S1966:S1971" si="1083">SUM(D1966:R1966)</f>
        <v>1167.5</v>
      </c>
      <c r="T1966" s="80">
        <f t="shared" ref="T1966:T1974" si="1084">ROUND(S1966/COUNT(D1966:R1966),2)</f>
        <v>77.83</v>
      </c>
      <c r="U1966" s="337" t="s">
        <v>203</v>
      </c>
      <c r="V1966" s="340" t="s">
        <v>33</v>
      </c>
    </row>
    <row r="1967" spans="1:22" ht="15" customHeight="1">
      <c r="A1967" s="361"/>
      <c r="B1967" s="26"/>
      <c r="C1967" s="35" t="s">
        <v>35</v>
      </c>
      <c r="D1967" s="84">
        <f>VLOOKUP($A$1966,Raport2!$B$8:$T$280,4)</f>
        <v>82</v>
      </c>
      <c r="E1967" s="84">
        <f>VLOOKUP($A$1966,Raport2!$B$8:$T$280,5)</f>
        <v>78.5</v>
      </c>
      <c r="F1967" s="84">
        <f>VLOOKUP($A$1966,Raport2!$B$8:$T$280,6)</f>
        <v>81</v>
      </c>
      <c r="G1967" s="84">
        <f>VLOOKUP($A$1966,Raport2!$B$8:$T$280,7)</f>
        <v>80.5</v>
      </c>
      <c r="H1967" s="84">
        <f>VLOOKUP($A$1966,Raport2!$B$8:$T$280,8)</f>
        <v>80</v>
      </c>
      <c r="I1967" s="84">
        <f>VLOOKUP($A$1966,Raport2!$B$8:$T$280,9)</f>
        <v>81</v>
      </c>
      <c r="J1967" s="84">
        <f>VLOOKUP($A$1966,Raport2!$B$8:$T$280,10)</f>
        <v>88</v>
      </c>
      <c r="K1967" s="84">
        <f>VLOOKUP($A$1966,Raport2!$B$8:$T$280,11)</f>
        <v>83</v>
      </c>
      <c r="L1967" s="84">
        <f>VLOOKUP($A$1966,Raport2!$B$8:$T$280,12)</f>
        <v>84</v>
      </c>
      <c r="M1967" s="84">
        <f>VLOOKUP($A$1966,Raport2!$B$8:$T$280,13)</f>
        <v>84</v>
      </c>
      <c r="N1967" s="84">
        <f>VLOOKUP($A$1966,Raport2!$B$8:$T$280,14)</f>
        <v>84</v>
      </c>
      <c r="O1967" s="84">
        <f>VLOOKUP($A$1966,Raport2!$B$8:$T$280,15)</f>
        <v>78.5</v>
      </c>
      <c r="P1967" s="84">
        <f>VLOOKUP($A$1966,Raport2!$B$8:$T$280,16)</f>
        <v>76.5</v>
      </c>
      <c r="Q1967" s="84">
        <f>VLOOKUP($A$1966,Raport2!$B$8:$T$280,17)</f>
        <v>80.5</v>
      </c>
      <c r="R1967" s="84">
        <f>VLOOKUP($A$1966,Raport2!$B$8:$T$280,18)</f>
        <v>77</v>
      </c>
      <c r="S1967" s="38">
        <f t="shared" si="1083"/>
        <v>1218.5</v>
      </c>
      <c r="T1967" s="38">
        <f t="shared" si="1084"/>
        <v>81.23</v>
      </c>
      <c r="U1967" s="375"/>
      <c r="V1967" s="340"/>
    </row>
    <row r="1968" spans="1:22" ht="15" customHeight="1">
      <c r="A1968" s="361"/>
      <c r="B1968" s="342" t="str">
        <f>VLOOKUP($A$1966,PresensiMIPA!$A$7:$W$360,7)</f>
        <v>Lailatus Sofi</v>
      </c>
      <c r="C1968" s="35" t="s">
        <v>22</v>
      </c>
      <c r="D1968" s="84">
        <f>VLOOKUP($A$1966,Raport3!$B$8:$T$280,4)</f>
        <v>86</v>
      </c>
      <c r="E1968" s="84">
        <f>VLOOKUP($A$1966,Raport3!$B$8:$T$280,5)</f>
        <v>81</v>
      </c>
      <c r="F1968" s="84">
        <f>VLOOKUP($A$1966,Raport3!$B$8:$T$280,6)</f>
        <v>83.5</v>
      </c>
      <c r="G1968" s="84">
        <f>VLOOKUP($A$1966,Raport3!$B$8:$T$280,7)</f>
        <v>86.5</v>
      </c>
      <c r="H1968" s="84">
        <f>VLOOKUP($A$1966,Raport3!$B$8:$T$280,8)</f>
        <v>89</v>
      </c>
      <c r="I1968" s="84">
        <f>VLOOKUP($A$1966,Raport3!$B$8:$T$280,9)</f>
        <v>85</v>
      </c>
      <c r="J1968" s="84">
        <f>VLOOKUP($A$1966,Raport3!$B$8:$T$280,10)</f>
        <v>86</v>
      </c>
      <c r="K1968" s="84">
        <f>VLOOKUP($A$1966,Raport3!$B$8:$T$280,11)</f>
        <v>85</v>
      </c>
      <c r="L1968" s="84">
        <f>VLOOKUP($A$1966,Raport3!$B$8:$T$280,12)</f>
        <v>81</v>
      </c>
      <c r="M1968" s="84">
        <f>VLOOKUP($A$1966,Raport3!$B$8:$T$280,13)</f>
        <v>78</v>
      </c>
      <c r="N1968" s="84">
        <f>VLOOKUP($A$1966,Raport3!$B$8:$T$280,14)</f>
        <v>84.5</v>
      </c>
      <c r="O1968" s="84">
        <f>VLOOKUP($A$1966,Raport3!$B$8:$T$280,15)</f>
        <v>78</v>
      </c>
      <c r="P1968" s="84">
        <f>VLOOKUP($A$1966,Raport3!$B$8:$T$280,16)</f>
        <v>83</v>
      </c>
      <c r="Q1968" s="84">
        <f>VLOOKUP($A$1966,Raport3!$B$8:$T$280,17)</f>
        <v>82</v>
      </c>
      <c r="R1968" s="84">
        <f>VLOOKUP($A$1966,Raport3!$B$8:$T$280,18)</f>
        <v>79.5</v>
      </c>
      <c r="S1968" s="38">
        <f t="shared" si="1083"/>
        <v>1248</v>
      </c>
      <c r="T1968" s="38">
        <f t="shared" si="1084"/>
        <v>83.2</v>
      </c>
      <c r="U1968" s="375"/>
      <c r="V1968" s="340"/>
    </row>
    <row r="1969" spans="1:22" ht="15" customHeight="1">
      <c r="A1969" s="361"/>
      <c r="B1969" s="342"/>
      <c r="C1969" s="35" t="s">
        <v>23</v>
      </c>
      <c r="D1969" s="84">
        <f>VLOOKUP($A$1966,Raport4!$B$8:$T$255,4)</f>
        <v>87</v>
      </c>
      <c r="E1969" s="84">
        <f>VLOOKUP($A$1966,Raport4!$B$8:$T$255,5)</f>
        <v>81</v>
      </c>
      <c r="F1969" s="84">
        <f>VLOOKUP($A$1966,Raport4!$B$8:$T$255,6)</f>
        <v>83</v>
      </c>
      <c r="G1969" s="84">
        <f>VLOOKUP($A$1966,Raport4!$B$8:$T$255,7)</f>
        <v>86</v>
      </c>
      <c r="H1969" s="84">
        <f>VLOOKUP($A$1966,Raport4!$B$8:$T$255,8)</f>
        <v>90</v>
      </c>
      <c r="I1969" s="84">
        <f>VLOOKUP($A$1966,Raport4!$B$8:$T$255,9)</f>
        <v>85</v>
      </c>
      <c r="J1969" s="84">
        <f>VLOOKUP($A$1966,Raport4!$B$8:$T$255,10)</f>
        <v>88.5</v>
      </c>
      <c r="K1969" s="84">
        <f>VLOOKUP($A$1966,Raport4!$B$8:$T$255,11)</f>
        <v>86</v>
      </c>
      <c r="L1969" s="84">
        <f>VLOOKUP($A$1966,Raport4!$B$8:$T$255,12)</f>
        <v>84</v>
      </c>
      <c r="M1969" s="84">
        <f>VLOOKUP($A$1966,Raport4!$B$8:$T$255,12)</f>
        <v>84</v>
      </c>
      <c r="N1969" s="84">
        <f>VLOOKUP($A$1966,Raport4!$B$8:$T$255,14)</f>
        <v>86.5</v>
      </c>
      <c r="O1969" s="84">
        <f>VLOOKUP($A$1966,Raport4!$B$8:$T$255,15)</f>
        <v>81</v>
      </c>
      <c r="P1969" s="84">
        <f>VLOOKUP($A$1966,Raport4!$B$8:$T$255,16)</f>
        <v>81.5</v>
      </c>
      <c r="Q1969" s="84">
        <f>VLOOKUP($A$1966,Raport4!$B$8:$T$255,17)</f>
        <v>81</v>
      </c>
      <c r="R1969" s="84">
        <f>VLOOKUP($A$1966,Raport4!$B$8:$T$255,18)</f>
        <v>80.5</v>
      </c>
      <c r="S1969" s="38">
        <f t="shared" si="1083"/>
        <v>1265</v>
      </c>
      <c r="T1969" s="38">
        <f t="shared" si="1084"/>
        <v>84.33</v>
      </c>
      <c r="U1969" s="375"/>
      <c r="V1969" s="340"/>
    </row>
    <row r="1970" spans="1:22" ht="15" customHeight="1">
      <c r="A1970" s="361"/>
      <c r="B1970" s="77" t="str">
        <f>VLOOKUP($A$1966,PresensiMIPA!$A$7:$W$360,4)</f>
        <v>3526035305030003</v>
      </c>
      <c r="C1970" s="35" t="s">
        <v>24</v>
      </c>
      <c r="D1970" s="84">
        <f>VLOOKUP($A$1966,Raport5!$B$8:$T$280,4)</f>
        <v>86</v>
      </c>
      <c r="E1970" s="84">
        <f>VLOOKUP($A$1966,Raport5!$B$8:$T$280,5)</f>
        <v>86.5</v>
      </c>
      <c r="F1970" s="84">
        <f>VLOOKUP($A$1966,Raport5!$B$8:$T$280,6)</f>
        <v>83</v>
      </c>
      <c r="G1970" s="84">
        <f>VLOOKUP($A$1966,Raport5!$B$8:$T$280,7)</f>
        <v>88.5</v>
      </c>
      <c r="H1970" s="84">
        <f>VLOOKUP($A$1966,Raport5!$B$8:$T$280,8)</f>
        <v>90</v>
      </c>
      <c r="I1970" s="84">
        <f>VLOOKUP($A$1966,Raport5!$B$8:$T$280,9)</f>
        <v>86.5</v>
      </c>
      <c r="J1970" s="84">
        <f>VLOOKUP($A$1966,Raport5!$B$8:$T$280,10)</f>
        <v>91.5</v>
      </c>
      <c r="K1970" s="84">
        <f>VLOOKUP($A$1966,Raport5!$B$8:$T$280,11)</f>
        <v>91.5</v>
      </c>
      <c r="L1970" s="84">
        <f>VLOOKUP($A$1966,Raport5!$B$8:$T$280,12)</f>
        <v>88.5</v>
      </c>
      <c r="M1970" s="84">
        <f>VLOOKUP($A$1966,Raport5!$B$8:$T$280,13)</f>
        <v>84</v>
      </c>
      <c r="N1970" s="84">
        <f>VLOOKUP($A$1966,Raport5!$B$8:$T$280,14)</f>
        <v>87.5</v>
      </c>
      <c r="O1970" s="84">
        <f>VLOOKUP($A$1966,Raport5!$B$8:$T$280,15)</f>
        <v>83</v>
      </c>
      <c r="P1970" s="84">
        <f>VLOOKUP($A$1966,Raport5!$B$8:$T$280,16)</f>
        <v>81.5</v>
      </c>
      <c r="Q1970" s="84">
        <f>VLOOKUP($A$1966,Raport5!$B$8:$T$280,17)</f>
        <v>83</v>
      </c>
      <c r="R1970" s="84">
        <f>VLOOKUP($A$1966,Raport5!$B$8:$T$280,18)</f>
        <v>82</v>
      </c>
      <c r="S1970" s="38">
        <f t="shared" si="1083"/>
        <v>1293</v>
      </c>
      <c r="T1970" s="38">
        <f t="shared" si="1084"/>
        <v>86.2</v>
      </c>
      <c r="U1970" s="375"/>
      <c r="V1970" s="340"/>
    </row>
    <row r="1971" spans="1:22" ht="15" customHeight="1">
      <c r="A1971" s="361"/>
      <c r="B1971" s="78">
        <f>VLOOKUP($A$1966,PresensiMIPA!$A$7:$W$360,2)</f>
        <v>12308</v>
      </c>
      <c r="C1971" s="35" t="s">
        <v>67</v>
      </c>
      <c r="D1971" s="84">
        <f>VLOOKUP($A$1966,Raport6!$B$8:$T$280,4)</f>
        <v>91</v>
      </c>
      <c r="E1971" s="84">
        <f>VLOOKUP($A$1966,Raport6!$B$8:$T$280,5)</f>
        <v>89.5</v>
      </c>
      <c r="F1971" s="84">
        <f>VLOOKUP($A$1966,Raport6!$B$8:$T$280,6)</f>
        <v>84.5</v>
      </c>
      <c r="G1971" s="84">
        <f>VLOOKUP($A$1966,Raport6!$B$8:$T$280,7)</f>
        <v>90.5</v>
      </c>
      <c r="H1971" s="84">
        <f>VLOOKUP($A$1966,Raport6!$B$8:$T$280,8)</f>
        <v>91</v>
      </c>
      <c r="I1971" s="84">
        <f>VLOOKUP($A$1966,Raport6!$B$8:$T$280,9)</f>
        <v>88</v>
      </c>
      <c r="J1971" s="84">
        <f>VLOOKUP($A$1966,Raport6!$B$8:$T$280,10)</f>
        <v>93.5</v>
      </c>
      <c r="K1971" s="84">
        <f>VLOOKUP($A$1966,Raport6!$B$8:$T$280,11)</f>
        <v>95</v>
      </c>
      <c r="L1971" s="84">
        <f>VLOOKUP($A$1966,Raport6!$B$8:$T$280,12)</f>
        <v>90</v>
      </c>
      <c r="M1971" s="84">
        <f>VLOOKUP($A$1966,Raport6!$B$8:$T$280,13)</f>
        <v>88</v>
      </c>
      <c r="N1971" s="84">
        <f>VLOOKUP($A$1966,Raport6!$B$8:$T$280,14)</f>
        <v>86</v>
      </c>
      <c r="O1971" s="84">
        <f>VLOOKUP($A$1966,Raport6!$B$8:$T$280,15)</f>
        <v>85</v>
      </c>
      <c r="P1971" s="84">
        <f>VLOOKUP($A$1966,Raport6!$B$8:$T$280,16)</f>
        <v>89</v>
      </c>
      <c r="Q1971" s="84">
        <f>VLOOKUP($A$1966,Raport6!$B$8:$T$280,17)</f>
        <v>86</v>
      </c>
      <c r="R1971" s="84">
        <f>VLOOKUP($A$1966,Raport6!$B$8:$T$280,18)</f>
        <v>84.5</v>
      </c>
      <c r="S1971" s="38">
        <f t="shared" si="1083"/>
        <v>1331.5</v>
      </c>
      <c r="T1971" s="38">
        <f t="shared" si="1084"/>
        <v>88.77</v>
      </c>
      <c r="U1971" s="375"/>
      <c r="V1971" s="340"/>
    </row>
    <row r="1972" spans="1:22" ht="15" customHeight="1">
      <c r="A1972" s="361"/>
      <c r="B1972" s="78" t="str">
        <f>VLOOKUP($A$1966,PresensiMIPA!$A$7:$W$360,3)</f>
        <v>0037272454</v>
      </c>
      <c r="C1972" s="28" t="s">
        <v>21</v>
      </c>
      <c r="D1972" s="40">
        <f t="shared" ref="D1972:S1972" si="1085">ROUND(((D1966+D1967+D1968+D1969+D1970+D1971)/6),2)</f>
        <v>85.42</v>
      </c>
      <c r="E1972" s="40">
        <f t="shared" si="1085"/>
        <v>82.25</v>
      </c>
      <c r="F1972" s="40">
        <f t="shared" si="1085"/>
        <v>82.58</v>
      </c>
      <c r="G1972" s="40">
        <f t="shared" si="1085"/>
        <v>84.17</v>
      </c>
      <c r="H1972" s="40">
        <f t="shared" si="1085"/>
        <v>85.42</v>
      </c>
      <c r="I1972" s="40">
        <f t="shared" si="1085"/>
        <v>83.75</v>
      </c>
      <c r="J1972" s="40">
        <f t="shared" si="1085"/>
        <v>88.17</v>
      </c>
      <c r="K1972" s="40">
        <f t="shared" si="1085"/>
        <v>86.92</v>
      </c>
      <c r="L1972" s="40">
        <f t="shared" si="1085"/>
        <v>84.83</v>
      </c>
      <c r="M1972" s="40">
        <f t="shared" ref="M1972" si="1086">ROUND(((M1966+M1967+M1968+M1969+M1970+M1971)/6),2)</f>
        <v>82.42</v>
      </c>
      <c r="N1972" s="40">
        <f t="shared" si="1085"/>
        <v>84.42</v>
      </c>
      <c r="O1972" s="40">
        <f t="shared" si="1085"/>
        <v>79.92</v>
      </c>
      <c r="P1972" s="40">
        <f t="shared" si="1085"/>
        <v>81.92</v>
      </c>
      <c r="Q1972" s="40">
        <f t="shared" si="1085"/>
        <v>81.83</v>
      </c>
      <c r="R1972" s="40">
        <f t="shared" si="1085"/>
        <v>79.92</v>
      </c>
      <c r="S1972" s="39">
        <f t="shared" si="1085"/>
        <v>1253.92</v>
      </c>
      <c r="T1972" s="40">
        <f t="shared" si="1084"/>
        <v>83.59</v>
      </c>
      <c r="U1972" s="375"/>
      <c r="V1972" s="340"/>
    </row>
    <row r="1973" spans="1:22" ht="15" customHeight="1">
      <c r="A1973" s="361"/>
      <c r="B1973" s="78"/>
      <c r="C1973" s="28" t="s">
        <v>206</v>
      </c>
      <c r="D1973" s="79">
        <f>VLOOKUP($A$1966,'Nilai USP'!$B$8:$T$280,4)</f>
        <v>98</v>
      </c>
      <c r="E1973" s="79">
        <f>VLOOKUP($A$1966,'Nilai USP'!$B$8:$T$280,5)</f>
        <v>82.307692307692307</v>
      </c>
      <c r="F1973" s="79">
        <f>VLOOKUP($A$1966,'Nilai USP'!$B$8:$T$280,6)</f>
        <v>85</v>
      </c>
      <c r="G1973" s="79">
        <f>VLOOKUP($A$1966,'Nilai USP'!$B$8:$T$280,7)</f>
        <v>77</v>
      </c>
      <c r="H1973" s="79">
        <f>VLOOKUP($A$1966,'Nilai USP'!$B$8:$T$280,8)</f>
        <v>82</v>
      </c>
      <c r="I1973" s="79">
        <f>VLOOKUP($A$1966,'Nilai USP'!$B$8:$T$280,9)</f>
        <v>89</v>
      </c>
      <c r="J1973" s="79">
        <f>VLOOKUP($A$1966,'Nilai USP'!$B$8:$T$280,10)</f>
        <v>100</v>
      </c>
      <c r="K1973" s="79">
        <f>VLOOKUP($A$1966,'Nilai USP'!$B$8:$T$280,11)</f>
        <v>88</v>
      </c>
      <c r="L1973" s="79">
        <f>VLOOKUP($A$1966,'Nilai USP'!$B$8:$T$280,12)</f>
        <v>82</v>
      </c>
      <c r="M1973" s="79">
        <f>VLOOKUP($A$1966,'Nilai USP'!$B$8:$T$280,13)</f>
        <v>90.294117647058826</v>
      </c>
      <c r="N1973" s="79">
        <f>VLOOKUP($A$1966,'Nilai USP'!$B$8:$T$280,14)</f>
        <v>83</v>
      </c>
      <c r="O1973" s="79">
        <f>VLOOKUP($A$1966,'Nilai USP'!$B$8:$T$280,15)</f>
        <v>72</v>
      </c>
      <c r="P1973" s="79">
        <f>VLOOKUP($A$1966,'Nilai USP'!$B$8:$T$280,16)</f>
        <v>84</v>
      </c>
      <c r="Q1973" s="79">
        <f>VLOOKUP($A$1966,'Nilai USP'!$B$8:$T$280,17)</f>
        <v>77</v>
      </c>
      <c r="R1973" s="79">
        <f>VLOOKUP($A$1966,'Nilai USP'!$B$8:$T$280,18)</f>
        <v>85</v>
      </c>
      <c r="S1973" s="38">
        <f>SUM(D1973:R1973)</f>
        <v>1274.6018099547512</v>
      </c>
      <c r="T1973" s="38">
        <f t="shared" si="1084"/>
        <v>84.97</v>
      </c>
      <c r="U1973" s="375"/>
      <c r="V1973" s="340"/>
    </row>
    <row r="1974" spans="1:22" ht="15" customHeight="1" thickBot="1">
      <c r="A1974" s="362"/>
      <c r="B1974" s="29"/>
      <c r="C1974" s="37" t="s">
        <v>205</v>
      </c>
      <c r="D1974" s="41">
        <f t="shared" ref="D1974:R1974" si="1087">ROUND((D1972*$V$6+D1973*$V$7),0)</f>
        <v>92</v>
      </c>
      <c r="E1974" s="41">
        <f t="shared" si="1087"/>
        <v>82</v>
      </c>
      <c r="F1974" s="41">
        <f t="shared" si="1087"/>
        <v>84</v>
      </c>
      <c r="G1974" s="41">
        <f t="shared" si="1087"/>
        <v>81</v>
      </c>
      <c r="H1974" s="41">
        <f t="shared" si="1087"/>
        <v>84</v>
      </c>
      <c r="I1974" s="41">
        <f t="shared" si="1087"/>
        <v>86</v>
      </c>
      <c r="J1974" s="41">
        <f t="shared" si="1087"/>
        <v>94</v>
      </c>
      <c r="K1974" s="41">
        <f t="shared" si="1087"/>
        <v>87</v>
      </c>
      <c r="L1974" s="41">
        <f t="shared" si="1087"/>
        <v>83</v>
      </c>
      <c r="M1974" s="41">
        <f t="shared" si="1087"/>
        <v>86</v>
      </c>
      <c r="N1974" s="41">
        <f t="shared" si="1087"/>
        <v>84</v>
      </c>
      <c r="O1974" s="41">
        <f t="shared" si="1087"/>
        <v>76</v>
      </c>
      <c r="P1974" s="41">
        <f t="shared" si="1087"/>
        <v>83</v>
      </c>
      <c r="Q1974" s="41">
        <f t="shared" si="1087"/>
        <v>79</v>
      </c>
      <c r="R1974" s="41">
        <f t="shared" si="1087"/>
        <v>82</v>
      </c>
      <c r="S1974" s="41">
        <f>SUM(D1974:R1974)</f>
        <v>1263</v>
      </c>
      <c r="T1974" s="41">
        <f t="shared" si="1084"/>
        <v>84.2</v>
      </c>
      <c r="U1974" s="376"/>
      <c r="V1974" s="341"/>
    </row>
    <row r="1975" spans="1:22" ht="15" customHeight="1" thickTop="1">
      <c r="A1975" s="377">
        <v>219</v>
      </c>
      <c r="B1975" s="26"/>
      <c r="C1975" s="34" t="s">
        <v>34</v>
      </c>
      <c r="D1975" s="83">
        <f>VLOOKUP($A$1975,Raport1!$B$8:$T$280,4)</f>
        <v>76</v>
      </c>
      <c r="E1975" s="83">
        <f>VLOOKUP($A$1975,Raport1!$B$8:$T$280,5)</f>
        <v>77.5</v>
      </c>
      <c r="F1975" s="83">
        <f>VLOOKUP($A$1975,Raport1!$B$8:$T$280,6)</f>
        <v>80.5</v>
      </c>
      <c r="G1975" s="83">
        <f>VLOOKUP($A$1975,Raport1!$B$8:$T$280,7)</f>
        <v>72</v>
      </c>
      <c r="H1975" s="83">
        <f>VLOOKUP($A$1975,Raport1!$B$8:$T$280,8)</f>
        <v>72.5</v>
      </c>
      <c r="I1975" s="83">
        <f>VLOOKUP($A$1975,Raport1!$B$8:$T$280,9)</f>
        <v>77</v>
      </c>
      <c r="J1975" s="83">
        <f>VLOOKUP($A$1975,Raport1!$B$8:$T$280,10)</f>
        <v>84</v>
      </c>
      <c r="K1975" s="83">
        <f>VLOOKUP($A$1975,Raport1!$B$8:$T$280,11)</f>
        <v>81.5</v>
      </c>
      <c r="L1975" s="83">
        <f>VLOOKUP($A$1975,Raport1!$B$8:$T$280,12)</f>
        <v>81.5</v>
      </c>
      <c r="M1975" s="83">
        <f>VLOOKUP($A$1975,Raport1!$B$8:$T$280,13)</f>
        <v>74.5</v>
      </c>
      <c r="N1975" s="83">
        <f>VLOOKUP($A$1975,Raport1!$B$8:$T$280,14)</f>
        <v>77</v>
      </c>
      <c r="O1975" s="83">
        <f>VLOOKUP($A$1975,Raport1!$B$8:$T$280,15)</f>
        <v>78</v>
      </c>
      <c r="P1975" s="83">
        <f>VLOOKUP($A$1975,Raport1!$B$8:$T$280,16)</f>
        <v>78</v>
      </c>
      <c r="Q1975" s="83">
        <f>VLOOKUP($A$1975,Raport1!$B$8:$T$280,17)</f>
        <v>77.5</v>
      </c>
      <c r="R1975" s="83">
        <f>VLOOKUP($A$1975,Raport1!$B$8:$T$280,18)</f>
        <v>76</v>
      </c>
      <c r="S1975" s="80">
        <f t="shared" ref="S1975:S1980" si="1088">SUM(D1975:R1975)</f>
        <v>1163.5</v>
      </c>
      <c r="T1975" s="80">
        <f t="shared" ref="T1975:T1983" si="1089">ROUND(S1975/COUNT(D1975:R1975),2)</f>
        <v>77.569999999999993</v>
      </c>
      <c r="U1975" s="337" t="s">
        <v>203</v>
      </c>
      <c r="V1975" s="340" t="s">
        <v>33</v>
      </c>
    </row>
    <row r="1976" spans="1:22" ht="15" customHeight="1">
      <c r="A1976" s="361"/>
      <c r="B1976" s="26"/>
      <c r="C1976" s="35" t="s">
        <v>35</v>
      </c>
      <c r="D1976" s="84">
        <f>VLOOKUP($A$1975,Raport2!$B$8:$T$280,4)</f>
        <v>79.5</v>
      </c>
      <c r="E1976" s="84">
        <f>VLOOKUP($A$1975,Raport2!$B$8:$T$280,5)</f>
        <v>79</v>
      </c>
      <c r="F1976" s="84">
        <f>VLOOKUP($A$1975,Raport2!$B$8:$T$280,6)</f>
        <v>82</v>
      </c>
      <c r="G1976" s="84">
        <f>VLOOKUP($A$1975,Raport2!$B$8:$T$280,7)</f>
        <v>75</v>
      </c>
      <c r="H1976" s="84">
        <f>VLOOKUP($A$1975,Raport2!$B$8:$T$280,8)</f>
        <v>80</v>
      </c>
      <c r="I1976" s="84">
        <f>VLOOKUP($A$1975,Raport2!$B$8:$T$280,9)</f>
        <v>80.5</v>
      </c>
      <c r="J1976" s="84">
        <f>VLOOKUP($A$1975,Raport2!$B$8:$T$280,10)</f>
        <v>88</v>
      </c>
      <c r="K1976" s="84">
        <f>VLOOKUP($A$1975,Raport2!$B$8:$T$280,11)</f>
        <v>82.5</v>
      </c>
      <c r="L1976" s="84">
        <f>VLOOKUP($A$1975,Raport2!$B$8:$T$280,12)</f>
        <v>84</v>
      </c>
      <c r="M1976" s="84">
        <f>VLOOKUP($A$1975,Raport2!$B$8:$T$280,13)</f>
        <v>75.5</v>
      </c>
      <c r="N1976" s="84">
        <f>VLOOKUP($A$1975,Raport2!$B$8:$T$280,14)</f>
        <v>84.5</v>
      </c>
      <c r="O1976" s="84">
        <f>VLOOKUP($A$1975,Raport2!$B$8:$T$280,15)</f>
        <v>81</v>
      </c>
      <c r="P1976" s="84">
        <f>VLOOKUP($A$1975,Raport2!$B$8:$T$280,16)</f>
        <v>81</v>
      </c>
      <c r="Q1976" s="84">
        <f>VLOOKUP($A$1975,Raport2!$B$8:$T$280,17)</f>
        <v>79</v>
      </c>
      <c r="R1976" s="84">
        <f>VLOOKUP($A$1975,Raport2!$B$8:$T$280,18)</f>
        <v>81.5</v>
      </c>
      <c r="S1976" s="38">
        <f t="shared" si="1088"/>
        <v>1213</v>
      </c>
      <c r="T1976" s="38">
        <f t="shared" si="1089"/>
        <v>80.87</v>
      </c>
      <c r="U1976" s="375"/>
      <c r="V1976" s="340"/>
    </row>
    <row r="1977" spans="1:22" ht="15" customHeight="1">
      <c r="A1977" s="361"/>
      <c r="B1977" s="342" t="str">
        <f>VLOOKUP($A$1975,PresensiMIPA!$A$7:$W$360,7)</f>
        <v>Marisa Sofia</v>
      </c>
      <c r="C1977" s="35" t="s">
        <v>22</v>
      </c>
      <c r="D1977" s="84">
        <f>VLOOKUP($A$1975,Raport3!$B$8:$T$280,4)</f>
        <v>82.5</v>
      </c>
      <c r="E1977" s="84">
        <f>VLOOKUP($A$1975,Raport3!$B$8:$T$280,5)</f>
        <v>80</v>
      </c>
      <c r="F1977" s="84">
        <f>VLOOKUP($A$1975,Raport3!$B$8:$T$280,6)</f>
        <v>82.5</v>
      </c>
      <c r="G1977" s="84">
        <f>VLOOKUP($A$1975,Raport3!$B$8:$T$280,7)</f>
        <v>82</v>
      </c>
      <c r="H1977" s="84">
        <f>VLOOKUP($A$1975,Raport3!$B$8:$T$280,8)</f>
        <v>90</v>
      </c>
      <c r="I1977" s="84">
        <f>VLOOKUP($A$1975,Raport3!$B$8:$T$280,9)</f>
        <v>85</v>
      </c>
      <c r="J1977" s="84">
        <f>VLOOKUP($A$1975,Raport3!$B$8:$T$280,10)</f>
        <v>87</v>
      </c>
      <c r="K1977" s="84">
        <f>VLOOKUP($A$1975,Raport3!$B$8:$T$280,11)</f>
        <v>85.5</v>
      </c>
      <c r="L1977" s="84">
        <f>VLOOKUP($A$1975,Raport3!$B$8:$T$280,12)</f>
        <v>86</v>
      </c>
      <c r="M1977" s="84">
        <f>VLOOKUP($A$1975,Raport3!$B$8:$T$280,13)</f>
        <v>85.5</v>
      </c>
      <c r="N1977" s="84">
        <f>VLOOKUP($A$1975,Raport3!$B$8:$T$280,14)</f>
        <v>84</v>
      </c>
      <c r="O1977" s="84">
        <f>VLOOKUP($A$1975,Raport3!$B$8:$T$280,15)</f>
        <v>81</v>
      </c>
      <c r="P1977" s="84">
        <f>VLOOKUP($A$1975,Raport3!$B$8:$T$280,16)</f>
        <v>84</v>
      </c>
      <c r="Q1977" s="84">
        <f>VLOOKUP($A$1975,Raport3!$B$8:$T$280,17)</f>
        <v>82</v>
      </c>
      <c r="R1977" s="84">
        <f>VLOOKUP($A$1975,Raport3!$B$8:$T$280,18)</f>
        <v>83.5</v>
      </c>
      <c r="S1977" s="38">
        <f t="shared" si="1088"/>
        <v>1260.5</v>
      </c>
      <c r="T1977" s="38">
        <f t="shared" si="1089"/>
        <v>84.03</v>
      </c>
      <c r="U1977" s="375"/>
      <c r="V1977" s="340"/>
    </row>
    <row r="1978" spans="1:22" ht="15" customHeight="1">
      <c r="A1978" s="361"/>
      <c r="B1978" s="342"/>
      <c r="C1978" s="35" t="s">
        <v>23</v>
      </c>
      <c r="D1978" s="84">
        <f>VLOOKUP($A$1975,Raport4!$B$8:$T$255,4)</f>
        <v>81</v>
      </c>
      <c r="E1978" s="84">
        <f>VLOOKUP($A$1975,Raport4!$B$8:$T$255,5)</f>
        <v>83.5</v>
      </c>
      <c r="F1978" s="84">
        <f>VLOOKUP($A$1975,Raport4!$B$8:$T$255,6)</f>
        <v>84.5</v>
      </c>
      <c r="G1978" s="84">
        <f>VLOOKUP($A$1975,Raport4!$B$8:$T$255,7)</f>
        <v>82.5</v>
      </c>
      <c r="H1978" s="84">
        <f>VLOOKUP($A$1975,Raport4!$B$8:$T$255,8)</f>
        <v>89</v>
      </c>
      <c r="I1978" s="84">
        <f>VLOOKUP($A$1975,Raport4!$B$8:$T$255,9)</f>
        <v>85.5</v>
      </c>
      <c r="J1978" s="84">
        <f>VLOOKUP($A$1975,Raport4!$B$8:$T$255,10)</f>
        <v>92.5</v>
      </c>
      <c r="K1978" s="84">
        <f>VLOOKUP($A$1975,Raport4!$B$8:$T$255,11)</f>
        <v>88</v>
      </c>
      <c r="L1978" s="84">
        <f>VLOOKUP($A$1975,Raport4!$B$8:$T$255,12)</f>
        <v>89</v>
      </c>
      <c r="M1978" s="84">
        <f>VLOOKUP($A$1975,Raport4!$B$8:$T$255,12)</f>
        <v>89</v>
      </c>
      <c r="N1978" s="84">
        <f>VLOOKUP($A$1975,Raport4!$B$8:$T$255,14)</f>
        <v>87</v>
      </c>
      <c r="O1978" s="84">
        <f>VLOOKUP($A$1975,Raport4!$B$8:$T$255,15)</f>
        <v>81.5</v>
      </c>
      <c r="P1978" s="84">
        <f>VLOOKUP($A$1975,Raport4!$B$8:$T$255,16)</f>
        <v>85.5</v>
      </c>
      <c r="Q1978" s="84">
        <f>VLOOKUP($A$1975,Raport4!$B$8:$T$255,17)</f>
        <v>81</v>
      </c>
      <c r="R1978" s="84">
        <f>VLOOKUP($A$1975,Raport4!$B$8:$T$255,18)</f>
        <v>87</v>
      </c>
      <c r="S1978" s="38">
        <f t="shared" si="1088"/>
        <v>1286.5</v>
      </c>
      <c r="T1978" s="38">
        <f t="shared" si="1089"/>
        <v>85.77</v>
      </c>
      <c r="U1978" s="375"/>
      <c r="V1978" s="340"/>
    </row>
    <row r="1979" spans="1:22" ht="15" customHeight="1">
      <c r="A1979" s="361"/>
      <c r="B1979" s="77" t="str">
        <f>VLOOKUP($A$1975,PresensiMIPA!$A$7:$W$360,4)</f>
        <v>3526036003040001</v>
      </c>
      <c r="C1979" s="35" t="s">
        <v>24</v>
      </c>
      <c r="D1979" s="84">
        <f>VLOOKUP($A$1975,Raport5!$B$8:$T$280,4)</f>
        <v>86.5</v>
      </c>
      <c r="E1979" s="84">
        <f>VLOOKUP($A$1975,Raport5!$B$8:$T$280,5)</f>
        <v>88</v>
      </c>
      <c r="F1979" s="84">
        <f>VLOOKUP($A$1975,Raport5!$B$8:$T$280,6)</f>
        <v>90.5</v>
      </c>
      <c r="G1979" s="84">
        <f>VLOOKUP($A$1975,Raport5!$B$8:$T$280,7)</f>
        <v>86</v>
      </c>
      <c r="H1979" s="84">
        <f>VLOOKUP($A$1975,Raport5!$B$8:$T$280,8)</f>
        <v>93</v>
      </c>
      <c r="I1979" s="84">
        <f>VLOOKUP($A$1975,Raport5!$B$8:$T$280,9)</f>
        <v>86</v>
      </c>
      <c r="J1979" s="84">
        <f>VLOOKUP($A$1975,Raport5!$B$8:$T$280,10)</f>
        <v>94</v>
      </c>
      <c r="K1979" s="84">
        <f>VLOOKUP($A$1975,Raport5!$B$8:$T$280,11)</f>
        <v>92</v>
      </c>
      <c r="L1979" s="84">
        <f>VLOOKUP($A$1975,Raport5!$B$8:$T$280,12)</f>
        <v>91</v>
      </c>
      <c r="M1979" s="84">
        <f>VLOOKUP($A$1975,Raport5!$B$8:$T$280,13)</f>
        <v>88</v>
      </c>
      <c r="N1979" s="84">
        <f>VLOOKUP($A$1975,Raport5!$B$8:$T$280,14)</f>
        <v>88</v>
      </c>
      <c r="O1979" s="84">
        <f>VLOOKUP($A$1975,Raport5!$B$8:$T$280,15)</f>
        <v>83.5</v>
      </c>
      <c r="P1979" s="84">
        <f>VLOOKUP($A$1975,Raport5!$B$8:$T$280,16)</f>
        <v>85.5</v>
      </c>
      <c r="Q1979" s="84">
        <f>VLOOKUP($A$1975,Raport5!$B$8:$T$280,17)</f>
        <v>83</v>
      </c>
      <c r="R1979" s="84">
        <f>VLOOKUP($A$1975,Raport5!$B$8:$T$280,18)</f>
        <v>85</v>
      </c>
      <c r="S1979" s="38">
        <f t="shared" si="1088"/>
        <v>1320</v>
      </c>
      <c r="T1979" s="38">
        <f t="shared" si="1089"/>
        <v>88</v>
      </c>
      <c r="U1979" s="375"/>
      <c r="V1979" s="340"/>
    </row>
    <row r="1980" spans="1:22" ht="15" customHeight="1">
      <c r="A1980" s="361"/>
      <c r="B1980" s="78">
        <f>VLOOKUP($A$1975,PresensiMIPA!$A$7:$W$360,2)</f>
        <v>12328</v>
      </c>
      <c r="C1980" s="35" t="s">
        <v>67</v>
      </c>
      <c r="D1980" s="84">
        <f>VLOOKUP($A$1975,Raport6!$B$8:$T$280,4)</f>
        <v>91.5</v>
      </c>
      <c r="E1980" s="84">
        <f>VLOOKUP($A$1975,Raport6!$B$8:$T$280,5)</f>
        <v>90</v>
      </c>
      <c r="F1980" s="84">
        <f>VLOOKUP($A$1975,Raport6!$B$8:$T$280,6)</f>
        <v>90.5</v>
      </c>
      <c r="G1980" s="84">
        <f>VLOOKUP($A$1975,Raport6!$B$8:$T$280,7)</f>
        <v>88.5</v>
      </c>
      <c r="H1980" s="84">
        <f>VLOOKUP($A$1975,Raport6!$B$8:$T$280,8)</f>
        <v>93.5</v>
      </c>
      <c r="I1980" s="84">
        <f>VLOOKUP($A$1975,Raport6!$B$8:$T$280,9)</f>
        <v>88</v>
      </c>
      <c r="J1980" s="84">
        <f>VLOOKUP($A$1975,Raport6!$B$8:$T$280,10)</f>
        <v>96</v>
      </c>
      <c r="K1980" s="84">
        <f>VLOOKUP($A$1975,Raport6!$B$8:$T$280,11)</f>
        <v>95</v>
      </c>
      <c r="L1980" s="84">
        <f>VLOOKUP($A$1975,Raport6!$B$8:$T$280,12)</f>
        <v>92.5</v>
      </c>
      <c r="M1980" s="84">
        <f>VLOOKUP($A$1975,Raport6!$B$8:$T$280,13)</f>
        <v>91</v>
      </c>
      <c r="N1980" s="84">
        <f>VLOOKUP($A$1975,Raport6!$B$8:$T$280,14)</f>
        <v>86</v>
      </c>
      <c r="O1980" s="84">
        <f>VLOOKUP($A$1975,Raport6!$B$8:$T$280,15)</f>
        <v>86</v>
      </c>
      <c r="P1980" s="84">
        <f>VLOOKUP($A$1975,Raport6!$B$8:$T$280,16)</f>
        <v>85.5</v>
      </c>
      <c r="Q1980" s="84">
        <f>VLOOKUP($A$1975,Raport6!$B$8:$T$280,17)</f>
        <v>86</v>
      </c>
      <c r="R1980" s="84">
        <f>VLOOKUP($A$1975,Raport6!$B$8:$T$280,18)</f>
        <v>88.5</v>
      </c>
      <c r="S1980" s="38">
        <f t="shared" si="1088"/>
        <v>1348.5</v>
      </c>
      <c r="T1980" s="38">
        <f t="shared" si="1089"/>
        <v>89.9</v>
      </c>
      <c r="U1980" s="375"/>
      <c r="V1980" s="340"/>
    </row>
    <row r="1981" spans="1:22" ht="15" customHeight="1">
      <c r="A1981" s="361"/>
      <c r="B1981" s="78" t="str">
        <f>VLOOKUP($A$1975,PresensiMIPA!$A$7:$W$360,3)</f>
        <v>0049517116</v>
      </c>
      <c r="C1981" s="28" t="s">
        <v>21</v>
      </c>
      <c r="D1981" s="40">
        <f t="shared" ref="D1981:S1981" si="1090">ROUND(((D1975+D1976+D1977+D1978+D1979+D1980)/6),2)</f>
        <v>82.83</v>
      </c>
      <c r="E1981" s="40">
        <f t="shared" si="1090"/>
        <v>83</v>
      </c>
      <c r="F1981" s="40">
        <f t="shared" si="1090"/>
        <v>85.08</v>
      </c>
      <c r="G1981" s="40">
        <f t="shared" si="1090"/>
        <v>81</v>
      </c>
      <c r="H1981" s="40">
        <f t="shared" si="1090"/>
        <v>86.33</v>
      </c>
      <c r="I1981" s="40">
        <f t="shared" si="1090"/>
        <v>83.67</v>
      </c>
      <c r="J1981" s="40">
        <f t="shared" si="1090"/>
        <v>90.25</v>
      </c>
      <c r="K1981" s="40">
        <f t="shared" si="1090"/>
        <v>87.42</v>
      </c>
      <c r="L1981" s="40">
        <f t="shared" si="1090"/>
        <v>87.33</v>
      </c>
      <c r="M1981" s="40">
        <f t="shared" ref="M1981" si="1091">ROUND(((M1975+M1976+M1977+M1978+M1979+M1980)/6),2)</f>
        <v>83.92</v>
      </c>
      <c r="N1981" s="40">
        <f t="shared" si="1090"/>
        <v>84.42</v>
      </c>
      <c r="O1981" s="40">
        <f t="shared" si="1090"/>
        <v>81.83</v>
      </c>
      <c r="P1981" s="40">
        <f t="shared" si="1090"/>
        <v>83.25</v>
      </c>
      <c r="Q1981" s="40">
        <f t="shared" si="1090"/>
        <v>81.42</v>
      </c>
      <c r="R1981" s="40">
        <f t="shared" si="1090"/>
        <v>83.58</v>
      </c>
      <c r="S1981" s="39">
        <f t="shared" si="1090"/>
        <v>1265.33</v>
      </c>
      <c r="T1981" s="40">
        <f t="shared" si="1089"/>
        <v>84.36</v>
      </c>
      <c r="U1981" s="375"/>
      <c r="V1981" s="340"/>
    </row>
    <row r="1982" spans="1:22" ht="15" customHeight="1">
      <c r="A1982" s="361"/>
      <c r="B1982" s="78"/>
      <c r="C1982" s="28" t="s">
        <v>206</v>
      </c>
      <c r="D1982" s="79">
        <f>VLOOKUP($A$1975,'Nilai USP'!$B$8:$T$280,4)</f>
        <v>96</v>
      </c>
      <c r="E1982" s="79">
        <f>VLOOKUP($A$1975,'Nilai USP'!$B$8:$T$280,5)</f>
        <v>87.692307692307693</v>
      </c>
      <c r="F1982" s="79">
        <f>VLOOKUP($A$1975,'Nilai USP'!$B$8:$T$280,6)</f>
        <v>91</v>
      </c>
      <c r="G1982" s="79">
        <f>VLOOKUP($A$1975,'Nilai USP'!$B$8:$T$280,7)</f>
        <v>86</v>
      </c>
      <c r="H1982" s="79">
        <f>VLOOKUP($A$1975,'Nilai USP'!$B$8:$T$280,8)</f>
        <v>86</v>
      </c>
      <c r="I1982" s="79">
        <f>VLOOKUP($A$1975,'Nilai USP'!$B$8:$T$280,9)</f>
        <v>92</v>
      </c>
      <c r="J1982" s="79">
        <f>VLOOKUP($A$1975,'Nilai USP'!$B$8:$T$280,10)</f>
        <v>92</v>
      </c>
      <c r="K1982" s="79">
        <f>VLOOKUP($A$1975,'Nilai USP'!$B$8:$T$280,11)</f>
        <v>95</v>
      </c>
      <c r="L1982" s="79">
        <f>VLOOKUP($A$1975,'Nilai USP'!$B$8:$T$280,12)</f>
        <v>86</v>
      </c>
      <c r="M1982" s="79">
        <f>VLOOKUP($A$1975,'Nilai USP'!$B$8:$T$280,13)</f>
        <v>95.588235294117652</v>
      </c>
      <c r="N1982" s="79">
        <f>VLOOKUP($A$1975,'Nilai USP'!$B$8:$T$280,14)</f>
        <v>83</v>
      </c>
      <c r="O1982" s="79">
        <f>VLOOKUP($A$1975,'Nilai USP'!$B$8:$T$280,15)</f>
        <v>77</v>
      </c>
      <c r="P1982" s="79">
        <f>VLOOKUP($A$1975,'Nilai USP'!$B$8:$T$280,16)</f>
        <v>86</v>
      </c>
      <c r="Q1982" s="79">
        <f>VLOOKUP($A$1975,'Nilai USP'!$B$8:$T$280,17)</f>
        <v>82</v>
      </c>
      <c r="R1982" s="79">
        <f>VLOOKUP($A$1975,'Nilai USP'!$B$8:$T$280,18)</f>
        <v>86</v>
      </c>
      <c r="S1982" s="38">
        <f>SUM(D1982:R1982)</f>
        <v>1321.2805429864252</v>
      </c>
      <c r="T1982" s="38">
        <f t="shared" si="1089"/>
        <v>88.09</v>
      </c>
      <c r="U1982" s="375"/>
      <c r="V1982" s="340"/>
    </row>
    <row r="1983" spans="1:22" ht="15" customHeight="1" thickBot="1">
      <c r="A1983" s="362"/>
      <c r="B1983" s="29"/>
      <c r="C1983" s="37" t="s">
        <v>205</v>
      </c>
      <c r="D1983" s="41">
        <f t="shared" ref="D1983:R1983" si="1092">ROUND((D1981*$V$6+D1982*$V$7),0)</f>
        <v>89</v>
      </c>
      <c r="E1983" s="41">
        <f t="shared" si="1092"/>
        <v>85</v>
      </c>
      <c r="F1983" s="41">
        <f t="shared" si="1092"/>
        <v>88</v>
      </c>
      <c r="G1983" s="41">
        <f t="shared" si="1092"/>
        <v>84</v>
      </c>
      <c r="H1983" s="41">
        <f t="shared" si="1092"/>
        <v>86</v>
      </c>
      <c r="I1983" s="41">
        <f t="shared" si="1092"/>
        <v>88</v>
      </c>
      <c r="J1983" s="41">
        <f t="shared" si="1092"/>
        <v>91</v>
      </c>
      <c r="K1983" s="41">
        <f t="shared" si="1092"/>
        <v>91</v>
      </c>
      <c r="L1983" s="41">
        <f t="shared" si="1092"/>
        <v>87</v>
      </c>
      <c r="M1983" s="41">
        <f t="shared" si="1092"/>
        <v>90</v>
      </c>
      <c r="N1983" s="41">
        <f t="shared" si="1092"/>
        <v>84</v>
      </c>
      <c r="O1983" s="41">
        <f t="shared" si="1092"/>
        <v>79</v>
      </c>
      <c r="P1983" s="41">
        <f t="shared" si="1092"/>
        <v>85</v>
      </c>
      <c r="Q1983" s="41">
        <f t="shared" si="1092"/>
        <v>82</v>
      </c>
      <c r="R1983" s="41">
        <f t="shared" si="1092"/>
        <v>85</v>
      </c>
      <c r="S1983" s="41">
        <f>SUM(D1983:R1983)</f>
        <v>1294</v>
      </c>
      <c r="T1983" s="41">
        <f t="shared" si="1089"/>
        <v>86.27</v>
      </c>
      <c r="U1983" s="376"/>
      <c r="V1983" s="341"/>
    </row>
    <row r="1984" spans="1:22" ht="15" customHeight="1" thickTop="1">
      <c r="A1984" s="377">
        <v>220</v>
      </c>
      <c r="B1984" s="26"/>
      <c r="C1984" s="34" t="s">
        <v>34</v>
      </c>
      <c r="D1984" s="83">
        <f>VLOOKUP($A$1984,Raport1!$B$8:$T$280,4)</f>
        <v>75.5</v>
      </c>
      <c r="E1984" s="83">
        <f>VLOOKUP($A$1984,Raport1!$B$8:$T$280,5)</f>
        <v>77</v>
      </c>
      <c r="F1984" s="83">
        <f>VLOOKUP($A$1984,Raport1!$B$8:$T$280,6)</f>
        <v>81.5</v>
      </c>
      <c r="G1984" s="83">
        <f>VLOOKUP($A$1984,Raport1!$B$8:$T$280,7)</f>
        <v>73.5</v>
      </c>
      <c r="H1984" s="83">
        <f>VLOOKUP($A$1984,Raport1!$B$8:$T$280,8)</f>
        <v>72.5</v>
      </c>
      <c r="I1984" s="83">
        <f>VLOOKUP($A$1984,Raport1!$B$8:$T$280,9)</f>
        <v>76.5</v>
      </c>
      <c r="J1984" s="83">
        <f>VLOOKUP($A$1984,Raport1!$B$8:$T$280,10)</f>
        <v>84</v>
      </c>
      <c r="K1984" s="83">
        <f>VLOOKUP($A$1984,Raport1!$B$8:$T$280,11)</f>
        <v>81.5</v>
      </c>
      <c r="L1984" s="83">
        <f>VLOOKUP($A$1984,Raport1!$B$8:$T$280,12)</f>
        <v>82</v>
      </c>
      <c r="M1984" s="83">
        <f>VLOOKUP($A$1984,Raport1!$B$8:$T$280,13)</f>
        <v>76</v>
      </c>
      <c r="N1984" s="83">
        <f>VLOOKUP($A$1984,Raport1!$B$8:$T$280,14)</f>
        <v>77.5</v>
      </c>
      <c r="O1984" s="83">
        <f>VLOOKUP($A$1984,Raport1!$B$8:$T$280,15)</f>
        <v>79</v>
      </c>
      <c r="P1984" s="83">
        <f>VLOOKUP($A$1984,Raport1!$B$8:$T$280,16)</f>
        <v>79.5</v>
      </c>
      <c r="Q1984" s="83">
        <f>VLOOKUP($A$1984,Raport1!$B$8:$T$280,17)</f>
        <v>76.5</v>
      </c>
      <c r="R1984" s="83">
        <f>VLOOKUP($A$1984,Raport1!$B$8:$T$280,18)</f>
        <v>75.5</v>
      </c>
      <c r="S1984" s="80">
        <f t="shared" ref="S1984:S1989" si="1093">SUM(D1984:R1984)</f>
        <v>1168</v>
      </c>
      <c r="T1984" s="80">
        <f t="shared" ref="T1984:T1992" si="1094">ROUND(S1984/COUNT(D1984:R1984),2)</f>
        <v>77.87</v>
      </c>
      <c r="U1984" s="337" t="s">
        <v>203</v>
      </c>
      <c r="V1984" s="340" t="s">
        <v>33</v>
      </c>
    </row>
    <row r="1985" spans="1:22" ht="15" customHeight="1">
      <c r="A1985" s="361"/>
      <c r="B1985" s="26"/>
      <c r="C1985" s="35" t="s">
        <v>35</v>
      </c>
      <c r="D1985" s="84">
        <f>VLOOKUP($A$1984,Raport2!$B$8:$T$280,4)</f>
        <v>79</v>
      </c>
      <c r="E1985" s="84">
        <f>VLOOKUP($A$1984,Raport2!$B$8:$T$280,5)</f>
        <v>79</v>
      </c>
      <c r="F1985" s="84">
        <f>VLOOKUP($A$1984,Raport2!$B$8:$T$280,6)</f>
        <v>83</v>
      </c>
      <c r="G1985" s="84">
        <f>VLOOKUP($A$1984,Raport2!$B$8:$T$280,7)</f>
        <v>77</v>
      </c>
      <c r="H1985" s="84">
        <f>VLOOKUP($A$1984,Raport2!$B$8:$T$280,8)</f>
        <v>80</v>
      </c>
      <c r="I1985" s="84">
        <f>VLOOKUP($A$1984,Raport2!$B$8:$T$280,9)</f>
        <v>79.5</v>
      </c>
      <c r="J1985" s="84">
        <f>VLOOKUP($A$1984,Raport2!$B$8:$T$280,10)</f>
        <v>85</v>
      </c>
      <c r="K1985" s="84">
        <f>VLOOKUP($A$1984,Raport2!$B$8:$T$280,11)</f>
        <v>83</v>
      </c>
      <c r="L1985" s="84">
        <f>VLOOKUP($A$1984,Raport2!$B$8:$T$280,12)</f>
        <v>84</v>
      </c>
      <c r="M1985" s="84">
        <f>VLOOKUP($A$1984,Raport2!$B$8:$T$280,13)</f>
        <v>78</v>
      </c>
      <c r="N1985" s="84">
        <f>VLOOKUP($A$1984,Raport2!$B$8:$T$280,14)</f>
        <v>83</v>
      </c>
      <c r="O1985" s="84">
        <f>VLOOKUP($A$1984,Raport2!$B$8:$T$280,15)</f>
        <v>79</v>
      </c>
      <c r="P1985" s="84">
        <f>VLOOKUP($A$1984,Raport2!$B$8:$T$280,16)</f>
        <v>80</v>
      </c>
      <c r="Q1985" s="84">
        <f>VLOOKUP($A$1984,Raport2!$B$8:$T$280,17)</f>
        <v>79</v>
      </c>
      <c r="R1985" s="84">
        <f>VLOOKUP($A$1984,Raport2!$B$8:$T$280,18)</f>
        <v>79</v>
      </c>
      <c r="S1985" s="38">
        <f t="shared" si="1093"/>
        <v>1207.5</v>
      </c>
      <c r="T1985" s="38">
        <f t="shared" si="1094"/>
        <v>80.5</v>
      </c>
      <c r="U1985" s="375"/>
      <c r="V1985" s="340"/>
    </row>
    <row r="1986" spans="1:22" ht="15" customHeight="1">
      <c r="A1986" s="361"/>
      <c r="B1986" s="342" t="str">
        <f>VLOOKUP($A$1984,PresensiMIPA!$A$7:$W$360,7)</f>
        <v>Mila Safira</v>
      </c>
      <c r="C1986" s="35" t="s">
        <v>22</v>
      </c>
      <c r="D1986" s="84">
        <f>VLOOKUP($A$1984,Raport3!$B$8:$T$280,4)</f>
        <v>81.5</v>
      </c>
      <c r="E1986" s="84">
        <f>VLOOKUP($A$1984,Raport3!$B$8:$T$280,5)</f>
        <v>81</v>
      </c>
      <c r="F1986" s="84">
        <f>VLOOKUP($A$1984,Raport3!$B$8:$T$280,6)</f>
        <v>83.5</v>
      </c>
      <c r="G1986" s="84">
        <f>VLOOKUP($A$1984,Raport3!$B$8:$T$280,7)</f>
        <v>82</v>
      </c>
      <c r="H1986" s="84">
        <f>VLOOKUP($A$1984,Raport3!$B$8:$T$280,8)</f>
        <v>87</v>
      </c>
      <c r="I1986" s="84">
        <f>VLOOKUP($A$1984,Raport3!$B$8:$T$280,9)</f>
        <v>85</v>
      </c>
      <c r="J1986" s="84">
        <f>VLOOKUP($A$1984,Raport3!$B$8:$T$280,10)</f>
        <v>87.5</v>
      </c>
      <c r="K1986" s="84">
        <f>VLOOKUP($A$1984,Raport3!$B$8:$T$280,11)</f>
        <v>82.5</v>
      </c>
      <c r="L1986" s="84">
        <f>VLOOKUP($A$1984,Raport3!$B$8:$T$280,12)</f>
        <v>81</v>
      </c>
      <c r="M1986" s="84">
        <f>VLOOKUP($A$1984,Raport3!$B$8:$T$280,13)</f>
        <v>86</v>
      </c>
      <c r="N1986" s="84">
        <f>VLOOKUP($A$1984,Raport3!$B$8:$T$280,14)</f>
        <v>84.5</v>
      </c>
      <c r="O1986" s="84">
        <f>VLOOKUP($A$1984,Raport3!$B$8:$T$280,15)</f>
        <v>79.5</v>
      </c>
      <c r="P1986" s="84">
        <f>VLOOKUP($A$1984,Raport3!$B$8:$T$280,16)</f>
        <v>83</v>
      </c>
      <c r="Q1986" s="84">
        <f>VLOOKUP($A$1984,Raport3!$B$8:$T$280,17)</f>
        <v>82</v>
      </c>
      <c r="R1986" s="84">
        <f>VLOOKUP($A$1984,Raport3!$B$8:$T$280,18)</f>
        <v>81</v>
      </c>
      <c r="S1986" s="38">
        <f t="shared" si="1093"/>
        <v>1247</v>
      </c>
      <c r="T1986" s="38">
        <f t="shared" si="1094"/>
        <v>83.13</v>
      </c>
      <c r="U1986" s="375"/>
      <c r="V1986" s="340"/>
    </row>
    <row r="1987" spans="1:22" ht="15" customHeight="1">
      <c r="A1987" s="361"/>
      <c r="B1987" s="342"/>
      <c r="C1987" s="35" t="s">
        <v>23</v>
      </c>
      <c r="D1987" s="84">
        <f>VLOOKUP($A$1984,Raport4!$B$8:$T$255,4)</f>
        <v>83.5</v>
      </c>
      <c r="E1987" s="84">
        <f>VLOOKUP($A$1984,Raport4!$B$8:$T$255,5)</f>
        <v>84</v>
      </c>
      <c r="F1987" s="84">
        <f>VLOOKUP($A$1984,Raport4!$B$8:$T$255,6)</f>
        <v>83</v>
      </c>
      <c r="G1987" s="84">
        <f>VLOOKUP($A$1984,Raport4!$B$8:$T$255,7)</f>
        <v>82.5</v>
      </c>
      <c r="H1987" s="84">
        <f>VLOOKUP($A$1984,Raport4!$B$8:$T$255,8)</f>
        <v>92</v>
      </c>
      <c r="I1987" s="84">
        <f>VLOOKUP($A$1984,Raport4!$B$8:$T$255,9)</f>
        <v>85</v>
      </c>
      <c r="J1987" s="84">
        <f>VLOOKUP($A$1984,Raport4!$B$8:$T$255,10)</f>
        <v>89</v>
      </c>
      <c r="K1987" s="84">
        <f>VLOOKUP($A$1984,Raport4!$B$8:$T$255,11)</f>
        <v>84</v>
      </c>
      <c r="L1987" s="84">
        <f>VLOOKUP($A$1984,Raport4!$B$8:$T$255,12)</f>
        <v>87</v>
      </c>
      <c r="M1987" s="84">
        <f>VLOOKUP($A$1984,Raport4!$B$8:$T$255,12)</f>
        <v>87</v>
      </c>
      <c r="N1987" s="84">
        <f>VLOOKUP($A$1984,Raport4!$B$8:$T$255,14)</f>
        <v>86.5</v>
      </c>
      <c r="O1987" s="84">
        <f>VLOOKUP($A$1984,Raport4!$B$8:$T$255,15)</f>
        <v>81.5</v>
      </c>
      <c r="P1987" s="84">
        <f>VLOOKUP($A$1984,Raport4!$B$8:$T$255,16)</f>
        <v>82</v>
      </c>
      <c r="Q1987" s="84">
        <f>VLOOKUP($A$1984,Raport4!$B$8:$T$255,17)</f>
        <v>81</v>
      </c>
      <c r="R1987" s="84">
        <f>VLOOKUP($A$1984,Raport4!$B$8:$T$255,18)</f>
        <v>83.5</v>
      </c>
      <c r="S1987" s="38">
        <f t="shared" si="1093"/>
        <v>1271.5</v>
      </c>
      <c r="T1987" s="38">
        <f t="shared" si="1094"/>
        <v>84.77</v>
      </c>
      <c r="U1987" s="375"/>
      <c r="V1987" s="340"/>
    </row>
    <row r="1988" spans="1:22" ht="15" customHeight="1">
      <c r="A1988" s="361"/>
      <c r="B1988" s="77" t="str">
        <f>VLOOKUP($A$1984,PresensiMIPA!$A$7:$W$360,4)</f>
        <v>3526035909040005</v>
      </c>
      <c r="C1988" s="35" t="s">
        <v>24</v>
      </c>
      <c r="D1988" s="84">
        <f>VLOOKUP($A$1984,Raport5!$B$8:$T$280,4)</f>
        <v>86.5</v>
      </c>
      <c r="E1988" s="84">
        <f>VLOOKUP($A$1984,Raport5!$B$8:$T$280,5)</f>
        <v>89.5</v>
      </c>
      <c r="F1988" s="84">
        <f>VLOOKUP($A$1984,Raport5!$B$8:$T$280,6)</f>
        <v>92.5</v>
      </c>
      <c r="G1988" s="84">
        <f>VLOOKUP($A$1984,Raport5!$B$8:$T$280,7)</f>
        <v>86</v>
      </c>
      <c r="H1988" s="84">
        <f>VLOOKUP($A$1984,Raport5!$B$8:$T$280,8)</f>
        <v>93</v>
      </c>
      <c r="I1988" s="84">
        <f>VLOOKUP($A$1984,Raport5!$B$8:$T$280,9)</f>
        <v>85</v>
      </c>
      <c r="J1988" s="84">
        <f>VLOOKUP($A$1984,Raport5!$B$8:$T$280,10)</f>
        <v>92</v>
      </c>
      <c r="K1988" s="84">
        <f>VLOOKUP($A$1984,Raport5!$B$8:$T$280,11)</f>
        <v>92</v>
      </c>
      <c r="L1988" s="84">
        <f>VLOOKUP($A$1984,Raport5!$B$8:$T$280,12)</f>
        <v>88.5</v>
      </c>
      <c r="M1988" s="84">
        <f>VLOOKUP($A$1984,Raport5!$B$8:$T$280,13)</f>
        <v>87</v>
      </c>
      <c r="N1988" s="84">
        <f>VLOOKUP($A$1984,Raport5!$B$8:$T$280,14)</f>
        <v>89</v>
      </c>
      <c r="O1988" s="84">
        <f>VLOOKUP($A$1984,Raport5!$B$8:$T$280,15)</f>
        <v>88.5</v>
      </c>
      <c r="P1988" s="84">
        <f>VLOOKUP($A$1984,Raport5!$B$8:$T$280,16)</f>
        <v>82</v>
      </c>
      <c r="Q1988" s="84">
        <f>VLOOKUP($A$1984,Raport5!$B$8:$T$280,17)</f>
        <v>88</v>
      </c>
      <c r="R1988" s="84">
        <f>VLOOKUP($A$1984,Raport5!$B$8:$T$280,18)</f>
        <v>82</v>
      </c>
      <c r="S1988" s="38">
        <f t="shared" si="1093"/>
        <v>1321.5</v>
      </c>
      <c r="T1988" s="38">
        <f t="shared" si="1094"/>
        <v>88.1</v>
      </c>
      <c r="U1988" s="375"/>
      <c r="V1988" s="340"/>
    </row>
    <row r="1989" spans="1:22" ht="15" customHeight="1">
      <c r="A1989" s="361"/>
      <c r="B1989" s="78">
        <f>VLOOKUP($A$1984,PresensiMIPA!$A$7:$W$360,2)</f>
        <v>12346</v>
      </c>
      <c r="C1989" s="35" t="s">
        <v>67</v>
      </c>
      <c r="D1989" s="84">
        <f>VLOOKUP($A$1984,Raport6!$B$8:$T$280,4)</f>
        <v>91.5</v>
      </c>
      <c r="E1989" s="84">
        <f>VLOOKUP($A$1984,Raport6!$B$8:$T$280,5)</f>
        <v>94</v>
      </c>
      <c r="F1989" s="84">
        <f>VLOOKUP($A$1984,Raport6!$B$8:$T$280,6)</f>
        <v>92.5</v>
      </c>
      <c r="G1989" s="84">
        <f>VLOOKUP($A$1984,Raport6!$B$8:$T$280,7)</f>
        <v>87.5</v>
      </c>
      <c r="H1989" s="84">
        <f>VLOOKUP($A$1984,Raport6!$B$8:$T$280,8)</f>
        <v>94</v>
      </c>
      <c r="I1989" s="84">
        <f>VLOOKUP($A$1984,Raport6!$B$8:$T$280,9)</f>
        <v>86.5</v>
      </c>
      <c r="J1989" s="84">
        <f>VLOOKUP($A$1984,Raport6!$B$8:$T$280,10)</f>
        <v>93</v>
      </c>
      <c r="K1989" s="84">
        <f>VLOOKUP($A$1984,Raport6!$B$8:$T$280,11)</f>
        <v>95</v>
      </c>
      <c r="L1989" s="84">
        <f>VLOOKUP($A$1984,Raport6!$B$8:$T$280,12)</f>
        <v>90</v>
      </c>
      <c r="M1989" s="84">
        <f>VLOOKUP($A$1984,Raport6!$B$8:$T$280,13)</f>
        <v>91</v>
      </c>
      <c r="N1989" s="84">
        <f>VLOOKUP($A$1984,Raport6!$B$8:$T$280,14)</f>
        <v>86.5</v>
      </c>
      <c r="O1989" s="84">
        <f>VLOOKUP($A$1984,Raport6!$B$8:$T$280,15)</f>
        <v>88</v>
      </c>
      <c r="P1989" s="84">
        <f>VLOOKUP($A$1984,Raport6!$B$8:$T$280,16)</f>
        <v>82</v>
      </c>
      <c r="Q1989" s="84">
        <f>VLOOKUP($A$1984,Raport6!$B$8:$T$280,17)</f>
        <v>91</v>
      </c>
      <c r="R1989" s="84">
        <f>VLOOKUP($A$1984,Raport6!$B$8:$T$280,18)</f>
        <v>84.5</v>
      </c>
      <c r="S1989" s="38">
        <f t="shared" si="1093"/>
        <v>1347</v>
      </c>
      <c r="T1989" s="38">
        <f t="shared" si="1094"/>
        <v>89.8</v>
      </c>
      <c r="U1989" s="375"/>
      <c r="V1989" s="340"/>
    </row>
    <row r="1990" spans="1:22" ht="15" customHeight="1">
      <c r="A1990" s="361"/>
      <c r="B1990" s="78" t="str">
        <f>VLOOKUP($A$1984,PresensiMIPA!$A$7:$W$360,3)</f>
        <v>0049267052</v>
      </c>
      <c r="C1990" s="28" t="s">
        <v>21</v>
      </c>
      <c r="D1990" s="40">
        <f t="shared" ref="D1990:S1990" si="1095">ROUND(((D1984+D1985+D1986+D1987+D1988+D1989)/6),2)</f>
        <v>82.92</v>
      </c>
      <c r="E1990" s="40">
        <f t="shared" si="1095"/>
        <v>84.08</v>
      </c>
      <c r="F1990" s="40">
        <f t="shared" si="1095"/>
        <v>86</v>
      </c>
      <c r="G1990" s="40">
        <f t="shared" si="1095"/>
        <v>81.42</v>
      </c>
      <c r="H1990" s="40">
        <f t="shared" si="1095"/>
        <v>86.42</v>
      </c>
      <c r="I1990" s="40">
        <f t="shared" si="1095"/>
        <v>82.92</v>
      </c>
      <c r="J1990" s="40">
        <f t="shared" si="1095"/>
        <v>88.42</v>
      </c>
      <c r="K1990" s="40">
        <f t="shared" si="1095"/>
        <v>86.33</v>
      </c>
      <c r="L1990" s="40">
        <f t="shared" si="1095"/>
        <v>85.42</v>
      </c>
      <c r="M1990" s="40">
        <f t="shared" ref="M1990" si="1096">ROUND(((M1984+M1985+M1986+M1987+M1988+M1989)/6),2)</f>
        <v>84.17</v>
      </c>
      <c r="N1990" s="40">
        <f t="shared" si="1095"/>
        <v>84.5</v>
      </c>
      <c r="O1990" s="40">
        <f t="shared" si="1095"/>
        <v>82.58</v>
      </c>
      <c r="P1990" s="40">
        <f t="shared" si="1095"/>
        <v>81.42</v>
      </c>
      <c r="Q1990" s="40">
        <f t="shared" si="1095"/>
        <v>82.92</v>
      </c>
      <c r="R1990" s="40">
        <f t="shared" si="1095"/>
        <v>80.92</v>
      </c>
      <c r="S1990" s="39">
        <f t="shared" si="1095"/>
        <v>1260.42</v>
      </c>
      <c r="T1990" s="40">
        <f t="shared" si="1094"/>
        <v>84.03</v>
      </c>
      <c r="U1990" s="375"/>
      <c r="V1990" s="340"/>
    </row>
    <row r="1991" spans="1:22" ht="15" customHeight="1">
      <c r="A1991" s="361"/>
      <c r="B1991" s="78"/>
      <c r="C1991" s="28" t="s">
        <v>206</v>
      </c>
      <c r="D1991" s="79">
        <f>VLOOKUP($A$1984,'Nilai USP'!$B$8:$T$280,4)</f>
        <v>90</v>
      </c>
      <c r="E1991" s="79">
        <f>VLOOKUP($A$1984,'Nilai USP'!$B$8:$T$280,5)</f>
        <v>83.07692307692308</v>
      </c>
      <c r="F1991" s="79">
        <f>VLOOKUP($A$1984,'Nilai USP'!$B$8:$T$280,6)</f>
        <v>90</v>
      </c>
      <c r="G1991" s="79">
        <f>VLOOKUP($A$1984,'Nilai USP'!$B$8:$T$280,7)</f>
        <v>80</v>
      </c>
      <c r="H1991" s="79">
        <f>VLOOKUP($A$1984,'Nilai USP'!$B$8:$T$280,8)</f>
        <v>78</v>
      </c>
      <c r="I1991" s="79">
        <f>VLOOKUP($A$1984,'Nilai USP'!$B$8:$T$280,9)</f>
        <v>89</v>
      </c>
      <c r="J1991" s="79">
        <f>VLOOKUP($A$1984,'Nilai USP'!$B$8:$T$280,10)</f>
        <v>88</v>
      </c>
      <c r="K1991" s="79">
        <f>VLOOKUP($A$1984,'Nilai USP'!$B$8:$T$280,11)</f>
        <v>93</v>
      </c>
      <c r="L1991" s="79">
        <f>VLOOKUP($A$1984,'Nilai USP'!$B$8:$T$280,12)</f>
        <v>85</v>
      </c>
      <c r="M1991" s="79">
        <f>VLOOKUP($A$1984,'Nilai USP'!$B$8:$T$280,13)</f>
        <v>89.411764705882348</v>
      </c>
      <c r="N1991" s="79">
        <f>VLOOKUP($A$1984,'Nilai USP'!$B$8:$T$280,14)</f>
        <v>79</v>
      </c>
      <c r="O1991" s="79">
        <f>VLOOKUP($A$1984,'Nilai USP'!$B$8:$T$280,15)</f>
        <v>83</v>
      </c>
      <c r="P1991" s="79">
        <f>VLOOKUP($A$1984,'Nilai USP'!$B$8:$T$280,16)</f>
        <v>79</v>
      </c>
      <c r="Q1991" s="79">
        <f>VLOOKUP($A$1984,'Nilai USP'!$B$8:$T$280,17)</f>
        <v>77</v>
      </c>
      <c r="R1991" s="79">
        <f>VLOOKUP($A$1984,'Nilai USP'!$B$8:$T$280,18)</f>
        <v>86</v>
      </c>
      <c r="S1991" s="38">
        <f>SUM(D1991:R1991)</f>
        <v>1269.4886877828053</v>
      </c>
      <c r="T1991" s="38">
        <f t="shared" si="1094"/>
        <v>84.63</v>
      </c>
      <c r="U1991" s="375"/>
      <c r="V1991" s="340"/>
    </row>
    <row r="1992" spans="1:22" ht="15" customHeight="1" thickBot="1">
      <c r="A1992" s="362"/>
      <c r="B1992" s="29"/>
      <c r="C1992" s="37" t="s">
        <v>205</v>
      </c>
      <c r="D1992" s="41">
        <f t="shared" ref="D1992:R1992" si="1097">ROUND((D1990*$V$6+D1991*$V$7),0)</f>
        <v>86</v>
      </c>
      <c r="E1992" s="41">
        <f t="shared" si="1097"/>
        <v>84</v>
      </c>
      <c r="F1992" s="41">
        <f t="shared" si="1097"/>
        <v>88</v>
      </c>
      <c r="G1992" s="41">
        <f t="shared" si="1097"/>
        <v>81</v>
      </c>
      <c r="H1992" s="41">
        <f t="shared" si="1097"/>
        <v>82</v>
      </c>
      <c r="I1992" s="41">
        <f t="shared" si="1097"/>
        <v>86</v>
      </c>
      <c r="J1992" s="41">
        <f t="shared" si="1097"/>
        <v>88</v>
      </c>
      <c r="K1992" s="41">
        <f t="shared" si="1097"/>
        <v>90</v>
      </c>
      <c r="L1992" s="41">
        <f t="shared" si="1097"/>
        <v>85</v>
      </c>
      <c r="M1992" s="41">
        <f t="shared" si="1097"/>
        <v>87</v>
      </c>
      <c r="N1992" s="41">
        <f t="shared" si="1097"/>
        <v>82</v>
      </c>
      <c r="O1992" s="41">
        <f t="shared" si="1097"/>
        <v>83</v>
      </c>
      <c r="P1992" s="41">
        <f t="shared" si="1097"/>
        <v>80</v>
      </c>
      <c r="Q1992" s="41">
        <f t="shared" si="1097"/>
        <v>80</v>
      </c>
      <c r="R1992" s="41">
        <f t="shared" si="1097"/>
        <v>83</v>
      </c>
      <c r="S1992" s="41">
        <f>SUM(D1992:R1992)</f>
        <v>1265</v>
      </c>
      <c r="T1992" s="41">
        <f t="shared" si="1094"/>
        <v>84.33</v>
      </c>
      <c r="U1992" s="376"/>
      <c r="V1992" s="341"/>
    </row>
    <row r="1993" spans="1:22" ht="15" customHeight="1" thickTop="1">
      <c r="A1993" s="377">
        <v>221</v>
      </c>
      <c r="B1993" s="26"/>
      <c r="C1993" s="34" t="s">
        <v>34</v>
      </c>
      <c r="D1993" s="83">
        <f>VLOOKUP($A$1993,Raport1!$B$8:$T$280,4)</f>
        <v>76</v>
      </c>
      <c r="E1993" s="83">
        <f>VLOOKUP($A$1993,Raport1!$B$8:$T$280,5)</f>
        <v>75.5</v>
      </c>
      <c r="F1993" s="83">
        <f>VLOOKUP($A$1993,Raport1!$B$8:$T$280,6)</f>
        <v>81</v>
      </c>
      <c r="G1993" s="83">
        <f>VLOOKUP($A$1993,Raport1!$B$8:$T$280,7)</f>
        <v>81</v>
      </c>
      <c r="H1993" s="83">
        <f>VLOOKUP($A$1993,Raport1!$B$8:$T$280,8)</f>
        <v>75</v>
      </c>
      <c r="I1993" s="83">
        <f>VLOOKUP($A$1993,Raport1!$B$8:$T$280,9)</f>
        <v>76.5</v>
      </c>
      <c r="J1993" s="83">
        <f>VLOOKUP($A$1993,Raport1!$B$8:$T$280,10)</f>
        <v>75</v>
      </c>
      <c r="K1993" s="83">
        <f>VLOOKUP($A$1993,Raport1!$B$8:$T$280,11)</f>
        <v>82.5</v>
      </c>
      <c r="L1993" s="83">
        <f>VLOOKUP($A$1993,Raport1!$B$8:$T$280,12)</f>
        <v>80.5</v>
      </c>
      <c r="M1993" s="83">
        <f>VLOOKUP($A$1993,Raport1!$B$8:$T$280,13)</f>
        <v>73.5</v>
      </c>
      <c r="N1993" s="83">
        <f>VLOOKUP($A$1993,Raport1!$B$8:$T$280,14)</f>
        <v>82</v>
      </c>
      <c r="O1993" s="83">
        <f>VLOOKUP($A$1993,Raport1!$B$8:$T$280,15)</f>
        <v>77.5</v>
      </c>
      <c r="P1993" s="83">
        <f>VLOOKUP($A$1993,Raport1!$B$8:$T$280,16)</f>
        <v>81</v>
      </c>
      <c r="Q1993" s="83">
        <f>VLOOKUP($A$1993,Raport1!$B$8:$T$280,17)</f>
        <v>80</v>
      </c>
      <c r="R1993" s="83">
        <f>VLOOKUP($A$1993,Raport1!$B$8:$T$280,18)</f>
        <v>76.5</v>
      </c>
      <c r="S1993" s="80">
        <f t="shared" ref="S1993:S1998" si="1098">SUM(D1993:R1993)</f>
        <v>1173.5</v>
      </c>
      <c r="T1993" s="80">
        <f t="shared" ref="T1993:T2001" si="1099">ROUND(S1993/COUNT(D1993:R1993),2)</f>
        <v>78.23</v>
      </c>
      <c r="U1993" s="337" t="s">
        <v>203</v>
      </c>
      <c r="V1993" s="340" t="s">
        <v>33</v>
      </c>
    </row>
    <row r="1994" spans="1:22" ht="15" customHeight="1">
      <c r="A1994" s="361"/>
      <c r="B1994" s="26"/>
      <c r="C1994" s="35" t="s">
        <v>35</v>
      </c>
      <c r="D1994" s="84">
        <f>VLOOKUP($A$1993,Raport2!$B$8:$T$280,4)</f>
        <v>79</v>
      </c>
      <c r="E1994" s="84">
        <f>VLOOKUP($A$1993,Raport2!$B$8:$T$280,5)</f>
        <v>76</v>
      </c>
      <c r="F1994" s="84">
        <f>VLOOKUP($A$1993,Raport2!$B$8:$T$280,6)</f>
        <v>81</v>
      </c>
      <c r="G1994" s="84">
        <f>VLOOKUP($A$1993,Raport2!$B$8:$T$280,7)</f>
        <v>81.5</v>
      </c>
      <c r="H1994" s="84">
        <f>VLOOKUP($A$1993,Raport2!$B$8:$T$280,8)</f>
        <v>78</v>
      </c>
      <c r="I1994" s="84">
        <f>VLOOKUP($A$1993,Raport2!$B$8:$T$280,9)</f>
        <v>78.5</v>
      </c>
      <c r="J1994" s="84">
        <f>VLOOKUP($A$1993,Raport2!$B$8:$T$280,10)</f>
        <v>81.5</v>
      </c>
      <c r="K1994" s="84">
        <f>VLOOKUP($A$1993,Raport2!$B$8:$T$280,11)</f>
        <v>83.5</v>
      </c>
      <c r="L1994" s="84">
        <f>VLOOKUP($A$1993,Raport2!$B$8:$T$280,12)</f>
        <v>82</v>
      </c>
      <c r="M1994" s="84">
        <f>VLOOKUP($A$1993,Raport2!$B$8:$T$280,13)</f>
        <v>75</v>
      </c>
      <c r="N1994" s="84">
        <f>VLOOKUP($A$1993,Raport2!$B$8:$T$280,14)</f>
        <v>85</v>
      </c>
      <c r="O1994" s="84">
        <f>VLOOKUP($A$1993,Raport2!$B$8:$T$280,15)</f>
        <v>76.5</v>
      </c>
      <c r="P1994" s="84">
        <f>VLOOKUP($A$1993,Raport2!$B$8:$T$280,16)</f>
        <v>81.5</v>
      </c>
      <c r="Q1994" s="84">
        <f>VLOOKUP($A$1993,Raport2!$B$8:$T$280,17)</f>
        <v>80</v>
      </c>
      <c r="R1994" s="84">
        <f>VLOOKUP($A$1993,Raport2!$B$8:$T$280,18)</f>
        <v>79</v>
      </c>
      <c r="S1994" s="38">
        <f t="shared" si="1098"/>
        <v>1198</v>
      </c>
      <c r="T1994" s="38">
        <f t="shared" si="1099"/>
        <v>79.87</v>
      </c>
      <c r="U1994" s="375"/>
      <c r="V1994" s="340"/>
    </row>
    <row r="1995" spans="1:22" ht="15" customHeight="1">
      <c r="A1995" s="361"/>
      <c r="B1995" s="342" t="str">
        <f>VLOOKUP($A$1993,PresensiMIPA!$A$7:$W$360,7)</f>
        <v>MOCHAMMAD AFIF</v>
      </c>
      <c r="C1995" s="35" t="s">
        <v>22</v>
      </c>
      <c r="D1995" s="84">
        <f>VLOOKUP($A$1993,Raport3!$B$8:$T$280,4)</f>
        <v>79.5</v>
      </c>
      <c r="E1995" s="84">
        <f>VLOOKUP($A$1993,Raport3!$B$8:$T$280,5)</f>
        <v>77</v>
      </c>
      <c r="F1995" s="84">
        <f>VLOOKUP($A$1993,Raport3!$B$8:$T$280,6)</f>
        <v>77</v>
      </c>
      <c r="G1995" s="84">
        <f>VLOOKUP($A$1993,Raport3!$B$8:$T$280,7)</f>
        <v>82</v>
      </c>
      <c r="H1995" s="84">
        <f>VLOOKUP($A$1993,Raport3!$B$8:$T$280,8)</f>
        <v>88</v>
      </c>
      <c r="I1995" s="84">
        <f>VLOOKUP($A$1993,Raport3!$B$8:$T$280,9)</f>
        <v>82</v>
      </c>
      <c r="J1995" s="84">
        <f>VLOOKUP($A$1993,Raport3!$B$8:$T$280,10)</f>
        <v>88</v>
      </c>
      <c r="K1995" s="84">
        <f>VLOOKUP($A$1993,Raport3!$B$8:$T$280,11)</f>
        <v>86.5</v>
      </c>
      <c r="L1995" s="84">
        <f>VLOOKUP($A$1993,Raport3!$B$8:$T$280,12)</f>
        <v>79</v>
      </c>
      <c r="M1995" s="84">
        <f>VLOOKUP($A$1993,Raport3!$B$8:$T$280,13)</f>
        <v>78</v>
      </c>
      <c r="N1995" s="84">
        <f>VLOOKUP($A$1993,Raport3!$B$8:$T$280,14)</f>
        <v>84.5</v>
      </c>
      <c r="O1995" s="84">
        <f>VLOOKUP($A$1993,Raport3!$B$8:$T$280,15)</f>
        <v>75.5</v>
      </c>
      <c r="P1995" s="84">
        <f>VLOOKUP($A$1993,Raport3!$B$8:$T$280,16)</f>
        <v>83</v>
      </c>
      <c r="Q1995" s="84">
        <f>VLOOKUP($A$1993,Raport3!$B$8:$T$280,17)</f>
        <v>82</v>
      </c>
      <c r="R1995" s="84">
        <f>VLOOKUP($A$1993,Raport3!$B$8:$T$280,18)</f>
        <v>81.5</v>
      </c>
      <c r="S1995" s="38">
        <f t="shared" si="1098"/>
        <v>1223.5</v>
      </c>
      <c r="T1995" s="38">
        <f t="shared" si="1099"/>
        <v>81.569999999999993</v>
      </c>
      <c r="U1995" s="375"/>
      <c r="V1995" s="340"/>
    </row>
    <row r="1996" spans="1:22" ht="15" customHeight="1">
      <c r="A1996" s="361"/>
      <c r="B1996" s="342"/>
      <c r="C1996" s="35" t="s">
        <v>23</v>
      </c>
      <c r="D1996" s="84">
        <f>VLOOKUP($A$1993,Raport4!$B$8:$T$255,4)</f>
        <v>81.5</v>
      </c>
      <c r="E1996" s="84">
        <f>VLOOKUP($A$1993,Raport4!$B$8:$T$255,5)</f>
        <v>78</v>
      </c>
      <c r="F1996" s="84">
        <f>VLOOKUP($A$1993,Raport4!$B$8:$T$255,6)</f>
        <v>79</v>
      </c>
      <c r="G1996" s="84">
        <f>VLOOKUP($A$1993,Raport4!$B$8:$T$255,7)</f>
        <v>81.5</v>
      </c>
      <c r="H1996" s="84">
        <f>VLOOKUP($A$1993,Raport4!$B$8:$T$255,8)</f>
        <v>88</v>
      </c>
      <c r="I1996" s="84">
        <f>VLOOKUP($A$1993,Raport4!$B$8:$T$255,9)</f>
        <v>82</v>
      </c>
      <c r="J1996" s="84">
        <f>VLOOKUP($A$1993,Raport4!$B$8:$T$255,10)</f>
        <v>90.5</v>
      </c>
      <c r="K1996" s="84">
        <f>VLOOKUP($A$1993,Raport4!$B$8:$T$255,11)</f>
        <v>89</v>
      </c>
      <c r="L1996" s="84">
        <f>VLOOKUP($A$1993,Raport4!$B$8:$T$255,12)</f>
        <v>85</v>
      </c>
      <c r="M1996" s="84">
        <f>VLOOKUP($A$1993,Raport4!$B$8:$T$255,12)</f>
        <v>85</v>
      </c>
      <c r="N1996" s="84">
        <f>VLOOKUP($A$1993,Raport4!$B$8:$T$255,14)</f>
        <v>86.5</v>
      </c>
      <c r="O1996" s="84">
        <f>VLOOKUP($A$1993,Raport4!$B$8:$T$255,15)</f>
        <v>77</v>
      </c>
      <c r="P1996" s="84">
        <f>VLOOKUP($A$1993,Raport4!$B$8:$T$255,16)</f>
        <v>85.5</v>
      </c>
      <c r="Q1996" s="84">
        <f>VLOOKUP($A$1993,Raport4!$B$8:$T$255,17)</f>
        <v>81</v>
      </c>
      <c r="R1996" s="84">
        <f>VLOOKUP($A$1993,Raport4!$B$8:$T$255,18)</f>
        <v>82.5</v>
      </c>
      <c r="S1996" s="38">
        <f t="shared" si="1098"/>
        <v>1252</v>
      </c>
      <c r="T1996" s="38">
        <f t="shared" si="1099"/>
        <v>83.47</v>
      </c>
      <c r="U1996" s="375"/>
      <c r="V1996" s="340"/>
    </row>
    <row r="1997" spans="1:22" ht="15" customHeight="1">
      <c r="A1997" s="361"/>
      <c r="B1997" s="77" t="str">
        <f>VLOOKUP($A$1993,PresensiMIPA!$A$7:$W$360,4)</f>
        <v>3526021910030003</v>
      </c>
      <c r="C1997" s="35" t="s">
        <v>24</v>
      </c>
      <c r="D1997" s="84">
        <f>VLOOKUP($A$1993,Raport5!$B$8:$T$280,4)</f>
        <v>90.5</v>
      </c>
      <c r="E1997" s="84">
        <f>VLOOKUP($A$1993,Raport5!$B$8:$T$280,5)</f>
        <v>82.5</v>
      </c>
      <c r="F1997" s="84">
        <f>VLOOKUP($A$1993,Raport5!$B$8:$T$280,6)</f>
        <v>77</v>
      </c>
      <c r="G1997" s="84">
        <f>VLOOKUP($A$1993,Raport5!$B$8:$T$280,7)</f>
        <v>85</v>
      </c>
      <c r="H1997" s="84">
        <f>VLOOKUP($A$1993,Raport5!$B$8:$T$280,8)</f>
        <v>90</v>
      </c>
      <c r="I1997" s="84">
        <f>VLOOKUP($A$1993,Raport5!$B$8:$T$280,9)</f>
        <v>82.5</v>
      </c>
      <c r="J1997" s="84">
        <f>VLOOKUP($A$1993,Raport5!$B$8:$T$280,10)</f>
        <v>93</v>
      </c>
      <c r="K1997" s="84">
        <f>VLOOKUP($A$1993,Raport5!$B$8:$T$280,11)</f>
        <v>82.5</v>
      </c>
      <c r="L1997" s="84">
        <f>VLOOKUP($A$1993,Raport5!$B$8:$T$280,12)</f>
        <v>82.5</v>
      </c>
      <c r="M1997" s="84">
        <f>VLOOKUP($A$1993,Raport5!$B$8:$T$280,13)</f>
        <v>77</v>
      </c>
      <c r="N1997" s="84">
        <f>VLOOKUP($A$1993,Raport5!$B$8:$T$280,14)</f>
        <v>87.5</v>
      </c>
      <c r="O1997" s="84">
        <f>VLOOKUP($A$1993,Raport5!$B$8:$T$280,15)</f>
        <v>81.5</v>
      </c>
      <c r="P1997" s="84">
        <f>VLOOKUP($A$1993,Raport5!$B$8:$T$280,16)</f>
        <v>85.5</v>
      </c>
      <c r="Q1997" s="84">
        <f>VLOOKUP($A$1993,Raport5!$B$8:$T$280,17)</f>
        <v>80</v>
      </c>
      <c r="R1997" s="84">
        <f>VLOOKUP($A$1993,Raport5!$B$8:$T$280,18)</f>
        <v>75</v>
      </c>
      <c r="S1997" s="38">
        <f t="shared" si="1098"/>
        <v>1252</v>
      </c>
      <c r="T1997" s="38">
        <f t="shared" si="1099"/>
        <v>83.47</v>
      </c>
      <c r="U1997" s="375"/>
      <c r="V1997" s="340"/>
    </row>
    <row r="1998" spans="1:22" ht="15" customHeight="1">
      <c r="A1998" s="361"/>
      <c r="B1998" s="78">
        <f>VLOOKUP($A$1993,PresensiMIPA!$A$7:$W$360,2)</f>
        <v>12349</v>
      </c>
      <c r="C1998" s="35" t="s">
        <v>67</v>
      </c>
      <c r="D1998" s="84">
        <f>VLOOKUP($A$1993,Raport6!$B$8:$T$280,4)</f>
        <v>92.5</v>
      </c>
      <c r="E1998" s="84">
        <f>VLOOKUP($A$1993,Raport6!$B$8:$T$280,5)</f>
        <v>87.5</v>
      </c>
      <c r="F1998" s="84">
        <f>VLOOKUP($A$1993,Raport6!$B$8:$T$280,6)</f>
        <v>79.5</v>
      </c>
      <c r="G1998" s="84">
        <f>VLOOKUP($A$1993,Raport6!$B$8:$T$280,7)</f>
        <v>87.5</v>
      </c>
      <c r="H1998" s="84">
        <f>VLOOKUP($A$1993,Raport6!$B$8:$T$280,8)</f>
        <v>89.5</v>
      </c>
      <c r="I1998" s="84">
        <f>VLOOKUP($A$1993,Raport6!$B$8:$T$280,9)</f>
        <v>85</v>
      </c>
      <c r="J1998" s="84">
        <f>VLOOKUP($A$1993,Raport6!$B$8:$T$280,10)</f>
        <v>95.5</v>
      </c>
      <c r="K1998" s="84">
        <f>VLOOKUP($A$1993,Raport6!$B$8:$T$280,11)</f>
        <v>95</v>
      </c>
      <c r="L1998" s="84">
        <f>VLOOKUP($A$1993,Raport6!$B$8:$T$280,12)</f>
        <v>85.5</v>
      </c>
      <c r="M1998" s="84">
        <f>VLOOKUP($A$1993,Raport6!$B$8:$T$280,13)</f>
        <v>81</v>
      </c>
      <c r="N1998" s="84">
        <f>VLOOKUP($A$1993,Raport6!$B$8:$T$280,14)</f>
        <v>86</v>
      </c>
      <c r="O1998" s="84">
        <f>VLOOKUP($A$1993,Raport6!$B$8:$T$280,15)</f>
        <v>82.5</v>
      </c>
      <c r="P1998" s="84">
        <f>VLOOKUP($A$1993,Raport6!$B$8:$T$280,16)</f>
        <v>85.5</v>
      </c>
      <c r="Q1998" s="84">
        <f>VLOOKUP($A$1993,Raport6!$B$8:$T$280,17)</f>
        <v>83</v>
      </c>
      <c r="R1998" s="84">
        <f>VLOOKUP($A$1993,Raport6!$B$8:$T$280,18)</f>
        <v>77.5</v>
      </c>
      <c r="S1998" s="38">
        <f t="shared" si="1098"/>
        <v>1293</v>
      </c>
      <c r="T1998" s="38">
        <f t="shared" si="1099"/>
        <v>86.2</v>
      </c>
      <c r="U1998" s="375"/>
      <c r="V1998" s="340"/>
    </row>
    <row r="1999" spans="1:22" ht="15" customHeight="1">
      <c r="A1999" s="361"/>
      <c r="B1999" s="78" t="str">
        <f>VLOOKUP($A$1993,PresensiMIPA!$A$7:$W$360,3)</f>
        <v>0036227348</v>
      </c>
      <c r="C1999" s="28" t="s">
        <v>21</v>
      </c>
      <c r="D1999" s="40">
        <f t="shared" ref="D1999:S1999" si="1100">ROUND(((D1993+D1994+D1995+D1996+D1997+D1998)/6),2)</f>
        <v>83.17</v>
      </c>
      <c r="E1999" s="40">
        <f t="shared" si="1100"/>
        <v>79.42</v>
      </c>
      <c r="F1999" s="40">
        <f t="shared" si="1100"/>
        <v>79.08</v>
      </c>
      <c r="G1999" s="40">
        <f t="shared" si="1100"/>
        <v>83.08</v>
      </c>
      <c r="H1999" s="40">
        <f t="shared" si="1100"/>
        <v>84.75</v>
      </c>
      <c r="I1999" s="40">
        <f t="shared" si="1100"/>
        <v>81.08</v>
      </c>
      <c r="J1999" s="40">
        <f t="shared" si="1100"/>
        <v>87.25</v>
      </c>
      <c r="K1999" s="40">
        <f t="shared" si="1100"/>
        <v>86.5</v>
      </c>
      <c r="L1999" s="40">
        <f t="shared" si="1100"/>
        <v>82.42</v>
      </c>
      <c r="M1999" s="40">
        <f t="shared" ref="M1999" si="1101">ROUND(((M1993+M1994+M1995+M1996+M1997+M1998)/6),2)</f>
        <v>78.25</v>
      </c>
      <c r="N1999" s="40">
        <f t="shared" si="1100"/>
        <v>85.25</v>
      </c>
      <c r="O1999" s="40">
        <f t="shared" si="1100"/>
        <v>78.42</v>
      </c>
      <c r="P1999" s="40">
        <f t="shared" si="1100"/>
        <v>83.67</v>
      </c>
      <c r="Q1999" s="40">
        <f t="shared" si="1100"/>
        <v>81</v>
      </c>
      <c r="R1999" s="40">
        <f t="shared" si="1100"/>
        <v>78.67</v>
      </c>
      <c r="S1999" s="39">
        <f t="shared" si="1100"/>
        <v>1232</v>
      </c>
      <c r="T1999" s="40">
        <f t="shared" si="1099"/>
        <v>82.13</v>
      </c>
      <c r="U1999" s="375"/>
      <c r="V1999" s="340"/>
    </row>
    <row r="2000" spans="1:22" ht="15" customHeight="1">
      <c r="A2000" s="361"/>
      <c r="B2000" s="78"/>
      <c r="C2000" s="28" t="s">
        <v>206</v>
      </c>
      <c r="D2000" s="79">
        <f>VLOOKUP($A$1993,'Nilai USP'!$B$8:$T$280,4)</f>
        <v>100</v>
      </c>
      <c r="E2000" s="79">
        <f>VLOOKUP($A$1993,'Nilai USP'!$B$8:$T$280,5)</f>
        <v>86.92307692307692</v>
      </c>
      <c r="F2000" s="79">
        <f>VLOOKUP($A$1993,'Nilai USP'!$B$8:$T$280,6)</f>
        <v>94</v>
      </c>
      <c r="G2000" s="79">
        <f>VLOOKUP($A$1993,'Nilai USP'!$B$8:$T$280,7)</f>
        <v>87</v>
      </c>
      <c r="H2000" s="79">
        <f>VLOOKUP($A$1993,'Nilai USP'!$B$8:$T$280,8)</f>
        <v>83</v>
      </c>
      <c r="I2000" s="79">
        <f>VLOOKUP($A$1993,'Nilai USP'!$B$8:$T$280,9)</f>
        <v>92</v>
      </c>
      <c r="J2000" s="79">
        <f>VLOOKUP($A$1993,'Nilai USP'!$B$8:$T$280,10)</f>
        <v>97</v>
      </c>
      <c r="K2000" s="79">
        <f>VLOOKUP($A$1993,'Nilai USP'!$B$8:$T$280,11)</f>
        <v>94</v>
      </c>
      <c r="L2000" s="79">
        <f>VLOOKUP($A$1993,'Nilai USP'!$B$8:$T$280,12)</f>
        <v>86</v>
      </c>
      <c r="M2000" s="79">
        <f>VLOOKUP($A$1993,'Nilai USP'!$B$8:$T$280,13)</f>
        <v>92.941176470588232</v>
      </c>
      <c r="N2000" s="79">
        <f>VLOOKUP($A$1993,'Nilai USP'!$B$8:$T$280,14)</f>
        <v>83</v>
      </c>
      <c r="O2000" s="79">
        <f>VLOOKUP($A$1993,'Nilai USP'!$B$8:$T$280,15)</f>
        <v>77</v>
      </c>
      <c r="P2000" s="79">
        <f>VLOOKUP($A$1993,'Nilai USP'!$B$8:$T$280,16)</f>
        <v>90</v>
      </c>
      <c r="Q2000" s="79">
        <f>VLOOKUP($A$1993,'Nilai USP'!$B$8:$T$280,17)</f>
        <v>82</v>
      </c>
      <c r="R2000" s="79">
        <f>VLOOKUP($A$1993,'Nilai USP'!$B$8:$T$280,18)</f>
        <v>88</v>
      </c>
      <c r="S2000" s="38">
        <f>SUM(D2000:R2000)</f>
        <v>1332.8642533936652</v>
      </c>
      <c r="T2000" s="38">
        <f t="shared" si="1099"/>
        <v>88.86</v>
      </c>
      <c r="U2000" s="375"/>
      <c r="V2000" s="340"/>
    </row>
    <row r="2001" spans="1:22" ht="15" customHeight="1" thickBot="1">
      <c r="A2001" s="362"/>
      <c r="B2001" s="29"/>
      <c r="C2001" s="37" t="s">
        <v>205</v>
      </c>
      <c r="D2001" s="41">
        <f t="shared" ref="D2001:R2001" si="1102">ROUND((D1999*$V$6+D2000*$V$7),0)</f>
        <v>92</v>
      </c>
      <c r="E2001" s="41">
        <f t="shared" si="1102"/>
        <v>83</v>
      </c>
      <c r="F2001" s="41">
        <f t="shared" si="1102"/>
        <v>87</v>
      </c>
      <c r="G2001" s="41">
        <f t="shared" si="1102"/>
        <v>85</v>
      </c>
      <c r="H2001" s="41">
        <f t="shared" si="1102"/>
        <v>84</v>
      </c>
      <c r="I2001" s="41">
        <f t="shared" si="1102"/>
        <v>87</v>
      </c>
      <c r="J2001" s="41">
        <f t="shared" si="1102"/>
        <v>92</v>
      </c>
      <c r="K2001" s="41">
        <f t="shared" si="1102"/>
        <v>90</v>
      </c>
      <c r="L2001" s="41">
        <f t="shared" si="1102"/>
        <v>84</v>
      </c>
      <c r="M2001" s="41">
        <f t="shared" si="1102"/>
        <v>86</v>
      </c>
      <c r="N2001" s="41">
        <f t="shared" si="1102"/>
        <v>84</v>
      </c>
      <c r="O2001" s="41">
        <f t="shared" si="1102"/>
        <v>78</v>
      </c>
      <c r="P2001" s="41">
        <f t="shared" si="1102"/>
        <v>87</v>
      </c>
      <c r="Q2001" s="41">
        <f t="shared" si="1102"/>
        <v>82</v>
      </c>
      <c r="R2001" s="41">
        <f t="shared" si="1102"/>
        <v>83</v>
      </c>
      <c r="S2001" s="41">
        <f>SUM(D2001:R2001)</f>
        <v>1284</v>
      </c>
      <c r="T2001" s="41">
        <f t="shared" si="1099"/>
        <v>85.6</v>
      </c>
      <c r="U2001" s="376"/>
      <c r="V2001" s="341"/>
    </row>
    <row r="2002" spans="1:22" ht="15" customHeight="1" thickTop="1">
      <c r="A2002" s="377">
        <v>222</v>
      </c>
      <c r="B2002" s="26"/>
      <c r="C2002" s="34" t="s">
        <v>34</v>
      </c>
      <c r="D2002" s="83">
        <f>VLOOKUP($A$2002,Raport1!$B$8:$T$280,4)</f>
        <v>78.5</v>
      </c>
      <c r="E2002" s="83">
        <f>VLOOKUP($A$2002,Raport1!$B$8:$T$280,5)</f>
        <v>76.5</v>
      </c>
      <c r="F2002" s="83">
        <f>VLOOKUP($A$2002,Raport1!$B$8:$T$280,6)</f>
        <v>78.5</v>
      </c>
      <c r="G2002" s="83">
        <f>VLOOKUP($A$2002,Raport1!$B$8:$T$280,7)</f>
        <v>80</v>
      </c>
      <c r="H2002" s="83">
        <f>VLOOKUP($A$2002,Raport1!$B$8:$T$280,8)</f>
        <v>72.5</v>
      </c>
      <c r="I2002" s="83">
        <f>VLOOKUP($A$2002,Raport1!$B$8:$T$280,9)</f>
        <v>81</v>
      </c>
      <c r="J2002" s="83">
        <f>VLOOKUP($A$2002,Raport1!$B$8:$T$280,10)</f>
        <v>85</v>
      </c>
      <c r="K2002" s="83">
        <f>VLOOKUP($A$2002,Raport1!$B$8:$T$280,11)</f>
        <v>83</v>
      </c>
      <c r="L2002" s="83">
        <f>VLOOKUP($A$2002,Raport1!$B$8:$T$280,12)</f>
        <v>80.5</v>
      </c>
      <c r="M2002" s="83">
        <f>VLOOKUP($A$2002,Raport1!$B$8:$T$280,13)</f>
        <v>74</v>
      </c>
      <c r="N2002" s="83">
        <f>VLOOKUP($A$2002,Raport1!$B$8:$T$280,14)</f>
        <v>79.5</v>
      </c>
      <c r="O2002" s="83">
        <f>VLOOKUP($A$2002,Raport1!$B$8:$T$280,15)</f>
        <v>75</v>
      </c>
      <c r="P2002" s="83">
        <f>VLOOKUP($A$2002,Raport1!$B$8:$T$280,16)</f>
        <v>79.5</v>
      </c>
      <c r="Q2002" s="83">
        <f>VLOOKUP($A$2002,Raport1!$B$8:$T$280,17)</f>
        <v>81</v>
      </c>
      <c r="R2002" s="83">
        <f>VLOOKUP($A$2002,Raport1!$B$8:$T$280,18)</f>
        <v>81</v>
      </c>
      <c r="S2002" s="80">
        <f t="shared" ref="S2002:S2007" si="1103">SUM(D2002:R2002)</f>
        <v>1185.5</v>
      </c>
      <c r="T2002" s="80">
        <f t="shared" ref="T2002:T2010" si="1104">ROUND(S2002/COUNT(D2002:R2002),2)</f>
        <v>79.03</v>
      </c>
      <c r="U2002" s="337" t="s">
        <v>203</v>
      </c>
      <c r="V2002" s="340" t="s">
        <v>33</v>
      </c>
    </row>
    <row r="2003" spans="1:22" ht="15" customHeight="1">
      <c r="A2003" s="361"/>
      <c r="B2003" s="26"/>
      <c r="C2003" s="35" t="s">
        <v>35</v>
      </c>
      <c r="D2003" s="84">
        <f>VLOOKUP($A$2002,Raport2!$B$8:$T$280,4)</f>
        <v>80.5</v>
      </c>
      <c r="E2003" s="84">
        <f>VLOOKUP($A$2002,Raport2!$B$8:$T$280,5)</f>
        <v>79</v>
      </c>
      <c r="F2003" s="84">
        <f>VLOOKUP($A$2002,Raport2!$B$8:$T$280,6)</f>
        <v>80.5</v>
      </c>
      <c r="G2003" s="84">
        <f>VLOOKUP($A$2002,Raport2!$B$8:$T$280,7)</f>
        <v>82</v>
      </c>
      <c r="H2003" s="84">
        <f>VLOOKUP($A$2002,Raport2!$B$8:$T$280,8)</f>
        <v>82</v>
      </c>
      <c r="I2003" s="84">
        <f>VLOOKUP($A$2002,Raport2!$B$8:$T$280,9)</f>
        <v>81</v>
      </c>
      <c r="J2003" s="84">
        <f>VLOOKUP($A$2002,Raport2!$B$8:$T$280,10)</f>
        <v>89</v>
      </c>
      <c r="K2003" s="84">
        <f>VLOOKUP($A$2002,Raport2!$B$8:$T$280,11)</f>
        <v>85</v>
      </c>
      <c r="L2003" s="84">
        <f>VLOOKUP($A$2002,Raport2!$B$8:$T$280,12)</f>
        <v>83.5</v>
      </c>
      <c r="M2003" s="84">
        <f>VLOOKUP($A$2002,Raport2!$B$8:$T$280,13)</f>
        <v>80.5</v>
      </c>
      <c r="N2003" s="84">
        <f>VLOOKUP($A$2002,Raport2!$B$8:$T$280,14)</f>
        <v>84.5</v>
      </c>
      <c r="O2003" s="84">
        <f>VLOOKUP($A$2002,Raport2!$B$8:$T$280,15)</f>
        <v>77</v>
      </c>
      <c r="P2003" s="84">
        <f>VLOOKUP($A$2002,Raport2!$B$8:$T$280,16)</f>
        <v>81</v>
      </c>
      <c r="Q2003" s="84">
        <f>VLOOKUP($A$2002,Raport2!$B$8:$T$280,17)</f>
        <v>83.5</v>
      </c>
      <c r="R2003" s="84">
        <f>VLOOKUP($A$2002,Raport2!$B$8:$T$280,18)</f>
        <v>89</v>
      </c>
      <c r="S2003" s="38">
        <f t="shared" si="1103"/>
        <v>1238</v>
      </c>
      <c r="T2003" s="38">
        <f t="shared" si="1104"/>
        <v>82.53</v>
      </c>
      <c r="U2003" s="375"/>
      <c r="V2003" s="340"/>
    </row>
    <row r="2004" spans="1:22" ht="15" customHeight="1">
      <c r="A2004" s="361"/>
      <c r="B2004" s="342" t="str">
        <f>VLOOKUP($A$2002,PresensiMIPA!$A$7:$W$360,7)</f>
        <v>MUHAMMAD GAZWAN GHATFANI</v>
      </c>
      <c r="C2004" s="35" t="s">
        <v>22</v>
      </c>
      <c r="D2004" s="84">
        <f>VLOOKUP($A$2002,Raport3!$B$8:$T$280,4)</f>
        <v>83.5</v>
      </c>
      <c r="E2004" s="84">
        <f>VLOOKUP($A$2002,Raport3!$B$8:$T$280,5)</f>
        <v>81</v>
      </c>
      <c r="F2004" s="84">
        <f>VLOOKUP($A$2002,Raport3!$B$8:$T$280,6)</f>
        <v>80.5</v>
      </c>
      <c r="G2004" s="84">
        <f>VLOOKUP($A$2002,Raport3!$B$8:$T$280,7)</f>
        <v>85</v>
      </c>
      <c r="H2004" s="84">
        <f>VLOOKUP($A$2002,Raport3!$B$8:$T$280,8)</f>
        <v>89</v>
      </c>
      <c r="I2004" s="84">
        <f>VLOOKUP($A$2002,Raport3!$B$8:$T$280,9)</f>
        <v>85.5</v>
      </c>
      <c r="J2004" s="84">
        <f>VLOOKUP($A$2002,Raport3!$B$8:$T$280,10)</f>
        <v>87.5</v>
      </c>
      <c r="K2004" s="84">
        <f>VLOOKUP($A$2002,Raport3!$B$8:$T$280,11)</f>
        <v>86</v>
      </c>
      <c r="L2004" s="84">
        <f>VLOOKUP($A$2002,Raport3!$B$8:$T$280,12)</f>
        <v>79</v>
      </c>
      <c r="M2004" s="84">
        <f>VLOOKUP($A$2002,Raport3!$B$8:$T$280,13)</f>
        <v>82.5</v>
      </c>
      <c r="N2004" s="84">
        <f>VLOOKUP($A$2002,Raport3!$B$8:$T$280,14)</f>
        <v>86.5</v>
      </c>
      <c r="O2004" s="84">
        <f>VLOOKUP($A$2002,Raport3!$B$8:$T$280,15)</f>
        <v>78</v>
      </c>
      <c r="P2004" s="84">
        <f>VLOOKUP($A$2002,Raport3!$B$8:$T$280,16)</f>
        <v>79.5</v>
      </c>
      <c r="Q2004" s="84">
        <f>VLOOKUP($A$2002,Raport3!$B$8:$T$280,17)</f>
        <v>87</v>
      </c>
      <c r="R2004" s="84">
        <f>VLOOKUP($A$2002,Raport3!$B$8:$T$280,18)</f>
        <v>88.5</v>
      </c>
      <c r="S2004" s="38">
        <f t="shared" si="1103"/>
        <v>1259</v>
      </c>
      <c r="T2004" s="38">
        <f t="shared" si="1104"/>
        <v>83.93</v>
      </c>
      <c r="U2004" s="375"/>
      <c r="V2004" s="340"/>
    </row>
    <row r="2005" spans="1:22" ht="15" customHeight="1">
      <c r="A2005" s="361"/>
      <c r="B2005" s="342"/>
      <c r="C2005" s="35" t="s">
        <v>23</v>
      </c>
      <c r="D2005" s="84">
        <f>VLOOKUP($A$2002,Raport4!$B$8:$T$255,4)</f>
        <v>85</v>
      </c>
      <c r="E2005" s="84">
        <f>VLOOKUP($A$2002,Raport4!$B$8:$T$255,5)</f>
        <v>82</v>
      </c>
      <c r="F2005" s="84">
        <f>VLOOKUP($A$2002,Raport4!$B$8:$T$255,6)</f>
        <v>80</v>
      </c>
      <c r="G2005" s="84">
        <f>VLOOKUP($A$2002,Raport4!$B$8:$T$255,7)</f>
        <v>85.5</v>
      </c>
      <c r="H2005" s="84">
        <f>VLOOKUP($A$2002,Raport4!$B$8:$T$255,8)</f>
        <v>90</v>
      </c>
      <c r="I2005" s="84">
        <f>VLOOKUP($A$2002,Raport4!$B$8:$T$255,9)</f>
        <v>86</v>
      </c>
      <c r="J2005" s="84">
        <f>VLOOKUP($A$2002,Raport4!$B$8:$T$255,10)</f>
        <v>91.5</v>
      </c>
      <c r="K2005" s="84">
        <f>VLOOKUP($A$2002,Raport4!$B$8:$T$255,11)</f>
        <v>87</v>
      </c>
      <c r="L2005" s="84">
        <f>VLOOKUP($A$2002,Raport4!$B$8:$T$255,12)</f>
        <v>87.5</v>
      </c>
      <c r="M2005" s="84">
        <f>VLOOKUP($A$2002,Raport4!$B$8:$T$255,12)</f>
        <v>87.5</v>
      </c>
      <c r="N2005" s="84">
        <f>VLOOKUP($A$2002,Raport4!$B$8:$T$255,14)</f>
        <v>88.5</v>
      </c>
      <c r="O2005" s="84">
        <f>VLOOKUP($A$2002,Raport4!$B$8:$T$255,15)</f>
        <v>78</v>
      </c>
      <c r="P2005" s="84">
        <f>VLOOKUP($A$2002,Raport4!$B$8:$T$255,16)</f>
        <v>84.5</v>
      </c>
      <c r="Q2005" s="84">
        <f>VLOOKUP($A$2002,Raport4!$B$8:$T$255,17)</f>
        <v>86</v>
      </c>
      <c r="R2005" s="84">
        <f>VLOOKUP($A$2002,Raport4!$B$8:$T$255,18)</f>
        <v>86</v>
      </c>
      <c r="S2005" s="38">
        <f t="shared" si="1103"/>
        <v>1285</v>
      </c>
      <c r="T2005" s="38">
        <f t="shared" si="1104"/>
        <v>85.67</v>
      </c>
      <c r="U2005" s="375"/>
      <c r="V2005" s="340"/>
    </row>
    <row r="2006" spans="1:22" ht="15" customHeight="1">
      <c r="A2006" s="361"/>
      <c r="B2006" s="77" t="str">
        <f>VLOOKUP($A$2002,PresensiMIPA!$A$7:$W$360,4)</f>
        <v>3526012207030003</v>
      </c>
      <c r="C2006" s="35" t="s">
        <v>24</v>
      </c>
      <c r="D2006" s="84">
        <f>VLOOKUP($A$2002,Raport5!$B$8:$T$280,4)</f>
        <v>87.5</v>
      </c>
      <c r="E2006" s="84">
        <f>VLOOKUP($A$2002,Raport5!$B$8:$T$280,5)</f>
        <v>86.5</v>
      </c>
      <c r="F2006" s="84">
        <f>VLOOKUP($A$2002,Raport5!$B$8:$T$280,6)</f>
        <v>80.5</v>
      </c>
      <c r="G2006" s="84">
        <f>VLOOKUP($A$2002,Raport5!$B$8:$T$280,7)</f>
        <v>91</v>
      </c>
      <c r="H2006" s="84">
        <f>VLOOKUP($A$2002,Raport5!$B$8:$T$280,8)</f>
        <v>92</v>
      </c>
      <c r="I2006" s="84">
        <f>VLOOKUP($A$2002,Raport5!$B$8:$T$280,9)</f>
        <v>86.5</v>
      </c>
      <c r="J2006" s="84">
        <f>VLOOKUP($A$2002,Raport5!$B$8:$T$280,10)</f>
        <v>94</v>
      </c>
      <c r="K2006" s="84">
        <f>VLOOKUP($A$2002,Raport5!$B$8:$T$280,11)</f>
        <v>91</v>
      </c>
      <c r="L2006" s="84">
        <f>VLOOKUP($A$2002,Raport5!$B$8:$T$280,12)</f>
        <v>91</v>
      </c>
      <c r="M2006" s="84">
        <f>VLOOKUP($A$2002,Raport5!$B$8:$T$280,13)</f>
        <v>88</v>
      </c>
      <c r="N2006" s="84">
        <f>VLOOKUP($A$2002,Raport5!$B$8:$T$280,14)</f>
        <v>88.5</v>
      </c>
      <c r="O2006" s="84">
        <f>VLOOKUP($A$2002,Raport5!$B$8:$T$280,15)</f>
        <v>88</v>
      </c>
      <c r="P2006" s="84">
        <f>VLOOKUP($A$2002,Raport5!$B$8:$T$280,16)</f>
        <v>84.5</v>
      </c>
      <c r="Q2006" s="84">
        <f>VLOOKUP($A$2002,Raport5!$B$8:$T$280,17)</f>
        <v>83</v>
      </c>
      <c r="R2006" s="84">
        <f>VLOOKUP($A$2002,Raport5!$B$8:$T$280,18)</f>
        <v>82</v>
      </c>
      <c r="S2006" s="38">
        <f t="shared" si="1103"/>
        <v>1314</v>
      </c>
      <c r="T2006" s="38">
        <f t="shared" si="1104"/>
        <v>87.6</v>
      </c>
      <c r="U2006" s="375"/>
      <c r="V2006" s="340"/>
    </row>
    <row r="2007" spans="1:22" ht="15" customHeight="1">
      <c r="A2007" s="361"/>
      <c r="B2007" s="78">
        <f>VLOOKUP($A$2002,PresensiMIPA!$A$7:$W$360,2)</f>
        <v>12375</v>
      </c>
      <c r="C2007" s="35" t="s">
        <v>67</v>
      </c>
      <c r="D2007" s="84">
        <f>VLOOKUP($A$2002,Raport6!$B$8:$T$280,4)</f>
        <v>92.5</v>
      </c>
      <c r="E2007" s="84">
        <f>VLOOKUP($A$2002,Raport6!$B$8:$T$280,5)</f>
        <v>90</v>
      </c>
      <c r="F2007" s="84">
        <f>VLOOKUP($A$2002,Raport6!$B$8:$T$280,6)</f>
        <v>85</v>
      </c>
      <c r="G2007" s="84">
        <f>VLOOKUP($A$2002,Raport6!$B$8:$T$280,7)</f>
        <v>94</v>
      </c>
      <c r="H2007" s="84">
        <f>VLOOKUP($A$2002,Raport6!$B$8:$T$280,8)</f>
        <v>92.5</v>
      </c>
      <c r="I2007" s="84">
        <f>VLOOKUP($A$2002,Raport6!$B$8:$T$280,9)</f>
        <v>86.5</v>
      </c>
      <c r="J2007" s="84">
        <f>VLOOKUP($A$2002,Raport6!$B$8:$T$280,10)</f>
        <v>96</v>
      </c>
      <c r="K2007" s="84">
        <f>VLOOKUP($A$2002,Raport6!$B$8:$T$280,11)</f>
        <v>96</v>
      </c>
      <c r="L2007" s="84">
        <f>VLOOKUP($A$2002,Raport6!$B$8:$T$280,12)</f>
        <v>92.5</v>
      </c>
      <c r="M2007" s="84">
        <f>VLOOKUP($A$2002,Raport6!$B$8:$T$280,13)</f>
        <v>91</v>
      </c>
      <c r="N2007" s="84">
        <f>VLOOKUP($A$2002,Raport6!$B$8:$T$280,14)</f>
        <v>87</v>
      </c>
      <c r="O2007" s="84">
        <f>VLOOKUP($A$2002,Raport6!$B$8:$T$280,15)</f>
        <v>86.5</v>
      </c>
      <c r="P2007" s="84">
        <f>VLOOKUP($A$2002,Raport6!$B$8:$T$280,16)</f>
        <v>84.5</v>
      </c>
      <c r="Q2007" s="84">
        <f>VLOOKUP($A$2002,Raport6!$B$8:$T$280,17)</f>
        <v>86</v>
      </c>
      <c r="R2007" s="84">
        <f>VLOOKUP($A$2002,Raport6!$B$8:$T$280,18)</f>
        <v>84.5</v>
      </c>
      <c r="S2007" s="38">
        <f t="shared" si="1103"/>
        <v>1344.5</v>
      </c>
      <c r="T2007" s="38">
        <f t="shared" si="1104"/>
        <v>89.63</v>
      </c>
      <c r="U2007" s="375"/>
      <c r="V2007" s="340"/>
    </row>
    <row r="2008" spans="1:22" ht="15" customHeight="1">
      <c r="A2008" s="361"/>
      <c r="B2008" s="78" t="str">
        <f>VLOOKUP($A$2002,PresensiMIPA!$A$7:$W$360,3)</f>
        <v>0038653594</v>
      </c>
      <c r="C2008" s="28" t="s">
        <v>21</v>
      </c>
      <c r="D2008" s="40">
        <f t="shared" ref="D2008:S2008" si="1105">ROUND(((D2002+D2003+D2004+D2005+D2006+D2007)/6),2)</f>
        <v>84.58</v>
      </c>
      <c r="E2008" s="40">
        <f t="shared" si="1105"/>
        <v>82.5</v>
      </c>
      <c r="F2008" s="40">
        <f t="shared" si="1105"/>
        <v>80.83</v>
      </c>
      <c r="G2008" s="40">
        <f t="shared" si="1105"/>
        <v>86.25</v>
      </c>
      <c r="H2008" s="40">
        <f t="shared" si="1105"/>
        <v>86.33</v>
      </c>
      <c r="I2008" s="40">
        <f t="shared" si="1105"/>
        <v>84.42</v>
      </c>
      <c r="J2008" s="40">
        <f t="shared" si="1105"/>
        <v>90.5</v>
      </c>
      <c r="K2008" s="40">
        <f t="shared" si="1105"/>
        <v>88</v>
      </c>
      <c r="L2008" s="40">
        <f t="shared" si="1105"/>
        <v>85.67</v>
      </c>
      <c r="M2008" s="40">
        <f t="shared" ref="M2008" si="1106">ROUND(((M2002+M2003+M2004+M2005+M2006+M2007)/6),2)</f>
        <v>83.92</v>
      </c>
      <c r="N2008" s="40">
        <f t="shared" si="1105"/>
        <v>85.75</v>
      </c>
      <c r="O2008" s="40">
        <f t="shared" si="1105"/>
        <v>80.42</v>
      </c>
      <c r="P2008" s="40">
        <f t="shared" si="1105"/>
        <v>82.25</v>
      </c>
      <c r="Q2008" s="40">
        <f t="shared" si="1105"/>
        <v>84.42</v>
      </c>
      <c r="R2008" s="40">
        <f t="shared" si="1105"/>
        <v>85.17</v>
      </c>
      <c r="S2008" s="39">
        <f t="shared" si="1105"/>
        <v>1271</v>
      </c>
      <c r="T2008" s="40">
        <f t="shared" si="1104"/>
        <v>84.73</v>
      </c>
      <c r="U2008" s="375"/>
      <c r="V2008" s="340"/>
    </row>
    <row r="2009" spans="1:22" ht="15" customHeight="1">
      <c r="A2009" s="361"/>
      <c r="B2009" s="78"/>
      <c r="C2009" s="28" t="s">
        <v>206</v>
      </c>
      <c r="D2009" s="79">
        <f>VLOOKUP($A$2002,'Nilai USP'!$B$8:$T$280,4)</f>
        <v>99</v>
      </c>
      <c r="E2009" s="79">
        <f>VLOOKUP($A$2002,'Nilai USP'!$B$8:$T$280,5)</f>
        <v>87.692307692307693</v>
      </c>
      <c r="F2009" s="79">
        <f>VLOOKUP($A$2002,'Nilai USP'!$B$8:$T$280,6)</f>
        <v>93</v>
      </c>
      <c r="G2009" s="79">
        <f>VLOOKUP($A$2002,'Nilai USP'!$B$8:$T$280,7)</f>
        <v>88</v>
      </c>
      <c r="H2009" s="79">
        <f>VLOOKUP($A$2002,'Nilai USP'!$B$8:$T$280,8)</f>
        <v>86</v>
      </c>
      <c r="I2009" s="79">
        <f>VLOOKUP($A$2002,'Nilai USP'!$B$8:$T$280,9)</f>
        <v>92</v>
      </c>
      <c r="J2009" s="79">
        <f>VLOOKUP($A$2002,'Nilai USP'!$B$8:$T$280,10)</f>
        <v>95</v>
      </c>
      <c r="K2009" s="79">
        <f>VLOOKUP($A$2002,'Nilai USP'!$B$8:$T$280,11)</f>
        <v>95</v>
      </c>
      <c r="L2009" s="79">
        <f>VLOOKUP($A$2002,'Nilai USP'!$B$8:$T$280,12)</f>
        <v>86</v>
      </c>
      <c r="M2009" s="79">
        <f>VLOOKUP($A$2002,'Nilai USP'!$B$8:$T$280,13)</f>
        <v>95.588235294117652</v>
      </c>
      <c r="N2009" s="79">
        <f>VLOOKUP($A$2002,'Nilai USP'!$B$8:$T$280,14)</f>
        <v>90</v>
      </c>
      <c r="O2009" s="79">
        <f>VLOOKUP($A$2002,'Nilai USP'!$B$8:$T$280,15)</f>
        <v>85</v>
      </c>
      <c r="P2009" s="79">
        <f>VLOOKUP($A$2002,'Nilai USP'!$B$8:$T$280,16)</f>
        <v>90</v>
      </c>
      <c r="Q2009" s="79">
        <f>VLOOKUP($A$2002,'Nilai USP'!$B$8:$T$280,17)</f>
        <v>86</v>
      </c>
      <c r="R2009" s="79">
        <f>VLOOKUP($A$2002,'Nilai USP'!$B$8:$T$280,18)</f>
        <v>87</v>
      </c>
      <c r="S2009" s="38">
        <f>SUM(D2009:R2009)</f>
        <v>1355.2805429864252</v>
      </c>
      <c r="T2009" s="38">
        <f t="shared" si="1104"/>
        <v>90.35</v>
      </c>
      <c r="U2009" s="375"/>
      <c r="V2009" s="340"/>
    </row>
    <row r="2010" spans="1:22" ht="15" customHeight="1" thickBot="1">
      <c r="A2010" s="362"/>
      <c r="B2010" s="29"/>
      <c r="C2010" s="37" t="s">
        <v>205</v>
      </c>
      <c r="D2010" s="41">
        <f t="shared" ref="D2010:R2010" si="1107">ROUND((D2008*$V$6+D2009*$V$7),0)</f>
        <v>92</v>
      </c>
      <c r="E2010" s="41">
        <f t="shared" si="1107"/>
        <v>85</v>
      </c>
      <c r="F2010" s="41">
        <f t="shared" si="1107"/>
        <v>87</v>
      </c>
      <c r="G2010" s="41">
        <f t="shared" si="1107"/>
        <v>87</v>
      </c>
      <c r="H2010" s="41">
        <f t="shared" si="1107"/>
        <v>86</v>
      </c>
      <c r="I2010" s="41">
        <f t="shared" si="1107"/>
        <v>88</v>
      </c>
      <c r="J2010" s="41">
        <f t="shared" si="1107"/>
        <v>93</v>
      </c>
      <c r="K2010" s="41">
        <f t="shared" si="1107"/>
        <v>92</v>
      </c>
      <c r="L2010" s="41">
        <f t="shared" si="1107"/>
        <v>86</v>
      </c>
      <c r="M2010" s="41">
        <f t="shared" si="1107"/>
        <v>90</v>
      </c>
      <c r="N2010" s="41">
        <f t="shared" si="1107"/>
        <v>88</v>
      </c>
      <c r="O2010" s="41">
        <f t="shared" si="1107"/>
        <v>83</v>
      </c>
      <c r="P2010" s="41">
        <f t="shared" si="1107"/>
        <v>86</v>
      </c>
      <c r="Q2010" s="41">
        <f t="shared" si="1107"/>
        <v>85</v>
      </c>
      <c r="R2010" s="41">
        <f t="shared" si="1107"/>
        <v>86</v>
      </c>
      <c r="S2010" s="41">
        <f>SUM(D2010:R2010)</f>
        <v>1314</v>
      </c>
      <c r="T2010" s="41">
        <f t="shared" si="1104"/>
        <v>87.6</v>
      </c>
      <c r="U2010" s="376"/>
      <c r="V2010" s="341"/>
    </row>
    <row r="2011" spans="1:22" ht="15" customHeight="1" thickTop="1">
      <c r="A2011" s="377">
        <v>223</v>
      </c>
      <c r="B2011" s="26"/>
      <c r="C2011" s="34" t="s">
        <v>34</v>
      </c>
      <c r="D2011" s="83">
        <f>VLOOKUP($A$2011,Raport1!$B$8:$T$280,4)</f>
        <v>79</v>
      </c>
      <c r="E2011" s="83">
        <f>VLOOKUP($A$2011,Raport1!$B$8:$T$280,5)</f>
        <v>82.5</v>
      </c>
      <c r="F2011" s="83">
        <f>VLOOKUP($A$2011,Raport1!$B$8:$T$280,6)</f>
        <v>84</v>
      </c>
      <c r="G2011" s="83">
        <f>VLOOKUP($A$2011,Raport1!$B$8:$T$280,7)</f>
        <v>81</v>
      </c>
      <c r="H2011" s="83">
        <f>VLOOKUP($A$2011,Raport1!$B$8:$T$280,8)</f>
        <v>72.5</v>
      </c>
      <c r="I2011" s="83">
        <f>VLOOKUP($A$2011,Raport1!$B$8:$T$280,9)</f>
        <v>80.5</v>
      </c>
      <c r="J2011" s="83">
        <f>VLOOKUP($A$2011,Raport1!$B$8:$T$280,10)</f>
        <v>87</v>
      </c>
      <c r="K2011" s="83">
        <f>VLOOKUP($A$2011,Raport1!$B$8:$T$280,11)</f>
        <v>82</v>
      </c>
      <c r="L2011" s="83">
        <f>VLOOKUP($A$2011,Raport1!$B$8:$T$280,12)</f>
        <v>81.5</v>
      </c>
      <c r="M2011" s="83">
        <f>VLOOKUP($A$2011,Raport1!$B$8:$T$280,13)</f>
        <v>77.5</v>
      </c>
      <c r="N2011" s="83">
        <f>VLOOKUP($A$2011,Raport1!$B$8:$T$280,14)</f>
        <v>80.5</v>
      </c>
      <c r="O2011" s="83">
        <f>VLOOKUP($A$2011,Raport1!$B$8:$T$280,15)</f>
        <v>81.5</v>
      </c>
      <c r="P2011" s="83">
        <f>VLOOKUP($A$2011,Raport1!$B$8:$T$280,16)</f>
        <v>80.5</v>
      </c>
      <c r="Q2011" s="83">
        <f>VLOOKUP($A$2011,Raport1!$B$8:$T$280,17)</f>
        <v>79.5</v>
      </c>
      <c r="R2011" s="83">
        <f>VLOOKUP($A$2011,Raport1!$B$8:$T$280,18)</f>
        <v>81</v>
      </c>
      <c r="S2011" s="80">
        <f t="shared" ref="S2011:S2016" si="1108">SUM(D2011:R2011)</f>
        <v>1210.5</v>
      </c>
      <c r="T2011" s="80">
        <f t="shared" ref="T2011:T2019" si="1109">ROUND(S2011/COUNT(D2011:R2011),2)</f>
        <v>80.7</v>
      </c>
      <c r="U2011" s="337" t="s">
        <v>203</v>
      </c>
      <c r="V2011" s="340" t="s">
        <v>33</v>
      </c>
    </row>
    <row r="2012" spans="1:22" ht="15" customHeight="1">
      <c r="A2012" s="361"/>
      <c r="B2012" s="26"/>
      <c r="C2012" s="35" t="s">
        <v>35</v>
      </c>
      <c r="D2012" s="84">
        <f>VLOOKUP($A$2011,Raport2!$B$8:$T$280,4)</f>
        <v>82</v>
      </c>
      <c r="E2012" s="84">
        <f>VLOOKUP($A$2011,Raport2!$B$8:$T$280,5)</f>
        <v>83.5</v>
      </c>
      <c r="F2012" s="84">
        <f>VLOOKUP($A$2011,Raport2!$B$8:$T$280,6)</f>
        <v>85</v>
      </c>
      <c r="G2012" s="84">
        <f>VLOOKUP($A$2011,Raport2!$B$8:$T$280,7)</f>
        <v>82</v>
      </c>
      <c r="H2012" s="84">
        <f>VLOOKUP($A$2011,Raport2!$B$8:$T$280,8)</f>
        <v>80</v>
      </c>
      <c r="I2012" s="84">
        <f>VLOOKUP($A$2011,Raport2!$B$8:$T$280,9)</f>
        <v>81.5</v>
      </c>
      <c r="J2012" s="84">
        <f>VLOOKUP($A$2011,Raport2!$B$8:$T$280,10)</f>
        <v>89</v>
      </c>
      <c r="K2012" s="84">
        <f>VLOOKUP($A$2011,Raport2!$B$8:$T$280,11)</f>
        <v>84</v>
      </c>
      <c r="L2012" s="84">
        <f>VLOOKUP($A$2011,Raport2!$B$8:$T$280,12)</f>
        <v>84</v>
      </c>
      <c r="M2012" s="84">
        <f>VLOOKUP($A$2011,Raport2!$B$8:$T$280,13)</f>
        <v>80.5</v>
      </c>
      <c r="N2012" s="84">
        <f>VLOOKUP($A$2011,Raport2!$B$8:$T$280,14)</f>
        <v>86</v>
      </c>
      <c r="O2012" s="84">
        <f>VLOOKUP($A$2011,Raport2!$B$8:$T$280,15)</f>
        <v>81.5</v>
      </c>
      <c r="P2012" s="84">
        <f>VLOOKUP($A$2011,Raport2!$B$8:$T$280,16)</f>
        <v>82.5</v>
      </c>
      <c r="Q2012" s="84">
        <f>VLOOKUP($A$2011,Raport2!$B$8:$T$280,17)</f>
        <v>81</v>
      </c>
      <c r="R2012" s="84">
        <f>VLOOKUP($A$2011,Raport2!$B$8:$T$280,18)</f>
        <v>85.5</v>
      </c>
      <c r="S2012" s="38">
        <f t="shared" si="1108"/>
        <v>1248</v>
      </c>
      <c r="T2012" s="38">
        <f t="shared" si="1109"/>
        <v>83.2</v>
      </c>
      <c r="U2012" s="375"/>
      <c r="V2012" s="340"/>
    </row>
    <row r="2013" spans="1:22" ht="15" customHeight="1">
      <c r="A2013" s="361"/>
      <c r="B2013" s="342" t="str">
        <f>VLOOKUP($A$2011,PresensiMIPA!$A$7:$W$360,7)</f>
        <v>NADYA REVANIA ROHMAN</v>
      </c>
      <c r="C2013" s="35" t="s">
        <v>22</v>
      </c>
      <c r="D2013" s="84">
        <f>VLOOKUP($A$2011,Raport3!$B$8:$T$280,4)</f>
        <v>86.5</v>
      </c>
      <c r="E2013" s="84">
        <f>VLOOKUP($A$2011,Raport3!$B$8:$T$280,5)</f>
        <v>85.5</v>
      </c>
      <c r="F2013" s="84">
        <f>VLOOKUP($A$2011,Raport3!$B$8:$T$280,6)</f>
        <v>85.5</v>
      </c>
      <c r="G2013" s="84">
        <f>VLOOKUP($A$2011,Raport3!$B$8:$T$280,7)</f>
        <v>87</v>
      </c>
      <c r="H2013" s="84">
        <f>VLOOKUP($A$2011,Raport3!$B$8:$T$280,8)</f>
        <v>88</v>
      </c>
      <c r="I2013" s="84">
        <f>VLOOKUP($A$2011,Raport3!$B$8:$T$280,9)</f>
        <v>85</v>
      </c>
      <c r="J2013" s="84">
        <f>VLOOKUP($A$2011,Raport3!$B$8:$T$280,10)</f>
        <v>88.5</v>
      </c>
      <c r="K2013" s="84">
        <f>VLOOKUP($A$2011,Raport3!$B$8:$T$280,11)</f>
        <v>83</v>
      </c>
      <c r="L2013" s="84">
        <f>VLOOKUP($A$2011,Raport3!$B$8:$T$280,12)</f>
        <v>85.5</v>
      </c>
      <c r="M2013" s="84">
        <f>VLOOKUP($A$2011,Raport3!$B$8:$T$280,13)</f>
        <v>84</v>
      </c>
      <c r="N2013" s="84">
        <f>VLOOKUP($A$2011,Raport3!$B$8:$T$280,14)</f>
        <v>84.5</v>
      </c>
      <c r="O2013" s="84">
        <f>VLOOKUP($A$2011,Raport3!$B$8:$T$280,15)</f>
        <v>85</v>
      </c>
      <c r="P2013" s="84">
        <f>VLOOKUP($A$2011,Raport3!$B$8:$T$280,16)</f>
        <v>85.5</v>
      </c>
      <c r="Q2013" s="84">
        <f>VLOOKUP($A$2011,Raport3!$B$8:$T$280,17)</f>
        <v>82</v>
      </c>
      <c r="R2013" s="84">
        <f>VLOOKUP($A$2011,Raport3!$B$8:$T$280,18)</f>
        <v>87</v>
      </c>
      <c r="S2013" s="38">
        <f t="shared" si="1108"/>
        <v>1282.5</v>
      </c>
      <c r="T2013" s="38">
        <f t="shared" si="1109"/>
        <v>85.5</v>
      </c>
      <c r="U2013" s="375"/>
      <c r="V2013" s="340"/>
    </row>
    <row r="2014" spans="1:22" ht="15" customHeight="1">
      <c r="A2014" s="361"/>
      <c r="B2014" s="342"/>
      <c r="C2014" s="35" t="s">
        <v>23</v>
      </c>
      <c r="D2014" s="84">
        <f>VLOOKUP($A$2011,Raport4!$B$8:$T$255,4)</f>
        <v>87.5</v>
      </c>
      <c r="E2014" s="84">
        <f>VLOOKUP($A$2011,Raport4!$B$8:$T$255,5)</f>
        <v>90</v>
      </c>
      <c r="F2014" s="84">
        <f>VLOOKUP($A$2011,Raport4!$B$8:$T$255,6)</f>
        <v>85.5</v>
      </c>
      <c r="G2014" s="84">
        <f>VLOOKUP($A$2011,Raport4!$B$8:$T$255,7)</f>
        <v>88</v>
      </c>
      <c r="H2014" s="84">
        <f>VLOOKUP($A$2011,Raport4!$B$8:$T$255,8)</f>
        <v>89</v>
      </c>
      <c r="I2014" s="84">
        <f>VLOOKUP($A$2011,Raport4!$B$8:$T$255,9)</f>
        <v>85</v>
      </c>
      <c r="J2014" s="84">
        <f>VLOOKUP($A$2011,Raport4!$B$8:$T$255,10)</f>
        <v>93.5</v>
      </c>
      <c r="K2014" s="84">
        <f>VLOOKUP($A$2011,Raport4!$B$8:$T$255,11)</f>
        <v>84</v>
      </c>
      <c r="L2014" s="84">
        <f>VLOOKUP($A$2011,Raport4!$B$8:$T$255,12)</f>
        <v>89</v>
      </c>
      <c r="M2014" s="84">
        <f>VLOOKUP($A$2011,Raport4!$B$8:$T$255,12)</f>
        <v>89</v>
      </c>
      <c r="N2014" s="84">
        <f>VLOOKUP($A$2011,Raport4!$B$8:$T$255,14)</f>
        <v>87.5</v>
      </c>
      <c r="O2014" s="84">
        <f>VLOOKUP($A$2011,Raport4!$B$8:$T$255,15)</f>
        <v>85</v>
      </c>
      <c r="P2014" s="84">
        <f>VLOOKUP($A$2011,Raport4!$B$8:$T$255,16)</f>
        <v>86</v>
      </c>
      <c r="Q2014" s="84">
        <f>VLOOKUP($A$2011,Raport4!$B$8:$T$255,17)</f>
        <v>81</v>
      </c>
      <c r="R2014" s="84">
        <f>VLOOKUP($A$2011,Raport4!$B$8:$T$255,18)</f>
        <v>88</v>
      </c>
      <c r="S2014" s="38">
        <f t="shared" si="1108"/>
        <v>1308</v>
      </c>
      <c r="T2014" s="38">
        <f t="shared" si="1109"/>
        <v>87.2</v>
      </c>
      <c r="U2014" s="375"/>
      <c r="V2014" s="340"/>
    </row>
    <row r="2015" spans="1:22" ht="15" customHeight="1">
      <c r="A2015" s="361"/>
      <c r="B2015" s="77" t="str">
        <f>VLOOKUP($A$2011,PresensiMIPA!$A$7:$W$360,4)</f>
        <v>3526026808040001</v>
      </c>
      <c r="C2015" s="35" t="s">
        <v>24</v>
      </c>
      <c r="D2015" s="84">
        <f>VLOOKUP($A$2011,Raport5!$B$8:$T$280,4)</f>
        <v>88</v>
      </c>
      <c r="E2015" s="84">
        <f>VLOOKUP($A$2011,Raport5!$B$8:$T$280,5)</f>
        <v>93</v>
      </c>
      <c r="F2015" s="84">
        <f>VLOOKUP($A$2011,Raport5!$B$8:$T$280,6)</f>
        <v>90.5</v>
      </c>
      <c r="G2015" s="84">
        <f>VLOOKUP($A$2011,Raport5!$B$8:$T$280,7)</f>
        <v>92</v>
      </c>
      <c r="H2015" s="84">
        <f>VLOOKUP($A$2011,Raport5!$B$8:$T$280,8)</f>
        <v>90</v>
      </c>
      <c r="I2015" s="84">
        <f>VLOOKUP($A$2011,Raport5!$B$8:$T$280,9)</f>
        <v>86</v>
      </c>
      <c r="J2015" s="84">
        <f>VLOOKUP($A$2011,Raport5!$B$8:$T$280,10)</f>
        <v>95</v>
      </c>
      <c r="K2015" s="84">
        <f>VLOOKUP($A$2011,Raport5!$B$8:$T$280,11)</f>
        <v>91</v>
      </c>
      <c r="L2015" s="84">
        <f>VLOOKUP($A$2011,Raport5!$B$8:$T$280,12)</f>
        <v>91.5</v>
      </c>
      <c r="M2015" s="84">
        <f>VLOOKUP($A$2011,Raport5!$B$8:$T$280,13)</f>
        <v>88</v>
      </c>
      <c r="N2015" s="84">
        <f>VLOOKUP($A$2011,Raport5!$B$8:$T$280,14)</f>
        <v>88.5</v>
      </c>
      <c r="O2015" s="84">
        <f>VLOOKUP($A$2011,Raport5!$B$8:$T$280,15)</f>
        <v>82.5</v>
      </c>
      <c r="P2015" s="84">
        <f>VLOOKUP($A$2011,Raport5!$B$8:$T$280,16)</f>
        <v>86</v>
      </c>
      <c r="Q2015" s="84">
        <f>VLOOKUP($A$2011,Raport5!$B$8:$T$280,17)</f>
        <v>88</v>
      </c>
      <c r="R2015" s="84">
        <f>VLOOKUP($A$2011,Raport5!$B$8:$T$280,18)</f>
        <v>89</v>
      </c>
      <c r="S2015" s="38">
        <f t="shared" si="1108"/>
        <v>1339</v>
      </c>
      <c r="T2015" s="38">
        <f t="shared" si="1109"/>
        <v>89.27</v>
      </c>
      <c r="U2015" s="375"/>
      <c r="V2015" s="340"/>
    </row>
    <row r="2016" spans="1:22" ht="15" customHeight="1">
      <c r="A2016" s="361"/>
      <c r="B2016" s="78">
        <f>VLOOKUP($A$2011,PresensiMIPA!$A$7:$W$360,2)</f>
        <v>12393</v>
      </c>
      <c r="C2016" s="35" t="s">
        <v>67</v>
      </c>
      <c r="D2016" s="84">
        <f>VLOOKUP($A$2011,Raport6!$B$8:$T$280,4)</f>
        <v>93</v>
      </c>
      <c r="E2016" s="84">
        <f>VLOOKUP($A$2011,Raport6!$B$8:$T$280,5)</f>
        <v>96</v>
      </c>
      <c r="F2016" s="84">
        <f>VLOOKUP($A$2011,Raport6!$B$8:$T$280,6)</f>
        <v>92</v>
      </c>
      <c r="G2016" s="84">
        <f>VLOOKUP($A$2011,Raport6!$B$8:$T$280,7)</f>
        <v>94</v>
      </c>
      <c r="H2016" s="84">
        <f>VLOOKUP($A$2011,Raport6!$B$8:$T$280,8)</f>
        <v>92</v>
      </c>
      <c r="I2016" s="84">
        <f>VLOOKUP($A$2011,Raport6!$B$8:$T$280,9)</f>
        <v>86.5</v>
      </c>
      <c r="J2016" s="84">
        <f>VLOOKUP($A$2011,Raport6!$B$8:$T$280,10)</f>
        <v>97</v>
      </c>
      <c r="K2016" s="84">
        <f>VLOOKUP($A$2011,Raport6!$B$8:$T$280,11)</f>
        <v>95</v>
      </c>
      <c r="L2016" s="84">
        <f>VLOOKUP($A$2011,Raport6!$B$8:$T$280,12)</f>
        <v>93</v>
      </c>
      <c r="M2016" s="84">
        <f>VLOOKUP($A$2011,Raport6!$B$8:$T$280,13)</f>
        <v>91</v>
      </c>
      <c r="N2016" s="84">
        <f>VLOOKUP($A$2011,Raport6!$B$8:$T$280,14)</f>
        <v>88.5</v>
      </c>
      <c r="O2016" s="84">
        <f>VLOOKUP($A$2011,Raport6!$B$8:$T$280,15)</f>
        <v>88.5</v>
      </c>
      <c r="P2016" s="84">
        <f>VLOOKUP($A$2011,Raport6!$B$8:$T$280,16)</f>
        <v>86</v>
      </c>
      <c r="Q2016" s="84">
        <f>VLOOKUP($A$2011,Raport6!$B$8:$T$280,17)</f>
        <v>91</v>
      </c>
      <c r="R2016" s="84">
        <f>VLOOKUP($A$2011,Raport6!$B$8:$T$280,18)</f>
        <v>89.5</v>
      </c>
      <c r="S2016" s="38">
        <f t="shared" si="1108"/>
        <v>1373</v>
      </c>
      <c r="T2016" s="38">
        <f t="shared" si="1109"/>
        <v>91.53</v>
      </c>
      <c r="U2016" s="375"/>
      <c r="V2016" s="340"/>
    </row>
    <row r="2017" spans="1:22" ht="15" customHeight="1">
      <c r="A2017" s="361"/>
      <c r="B2017" s="78" t="str">
        <f>VLOOKUP($A$2011,PresensiMIPA!$A$7:$W$360,3)</f>
        <v>0042550101</v>
      </c>
      <c r="C2017" s="28" t="s">
        <v>21</v>
      </c>
      <c r="D2017" s="40">
        <f t="shared" ref="D2017:S2017" si="1110">ROUND(((D2011+D2012+D2013+D2014+D2015+D2016)/6),2)</f>
        <v>86</v>
      </c>
      <c r="E2017" s="40">
        <f t="shared" si="1110"/>
        <v>88.42</v>
      </c>
      <c r="F2017" s="40">
        <f t="shared" si="1110"/>
        <v>87.08</v>
      </c>
      <c r="G2017" s="40">
        <f t="shared" si="1110"/>
        <v>87.33</v>
      </c>
      <c r="H2017" s="40">
        <f t="shared" si="1110"/>
        <v>85.25</v>
      </c>
      <c r="I2017" s="40">
        <f t="shared" si="1110"/>
        <v>84.08</v>
      </c>
      <c r="J2017" s="40">
        <f t="shared" si="1110"/>
        <v>91.67</v>
      </c>
      <c r="K2017" s="40">
        <f t="shared" si="1110"/>
        <v>86.5</v>
      </c>
      <c r="L2017" s="40">
        <f t="shared" si="1110"/>
        <v>87.42</v>
      </c>
      <c r="M2017" s="40">
        <f t="shared" ref="M2017" si="1111">ROUND(((M2011+M2012+M2013+M2014+M2015+M2016)/6),2)</f>
        <v>85</v>
      </c>
      <c r="N2017" s="40">
        <f t="shared" si="1110"/>
        <v>85.92</v>
      </c>
      <c r="O2017" s="40">
        <f t="shared" si="1110"/>
        <v>84</v>
      </c>
      <c r="P2017" s="40">
        <f t="shared" si="1110"/>
        <v>84.42</v>
      </c>
      <c r="Q2017" s="40">
        <f t="shared" si="1110"/>
        <v>83.75</v>
      </c>
      <c r="R2017" s="40">
        <f t="shared" si="1110"/>
        <v>86.67</v>
      </c>
      <c r="S2017" s="39">
        <f t="shared" si="1110"/>
        <v>1293.5</v>
      </c>
      <c r="T2017" s="40">
        <f t="shared" si="1109"/>
        <v>86.23</v>
      </c>
      <c r="U2017" s="375"/>
      <c r="V2017" s="340"/>
    </row>
    <row r="2018" spans="1:22" ht="15" customHeight="1">
      <c r="A2018" s="361"/>
      <c r="B2018" s="78"/>
      <c r="C2018" s="28" t="s">
        <v>206</v>
      </c>
      <c r="D2018" s="79">
        <f>VLOOKUP($A$2011,'Nilai USP'!$B$8:$T$280,4)</f>
        <v>95</v>
      </c>
      <c r="E2018" s="79">
        <f>VLOOKUP($A$2011,'Nilai USP'!$B$8:$T$280,5)</f>
        <v>85.384615384615387</v>
      </c>
      <c r="F2018" s="79">
        <f>VLOOKUP($A$2011,'Nilai USP'!$B$8:$T$280,6)</f>
        <v>93</v>
      </c>
      <c r="G2018" s="79">
        <f>VLOOKUP($A$2011,'Nilai USP'!$B$8:$T$280,7)</f>
        <v>83</v>
      </c>
      <c r="H2018" s="79">
        <f>VLOOKUP($A$2011,'Nilai USP'!$B$8:$T$280,8)</f>
        <v>87</v>
      </c>
      <c r="I2018" s="79">
        <f>VLOOKUP($A$2011,'Nilai USP'!$B$8:$T$280,9)</f>
        <v>92</v>
      </c>
      <c r="J2018" s="79">
        <f>VLOOKUP($A$2011,'Nilai USP'!$B$8:$T$280,10)</f>
        <v>96</v>
      </c>
      <c r="K2018" s="79">
        <f>VLOOKUP($A$2011,'Nilai USP'!$B$8:$T$280,11)</f>
        <v>96</v>
      </c>
      <c r="L2018" s="79">
        <f>VLOOKUP($A$2011,'Nilai USP'!$B$8:$T$280,12)</f>
        <v>87</v>
      </c>
      <c r="M2018" s="79">
        <f>VLOOKUP($A$2011,'Nilai USP'!$B$8:$T$280,13)</f>
        <v>92.941176470588232</v>
      </c>
      <c r="N2018" s="79">
        <f>VLOOKUP($A$2011,'Nilai USP'!$B$8:$T$280,14)</f>
        <v>85</v>
      </c>
      <c r="O2018" s="79">
        <f>VLOOKUP($A$2011,'Nilai USP'!$B$8:$T$280,15)</f>
        <v>90</v>
      </c>
      <c r="P2018" s="79">
        <f>VLOOKUP($A$2011,'Nilai USP'!$B$8:$T$280,16)</f>
        <v>87</v>
      </c>
      <c r="Q2018" s="79">
        <f>VLOOKUP($A$2011,'Nilai USP'!$B$8:$T$280,17)</f>
        <v>80</v>
      </c>
      <c r="R2018" s="79">
        <f>VLOOKUP($A$2011,'Nilai USP'!$B$8:$T$280,18)</f>
        <v>89</v>
      </c>
      <c r="S2018" s="38">
        <f>SUM(D2018:R2018)</f>
        <v>1338.3257918552035</v>
      </c>
      <c r="T2018" s="38">
        <f t="shared" si="1109"/>
        <v>89.22</v>
      </c>
      <c r="U2018" s="375"/>
      <c r="V2018" s="340"/>
    </row>
    <row r="2019" spans="1:22" ht="15" customHeight="1" thickBot="1">
      <c r="A2019" s="362"/>
      <c r="B2019" s="29"/>
      <c r="C2019" s="37" t="s">
        <v>205</v>
      </c>
      <c r="D2019" s="41">
        <f t="shared" ref="D2019:R2019" si="1112">ROUND((D2017*$V$6+D2018*$V$7),0)</f>
        <v>91</v>
      </c>
      <c r="E2019" s="41">
        <f t="shared" si="1112"/>
        <v>87</v>
      </c>
      <c r="F2019" s="41">
        <f t="shared" si="1112"/>
        <v>90</v>
      </c>
      <c r="G2019" s="41">
        <f t="shared" si="1112"/>
        <v>85</v>
      </c>
      <c r="H2019" s="41">
        <f t="shared" si="1112"/>
        <v>86</v>
      </c>
      <c r="I2019" s="41">
        <f t="shared" si="1112"/>
        <v>88</v>
      </c>
      <c r="J2019" s="41">
        <f t="shared" si="1112"/>
        <v>94</v>
      </c>
      <c r="K2019" s="41">
        <f t="shared" si="1112"/>
        <v>91</v>
      </c>
      <c r="L2019" s="41">
        <f t="shared" si="1112"/>
        <v>87</v>
      </c>
      <c r="M2019" s="41">
        <f t="shared" si="1112"/>
        <v>89</v>
      </c>
      <c r="N2019" s="41">
        <f t="shared" si="1112"/>
        <v>85</v>
      </c>
      <c r="O2019" s="41">
        <f t="shared" si="1112"/>
        <v>87</v>
      </c>
      <c r="P2019" s="41">
        <f t="shared" si="1112"/>
        <v>86</v>
      </c>
      <c r="Q2019" s="41">
        <f t="shared" si="1112"/>
        <v>82</v>
      </c>
      <c r="R2019" s="41">
        <f t="shared" si="1112"/>
        <v>88</v>
      </c>
      <c r="S2019" s="41">
        <f>SUM(D2019:R2019)</f>
        <v>1316</v>
      </c>
      <c r="T2019" s="41">
        <f t="shared" si="1109"/>
        <v>87.73</v>
      </c>
      <c r="U2019" s="376"/>
      <c r="V2019" s="341"/>
    </row>
    <row r="2020" spans="1:22" ht="15" customHeight="1" thickTop="1">
      <c r="A2020" s="377">
        <v>224</v>
      </c>
      <c r="B2020" s="26"/>
      <c r="C2020" s="34" t="s">
        <v>34</v>
      </c>
      <c r="D2020" s="83">
        <f>VLOOKUP($A$2020,Raport1!$B$8:$T$280,4)</f>
        <v>78</v>
      </c>
      <c r="E2020" s="83">
        <f>VLOOKUP($A$2020,Raport1!$B$8:$T$280,5)</f>
        <v>78</v>
      </c>
      <c r="F2020" s="83">
        <f>VLOOKUP($A$2020,Raport1!$B$8:$T$280,6)</f>
        <v>81.5</v>
      </c>
      <c r="G2020" s="83">
        <f>VLOOKUP($A$2020,Raport1!$B$8:$T$280,7)</f>
        <v>80</v>
      </c>
      <c r="H2020" s="83">
        <f>VLOOKUP($A$2020,Raport1!$B$8:$T$280,8)</f>
        <v>70</v>
      </c>
      <c r="I2020" s="83">
        <f>VLOOKUP($A$2020,Raport1!$B$8:$T$280,9)</f>
        <v>78.5</v>
      </c>
      <c r="J2020" s="83">
        <f>VLOOKUP($A$2020,Raport1!$B$8:$T$280,10)</f>
        <v>81</v>
      </c>
      <c r="K2020" s="83">
        <f>VLOOKUP($A$2020,Raport1!$B$8:$T$280,11)</f>
        <v>84</v>
      </c>
      <c r="L2020" s="83">
        <f>VLOOKUP($A$2020,Raport1!$B$8:$T$280,12)</f>
        <v>80.5</v>
      </c>
      <c r="M2020" s="83">
        <f>VLOOKUP($A$2020,Raport1!$B$8:$T$280,13)</f>
        <v>75</v>
      </c>
      <c r="N2020" s="83">
        <f>VLOOKUP($A$2020,Raport1!$B$8:$T$280,14)</f>
        <v>78</v>
      </c>
      <c r="O2020" s="83">
        <f>VLOOKUP($A$2020,Raport1!$B$8:$T$280,15)</f>
        <v>76</v>
      </c>
      <c r="P2020" s="83">
        <f>VLOOKUP($A$2020,Raport1!$B$8:$T$280,16)</f>
        <v>81</v>
      </c>
      <c r="Q2020" s="83">
        <f>VLOOKUP($A$2020,Raport1!$B$8:$T$280,17)</f>
        <v>79</v>
      </c>
      <c r="R2020" s="83">
        <f>VLOOKUP($A$2020,Raport1!$B$8:$T$280,18)</f>
        <v>80.5</v>
      </c>
      <c r="S2020" s="80">
        <f t="shared" ref="S2020:S2025" si="1113">SUM(D2020:R2020)</f>
        <v>1181</v>
      </c>
      <c r="T2020" s="80">
        <f t="shared" ref="T2020:T2028" si="1114">ROUND(S2020/COUNT(D2020:R2020),2)</f>
        <v>78.73</v>
      </c>
      <c r="U2020" s="337" t="s">
        <v>203</v>
      </c>
      <c r="V2020" s="340" t="s">
        <v>33</v>
      </c>
    </row>
    <row r="2021" spans="1:22" ht="15" customHeight="1">
      <c r="A2021" s="361"/>
      <c r="B2021" s="26"/>
      <c r="C2021" s="35" t="s">
        <v>35</v>
      </c>
      <c r="D2021" s="84">
        <f>VLOOKUP($A$2020,Raport2!$B$8:$T$280,4)</f>
        <v>81</v>
      </c>
      <c r="E2021" s="84">
        <f>VLOOKUP($A$2020,Raport2!$B$8:$T$280,5)</f>
        <v>79</v>
      </c>
      <c r="F2021" s="84">
        <f>VLOOKUP($A$2020,Raport2!$B$8:$T$280,6)</f>
        <v>79</v>
      </c>
      <c r="G2021" s="84">
        <f>VLOOKUP($A$2020,Raport2!$B$8:$T$280,7)</f>
        <v>82</v>
      </c>
      <c r="H2021" s="84">
        <f>VLOOKUP($A$2020,Raport2!$B$8:$T$280,8)</f>
        <v>78</v>
      </c>
      <c r="I2021" s="84">
        <f>VLOOKUP($A$2020,Raport2!$B$8:$T$280,9)</f>
        <v>79.5</v>
      </c>
      <c r="J2021" s="84">
        <f>VLOOKUP($A$2020,Raport2!$B$8:$T$280,10)</f>
        <v>85</v>
      </c>
      <c r="K2021" s="84">
        <f>VLOOKUP($A$2020,Raport2!$B$8:$T$280,11)</f>
        <v>86</v>
      </c>
      <c r="L2021" s="84">
        <f>VLOOKUP($A$2020,Raport2!$B$8:$T$280,12)</f>
        <v>82</v>
      </c>
      <c r="M2021" s="84">
        <f>VLOOKUP($A$2020,Raport2!$B$8:$T$280,13)</f>
        <v>80.5</v>
      </c>
      <c r="N2021" s="84">
        <f>VLOOKUP($A$2020,Raport2!$B$8:$T$280,14)</f>
        <v>84.5</v>
      </c>
      <c r="O2021" s="84">
        <f>VLOOKUP($A$2020,Raport2!$B$8:$T$280,15)</f>
        <v>76.5</v>
      </c>
      <c r="P2021" s="84">
        <f>VLOOKUP($A$2020,Raport2!$B$8:$T$280,16)</f>
        <v>81.5</v>
      </c>
      <c r="Q2021" s="84">
        <f>VLOOKUP($A$2020,Raport2!$B$8:$T$280,17)</f>
        <v>79</v>
      </c>
      <c r="R2021" s="84">
        <f>VLOOKUP($A$2020,Raport2!$B$8:$T$280,18)</f>
        <v>82.5</v>
      </c>
      <c r="S2021" s="38">
        <f t="shared" si="1113"/>
        <v>1216</v>
      </c>
      <c r="T2021" s="38">
        <f t="shared" si="1114"/>
        <v>81.069999999999993</v>
      </c>
      <c r="U2021" s="375"/>
      <c r="V2021" s="340"/>
    </row>
    <row r="2022" spans="1:22" ht="15" customHeight="1">
      <c r="A2022" s="361"/>
      <c r="B2022" s="342" t="str">
        <f>VLOOKUP($A$2020,PresensiMIPA!$A$7:$W$360,7)</f>
        <v>NOVIAN WAHYU NUGROHO</v>
      </c>
      <c r="C2022" s="35" t="s">
        <v>22</v>
      </c>
      <c r="D2022" s="84">
        <f>VLOOKUP($A$2020,Raport3!$B$8:$T$280,4)</f>
        <v>81.5</v>
      </c>
      <c r="E2022" s="84">
        <f>VLOOKUP($A$2020,Raport3!$B$8:$T$280,5)</f>
        <v>77.5</v>
      </c>
      <c r="F2022" s="84">
        <f>VLOOKUP($A$2020,Raport3!$B$8:$T$280,6)</f>
        <v>81</v>
      </c>
      <c r="G2022" s="84">
        <f>VLOOKUP($A$2020,Raport3!$B$8:$T$280,7)</f>
        <v>82</v>
      </c>
      <c r="H2022" s="84">
        <f>VLOOKUP($A$2020,Raport3!$B$8:$T$280,8)</f>
        <v>90</v>
      </c>
      <c r="I2022" s="84">
        <f>VLOOKUP($A$2020,Raport3!$B$8:$T$280,9)</f>
        <v>84.5</v>
      </c>
      <c r="J2022" s="84">
        <f>VLOOKUP($A$2020,Raport3!$B$8:$T$280,10)</f>
        <v>84</v>
      </c>
      <c r="K2022" s="84">
        <f>VLOOKUP($A$2020,Raport3!$B$8:$T$280,11)</f>
        <v>85.5</v>
      </c>
      <c r="L2022" s="84">
        <f>VLOOKUP($A$2020,Raport3!$B$8:$T$280,12)</f>
        <v>79.5</v>
      </c>
      <c r="M2022" s="84">
        <f>VLOOKUP($A$2020,Raport3!$B$8:$T$280,13)</f>
        <v>76</v>
      </c>
      <c r="N2022" s="84">
        <f>VLOOKUP($A$2020,Raport3!$B$8:$T$280,14)</f>
        <v>83.5</v>
      </c>
      <c r="O2022" s="84">
        <f>VLOOKUP($A$2020,Raport3!$B$8:$T$280,15)</f>
        <v>76</v>
      </c>
      <c r="P2022" s="84">
        <f>VLOOKUP($A$2020,Raport3!$B$8:$T$280,16)</f>
        <v>74.5</v>
      </c>
      <c r="Q2022" s="84">
        <f>VLOOKUP($A$2020,Raport3!$B$8:$T$280,17)</f>
        <v>82</v>
      </c>
      <c r="R2022" s="84">
        <f>VLOOKUP($A$2020,Raport3!$B$8:$T$280,18)</f>
        <v>82.5</v>
      </c>
      <c r="S2022" s="38">
        <f t="shared" si="1113"/>
        <v>1220</v>
      </c>
      <c r="T2022" s="38">
        <f t="shared" si="1114"/>
        <v>81.33</v>
      </c>
      <c r="U2022" s="375"/>
      <c r="V2022" s="340"/>
    </row>
    <row r="2023" spans="1:22" ht="15" customHeight="1">
      <c r="A2023" s="361"/>
      <c r="B2023" s="342"/>
      <c r="C2023" s="35" t="s">
        <v>23</v>
      </c>
      <c r="D2023" s="84">
        <f>VLOOKUP($A$2020,Raport4!$B$8:$T$255,4)</f>
        <v>79</v>
      </c>
      <c r="E2023" s="84">
        <f>VLOOKUP($A$2020,Raport4!$B$8:$T$255,5)</f>
        <v>77.5</v>
      </c>
      <c r="F2023" s="84">
        <f>VLOOKUP($A$2020,Raport4!$B$8:$T$255,6)</f>
        <v>76.5</v>
      </c>
      <c r="G2023" s="84">
        <f>VLOOKUP($A$2020,Raport4!$B$8:$T$255,7)</f>
        <v>54</v>
      </c>
      <c r="H2023" s="84">
        <f>VLOOKUP($A$2020,Raport4!$B$8:$T$255,8)</f>
        <v>89</v>
      </c>
      <c r="I2023" s="84">
        <f>VLOOKUP($A$2020,Raport4!$B$8:$T$255,9)</f>
        <v>84.5</v>
      </c>
      <c r="J2023" s="84">
        <f>VLOOKUP($A$2020,Raport4!$B$8:$T$255,10)</f>
        <v>78.5</v>
      </c>
      <c r="K2023" s="84">
        <f>VLOOKUP($A$2020,Raport4!$B$8:$T$255,11)</f>
        <v>87</v>
      </c>
      <c r="L2023" s="84">
        <f>VLOOKUP($A$2020,Raport4!$B$8:$T$255,12)</f>
        <v>79.5</v>
      </c>
      <c r="M2023" s="84">
        <f>VLOOKUP($A$2020,Raport4!$B$8:$T$255,12)</f>
        <v>79.5</v>
      </c>
      <c r="N2023" s="84">
        <f>VLOOKUP($A$2020,Raport4!$B$8:$T$255,14)</f>
        <v>81</v>
      </c>
      <c r="O2023" s="84">
        <f>VLOOKUP($A$2020,Raport4!$B$8:$T$255,15)</f>
        <v>76.5</v>
      </c>
      <c r="P2023" s="84">
        <f>VLOOKUP($A$2020,Raport4!$B$8:$T$255,16)</f>
        <v>78.5</v>
      </c>
      <c r="Q2023" s="84">
        <f>VLOOKUP($A$2020,Raport4!$B$8:$T$255,17)</f>
        <v>81</v>
      </c>
      <c r="R2023" s="84">
        <f>VLOOKUP($A$2020,Raport4!$B$8:$T$255,18)</f>
        <v>69</v>
      </c>
      <c r="S2023" s="38">
        <f t="shared" si="1113"/>
        <v>1171</v>
      </c>
      <c r="T2023" s="38">
        <f t="shared" si="1114"/>
        <v>78.069999999999993</v>
      </c>
      <c r="U2023" s="375"/>
      <c r="V2023" s="340"/>
    </row>
    <row r="2024" spans="1:22" ht="15" customHeight="1">
      <c r="A2024" s="361"/>
      <c r="B2024" s="77" t="str">
        <f>VLOOKUP($A$2020,PresensiMIPA!$A$7:$W$360,4)</f>
        <v>3578102711030008</v>
      </c>
      <c r="C2024" s="35" t="s">
        <v>24</v>
      </c>
      <c r="D2024" s="84">
        <f>VLOOKUP($A$2020,Raport5!$B$8:$T$280,4)</f>
        <v>75</v>
      </c>
      <c r="E2024" s="84">
        <f>VLOOKUP($A$2020,Raport5!$B$8:$T$280,5)</f>
        <v>77.5</v>
      </c>
      <c r="F2024" s="84">
        <f>VLOOKUP($A$2020,Raport5!$B$8:$T$280,6)</f>
        <v>70</v>
      </c>
      <c r="G2024" s="84">
        <f>VLOOKUP($A$2020,Raport5!$B$8:$T$280,7)</f>
        <v>75</v>
      </c>
      <c r="H2024" s="84">
        <f>VLOOKUP($A$2020,Raport5!$B$8:$T$280,8)</f>
        <v>88</v>
      </c>
      <c r="I2024" s="84">
        <f>VLOOKUP($A$2020,Raport5!$B$8:$T$280,9)</f>
        <v>86</v>
      </c>
      <c r="J2024" s="84">
        <f>VLOOKUP($A$2020,Raport5!$B$8:$T$280,10)</f>
        <v>87.5</v>
      </c>
      <c r="K2024" s="84">
        <f>VLOOKUP($A$2020,Raport5!$B$8:$T$280,11)</f>
        <v>86</v>
      </c>
      <c r="L2024" s="84">
        <f>VLOOKUP($A$2020,Raport5!$B$8:$T$280,12)</f>
        <v>80</v>
      </c>
      <c r="M2024" s="84">
        <f>VLOOKUP($A$2020,Raport5!$B$8:$T$280,13)</f>
        <v>73</v>
      </c>
      <c r="N2024" s="84">
        <f>VLOOKUP($A$2020,Raport5!$B$8:$T$280,14)</f>
        <v>83</v>
      </c>
      <c r="O2024" s="84">
        <f>VLOOKUP($A$2020,Raport5!$B$8:$T$280,15)</f>
        <v>81.5</v>
      </c>
      <c r="P2024" s="84">
        <f>VLOOKUP($A$2020,Raport5!$B$8:$T$280,16)</f>
        <v>78.5</v>
      </c>
      <c r="Q2024" s="84">
        <f>VLOOKUP($A$2020,Raport5!$B$8:$T$280,17)</f>
        <v>78</v>
      </c>
      <c r="R2024" s="84">
        <f>VLOOKUP($A$2020,Raport5!$B$8:$T$280,18)</f>
        <v>60</v>
      </c>
      <c r="S2024" s="38">
        <f t="shared" si="1113"/>
        <v>1179</v>
      </c>
      <c r="T2024" s="38">
        <f t="shared" si="1114"/>
        <v>78.599999999999994</v>
      </c>
      <c r="U2024" s="375"/>
      <c r="V2024" s="340"/>
    </row>
    <row r="2025" spans="1:22" ht="15" customHeight="1">
      <c r="A2025" s="361"/>
      <c r="B2025" s="78">
        <f>VLOOKUP($A$2020,PresensiMIPA!$A$7:$W$360,2)</f>
        <v>12404</v>
      </c>
      <c r="C2025" s="35" t="s">
        <v>67</v>
      </c>
      <c r="D2025" s="84">
        <f>VLOOKUP($A$2020,Raport6!$B$8:$T$280,4)</f>
        <v>81.5</v>
      </c>
      <c r="E2025" s="84">
        <f>VLOOKUP($A$2020,Raport6!$B$8:$T$280,5)</f>
        <v>82.5</v>
      </c>
      <c r="F2025" s="84">
        <f>VLOOKUP($A$2020,Raport6!$B$8:$T$280,6)</f>
        <v>77.5</v>
      </c>
      <c r="G2025" s="84">
        <f>VLOOKUP($A$2020,Raport6!$B$8:$T$280,7)</f>
        <v>80</v>
      </c>
      <c r="H2025" s="84">
        <f>VLOOKUP($A$2020,Raport6!$B$8:$T$280,8)</f>
        <v>90</v>
      </c>
      <c r="I2025" s="84">
        <f>VLOOKUP($A$2020,Raport6!$B$8:$T$280,9)</f>
        <v>86.5</v>
      </c>
      <c r="J2025" s="84">
        <f>VLOOKUP($A$2020,Raport6!$B$8:$T$280,10)</f>
        <v>91</v>
      </c>
      <c r="K2025" s="84">
        <f>VLOOKUP($A$2020,Raport6!$B$8:$T$280,11)</f>
        <v>95</v>
      </c>
      <c r="L2025" s="84">
        <f>VLOOKUP($A$2020,Raport6!$B$8:$T$280,12)</f>
        <v>82</v>
      </c>
      <c r="M2025" s="84">
        <f>VLOOKUP($A$2020,Raport6!$B$8:$T$280,13)</f>
        <v>77</v>
      </c>
      <c r="N2025" s="84">
        <f>VLOOKUP($A$2020,Raport6!$B$8:$T$280,14)</f>
        <v>85</v>
      </c>
      <c r="O2025" s="84">
        <f>VLOOKUP($A$2020,Raport6!$B$8:$T$280,15)</f>
        <v>83.5</v>
      </c>
      <c r="P2025" s="84">
        <f>VLOOKUP($A$2020,Raport6!$B$8:$T$280,16)</f>
        <v>78.5</v>
      </c>
      <c r="Q2025" s="84">
        <f>VLOOKUP($A$2020,Raport6!$B$8:$T$280,17)</f>
        <v>81</v>
      </c>
      <c r="R2025" s="84">
        <f>VLOOKUP($A$2020,Raport6!$B$8:$T$280,18)</f>
        <v>75</v>
      </c>
      <c r="S2025" s="38">
        <f t="shared" si="1113"/>
        <v>1246</v>
      </c>
      <c r="T2025" s="38">
        <f t="shared" si="1114"/>
        <v>83.07</v>
      </c>
      <c r="U2025" s="375"/>
      <c r="V2025" s="340"/>
    </row>
    <row r="2026" spans="1:22" ht="15" customHeight="1">
      <c r="A2026" s="361"/>
      <c r="B2026" s="78" t="str">
        <f>VLOOKUP($A$2020,PresensiMIPA!$A$7:$W$360,3)</f>
        <v>0037651390</v>
      </c>
      <c r="C2026" s="28" t="s">
        <v>21</v>
      </c>
      <c r="D2026" s="40">
        <f t="shared" ref="D2026:S2026" si="1115">ROUND(((D2020+D2021+D2022+D2023+D2024+D2025)/6),2)</f>
        <v>79.33</v>
      </c>
      <c r="E2026" s="40">
        <f t="shared" si="1115"/>
        <v>78.67</v>
      </c>
      <c r="F2026" s="40">
        <f t="shared" si="1115"/>
        <v>77.58</v>
      </c>
      <c r="G2026" s="40">
        <f t="shared" si="1115"/>
        <v>75.5</v>
      </c>
      <c r="H2026" s="40">
        <f t="shared" si="1115"/>
        <v>84.17</v>
      </c>
      <c r="I2026" s="40">
        <f t="shared" si="1115"/>
        <v>83.25</v>
      </c>
      <c r="J2026" s="40">
        <f t="shared" si="1115"/>
        <v>84.5</v>
      </c>
      <c r="K2026" s="40">
        <f t="shared" si="1115"/>
        <v>87.25</v>
      </c>
      <c r="L2026" s="40">
        <f t="shared" si="1115"/>
        <v>80.58</v>
      </c>
      <c r="M2026" s="40">
        <f t="shared" ref="M2026" si="1116">ROUND(((M2020+M2021+M2022+M2023+M2024+M2025)/6),2)</f>
        <v>76.83</v>
      </c>
      <c r="N2026" s="40">
        <f t="shared" si="1115"/>
        <v>82.5</v>
      </c>
      <c r="O2026" s="40">
        <f t="shared" si="1115"/>
        <v>78.33</v>
      </c>
      <c r="P2026" s="40">
        <f t="shared" si="1115"/>
        <v>78.75</v>
      </c>
      <c r="Q2026" s="40">
        <f t="shared" si="1115"/>
        <v>80</v>
      </c>
      <c r="R2026" s="40">
        <f t="shared" si="1115"/>
        <v>74.92</v>
      </c>
      <c r="S2026" s="39">
        <f t="shared" si="1115"/>
        <v>1202.17</v>
      </c>
      <c r="T2026" s="40">
        <f t="shared" si="1114"/>
        <v>80.14</v>
      </c>
      <c r="U2026" s="375"/>
      <c r="V2026" s="340"/>
    </row>
    <row r="2027" spans="1:22" ht="15" customHeight="1">
      <c r="A2027" s="361"/>
      <c r="B2027" s="78"/>
      <c r="C2027" s="28" t="s">
        <v>206</v>
      </c>
      <c r="D2027" s="79">
        <f>VLOOKUP($A$2020,'Nilai USP'!$B$8:$T$280,4)</f>
        <v>93</v>
      </c>
      <c r="E2027" s="79">
        <f>VLOOKUP($A$2020,'Nilai USP'!$B$8:$T$280,5)</f>
        <v>85.384615384615387</v>
      </c>
      <c r="F2027" s="79">
        <f>VLOOKUP($A$2020,'Nilai USP'!$B$8:$T$280,6)</f>
        <v>91</v>
      </c>
      <c r="G2027" s="79">
        <f>VLOOKUP($A$2020,'Nilai USP'!$B$8:$T$280,7)</f>
        <v>86</v>
      </c>
      <c r="H2027" s="79">
        <f>VLOOKUP($A$2020,'Nilai USP'!$B$8:$T$280,8)</f>
        <v>82</v>
      </c>
      <c r="I2027" s="79">
        <f>VLOOKUP($A$2020,'Nilai USP'!$B$8:$T$280,9)</f>
        <v>90</v>
      </c>
      <c r="J2027" s="79">
        <f>VLOOKUP($A$2020,'Nilai USP'!$B$8:$T$280,10)</f>
        <v>89</v>
      </c>
      <c r="K2027" s="79">
        <f>VLOOKUP($A$2020,'Nilai USP'!$B$8:$T$280,11)</f>
        <v>95</v>
      </c>
      <c r="L2027" s="79">
        <f>VLOOKUP($A$2020,'Nilai USP'!$B$8:$T$280,12)</f>
        <v>85</v>
      </c>
      <c r="M2027" s="79">
        <f>VLOOKUP($A$2020,'Nilai USP'!$B$8:$T$280,13)</f>
        <v>92.941176470588232</v>
      </c>
      <c r="N2027" s="79">
        <f>VLOOKUP($A$2020,'Nilai USP'!$B$8:$T$280,14)</f>
        <v>88</v>
      </c>
      <c r="O2027" s="79">
        <f>VLOOKUP($A$2020,'Nilai USP'!$B$8:$T$280,15)</f>
        <v>78</v>
      </c>
      <c r="P2027" s="79">
        <f>VLOOKUP($A$2020,'Nilai USP'!$B$8:$T$280,16)</f>
        <v>84</v>
      </c>
      <c r="Q2027" s="79">
        <f>VLOOKUP($A$2020,'Nilai USP'!$B$8:$T$280,17)</f>
        <v>82</v>
      </c>
      <c r="R2027" s="79">
        <f>VLOOKUP($A$2020,'Nilai USP'!$B$8:$T$280,18)</f>
        <v>87</v>
      </c>
      <c r="S2027" s="38">
        <f>SUM(D2027:R2027)</f>
        <v>1308.3257918552035</v>
      </c>
      <c r="T2027" s="38">
        <f t="shared" si="1114"/>
        <v>87.22</v>
      </c>
      <c r="U2027" s="375"/>
      <c r="V2027" s="340"/>
    </row>
    <row r="2028" spans="1:22" ht="15" customHeight="1" thickBot="1">
      <c r="A2028" s="362"/>
      <c r="B2028" s="29"/>
      <c r="C2028" s="37" t="s">
        <v>205</v>
      </c>
      <c r="D2028" s="41">
        <f t="shared" ref="D2028:R2028" si="1117">ROUND((D2026*$V$6+D2027*$V$7),0)</f>
        <v>86</v>
      </c>
      <c r="E2028" s="41">
        <f t="shared" si="1117"/>
        <v>82</v>
      </c>
      <c r="F2028" s="41">
        <f t="shared" si="1117"/>
        <v>84</v>
      </c>
      <c r="G2028" s="41">
        <f t="shared" si="1117"/>
        <v>81</v>
      </c>
      <c r="H2028" s="41">
        <f t="shared" si="1117"/>
        <v>83</v>
      </c>
      <c r="I2028" s="41">
        <f t="shared" si="1117"/>
        <v>87</v>
      </c>
      <c r="J2028" s="41">
        <f t="shared" si="1117"/>
        <v>87</v>
      </c>
      <c r="K2028" s="41">
        <f t="shared" si="1117"/>
        <v>91</v>
      </c>
      <c r="L2028" s="41">
        <f t="shared" si="1117"/>
        <v>83</v>
      </c>
      <c r="M2028" s="41">
        <f t="shared" si="1117"/>
        <v>85</v>
      </c>
      <c r="N2028" s="41">
        <f t="shared" si="1117"/>
        <v>85</v>
      </c>
      <c r="O2028" s="41">
        <f t="shared" si="1117"/>
        <v>78</v>
      </c>
      <c r="P2028" s="41">
        <f t="shared" si="1117"/>
        <v>81</v>
      </c>
      <c r="Q2028" s="41">
        <f t="shared" si="1117"/>
        <v>81</v>
      </c>
      <c r="R2028" s="41">
        <f t="shared" si="1117"/>
        <v>81</v>
      </c>
      <c r="S2028" s="41">
        <f>SUM(D2028:R2028)</f>
        <v>1255</v>
      </c>
      <c r="T2028" s="41">
        <f t="shared" si="1114"/>
        <v>83.67</v>
      </c>
      <c r="U2028" s="376"/>
      <c r="V2028" s="341"/>
    </row>
    <row r="2029" spans="1:22" ht="15" customHeight="1" thickTop="1">
      <c r="A2029" s="377">
        <v>225</v>
      </c>
      <c r="B2029" s="26"/>
      <c r="C2029" s="34" t="s">
        <v>34</v>
      </c>
      <c r="D2029" s="83">
        <f>VLOOKUP($A$2029,Raport1!$B$8:$T$280,4)</f>
        <v>79.5</v>
      </c>
      <c r="E2029" s="83">
        <f>VLOOKUP($A$2029,Raport1!$B$8:$T$280,5)</f>
        <v>82.5</v>
      </c>
      <c r="F2029" s="83">
        <f>VLOOKUP($A$2029,Raport1!$B$8:$T$280,6)</f>
        <v>84</v>
      </c>
      <c r="G2029" s="83">
        <f>VLOOKUP($A$2029,Raport1!$B$8:$T$280,7)</f>
        <v>82.5</v>
      </c>
      <c r="H2029" s="83">
        <f>VLOOKUP($A$2029,Raport1!$B$8:$T$280,8)</f>
        <v>72.5</v>
      </c>
      <c r="I2029" s="83">
        <f>VLOOKUP($A$2029,Raport1!$B$8:$T$280,9)</f>
        <v>78</v>
      </c>
      <c r="J2029" s="83">
        <f>VLOOKUP($A$2029,Raport1!$B$8:$T$280,10)</f>
        <v>87</v>
      </c>
      <c r="K2029" s="83">
        <f>VLOOKUP($A$2029,Raport1!$B$8:$T$280,11)</f>
        <v>81</v>
      </c>
      <c r="L2029" s="83">
        <f>VLOOKUP($A$2029,Raport1!$B$8:$T$280,12)</f>
        <v>83</v>
      </c>
      <c r="M2029" s="83">
        <f>VLOOKUP($A$2029,Raport1!$B$8:$T$280,13)</f>
        <v>78.5</v>
      </c>
      <c r="N2029" s="83">
        <f>VLOOKUP($A$2029,Raport1!$B$8:$T$280,14)</f>
        <v>82.5</v>
      </c>
      <c r="O2029" s="83">
        <f>VLOOKUP($A$2029,Raport1!$B$8:$T$280,15)</f>
        <v>82</v>
      </c>
      <c r="P2029" s="83">
        <f>VLOOKUP($A$2029,Raport1!$B$8:$T$280,16)</f>
        <v>81.5</v>
      </c>
      <c r="Q2029" s="83">
        <f>VLOOKUP($A$2029,Raport1!$B$8:$T$280,17)</f>
        <v>81.5</v>
      </c>
      <c r="R2029" s="83">
        <f>VLOOKUP($A$2029,Raport1!$B$8:$T$280,18)</f>
        <v>80.5</v>
      </c>
      <c r="S2029" s="80">
        <f t="shared" ref="S2029:S2034" si="1118">SUM(D2029:R2029)</f>
        <v>1216.5</v>
      </c>
      <c r="T2029" s="80">
        <f t="shared" ref="T2029:T2037" si="1119">ROUND(S2029/COUNT(D2029:R2029),2)</f>
        <v>81.099999999999994</v>
      </c>
      <c r="U2029" s="337" t="s">
        <v>203</v>
      </c>
      <c r="V2029" s="340" t="s">
        <v>33</v>
      </c>
    </row>
    <row r="2030" spans="1:22" ht="15" customHeight="1">
      <c r="A2030" s="361"/>
      <c r="B2030" s="26"/>
      <c r="C2030" s="35" t="s">
        <v>35</v>
      </c>
      <c r="D2030" s="84">
        <f>VLOOKUP($A$2029,Raport2!$B$8:$T$280,4)</f>
        <v>82</v>
      </c>
      <c r="E2030" s="84">
        <f>VLOOKUP($A$2029,Raport2!$B$8:$T$280,5)</f>
        <v>85.5</v>
      </c>
      <c r="F2030" s="84">
        <f>VLOOKUP($A$2029,Raport2!$B$8:$T$280,6)</f>
        <v>85</v>
      </c>
      <c r="G2030" s="84">
        <f>VLOOKUP($A$2029,Raport2!$B$8:$T$280,7)</f>
        <v>84</v>
      </c>
      <c r="H2030" s="84">
        <f>VLOOKUP($A$2029,Raport2!$B$8:$T$280,8)</f>
        <v>80</v>
      </c>
      <c r="I2030" s="84">
        <f>VLOOKUP($A$2029,Raport2!$B$8:$T$280,9)</f>
        <v>79</v>
      </c>
      <c r="J2030" s="84">
        <f>VLOOKUP($A$2029,Raport2!$B$8:$T$280,10)</f>
        <v>90</v>
      </c>
      <c r="K2030" s="84">
        <f>VLOOKUP($A$2029,Raport2!$B$8:$T$280,11)</f>
        <v>82.5</v>
      </c>
      <c r="L2030" s="84">
        <f>VLOOKUP($A$2029,Raport2!$B$8:$T$280,12)</f>
        <v>84.5</v>
      </c>
      <c r="M2030" s="84">
        <f>VLOOKUP($A$2029,Raport2!$B$8:$T$280,13)</f>
        <v>80</v>
      </c>
      <c r="N2030" s="84">
        <f>VLOOKUP($A$2029,Raport2!$B$8:$T$280,14)</f>
        <v>87</v>
      </c>
      <c r="O2030" s="84">
        <f>VLOOKUP($A$2029,Raport2!$B$8:$T$280,15)</f>
        <v>83</v>
      </c>
      <c r="P2030" s="84">
        <f>VLOOKUP($A$2029,Raport2!$B$8:$T$280,16)</f>
        <v>83</v>
      </c>
      <c r="Q2030" s="84">
        <f>VLOOKUP($A$2029,Raport2!$B$8:$T$280,17)</f>
        <v>84</v>
      </c>
      <c r="R2030" s="84">
        <f>VLOOKUP($A$2029,Raport2!$B$8:$T$280,18)</f>
        <v>86</v>
      </c>
      <c r="S2030" s="38">
        <f t="shared" si="1118"/>
        <v>1255.5</v>
      </c>
      <c r="T2030" s="38">
        <f t="shared" si="1119"/>
        <v>83.7</v>
      </c>
      <c r="U2030" s="375"/>
      <c r="V2030" s="340"/>
    </row>
    <row r="2031" spans="1:22" ht="15" customHeight="1">
      <c r="A2031" s="361"/>
      <c r="B2031" s="342" t="str">
        <f>VLOOKUP($A$2029,PresensiMIPA!$A$7:$W$360,7)</f>
        <v>NUR BUNGA FIRDAUSY</v>
      </c>
      <c r="C2031" s="35" t="s">
        <v>22</v>
      </c>
      <c r="D2031" s="84">
        <f>VLOOKUP($A$2029,Raport3!$B$8:$T$280,4)</f>
        <v>85.5</v>
      </c>
      <c r="E2031" s="84">
        <f>VLOOKUP($A$2029,Raport3!$B$8:$T$280,5)</f>
        <v>88</v>
      </c>
      <c r="F2031" s="84">
        <f>VLOOKUP($A$2029,Raport3!$B$8:$T$280,6)</f>
        <v>85.5</v>
      </c>
      <c r="G2031" s="84">
        <f>VLOOKUP($A$2029,Raport3!$B$8:$T$280,7)</f>
        <v>87</v>
      </c>
      <c r="H2031" s="84">
        <f>VLOOKUP($A$2029,Raport3!$B$8:$T$280,8)</f>
        <v>87</v>
      </c>
      <c r="I2031" s="84">
        <f>VLOOKUP($A$2029,Raport3!$B$8:$T$280,9)</f>
        <v>84.5</v>
      </c>
      <c r="J2031" s="84">
        <f>VLOOKUP($A$2029,Raport3!$B$8:$T$280,10)</f>
        <v>88.5</v>
      </c>
      <c r="K2031" s="84">
        <f>VLOOKUP($A$2029,Raport3!$B$8:$T$280,11)</f>
        <v>86</v>
      </c>
      <c r="L2031" s="84">
        <f>VLOOKUP($A$2029,Raport3!$B$8:$T$280,12)</f>
        <v>85</v>
      </c>
      <c r="M2031" s="84">
        <f>VLOOKUP($A$2029,Raport3!$B$8:$T$280,13)</f>
        <v>85</v>
      </c>
      <c r="N2031" s="84">
        <f>VLOOKUP($A$2029,Raport3!$B$8:$T$280,14)</f>
        <v>85.5</v>
      </c>
      <c r="O2031" s="84">
        <f>VLOOKUP($A$2029,Raport3!$B$8:$T$280,15)</f>
        <v>85</v>
      </c>
      <c r="P2031" s="84">
        <f>VLOOKUP($A$2029,Raport3!$B$8:$T$280,16)</f>
        <v>87</v>
      </c>
      <c r="Q2031" s="84">
        <f>VLOOKUP($A$2029,Raport3!$B$8:$T$280,17)</f>
        <v>87</v>
      </c>
      <c r="R2031" s="84">
        <f>VLOOKUP($A$2029,Raport3!$B$8:$T$280,18)</f>
        <v>86.5</v>
      </c>
      <c r="S2031" s="38">
        <f t="shared" si="1118"/>
        <v>1293</v>
      </c>
      <c r="T2031" s="38">
        <f t="shared" si="1119"/>
        <v>86.2</v>
      </c>
      <c r="U2031" s="375"/>
      <c r="V2031" s="340"/>
    </row>
    <row r="2032" spans="1:22" ht="15" customHeight="1">
      <c r="A2032" s="361"/>
      <c r="B2032" s="342"/>
      <c r="C2032" s="35" t="s">
        <v>23</v>
      </c>
      <c r="D2032" s="84">
        <f>VLOOKUP($A$2029,Raport4!$B$8:$T$255,4)</f>
        <v>88.5</v>
      </c>
      <c r="E2032" s="84">
        <f>VLOOKUP($A$2029,Raport4!$B$8:$T$255,5)</f>
        <v>94</v>
      </c>
      <c r="F2032" s="84">
        <f>VLOOKUP($A$2029,Raport4!$B$8:$T$255,6)</f>
        <v>86</v>
      </c>
      <c r="G2032" s="84">
        <f>VLOOKUP($A$2029,Raport4!$B$8:$T$255,7)</f>
        <v>88</v>
      </c>
      <c r="H2032" s="84">
        <f>VLOOKUP($A$2029,Raport4!$B$8:$T$255,8)</f>
        <v>90</v>
      </c>
      <c r="I2032" s="84">
        <f>VLOOKUP($A$2029,Raport4!$B$8:$T$255,9)</f>
        <v>85.5</v>
      </c>
      <c r="J2032" s="84">
        <f>VLOOKUP($A$2029,Raport4!$B$8:$T$255,10)</f>
        <v>93.5</v>
      </c>
      <c r="K2032" s="84">
        <f>VLOOKUP($A$2029,Raport4!$B$8:$T$255,11)</f>
        <v>87</v>
      </c>
      <c r="L2032" s="84">
        <f>VLOOKUP($A$2029,Raport4!$B$8:$T$255,12)</f>
        <v>89.5</v>
      </c>
      <c r="M2032" s="84">
        <f>VLOOKUP($A$2029,Raport4!$B$8:$T$255,12)</f>
        <v>89.5</v>
      </c>
      <c r="N2032" s="84">
        <f>VLOOKUP($A$2029,Raport4!$B$8:$T$255,14)</f>
        <v>88.5</v>
      </c>
      <c r="O2032" s="84">
        <f>VLOOKUP($A$2029,Raport4!$B$8:$T$255,15)</f>
        <v>85.5</v>
      </c>
      <c r="P2032" s="84">
        <f>VLOOKUP($A$2029,Raport4!$B$8:$T$255,16)</f>
        <v>88.5</v>
      </c>
      <c r="Q2032" s="84">
        <f>VLOOKUP($A$2029,Raport4!$B$8:$T$255,17)</f>
        <v>86</v>
      </c>
      <c r="R2032" s="84">
        <f>VLOOKUP($A$2029,Raport4!$B$8:$T$255,18)</f>
        <v>88</v>
      </c>
      <c r="S2032" s="38">
        <f t="shared" si="1118"/>
        <v>1328</v>
      </c>
      <c r="T2032" s="38">
        <f t="shared" si="1119"/>
        <v>88.53</v>
      </c>
      <c r="U2032" s="375"/>
      <c r="V2032" s="340"/>
    </row>
    <row r="2033" spans="1:22" ht="15" customHeight="1">
      <c r="A2033" s="361"/>
      <c r="B2033" s="77" t="str">
        <f>VLOOKUP($A$2029,PresensiMIPA!$A$7:$W$360,4)</f>
        <v>3526014505030003</v>
      </c>
      <c r="C2033" s="35" t="s">
        <v>24</v>
      </c>
      <c r="D2033" s="84">
        <f>VLOOKUP($A$2029,Raport5!$B$8:$T$280,4)</f>
        <v>89</v>
      </c>
      <c r="E2033" s="84">
        <f>VLOOKUP($A$2029,Raport5!$B$8:$T$280,5)</f>
        <v>94.5</v>
      </c>
      <c r="F2033" s="84">
        <f>VLOOKUP($A$2029,Raport5!$B$8:$T$280,6)</f>
        <v>90</v>
      </c>
      <c r="G2033" s="84">
        <f>VLOOKUP($A$2029,Raport5!$B$8:$T$280,7)</f>
        <v>92.5</v>
      </c>
      <c r="H2033" s="84">
        <f>VLOOKUP($A$2029,Raport5!$B$8:$T$280,8)</f>
        <v>91</v>
      </c>
      <c r="I2033" s="84">
        <f>VLOOKUP($A$2029,Raport5!$B$8:$T$280,9)</f>
        <v>86</v>
      </c>
      <c r="J2033" s="84">
        <f>VLOOKUP($A$2029,Raport5!$B$8:$T$280,10)</f>
        <v>95</v>
      </c>
      <c r="K2033" s="84">
        <f>VLOOKUP($A$2029,Raport5!$B$8:$T$280,11)</f>
        <v>92</v>
      </c>
      <c r="L2033" s="84">
        <f>VLOOKUP($A$2029,Raport5!$B$8:$T$280,12)</f>
        <v>91</v>
      </c>
      <c r="M2033" s="84">
        <f>VLOOKUP($A$2029,Raport5!$B$8:$T$280,13)</f>
        <v>90</v>
      </c>
      <c r="N2033" s="84">
        <f>VLOOKUP($A$2029,Raport5!$B$8:$T$280,14)</f>
        <v>90.5</v>
      </c>
      <c r="O2033" s="84">
        <f>VLOOKUP($A$2029,Raport5!$B$8:$T$280,15)</f>
        <v>88</v>
      </c>
      <c r="P2033" s="84">
        <f>VLOOKUP($A$2029,Raport5!$B$8:$T$280,16)</f>
        <v>89.5</v>
      </c>
      <c r="Q2033" s="84">
        <f>VLOOKUP($A$2029,Raport5!$B$8:$T$280,17)</f>
        <v>88</v>
      </c>
      <c r="R2033" s="84">
        <f>VLOOKUP($A$2029,Raport5!$B$8:$T$280,18)</f>
        <v>90</v>
      </c>
      <c r="S2033" s="38">
        <f t="shared" si="1118"/>
        <v>1357</v>
      </c>
      <c r="T2033" s="38">
        <f t="shared" si="1119"/>
        <v>90.47</v>
      </c>
      <c r="U2033" s="375"/>
      <c r="V2033" s="340"/>
    </row>
    <row r="2034" spans="1:22" ht="15" customHeight="1">
      <c r="A2034" s="361"/>
      <c r="B2034" s="78">
        <f>VLOOKUP($A$2029,PresensiMIPA!$A$7:$W$360,2)</f>
        <v>12406</v>
      </c>
      <c r="C2034" s="35" t="s">
        <v>67</v>
      </c>
      <c r="D2034" s="84">
        <f>VLOOKUP($A$2029,Raport6!$B$8:$T$280,4)</f>
        <v>93</v>
      </c>
      <c r="E2034" s="84">
        <f>VLOOKUP($A$2029,Raport6!$B$8:$T$280,5)</f>
        <v>95</v>
      </c>
      <c r="F2034" s="84">
        <f>VLOOKUP($A$2029,Raport6!$B$8:$T$280,6)</f>
        <v>93</v>
      </c>
      <c r="G2034" s="84">
        <f>VLOOKUP($A$2029,Raport6!$B$8:$T$280,7)</f>
        <v>96</v>
      </c>
      <c r="H2034" s="84">
        <f>VLOOKUP($A$2029,Raport6!$B$8:$T$280,8)</f>
        <v>91</v>
      </c>
      <c r="I2034" s="84">
        <f>VLOOKUP($A$2029,Raport6!$B$8:$T$280,9)</f>
        <v>85</v>
      </c>
      <c r="J2034" s="84">
        <f>VLOOKUP($A$2029,Raport6!$B$8:$T$280,10)</f>
        <v>97</v>
      </c>
      <c r="K2034" s="84">
        <f>VLOOKUP($A$2029,Raport6!$B$8:$T$280,11)</f>
        <v>95</v>
      </c>
      <c r="L2034" s="84">
        <f>VLOOKUP($A$2029,Raport6!$B$8:$T$280,12)</f>
        <v>92.5</v>
      </c>
      <c r="M2034" s="84">
        <f>VLOOKUP($A$2029,Raport6!$B$8:$T$280,13)</f>
        <v>93</v>
      </c>
      <c r="N2034" s="84">
        <f>VLOOKUP($A$2029,Raport6!$B$8:$T$280,14)</f>
        <v>90</v>
      </c>
      <c r="O2034" s="84">
        <f>VLOOKUP($A$2029,Raport6!$B$8:$T$280,15)</f>
        <v>89</v>
      </c>
      <c r="P2034" s="84">
        <f>VLOOKUP($A$2029,Raport6!$B$8:$T$280,16)</f>
        <v>89.5</v>
      </c>
      <c r="Q2034" s="84">
        <f>VLOOKUP($A$2029,Raport6!$B$8:$T$280,17)</f>
        <v>91</v>
      </c>
      <c r="R2034" s="84">
        <f>VLOOKUP($A$2029,Raport6!$B$8:$T$280,18)</f>
        <v>93.5</v>
      </c>
      <c r="S2034" s="38">
        <f t="shared" si="1118"/>
        <v>1383.5</v>
      </c>
      <c r="T2034" s="38">
        <f t="shared" si="1119"/>
        <v>92.23</v>
      </c>
      <c r="U2034" s="375"/>
      <c r="V2034" s="340"/>
    </row>
    <row r="2035" spans="1:22" ht="15" customHeight="1">
      <c r="A2035" s="361"/>
      <c r="B2035" s="78" t="str">
        <f>VLOOKUP($A$2029,PresensiMIPA!$A$7:$W$360,3)</f>
        <v>0035803599</v>
      </c>
      <c r="C2035" s="28" t="s">
        <v>21</v>
      </c>
      <c r="D2035" s="40">
        <f t="shared" ref="D2035:S2035" si="1120">ROUND(((D2029+D2030+D2031+D2032+D2033+D2034)/6),2)</f>
        <v>86.25</v>
      </c>
      <c r="E2035" s="40">
        <f t="shared" si="1120"/>
        <v>89.92</v>
      </c>
      <c r="F2035" s="40">
        <f t="shared" si="1120"/>
        <v>87.25</v>
      </c>
      <c r="G2035" s="40">
        <f t="shared" si="1120"/>
        <v>88.33</v>
      </c>
      <c r="H2035" s="40">
        <f t="shared" si="1120"/>
        <v>85.25</v>
      </c>
      <c r="I2035" s="40">
        <f t="shared" si="1120"/>
        <v>83</v>
      </c>
      <c r="J2035" s="40">
        <f t="shared" si="1120"/>
        <v>91.83</v>
      </c>
      <c r="K2035" s="40">
        <f t="shared" si="1120"/>
        <v>87.25</v>
      </c>
      <c r="L2035" s="40">
        <f t="shared" si="1120"/>
        <v>87.58</v>
      </c>
      <c r="M2035" s="40">
        <f t="shared" ref="M2035" si="1121">ROUND(((M2029+M2030+M2031+M2032+M2033+M2034)/6),2)</f>
        <v>86</v>
      </c>
      <c r="N2035" s="40">
        <f t="shared" si="1120"/>
        <v>87.33</v>
      </c>
      <c r="O2035" s="40">
        <f t="shared" si="1120"/>
        <v>85.42</v>
      </c>
      <c r="P2035" s="40">
        <f t="shared" si="1120"/>
        <v>86.5</v>
      </c>
      <c r="Q2035" s="40">
        <f t="shared" si="1120"/>
        <v>86.25</v>
      </c>
      <c r="R2035" s="40">
        <f t="shared" si="1120"/>
        <v>87.42</v>
      </c>
      <c r="S2035" s="39">
        <f t="shared" si="1120"/>
        <v>1305.58</v>
      </c>
      <c r="T2035" s="40">
        <f t="shared" si="1119"/>
        <v>87.04</v>
      </c>
      <c r="U2035" s="375"/>
      <c r="V2035" s="340"/>
    </row>
    <row r="2036" spans="1:22" ht="15" customHeight="1">
      <c r="A2036" s="361"/>
      <c r="B2036" s="78"/>
      <c r="C2036" s="28" t="s">
        <v>206</v>
      </c>
      <c r="D2036" s="79">
        <f>VLOOKUP($A$2029,'Nilai USP'!$B$8:$T$280,4)</f>
        <v>95</v>
      </c>
      <c r="E2036" s="79">
        <f>VLOOKUP($A$2029,'Nilai USP'!$B$8:$T$280,5)</f>
        <v>86.15384615384616</v>
      </c>
      <c r="F2036" s="79">
        <f>VLOOKUP($A$2029,'Nilai USP'!$B$8:$T$280,6)</f>
        <v>95</v>
      </c>
      <c r="G2036" s="79">
        <f>VLOOKUP($A$2029,'Nilai USP'!$B$8:$T$280,7)</f>
        <v>85</v>
      </c>
      <c r="H2036" s="79">
        <f>VLOOKUP($A$2029,'Nilai USP'!$B$8:$T$280,8)</f>
        <v>86</v>
      </c>
      <c r="I2036" s="79">
        <f>VLOOKUP($A$2029,'Nilai USP'!$B$8:$T$280,9)</f>
        <v>91</v>
      </c>
      <c r="J2036" s="79">
        <f>VLOOKUP($A$2029,'Nilai USP'!$B$8:$T$280,10)</f>
        <v>97</v>
      </c>
      <c r="K2036" s="79">
        <f>VLOOKUP($A$2029,'Nilai USP'!$B$8:$T$280,11)</f>
        <v>96</v>
      </c>
      <c r="L2036" s="79">
        <f>VLOOKUP($A$2029,'Nilai USP'!$B$8:$T$280,12)</f>
        <v>89</v>
      </c>
      <c r="M2036" s="79">
        <f>VLOOKUP($A$2029,'Nilai USP'!$B$8:$T$280,13)</f>
        <v>94.705882352941174</v>
      </c>
      <c r="N2036" s="79">
        <f>VLOOKUP($A$2029,'Nilai USP'!$B$8:$T$280,14)</f>
        <v>85</v>
      </c>
      <c r="O2036" s="79">
        <f>VLOOKUP($A$2029,'Nilai USP'!$B$8:$T$280,15)</f>
        <v>88</v>
      </c>
      <c r="P2036" s="79">
        <f>VLOOKUP($A$2029,'Nilai USP'!$B$8:$T$280,16)</f>
        <v>87</v>
      </c>
      <c r="Q2036" s="79">
        <f>VLOOKUP($A$2029,'Nilai USP'!$B$8:$T$280,17)</f>
        <v>84</v>
      </c>
      <c r="R2036" s="79">
        <f>VLOOKUP($A$2029,'Nilai USP'!$B$8:$T$280,18)</f>
        <v>87</v>
      </c>
      <c r="S2036" s="38">
        <f>SUM(D2036:R2036)</f>
        <v>1345.8597285067874</v>
      </c>
      <c r="T2036" s="38">
        <f t="shared" si="1119"/>
        <v>89.72</v>
      </c>
      <c r="U2036" s="375"/>
      <c r="V2036" s="340"/>
    </row>
    <row r="2037" spans="1:22" ht="15" customHeight="1" thickBot="1">
      <c r="A2037" s="362"/>
      <c r="B2037" s="29"/>
      <c r="C2037" s="37" t="s">
        <v>205</v>
      </c>
      <c r="D2037" s="41">
        <f t="shared" ref="D2037:R2037" si="1122">ROUND((D2035*$V$6+D2036*$V$7),0)</f>
        <v>91</v>
      </c>
      <c r="E2037" s="41">
        <f t="shared" si="1122"/>
        <v>88</v>
      </c>
      <c r="F2037" s="41">
        <f t="shared" si="1122"/>
        <v>91</v>
      </c>
      <c r="G2037" s="41">
        <f t="shared" si="1122"/>
        <v>87</v>
      </c>
      <c r="H2037" s="41">
        <f t="shared" si="1122"/>
        <v>86</v>
      </c>
      <c r="I2037" s="41">
        <f t="shared" si="1122"/>
        <v>87</v>
      </c>
      <c r="J2037" s="41">
        <f t="shared" si="1122"/>
        <v>94</v>
      </c>
      <c r="K2037" s="41">
        <f t="shared" si="1122"/>
        <v>92</v>
      </c>
      <c r="L2037" s="41">
        <f t="shared" si="1122"/>
        <v>88</v>
      </c>
      <c r="M2037" s="41">
        <f t="shared" si="1122"/>
        <v>90</v>
      </c>
      <c r="N2037" s="41">
        <f t="shared" si="1122"/>
        <v>86</v>
      </c>
      <c r="O2037" s="41">
        <f t="shared" si="1122"/>
        <v>87</v>
      </c>
      <c r="P2037" s="41">
        <f t="shared" si="1122"/>
        <v>87</v>
      </c>
      <c r="Q2037" s="41">
        <f t="shared" si="1122"/>
        <v>85</v>
      </c>
      <c r="R2037" s="41">
        <f t="shared" si="1122"/>
        <v>87</v>
      </c>
      <c r="S2037" s="41">
        <f>SUM(D2037:R2037)</f>
        <v>1326</v>
      </c>
      <c r="T2037" s="41">
        <f t="shared" si="1119"/>
        <v>88.4</v>
      </c>
      <c r="U2037" s="376"/>
      <c r="V2037" s="341"/>
    </row>
    <row r="2038" spans="1:22" ht="15" customHeight="1" thickTop="1">
      <c r="A2038" s="377">
        <v>226</v>
      </c>
      <c r="B2038" s="26"/>
      <c r="C2038" s="34" t="s">
        <v>34</v>
      </c>
      <c r="D2038" s="83">
        <f>VLOOKUP($A$2038,Raport1!$B$8:$T$280,4)</f>
        <v>80</v>
      </c>
      <c r="E2038" s="83">
        <f>VLOOKUP($A$2038,Raport1!$B$8:$T$280,5)</f>
        <v>82.5</v>
      </c>
      <c r="F2038" s="83">
        <f>VLOOKUP($A$2038,Raport1!$B$8:$T$280,6)</f>
        <v>83</v>
      </c>
      <c r="G2038" s="83">
        <f>VLOOKUP($A$2038,Raport1!$B$8:$T$280,7)</f>
        <v>71</v>
      </c>
      <c r="H2038" s="83">
        <f>VLOOKUP($A$2038,Raport1!$B$8:$T$280,8)</f>
        <v>70</v>
      </c>
      <c r="I2038" s="83">
        <f>VLOOKUP($A$2038,Raport1!$B$8:$T$280,9)</f>
        <v>77</v>
      </c>
      <c r="J2038" s="83">
        <f>VLOOKUP($A$2038,Raport1!$B$8:$T$280,10)</f>
        <v>81.5</v>
      </c>
      <c r="K2038" s="83">
        <f>VLOOKUP($A$2038,Raport1!$B$8:$T$280,11)</f>
        <v>82</v>
      </c>
      <c r="L2038" s="83">
        <f>VLOOKUP($A$2038,Raport1!$B$8:$T$280,12)</f>
        <v>82.5</v>
      </c>
      <c r="M2038" s="83">
        <f>VLOOKUP($A$2038,Raport1!$B$8:$T$280,13)</f>
        <v>78</v>
      </c>
      <c r="N2038" s="83">
        <f>VLOOKUP($A$2038,Raport1!$B$8:$T$280,14)</f>
        <v>80</v>
      </c>
      <c r="O2038" s="83">
        <f>VLOOKUP($A$2038,Raport1!$B$8:$T$280,15)</f>
        <v>77</v>
      </c>
      <c r="P2038" s="83">
        <f>VLOOKUP($A$2038,Raport1!$B$8:$T$280,16)</f>
        <v>77</v>
      </c>
      <c r="Q2038" s="83">
        <f>VLOOKUP($A$2038,Raport1!$B$8:$T$280,17)</f>
        <v>77</v>
      </c>
      <c r="R2038" s="83">
        <f>VLOOKUP($A$2038,Raport1!$B$8:$T$280,18)</f>
        <v>76</v>
      </c>
      <c r="S2038" s="80">
        <f t="shared" ref="S2038:S2043" si="1123">SUM(D2038:R2038)</f>
        <v>1174.5</v>
      </c>
      <c r="T2038" s="80">
        <f t="shared" ref="T2038:T2046" si="1124">ROUND(S2038/COUNT(D2038:R2038),2)</f>
        <v>78.3</v>
      </c>
      <c r="U2038" s="337" t="s">
        <v>203</v>
      </c>
      <c r="V2038" s="340" t="s">
        <v>33</v>
      </c>
    </row>
    <row r="2039" spans="1:22" ht="15" customHeight="1">
      <c r="A2039" s="361"/>
      <c r="B2039" s="26"/>
      <c r="C2039" s="35" t="s">
        <v>35</v>
      </c>
      <c r="D2039" s="84">
        <f>VLOOKUP($A$2038,Raport2!$B$8:$T$280,4)</f>
        <v>81.5</v>
      </c>
      <c r="E2039" s="84">
        <f>VLOOKUP($A$2038,Raport2!$B$8:$T$280,5)</f>
        <v>83.5</v>
      </c>
      <c r="F2039" s="84">
        <f>VLOOKUP($A$2038,Raport2!$B$8:$T$280,6)</f>
        <v>84</v>
      </c>
      <c r="G2039" s="84">
        <f>VLOOKUP($A$2038,Raport2!$B$8:$T$280,7)</f>
        <v>83</v>
      </c>
      <c r="H2039" s="84">
        <f>VLOOKUP($A$2038,Raport2!$B$8:$T$280,8)</f>
        <v>85</v>
      </c>
      <c r="I2039" s="84">
        <f>VLOOKUP($A$2038,Raport2!$B$8:$T$280,9)</f>
        <v>83</v>
      </c>
      <c r="J2039" s="84">
        <f>VLOOKUP($A$2038,Raport2!$B$8:$T$280,10)</f>
        <v>87</v>
      </c>
      <c r="K2039" s="84">
        <f>VLOOKUP($A$2038,Raport2!$B$8:$T$280,11)</f>
        <v>84</v>
      </c>
      <c r="L2039" s="84">
        <f>VLOOKUP($A$2038,Raport2!$B$8:$T$280,12)</f>
        <v>84.5</v>
      </c>
      <c r="M2039" s="84">
        <f>VLOOKUP($A$2038,Raport2!$B$8:$T$280,13)</f>
        <v>83</v>
      </c>
      <c r="N2039" s="84">
        <f>VLOOKUP($A$2038,Raport2!$B$8:$T$280,14)</f>
        <v>85</v>
      </c>
      <c r="O2039" s="84">
        <f>VLOOKUP($A$2038,Raport2!$B$8:$T$280,15)</f>
        <v>78</v>
      </c>
      <c r="P2039" s="84">
        <f>VLOOKUP($A$2038,Raport2!$B$8:$T$280,16)</f>
        <v>79.5</v>
      </c>
      <c r="Q2039" s="84">
        <f>VLOOKUP($A$2038,Raport2!$B$8:$T$280,17)</f>
        <v>81.5</v>
      </c>
      <c r="R2039" s="84">
        <f>VLOOKUP($A$2038,Raport2!$B$8:$T$280,18)</f>
        <v>83.5</v>
      </c>
      <c r="S2039" s="38">
        <f t="shared" si="1123"/>
        <v>1246</v>
      </c>
      <c r="T2039" s="38">
        <f t="shared" si="1124"/>
        <v>83.07</v>
      </c>
      <c r="U2039" s="375"/>
      <c r="V2039" s="340"/>
    </row>
    <row r="2040" spans="1:22" ht="15" customHeight="1">
      <c r="A2040" s="361"/>
      <c r="B2040" s="342" t="str">
        <f>VLOOKUP($A$2038,PresensiMIPA!$A$7:$W$360,7)</f>
        <v>Nurul Ilmiyeh</v>
      </c>
      <c r="C2040" s="35" t="s">
        <v>22</v>
      </c>
      <c r="D2040" s="84">
        <f>VLOOKUP($A$2038,Raport3!$B$8:$T$280,4)</f>
        <v>87.5</v>
      </c>
      <c r="E2040" s="84">
        <f>VLOOKUP($A$2038,Raport3!$B$8:$T$280,5)</f>
        <v>86</v>
      </c>
      <c r="F2040" s="84">
        <f>VLOOKUP($A$2038,Raport3!$B$8:$T$280,6)</f>
        <v>85.5</v>
      </c>
      <c r="G2040" s="84">
        <f>VLOOKUP($A$2038,Raport3!$B$8:$T$280,7)</f>
        <v>87</v>
      </c>
      <c r="H2040" s="84">
        <f>VLOOKUP($A$2038,Raport3!$B$8:$T$280,8)</f>
        <v>87</v>
      </c>
      <c r="I2040" s="84">
        <f>VLOOKUP($A$2038,Raport3!$B$8:$T$280,9)</f>
        <v>86.5</v>
      </c>
      <c r="J2040" s="84">
        <f>VLOOKUP($A$2038,Raport3!$B$8:$T$280,10)</f>
        <v>84.5</v>
      </c>
      <c r="K2040" s="84">
        <f>VLOOKUP($A$2038,Raport3!$B$8:$T$280,11)</f>
        <v>86</v>
      </c>
      <c r="L2040" s="84">
        <f>VLOOKUP($A$2038,Raport3!$B$8:$T$280,12)</f>
        <v>80</v>
      </c>
      <c r="M2040" s="84">
        <f>VLOOKUP($A$2038,Raport3!$B$8:$T$280,13)</f>
        <v>91.5</v>
      </c>
      <c r="N2040" s="84">
        <f>VLOOKUP($A$2038,Raport3!$B$8:$T$280,14)</f>
        <v>83.5</v>
      </c>
      <c r="O2040" s="84">
        <f>VLOOKUP($A$2038,Raport3!$B$8:$T$280,15)</f>
        <v>85</v>
      </c>
      <c r="P2040" s="84">
        <f>VLOOKUP($A$2038,Raport3!$B$8:$T$280,16)</f>
        <v>83.5</v>
      </c>
      <c r="Q2040" s="84">
        <f>VLOOKUP($A$2038,Raport3!$B$8:$T$280,17)</f>
        <v>90</v>
      </c>
      <c r="R2040" s="84">
        <f>VLOOKUP($A$2038,Raport3!$B$8:$T$280,18)</f>
        <v>83</v>
      </c>
      <c r="S2040" s="38">
        <f t="shared" si="1123"/>
        <v>1286.5</v>
      </c>
      <c r="T2040" s="38">
        <f t="shared" si="1124"/>
        <v>85.77</v>
      </c>
      <c r="U2040" s="375"/>
      <c r="V2040" s="340"/>
    </row>
    <row r="2041" spans="1:22" ht="15" customHeight="1">
      <c r="A2041" s="361"/>
      <c r="B2041" s="342"/>
      <c r="C2041" s="35" t="s">
        <v>23</v>
      </c>
      <c r="D2041" s="84">
        <f>VLOOKUP($A$2038,Raport4!$B$8:$T$255,4)</f>
        <v>90</v>
      </c>
      <c r="E2041" s="84">
        <f>VLOOKUP($A$2038,Raport4!$B$8:$T$255,5)</f>
        <v>90</v>
      </c>
      <c r="F2041" s="84">
        <f>VLOOKUP($A$2038,Raport4!$B$8:$T$255,6)</f>
        <v>84.5</v>
      </c>
      <c r="G2041" s="84">
        <f>VLOOKUP($A$2038,Raport4!$B$8:$T$255,7)</f>
        <v>86.5</v>
      </c>
      <c r="H2041" s="84">
        <f>VLOOKUP($A$2038,Raport4!$B$8:$T$255,8)</f>
        <v>89</v>
      </c>
      <c r="I2041" s="84">
        <f>VLOOKUP($A$2038,Raport4!$B$8:$T$255,9)</f>
        <v>86.5</v>
      </c>
      <c r="J2041" s="84">
        <f>VLOOKUP($A$2038,Raport4!$B$8:$T$255,10)</f>
        <v>87.5</v>
      </c>
      <c r="K2041" s="84">
        <f>VLOOKUP($A$2038,Raport4!$B$8:$T$255,11)</f>
        <v>87</v>
      </c>
      <c r="L2041" s="84">
        <f>VLOOKUP($A$2038,Raport4!$B$8:$T$255,12)</f>
        <v>87.5</v>
      </c>
      <c r="M2041" s="84">
        <f>VLOOKUP($A$2038,Raport4!$B$8:$T$255,12)</f>
        <v>87.5</v>
      </c>
      <c r="N2041" s="84">
        <f>VLOOKUP($A$2038,Raport4!$B$8:$T$255,14)</f>
        <v>86</v>
      </c>
      <c r="O2041" s="84">
        <f>VLOOKUP($A$2038,Raport4!$B$8:$T$255,15)</f>
        <v>85.5</v>
      </c>
      <c r="P2041" s="84">
        <f>VLOOKUP($A$2038,Raport4!$B$8:$T$255,16)</f>
        <v>83.5</v>
      </c>
      <c r="Q2041" s="84">
        <f>VLOOKUP($A$2038,Raport4!$B$8:$T$255,17)</f>
        <v>89</v>
      </c>
      <c r="R2041" s="84">
        <f>VLOOKUP($A$2038,Raport4!$B$8:$T$255,18)</f>
        <v>84.5</v>
      </c>
      <c r="S2041" s="38">
        <f t="shared" si="1123"/>
        <v>1304.5</v>
      </c>
      <c r="T2041" s="38">
        <f t="shared" si="1124"/>
        <v>86.97</v>
      </c>
      <c r="U2041" s="375"/>
      <c r="V2041" s="340"/>
    </row>
    <row r="2042" spans="1:22" ht="15" customHeight="1">
      <c r="A2042" s="361"/>
      <c r="B2042" s="77" t="str">
        <f>VLOOKUP($A$2038,PresensiMIPA!$A$7:$W$360,4)</f>
        <v>3526185803040001</v>
      </c>
      <c r="C2042" s="35" t="s">
        <v>24</v>
      </c>
      <c r="D2042" s="84">
        <f>VLOOKUP($A$2038,Raport5!$B$8:$T$280,4)</f>
        <v>92</v>
      </c>
      <c r="E2042" s="84">
        <f>VLOOKUP($A$2038,Raport5!$B$8:$T$280,5)</f>
        <v>90</v>
      </c>
      <c r="F2042" s="84">
        <f>VLOOKUP($A$2038,Raport5!$B$8:$T$280,6)</f>
        <v>80</v>
      </c>
      <c r="G2042" s="84">
        <f>VLOOKUP($A$2038,Raport5!$B$8:$T$280,7)</f>
        <v>90</v>
      </c>
      <c r="H2042" s="84">
        <f>VLOOKUP($A$2038,Raport5!$B$8:$T$280,8)</f>
        <v>90</v>
      </c>
      <c r="I2042" s="84">
        <f>VLOOKUP($A$2038,Raport5!$B$8:$T$280,9)</f>
        <v>86.5</v>
      </c>
      <c r="J2042" s="84">
        <f>VLOOKUP($A$2038,Raport5!$B$8:$T$280,10)</f>
        <v>91</v>
      </c>
      <c r="K2042" s="84">
        <f>VLOOKUP($A$2038,Raport5!$B$8:$T$280,11)</f>
        <v>92</v>
      </c>
      <c r="L2042" s="84">
        <f>VLOOKUP($A$2038,Raport5!$B$8:$T$280,12)</f>
        <v>88.5</v>
      </c>
      <c r="M2042" s="84">
        <f>VLOOKUP($A$2038,Raport5!$B$8:$T$280,13)</f>
        <v>92</v>
      </c>
      <c r="N2042" s="84">
        <f>VLOOKUP($A$2038,Raport5!$B$8:$T$280,14)</f>
        <v>86</v>
      </c>
      <c r="O2042" s="84">
        <f>VLOOKUP($A$2038,Raport5!$B$8:$T$280,15)</f>
        <v>90</v>
      </c>
      <c r="P2042" s="84">
        <f>VLOOKUP($A$2038,Raport5!$B$8:$T$280,16)</f>
        <v>83.5</v>
      </c>
      <c r="Q2042" s="84">
        <f>VLOOKUP($A$2038,Raport5!$B$8:$T$280,17)</f>
        <v>90</v>
      </c>
      <c r="R2042" s="84">
        <f>VLOOKUP($A$2038,Raport5!$B$8:$T$280,18)</f>
        <v>89</v>
      </c>
      <c r="S2042" s="38">
        <f t="shared" si="1123"/>
        <v>1330.5</v>
      </c>
      <c r="T2042" s="38">
        <f t="shared" si="1124"/>
        <v>88.7</v>
      </c>
      <c r="U2042" s="375"/>
      <c r="V2042" s="340"/>
    </row>
    <row r="2043" spans="1:22" ht="15" customHeight="1">
      <c r="A2043" s="361"/>
      <c r="B2043" s="78">
        <f>VLOOKUP($A$2038,PresensiMIPA!$A$7:$W$360,2)</f>
        <v>12419</v>
      </c>
      <c r="C2043" s="35" t="s">
        <v>67</v>
      </c>
      <c r="D2043" s="84">
        <f>VLOOKUP($A$2038,Raport6!$B$8:$T$280,4)</f>
        <v>95</v>
      </c>
      <c r="E2043" s="84">
        <f>VLOOKUP($A$2038,Raport6!$B$8:$T$280,5)</f>
        <v>94</v>
      </c>
      <c r="F2043" s="84">
        <f>VLOOKUP($A$2038,Raport6!$B$8:$T$280,6)</f>
        <v>89</v>
      </c>
      <c r="G2043" s="84">
        <f>VLOOKUP($A$2038,Raport6!$B$8:$T$280,7)</f>
        <v>93</v>
      </c>
      <c r="H2043" s="84">
        <f>VLOOKUP($A$2038,Raport6!$B$8:$T$280,8)</f>
        <v>90</v>
      </c>
      <c r="I2043" s="84">
        <f>VLOOKUP($A$2038,Raport6!$B$8:$T$280,9)</f>
        <v>87</v>
      </c>
      <c r="J2043" s="84">
        <f>VLOOKUP($A$2038,Raport6!$B$8:$T$280,10)</f>
        <v>93</v>
      </c>
      <c r="K2043" s="84">
        <f>VLOOKUP($A$2038,Raport6!$B$8:$T$280,11)</f>
        <v>95.5</v>
      </c>
      <c r="L2043" s="84">
        <f>VLOOKUP($A$2038,Raport6!$B$8:$T$280,12)</f>
        <v>90</v>
      </c>
      <c r="M2043" s="84">
        <f>VLOOKUP($A$2038,Raport6!$B$8:$T$280,13)</f>
        <v>96</v>
      </c>
      <c r="N2043" s="84">
        <f>VLOOKUP($A$2038,Raport6!$B$8:$T$280,14)</f>
        <v>85.5</v>
      </c>
      <c r="O2043" s="84">
        <f>VLOOKUP($A$2038,Raport6!$B$8:$T$280,15)</f>
        <v>89.5</v>
      </c>
      <c r="P2043" s="84">
        <f>VLOOKUP($A$2038,Raport6!$B$8:$T$280,16)</f>
        <v>83.5</v>
      </c>
      <c r="Q2043" s="84">
        <f>VLOOKUP($A$2038,Raport6!$B$8:$T$280,17)</f>
        <v>93</v>
      </c>
      <c r="R2043" s="84">
        <f>VLOOKUP($A$2038,Raport6!$B$8:$T$280,18)</f>
        <v>88.5</v>
      </c>
      <c r="S2043" s="38">
        <f t="shared" si="1123"/>
        <v>1362.5</v>
      </c>
      <c r="T2043" s="38">
        <f t="shared" si="1124"/>
        <v>90.83</v>
      </c>
      <c r="U2043" s="375"/>
      <c r="V2043" s="340"/>
    </row>
    <row r="2044" spans="1:22" ht="15" customHeight="1">
      <c r="A2044" s="361"/>
      <c r="B2044" s="78" t="str">
        <f>VLOOKUP($A$2038,PresensiMIPA!$A$7:$W$360,3)</f>
        <v>0047392406</v>
      </c>
      <c r="C2044" s="28" t="s">
        <v>21</v>
      </c>
      <c r="D2044" s="40">
        <f t="shared" ref="D2044:S2044" si="1125">ROUND(((D2038+D2039+D2040+D2041+D2042+D2043)/6),2)</f>
        <v>87.67</v>
      </c>
      <c r="E2044" s="40">
        <f t="shared" si="1125"/>
        <v>87.67</v>
      </c>
      <c r="F2044" s="40">
        <f t="shared" si="1125"/>
        <v>84.33</v>
      </c>
      <c r="G2044" s="40">
        <f t="shared" si="1125"/>
        <v>85.08</v>
      </c>
      <c r="H2044" s="40">
        <f t="shared" si="1125"/>
        <v>85.17</v>
      </c>
      <c r="I2044" s="40">
        <f t="shared" si="1125"/>
        <v>84.42</v>
      </c>
      <c r="J2044" s="40">
        <f t="shared" si="1125"/>
        <v>87.42</v>
      </c>
      <c r="K2044" s="40">
        <f t="shared" si="1125"/>
        <v>87.75</v>
      </c>
      <c r="L2044" s="40">
        <f t="shared" si="1125"/>
        <v>85.5</v>
      </c>
      <c r="M2044" s="40">
        <f t="shared" ref="M2044" si="1126">ROUND(((M2038+M2039+M2040+M2041+M2042+M2043)/6),2)</f>
        <v>88</v>
      </c>
      <c r="N2044" s="40">
        <f t="shared" si="1125"/>
        <v>84.33</v>
      </c>
      <c r="O2044" s="40">
        <f t="shared" si="1125"/>
        <v>84.17</v>
      </c>
      <c r="P2044" s="40">
        <f t="shared" si="1125"/>
        <v>81.75</v>
      </c>
      <c r="Q2044" s="40">
        <f t="shared" si="1125"/>
        <v>86.75</v>
      </c>
      <c r="R2044" s="40">
        <f t="shared" si="1125"/>
        <v>84.08</v>
      </c>
      <c r="S2044" s="39">
        <f t="shared" si="1125"/>
        <v>1284.08</v>
      </c>
      <c r="T2044" s="40">
        <f t="shared" si="1124"/>
        <v>85.61</v>
      </c>
      <c r="U2044" s="375"/>
      <c r="V2044" s="340"/>
    </row>
    <row r="2045" spans="1:22" ht="15" customHeight="1">
      <c r="A2045" s="361"/>
      <c r="B2045" s="78"/>
      <c r="C2045" s="28" t="s">
        <v>206</v>
      </c>
      <c r="D2045" s="79">
        <f>VLOOKUP($A$2038,'Nilai USP'!$B$8:$T$280,4)</f>
        <v>90</v>
      </c>
      <c r="E2045" s="79">
        <f>VLOOKUP($A$2038,'Nilai USP'!$B$8:$T$280,5)</f>
        <v>86.15384615384616</v>
      </c>
      <c r="F2045" s="79">
        <f>VLOOKUP($A$2038,'Nilai USP'!$B$8:$T$280,6)</f>
        <v>86</v>
      </c>
      <c r="G2045" s="79">
        <f>VLOOKUP($A$2038,'Nilai USP'!$B$8:$T$280,7)</f>
        <v>77</v>
      </c>
      <c r="H2045" s="79">
        <f>VLOOKUP($A$2038,'Nilai USP'!$B$8:$T$280,8)</f>
        <v>83</v>
      </c>
      <c r="I2045" s="79">
        <f>VLOOKUP($A$2038,'Nilai USP'!$B$8:$T$280,9)</f>
        <v>93</v>
      </c>
      <c r="J2045" s="79">
        <f>VLOOKUP($A$2038,'Nilai USP'!$B$8:$T$280,10)</f>
        <v>92</v>
      </c>
      <c r="K2045" s="79">
        <f>VLOOKUP($A$2038,'Nilai USP'!$B$8:$T$280,11)</f>
        <v>90</v>
      </c>
      <c r="L2045" s="79">
        <f>VLOOKUP($A$2038,'Nilai USP'!$B$8:$T$280,12)</f>
        <v>87</v>
      </c>
      <c r="M2045" s="79">
        <f>VLOOKUP($A$2038,'Nilai USP'!$B$8:$T$280,13)</f>
        <v>90.294117647058826</v>
      </c>
      <c r="N2045" s="79">
        <f>VLOOKUP($A$2038,'Nilai USP'!$B$8:$T$280,14)</f>
        <v>75</v>
      </c>
      <c r="O2045" s="79">
        <f>VLOOKUP($A$2038,'Nilai USP'!$B$8:$T$280,15)</f>
        <v>75</v>
      </c>
      <c r="P2045" s="79">
        <f>VLOOKUP($A$2038,'Nilai USP'!$B$8:$T$280,16)</f>
        <v>81</v>
      </c>
      <c r="Q2045" s="79">
        <f>VLOOKUP($A$2038,'Nilai USP'!$B$8:$T$280,17)</f>
        <v>79</v>
      </c>
      <c r="R2045" s="79">
        <f>VLOOKUP($A$2038,'Nilai USP'!$B$8:$T$280,18)</f>
        <v>87</v>
      </c>
      <c r="S2045" s="38">
        <f>SUM(D2045:R2045)</f>
        <v>1271.447963800905</v>
      </c>
      <c r="T2045" s="38">
        <f t="shared" si="1124"/>
        <v>84.76</v>
      </c>
      <c r="U2045" s="375"/>
      <c r="V2045" s="340"/>
    </row>
    <row r="2046" spans="1:22" ht="15" customHeight="1" thickBot="1">
      <c r="A2046" s="362"/>
      <c r="B2046" s="29"/>
      <c r="C2046" s="37" t="s">
        <v>205</v>
      </c>
      <c r="D2046" s="41">
        <f t="shared" ref="D2046:R2046" si="1127">ROUND((D2044*$V$6+D2045*$V$7),0)</f>
        <v>89</v>
      </c>
      <c r="E2046" s="41">
        <f t="shared" si="1127"/>
        <v>87</v>
      </c>
      <c r="F2046" s="41">
        <f t="shared" si="1127"/>
        <v>85</v>
      </c>
      <c r="G2046" s="41">
        <f t="shared" si="1127"/>
        <v>81</v>
      </c>
      <c r="H2046" s="41">
        <f t="shared" si="1127"/>
        <v>84</v>
      </c>
      <c r="I2046" s="41">
        <f t="shared" si="1127"/>
        <v>89</v>
      </c>
      <c r="J2046" s="41">
        <f t="shared" si="1127"/>
        <v>90</v>
      </c>
      <c r="K2046" s="41">
        <f t="shared" si="1127"/>
        <v>89</v>
      </c>
      <c r="L2046" s="41">
        <f t="shared" si="1127"/>
        <v>86</v>
      </c>
      <c r="M2046" s="41">
        <f t="shared" si="1127"/>
        <v>89</v>
      </c>
      <c r="N2046" s="41">
        <f t="shared" si="1127"/>
        <v>80</v>
      </c>
      <c r="O2046" s="41">
        <f t="shared" si="1127"/>
        <v>80</v>
      </c>
      <c r="P2046" s="41">
        <f t="shared" si="1127"/>
        <v>81</v>
      </c>
      <c r="Q2046" s="41">
        <f t="shared" si="1127"/>
        <v>83</v>
      </c>
      <c r="R2046" s="41">
        <f t="shared" si="1127"/>
        <v>86</v>
      </c>
      <c r="S2046" s="41">
        <f>SUM(D2046:R2046)</f>
        <v>1279</v>
      </c>
      <c r="T2046" s="41">
        <f t="shared" si="1124"/>
        <v>85.27</v>
      </c>
      <c r="U2046" s="376"/>
      <c r="V2046" s="341"/>
    </row>
    <row r="2047" spans="1:22" ht="15" customHeight="1" thickTop="1">
      <c r="A2047" s="377">
        <v>227</v>
      </c>
      <c r="B2047" s="26"/>
      <c r="C2047" s="34" t="s">
        <v>34</v>
      </c>
      <c r="D2047" s="83">
        <f>VLOOKUP($A$2047,Raport1!$B$8:$T$280,4)</f>
        <v>75.5</v>
      </c>
      <c r="E2047" s="83">
        <f>VLOOKUP($A$2047,Raport1!$B$8:$T$280,5)</f>
        <v>77</v>
      </c>
      <c r="F2047" s="83">
        <f>VLOOKUP($A$2047,Raport1!$B$8:$T$280,6)</f>
        <v>78.5</v>
      </c>
      <c r="G2047" s="83">
        <f>VLOOKUP($A$2047,Raport1!$B$8:$T$280,7)</f>
        <v>72</v>
      </c>
      <c r="H2047" s="83">
        <f>VLOOKUP($A$2047,Raport1!$B$8:$T$280,8)</f>
        <v>72.5</v>
      </c>
      <c r="I2047" s="83">
        <f>VLOOKUP($A$2047,Raport1!$B$8:$T$280,9)</f>
        <v>78.5</v>
      </c>
      <c r="J2047" s="83">
        <f>VLOOKUP($A$2047,Raport1!$B$8:$T$280,10)</f>
        <v>84</v>
      </c>
      <c r="K2047" s="83">
        <f>VLOOKUP($A$2047,Raport1!$B$8:$T$280,11)</f>
        <v>81</v>
      </c>
      <c r="L2047" s="83">
        <f>VLOOKUP($A$2047,Raport1!$B$8:$T$280,12)</f>
        <v>82</v>
      </c>
      <c r="M2047" s="83">
        <f>VLOOKUP($A$2047,Raport1!$B$8:$T$280,13)</f>
        <v>73</v>
      </c>
      <c r="N2047" s="83">
        <f>VLOOKUP($A$2047,Raport1!$B$8:$T$280,14)</f>
        <v>77</v>
      </c>
      <c r="O2047" s="83">
        <f>VLOOKUP($A$2047,Raport1!$B$8:$T$280,15)</f>
        <v>77.5</v>
      </c>
      <c r="P2047" s="83">
        <f>VLOOKUP($A$2047,Raport1!$B$8:$T$280,16)</f>
        <v>77.5</v>
      </c>
      <c r="Q2047" s="83">
        <f>VLOOKUP($A$2047,Raport1!$B$8:$T$280,17)</f>
        <v>76</v>
      </c>
      <c r="R2047" s="83">
        <f>VLOOKUP($A$2047,Raport1!$B$8:$T$280,18)</f>
        <v>75.5</v>
      </c>
      <c r="S2047" s="80">
        <f t="shared" ref="S2047:S2052" si="1128">SUM(D2047:R2047)</f>
        <v>1157.5</v>
      </c>
      <c r="T2047" s="80">
        <f t="shared" ref="T2047:T2055" si="1129">ROUND(S2047/COUNT(D2047:R2047),2)</f>
        <v>77.17</v>
      </c>
      <c r="U2047" s="337" t="s">
        <v>203</v>
      </c>
      <c r="V2047" s="340" t="s">
        <v>33</v>
      </c>
    </row>
    <row r="2048" spans="1:22" ht="15" customHeight="1">
      <c r="A2048" s="361"/>
      <c r="B2048" s="26"/>
      <c r="C2048" s="35" t="s">
        <v>35</v>
      </c>
      <c r="D2048" s="84">
        <f>VLOOKUP($A$2047,Raport2!$B$8:$T$280,4)</f>
        <v>78</v>
      </c>
      <c r="E2048" s="84">
        <f>VLOOKUP($A$2047,Raport2!$B$8:$T$280,5)</f>
        <v>77</v>
      </c>
      <c r="F2048" s="84">
        <f>VLOOKUP($A$2047,Raport2!$B$8:$T$280,6)</f>
        <v>79</v>
      </c>
      <c r="G2048" s="84">
        <f>VLOOKUP($A$2047,Raport2!$B$8:$T$280,7)</f>
        <v>75</v>
      </c>
      <c r="H2048" s="84">
        <f>VLOOKUP($A$2047,Raport2!$B$8:$T$280,8)</f>
        <v>80</v>
      </c>
      <c r="I2048" s="84">
        <f>VLOOKUP($A$2047,Raport2!$B$8:$T$280,9)</f>
        <v>80</v>
      </c>
      <c r="J2048" s="84">
        <f>VLOOKUP($A$2047,Raport2!$B$8:$T$280,10)</f>
        <v>85</v>
      </c>
      <c r="K2048" s="84">
        <f>VLOOKUP($A$2047,Raport2!$B$8:$T$280,11)</f>
        <v>82.5</v>
      </c>
      <c r="L2048" s="84">
        <f>VLOOKUP($A$2047,Raport2!$B$8:$T$280,12)</f>
        <v>84</v>
      </c>
      <c r="M2048" s="84">
        <f>VLOOKUP($A$2047,Raport2!$B$8:$T$280,13)</f>
        <v>78.5</v>
      </c>
      <c r="N2048" s="84">
        <f>VLOOKUP($A$2047,Raport2!$B$8:$T$280,14)</f>
        <v>82.5</v>
      </c>
      <c r="O2048" s="84">
        <f>VLOOKUP($A$2047,Raport2!$B$8:$T$280,15)</f>
        <v>79.5</v>
      </c>
      <c r="P2048" s="84">
        <f>VLOOKUP($A$2047,Raport2!$B$8:$T$280,16)</f>
        <v>79.5</v>
      </c>
      <c r="Q2048" s="84">
        <f>VLOOKUP($A$2047,Raport2!$B$8:$T$280,17)</f>
        <v>78</v>
      </c>
      <c r="R2048" s="84">
        <f>VLOOKUP($A$2047,Raport2!$B$8:$T$280,18)</f>
        <v>79.5</v>
      </c>
      <c r="S2048" s="38">
        <f t="shared" si="1128"/>
        <v>1198</v>
      </c>
      <c r="T2048" s="38">
        <f t="shared" si="1129"/>
        <v>79.87</v>
      </c>
      <c r="U2048" s="375"/>
      <c r="V2048" s="340"/>
    </row>
    <row r="2049" spans="1:22" ht="15" customHeight="1">
      <c r="A2049" s="361"/>
      <c r="B2049" s="342" t="str">
        <f>VLOOKUP($A$2047,PresensiMIPA!$A$7:$W$360,7)</f>
        <v>PUTRI MAHARANI</v>
      </c>
      <c r="C2049" s="35" t="s">
        <v>22</v>
      </c>
      <c r="D2049" s="84">
        <f>VLOOKUP($A$2047,Raport3!$B$8:$T$280,4)</f>
        <v>79</v>
      </c>
      <c r="E2049" s="84">
        <f>VLOOKUP($A$2047,Raport3!$B$8:$T$280,5)</f>
        <v>79</v>
      </c>
      <c r="F2049" s="84">
        <f>VLOOKUP($A$2047,Raport3!$B$8:$T$280,6)</f>
        <v>80.5</v>
      </c>
      <c r="G2049" s="84">
        <f>VLOOKUP($A$2047,Raport3!$B$8:$T$280,7)</f>
        <v>80</v>
      </c>
      <c r="H2049" s="84">
        <f>VLOOKUP($A$2047,Raport3!$B$8:$T$280,8)</f>
        <v>89</v>
      </c>
      <c r="I2049" s="84">
        <f>VLOOKUP($A$2047,Raport3!$B$8:$T$280,9)</f>
        <v>85</v>
      </c>
      <c r="J2049" s="84">
        <f>VLOOKUP($A$2047,Raport3!$B$8:$T$280,10)</f>
        <v>86.5</v>
      </c>
      <c r="K2049" s="84">
        <f>VLOOKUP($A$2047,Raport3!$B$8:$T$280,11)</f>
        <v>86</v>
      </c>
      <c r="L2049" s="84">
        <f>VLOOKUP($A$2047,Raport3!$B$8:$T$280,12)</f>
        <v>79</v>
      </c>
      <c r="M2049" s="84">
        <f>VLOOKUP($A$2047,Raport3!$B$8:$T$280,13)</f>
        <v>80</v>
      </c>
      <c r="N2049" s="84">
        <f>VLOOKUP($A$2047,Raport3!$B$8:$T$280,14)</f>
        <v>84</v>
      </c>
      <c r="O2049" s="84">
        <f>VLOOKUP($A$2047,Raport3!$B$8:$T$280,15)</f>
        <v>78.5</v>
      </c>
      <c r="P2049" s="84">
        <f>VLOOKUP($A$2047,Raport3!$B$8:$T$280,16)</f>
        <v>80.5</v>
      </c>
      <c r="Q2049" s="84">
        <f>VLOOKUP($A$2047,Raport3!$B$8:$T$280,17)</f>
        <v>90</v>
      </c>
      <c r="R2049" s="84">
        <f>VLOOKUP($A$2047,Raport3!$B$8:$T$280,18)</f>
        <v>81</v>
      </c>
      <c r="S2049" s="38">
        <f t="shared" si="1128"/>
        <v>1238</v>
      </c>
      <c r="T2049" s="38">
        <f t="shared" si="1129"/>
        <v>82.53</v>
      </c>
      <c r="U2049" s="375"/>
      <c r="V2049" s="340"/>
    </row>
    <row r="2050" spans="1:22" ht="15" customHeight="1">
      <c r="A2050" s="361"/>
      <c r="B2050" s="342"/>
      <c r="C2050" s="35" t="s">
        <v>23</v>
      </c>
      <c r="D2050" s="84">
        <f>VLOOKUP($A$2047,Raport4!$B$8:$T$255,4)</f>
        <v>81</v>
      </c>
      <c r="E2050" s="84">
        <f>VLOOKUP($A$2047,Raport4!$B$8:$T$255,5)</f>
        <v>82</v>
      </c>
      <c r="F2050" s="84">
        <f>VLOOKUP($A$2047,Raport4!$B$8:$T$255,6)</f>
        <v>80</v>
      </c>
      <c r="G2050" s="84">
        <f>VLOOKUP($A$2047,Raport4!$B$8:$T$255,7)</f>
        <v>80</v>
      </c>
      <c r="H2050" s="84">
        <f>VLOOKUP($A$2047,Raport4!$B$8:$T$255,8)</f>
        <v>89</v>
      </c>
      <c r="I2050" s="84">
        <f>VLOOKUP($A$2047,Raport4!$B$8:$T$255,9)</f>
        <v>85</v>
      </c>
      <c r="J2050" s="84">
        <f>VLOOKUP($A$2047,Raport4!$B$8:$T$255,10)</f>
        <v>91</v>
      </c>
      <c r="K2050" s="84">
        <f>VLOOKUP($A$2047,Raport4!$B$8:$T$255,11)</f>
        <v>87</v>
      </c>
      <c r="L2050" s="84">
        <f>VLOOKUP($A$2047,Raport4!$B$8:$T$255,12)</f>
        <v>85.5</v>
      </c>
      <c r="M2050" s="84">
        <f>VLOOKUP($A$2047,Raport4!$B$8:$T$255,12)</f>
        <v>85.5</v>
      </c>
      <c r="N2050" s="84">
        <f>VLOOKUP($A$2047,Raport4!$B$8:$T$255,14)</f>
        <v>92</v>
      </c>
      <c r="O2050" s="84">
        <f>VLOOKUP($A$2047,Raport4!$B$8:$T$255,15)</f>
        <v>79.5</v>
      </c>
      <c r="P2050" s="84">
        <f>VLOOKUP($A$2047,Raport4!$B$8:$T$255,16)</f>
        <v>82.5</v>
      </c>
      <c r="Q2050" s="84">
        <f>VLOOKUP($A$2047,Raport4!$B$8:$T$255,17)</f>
        <v>89</v>
      </c>
      <c r="R2050" s="84">
        <f>VLOOKUP($A$2047,Raport4!$B$8:$T$255,18)</f>
        <v>81</v>
      </c>
      <c r="S2050" s="38">
        <f t="shared" si="1128"/>
        <v>1270</v>
      </c>
      <c r="T2050" s="38">
        <f t="shared" si="1129"/>
        <v>84.67</v>
      </c>
      <c r="U2050" s="375"/>
      <c r="V2050" s="340"/>
    </row>
    <row r="2051" spans="1:22" ht="15" customHeight="1">
      <c r="A2051" s="361"/>
      <c r="B2051" s="77" t="str">
        <f>VLOOKUP($A$2047,PresensiMIPA!$A$7:$W$360,4)</f>
        <v>3526015811030002</v>
      </c>
      <c r="C2051" s="35" t="s">
        <v>24</v>
      </c>
      <c r="D2051" s="84">
        <f>VLOOKUP($A$2047,Raport5!$B$8:$T$280,4)</f>
        <v>86.5</v>
      </c>
      <c r="E2051" s="84">
        <f>VLOOKUP($A$2047,Raport5!$B$8:$T$280,5)</f>
        <v>85</v>
      </c>
      <c r="F2051" s="84">
        <f>VLOOKUP($A$2047,Raport5!$B$8:$T$280,6)</f>
        <v>83</v>
      </c>
      <c r="G2051" s="84">
        <f>VLOOKUP($A$2047,Raport5!$B$8:$T$280,7)</f>
        <v>82.5</v>
      </c>
      <c r="H2051" s="84">
        <f>VLOOKUP($A$2047,Raport5!$B$8:$T$280,8)</f>
        <v>91</v>
      </c>
      <c r="I2051" s="84">
        <f>VLOOKUP($A$2047,Raport5!$B$8:$T$280,9)</f>
        <v>86</v>
      </c>
      <c r="J2051" s="84">
        <f>VLOOKUP($A$2047,Raport5!$B$8:$T$280,10)</f>
        <v>93.5</v>
      </c>
      <c r="K2051" s="84">
        <f>VLOOKUP($A$2047,Raport5!$B$8:$T$280,11)</f>
        <v>92</v>
      </c>
      <c r="L2051" s="84">
        <f>VLOOKUP($A$2047,Raport5!$B$8:$T$280,12)</f>
        <v>88.5</v>
      </c>
      <c r="M2051" s="84">
        <f>VLOOKUP($A$2047,Raport5!$B$8:$T$280,13)</f>
        <v>80</v>
      </c>
      <c r="N2051" s="84">
        <f>VLOOKUP($A$2047,Raport5!$B$8:$T$280,14)</f>
        <v>90.5</v>
      </c>
      <c r="O2051" s="84">
        <f>VLOOKUP($A$2047,Raport5!$B$8:$T$280,15)</f>
        <v>81</v>
      </c>
      <c r="P2051" s="84">
        <f>VLOOKUP($A$2047,Raport5!$B$8:$T$280,16)</f>
        <v>82.5</v>
      </c>
      <c r="Q2051" s="84">
        <f>VLOOKUP($A$2047,Raport5!$B$8:$T$280,17)</f>
        <v>90</v>
      </c>
      <c r="R2051" s="84">
        <f>VLOOKUP($A$2047,Raport5!$B$8:$T$280,18)</f>
        <v>77.5</v>
      </c>
      <c r="S2051" s="38">
        <f t="shared" si="1128"/>
        <v>1289.5</v>
      </c>
      <c r="T2051" s="38">
        <f t="shared" si="1129"/>
        <v>85.97</v>
      </c>
      <c r="U2051" s="375"/>
      <c r="V2051" s="340"/>
    </row>
    <row r="2052" spans="1:22" ht="15" customHeight="1">
      <c r="A2052" s="361"/>
      <c r="B2052" s="78">
        <f>VLOOKUP($A$2047,PresensiMIPA!$A$7:$W$360,2)</f>
        <v>12430</v>
      </c>
      <c r="C2052" s="35" t="s">
        <v>67</v>
      </c>
      <c r="D2052" s="84">
        <f>VLOOKUP($A$2047,Raport6!$B$8:$T$280,4)</f>
        <v>91.5</v>
      </c>
      <c r="E2052" s="84">
        <f>VLOOKUP($A$2047,Raport6!$B$8:$T$280,5)</f>
        <v>88.5</v>
      </c>
      <c r="F2052" s="84">
        <f>VLOOKUP($A$2047,Raport6!$B$8:$T$280,6)</f>
        <v>86.5</v>
      </c>
      <c r="G2052" s="84">
        <f>VLOOKUP($A$2047,Raport6!$B$8:$T$280,7)</f>
        <v>84</v>
      </c>
      <c r="H2052" s="84">
        <f>VLOOKUP($A$2047,Raport6!$B$8:$T$280,8)</f>
        <v>92.5</v>
      </c>
      <c r="I2052" s="84">
        <f>VLOOKUP($A$2047,Raport6!$B$8:$T$280,9)</f>
        <v>86</v>
      </c>
      <c r="J2052" s="84">
        <f>VLOOKUP($A$2047,Raport6!$B$8:$T$280,10)</f>
        <v>96</v>
      </c>
      <c r="K2052" s="84">
        <f>VLOOKUP($A$2047,Raport6!$B$8:$T$280,11)</f>
        <v>95</v>
      </c>
      <c r="L2052" s="84">
        <f>VLOOKUP($A$2047,Raport6!$B$8:$T$280,12)</f>
        <v>90</v>
      </c>
      <c r="M2052" s="84">
        <f>VLOOKUP($A$2047,Raport6!$B$8:$T$280,13)</f>
        <v>85</v>
      </c>
      <c r="N2052" s="84">
        <f>VLOOKUP($A$2047,Raport6!$B$8:$T$280,14)</f>
        <v>87.5</v>
      </c>
      <c r="O2052" s="84">
        <f>VLOOKUP($A$2047,Raport6!$B$8:$T$280,15)</f>
        <v>86.5</v>
      </c>
      <c r="P2052" s="84">
        <f>VLOOKUP($A$2047,Raport6!$B$8:$T$280,16)</f>
        <v>82.5</v>
      </c>
      <c r="Q2052" s="84">
        <f>VLOOKUP($A$2047,Raport6!$B$8:$T$280,17)</f>
        <v>93</v>
      </c>
      <c r="R2052" s="84">
        <f>VLOOKUP($A$2047,Raport6!$B$8:$T$280,18)</f>
        <v>80</v>
      </c>
      <c r="S2052" s="38">
        <f t="shared" si="1128"/>
        <v>1324.5</v>
      </c>
      <c r="T2052" s="38">
        <f t="shared" si="1129"/>
        <v>88.3</v>
      </c>
      <c r="U2052" s="375"/>
      <c r="V2052" s="340"/>
    </row>
    <row r="2053" spans="1:22" ht="15" customHeight="1">
      <c r="A2053" s="361"/>
      <c r="B2053" s="78" t="str">
        <f>VLOOKUP($A$2047,PresensiMIPA!$A$7:$W$360,3)</f>
        <v>0031985418</v>
      </c>
      <c r="C2053" s="28" t="s">
        <v>21</v>
      </c>
      <c r="D2053" s="40">
        <f t="shared" ref="D2053:S2053" si="1130">ROUND(((D2047+D2048+D2049+D2050+D2051+D2052)/6),2)</f>
        <v>81.92</v>
      </c>
      <c r="E2053" s="40">
        <f t="shared" si="1130"/>
        <v>81.42</v>
      </c>
      <c r="F2053" s="40">
        <f t="shared" si="1130"/>
        <v>81.25</v>
      </c>
      <c r="G2053" s="40">
        <f t="shared" si="1130"/>
        <v>78.92</v>
      </c>
      <c r="H2053" s="40">
        <f t="shared" si="1130"/>
        <v>85.67</v>
      </c>
      <c r="I2053" s="40">
        <f t="shared" si="1130"/>
        <v>83.42</v>
      </c>
      <c r="J2053" s="40">
        <f t="shared" si="1130"/>
        <v>89.33</v>
      </c>
      <c r="K2053" s="40">
        <f t="shared" si="1130"/>
        <v>87.25</v>
      </c>
      <c r="L2053" s="40">
        <f t="shared" si="1130"/>
        <v>84.83</v>
      </c>
      <c r="M2053" s="40">
        <f t="shared" ref="M2053" si="1131">ROUND(((M2047+M2048+M2049+M2050+M2051+M2052)/6),2)</f>
        <v>80.33</v>
      </c>
      <c r="N2053" s="40">
        <f t="shared" si="1130"/>
        <v>85.58</v>
      </c>
      <c r="O2053" s="40">
        <f t="shared" si="1130"/>
        <v>80.42</v>
      </c>
      <c r="P2053" s="40">
        <f t="shared" si="1130"/>
        <v>80.83</v>
      </c>
      <c r="Q2053" s="40">
        <f t="shared" si="1130"/>
        <v>86</v>
      </c>
      <c r="R2053" s="40">
        <f t="shared" si="1130"/>
        <v>79.08</v>
      </c>
      <c r="S2053" s="39">
        <f t="shared" si="1130"/>
        <v>1246.25</v>
      </c>
      <c r="T2053" s="40">
        <f t="shared" si="1129"/>
        <v>83.08</v>
      </c>
      <c r="U2053" s="375"/>
      <c r="V2053" s="340"/>
    </row>
    <row r="2054" spans="1:22" ht="15" customHeight="1">
      <c r="A2054" s="361"/>
      <c r="B2054" s="78"/>
      <c r="C2054" s="28" t="s">
        <v>206</v>
      </c>
      <c r="D2054" s="79">
        <f>VLOOKUP($A$2047,'Nilai USP'!$B$8:$T$280,4)</f>
        <v>80</v>
      </c>
      <c r="E2054" s="79">
        <f>VLOOKUP($A$2047,'Nilai USP'!$B$8:$T$280,5)</f>
        <v>79.230769230769226</v>
      </c>
      <c r="F2054" s="79">
        <f>VLOOKUP($A$2047,'Nilai USP'!$B$8:$T$280,6)</f>
        <v>85</v>
      </c>
      <c r="G2054" s="79">
        <f>VLOOKUP($A$2047,'Nilai USP'!$B$8:$T$280,7)</f>
        <v>78</v>
      </c>
      <c r="H2054" s="79">
        <f>VLOOKUP($A$2047,'Nilai USP'!$B$8:$T$280,8)</f>
        <v>81</v>
      </c>
      <c r="I2054" s="79">
        <f>VLOOKUP($A$2047,'Nilai USP'!$B$8:$T$280,9)</f>
        <v>81</v>
      </c>
      <c r="J2054" s="79">
        <f>VLOOKUP($A$2047,'Nilai USP'!$B$8:$T$280,10)</f>
        <v>95</v>
      </c>
      <c r="K2054" s="79">
        <f>VLOOKUP($A$2047,'Nilai USP'!$B$8:$T$280,11)</f>
        <v>91</v>
      </c>
      <c r="L2054" s="79">
        <f>VLOOKUP($A$2047,'Nilai USP'!$B$8:$T$280,12)</f>
        <v>86</v>
      </c>
      <c r="M2054" s="79">
        <f>VLOOKUP($A$2047,'Nilai USP'!$B$8:$T$280,13)</f>
        <v>92.058823529411768</v>
      </c>
      <c r="N2054" s="79">
        <f>VLOOKUP($A$2047,'Nilai USP'!$B$8:$T$280,14)</f>
        <v>88</v>
      </c>
      <c r="O2054" s="79">
        <f>VLOOKUP($A$2047,'Nilai USP'!$B$8:$T$280,15)</f>
        <v>73</v>
      </c>
      <c r="P2054" s="79">
        <f>VLOOKUP($A$2047,'Nilai USP'!$B$8:$T$280,16)</f>
        <v>83</v>
      </c>
      <c r="Q2054" s="79">
        <f>VLOOKUP($A$2047,'Nilai USP'!$B$8:$T$280,17)</f>
        <v>81</v>
      </c>
      <c r="R2054" s="79">
        <f>VLOOKUP($A$2047,'Nilai USP'!$B$8:$T$280,18)</f>
        <v>85</v>
      </c>
      <c r="S2054" s="38">
        <f>SUM(D2054:R2054)</f>
        <v>1258.289592760181</v>
      </c>
      <c r="T2054" s="38">
        <f t="shared" si="1129"/>
        <v>83.89</v>
      </c>
      <c r="U2054" s="375"/>
      <c r="V2054" s="340"/>
    </row>
    <row r="2055" spans="1:22" ht="15" customHeight="1" thickBot="1">
      <c r="A2055" s="362"/>
      <c r="B2055" s="29"/>
      <c r="C2055" s="37" t="s">
        <v>205</v>
      </c>
      <c r="D2055" s="41">
        <f t="shared" ref="D2055:R2055" si="1132">ROUND((D2053*$V$6+D2054*$V$7),0)</f>
        <v>81</v>
      </c>
      <c r="E2055" s="41">
        <f t="shared" si="1132"/>
        <v>80</v>
      </c>
      <c r="F2055" s="41">
        <f t="shared" si="1132"/>
        <v>83</v>
      </c>
      <c r="G2055" s="41">
        <f t="shared" si="1132"/>
        <v>78</v>
      </c>
      <c r="H2055" s="41">
        <f t="shared" si="1132"/>
        <v>83</v>
      </c>
      <c r="I2055" s="41">
        <f t="shared" si="1132"/>
        <v>82</v>
      </c>
      <c r="J2055" s="41">
        <f t="shared" si="1132"/>
        <v>92</v>
      </c>
      <c r="K2055" s="41">
        <f t="shared" si="1132"/>
        <v>89</v>
      </c>
      <c r="L2055" s="41">
        <f t="shared" si="1132"/>
        <v>85</v>
      </c>
      <c r="M2055" s="41">
        <f t="shared" si="1132"/>
        <v>86</v>
      </c>
      <c r="N2055" s="41">
        <f t="shared" si="1132"/>
        <v>87</v>
      </c>
      <c r="O2055" s="41">
        <f t="shared" si="1132"/>
        <v>77</v>
      </c>
      <c r="P2055" s="41">
        <f t="shared" si="1132"/>
        <v>82</v>
      </c>
      <c r="Q2055" s="41">
        <f t="shared" si="1132"/>
        <v>84</v>
      </c>
      <c r="R2055" s="41">
        <f t="shared" si="1132"/>
        <v>82</v>
      </c>
      <c r="S2055" s="41">
        <f>SUM(D2055:R2055)</f>
        <v>1251</v>
      </c>
      <c r="T2055" s="41">
        <f t="shared" si="1129"/>
        <v>83.4</v>
      </c>
      <c r="U2055" s="376"/>
      <c r="V2055" s="341"/>
    </row>
    <row r="2056" spans="1:22" ht="15" customHeight="1" thickTop="1">
      <c r="A2056" s="377">
        <v>228</v>
      </c>
      <c r="B2056" s="26"/>
      <c r="C2056" s="34" t="s">
        <v>34</v>
      </c>
      <c r="D2056" s="83">
        <f>VLOOKUP($A$2056,Raport1!$B$8:$T$280,4)</f>
        <v>78</v>
      </c>
      <c r="E2056" s="83">
        <f>VLOOKUP($A$2056,Raport1!$B$8:$T$280,5)</f>
        <v>77</v>
      </c>
      <c r="F2056" s="83">
        <f>VLOOKUP($A$2056,Raport1!$B$8:$T$280,6)</f>
        <v>81.5</v>
      </c>
      <c r="G2056" s="83">
        <f>VLOOKUP($A$2056,Raport1!$B$8:$T$280,7)</f>
        <v>74.5</v>
      </c>
      <c r="H2056" s="83">
        <f>VLOOKUP($A$2056,Raport1!$B$8:$T$280,8)</f>
        <v>70</v>
      </c>
      <c r="I2056" s="83">
        <f>VLOOKUP($A$2056,Raport1!$B$8:$T$280,9)</f>
        <v>82.5</v>
      </c>
      <c r="J2056" s="83">
        <f>VLOOKUP($A$2056,Raport1!$B$8:$T$280,10)</f>
        <v>81.5</v>
      </c>
      <c r="K2056" s="83">
        <f>VLOOKUP($A$2056,Raport1!$B$8:$T$280,11)</f>
        <v>81.5</v>
      </c>
      <c r="L2056" s="83">
        <f>VLOOKUP($A$2056,Raport1!$B$8:$T$280,12)</f>
        <v>80.5</v>
      </c>
      <c r="M2056" s="83">
        <f>VLOOKUP($A$2056,Raport1!$B$8:$T$280,13)</f>
        <v>73.5</v>
      </c>
      <c r="N2056" s="83">
        <f>VLOOKUP($A$2056,Raport1!$B$8:$T$280,14)</f>
        <v>82</v>
      </c>
      <c r="O2056" s="83">
        <f>VLOOKUP($A$2056,Raport1!$B$8:$T$280,15)</f>
        <v>78.5</v>
      </c>
      <c r="P2056" s="83">
        <f>VLOOKUP($A$2056,Raport1!$B$8:$T$280,16)</f>
        <v>80</v>
      </c>
      <c r="Q2056" s="83">
        <f>VLOOKUP($A$2056,Raport1!$B$8:$T$280,17)</f>
        <v>76.5</v>
      </c>
      <c r="R2056" s="83">
        <f>VLOOKUP($A$2056,Raport1!$B$8:$T$280,18)</f>
        <v>89</v>
      </c>
      <c r="S2056" s="80">
        <f t="shared" ref="S2056:S2061" si="1133">SUM(D2056:R2056)</f>
        <v>1186.5</v>
      </c>
      <c r="T2056" s="80">
        <f t="shared" ref="T2056:T2064" si="1134">ROUND(S2056/COUNT(D2056:R2056),2)</f>
        <v>79.099999999999994</v>
      </c>
      <c r="U2056" s="337" t="s">
        <v>203</v>
      </c>
      <c r="V2056" s="340" t="s">
        <v>33</v>
      </c>
    </row>
    <row r="2057" spans="1:22" ht="15" customHeight="1">
      <c r="A2057" s="361"/>
      <c r="B2057" s="26"/>
      <c r="C2057" s="35" t="s">
        <v>35</v>
      </c>
      <c r="D2057" s="84">
        <f>VLOOKUP($A$2056,Raport2!$B$8:$T$280,4)</f>
        <v>80</v>
      </c>
      <c r="E2057" s="84">
        <f>VLOOKUP($A$2056,Raport2!$B$8:$T$280,5)</f>
        <v>81</v>
      </c>
      <c r="F2057" s="84">
        <f>VLOOKUP($A$2056,Raport2!$B$8:$T$280,6)</f>
        <v>82</v>
      </c>
      <c r="G2057" s="84">
        <f>VLOOKUP($A$2056,Raport2!$B$8:$T$280,7)</f>
        <v>80</v>
      </c>
      <c r="H2057" s="84">
        <f>VLOOKUP($A$2056,Raport2!$B$8:$T$280,8)</f>
        <v>80</v>
      </c>
      <c r="I2057" s="84">
        <f>VLOOKUP($A$2056,Raport2!$B$8:$T$280,9)</f>
        <v>89.5</v>
      </c>
      <c r="J2057" s="84">
        <f>VLOOKUP($A$2056,Raport2!$B$8:$T$280,10)</f>
        <v>86.5</v>
      </c>
      <c r="K2057" s="84">
        <f>VLOOKUP($A$2056,Raport2!$B$8:$T$280,11)</f>
        <v>83</v>
      </c>
      <c r="L2057" s="84">
        <f>VLOOKUP($A$2056,Raport2!$B$8:$T$280,12)</f>
        <v>82</v>
      </c>
      <c r="M2057" s="84">
        <f>VLOOKUP($A$2056,Raport2!$B$8:$T$280,13)</f>
        <v>76</v>
      </c>
      <c r="N2057" s="84">
        <f>VLOOKUP($A$2056,Raport2!$B$8:$T$280,14)</f>
        <v>80</v>
      </c>
      <c r="O2057" s="84">
        <f>VLOOKUP($A$2056,Raport2!$B$8:$T$280,15)</f>
        <v>78.5</v>
      </c>
      <c r="P2057" s="84">
        <f>VLOOKUP($A$2056,Raport2!$B$8:$T$280,16)</f>
        <v>81.5</v>
      </c>
      <c r="Q2057" s="84">
        <f>VLOOKUP($A$2056,Raport2!$B$8:$T$280,17)</f>
        <v>79</v>
      </c>
      <c r="R2057" s="84">
        <f>VLOOKUP($A$2056,Raport2!$B$8:$T$280,18)</f>
        <v>92</v>
      </c>
      <c r="S2057" s="38">
        <f t="shared" si="1133"/>
        <v>1231</v>
      </c>
      <c r="T2057" s="38">
        <f t="shared" si="1134"/>
        <v>82.07</v>
      </c>
      <c r="U2057" s="375"/>
      <c r="V2057" s="340"/>
    </row>
    <row r="2058" spans="1:22" ht="15" customHeight="1">
      <c r="A2058" s="361"/>
      <c r="B2058" s="342" t="str">
        <f>VLOOKUP($A$2056,PresensiMIPA!$A$7:$W$360,7)</f>
        <v>RAFLY ARDIANSYAH</v>
      </c>
      <c r="C2058" s="35" t="s">
        <v>22</v>
      </c>
      <c r="D2058" s="84">
        <f>VLOOKUP($A$2056,Raport3!$B$8:$T$280,4)</f>
        <v>87.5</v>
      </c>
      <c r="E2058" s="84">
        <f>VLOOKUP($A$2056,Raport3!$B$8:$T$280,5)</f>
        <v>82.5</v>
      </c>
      <c r="F2058" s="84">
        <f>VLOOKUP($A$2056,Raport3!$B$8:$T$280,6)</f>
        <v>80.5</v>
      </c>
      <c r="G2058" s="84">
        <f>VLOOKUP($A$2056,Raport3!$B$8:$T$280,7)</f>
        <v>80</v>
      </c>
      <c r="H2058" s="84">
        <f>VLOOKUP($A$2056,Raport3!$B$8:$T$280,8)</f>
        <v>85</v>
      </c>
      <c r="I2058" s="84">
        <f>VLOOKUP($A$2056,Raport3!$B$8:$T$280,9)</f>
        <v>90</v>
      </c>
      <c r="J2058" s="84">
        <f>VLOOKUP($A$2056,Raport3!$B$8:$T$280,10)</f>
        <v>85</v>
      </c>
      <c r="K2058" s="84">
        <f>VLOOKUP($A$2056,Raport3!$B$8:$T$280,11)</f>
        <v>85.5</v>
      </c>
      <c r="L2058" s="84">
        <f>VLOOKUP($A$2056,Raport3!$B$8:$T$280,12)</f>
        <v>81.5</v>
      </c>
      <c r="M2058" s="84">
        <f>VLOOKUP($A$2056,Raport3!$B$8:$T$280,13)</f>
        <v>79.5</v>
      </c>
      <c r="N2058" s="84">
        <f>VLOOKUP($A$2056,Raport3!$B$8:$T$280,14)</f>
        <v>83</v>
      </c>
      <c r="O2058" s="84">
        <f>VLOOKUP($A$2056,Raport3!$B$8:$T$280,15)</f>
        <v>77</v>
      </c>
      <c r="P2058" s="84">
        <f>VLOOKUP($A$2056,Raport3!$B$8:$T$280,16)</f>
        <v>77.5</v>
      </c>
      <c r="Q2058" s="84">
        <f>VLOOKUP($A$2056,Raport3!$B$8:$T$280,17)</f>
        <v>82</v>
      </c>
      <c r="R2058" s="84">
        <f>VLOOKUP($A$2056,Raport3!$B$8:$T$280,18)</f>
        <v>91</v>
      </c>
      <c r="S2058" s="38">
        <f t="shared" si="1133"/>
        <v>1247.5</v>
      </c>
      <c r="T2058" s="38">
        <f t="shared" si="1134"/>
        <v>83.17</v>
      </c>
      <c r="U2058" s="375"/>
      <c r="V2058" s="340"/>
    </row>
    <row r="2059" spans="1:22" ht="15" customHeight="1">
      <c r="A2059" s="361"/>
      <c r="B2059" s="342"/>
      <c r="C2059" s="35" t="s">
        <v>23</v>
      </c>
      <c r="D2059" s="84">
        <f>VLOOKUP($A$2056,Raport4!$B$8:$T$255,4)</f>
        <v>88.5</v>
      </c>
      <c r="E2059" s="84">
        <f>VLOOKUP($A$2056,Raport4!$B$8:$T$255,5)</f>
        <v>87</v>
      </c>
      <c r="F2059" s="84">
        <f>VLOOKUP($A$2056,Raport4!$B$8:$T$255,6)</f>
        <v>80.5</v>
      </c>
      <c r="G2059" s="84">
        <f>VLOOKUP($A$2056,Raport4!$B$8:$T$255,7)</f>
        <v>80.5</v>
      </c>
      <c r="H2059" s="84">
        <f>VLOOKUP($A$2056,Raport4!$B$8:$T$255,8)</f>
        <v>90</v>
      </c>
      <c r="I2059" s="84">
        <f>VLOOKUP($A$2056,Raport4!$B$8:$T$255,9)</f>
        <v>90</v>
      </c>
      <c r="J2059" s="84">
        <f>VLOOKUP($A$2056,Raport4!$B$8:$T$255,10)</f>
        <v>90.5</v>
      </c>
      <c r="K2059" s="84">
        <f>VLOOKUP($A$2056,Raport4!$B$8:$T$255,11)</f>
        <v>87</v>
      </c>
      <c r="L2059" s="84">
        <f>VLOOKUP($A$2056,Raport4!$B$8:$T$255,12)</f>
        <v>84</v>
      </c>
      <c r="M2059" s="84">
        <f>VLOOKUP($A$2056,Raport4!$B$8:$T$255,12)</f>
        <v>84</v>
      </c>
      <c r="N2059" s="84">
        <f>VLOOKUP($A$2056,Raport4!$B$8:$T$255,14)</f>
        <v>85</v>
      </c>
      <c r="O2059" s="84">
        <f>VLOOKUP($A$2056,Raport4!$B$8:$T$255,15)</f>
        <v>77</v>
      </c>
      <c r="P2059" s="84">
        <f>VLOOKUP($A$2056,Raport4!$B$8:$T$255,16)</f>
        <v>81.5</v>
      </c>
      <c r="Q2059" s="84">
        <f>VLOOKUP($A$2056,Raport4!$B$8:$T$255,17)</f>
        <v>81</v>
      </c>
      <c r="R2059" s="84">
        <f>VLOOKUP($A$2056,Raport4!$B$8:$T$255,18)</f>
        <v>91</v>
      </c>
      <c r="S2059" s="38">
        <f t="shared" si="1133"/>
        <v>1277.5</v>
      </c>
      <c r="T2059" s="38">
        <f t="shared" si="1134"/>
        <v>85.17</v>
      </c>
      <c r="U2059" s="375"/>
      <c r="V2059" s="340"/>
    </row>
    <row r="2060" spans="1:22" ht="15" customHeight="1">
      <c r="A2060" s="361"/>
      <c r="B2060" s="77" t="str">
        <f>VLOOKUP($A$2056,PresensiMIPA!$A$7:$W$360,4)</f>
        <v>3526051203040003</v>
      </c>
      <c r="C2060" s="35" t="s">
        <v>24</v>
      </c>
      <c r="D2060" s="84">
        <f>VLOOKUP($A$2056,Raport5!$B$8:$T$280,4)</f>
        <v>88.5</v>
      </c>
      <c r="E2060" s="84">
        <f>VLOOKUP($A$2056,Raport5!$B$8:$T$280,5)</f>
        <v>88.5</v>
      </c>
      <c r="F2060" s="84">
        <f>VLOOKUP($A$2056,Raport5!$B$8:$T$280,6)</f>
        <v>77.5</v>
      </c>
      <c r="G2060" s="84">
        <f>VLOOKUP($A$2056,Raport5!$B$8:$T$280,7)</f>
        <v>85.5</v>
      </c>
      <c r="H2060" s="84">
        <f>VLOOKUP($A$2056,Raport5!$B$8:$T$280,8)</f>
        <v>92</v>
      </c>
      <c r="I2060" s="84">
        <f>VLOOKUP($A$2056,Raport5!$B$8:$T$280,9)</f>
        <v>91</v>
      </c>
      <c r="J2060" s="84">
        <f>VLOOKUP($A$2056,Raport5!$B$8:$T$280,10)</f>
        <v>92</v>
      </c>
      <c r="K2060" s="84">
        <f>VLOOKUP($A$2056,Raport5!$B$8:$T$280,11)</f>
        <v>92</v>
      </c>
      <c r="L2060" s="84">
        <f>VLOOKUP($A$2056,Raport5!$B$8:$T$280,12)</f>
        <v>89</v>
      </c>
      <c r="M2060" s="84">
        <f>VLOOKUP($A$2056,Raport5!$B$8:$T$280,13)</f>
        <v>82</v>
      </c>
      <c r="N2060" s="84">
        <f>VLOOKUP($A$2056,Raport5!$B$8:$T$280,14)</f>
        <v>84</v>
      </c>
      <c r="O2060" s="84">
        <f>VLOOKUP($A$2056,Raport5!$B$8:$T$280,15)</f>
        <v>84</v>
      </c>
      <c r="P2060" s="84">
        <f>VLOOKUP($A$2056,Raport5!$B$8:$T$280,16)</f>
        <v>82.5</v>
      </c>
      <c r="Q2060" s="84">
        <f>VLOOKUP($A$2056,Raport5!$B$8:$T$280,17)</f>
        <v>81</v>
      </c>
      <c r="R2060" s="84">
        <f>VLOOKUP($A$2056,Raport5!$B$8:$T$280,18)</f>
        <v>85</v>
      </c>
      <c r="S2060" s="38">
        <f t="shared" si="1133"/>
        <v>1294.5</v>
      </c>
      <c r="T2060" s="38">
        <f t="shared" si="1134"/>
        <v>86.3</v>
      </c>
      <c r="U2060" s="375"/>
      <c r="V2060" s="340"/>
    </row>
    <row r="2061" spans="1:22" ht="15" customHeight="1">
      <c r="A2061" s="361"/>
      <c r="B2061" s="78">
        <f>VLOOKUP($A$2056,PresensiMIPA!$A$7:$W$360,2)</f>
        <v>12445</v>
      </c>
      <c r="C2061" s="35" t="s">
        <v>67</v>
      </c>
      <c r="D2061" s="84">
        <f>VLOOKUP($A$2056,Raport6!$B$8:$T$280,4)</f>
        <v>92.5</v>
      </c>
      <c r="E2061" s="84">
        <f>VLOOKUP($A$2056,Raport6!$B$8:$T$280,5)</f>
        <v>90</v>
      </c>
      <c r="F2061" s="84">
        <f>VLOOKUP($A$2056,Raport6!$B$8:$T$280,6)</f>
        <v>79</v>
      </c>
      <c r="G2061" s="84">
        <f>VLOOKUP($A$2056,Raport6!$B$8:$T$280,7)</f>
        <v>88.5</v>
      </c>
      <c r="H2061" s="84">
        <f>VLOOKUP($A$2056,Raport6!$B$8:$T$280,8)</f>
        <v>92</v>
      </c>
      <c r="I2061" s="84">
        <f>VLOOKUP($A$2056,Raport6!$B$8:$T$280,9)</f>
        <v>91</v>
      </c>
      <c r="J2061" s="84">
        <f>VLOOKUP($A$2056,Raport6!$B$8:$T$280,10)</f>
        <v>94.5</v>
      </c>
      <c r="K2061" s="84">
        <f>VLOOKUP($A$2056,Raport6!$B$8:$T$280,11)</f>
        <v>95</v>
      </c>
      <c r="L2061" s="84">
        <f>VLOOKUP($A$2056,Raport6!$B$8:$T$280,12)</f>
        <v>90.5</v>
      </c>
      <c r="M2061" s="84">
        <f>VLOOKUP($A$2056,Raport6!$B$8:$T$280,13)</f>
        <v>86</v>
      </c>
      <c r="N2061" s="84">
        <f>VLOOKUP($A$2056,Raport6!$B$8:$T$280,14)</f>
        <v>85</v>
      </c>
      <c r="O2061" s="84">
        <f>VLOOKUP($A$2056,Raport6!$B$8:$T$280,15)</f>
        <v>89</v>
      </c>
      <c r="P2061" s="84">
        <f>VLOOKUP($A$2056,Raport6!$B$8:$T$280,16)</f>
        <v>82.5</v>
      </c>
      <c r="Q2061" s="84">
        <f>VLOOKUP($A$2056,Raport6!$B$8:$T$280,17)</f>
        <v>84</v>
      </c>
      <c r="R2061" s="84">
        <f>VLOOKUP($A$2056,Raport6!$B$8:$T$280,18)</f>
        <v>92.5</v>
      </c>
      <c r="S2061" s="38">
        <f t="shared" si="1133"/>
        <v>1332</v>
      </c>
      <c r="T2061" s="38">
        <f t="shared" si="1134"/>
        <v>88.8</v>
      </c>
      <c r="U2061" s="375"/>
      <c r="V2061" s="340"/>
    </row>
    <row r="2062" spans="1:22" ht="15" customHeight="1">
      <c r="A2062" s="361"/>
      <c r="B2062" s="78" t="str">
        <f>VLOOKUP($A$2056,PresensiMIPA!$A$7:$W$360,3)</f>
        <v>0038855604</v>
      </c>
      <c r="C2062" s="28" t="s">
        <v>21</v>
      </c>
      <c r="D2062" s="40">
        <f t="shared" ref="D2062:S2062" si="1135">ROUND(((D2056+D2057+D2058+D2059+D2060+D2061)/6),2)</f>
        <v>85.83</v>
      </c>
      <c r="E2062" s="40">
        <f t="shared" si="1135"/>
        <v>84.33</v>
      </c>
      <c r="F2062" s="40">
        <f t="shared" si="1135"/>
        <v>80.17</v>
      </c>
      <c r="G2062" s="40">
        <f t="shared" si="1135"/>
        <v>81.5</v>
      </c>
      <c r="H2062" s="40">
        <f t="shared" si="1135"/>
        <v>84.83</v>
      </c>
      <c r="I2062" s="40">
        <f t="shared" si="1135"/>
        <v>89</v>
      </c>
      <c r="J2062" s="40">
        <f t="shared" si="1135"/>
        <v>88.33</v>
      </c>
      <c r="K2062" s="40">
        <f t="shared" si="1135"/>
        <v>87.33</v>
      </c>
      <c r="L2062" s="40">
        <f t="shared" si="1135"/>
        <v>84.58</v>
      </c>
      <c r="M2062" s="40">
        <f t="shared" ref="M2062" si="1136">ROUND(((M2056+M2057+M2058+M2059+M2060+M2061)/6),2)</f>
        <v>80.17</v>
      </c>
      <c r="N2062" s="40">
        <f t="shared" si="1135"/>
        <v>83.17</v>
      </c>
      <c r="O2062" s="40">
        <f t="shared" si="1135"/>
        <v>80.67</v>
      </c>
      <c r="P2062" s="40">
        <f t="shared" si="1135"/>
        <v>80.92</v>
      </c>
      <c r="Q2062" s="40">
        <f t="shared" si="1135"/>
        <v>80.58</v>
      </c>
      <c r="R2062" s="40">
        <f t="shared" si="1135"/>
        <v>90.08</v>
      </c>
      <c r="S2062" s="39">
        <f t="shared" si="1135"/>
        <v>1261.5</v>
      </c>
      <c r="T2062" s="40">
        <f t="shared" si="1134"/>
        <v>84.1</v>
      </c>
      <c r="U2062" s="375"/>
      <c r="V2062" s="340"/>
    </row>
    <row r="2063" spans="1:22" ht="15" customHeight="1">
      <c r="A2063" s="361"/>
      <c r="B2063" s="78"/>
      <c r="C2063" s="28" t="s">
        <v>206</v>
      </c>
      <c r="D2063" s="79">
        <f>VLOOKUP($A$2056,'Nilai USP'!$B$8:$T$280,4)</f>
        <v>95</v>
      </c>
      <c r="E2063" s="79">
        <f>VLOOKUP($A$2056,'Nilai USP'!$B$8:$T$280,5)</f>
        <v>86.92307692307692</v>
      </c>
      <c r="F2063" s="79">
        <f>VLOOKUP($A$2056,'Nilai USP'!$B$8:$T$280,6)</f>
        <v>91</v>
      </c>
      <c r="G2063" s="79">
        <f>VLOOKUP($A$2056,'Nilai USP'!$B$8:$T$280,7)</f>
        <v>84</v>
      </c>
      <c r="H2063" s="79">
        <f>VLOOKUP($A$2056,'Nilai USP'!$B$8:$T$280,8)</f>
        <v>82</v>
      </c>
      <c r="I2063" s="79">
        <f>VLOOKUP($A$2056,'Nilai USP'!$B$8:$T$280,9)</f>
        <v>91</v>
      </c>
      <c r="J2063" s="79">
        <f>VLOOKUP($A$2056,'Nilai USP'!$B$8:$T$280,10)</f>
        <v>95</v>
      </c>
      <c r="K2063" s="79">
        <f>VLOOKUP($A$2056,'Nilai USP'!$B$8:$T$280,11)</f>
        <v>93</v>
      </c>
      <c r="L2063" s="79">
        <f>VLOOKUP($A$2056,'Nilai USP'!$B$8:$T$280,12)</f>
        <v>86</v>
      </c>
      <c r="M2063" s="79">
        <f>VLOOKUP($A$2056,'Nilai USP'!$B$8:$T$280,13)</f>
        <v>92.941176470588232</v>
      </c>
      <c r="N2063" s="79">
        <f>VLOOKUP($A$2056,'Nilai USP'!$B$8:$T$280,14)</f>
        <v>85</v>
      </c>
      <c r="O2063" s="79">
        <f>VLOOKUP($A$2056,'Nilai USP'!$B$8:$T$280,15)</f>
        <v>82</v>
      </c>
      <c r="P2063" s="79">
        <f>VLOOKUP($A$2056,'Nilai USP'!$B$8:$T$280,16)</f>
        <v>87</v>
      </c>
      <c r="Q2063" s="79">
        <f>VLOOKUP($A$2056,'Nilai USP'!$B$8:$T$280,17)</f>
        <v>83</v>
      </c>
      <c r="R2063" s="79">
        <f>VLOOKUP($A$2056,'Nilai USP'!$B$8:$T$280,18)</f>
        <v>87</v>
      </c>
      <c r="S2063" s="38">
        <f>SUM(D2063:R2063)</f>
        <v>1320.8642533936652</v>
      </c>
      <c r="T2063" s="38">
        <f t="shared" si="1134"/>
        <v>88.06</v>
      </c>
      <c r="U2063" s="375"/>
      <c r="V2063" s="340"/>
    </row>
    <row r="2064" spans="1:22" ht="15" customHeight="1" thickBot="1">
      <c r="A2064" s="362"/>
      <c r="B2064" s="29"/>
      <c r="C2064" s="37" t="s">
        <v>205</v>
      </c>
      <c r="D2064" s="41">
        <f t="shared" ref="D2064:R2064" si="1137">ROUND((D2062*$V$6+D2063*$V$7),0)</f>
        <v>90</v>
      </c>
      <c r="E2064" s="41">
        <f t="shared" si="1137"/>
        <v>86</v>
      </c>
      <c r="F2064" s="41">
        <f t="shared" si="1137"/>
        <v>86</v>
      </c>
      <c r="G2064" s="41">
        <f t="shared" si="1137"/>
        <v>83</v>
      </c>
      <c r="H2064" s="41">
        <f t="shared" si="1137"/>
        <v>83</v>
      </c>
      <c r="I2064" s="41">
        <f t="shared" si="1137"/>
        <v>90</v>
      </c>
      <c r="J2064" s="41">
        <f t="shared" si="1137"/>
        <v>92</v>
      </c>
      <c r="K2064" s="41">
        <f t="shared" si="1137"/>
        <v>90</v>
      </c>
      <c r="L2064" s="41">
        <f t="shared" si="1137"/>
        <v>85</v>
      </c>
      <c r="M2064" s="41">
        <f t="shared" si="1137"/>
        <v>87</v>
      </c>
      <c r="N2064" s="41">
        <f t="shared" si="1137"/>
        <v>84</v>
      </c>
      <c r="O2064" s="41">
        <f t="shared" si="1137"/>
        <v>81</v>
      </c>
      <c r="P2064" s="41">
        <f t="shared" si="1137"/>
        <v>84</v>
      </c>
      <c r="Q2064" s="41">
        <f t="shared" si="1137"/>
        <v>82</v>
      </c>
      <c r="R2064" s="41">
        <f t="shared" si="1137"/>
        <v>89</v>
      </c>
      <c r="S2064" s="41">
        <f>SUM(D2064:R2064)</f>
        <v>1292</v>
      </c>
      <c r="T2064" s="41">
        <f t="shared" si="1134"/>
        <v>86.13</v>
      </c>
      <c r="U2064" s="376"/>
      <c r="V2064" s="341"/>
    </row>
    <row r="2065" spans="1:22" ht="15" customHeight="1" thickTop="1">
      <c r="A2065" s="377">
        <v>229</v>
      </c>
      <c r="B2065" s="26"/>
      <c r="C2065" s="34" t="s">
        <v>34</v>
      </c>
      <c r="D2065" s="83">
        <f>VLOOKUP($A$2065,Raport1!$B$8:$T$280,4)</f>
        <v>77.5</v>
      </c>
      <c r="E2065" s="83">
        <f>VLOOKUP($A$2065,Raport1!$B$8:$T$280,5)</f>
        <v>79</v>
      </c>
      <c r="F2065" s="83">
        <f>VLOOKUP($A$2065,Raport1!$B$8:$T$280,6)</f>
        <v>81.5</v>
      </c>
      <c r="G2065" s="83">
        <f>VLOOKUP($A$2065,Raport1!$B$8:$T$280,7)</f>
        <v>83</v>
      </c>
      <c r="H2065" s="83">
        <f>VLOOKUP($A$2065,Raport1!$B$8:$T$280,8)</f>
        <v>70</v>
      </c>
      <c r="I2065" s="83">
        <f>VLOOKUP($A$2065,Raport1!$B$8:$T$280,9)</f>
        <v>79</v>
      </c>
      <c r="J2065" s="83">
        <f>VLOOKUP($A$2065,Raport1!$B$8:$T$280,10)</f>
        <v>84</v>
      </c>
      <c r="K2065" s="83">
        <f>VLOOKUP($A$2065,Raport1!$B$8:$T$280,11)</f>
        <v>82</v>
      </c>
      <c r="L2065" s="83">
        <f>VLOOKUP($A$2065,Raport1!$B$8:$T$280,12)</f>
        <v>81</v>
      </c>
      <c r="M2065" s="83">
        <f>VLOOKUP($A$2065,Raport1!$B$8:$T$280,13)</f>
        <v>74.5</v>
      </c>
      <c r="N2065" s="83">
        <f>VLOOKUP($A$2065,Raport1!$B$8:$T$280,14)</f>
        <v>79.5</v>
      </c>
      <c r="O2065" s="83">
        <f>VLOOKUP($A$2065,Raport1!$B$8:$T$280,15)</f>
        <v>76.5</v>
      </c>
      <c r="P2065" s="83">
        <f>VLOOKUP($A$2065,Raport1!$B$8:$T$280,16)</f>
        <v>79.5</v>
      </c>
      <c r="Q2065" s="83">
        <f>VLOOKUP($A$2065,Raport1!$B$8:$T$280,17)</f>
        <v>79</v>
      </c>
      <c r="R2065" s="83">
        <f>VLOOKUP($A$2065,Raport1!$B$8:$T$280,18)</f>
        <v>80</v>
      </c>
      <c r="S2065" s="80">
        <f t="shared" ref="S2065:S2070" si="1138">SUM(D2065:R2065)</f>
        <v>1186</v>
      </c>
      <c r="T2065" s="80">
        <f t="shared" ref="T2065:T2073" si="1139">ROUND(S2065/COUNT(D2065:R2065),2)</f>
        <v>79.069999999999993</v>
      </c>
      <c r="U2065" s="337" t="s">
        <v>203</v>
      </c>
      <c r="V2065" s="340" t="s">
        <v>33</v>
      </c>
    </row>
    <row r="2066" spans="1:22" ht="15" customHeight="1">
      <c r="A2066" s="361"/>
      <c r="B2066" s="26"/>
      <c r="C2066" s="35" t="s">
        <v>35</v>
      </c>
      <c r="D2066" s="84">
        <f>VLOOKUP($A$2065,Raport2!$B$8:$T$280,4)</f>
        <v>79.5</v>
      </c>
      <c r="E2066" s="84">
        <f>VLOOKUP($A$2065,Raport2!$B$8:$T$280,5)</f>
        <v>79.5</v>
      </c>
      <c r="F2066" s="84">
        <f>VLOOKUP($A$2065,Raport2!$B$8:$T$280,6)</f>
        <v>76.5</v>
      </c>
      <c r="G2066" s="84">
        <f>VLOOKUP($A$2065,Raport2!$B$8:$T$280,7)</f>
        <v>86</v>
      </c>
      <c r="H2066" s="84">
        <f>VLOOKUP($A$2065,Raport2!$B$8:$T$280,8)</f>
        <v>80</v>
      </c>
      <c r="I2066" s="84">
        <f>VLOOKUP($A$2065,Raport2!$B$8:$T$280,9)</f>
        <v>79.5</v>
      </c>
      <c r="J2066" s="84">
        <f>VLOOKUP($A$2065,Raport2!$B$8:$T$280,10)</f>
        <v>86.5</v>
      </c>
      <c r="K2066" s="84">
        <f>VLOOKUP($A$2065,Raport2!$B$8:$T$280,11)</f>
        <v>83.5</v>
      </c>
      <c r="L2066" s="84">
        <f>VLOOKUP($A$2065,Raport2!$B$8:$T$280,12)</f>
        <v>82</v>
      </c>
      <c r="M2066" s="84">
        <f>VLOOKUP($A$2065,Raport2!$B$8:$T$280,13)</f>
        <v>77</v>
      </c>
      <c r="N2066" s="84">
        <f>VLOOKUP($A$2065,Raport2!$B$8:$T$280,14)</f>
        <v>82.5</v>
      </c>
      <c r="O2066" s="84">
        <f>VLOOKUP($A$2065,Raport2!$B$8:$T$280,15)</f>
        <v>72</v>
      </c>
      <c r="P2066" s="84">
        <f>VLOOKUP($A$2065,Raport2!$B$8:$T$280,16)</f>
        <v>81.5</v>
      </c>
      <c r="Q2066" s="84">
        <f>VLOOKUP($A$2065,Raport2!$B$8:$T$280,17)</f>
        <v>80.5</v>
      </c>
      <c r="R2066" s="84">
        <f>VLOOKUP($A$2065,Raport2!$B$8:$T$280,18)</f>
        <v>78</v>
      </c>
      <c r="S2066" s="38">
        <f t="shared" si="1138"/>
        <v>1204.5</v>
      </c>
      <c r="T2066" s="38">
        <f t="shared" si="1139"/>
        <v>80.3</v>
      </c>
      <c r="U2066" s="375"/>
      <c r="V2066" s="340"/>
    </row>
    <row r="2067" spans="1:22" ht="15" customHeight="1">
      <c r="A2067" s="361"/>
      <c r="B2067" s="342" t="str">
        <f>VLOOKUP($A$2065,PresensiMIPA!$A$7:$W$360,7)</f>
        <v>RAYHAN RAMZY</v>
      </c>
      <c r="C2067" s="35" t="s">
        <v>22</v>
      </c>
      <c r="D2067" s="84">
        <f>VLOOKUP($A$2065,Raport3!$B$8:$T$280,4)</f>
        <v>75.5</v>
      </c>
      <c r="E2067" s="84">
        <f>VLOOKUP($A$2065,Raport3!$B$8:$T$280,5)</f>
        <v>78</v>
      </c>
      <c r="F2067" s="84">
        <f>VLOOKUP($A$2065,Raport3!$B$8:$T$280,6)</f>
        <v>81</v>
      </c>
      <c r="G2067" s="84">
        <f>VLOOKUP($A$2065,Raport3!$B$8:$T$280,7)</f>
        <v>65</v>
      </c>
      <c r="H2067" s="84">
        <f>VLOOKUP($A$2065,Raport3!$B$8:$T$280,8)</f>
        <v>86.5</v>
      </c>
      <c r="I2067" s="84">
        <f>VLOOKUP($A$2065,Raport3!$B$8:$T$280,9)</f>
        <v>84</v>
      </c>
      <c r="J2067" s="84">
        <f>VLOOKUP($A$2065,Raport3!$B$8:$T$280,10)</f>
        <v>81.5</v>
      </c>
      <c r="K2067" s="84">
        <f>VLOOKUP($A$2065,Raport3!$B$8:$T$280,11)</f>
        <v>82.5</v>
      </c>
      <c r="L2067" s="84">
        <f>VLOOKUP($A$2065,Raport3!$B$8:$T$280,12)</f>
        <v>77.5</v>
      </c>
      <c r="M2067" s="84">
        <f>VLOOKUP($A$2065,Raport3!$B$8:$T$280,13)</f>
        <v>70.5</v>
      </c>
      <c r="N2067" s="84">
        <f>VLOOKUP($A$2065,Raport3!$B$8:$T$280,14)</f>
        <v>86</v>
      </c>
      <c r="O2067" s="84">
        <f>VLOOKUP($A$2065,Raport3!$B$8:$T$280,15)</f>
        <v>73.5</v>
      </c>
      <c r="P2067" s="84">
        <f>VLOOKUP($A$2065,Raport3!$B$8:$T$280,16)</f>
        <v>76.5</v>
      </c>
      <c r="Q2067" s="84">
        <f>VLOOKUP($A$2065,Raport3!$B$8:$T$280,17)</f>
        <v>82</v>
      </c>
      <c r="R2067" s="84">
        <f>VLOOKUP($A$2065,Raport3!$B$8:$T$280,18)</f>
        <v>83.5</v>
      </c>
      <c r="S2067" s="38">
        <f t="shared" si="1138"/>
        <v>1183.5</v>
      </c>
      <c r="T2067" s="38">
        <f t="shared" si="1139"/>
        <v>78.900000000000006</v>
      </c>
      <c r="U2067" s="375"/>
      <c r="V2067" s="340"/>
    </row>
    <row r="2068" spans="1:22" ht="15" customHeight="1">
      <c r="A2068" s="361"/>
      <c r="B2068" s="342"/>
      <c r="C2068" s="35" t="s">
        <v>23</v>
      </c>
      <c r="D2068" s="84">
        <f>VLOOKUP($A$2065,Raport4!$B$8:$T$255,4)</f>
        <v>76</v>
      </c>
      <c r="E2068" s="84">
        <f>VLOOKUP($A$2065,Raport4!$B$8:$T$255,5)</f>
        <v>78</v>
      </c>
      <c r="F2068" s="84">
        <f>VLOOKUP($A$2065,Raport4!$B$8:$T$255,6)</f>
        <v>78</v>
      </c>
      <c r="G2068" s="84">
        <f>VLOOKUP($A$2065,Raport4!$B$8:$T$255,7)</f>
        <v>62</v>
      </c>
      <c r="H2068" s="84">
        <f>VLOOKUP($A$2065,Raport4!$B$8:$T$255,8)</f>
        <v>85</v>
      </c>
      <c r="I2068" s="84">
        <f>VLOOKUP($A$2065,Raport4!$B$8:$T$255,9)</f>
        <v>85</v>
      </c>
      <c r="J2068" s="84">
        <f>VLOOKUP($A$2065,Raport4!$B$8:$T$255,10)</f>
        <v>80</v>
      </c>
      <c r="K2068" s="84">
        <f>VLOOKUP($A$2065,Raport4!$B$8:$T$255,11)</f>
        <v>84</v>
      </c>
      <c r="L2068" s="84">
        <f>VLOOKUP($A$2065,Raport4!$B$8:$T$255,12)</f>
        <v>79.5</v>
      </c>
      <c r="M2068" s="84">
        <f>VLOOKUP($A$2065,Raport4!$B$8:$T$255,12)</f>
        <v>79.5</v>
      </c>
      <c r="N2068" s="84">
        <f>VLOOKUP($A$2065,Raport4!$B$8:$T$255,14)</f>
        <v>88.5</v>
      </c>
      <c r="O2068" s="84">
        <f>VLOOKUP($A$2065,Raport4!$B$8:$T$255,15)</f>
        <v>71.5</v>
      </c>
      <c r="P2068" s="84">
        <f>VLOOKUP($A$2065,Raport4!$B$8:$T$255,16)</f>
        <v>82</v>
      </c>
      <c r="Q2068" s="84">
        <f>VLOOKUP($A$2065,Raport4!$B$8:$T$255,17)</f>
        <v>81</v>
      </c>
      <c r="R2068" s="84">
        <f>VLOOKUP($A$2065,Raport4!$B$8:$T$255,18)</f>
        <v>79</v>
      </c>
      <c r="S2068" s="38">
        <f t="shared" si="1138"/>
        <v>1189</v>
      </c>
      <c r="T2068" s="38">
        <f t="shared" si="1139"/>
        <v>79.27</v>
      </c>
      <c r="U2068" s="375"/>
      <c r="V2068" s="340"/>
    </row>
    <row r="2069" spans="1:22" ht="15" customHeight="1">
      <c r="A2069" s="361"/>
      <c r="B2069" s="77" t="str">
        <f>VLOOKUP($A$2065,PresensiMIPA!$A$7:$W$360,4)</f>
        <v>3526011911040003</v>
      </c>
      <c r="C2069" s="35" t="s">
        <v>24</v>
      </c>
      <c r="D2069" s="84">
        <f>VLOOKUP($A$2065,Raport5!$B$8:$T$280,4)</f>
        <v>87.5</v>
      </c>
      <c r="E2069" s="84">
        <f>VLOOKUP($A$2065,Raport5!$B$8:$T$280,5)</f>
        <v>78.5</v>
      </c>
      <c r="F2069" s="84">
        <f>VLOOKUP($A$2065,Raport5!$B$8:$T$280,6)</f>
        <v>76</v>
      </c>
      <c r="G2069" s="84">
        <f>VLOOKUP($A$2065,Raport5!$B$8:$T$280,7)</f>
        <v>75.5</v>
      </c>
      <c r="H2069" s="84">
        <f>VLOOKUP($A$2065,Raport5!$B$8:$T$280,8)</f>
        <v>89</v>
      </c>
      <c r="I2069" s="84">
        <f>VLOOKUP($A$2065,Raport5!$B$8:$T$280,9)</f>
        <v>85</v>
      </c>
      <c r="J2069" s="84">
        <f>VLOOKUP($A$2065,Raport5!$B$8:$T$280,10)</f>
        <v>88</v>
      </c>
      <c r="K2069" s="84">
        <f>VLOOKUP($A$2065,Raport5!$B$8:$T$280,11)</f>
        <v>84</v>
      </c>
      <c r="L2069" s="84">
        <f>VLOOKUP($A$2065,Raport5!$B$8:$T$280,12)</f>
        <v>82.5</v>
      </c>
      <c r="M2069" s="84">
        <f>VLOOKUP($A$2065,Raport5!$B$8:$T$280,13)</f>
        <v>74</v>
      </c>
      <c r="N2069" s="84">
        <f>VLOOKUP($A$2065,Raport5!$B$8:$T$280,14)</f>
        <v>87</v>
      </c>
      <c r="O2069" s="84">
        <f>VLOOKUP($A$2065,Raport5!$B$8:$T$280,15)</f>
        <v>84</v>
      </c>
      <c r="P2069" s="84">
        <f>VLOOKUP($A$2065,Raport5!$B$8:$T$280,16)</f>
        <v>82</v>
      </c>
      <c r="Q2069" s="84">
        <f>VLOOKUP($A$2065,Raport5!$B$8:$T$280,17)</f>
        <v>80</v>
      </c>
      <c r="R2069" s="84">
        <f>VLOOKUP($A$2065,Raport5!$B$8:$T$280,18)</f>
        <v>65</v>
      </c>
      <c r="S2069" s="38">
        <f t="shared" si="1138"/>
        <v>1218</v>
      </c>
      <c r="T2069" s="38">
        <f t="shared" si="1139"/>
        <v>81.2</v>
      </c>
      <c r="U2069" s="375"/>
      <c r="V2069" s="340"/>
    </row>
    <row r="2070" spans="1:22" ht="15" customHeight="1">
      <c r="A2070" s="361"/>
      <c r="B2070" s="78">
        <f>VLOOKUP($A$2065,PresensiMIPA!$A$7:$W$360,2)</f>
        <v>12453</v>
      </c>
      <c r="C2070" s="35" t="s">
        <v>67</v>
      </c>
      <c r="D2070" s="84">
        <f>VLOOKUP($A$2065,Raport6!$B$8:$T$280,4)</f>
        <v>92.5</v>
      </c>
      <c r="E2070" s="84">
        <f>VLOOKUP($A$2065,Raport6!$B$8:$T$280,5)</f>
        <v>83</v>
      </c>
      <c r="F2070" s="84">
        <f>VLOOKUP($A$2065,Raport6!$B$8:$T$280,6)</f>
        <v>78</v>
      </c>
      <c r="G2070" s="84">
        <f>VLOOKUP($A$2065,Raport6!$B$8:$T$280,7)</f>
        <v>80.5</v>
      </c>
      <c r="H2070" s="84">
        <f>VLOOKUP($A$2065,Raport6!$B$8:$T$280,8)</f>
        <v>89</v>
      </c>
      <c r="I2070" s="84">
        <f>VLOOKUP($A$2065,Raport6!$B$8:$T$280,9)</f>
        <v>85</v>
      </c>
      <c r="J2070" s="84">
        <f>VLOOKUP($A$2065,Raport6!$B$8:$T$280,10)</f>
        <v>92</v>
      </c>
      <c r="K2070" s="84">
        <f>VLOOKUP($A$2065,Raport6!$B$8:$T$280,11)</f>
        <v>95</v>
      </c>
      <c r="L2070" s="84">
        <f>VLOOKUP($A$2065,Raport6!$B$8:$T$280,12)</f>
        <v>85.5</v>
      </c>
      <c r="M2070" s="84">
        <f>VLOOKUP($A$2065,Raport6!$B$8:$T$280,13)</f>
        <v>77</v>
      </c>
      <c r="N2070" s="84">
        <f>VLOOKUP($A$2065,Raport6!$B$8:$T$280,14)</f>
        <v>85.5</v>
      </c>
      <c r="O2070" s="84">
        <f>VLOOKUP($A$2065,Raport6!$B$8:$T$280,15)</f>
        <v>86.5</v>
      </c>
      <c r="P2070" s="84">
        <f>VLOOKUP($A$2065,Raport6!$B$8:$T$280,16)</f>
        <v>82</v>
      </c>
      <c r="Q2070" s="84">
        <f>VLOOKUP($A$2065,Raport6!$B$8:$T$280,17)</f>
        <v>83</v>
      </c>
      <c r="R2070" s="84">
        <f>VLOOKUP($A$2065,Raport6!$B$8:$T$280,18)</f>
        <v>82.5</v>
      </c>
      <c r="S2070" s="38">
        <f t="shared" si="1138"/>
        <v>1277</v>
      </c>
      <c r="T2070" s="38">
        <f t="shared" si="1139"/>
        <v>85.13</v>
      </c>
      <c r="U2070" s="375"/>
      <c r="V2070" s="340"/>
    </row>
    <row r="2071" spans="1:22" ht="15" customHeight="1">
      <c r="A2071" s="361"/>
      <c r="B2071" s="78" t="str">
        <f>VLOOKUP($A$2065,PresensiMIPA!$A$7:$W$360,3)</f>
        <v>0041665399</v>
      </c>
      <c r="C2071" s="28" t="s">
        <v>21</v>
      </c>
      <c r="D2071" s="40">
        <f t="shared" ref="D2071:S2071" si="1140">ROUND(((D2065+D2066+D2067+D2068+D2069+D2070)/6),2)</f>
        <v>81.42</v>
      </c>
      <c r="E2071" s="40">
        <f t="shared" si="1140"/>
        <v>79.33</v>
      </c>
      <c r="F2071" s="40">
        <f t="shared" si="1140"/>
        <v>78.5</v>
      </c>
      <c r="G2071" s="40">
        <f t="shared" si="1140"/>
        <v>75.33</v>
      </c>
      <c r="H2071" s="40">
        <f t="shared" si="1140"/>
        <v>83.25</v>
      </c>
      <c r="I2071" s="40">
        <f t="shared" si="1140"/>
        <v>82.92</v>
      </c>
      <c r="J2071" s="40">
        <f t="shared" si="1140"/>
        <v>85.33</v>
      </c>
      <c r="K2071" s="40">
        <f t="shared" si="1140"/>
        <v>85.17</v>
      </c>
      <c r="L2071" s="40">
        <f t="shared" si="1140"/>
        <v>81.33</v>
      </c>
      <c r="M2071" s="40">
        <f t="shared" ref="M2071" si="1141">ROUND(((M2065+M2066+M2067+M2068+M2069+M2070)/6),2)</f>
        <v>75.42</v>
      </c>
      <c r="N2071" s="40">
        <f t="shared" si="1140"/>
        <v>84.83</v>
      </c>
      <c r="O2071" s="40">
        <f t="shared" si="1140"/>
        <v>77.33</v>
      </c>
      <c r="P2071" s="40">
        <f t="shared" si="1140"/>
        <v>80.58</v>
      </c>
      <c r="Q2071" s="40">
        <f t="shared" si="1140"/>
        <v>80.92</v>
      </c>
      <c r="R2071" s="40">
        <f t="shared" si="1140"/>
        <v>78</v>
      </c>
      <c r="S2071" s="39">
        <f t="shared" si="1140"/>
        <v>1209.67</v>
      </c>
      <c r="T2071" s="40">
        <f t="shared" si="1139"/>
        <v>80.64</v>
      </c>
      <c r="U2071" s="375"/>
      <c r="V2071" s="340"/>
    </row>
    <row r="2072" spans="1:22" ht="15" customHeight="1">
      <c r="A2072" s="361"/>
      <c r="B2072" s="78"/>
      <c r="C2072" s="28" t="s">
        <v>206</v>
      </c>
      <c r="D2072" s="79">
        <f>VLOOKUP($A$2065,'Nilai USP'!$B$8:$T$280,4)</f>
        <v>95</v>
      </c>
      <c r="E2072" s="79">
        <f>VLOOKUP($A$2065,'Nilai USP'!$B$8:$T$280,5)</f>
        <v>80</v>
      </c>
      <c r="F2072" s="79">
        <f>VLOOKUP($A$2065,'Nilai USP'!$B$8:$T$280,6)</f>
        <v>89</v>
      </c>
      <c r="G2072" s="79">
        <f>VLOOKUP($A$2065,'Nilai USP'!$B$8:$T$280,7)</f>
        <v>86</v>
      </c>
      <c r="H2072" s="79">
        <f>VLOOKUP($A$2065,'Nilai USP'!$B$8:$T$280,8)</f>
        <v>84</v>
      </c>
      <c r="I2072" s="79">
        <f>VLOOKUP($A$2065,'Nilai USP'!$B$8:$T$280,9)</f>
        <v>86</v>
      </c>
      <c r="J2072" s="79">
        <f>VLOOKUP($A$2065,'Nilai USP'!$B$8:$T$280,10)</f>
        <v>92</v>
      </c>
      <c r="K2072" s="79">
        <f>VLOOKUP($A$2065,'Nilai USP'!$B$8:$T$280,11)</f>
        <v>92</v>
      </c>
      <c r="L2072" s="79">
        <f>VLOOKUP($A$2065,'Nilai USP'!$B$8:$T$280,12)</f>
        <v>83</v>
      </c>
      <c r="M2072" s="79">
        <f>VLOOKUP($A$2065,'Nilai USP'!$B$8:$T$280,13)</f>
        <v>92.941176470588232</v>
      </c>
      <c r="N2072" s="79">
        <f>VLOOKUP($A$2065,'Nilai USP'!$B$8:$T$280,14)</f>
        <v>85</v>
      </c>
      <c r="O2072" s="79">
        <f>VLOOKUP($A$2065,'Nilai USP'!$B$8:$T$280,15)</f>
        <v>80</v>
      </c>
      <c r="P2072" s="79">
        <f>VLOOKUP($A$2065,'Nilai USP'!$B$8:$T$280,16)</f>
        <v>90</v>
      </c>
      <c r="Q2072" s="79">
        <f>VLOOKUP($A$2065,'Nilai USP'!$B$8:$T$280,17)</f>
        <v>81</v>
      </c>
      <c r="R2072" s="79">
        <f>VLOOKUP($A$2065,'Nilai USP'!$B$8:$T$280,18)</f>
        <v>87</v>
      </c>
      <c r="S2072" s="38">
        <f>SUM(D2072:R2072)</f>
        <v>1302.9411764705883</v>
      </c>
      <c r="T2072" s="38">
        <f t="shared" si="1139"/>
        <v>86.86</v>
      </c>
      <c r="U2072" s="375"/>
      <c r="V2072" s="340"/>
    </row>
    <row r="2073" spans="1:22" ht="15" customHeight="1" thickBot="1">
      <c r="A2073" s="362"/>
      <c r="B2073" s="29"/>
      <c r="C2073" s="37" t="s">
        <v>205</v>
      </c>
      <c r="D2073" s="41">
        <f t="shared" ref="D2073:R2073" si="1142">ROUND((D2071*$V$6+D2072*$V$7),0)</f>
        <v>88</v>
      </c>
      <c r="E2073" s="41">
        <f t="shared" si="1142"/>
        <v>80</v>
      </c>
      <c r="F2073" s="41">
        <f t="shared" si="1142"/>
        <v>84</v>
      </c>
      <c r="G2073" s="41">
        <f t="shared" si="1142"/>
        <v>81</v>
      </c>
      <c r="H2073" s="41">
        <f t="shared" si="1142"/>
        <v>84</v>
      </c>
      <c r="I2073" s="41">
        <f t="shared" si="1142"/>
        <v>84</v>
      </c>
      <c r="J2073" s="41">
        <f t="shared" si="1142"/>
        <v>89</v>
      </c>
      <c r="K2073" s="41">
        <f t="shared" si="1142"/>
        <v>89</v>
      </c>
      <c r="L2073" s="41">
        <f t="shared" si="1142"/>
        <v>82</v>
      </c>
      <c r="M2073" s="41">
        <f t="shared" si="1142"/>
        <v>84</v>
      </c>
      <c r="N2073" s="41">
        <f t="shared" si="1142"/>
        <v>85</v>
      </c>
      <c r="O2073" s="41">
        <f t="shared" si="1142"/>
        <v>79</v>
      </c>
      <c r="P2073" s="41">
        <f t="shared" si="1142"/>
        <v>85</v>
      </c>
      <c r="Q2073" s="41">
        <f t="shared" si="1142"/>
        <v>81</v>
      </c>
      <c r="R2073" s="41">
        <f t="shared" si="1142"/>
        <v>83</v>
      </c>
      <c r="S2073" s="41">
        <f>SUM(D2073:R2073)</f>
        <v>1258</v>
      </c>
      <c r="T2073" s="41">
        <f t="shared" si="1139"/>
        <v>83.87</v>
      </c>
      <c r="U2073" s="376"/>
      <c r="V2073" s="341"/>
    </row>
    <row r="2074" spans="1:22" ht="15" customHeight="1" thickTop="1">
      <c r="A2074" s="377">
        <v>230</v>
      </c>
      <c r="B2074" s="26"/>
      <c r="C2074" s="34" t="s">
        <v>34</v>
      </c>
      <c r="D2074" s="83">
        <f>VLOOKUP($A$2074,Raport1!$B$8:$T$280,4)</f>
        <v>75.5</v>
      </c>
      <c r="E2074" s="83">
        <f>VLOOKUP($A$2074,Raport1!$B$8:$T$280,5)</f>
        <v>76</v>
      </c>
      <c r="F2074" s="83">
        <f>VLOOKUP($A$2074,Raport1!$B$8:$T$280,6)</f>
        <v>74.5</v>
      </c>
      <c r="G2074" s="83">
        <f>VLOOKUP($A$2074,Raport1!$B$8:$T$280,7)</f>
        <v>74.5</v>
      </c>
      <c r="H2074" s="83">
        <f>VLOOKUP($A$2074,Raport1!$B$8:$T$280,8)</f>
        <v>70</v>
      </c>
      <c r="I2074" s="83">
        <f>VLOOKUP($A$2074,Raport1!$B$8:$T$280,9)</f>
        <v>77</v>
      </c>
      <c r="J2074" s="83">
        <f>VLOOKUP($A$2074,Raport1!$B$8:$T$280,10)</f>
        <v>87</v>
      </c>
      <c r="K2074" s="83">
        <f>VLOOKUP($A$2074,Raport1!$B$8:$T$280,11)</f>
        <v>83</v>
      </c>
      <c r="L2074" s="83">
        <f>VLOOKUP($A$2074,Raport1!$B$8:$T$280,12)</f>
        <v>81</v>
      </c>
      <c r="M2074" s="83">
        <f>VLOOKUP($A$2074,Raport1!$B$8:$T$280,13)</f>
        <v>72.5</v>
      </c>
      <c r="N2074" s="83">
        <f>VLOOKUP($A$2074,Raport1!$B$8:$T$280,14)</f>
        <v>80</v>
      </c>
      <c r="O2074" s="83">
        <f>VLOOKUP($A$2074,Raport1!$B$8:$T$280,15)</f>
        <v>73.5</v>
      </c>
      <c r="P2074" s="83">
        <f>VLOOKUP($A$2074,Raport1!$B$8:$T$280,16)</f>
        <v>79.5</v>
      </c>
      <c r="Q2074" s="83">
        <f>VLOOKUP($A$2074,Raport1!$B$8:$T$280,17)</f>
        <v>76.5</v>
      </c>
      <c r="R2074" s="83">
        <f>VLOOKUP($A$2074,Raport1!$B$8:$T$280,18)</f>
        <v>80.5</v>
      </c>
      <c r="S2074" s="80">
        <f t="shared" ref="S2074:S2079" si="1143">SUM(D2074:R2074)</f>
        <v>1161</v>
      </c>
      <c r="T2074" s="80">
        <f t="shared" ref="T2074:T2082" si="1144">ROUND(S2074/COUNT(D2074:R2074),2)</f>
        <v>77.400000000000006</v>
      </c>
      <c r="U2074" s="337" t="s">
        <v>203</v>
      </c>
      <c r="V2074" s="340" t="s">
        <v>33</v>
      </c>
    </row>
    <row r="2075" spans="1:22" ht="15" customHeight="1">
      <c r="A2075" s="361"/>
      <c r="B2075" s="26"/>
      <c r="C2075" s="35" t="s">
        <v>35</v>
      </c>
      <c r="D2075" s="84">
        <f>VLOOKUP($A$2074,Raport2!$B$8:$T$280,4)</f>
        <v>78.5</v>
      </c>
      <c r="E2075" s="84">
        <f>VLOOKUP($A$2074,Raport2!$B$8:$T$280,5)</f>
        <v>78.5</v>
      </c>
      <c r="F2075" s="84">
        <f>VLOOKUP($A$2074,Raport2!$B$8:$T$280,6)</f>
        <v>73.5</v>
      </c>
      <c r="G2075" s="84">
        <f>VLOOKUP($A$2074,Raport2!$B$8:$T$280,7)</f>
        <v>74</v>
      </c>
      <c r="H2075" s="84">
        <f>VLOOKUP($A$2074,Raport2!$B$8:$T$280,8)</f>
        <v>70</v>
      </c>
      <c r="I2075" s="84">
        <f>VLOOKUP($A$2074,Raport2!$B$8:$T$280,9)</f>
        <v>79.5</v>
      </c>
      <c r="J2075" s="84">
        <f>VLOOKUP($A$2074,Raport2!$B$8:$T$280,10)</f>
        <v>89</v>
      </c>
      <c r="K2075" s="84">
        <f>VLOOKUP($A$2074,Raport2!$B$8:$T$280,11)</f>
        <v>84.5</v>
      </c>
      <c r="L2075" s="84">
        <f>VLOOKUP($A$2074,Raport2!$B$8:$T$280,12)</f>
        <v>82</v>
      </c>
      <c r="M2075" s="84">
        <f>VLOOKUP($A$2074,Raport2!$B$8:$T$280,13)</f>
        <v>75.5</v>
      </c>
      <c r="N2075" s="84">
        <f>VLOOKUP($A$2074,Raport2!$B$8:$T$280,14)</f>
        <v>82</v>
      </c>
      <c r="O2075" s="84">
        <f>VLOOKUP($A$2074,Raport2!$B$8:$T$280,15)</f>
        <v>75</v>
      </c>
      <c r="P2075" s="84">
        <f>VLOOKUP($A$2074,Raport2!$B$8:$T$280,16)</f>
        <v>81</v>
      </c>
      <c r="Q2075" s="84">
        <f>VLOOKUP($A$2074,Raport2!$B$8:$T$280,17)</f>
        <v>80.5</v>
      </c>
      <c r="R2075" s="84">
        <f>VLOOKUP($A$2074,Raport2!$B$8:$T$280,18)</f>
        <v>82</v>
      </c>
      <c r="S2075" s="38">
        <f t="shared" si="1143"/>
        <v>1185.5</v>
      </c>
      <c r="T2075" s="38">
        <f t="shared" si="1144"/>
        <v>79.03</v>
      </c>
      <c r="U2075" s="375"/>
      <c r="V2075" s="340"/>
    </row>
    <row r="2076" spans="1:22" ht="15" customHeight="1">
      <c r="A2076" s="361"/>
      <c r="B2076" s="342" t="str">
        <f>VLOOKUP($A$2074,PresensiMIPA!$A$7:$W$360,7)</f>
        <v>RIFKI ANANDA SHALIH</v>
      </c>
      <c r="C2076" s="35" t="s">
        <v>22</v>
      </c>
      <c r="D2076" s="84">
        <f>VLOOKUP($A$2074,Raport3!$B$8:$T$280,4)</f>
        <v>81</v>
      </c>
      <c r="E2076" s="84">
        <f>VLOOKUP($A$2074,Raport3!$B$8:$T$280,5)</f>
        <v>77.5</v>
      </c>
      <c r="F2076" s="84">
        <f>VLOOKUP($A$2074,Raport3!$B$8:$T$280,6)</f>
        <v>79</v>
      </c>
      <c r="G2076" s="84">
        <f>VLOOKUP($A$2074,Raport3!$B$8:$T$280,7)</f>
        <v>74</v>
      </c>
      <c r="H2076" s="84">
        <f>VLOOKUP($A$2074,Raport3!$B$8:$T$280,8)</f>
        <v>88</v>
      </c>
      <c r="I2076" s="84">
        <f>VLOOKUP($A$2074,Raport3!$B$8:$T$280,9)</f>
        <v>83</v>
      </c>
      <c r="J2076" s="84">
        <f>VLOOKUP($A$2074,Raport3!$B$8:$T$280,10)</f>
        <v>88.5</v>
      </c>
      <c r="K2076" s="84">
        <f>VLOOKUP($A$2074,Raport3!$B$8:$T$280,11)</f>
        <v>86.5</v>
      </c>
      <c r="L2076" s="84">
        <f>VLOOKUP($A$2074,Raport3!$B$8:$T$280,12)</f>
        <v>79</v>
      </c>
      <c r="M2076" s="84">
        <f>VLOOKUP($A$2074,Raport3!$B$8:$T$280,13)</f>
        <v>73.5</v>
      </c>
      <c r="N2076" s="84">
        <f>VLOOKUP($A$2074,Raport3!$B$8:$T$280,14)</f>
        <v>85</v>
      </c>
      <c r="O2076" s="84">
        <f>VLOOKUP($A$2074,Raport3!$B$8:$T$280,15)</f>
        <v>75</v>
      </c>
      <c r="P2076" s="84">
        <f>VLOOKUP($A$2074,Raport3!$B$8:$T$280,16)</f>
        <v>85</v>
      </c>
      <c r="Q2076" s="84">
        <f>VLOOKUP($A$2074,Raport3!$B$8:$T$280,17)</f>
        <v>82</v>
      </c>
      <c r="R2076" s="84">
        <f>VLOOKUP($A$2074,Raport3!$B$8:$T$280,18)</f>
        <v>84</v>
      </c>
      <c r="S2076" s="38">
        <f t="shared" si="1143"/>
        <v>1221</v>
      </c>
      <c r="T2076" s="38">
        <f t="shared" si="1144"/>
        <v>81.400000000000006</v>
      </c>
      <c r="U2076" s="375"/>
      <c r="V2076" s="340"/>
    </row>
    <row r="2077" spans="1:22" ht="15" customHeight="1">
      <c r="A2077" s="361"/>
      <c r="B2077" s="342"/>
      <c r="C2077" s="35" t="s">
        <v>23</v>
      </c>
      <c r="D2077" s="84">
        <f>VLOOKUP($A$2074,Raport4!$B$8:$T$255,4)</f>
        <v>81.5</v>
      </c>
      <c r="E2077" s="84">
        <f>VLOOKUP($A$2074,Raport4!$B$8:$T$255,5)</f>
        <v>76</v>
      </c>
      <c r="F2077" s="84">
        <f>VLOOKUP($A$2074,Raport4!$B$8:$T$255,6)</f>
        <v>77</v>
      </c>
      <c r="G2077" s="84">
        <f>VLOOKUP($A$2074,Raport4!$B$8:$T$255,7)</f>
        <v>86.5</v>
      </c>
      <c r="H2077" s="84">
        <f>VLOOKUP($A$2074,Raport4!$B$8:$T$255,8)</f>
        <v>89</v>
      </c>
      <c r="I2077" s="84">
        <f>VLOOKUP($A$2074,Raport4!$B$8:$T$255,9)</f>
        <v>83.5</v>
      </c>
      <c r="J2077" s="84">
        <f>VLOOKUP($A$2074,Raport4!$B$8:$T$255,10)</f>
        <v>90.5</v>
      </c>
      <c r="K2077" s="84">
        <f>VLOOKUP($A$2074,Raport4!$B$8:$T$255,11)</f>
        <v>88</v>
      </c>
      <c r="L2077" s="84">
        <f>VLOOKUP($A$2074,Raport4!$B$8:$T$255,12)</f>
        <v>87.5</v>
      </c>
      <c r="M2077" s="84">
        <f>VLOOKUP($A$2074,Raport4!$B$8:$T$255,12)</f>
        <v>87.5</v>
      </c>
      <c r="N2077" s="84">
        <f>VLOOKUP($A$2074,Raport4!$B$8:$T$255,14)</f>
        <v>86</v>
      </c>
      <c r="O2077" s="84">
        <f>VLOOKUP($A$2074,Raport4!$B$8:$T$255,15)</f>
        <v>72</v>
      </c>
      <c r="P2077" s="84">
        <f>VLOOKUP($A$2074,Raport4!$B$8:$T$255,16)</f>
        <v>83</v>
      </c>
      <c r="Q2077" s="84">
        <f>VLOOKUP($A$2074,Raport4!$B$8:$T$255,17)</f>
        <v>81</v>
      </c>
      <c r="R2077" s="84">
        <f>VLOOKUP($A$2074,Raport4!$B$8:$T$255,18)</f>
        <v>85.5</v>
      </c>
      <c r="S2077" s="38">
        <f t="shared" si="1143"/>
        <v>1254.5</v>
      </c>
      <c r="T2077" s="38">
        <f t="shared" si="1144"/>
        <v>83.63</v>
      </c>
      <c r="U2077" s="375"/>
      <c r="V2077" s="340"/>
    </row>
    <row r="2078" spans="1:22" ht="15" customHeight="1">
      <c r="A2078" s="361"/>
      <c r="B2078" s="77" t="str">
        <f>VLOOKUP($A$2074,PresensiMIPA!$A$7:$W$360,4)</f>
        <v>3526010608030001</v>
      </c>
      <c r="C2078" s="35" t="s">
        <v>24</v>
      </c>
      <c r="D2078" s="84">
        <f>VLOOKUP($A$2074,Raport5!$B$8:$T$280,4)</f>
        <v>85.5</v>
      </c>
      <c r="E2078" s="84">
        <f>VLOOKUP($A$2074,Raport5!$B$8:$T$280,5)</f>
        <v>81.5</v>
      </c>
      <c r="F2078" s="84">
        <f>VLOOKUP($A$2074,Raport5!$B$8:$T$280,6)</f>
        <v>78</v>
      </c>
      <c r="G2078" s="84">
        <f>VLOOKUP($A$2074,Raport5!$B$8:$T$280,7)</f>
        <v>89</v>
      </c>
      <c r="H2078" s="84">
        <f>VLOOKUP($A$2074,Raport5!$B$8:$T$280,8)</f>
        <v>89</v>
      </c>
      <c r="I2078" s="84">
        <f>VLOOKUP($A$2074,Raport5!$B$8:$T$280,9)</f>
        <v>84</v>
      </c>
      <c r="J2078" s="84">
        <f>VLOOKUP($A$2074,Raport5!$B$8:$T$280,10)</f>
        <v>92.5</v>
      </c>
      <c r="K2078" s="84">
        <f>VLOOKUP($A$2074,Raport5!$B$8:$T$280,11)</f>
        <v>80</v>
      </c>
      <c r="L2078" s="84">
        <f>VLOOKUP($A$2074,Raport5!$B$8:$T$280,12)</f>
        <v>88.5</v>
      </c>
      <c r="M2078" s="84">
        <f>VLOOKUP($A$2074,Raport5!$B$8:$T$280,13)</f>
        <v>76</v>
      </c>
      <c r="N2078" s="84">
        <f>VLOOKUP($A$2074,Raport5!$B$8:$T$280,14)</f>
        <v>88</v>
      </c>
      <c r="O2078" s="84">
        <f>VLOOKUP($A$2074,Raport5!$B$8:$T$280,15)</f>
        <v>83</v>
      </c>
      <c r="P2078" s="84">
        <f>VLOOKUP($A$2074,Raport5!$B$8:$T$280,16)</f>
        <v>83</v>
      </c>
      <c r="Q2078" s="84">
        <f>VLOOKUP($A$2074,Raport5!$B$8:$T$280,17)</f>
        <v>80</v>
      </c>
      <c r="R2078" s="84">
        <f>VLOOKUP($A$2074,Raport5!$B$8:$T$280,18)</f>
        <v>80</v>
      </c>
      <c r="S2078" s="38">
        <f t="shared" si="1143"/>
        <v>1258</v>
      </c>
      <c r="T2078" s="38">
        <f t="shared" si="1144"/>
        <v>83.87</v>
      </c>
      <c r="U2078" s="375"/>
      <c r="V2078" s="340"/>
    </row>
    <row r="2079" spans="1:22" ht="15" customHeight="1">
      <c r="A2079" s="361"/>
      <c r="B2079" s="78">
        <f>VLOOKUP($A$2074,PresensiMIPA!$A$7:$W$360,2)</f>
        <v>12463</v>
      </c>
      <c r="C2079" s="35" t="s">
        <v>67</v>
      </c>
      <c r="D2079" s="84">
        <f>VLOOKUP($A$2074,Raport6!$B$8:$T$280,4)</f>
        <v>90.5</v>
      </c>
      <c r="E2079" s="84">
        <f>VLOOKUP($A$2074,Raport6!$B$8:$T$280,5)</f>
        <v>84.5</v>
      </c>
      <c r="F2079" s="84">
        <f>VLOOKUP($A$2074,Raport6!$B$8:$T$280,6)</f>
        <v>80</v>
      </c>
      <c r="G2079" s="84">
        <f>VLOOKUP($A$2074,Raport6!$B$8:$T$280,7)</f>
        <v>91</v>
      </c>
      <c r="H2079" s="84">
        <f>VLOOKUP($A$2074,Raport6!$B$8:$T$280,8)</f>
        <v>89.5</v>
      </c>
      <c r="I2079" s="84">
        <f>VLOOKUP($A$2074,Raport6!$B$8:$T$280,9)</f>
        <v>85</v>
      </c>
      <c r="J2079" s="84">
        <f>VLOOKUP($A$2074,Raport6!$B$8:$T$280,10)</f>
        <v>95</v>
      </c>
      <c r="K2079" s="84">
        <f>VLOOKUP($A$2074,Raport6!$B$8:$T$280,11)</f>
        <v>95</v>
      </c>
      <c r="L2079" s="84">
        <f>VLOOKUP($A$2074,Raport6!$B$8:$T$280,12)</f>
        <v>90</v>
      </c>
      <c r="M2079" s="84">
        <f>VLOOKUP($A$2074,Raport6!$B$8:$T$280,13)</f>
        <v>80</v>
      </c>
      <c r="N2079" s="84">
        <f>VLOOKUP($A$2074,Raport6!$B$8:$T$280,14)</f>
        <v>86</v>
      </c>
      <c r="O2079" s="84">
        <f>VLOOKUP($A$2074,Raport6!$B$8:$T$280,15)</f>
        <v>88</v>
      </c>
      <c r="P2079" s="84">
        <f>VLOOKUP($A$2074,Raport6!$B$8:$T$280,16)</f>
        <v>85.5</v>
      </c>
      <c r="Q2079" s="84">
        <f>VLOOKUP($A$2074,Raport6!$B$8:$T$280,17)</f>
        <v>83</v>
      </c>
      <c r="R2079" s="84">
        <f>VLOOKUP($A$2074,Raport6!$B$8:$T$280,18)</f>
        <v>82.5</v>
      </c>
      <c r="S2079" s="38">
        <f t="shared" si="1143"/>
        <v>1305.5</v>
      </c>
      <c r="T2079" s="38">
        <f t="shared" si="1144"/>
        <v>87.03</v>
      </c>
      <c r="U2079" s="375"/>
      <c r="V2079" s="340"/>
    </row>
    <row r="2080" spans="1:22" ht="15" customHeight="1">
      <c r="A2080" s="361"/>
      <c r="B2080" s="78" t="str">
        <f>VLOOKUP($A$2074,PresensiMIPA!$A$7:$W$360,3)</f>
        <v>0039516845</v>
      </c>
      <c r="C2080" s="28" t="s">
        <v>21</v>
      </c>
      <c r="D2080" s="40">
        <f t="shared" ref="D2080:S2080" si="1145">ROUND(((D2074+D2075+D2076+D2077+D2078+D2079)/6),2)</f>
        <v>82.08</v>
      </c>
      <c r="E2080" s="40">
        <f t="shared" si="1145"/>
        <v>79</v>
      </c>
      <c r="F2080" s="40">
        <f t="shared" si="1145"/>
        <v>77</v>
      </c>
      <c r="G2080" s="40">
        <f t="shared" si="1145"/>
        <v>81.5</v>
      </c>
      <c r="H2080" s="40">
        <f t="shared" si="1145"/>
        <v>82.58</v>
      </c>
      <c r="I2080" s="40">
        <f t="shared" si="1145"/>
        <v>82</v>
      </c>
      <c r="J2080" s="40">
        <f t="shared" si="1145"/>
        <v>90.42</v>
      </c>
      <c r="K2080" s="40">
        <f t="shared" si="1145"/>
        <v>86.17</v>
      </c>
      <c r="L2080" s="40">
        <f t="shared" si="1145"/>
        <v>84.67</v>
      </c>
      <c r="M2080" s="40">
        <f t="shared" ref="M2080" si="1146">ROUND(((M2074+M2075+M2076+M2077+M2078+M2079)/6),2)</f>
        <v>77.5</v>
      </c>
      <c r="N2080" s="40">
        <f t="shared" si="1145"/>
        <v>84.5</v>
      </c>
      <c r="O2080" s="40">
        <f t="shared" si="1145"/>
        <v>77.75</v>
      </c>
      <c r="P2080" s="40">
        <f t="shared" si="1145"/>
        <v>82.83</v>
      </c>
      <c r="Q2080" s="40">
        <f t="shared" si="1145"/>
        <v>80.5</v>
      </c>
      <c r="R2080" s="40">
        <f t="shared" si="1145"/>
        <v>82.42</v>
      </c>
      <c r="S2080" s="39">
        <f t="shared" si="1145"/>
        <v>1230.92</v>
      </c>
      <c r="T2080" s="40">
        <f t="shared" si="1144"/>
        <v>82.06</v>
      </c>
      <c r="U2080" s="375"/>
      <c r="V2080" s="340"/>
    </row>
    <row r="2081" spans="1:22" ht="15" customHeight="1">
      <c r="A2081" s="361"/>
      <c r="B2081" s="78"/>
      <c r="C2081" s="28" t="s">
        <v>206</v>
      </c>
      <c r="D2081" s="79">
        <f>VLOOKUP($A$2074,'Nilai USP'!$B$8:$T$280,4)</f>
        <v>89</v>
      </c>
      <c r="E2081" s="79">
        <f>VLOOKUP($A$2074,'Nilai USP'!$B$8:$T$280,5)</f>
        <v>86.15384615384616</v>
      </c>
      <c r="F2081" s="79">
        <f>VLOOKUP($A$2074,'Nilai USP'!$B$8:$T$280,6)</f>
        <v>94</v>
      </c>
      <c r="G2081" s="79">
        <f>VLOOKUP($A$2074,'Nilai USP'!$B$8:$T$280,7)</f>
        <v>84</v>
      </c>
      <c r="H2081" s="79">
        <f>VLOOKUP($A$2074,'Nilai USP'!$B$8:$T$280,8)</f>
        <v>90</v>
      </c>
      <c r="I2081" s="79">
        <f>VLOOKUP($A$2074,'Nilai USP'!$B$8:$T$280,9)</f>
        <v>94</v>
      </c>
      <c r="J2081" s="79">
        <f>VLOOKUP($A$2074,'Nilai USP'!$B$8:$T$280,10)</f>
        <v>99</v>
      </c>
      <c r="K2081" s="79">
        <f>VLOOKUP($A$2074,'Nilai USP'!$B$8:$T$280,11)</f>
        <v>97</v>
      </c>
      <c r="L2081" s="79">
        <f>VLOOKUP($A$2074,'Nilai USP'!$B$8:$T$280,12)</f>
        <v>84</v>
      </c>
      <c r="M2081" s="79">
        <f>VLOOKUP($A$2074,'Nilai USP'!$B$8:$T$280,13)</f>
        <v>96.470588235294116</v>
      </c>
      <c r="N2081" s="79">
        <f>VLOOKUP($A$2074,'Nilai USP'!$B$8:$T$280,14)</f>
        <v>88</v>
      </c>
      <c r="O2081" s="79">
        <f>VLOOKUP($A$2074,'Nilai USP'!$B$8:$T$280,15)</f>
        <v>87</v>
      </c>
      <c r="P2081" s="79">
        <f>VLOOKUP($A$2074,'Nilai USP'!$B$8:$T$280,16)</f>
        <v>89</v>
      </c>
      <c r="Q2081" s="79">
        <f>VLOOKUP($A$2074,'Nilai USP'!$B$8:$T$280,17)</f>
        <v>81</v>
      </c>
      <c r="R2081" s="79">
        <f>VLOOKUP($A$2074,'Nilai USP'!$B$8:$T$280,18)</f>
        <v>88</v>
      </c>
      <c r="S2081" s="38">
        <f>SUM(D2081:R2081)</f>
        <v>1346.6244343891403</v>
      </c>
      <c r="T2081" s="38">
        <f t="shared" si="1144"/>
        <v>89.77</v>
      </c>
      <c r="U2081" s="375"/>
      <c r="V2081" s="340"/>
    </row>
    <row r="2082" spans="1:22" ht="15" customHeight="1" thickBot="1">
      <c r="A2082" s="362"/>
      <c r="B2082" s="29"/>
      <c r="C2082" s="37" t="s">
        <v>205</v>
      </c>
      <c r="D2082" s="41">
        <f t="shared" ref="D2082:R2082" si="1147">ROUND((D2080*$V$6+D2081*$V$7),0)</f>
        <v>86</v>
      </c>
      <c r="E2082" s="41">
        <f t="shared" si="1147"/>
        <v>83</v>
      </c>
      <c r="F2082" s="41">
        <f t="shared" si="1147"/>
        <v>86</v>
      </c>
      <c r="G2082" s="41">
        <f t="shared" si="1147"/>
        <v>83</v>
      </c>
      <c r="H2082" s="41">
        <f t="shared" si="1147"/>
        <v>86</v>
      </c>
      <c r="I2082" s="41">
        <f t="shared" si="1147"/>
        <v>88</v>
      </c>
      <c r="J2082" s="41">
        <f t="shared" si="1147"/>
        <v>95</v>
      </c>
      <c r="K2082" s="41">
        <f t="shared" si="1147"/>
        <v>92</v>
      </c>
      <c r="L2082" s="41">
        <f t="shared" si="1147"/>
        <v>84</v>
      </c>
      <c r="M2082" s="41">
        <f t="shared" si="1147"/>
        <v>87</v>
      </c>
      <c r="N2082" s="41">
        <f t="shared" si="1147"/>
        <v>86</v>
      </c>
      <c r="O2082" s="41">
        <f t="shared" si="1147"/>
        <v>82</v>
      </c>
      <c r="P2082" s="41">
        <f t="shared" si="1147"/>
        <v>86</v>
      </c>
      <c r="Q2082" s="41">
        <f t="shared" si="1147"/>
        <v>81</v>
      </c>
      <c r="R2082" s="41">
        <f t="shared" si="1147"/>
        <v>85</v>
      </c>
      <c r="S2082" s="41">
        <f>SUM(D2082:R2082)</f>
        <v>1290</v>
      </c>
      <c r="T2082" s="41">
        <f t="shared" si="1144"/>
        <v>86</v>
      </c>
      <c r="U2082" s="376"/>
      <c r="V2082" s="341"/>
    </row>
    <row r="2083" spans="1:22" ht="15" customHeight="1" thickTop="1">
      <c r="A2083" s="377">
        <v>231</v>
      </c>
      <c r="B2083" s="26"/>
      <c r="C2083" s="34" t="s">
        <v>34</v>
      </c>
      <c r="D2083" s="83">
        <f>VLOOKUP($A$2083,Raport1!$B$8:$T$280,4)</f>
        <v>76</v>
      </c>
      <c r="E2083" s="83">
        <f>VLOOKUP($A$2083,Raport1!$B$8:$T$280,5)</f>
        <v>80</v>
      </c>
      <c r="F2083" s="83">
        <f>VLOOKUP($A$2083,Raport1!$B$8:$T$280,6)</f>
        <v>77</v>
      </c>
      <c r="G2083" s="83">
        <f>VLOOKUP($A$2083,Raport1!$B$8:$T$280,7)</f>
        <v>71.5</v>
      </c>
      <c r="H2083" s="83">
        <f>VLOOKUP($A$2083,Raport1!$B$8:$T$280,8)</f>
        <v>75</v>
      </c>
      <c r="I2083" s="83">
        <f>VLOOKUP($A$2083,Raport1!$B$8:$T$280,9)</f>
        <v>76</v>
      </c>
      <c r="J2083" s="83">
        <f>VLOOKUP($A$2083,Raport1!$B$8:$T$280,10)</f>
        <v>90</v>
      </c>
      <c r="K2083" s="83">
        <f>VLOOKUP($A$2083,Raport1!$B$8:$T$280,11)</f>
        <v>82</v>
      </c>
      <c r="L2083" s="83">
        <f>VLOOKUP($A$2083,Raport1!$B$8:$T$280,12)</f>
        <v>81.5</v>
      </c>
      <c r="M2083" s="83">
        <f>VLOOKUP($A$2083,Raport1!$B$8:$T$280,13)</f>
        <v>74</v>
      </c>
      <c r="N2083" s="83">
        <f>VLOOKUP($A$2083,Raport1!$B$8:$T$280,14)</f>
        <v>77.5</v>
      </c>
      <c r="O2083" s="83">
        <f>VLOOKUP($A$2083,Raport1!$B$8:$T$280,15)</f>
        <v>73</v>
      </c>
      <c r="P2083" s="83">
        <f>VLOOKUP($A$2083,Raport1!$B$8:$T$280,16)</f>
        <v>77.5</v>
      </c>
      <c r="Q2083" s="83">
        <f>VLOOKUP($A$2083,Raport1!$B$8:$T$280,17)</f>
        <v>76.5</v>
      </c>
      <c r="R2083" s="83">
        <f>VLOOKUP($A$2083,Raport1!$B$8:$T$280,18)</f>
        <v>76.5</v>
      </c>
      <c r="S2083" s="80">
        <f t="shared" ref="S2083:S2088" si="1148">SUM(D2083:R2083)</f>
        <v>1164</v>
      </c>
      <c r="T2083" s="80">
        <f t="shared" ref="T2083:T2091" si="1149">ROUND(S2083/COUNT(D2083:R2083),2)</f>
        <v>77.599999999999994</v>
      </c>
      <c r="U2083" s="337" t="s">
        <v>203</v>
      </c>
      <c r="V2083" s="340" t="s">
        <v>33</v>
      </c>
    </row>
    <row r="2084" spans="1:22" ht="15" customHeight="1">
      <c r="A2084" s="361"/>
      <c r="B2084" s="26"/>
      <c r="C2084" s="35" t="s">
        <v>35</v>
      </c>
      <c r="D2084" s="84">
        <f>VLOOKUP($A$2083,Raport2!$B$8:$T$280,4)</f>
        <v>79.5</v>
      </c>
      <c r="E2084" s="84">
        <f>VLOOKUP($A$2083,Raport2!$B$8:$T$280,5)</f>
        <v>80</v>
      </c>
      <c r="F2084" s="84">
        <f>VLOOKUP($A$2083,Raport2!$B$8:$T$280,6)</f>
        <v>80</v>
      </c>
      <c r="G2084" s="84">
        <f>VLOOKUP($A$2083,Raport2!$B$8:$T$280,7)</f>
        <v>76.5</v>
      </c>
      <c r="H2084" s="84">
        <f>VLOOKUP($A$2083,Raport2!$B$8:$T$280,8)</f>
        <v>80</v>
      </c>
      <c r="I2084" s="84">
        <f>VLOOKUP($A$2083,Raport2!$B$8:$T$280,9)</f>
        <v>78.5</v>
      </c>
      <c r="J2084" s="84">
        <f>VLOOKUP($A$2083,Raport2!$B$8:$T$280,10)</f>
        <v>91</v>
      </c>
      <c r="K2084" s="84">
        <f>VLOOKUP($A$2083,Raport2!$B$8:$T$280,11)</f>
        <v>84</v>
      </c>
      <c r="L2084" s="84">
        <f>VLOOKUP($A$2083,Raport2!$B$8:$T$280,12)</f>
        <v>83.5</v>
      </c>
      <c r="M2084" s="84">
        <f>VLOOKUP($A$2083,Raport2!$B$8:$T$280,13)</f>
        <v>76.5</v>
      </c>
      <c r="N2084" s="84">
        <f>VLOOKUP($A$2083,Raport2!$B$8:$T$280,14)</f>
        <v>85</v>
      </c>
      <c r="O2084" s="84">
        <f>VLOOKUP($A$2083,Raport2!$B$8:$T$280,15)</f>
        <v>79.5</v>
      </c>
      <c r="P2084" s="84">
        <f>VLOOKUP($A$2083,Raport2!$B$8:$T$280,16)</f>
        <v>81</v>
      </c>
      <c r="Q2084" s="84">
        <f>VLOOKUP($A$2083,Raport2!$B$8:$T$280,17)</f>
        <v>79.5</v>
      </c>
      <c r="R2084" s="84">
        <f>VLOOKUP($A$2083,Raport2!$B$8:$T$280,18)</f>
        <v>77.5</v>
      </c>
      <c r="S2084" s="38">
        <f t="shared" si="1148"/>
        <v>1212</v>
      </c>
      <c r="T2084" s="38">
        <f t="shared" si="1149"/>
        <v>80.8</v>
      </c>
      <c r="U2084" s="375"/>
      <c r="V2084" s="340"/>
    </row>
    <row r="2085" spans="1:22" ht="15" customHeight="1">
      <c r="A2085" s="361"/>
      <c r="B2085" s="342" t="str">
        <f>VLOOKUP($A$2083,PresensiMIPA!$A$7:$W$360,7)</f>
        <v>SITI MARYAM</v>
      </c>
      <c r="C2085" s="35" t="s">
        <v>22</v>
      </c>
      <c r="D2085" s="84">
        <f>VLOOKUP($A$2083,Raport3!$B$8:$T$280,4)</f>
        <v>82</v>
      </c>
      <c r="E2085" s="84">
        <f>VLOOKUP($A$2083,Raport3!$B$8:$T$280,5)</f>
        <v>83.5</v>
      </c>
      <c r="F2085" s="84">
        <f>VLOOKUP($A$2083,Raport3!$B$8:$T$280,6)</f>
        <v>81.5</v>
      </c>
      <c r="G2085" s="84">
        <f>VLOOKUP($A$2083,Raport3!$B$8:$T$280,7)</f>
        <v>81</v>
      </c>
      <c r="H2085" s="84">
        <f>VLOOKUP($A$2083,Raport3!$B$8:$T$280,8)</f>
        <v>88</v>
      </c>
      <c r="I2085" s="84">
        <f>VLOOKUP($A$2083,Raport3!$B$8:$T$280,9)</f>
        <v>84.5</v>
      </c>
      <c r="J2085" s="84">
        <f>VLOOKUP($A$2083,Raport3!$B$8:$T$280,10)</f>
        <v>90.5</v>
      </c>
      <c r="K2085" s="84">
        <f>VLOOKUP($A$2083,Raport3!$B$8:$T$280,11)</f>
        <v>82.5</v>
      </c>
      <c r="L2085" s="84">
        <f>VLOOKUP($A$2083,Raport3!$B$8:$T$280,12)</f>
        <v>80</v>
      </c>
      <c r="M2085" s="84">
        <f>VLOOKUP($A$2083,Raport3!$B$8:$T$280,13)</f>
        <v>88</v>
      </c>
      <c r="N2085" s="84">
        <f>VLOOKUP($A$2083,Raport3!$B$8:$T$280,14)</f>
        <v>85</v>
      </c>
      <c r="O2085" s="84">
        <f>VLOOKUP($A$2083,Raport3!$B$8:$T$280,15)</f>
        <v>85</v>
      </c>
      <c r="P2085" s="84">
        <f>VLOOKUP($A$2083,Raport3!$B$8:$T$280,16)</f>
        <v>81.5</v>
      </c>
      <c r="Q2085" s="84">
        <f>VLOOKUP($A$2083,Raport3!$B$8:$T$280,17)</f>
        <v>87</v>
      </c>
      <c r="R2085" s="84">
        <f>VLOOKUP($A$2083,Raport3!$B$8:$T$280,18)</f>
        <v>81</v>
      </c>
      <c r="S2085" s="38">
        <f t="shared" si="1148"/>
        <v>1261</v>
      </c>
      <c r="T2085" s="38">
        <f t="shared" si="1149"/>
        <v>84.07</v>
      </c>
      <c r="U2085" s="375"/>
      <c r="V2085" s="340"/>
    </row>
    <row r="2086" spans="1:22" ht="15" customHeight="1">
      <c r="A2086" s="361"/>
      <c r="B2086" s="342"/>
      <c r="C2086" s="35" t="s">
        <v>23</v>
      </c>
      <c r="D2086" s="84">
        <f>VLOOKUP($A$2083,Raport4!$B$8:$T$255,4)</f>
        <v>84</v>
      </c>
      <c r="E2086" s="84">
        <f>VLOOKUP($A$2083,Raport4!$B$8:$T$255,5)</f>
        <v>87</v>
      </c>
      <c r="F2086" s="84">
        <f>VLOOKUP($A$2083,Raport4!$B$8:$T$255,6)</f>
        <v>80.5</v>
      </c>
      <c r="G2086" s="84">
        <f>VLOOKUP($A$2083,Raport4!$B$8:$T$255,7)</f>
        <v>80.5</v>
      </c>
      <c r="H2086" s="84">
        <f>VLOOKUP($A$2083,Raport4!$B$8:$T$255,8)</f>
        <v>88</v>
      </c>
      <c r="I2086" s="84">
        <f>VLOOKUP($A$2083,Raport4!$B$8:$T$255,9)</f>
        <v>86</v>
      </c>
      <c r="J2086" s="84">
        <f>VLOOKUP($A$2083,Raport4!$B$8:$T$255,10)</f>
        <v>94</v>
      </c>
      <c r="K2086" s="84">
        <f>VLOOKUP($A$2083,Raport4!$B$8:$T$255,11)</f>
        <v>84</v>
      </c>
      <c r="L2086" s="84">
        <f>VLOOKUP($A$2083,Raport4!$B$8:$T$255,12)</f>
        <v>85</v>
      </c>
      <c r="M2086" s="84">
        <f>VLOOKUP($A$2083,Raport4!$B$8:$T$255,12)</f>
        <v>85</v>
      </c>
      <c r="N2086" s="84">
        <f>VLOOKUP($A$2083,Raport4!$B$8:$T$255,14)</f>
        <v>87.5</v>
      </c>
      <c r="O2086" s="84">
        <f>VLOOKUP($A$2083,Raport4!$B$8:$T$255,15)</f>
        <v>85.5</v>
      </c>
      <c r="P2086" s="84">
        <f>VLOOKUP($A$2083,Raport4!$B$8:$T$255,16)</f>
        <v>82.5</v>
      </c>
      <c r="Q2086" s="84">
        <f>VLOOKUP($A$2083,Raport4!$B$8:$T$255,17)</f>
        <v>81</v>
      </c>
      <c r="R2086" s="84">
        <f>VLOOKUP($A$2083,Raport4!$B$8:$T$255,18)</f>
        <v>84.5</v>
      </c>
      <c r="S2086" s="38">
        <f t="shared" si="1148"/>
        <v>1275</v>
      </c>
      <c r="T2086" s="38">
        <f t="shared" si="1149"/>
        <v>85</v>
      </c>
      <c r="U2086" s="375"/>
      <c r="V2086" s="340"/>
    </row>
    <row r="2087" spans="1:22" ht="15" customHeight="1">
      <c r="A2087" s="361"/>
      <c r="B2087" s="77" t="str">
        <f>VLOOKUP($A$2083,PresensiMIPA!$A$7:$W$360,4)</f>
        <v>3526015201040003</v>
      </c>
      <c r="C2087" s="35" t="s">
        <v>24</v>
      </c>
      <c r="D2087" s="84">
        <f>VLOOKUP($A$2083,Raport5!$B$8:$T$280,4)</f>
        <v>86</v>
      </c>
      <c r="E2087" s="84">
        <f>VLOOKUP($A$2083,Raport5!$B$8:$T$280,5)</f>
        <v>88.5</v>
      </c>
      <c r="F2087" s="84">
        <f>VLOOKUP($A$2083,Raport5!$B$8:$T$280,6)</f>
        <v>77.5</v>
      </c>
      <c r="G2087" s="84">
        <f>VLOOKUP($A$2083,Raport5!$B$8:$T$280,7)</f>
        <v>85</v>
      </c>
      <c r="H2087" s="84">
        <f>VLOOKUP($A$2083,Raport5!$B$8:$T$280,8)</f>
        <v>91</v>
      </c>
      <c r="I2087" s="84">
        <f>VLOOKUP($A$2083,Raport5!$B$8:$T$280,9)</f>
        <v>86</v>
      </c>
      <c r="J2087" s="84">
        <f>VLOOKUP($A$2083,Raport5!$B$8:$T$280,10)</f>
        <v>95.5</v>
      </c>
      <c r="K2087" s="84">
        <f>VLOOKUP($A$2083,Raport5!$B$8:$T$280,11)</f>
        <v>92</v>
      </c>
      <c r="L2087" s="84">
        <f>VLOOKUP($A$2083,Raport5!$B$8:$T$280,12)</f>
        <v>91.5</v>
      </c>
      <c r="M2087" s="84">
        <f>VLOOKUP($A$2083,Raport5!$B$8:$T$280,13)</f>
        <v>91</v>
      </c>
      <c r="N2087" s="84">
        <f>VLOOKUP($A$2083,Raport5!$B$8:$T$280,14)</f>
        <v>88.5</v>
      </c>
      <c r="O2087" s="84">
        <f>VLOOKUP($A$2083,Raport5!$B$8:$T$280,15)</f>
        <v>85.5</v>
      </c>
      <c r="P2087" s="84">
        <f>VLOOKUP($A$2083,Raport5!$B$8:$T$280,16)</f>
        <v>82.5</v>
      </c>
      <c r="Q2087" s="84">
        <f>VLOOKUP($A$2083,Raport5!$B$8:$T$280,17)</f>
        <v>85</v>
      </c>
      <c r="R2087" s="84">
        <f>VLOOKUP($A$2083,Raport5!$B$8:$T$280,18)</f>
        <v>85</v>
      </c>
      <c r="S2087" s="38">
        <f t="shared" si="1148"/>
        <v>1310.5</v>
      </c>
      <c r="T2087" s="38">
        <f t="shared" si="1149"/>
        <v>87.37</v>
      </c>
      <c r="U2087" s="375"/>
      <c r="V2087" s="340"/>
    </row>
    <row r="2088" spans="1:22" ht="15" customHeight="1">
      <c r="A2088" s="361"/>
      <c r="B2088" s="78">
        <f>VLOOKUP($A$2083,PresensiMIPA!$A$7:$W$360,2)</f>
        <v>12496</v>
      </c>
      <c r="C2088" s="35" t="s">
        <v>67</v>
      </c>
      <c r="D2088" s="84">
        <f>VLOOKUP($A$2083,Raport6!$B$8:$T$280,4)</f>
        <v>92.5</v>
      </c>
      <c r="E2088" s="84">
        <f>VLOOKUP($A$2083,Raport6!$B$8:$T$280,5)</f>
        <v>90</v>
      </c>
      <c r="F2088" s="84">
        <f>VLOOKUP($A$2083,Raport6!$B$8:$T$280,6)</f>
        <v>79</v>
      </c>
      <c r="G2088" s="84">
        <f>VLOOKUP($A$2083,Raport6!$B$8:$T$280,7)</f>
        <v>87.5</v>
      </c>
      <c r="H2088" s="84">
        <f>VLOOKUP($A$2083,Raport6!$B$8:$T$280,8)</f>
        <v>92</v>
      </c>
      <c r="I2088" s="84">
        <f>VLOOKUP($A$2083,Raport6!$B$8:$T$280,9)</f>
        <v>85.5</v>
      </c>
      <c r="J2088" s="84">
        <f>VLOOKUP($A$2083,Raport6!$B$8:$T$280,10)</f>
        <v>97.5</v>
      </c>
      <c r="K2088" s="84">
        <f>VLOOKUP($A$2083,Raport6!$B$8:$T$280,11)</f>
        <v>96</v>
      </c>
      <c r="L2088" s="84">
        <f>VLOOKUP($A$2083,Raport6!$B$8:$T$280,12)</f>
        <v>93</v>
      </c>
      <c r="M2088" s="84">
        <f>VLOOKUP($A$2083,Raport6!$B$8:$T$280,13)</f>
        <v>95</v>
      </c>
      <c r="N2088" s="84">
        <f>VLOOKUP($A$2083,Raport6!$B$8:$T$280,14)</f>
        <v>86.5</v>
      </c>
      <c r="O2088" s="84">
        <f>VLOOKUP($A$2083,Raport6!$B$8:$T$280,15)</f>
        <v>90</v>
      </c>
      <c r="P2088" s="84">
        <f>VLOOKUP($A$2083,Raport6!$B$8:$T$280,16)</f>
        <v>82.5</v>
      </c>
      <c r="Q2088" s="84">
        <f>VLOOKUP($A$2083,Raport6!$B$8:$T$280,17)</f>
        <v>88</v>
      </c>
      <c r="R2088" s="84">
        <f>VLOOKUP($A$2083,Raport6!$B$8:$T$280,18)</f>
        <v>87.5</v>
      </c>
      <c r="S2088" s="38">
        <f t="shared" si="1148"/>
        <v>1342.5</v>
      </c>
      <c r="T2088" s="38">
        <f t="shared" si="1149"/>
        <v>89.5</v>
      </c>
      <c r="U2088" s="375"/>
      <c r="V2088" s="340"/>
    </row>
    <row r="2089" spans="1:22" ht="15" customHeight="1">
      <c r="A2089" s="361"/>
      <c r="B2089" s="78" t="str">
        <f>VLOOKUP($A$2083,PresensiMIPA!$A$7:$W$360,3)</f>
        <v>0045230936</v>
      </c>
      <c r="C2089" s="28" t="s">
        <v>21</v>
      </c>
      <c r="D2089" s="40">
        <f t="shared" ref="D2089:S2089" si="1150">ROUND(((D2083+D2084+D2085+D2086+D2087+D2088)/6),2)</f>
        <v>83.33</v>
      </c>
      <c r="E2089" s="40">
        <f t="shared" si="1150"/>
        <v>84.83</v>
      </c>
      <c r="F2089" s="40">
        <f t="shared" si="1150"/>
        <v>79.25</v>
      </c>
      <c r="G2089" s="40">
        <f t="shared" si="1150"/>
        <v>80.33</v>
      </c>
      <c r="H2089" s="40">
        <f t="shared" si="1150"/>
        <v>85.67</v>
      </c>
      <c r="I2089" s="40">
        <f t="shared" si="1150"/>
        <v>82.75</v>
      </c>
      <c r="J2089" s="40">
        <f t="shared" si="1150"/>
        <v>93.08</v>
      </c>
      <c r="K2089" s="40">
        <f t="shared" si="1150"/>
        <v>86.75</v>
      </c>
      <c r="L2089" s="40">
        <f t="shared" si="1150"/>
        <v>85.75</v>
      </c>
      <c r="M2089" s="40">
        <f t="shared" ref="M2089" si="1151">ROUND(((M2083+M2084+M2085+M2086+M2087+M2088)/6),2)</f>
        <v>84.92</v>
      </c>
      <c r="N2089" s="40">
        <f t="shared" si="1150"/>
        <v>85</v>
      </c>
      <c r="O2089" s="40">
        <f t="shared" si="1150"/>
        <v>83.08</v>
      </c>
      <c r="P2089" s="40">
        <f t="shared" si="1150"/>
        <v>81.25</v>
      </c>
      <c r="Q2089" s="40">
        <f t="shared" si="1150"/>
        <v>82.83</v>
      </c>
      <c r="R2089" s="40">
        <f t="shared" si="1150"/>
        <v>82</v>
      </c>
      <c r="S2089" s="39">
        <f t="shared" si="1150"/>
        <v>1260.83</v>
      </c>
      <c r="T2089" s="40">
        <f t="shared" si="1149"/>
        <v>84.06</v>
      </c>
      <c r="U2089" s="375"/>
      <c r="V2089" s="340"/>
    </row>
    <row r="2090" spans="1:22" ht="15" customHeight="1">
      <c r="A2090" s="361"/>
      <c r="B2090" s="78"/>
      <c r="C2090" s="28" t="s">
        <v>206</v>
      </c>
      <c r="D2090" s="79">
        <f>VLOOKUP($A$2083,'Nilai USP'!$B$8:$T$280,4)</f>
        <v>94</v>
      </c>
      <c r="E2090" s="79">
        <f>VLOOKUP($A$2083,'Nilai USP'!$B$8:$T$280,5)</f>
        <v>87.692307692307693</v>
      </c>
      <c r="F2090" s="79">
        <f>VLOOKUP($A$2083,'Nilai USP'!$B$8:$T$280,6)</f>
        <v>94</v>
      </c>
      <c r="G2090" s="79">
        <f>VLOOKUP($A$2083,'Nilai USP'!$B$8:$T$280,7)</f>
        <v>87</v>
      </c>
      <c r="H2090" s="79">
        <f>VLOOKUP($A$2083,'Nilai USP'!$B$8:$T$280,8)</f>
        <v>83</v>
      </c>
      <c r="I2090" s="79">
        <f>VLOOKUP($A$2083,'Nilai USP'!$B$8:$T$280,9)</f>
        <v>91</v>
      </c>
      <c r="J2090" s="79">
        <f>VLOOKUP($A$2083,'Nilai USP'!$B$8:$T$280,10)</f>
        <v>92</v>
      </c>
      <c r="K2090" s="79">
        <f>VLOOKUP($A$2083,'Nilai USP'!$B$8:$T$280,11)</f>
        <v>93</v>
      </c>
      <c r="L2090" s="79">
        <f>VLOOKUP($A$2083,'Nilai USP'!$B$8:$T$280,12)</f>
        <v>86</v>
      </c>
      <c r="M2090" s="79">
        <f>VLOOKUP($A$2083,'Nilai USP'!$B$8:$T$280,13)</f>
        <v>93.823529411764696</v>
      </c>
      <c r="N2090" s="79">
        <f>VLOOKUP($A$2083,'Nilai USP'!$B$8:$T$280,14)</f>
        <v>85</v>
      </c>
      <c r="O2090" s="79">
        <f>VLOOKUP($A$2083,'Nilai USP'!$B$8:$T$280,15)</f>
        <v>83</v>
      </c>
      <c r="P2090" s="79">
        <f>VLOOKUP($A$2083,'Nilai USP'!$B$8:$T$280,16)</f>
        <v>90</v>
      </c>
      <c r="Q2090" s="79">
        <f>VLOOKUP($A$2083,'Nilai USP'!$B$8:$T$280,17)</f>
        <v>83</v>
      </c>
      <c r="R2090" s="79">
        <f>VLOOKUP($A$2083,'Nilai USP'!$B$8:$T$280,18)</f>
        <v>86</v>
      </c>
      <c r="S2090" s="38">
        <f>SUM(D2090:R2090)</f>
        <v>1328.5158371040723</v>
      </c>
      <c r="T2090" s="38">
        <f t="shared" si="1149"/>
        <v>88.57</v>
      </c>
      <c r="U2090" s="375"/>
      <c r="V2090" s="340"/>
    </row>
    <row r="2091" spans="1:22" ht="15" customHeight="1" thickBot="1">
      <c r="A2091" s="362"/>
      <c r="B2091" s="29"/>
      <c r="C2091" s="37" t="s">
        <v>205</v>
      </c>
      <c r="D2091" s="41">
        <f t="shared" ref="D2091:R2091" si="1152">ROUND((D2089*$V$6+D2090*$V$7),0)</f>
        <v>89</v>
      </c>
      <c r="E2091" s="41">
        <f t="shared" si="1152"/>
        <v>86</v>
      </c>
      <c r="F2091" s="41">
        <f t="shared" si="1152"/>
        <v>87</v>
      </c>
      <c r="G2091" s="41">
        <f t="shared" si="1152"/>
        <v>84</v>
      </c>
      <c r="H2091" s="41">
        <f t="shared" si="1152"/>
        <v>84</v>
      </c>
      <c r="I2091" s="41">
        <f t="shared" si="1152"/>
        <v>87</v>
      </c>
      <c r="J2091" s="41">
        <f t="shared" si="1152"/>
        <v>93</v>
      </c>
      <c r="K2091" s="41">
        <f t="shared" si="1152"/>
        <v>90</v>
      </c>
      <c r="L2091" s="41">
        <f t="shared" si="1152"/>
        <v>86</v>
      </c>
      <c r="M2091" s="41">
        <f t="shared" si="1152"/>
        <v>89</v>
      </c>
      <c r="N2091" s="41">
        <f t="shared" si="1152"/>
        <v>85</v>
      </c>
      <c r="O2091" s="41">
        <f t="shared" si="1152"/>
        <v>83</v>
      </c>
      <c r="P2091" s="41">
        <f t="shared" si="1152"/>
        <v>86</v>
      </c>
      <c r="Q2091" s="41">
        <f t="shared" si="1152"/>
        <v>83</v>
      </c>
      <c r="R2091" s="41">
        <f t="shared" si="1152"/>
        <v>84</v>
      </c>
      <c r="S2091" s="41">
        <f>SUM(D2091:R2091)</f>
        <v>1296</v>
      </c>
      <c r="T2091" s="41">
        <f t="shared" si="1149"/>
        <v>86.4</v>
      </c>
      <c r="U2091" s="376"/>
      <c r="V2091" s="341"/>
    </row>
    <row r="2092" spans="1:22" ht="15" customHeight="1" thickTop="1">
      <c r="A2092" s="377">
        <v>232</v>
      </c>
      <c r="B2092" s="26"/>
      <c r="C2092" s="34" t="s">
        <v>34</v>
      </c>
      <c r="D2092" s="83">
        <f>VLOOKUP($A$2092,Raport1!$B$8:$T$280,4)</f>
        <v>76</v>
      </c>
      <c r="E2092" s="83">
        <f>VLOOKUP($A$2092,Raport1!$B$8:$T$280,5)</f>
        <v>81.5</v>
      </c>
      <c r="F2092" s="83">
        <f>VLOOKUP($A$2092,Raport1!$B$8:$T$280,6)</f>
        <v>82</v>
      </c>
      <c r="G2092" s="83">
        <f>VLOOKUP($A$2092,Raport1!$B$8:$T$280,7)</f>
        <v>80</v>
      </c>
      <c r="H2092" s="83">
        <f>VLOOKUP($A$2092,Raport1!$B$8:$T$280,8)</f>
        <v>72.5</v>
      </c>
      <c r="I2092" s="83">
        <f>VLOOKUP($A$2092,Raport1!$B$8:$T$280,9)</f>
        <v>76.5</v>
      </c>
      <c r="J2092" s="83">
        <f>VLOOKUP($A$2092,Raport1!$B$8:$T$280,10)</f>
        <v>84</v>
      </c>
      <c r="K2092" s="83">
        <f>VLOOKUP($A$2092,Raport1!$B$8:$T$280,11)</f>
        <v>81</v>
      </c>
      <c r="L2092" s="83">
        <f>VLOOKUP($A$2092,Raport1!$B$8:$T$280,12)</f>
        <v>80</v>
      </c>
      <c r="M2092" s="83">
        <f>VLOOKUP($A$2092,Raport1!$B$8:$T$280,13)</f>
        <v>74</v>
      </c>
      <c r="N2092" s="83">
        <f>VLOOKUP($A$2092,Raport1!$B$8:$T$280,14)</f>
        <v>81</v>
      </c>
      <c r="O2092" s="83">
        <f>VLOOKUP($A$2092,Raport1!$B$8:$T$280,15)</f>
        <v>74</v>
      </c>
      <c r="P2092" s="83">
        <f>VLOOKUP($A$2092,Raport1!$B$8:$T$280,16)</f>
        <v>76.5</v>
      </c>
      <c r="Q2092" s="83">
        <f>VLOOKUP($A$2092,Raport1!$B$8:$T$280,17)</f>
        <v>82.5</v>
      </c>
      <c r="R2092" s="83">
        <f>VLOOKUP($A$2092,Raport1!$B$8:$T$280,18)</f>
        <v>79</v>
      </c>
      <c r="S2092" s="80">
        <f t="shared" ref="S2092:S2097" si="1153">SUM(D2092:R2092)</f>
        <v>1180.5</v>
      </c>
      <c r="T2092" s="80">
        <f t="shared" ref="T2092:T2100" si="1154">ROUND(S2092/COUNT(D2092:R2092),2)</f>
        <v>78.7</v>
      </c>
      <c r="U2092" s="337" t="s">
        <v>203</v>
      </c>
      <c r="V2092" s="340" t="s">
        <v>33</v>
      </c>
    </row>
    <row r="2093" spans="1:22" ht="15" customHeight="1">
      <c r="A2093" s="361"/>
      <c r="B2093" s="26"/>
      <c r="C2093" s="35" t="s">
        <v>35</v>
      </c>
      <c r="D2093" s="84">
        <f>VLOOKUP($A$2092,Raport2!$B$8:$T$280,4)</f>
        <v>78</v>
      </c>
      <c r="E2093" s="84">
        <f>VLOOKUP($A$2092,Raport2!$B$8:$T$280,5)</f>
        <v>83.5</v>
      </c>
      <c r="F2093" s="84">
        <f>VLOOKUP($A$2092,Raport2!$B$8:$T$280,6)</f>
        <v>81.5</v>
      </c>
      <c r="G2093" s="84">
        <f>VLOOKUP($A$2092,Raport2!$B$8:$T$280,7)</f>
        <v>80.5</v>
      </c>
      <c r="H2093" s="84">
        <f>VLOOKUP($A$2092,Raport2!$B$8:$T$280,8)</f>
        <v>75</v>
      </c>
      <c r="I2093" s="84">
        <f>VLOOKUP($A$2092,Raport2!$B$8:$T$280,9)</f>
        <v>79</v>
      </c>
      <c r="J2093" s="84">
        <f>VLOOKUP($A$2092,Raport2!$B$8:$T$280,10)</f>
        <v>88</v>
      </c>
      <c r="K2093" s="84">
        <f>VLOOKUP($A$2092,Raport2!$B$8:$T$280,11)</f>
        <v>83</v>
      </c>
      <c r="L2093" s="84">
        <f>VLOOKUP($A$2092,Raport2!$B$8:$T$280,12)</f>
        <v>84</v>
      </c>
      <c r="M2093" s="84">
        <f>VLOOKUP($A$2092,Raport2!$B$8:$T$280,13)</f>
        <v>79.5</v>
      </c>
      <c r="N2093" s="84">
        <f>VLOOKUP($A$2092,Raport2!$B$8:$T$280,14)</f>
        <v>82</v>
      </c>
      <c r="O2093" s="84">
        <f>VLOOKUP($A$2092,Raport2!$B$8:$T$280,15)</f>
        <v>77.5</v>
      </c>
      <c r="P2093" s="84">
        <f>VLOOKUP($A$2092,Raport2!$B$8:$T$280,16)</f>
        <v>79</v>
      </c>
      <c r="Q2093" s="84">
        <f>VLOOKUP($A$2092,Raport2!$B$8:$T$280,17)</f>
        <v>83</v>
      </c>
      <c r="R2093" s="84">
        <f>VLOOKUP($A$2092,Raport2!$B$8:$T$280,18)</f>
        <v>78</v>
      </c>
      <c r="S2093" s="38">
        <f t="shared" si="1153"/>
        <v>1211.5</v>
      </c>
      <c r="T2093" s="38">
        <f t="shared" si="1154"/>
        <v>80.77</v>
      </c>
      <c r="U2093" s="375"/>
      <c r="V2093" s="340"/>
    </row>
    <row r="2094" spans="1:22" ht="15" customHeight="1">
      <c r="A2094" s="361"/>
      <c r="B2094" s="342" t="str">
        <f>VLOOKUP($A$2092,PresensiMIPA!$A$7:$W$360,7)</f>
        <v>THIYA MEISYA MS</v>
      </c>
      <c r="C2094" s="35" t="s">
        <v>22</v>
      </c>
      <c r="D2094" s="84">
        <f>VLOOKUP($A$2092,Raport3!$B$8:$T$280,4)</f>
        <v>77.5</v>
      </c>
      <c r="E2094" s="84">
        <f>VLOOKUP($A$2092,Raport3!$B$8:$T$280,5)</f>
        <v>85</v>
      </c>
      <c r="F2094" s="84">
        <f>VLOOKUP($A$2092,Raport3!$B$8:$T$280,6)</f>
        <v>78</v>
      </c>
      <c r="G2094" s="84">
        <f>VLOOKUP($A$2092,Raport3!$B$8:$T$280,7)</f>
        <v>70</v>
      </c>
      <c r="H2094" s="84">
        <f>VLOOKUP($A$2092,Raport3!$B$8:$T$280,8)</f>
        <v>89</v>
      </c>
      <c r="I2094" s="84">
        <f>VLOOKUP($A$2092,Raport3!$B$8:$T$280,9)</f>
        <v>85</v>
      </c>
      <c r="J2094" s="84">
        <f>VLOOKUP($A$2092,Raport3!$B$8:$T$280,10)</f>
        <v>90.5</v>
      </c>
      <c r="K2094" s="84">
        <f>VLOOKUP($A$2092,Raport3!$B$8:$T$280,11)</f>
        <v>84.5</v>
      </c>
      <c r="L2094" s="84">
        <f>VLOOKUP($A$2092,Raport3!$B$8:$T$280,12)</f>
        <v>85.5</v>
      </c>
      <c r="M2094" s="84">
        <f>VLOOKUP($A$2092,Raport3!$B$8:$T$280,13)</f>
        <v>74.5</v>
      </c>
      <c r="N2094" s="84">
        <f>VLOOKUP($A$2092,Raport3!$B$8:$T$280,14)</f>
        <v>81.5</v>
      </c>
      <c r="O2094" s="84">
        <f>VLOOKUP($A$2092,Raport3!$B$8:$T$280,15)</f>
        <v>80</v>
      </c>
      <c r="P2094" s="84">
        <f>VLOOKUP($A$2092,Raport3!$B$8:$T$280,16)</f>
        <v>83</v>
      </c>
      <c r="Q2094" s="84">
        <f>VLOOKUP($A$2092,Raport3!$B$8:$T$280,17)</f>
        <v>82</v>
      </c>
      <c r="R2094" s="84">
        <f>VLOOKUP($A$2092,Raport3!$B$8:$T$280,18)</f>
        <v>81</v>
      </c>
      <c r="S2094" s="38">
        <f t="shared" si="1153"/>
        <v>1227</v>
      </c>
      <c r="T2094" s="38">
        <f t="shared" si="1154"/>
        <v>81.8</v>
      </c>
      <c r="U2094" s="375"/>
      <c r="V2094" s="340"/>
    </row>
    <row r="2095" spans="1:22" ht="15" customHeight="1">
      <c r="A2095" s="361"/>
      <c r="B2095" s="342"/>
      <c r="C2095" s="35" t="s">
        <v>23</v>
      </c>
      <c r="D2095" s="84">
        <f>VLOOKUP($A$2092,Raport4!$B$8:$T$255,4)</f>
        <v>79</v>
      </c>
      <c r="E2095" s="84">
        <f>VLOOKUP($A$2092,Raport4!$B$8:$T$255,5)</f>
        <v>87</v>
      </c>
      <c r="F2095" s="84">
        <f>VLOOKUP($A$2092,Raport4!$B$8:$T$255,6)</f>
        <v>77</v>
      </c>
      <c r="G2095" s="84">
        <f>VLOOKUP($A$2092,Raport4!$B$8:$T$255,7)</f>
        <v>73.5</v>
      </c>
      <c r="H2095" s="84">
        <f>VLOOKUP($A$2092,Raport4!$B$8:$T$255,8)</f>
        <v>90</v>
      </c>
      <c r="I2095" s="84">
        <f>VLOOKUP($A$2092,Raport4!$B$8:$T$255,9)</f>
        <v>85</v>
      </c>
      <c r="J2095" s="84">
        <f>VLOOKUP($A$2092,Raport4!$B$8:$T$255,10)</f>
        <v>92</v>
      </c>
      <c r="K2095" s="84">
        <f>VLOOKUP($A$2092,Raport4!$B$8:$T$255,11)</f>
        <v>86</v>
      </c>
      <c r="L2095" s="84">
        <f>VLOOKUP($A$2092,Raport4!$B$8:$T$255,12)</f>
        <v>88.5</v>
      </c>
      <c r="M2095" s="84">
        <f>VLOOKUP($A$2092,Raport4!$B$8:$T$255,12)</f>
        <v>88.5</v>
      </c>
      <c r="N2095" s="84">
        <f>VLOOKUP($A$2092,Raport4!$B$8:$T$255,14)</f>
        <v>84.5</v>
      </c>
      <c r="O2095" s="84">
        <f>VLOOKUP($A$2092,Raport4!$B$8:$T$255,15)</f>
        <v>78</v>
      </c>
      <c r="P2095" s="84">
        <f>VLOOKUP($A$2092,Raport4!$B$8:$T$255,16)</f>
        <v>85.5</v>
      </c>
      <c r="Q2095" s="84">
        <f>VLOOKUP($A$2092,Raport4!$B$8:$T$255,17)</f>
        <v>81</v>
      </c>
      <c r="R2095" s="84">
        <f>VLOOKUP($A$2092,Raport4!$B$8:$T$255,18)</f>
        <v>82.5</v>
      </c>
      <c r="S2095" s="38">
        <f t="shared" si="1153"/>
        <v>1258</v>
      </c>
      <c r="T2095" s="38">
        <f t="shared" si="1154"/>
        <v>83.87</v>
      </c>
      <c r="U2095" s="375"/>
      <c r="V2095" s="340"/>
    </row>
    <row r="2096" spans="1:22" ht="15" customHeight="1">
      <c r="A2096" s="361"/>
      <c r="B2096" s="77" t="str">
        <f>VLOOKUP($A$2092,PresensiMIPA!$A$7:$W$360,4)</f>
        <v>3526016805030003</v>
      </c>
      <c r="C2096" s="35" t="s">
        <v>24</v>
      </c>
      <c r="D2096" s="84">
        <f>VLOOKUP($A$2092,Raport5!$B$8:$T$280,4)</f>
        <v>86.5</v>
      </c>
      <c r="E2096" s="84">
        <f>VLOOKUP($A$2092,Raport5!$B$8:$T$280,5)</f>
        <v>90.5</v>
      </c>
      <c r="F2096" s="84">
        <f>VLOOKUP($A$2092,Raport5!$B$8:$T$280,6)</f>
        <v>80.5</v>
      </c>
      <c r="G2096" s="84">
        <f>VLOOKUP($A$2092,Raport5!$B$8:$T$280,7)</f>
        <v>81</v>
      </c>
      <c r="H2096" s="84">
        <f>VLOOKUP($A$2092,Raport5!$B$8:$T$280,8)</f>
        <v>89.5</v>
      </c>
      <c r="I2096" s="84">
        <f>VLOOKUP($A$2092,Raport5!$B$8:$T$280,9)</f>
        <v>85</v>
      </c>
      <c r="J2096" s="84">
        <f>VLOOKUP($A$2092,Raport5!$B$8:$T$280,10)</f>
        <v>94</v>
      </c>
      <c r="K2096" s="84">
        <f>VLOOKUP($A$2092,Raport5!$B$8:$T$280,11)</f>
        <v>91</v>
      </c>
      <c r="L2096" s="84">
        <f>VLOOKUP($A$2092,Raport5!$B$8:$T$280,12)</f>
        <v>91</v>
      </c>
      <c r="M2096" s="84">
        <f>VLOOKUP($A$2092,Raport5!$B$8:$T$280,13)</f>
        <v>81</v>
      </c>
      <c r="N2096" s="84">
        <f>VLOOKUP($A$2092,Raport5!$B$8:$T$280,14)</f>
        <v>87</v>
      </c>
      <c r="O2096" s="84">
        <f>VLOOKUP($A$2092,Raport5!$B$8:$T$280,15)</f>
        <v>88.5</v>
      </c>
      <c r="P2096" s="84">
        <f>VLOOKUP($A$2092,Raport5!$B$8:$T$280,16)</f>
        <v>85.5</v>
      </c>
      <c r="Q2096" s="84">
        <f>VLOOKUP($A$2092,Raport5!$B$8:$T$280,17)</f>
        <v>83</v>
      </c>
      <c r="R2096" s="84">
        <f>VLOOKUP($A$2092,Raport5!$B$8:$T$280,18)</f>
        <v>85</v>
      </c>
      <c r="S2096" s="38">
        <f t="shared" si="1153"/>
        <v>1299</v>
      </c>
      <c r="T2096" s="38">
        <f t="shared" si="1154"/>
        <v>86.6</v>
      </c>
      <c r="U2096" s="375"/>
      <c r="V2096" s="340"/>
    </row>
    <row r="2097" spans="1:22" ht="15" customHeight="1">
      <c r="A2097" s="361"/>
      <c r="B2097" s="78">
        <f>VLOOKUP($A$2092,PresensiMIPA!$A$7:$W$360,2)</f>
        <v>12514</v>
      </c>
      <c r="C2097" s="35" t="s">
        <v>67</v>
      </c>
      <c r="D2097" s="84">
        <f>VLOOKUP($A$2092,Raport6!$B$8:$T$280,4)</f>
        <v>91.5</v>
      </c>
      <c r="E2097" s="84">
        <f>VLOOKUP($A$2092,Raport6!$B$8:$T$280,5)</f>
        <v>95</v>
      </c>
      <c r="F2097" s="84">
        <f>VLOOKUP($A$2092,Raport6!$B$8:$T$280,6)</f>
        <v>82</v>
      </c>
      <c r="G2097" s="84">
        <f>VLOOKUP($A$2092,Raport6!$B$8:$T$280,7)</f>
        <v>85</v>
      </c>
      <c r="H2097" s="84">
        <f>VLOOKUP($A$2092,Raport6!$B$8:$T$280,8)</f>
        <v>91.5</v>
      </c>
      <c r="I2097" s="84">
        <f>VLOOKUP($A$2092,Raport6!$B$8:$T$280,9)</f>
        <v>86.5</v>
      </c>
      <c r="J2097" s="84">
        <f>VLOOKUP($A$2092,Raport6!$B$8:$T$280,10)</f>
        <v>96.5</v>
      </c>
      <c r="K2097" s="84">
        <f>VLOOKUP($A$2092,Raport6!$B$8:$T$280,11)</f>
        <v>95</v>
      </c>
      <c r="L2097" s="84">
        <f>VLOOKUP($A$2092,Raport6!$B$8:$T$280,12)</f>
        <v>92.5</v>
      </c>
      <c r="M2097" s="84">
        <f>VLOOKUP($A$2092,Raport6!$B$8:$T$280,13)</f>
        <v>85</v>
      </c>
      <c r="N2097" s="84">
        <f>VLOOKUP($A$2092,Raport6!$B$8:$T$280,14)</f>
        <v>86</v>
      </c>
      <c r="O2097" s="84">
        <f>VLOOKUP($A$2092,Raport6!$B$8:$T$280,15)</f>
        <v>89</v>
      </c>
      <c r="P2097" s="84">
        <f>VLOOKUP($A$2092,Raport6!$B$8:$T$280,16)</f>
        <v>85.5</v>
      </c>
      <c r="Q2097" s="84">
        <f>VLOOKUP($A$2092,Raport6!$B$8:$T$280,17)</f>
        <v>86</v>
      </c>
      <c r="R2097" s="84">
        <f>VLOOKUP($A$2092,Raport6!$B$8:$T$280,18)</f>
        <v>87.5</v>
      </c>
      <c r="S2097" s="38">
        <f t="shared" si="1153"/>
        <v>1334.5</v>
      </c>
      <c r="T2097" s="38">
        <f t="shared" si="1154"/>
        <v>88.97</v>
      </c>
      <c r="U2097" s="375"/>
      <c r="V2097" s="340"/>
    </row>
    <row r="2098" spans="1:22" ht="15" customHeight="1">
      <c r="A2098" s="361"/>
      <c r="B2098" s="78" t="str">
        <f>VLOOKUP($A$2092,PresensiMIPA!$A$7:$W$360,3)</f>
        <v>0036390645</v>
      </c>
      <c r="C2098" s="28" t="s">
        <v>21</v>
      </c>
      <c r="D2098" s="40">
        <f t="shared" ref="D2098:S2098" si="1155">ROUND(((D2092+D2093+D2094+D2095+D2096+D2097)/6),2)</f>
        <v>81.42</v>
      </c>
      <c r="E2098" s="40">
        <f t="shared" si="1155"/>
        <v>87.08</v>
      </c>
      <c r="F2098" s="40">
        <f t="shared" si="1155"/>
        <v>80.17</v>
      </c>
      <c r="G2098" s="40">
        <f t="shared" si="1155"/>
        <v>78.33</v>
      </c>
      <c r="H2098" s="40">
        <f t="shared" si="1155"/>
        <v>84.58</v>
      </c>
      <c r="I2098" s="40">
        <f t="shared" si="1155"/>
        <v>82.83</v>
      </c>
      <c r="J2098" s="40">
        <f t="shared" si="1155"/>
        <v>90.83</v>
      </c>
      <c r="K2098" s="40">
        <f t="shared" si="1155"/>
        <v>86.75</v>
      </c>
      <c r="L2098" s="40">
        <f t="shared" si="1155"/>
        <v>86.92</v>
      </c>
      <c r="M2098" s="40">
        <f t="shared" ref="M2098" si="1156">ROUND(((M2092+M2093+M2094+M2095+M2096+M2097)/6),2)</f>
        <v>80.42</v>
      </c>
      <c r="N2098" s="40">
        <f t="shared" si="1155"/>
        <v>83.67</v>
      </c>
      <c r="O2098" s="40">
        <f t="shared" si="1155"/>
        <v>81.17</v>
      </c>
      <c r="P2098" s="40">
        <f t="shared" si="1155"/>
        <v>82.5</v>
      </c>
      <c r="Q2098" s="40">
        <f t="shared" si="1155"/>
        <v>82.92</v>
      </c>
      <c r="R2098" s="40">
        <f t="shared" si="1155"/>
        <v>82.17</v>
      </c>
      <c r="S2098" s="39">
        <f t="shared" si="1155"/>
        <v>1251.75</v>
      </c>
      <c r="T2098" s="40">
        <f t="shared" si="1154"/>
        <v>83.45</v>
      </c>
      <c r="U2098" s="375"/>
      <c r="V2098" s="340"/>
    </row>
    <row r="2099" spans="1:22" ht="15" customHeight="1">
      <c r="A2099" s="361"/>
      <c r="B2099" s="78"/>
      <c r="C2099" s="28" t="s">
        <v>206</v>
      </c>
      <c r="D2099" s="79">
        <f>VLOOKUP($A$2092,'Nilai USP'!$B$8:$T$280,4)</f>
        <v>98</v>
      </c>
      <c r="E2099" s="79">
        <f>VLOOKUP($A$2092,'Nilai USP'!$B$8:$T$280,5)</f>
        <v>87.692307692307693</v>
      </c>
      <c r="F2099" s="79">
        <f>VLOOKUP($A$2092,'Nilai USP'!$B$8:$T$280,6)</f>
        <v>93</v>
      </c>
      <c r="G2099" s="79">
        <f>VLOOKUP($A$2092,'Nilai USP'!$B$8:$T$280,7)</f>
        <v>87</v>
      </c>
      <c r="H2099" s="79">
        <f>VLOOKUP($A$2092,'Nilai USP'!$B$8:$T$280,8)</f>
        <v>81</v>
      </c>
      <c r="I2099" s="79">
        <f>VLOOKUP($A$2092,'Nilai USP'!$B$8:$T$280,9)</f>
        <v>90</v>
      </c>
      <c r="J2099" s="79">
        <f>VLOOKUP($A$2092,'Nilai USP'!$B$8:$T$280,10)</f>
        <v>95</v>
      </c>
      <c r="K2099" s="79">
        <f>VLOOKUP($A$2092,'Nilai USP'!$B$8:$T$280,11)</f>
        <v>98</v>
      </c>
      <c r="L2099" s="79">
        <f>VLOOKUP($A$2092,'Nilai USP'!$B$8:$T$280,12)</f>
        <v>85</v>
      </c>
      <c r="M2099" s="79">
        <f>VLOOKUP($A$2092,'Nilai USP'!$B$8:$T$280,13)</f>
        <v>92.058823529411768</v>
      </c>
      <c r="N2099" s="79">
        <f>VLOOKUP($A$2092,'Nilai USP'!$B$8:$T$280,14)</f>
        <v>83</v>
      </c>
      <c r="O2099" s="79">
        <f>VLOOKUP($A$2092,'Nilai USP'!$B$8:$T$280,15)</f>
        <v>75</v>
      </c>
      <c r="P2099" s="79">
        <f>VLOOKUP($A$2092,'Nilai USP'!$B$8:$T$280,16)</f>
        <v>86</v>
      </c>
      <c r="Q2099" s="79">
        <f>VLOOKUP($A$2092,'Nilai USP'!$B$8:$T$280,17)</f>
        <v>85</v>
      </c>
      <c r="R2099" s="79">
        <f>VLOOKUP($A$2092,'Nilai USP'!$B$8:$T$280,18)</f>
        <v>83</v>
      </c>
      <c r="S2099" s="38">
        <f>SUM(D2099:R2099)</f>
        <v>1318.7511312217193</v>
      </c>
      <c r="T2099" s="38">
        <f t="shared" si="1154"/>
        <v>87.92</v>
      </c>
      <c r="U2099" s="375"/>
      <c r="V2099" s="340"/>
    </row>
    <row r="2100" spans="1:22" ht="15" customHeight="1" thickBot="1">
      <c r="A2100" s="362"/>
      <c r="B2100" s="29"/>
      <c r="C2100" s="37" t="s">
        <v>205</v>
      </c>
      <c r="D2100" s="41">
        <f t="shared" ref="D2100:R2100" si="1157">ROUND((D2098*$V$6+D2099*$V$7),0)</f>
        <v>90</v>
      </c>
      <c r="E2100" s="41">
        <f t="shared" si="1157"/>
        <v>87</v>
      </c>
      <c r="F2100" s="41">
        <f t="shared" si="1157"/>
        <v>87</v>
      </c>
      <c r="G2100" s="41">
        <f t="shared" si="1157"/>
        <v>83</v>
      </c>
      <c r="H2100" s="41">
        <f t="shared" si="1157"/>
        <v>83</v>
      </c>
      <c r="I2100" s="41">
        <f t="shared" si="1157"/>
        <v>86</v>
      </c>
      <c r="J2100" s="41">
        <f t="shared" si="1157"/>
        <v>93</v>
      </c>
      <c r="K2100" s="41">
        <f t="shared" si="1157"/>
        <v>92</v>
      </c>
      <c r="L2100" s="41">
        <f t="shared" si="1157"/>
        <v>86</v>
      </c>
      <c r="M2100" s="41">
        <f t="shared" si="1157"/>
        <v>86</v>
      </c>
      <c r="N2100" s="41">
        <f t="shared" si="1157"/>
        <v>83</v>
      </c>
      <c r="O2100" s="41">
        <f t="shared" si="1157"/>
        <v>78</v>
      </c>
      <c r="P2100" s="41">
        <f t="shared" si="1157"/>
        <v>84</v>
      </c>
      <c r="Q2100" s="41">
        <f t="shared" si="1157"/>
        <v>84</v>
      </c>
      <c r="R2100" s="41">
        <f t="shared" si="1157"/>
        <v>83</v>
      </c>
      <c r="S2100" s="41">
        <f>SUM(D2100:R2100)</f>
        <v>1285</v>
      </c>
      <c r="T2100" s="41">
        <f t="shared" si="1154"/>
        <v>85.67</v>
      </c>
      <c r="U2100" s="376"/>
      <c r="V2100" s="341"/>
    </row>
    <row r="2101" spans="1:22" ht="15" customHeight="1" thickTop="1">
      <c r="A2101" s="377">
        <v>233</v>
      </c>
      <c r="B2101" s="26"/>
      <c r="C2101" s="34" t="s">
        <v>34</v>
      </c>
      <c r="D2101" s="83">
        <f>VLOOKUP($A$2101,Raport1!$B$8:$T$280,4)</f>
        <v>77.5</v>
      </c>
      <c r="E2101" s="83">
        <f>VLOOKUP($A$2101,Raport1!$B$8:$T$280,5)</f>
        <v>76</v>
      </c>
      <c r="F2101" s="83">
        <f>VLOOKUP($A$2101,Raport1!$B$8:$T$280,6)</f>
        <v>82</v>
      </c>
      <c r="G2101" s="83">
        <f>VLOOKUP($A$2101,Raport1!$B$8:$T$280,7)</f>
        <v>72</v>
      </c>
      <c r="H2101" s="83">
        <f>VLOOKUP($A$2101,Raport1!$B$8:$T$280,8)</f>
        <v>72.5</v>
      </c>
      <c r="I2101" s="83">
        <f>VLOOKUP($A$2101,Raport1!$B$8:$T$280,9)</f>
        <v>79.5</v>
      </c>
      <c r="J2101" s="83">
        <f>VLOOKUP($A$2101,Raport1!$B$8:$T$280,10)</f>
        <v>84</v>
      </c>
      <c r="K2101" s="83">
        <f>VLOOKUP($A$2101,Raport1!$B$8:$T$280,11)</f>
        <v>81</v>
      </c>
      <c r="L2101" s="83">
        <f>VLOOKUP($A$2101,Raport1!$B$8:$T$280,12)</f>
        <v>81.5</v>
      </c>
      <c r="M2101" s="83">
        <f>VLOOKUP($A$2101,Raport1!$B$8:$T$280,13)</f>
        <v>73.5</v>
      </c>
      <c r="N2101" s="83">
        <f>VLOOKUP($A$2101,Raport1!$B$8:$T$280,14)</f>
        <v>82</v>
      </c>
      <c r="O2101" s="83">
        <f>VLOOKUP($A$2101,Raport1!$B$8:$T$280,15)</f>
        <v>73.5</v>
      </c>
      <c r="P2101" s="83">
        <f>VLOOKUP($A$2101,Raport1!$B$8:$T$280,16)</f>
        <v>79.5</v>
      </c>
      <c r="Q2101" s="83">
        <f>VLOOKUP($A$2101,Raport1!$B$8:$T$280,17)</f>
        <v>77</v>
      </c>
      <c r="R2101" s="83">
        <f>VLOOKUP($A$2101,Raport1!$B$8:$T$280,18)</f>
        <v>80</v>
      </c>
      <c r="S2101" s="80">
        <f t="shared" ref="S2101:S2106" si="1158">SUM(D2101:R2101)</f>
        <v>1171.5</v>
      </c>
      <c r="T2101" s="80">
        <f t="shared" ref="T2101:T2109" si="1159">ROUND(S2101/COUNT(D2101:R2101),2)</f>
        <v>78.099999999999994</v>
      </c>
      <c r="U2101" s="337" t="s">
        <v>203</v>
      </c>
      <c r="V2101" s="340" t="s">
        <v>33</v>
      </c>
    </row>
    <row r="2102" spans="1:22" ht="15" customHeight="1">
      <c r="A2102" s="361"/>
      <c r="B2102" s="26"/>
      <c r="C2102" s="35" t="s">
        <v>35</v>
      </c>
      <c r="D2102" s="84">
        <f>VLOOKUP($A$2101,Raport2!$B$8:$T$280,4)</f>
        <v>79.5</v>
      </c>
      <c r="E2102" s="84">
        <f>VLOOKUP($A$2101,Raport2!$B$8:$T$280,5)</f>
        <v>77</v>
      </c>
      <c r="F2102" s="84">
        <f>VLOOKUP($A$2101,Raport2!$B$8:$T$280,6)</f>
        <v>83</v>
      </c>
      <c r="G2102" s="84">
        <f>VLOOKUP($A$2101,Raport2!$B$8:$T$280,7)</f>
        <v>75</v>
      </c>
      <c r="H2102" s="84">
        <f>VLOOKUP($A$2101,Raport2!$B$8:$T$280,8)</f>
        <v>80</v>
      </c>
      <c r="I2102" s="84">
        <f>VLOOKUP($A$2101,Raport2!$B$8:$T$280,9)</f>
        <v>80</v>
      </c>
      <c r="J2102" s="84">
        <f>VLOOKUP($A$2101,Raport2!$B$8:$T$280,10)</f>
        <v>89</v>
      </c>
      <c r="K2102" s="84">
        <f>VLOOKUP($A$2101,Raport2!$B$8:$T$280,11)</f>
        <v>83</v>
      </c>
      <c r="L2102" s="84">
        <f>VLOOKUP($A$2101,Raport2!$B$8:$T$280,12)</f>
        <v>83.5</v>
      </c>
      <c r="M2102" s="84">
        <f>VLOOKUP($A$2101,Raport2!$B$8:$T$280,13)</f>
        <v>75.5</v>
      </c>
      <c r="N2102" s="84">
        <f>VLOOKUP($A$2101,Raport2!$B$8:$T$280,14)</f>
        <v>86</v>
      </c>
      <c r="O2102" s="84">
        <f>VLOOKUP($A$2101,Raport2!$B$8:$T$280,15)</f>
        <v>79</v>
      </c>
      <c r="P2102" s="84">
        <f>VLOOKUP($A$2101,Raport2!$B$8:$T$280,16)</f>
        <v>81.5</v>
      </c>
      <c r="Q2102" s="84">
        <f>VLOOKUP($A$2101,Raport2!$B$8:$T$280,17)</f>
        <v>79.5</v>
      </c>
      <c r="R2102" s="84">
        <f>VLOOKUP($A$2101,Raport2!$B$8:$T$280,18)</f>
        <v>86</v>
      </c>
      <c r="S2102" s="38">
        <f t="shared" si="1158"/>
        <v>1217.5</v>
      </c>
      <c r="T2102" s="38">
        <f t="shared" si="1159"/>
        <v>81.17</v>
      </c>
      <c r="U2102" s="375"/>
      <c r="V2102" s="340"/>
    </row>
    <row r="2103" spans="1:22" ht="15" customHeight="1">
      <c r="A2103" s="361"/>
      <c r="B2103" s="342" t="str">
        <f>VLOOKUP($A$2101,PresensiMIPA!$A$7:$W$360,7)</f>
        <v>UMMU FADILA ULFA</v>
      </c>
      <c r="C2103" s="35" t="s">
        <v>22</v>
      </c>
      <c r="D2103" s="84">
        <f>VLOOKUP($A$2101,Raport3!$B$8:$T$280,4)</f>
        <v>87</v>
      </c>
      <c r="E2103" s="84">
        <f>VLOOKUP($A$2101,Raport3!$B$8:$T$280,5)</f>
        <v>78</v>
      </c>
      <c r="F2103" s="84">
        <f>VLOOKUP($A$2101,Raport3!$B$8:$T$280,6)</f>
        <v>84.5</v>
      </c>
      <c r="G2103" s="84">
        <f>VLOOKUP($A$2101,Raport3!$B$8:$T$280,7)</f>
        <v>81</v>
      </c>
      <c r="H2103" s="84">
        <f>VLOOKUP($A$2101,Raport3!$B$8:$T$280,8)</f>
        <v>89</v>
      </c>
      <c r="I2103" s="84">
        <f>VLOOKUP($A$2101,Raport3!$B$8:$T$280,9)</f>
        <v>85.5</v>
      </c>
      <c r="J2103" s="84">
        <f>VLOOKUP($A$2101,Raport3!$B$8:$T$280,10)</f>
        <v>88.5</v>
      </c>
      <c r="K2103" s="84">
        <f>VLOOKUP($A$2101,Raport3!$B$8:$T$280,11)</f>
        <v>87.5</v>
      </c>
      <c r="L2103" s="84">
        <f>VLOOKUP($A$2101,Raport3!$B$8:$T$280,12)</f>
        <v>81</v>
      </c>
      <c r="M2103" s="84">
        <f>VLOOKUP($A$2101,Raport3!$B$8:$T$280,13)</f>
        <v>81.5</v>
      </c>
      <c r="N2103" s="84">
        <f>VLOOKUP($A$2101,Raport3!$B$8:$T$280,14)</f>
        <v>84.5</v>
      </c>
      <c r="O2103" s="84">
        <f>VLOOKUP($A$2101,Raport3!$B$8:$T$280,15)</f>
        <v>80</v>
      </c>
      <c r="P2103" s="84">
        <f>VLOOKUP($A$2101,Raport3!$B$8:$T$280,16)</f>
        <v>83</v>
      </c>
      <c r="Q2103" s="84">
        <f>VLOOKUP($A$2101,Raport3!$B$8:$T$280,17)</f>
        <v>82</v>
      </c>
      <c r="R2103" s="84">
        <f>VLOOKUP($A$2101,Raport3!$B$8:$T$280,18)</f>
        <v>82.5</v>
      </c>
      <c r="S2103" s="38">
        <f t="shared" si="1158"/>
        <v>1255.5</v>
      </c>
      <c r="T2103" s="38">
        <f t="shared" si="1159"/>
        <v>83.7</v>
      </c>
      <c r="U2103" s="375"/>
      <c r="V2103" s="340"/>
    </row>
    <row r="2104" spans="1:22" ht="15" customHeight="1">
      <c r="A2104" s="361"/>
      <c r="B2104" s="342"/>
      <c r="C2104" s="35" t="s">
        <v>23</v>
      </c>
      <c r="D2104" s="84">
        <f>VLOOKUP($A$2101,Raport4!$B$8:$T$255,4)</f>
        <v>87.5</v>
      </c>
      <c r="E2104" s="84">
        <f>VLOOKUP($A$2101,Raport4!$B$8:$T$255,5)</f>
        <v>81</v>
      </c>
      <c r="F2104" s="84">
        <f>VLOOKUP($A$2101,Raport4!$B$8:$T$255,6)</f>
        <v>85</v>
      </c>
      <c r="G2104" s="84">
        <f>VLOOKUP($A$2101,Raport4!$B$8:$T$255,7)</f>
        <v>82</v>
      </c>
      <c r="H2104" s="84">
        <f>VLOOKUP($A$2101,Raport4!$B$8:$T$255,8)</f>
        <v>89</v>
      </c>
      <c r="I2104" s="84">
        <f>VLOOKUP($A$2101,Raport4!$B$8:$T$255,9)</f>
        <v>85.5</v>
      </c>
      <c r="J2104" s="84">
        <f>VLOOKUP($A$2101,Raport4!$B$8:$T$255,10)</f>
        <v>93</v>
      </c>
      <c r="K2104" s="84">
        <f>VLOOKUP($A$2101,Raport4!$B$8:$T$255,11)</f>
        <v>89</v>
      </c>
      <c r="L2104" s="84">
        <f>VLOOKUP($A$2101,Raport4!$B$8:$T$255,12)</f>
        <v>88.5</v>
      </c>
      <c r="M2104" s="84">
        <f>VLOOKUP($A$2101,Raport4!$B$8:$T$255,12)</f>
        <v>88.5</v>
      </c>
      <c r="N2104" s="84">
        <f>VLOOKUP($A$2101,Raport4!$B$8:$T$255,14)</f>
        <v>87</v>
      </c>
      <c r="O2104" s="84">
        <f>VLOOKUP($A$2101,Raport4!$B$8:$T$255,15)</f>
        <v>80</v>
      </c>
      <c r="P2104" s="84">
        <f>VLOOKUP($A$2101,Raport4!$B$8:$T$255,16)</f>
        <v>86</v>
      </c>
      <c r="Q2104" s="84">
        <f>VLOOKUP($A$2101,Raport4!$B$8:$T$255,17)</f>
        <v>81</v>
      </c>
      <c r="R2104" s="84">
        <f>VLOOKUP($A$2101,Raport4!$B$8:$T$255,18)</f>
        <v>83.5</v>
      </c>
      <c r="S2104" s="38">
        <f t="shared" si="1158"/>
        <v>1286.5</v>
      </c>
      <c r="T2104" s="38">
        <f t="shared" si="1159"/>
        <v>85.77</v>
      </c>
      <c r="U2104" s="375"/>
      <c r="V2104" s="340"/>
    </row>
    <row r="2105" spans="1:22" ht="15" customHeight="1">
      <c r="A2105" s="361"/>
      <c r="B2105" s="77" t="str">
        <f>VLOOKUP($A$2101,PresensiMIPA!$A$7:$W$360,4)</f>
        <v>3526014702040002</v>
      </c>
      <c r="C2105" s="35" t="s">
        <v>24</v>
      </c>
      <c r="D2105" s="84">
        <f>VLOOKUP($A$2101,Raport5!$B$8:$T$280,4)</f>
        <v>89</v>
      </c>
      <c r="E2105" s="84">
        <f>VLOOKUP($A$2101,Raport5!$B$8:$T$280,5)</f>
        <v>88</v>
      </c>
      <c r="F2105" s="84">
        <f>VLOOKUP($A$2101,Raport5!$B$8:$T$280,6)</f>
        <v>83</v>
      </c>
      <c r="G2105" s="84">
        <f>VLOOKUP($A$2101,Raport5!$B$8:$T$280,7)</f>
        <v>85</v>
      </c>
      <c r="H2105" s="84">
        <f>VLOOKUP($A$2101,Raport5!$B$8:$T$280,8)</f>
        <v>94</v>
      </c>
      <c r="I2105" s="84">
        <f>VLOOKUP($A$2101,Raport5!$B$8:$T$280,9)</f>
        <v>86</v>
      </c>
      <c r="J2105" s="84">
        <f>VLOOKUP($A$2101,Raport5!$B$8:$T$280,10)</f>
        <v>95</v>
      </c>
      <c r="K2105" s="84">
        <f>VLOOKUP($A$2101,Raport5!$B$8:$T$280,11)</f>
        <v>92</v>
      </c>
      <c r="L2105" s="84">
        <f>VLOOKUP($A$2101,Raport5!$B$8:$T$280,12)</f>
        <v>88.5</v>
      </c>
      <c r="M2105" s="84">
        <f>VLOOKUP($A$2101,Raport5!$B$8:$T$280,13)</f>
        <v>83</v>
      </c>
      <c r="N2105" s="84">
        <f>VLOOKUP($A$2101,Raport5!$B$8:$T$280,14)</f>
        <v>88</v>
      </c>
      <c r="O2105" s="84">
        <f>VLOOKUP($A$2101,Raport5!$B$8:$T$280,15)</f>
        <v>82</v>
      </c>
      <c r="P2105" s="84">
        <f>VLOOKUP($A$2101,Raport5!$B$8:$T$280,16)</f>
        <v>86</v>
      </c>
      <c r="Q2105" s="84">
        <f>VLOOKUP($A$2101,Raport5!$B$8:$T$280,17)</f>
        <v>84</v>
      </c>
      <c r="R2105" s="84">
        <f>VLOOKUP($A$2101,Raport5!$B$8:$T$280,18)</f>
        <v>87.5</v>
      </c>
      <c r="S2105" s="38">
        <f t="shared" si="1158"/>
        <v>1311</v>
      </c>
      <c r="T2105" s="38">
        <f t="shared" si="1159"/>
        <v>87.4</v>
      </c>
      <c r="U2105" s="375"/>
      <c r="V2105" s="340"/>
    </row>
    <row r="2106" spans="1:22" ht="15" customHeight="1">
      <c r="A2106" s="361"/>
      <c r="B2106" s="78">
        <f>VLOOKUP($A$2101,PresensiMIPA!$A$7:$W$360,2)</f>
        <v>12525</v>
      </c>
      <c r="C2106" s="35" t="s">
        <v>67</v>
      </c>
      <c r="D2106" s="84">
        <f>VLOOKUP($A$2101,Raport6!$B$8:$T$280,4)</f>
        <v>93.5</v>
      </c>
      <c r="E2106" s="84">
        <f>VLOOKUP($A$2101,Raport6!$B$8:$T$280,5)</f>
        <v>91.5</v>
      </c>
      <c r="F2106" s="84">
        <f>VLOOKUP($A$2101,Raport6!$B$8:$T$280,6)</f>
        <v>90</v>
      </c>
      <c r="G2106" s="84">
        <f>VLOOKUP($A$2101,Raport6!$B$8:$T$280,7)</f>
        <v>88.5</v>
      </c>
      <c r="H2106" s="84">
        <f>VLOOKUP($A$2101,Raport6!$B$8:$T$280,8)</f>
        <v>94.5</v>
      </c>
      <c r="I2106" s="84">
        <f>VLOOKUP($A$2101,Raport6!$B$8:$T$280,9)</f>
        <v>88</v>
      </c>
      <c r="J2106" s="84">
        <f>VLOOKUP($A$2101,Raport6!$B$8:$T$280,10)</f>
        <v>97</v>
      </c>
      <c r="K2106" s="84">
        <f>VLOOKUP($A$2101,Raport6!$B$8:$T$280,11)</f>
        <v>95</v>
      </c>
      <c r="L2106" s="84">
        <f>VLOOKUP($A$2101,Raport6!$B$8:$T$280,12)</f>
        <v>90</v>
      </c>
      <c r="M2106" s="84">
        <f>VLOOKUP($A$2101,Raport6!$B$8:$T$280,13)</f>
        <v>86</v>
      </c>
      <c r="N2106" s="84">
        <f>VLOOKUP($A$2101,Raport6!$B$8:$T$280,14)</f>
        <v>86</v>
      </c>
      <c r="O2106" s="84">
        <f>VLOOKUP($A$2101,Raport6!$B$8:$T$280,15)</f>
        <v>86</v>
      </c>
      <c r="P2106" s="84">
        <f>VLOOKUP($A$2101,Raport6!$B$8:$T$280,16)</f>
        <v>87.5</v>
      </c>
      <c r="Q2106" s="84">
        <f>VLOOKUP($A$2101,Raport6!$B$8:$T$280,17)</f>
        <v>87</v>
      </c>
      <c r="R2106" s="84">
        <f>VLOOKUP($A$2101,Raport6!$B$8:$T$280,18)</f>
        <v>90</v>
      </c>
      <c r="S2106" s="38">
        <f t="shared" si="1158"/>
        <v>1350.5</v>
      </c>
      <c r="T2106" s="38">
        <f t="shared" si="1159"/>
        <v>90.03</v>
      </c>
      <c r="U2106" s="375"/>
      <c r="V2106" s="340"/>
    </row>
    <row r="2107" spans="1:22" ht="15" customHeight="1">
      <c r="A2107" s="361"/>
      <c r="B2107" s="78" t="str">
        <f>VLOOKUP($A$2101,PresensiMIPA!$A$7:$W$360,3)</f>
        <v>0042550080</v>
      </c>
      <c r="C2107" s="28" t="s">
        <v>21</v>
      </c>
      <c r="D2107" s="40">
        <f t="shared" ref="D2107:S2107" si="1160">ROUND(((D2101+D2102+D2103+D2104+D2105+D2106)/6),2)</f>
        <v>85.67</v>
      </c>
      <c r="E2107" s="40">
        <f t="shared" si="1160"/>
        <v>81.92</v>
      </c>
      <c r="F2107" s="40">
        <f t="shared" si="1160"/>
        <v>84.58</v>
      </c>
      <c r="G2107" s="40">
        <f t="shared" si="1160"/>
        <v>80.58</v>
      </c>
      <c r="H2107" s="40">
        <f t="shared" si="1160"/>
        <v>86.5</v>
      </c>
      <c r="I2107" s="40">
        <f t="shared" si="1160"/>
        <v>84.08</v>
      </c>
      <c r="J2107" s="40">
        <f t="shared" si="1160"/>
        <v>91.08</v>
      </c>
      <c r="K2107" s="40">
        <f t="shared" si="1160"/>
        <v>87.92</v>
      </c>
      <c r="L2107" s="40">
        <f t="shared" si="1160"/>
        <v>85.5</v>
      </c>
      <c r="M2107" s="40">
        <f t="shared" ref="M2107" si="1161">ROUND(((M2101+M2102+M2103+M2104+M2105+M2106)/6),2)</f>
        <v>81.33</v>
      </c>
      <c r="N2107" s="40">
        <f t="shared" si="1160"/>
        <v>85.58</v>
      </c>
      <c r="O2107" s="40">
        <f t="shared" si="1160"/>
        <v>80.08</v>
      </c>
      <c r="P2107" s="40">
        <f t="shared" si="1160"/>
        <v>83.92</v>
      </c>
      <c r="Q2107" s="40">
        <f t="shared" si="1160"/>
        <v>81.75</v>
      </c>
      <c r="R2107" s="40">
        <f t="shared" si="1160"/>
        <v>84.92</v>
      </c>
      <c r="S2107" s="39">
        <f t="shared" si="1160"/>
        <v>1265.42</v>
      </c>
      <c r="T2107" s="40">
        <f t="shared" si="1159"/>
        <v>84.36</v>
      </c>
      <c r="U2107" s="375"/>
      <c r="V2107" s="340"/>
    </row>
    <row r="2108" spans="1:22" ht="15" customHeight="1">
      <c r="A2108" s="361"/>
      <c r="B2108" s="78"/>
      <c r="C2108" s="28" t="s">
        <v>206</v>
      </c>
      <c r="D2108" s="79">
        <f>VLOOKUP($A$2101,'Nilai USP'!$B$8:$T$280,4)</f>
        <v>99</v>
      </c>
      <c r="E2108" s="79">
        <f>VLOOKUP($A$2101,'Nilai USP'!$B$8:$T$280,5)</f>
        <v>87.692307692307693</v>
      </c>
      <c r="F2108" s="79">
        <f>VLOOKUP($A$2101,'Nilai USP'!$B$8:$T$280,6)</f>
        <v>93</v>
      </c>
      <c r="G2108" s="79">
        <f>VLOOKUP($A$2101,'Nilai USP'!$B$8:$T$280,7)</f>
        <v>87</v>
      </c>
      <c r="H2108" s="79">
        <f>VLOOKUP($A$2101,'Nilai USP'!$B$8:$T$280,8)</f>
        <v>83</v>
      </c>
      <c r="I2108" s="79">
        <f>VLOOKUP($A$2101,'Nilai USP'!$B$8:$T$280,9)</f>
        <v>92</v>
      </c>
      <c r="J2108" s="79">
        <f>VLOOKUP($A$2101,'Nilai USP'!$B$8:$T$280,10)</f>
        <v>93</v>
      </c>
      <c r="K2108" s="79">
        <f>VLOOKUP($A$2101,'Nilai USP'!$B$8:$T$280,11)</f>
        <v>93</v>
      </c>
      <c r="L2108" s="79">
        <f>VLOOKUP($A$2101,'Nilai USP'!$B$8:$T$280,12)</f>
        <v>86</v>
      </c>
      <c r="M2108" s="79">
        <f>VLOOKUP($A$2101,'Nilai USP'!$B$8:$T$280,13)</f>
        <v>96.470588235294116</v>
      </c>
      <c r="N2108" s="79">
        <f>VLOOKUP($A$2101,'Nilai USP'!$B$8:$T$280,14)</f>
        <v>90</v>
      </c>
      <c r="O2108" s="79">
        <f>VLOOKUP($A$2101,'Nilai USP'!$B$8:$T$280,15)</f>
        <v>83</v>
      </c>
      <c r="P2108" s="79">
        <f>VLOOKUP($A$2101,'Nilai USP'!$B$8:$T$280,16)</f>
        <v>90</v>
      </c>
      <c r="Q2108" s="79">
        <f>VLOOKUP($A$2101,'Nilai USP'!$B$8:$T$280,17)</f>
        <v>85</v>
      </c>
      <c r="R2108" s="79">
        <f>VLOOKUP($A$2101,'Nilai USP'!$B$8:$T$280,18)</f>
        <v>88</v>
      </c>
      <c r="S2108" s="38">
        <f>SUM(D2108:R2108)</f>
        <v>1346.1628959276018</v>
      </c>
      <c r="T2108" s="38">
        <f t="shared" si="1159"/>
        <v>89.74</v>
      </c>
      <c r="U2108" s="375"/>
      <c r="V2108" s="340"/>
    </row>
    <row r="2109" spans="1:22" ht="15" customHeight="1" thickBot="1">
      <c r="A2109" s="362"/>
      <c r="B2109" s="29"/>
      <c r="C2109" s="37" t="s">
        <v>205</v>
      </c>
      <c r="D2109" s="41">
        <f t="shared" ref="D2109:R2109" si="1162">ROUND((D2107*$V$6+D2108*$V$7),0)</f>
        <v>92</v>
      </c>
      <c r="E2109" s="41">
        <f t="shared" si="1162"/>
        <v>85</v>
      </c>
      <c r="F2109" s="41">
        <f t="shared" si="1162"/>
        <v>89</v>
      </c>
      <c r="G2109" s="41">
        <f t="shared" si="1162"/>
        <v>84</v>
      </c>
      <c r="H2109" s="41">
        <f t="shared" si="1162"/>
        <v>85</v>
      </c>
      <c r="I2109" s="41">
        <f t="shared" si="1162"/>
        <v>88</v>
      </c>
      <c r="J2109" s="41">
        <f t="shared" si="1162"/>
        <v>92</v>
      </c>
      <c r="K2109" s="41">
        <f t="shared" si="1162"/>
        <v>90</v>
      </c>
      <c r="L2109" s="41">
        <f t="shared" si="1162"/>
        <v>86</v>
      </c>
      <c r="M2109" s="41">
        <f t="shared" si="1162"/>
        <v>89</v>
      </c>
      <c r="N2109" s="41">
        <f t="shared" si="1162"/>
        <v>88</v>
      </c>
      <c r="O2109" s="41">
        <f t="shared" si="1162"/>
        <v>82</v>
      </c>
      <c r="P2109" s="41">
        <f t="shared" si="1162"/>
        <v>87</v>
      </c>
      <c r="Q2109" s="41">
        <f t="shared" si="1162"/>
        <v>83</v>
      </c>
      <c r="R2109" s="41">
        <f t="shared" si="1162"/>
        <v>86</v>
      </c>
      <c r="S2109" s="41">
        <f>SUM(D2109:R2109)</f>
        <v>1306</v>
      </c>
      <c r="T2109" s="41">
        <f t="shared" si="1159"/>
        <v>87.07</v>
      </c>
      <c r="U2109" s="376"/>
      <c r="V2109" s="341"/>
    </row>
    <row r="2110" spans="1:22" ht="15" customHeight="1" thickTop="1">
      <c r="A2110" s="377">
        <v>234</v>
      </c>
      <c r="B2110" s="26"/>
      <c r="C2110" s="34" t="s">
        <v>34</v>
      </c>
      <c r="D2110" s="83">
        <f>VLOOKUP($A$2110,Raport1!$B$8:$T$280,4)</f>
        <v>77.5</v>
      </c>
      <c r="E2110" s="83">
        <f>VLOOKUP($A$2110,Raport1!$B$8:$T$280,5)</f>
        <v>75.5</v>
      </c>
      <c r="F2110" s="83">
        <f>VLOOKUP($A$2110,Raport1!$B$8:$T$280,6)</f>
        <v>82.5</v>
      </c>
      <c r="G2110" s="83">
        <f>VLOOKUP($A$2110,Raport1!$B$8:$T$280,7)</f>
        <v>79.5</v>
      </c>
      <c r="H2110" s="83">
        <f>VLOOKUP($A$2110,Raport1!$B$8:$T$280,8)</f>
        <v>75</v>
      </c>
      <c r="I2110" s="83">
        <f>VLOOKUP($A$2110,Raport1!$B$8:$T$280,9)</f>
        <v>79</v>
      </c>
      <c r="J2110" s="83">
        <f>VLOOKUP($A$2110,Raport1!$B$8:$T$280,10)</f>
        <v>87</v>
      </c>
      <c r="K2110" s="83">
        <f>VLOOKUP($A$2110,Raport1!$B$8:$T$280,11)</f>
        <v>82</v>
      </c>
      <c r="L2110" s="83">
        <f>VLOOKUP($A$2110,Raport1!$B$8:$T$280,12)</f>
        <v>82.5</v>
      </c>
      <c r="M2110" s="83">
        <f>VLOOKUP($A$2110,Raport1!$B$8:$T$280,13)</f>
        <v>75</v>
      </c>
      <c r="N2110" s="83">
        <f>VLOOKUP($A$2110,Raport1!$B$8:$T$280,14)</f>
        <v>82.5</v>
      </c>
      <c r="O2110" s="83">
        <f>VLOOKUP($A$2110,Raport1!$B$8:$T$280,15)</f>
        <v>80</v>
      </c>
      <c r="P2110" s="83">
        <f>VLOOKUP($A$2110,Raport1!$B$8:$T$280,16)</f>
        <v>80.5</v>
      </c>
      <c r="Q2110" s="83">
        <f>VLOOKUP($A$2110,Raport1!$B$8:$T$280,17)</f>
        <v>81</v>
      </c>
      <c r="R2110" s="83">
        <f>VLOOKUP($A$2110,Raport1!$B$8:$T$280,18)</f>
        <v>81</v>
      </c>
      <c r="S2110" s="80">
        <f t="shared" ref="S2110:S2115" si="1163">SUM(D2110:R2110)</f>
        <v>1200.5</v>
      </c>
      <c r="T2110" s="80">
        <f t="shared" ref="T2110:T2118" si="1164">ROUND(S2110/COUNT(D2110:R2110),2)</f>
        <v>80.03</v>
      </c>
      <c r="U2110" s="337" t="s">
        <v>203</v>
      </c>
      <c r="V2110" s="340" t="s">
        <v>33</v>
      </c>
    </row>
    <row r="2111" spans="1:22" ht="15" customHeight="1">
      <c r="A2111" s="361"/>
      <c r="B2111" s="26"/>
      <c r="C2111" s="35" t="s">
        <v>35</v>
      </c>
      <c r="D2111" s="84">
        <f>VLOOKUP($A$2110,Raport2!$B$8:$T$280,4)</f>
        <v>81.5</v>
      </c>
      <c r="E2111" s="84">
        <f>VLOOKUP($A$2110,Raport2!$B$8:$T$280,5)</f>
        <v>80</v>
      </c>
      <c r="F2111" s="84">
        <f>VLOOKUP($A$2110,Raport2!$B$8:$T$280,6)</f>
        <v>83</v>
      </c>
      <c r="G2111" s="84">
        <f>VLOOKUP($A$2110,Raport2!$B$8:$T$280,7)</f>
        <v>84</v>
      </c>
      <c r="H2111" s="84">
        <f>VLOOKUP($A$2110,Raport2!$B$8:$T$280,8)</f>
        <v>80</v>
      </c>
      <c r="I2111" s="84">
        <f>VLOOKUP($A$2110,Raport2!$B$8:$T$280,9)</f>
        <v>83</v>
      </c>
      <c r="J2111" s="84">
        <f>VLOOKUP($A$2110,Raport2!$B$8:$T$280,10)</f>
        <v>88</v>
      </c>
      <c r="K2111" s="84">
        <f>VLOOKUP($A$2110,Raport2!$B$8:$T$280,11)</f>
        <v>83.5</v>
      </c>
      <c r="L2111" s="84">
        <f>VLOOKUP($A$2110,Raport2!$B$8:$T$280,12)</f>
        <v>83</v>
      </c>
      <c r="M2111" s="84">
        <f>VLOOKUP($A$2110,Raport2!$B$8:$T$280,13)</f>
        <v>80</v>
      </c>
      <c r="N2111" s="84">
        <f>VLOOKUP($A$2110,Raport2!$B$8:$T$280,14)</f>
        <v>88</v>
      </c>
      <c r="O2111" s="84">
        <f>VLOOKUP($A$2110,Raport2!$B$8:$T$280,15)</f>
        <v>80.5</v>
      </c>
      <c r="P2111" s="84">
        <f>VLOOKUP($A$2110,Raport2!$B$8:$T$280,16)</f>
        <v>81.5</v>
      </c>
      <c r="Q2111" s="84">
        <f>VLOOKUP($A$2110,Raport2!$B$8:$T$280,17)</f>
        <v>82.5</v>
      </c>
      <c r="R2111" s="84">
        <f>VLOOKUP($A$2110,Raport2!$B$8:$T$280,18)</f>
        <v>85.5</v>
      </c>
      <c r="S2111" s="38">
        <f t="shared" si="1163"/>
        <v>1244</v>
      </c>
      <c r="T2111" s="38">
        <f t="shared" si="1164"/>
        <v>82.93</v>
      </c>
      <c r="U2111" s="375"/>
      <c r="V2111" s="340"/>
    </row>
    <row r="2112" spans="1:22" ht="15" customHeight="1">
      <c r="A2112" s="361"/>
      <c r="B2112" s="342" t="str">
        <f>VLOOKUP($A$2110,PresensiMIPA!$A$7:$W$360,7)</f>
        <v>WILLY CHAIRULLAH FAUZI PUTRA</v>
      </c>
      <c r="C2112" s="35" t="s">
        <v>22</v>
      </c>
      <c r="D2112" s="84">
        <f>VLOOKUP($A$2110,Raport3!$B$8:$T$280,4)</f>
        <v>82</v>
      </c>
      <c r="E2112" s="84">
        <f>VLOOKUP($A$2110,Raport3!$B$8:$T$280,5)</f>
        <v>78</v>
      </c>
      <c r="F2112" s="84">
        <f>VLOOKUP($A$2110,Raport3!$B$8:$T$280,6)</f>
        <v>86</v>
      </c>
      <c r="G2112" s="84">
        <f>VLOOKUP($A$2110,Raport3!$B$8:$T$280,7)</f>
        <v>87</v>
      </c>
      <c r="H2112" s="84">
        <f>VLOOKUP($A$2110,Raport3!$B$8:$T$280,8)</f>
        <v>87</v>
      </c>
      <c r="I2112" s="84">
        <f>VLOOKUP($A$2110,Raport3!$B$8:$T$280,9)</f>
        <v>85.5</v>
      </c>
      <c r="J2112" s="84">
        <f>VLOOKUP($A$2110,Raport3!$B$8:$T$280,10)</f>
        <v>91</v>
      </c>
      <c r="K2112" s="84">
        <f>VLOOKUP($A$2110,Raport3!$B$8:$T$280,11)</f>
        <v>85</v>
      </c>
      <c r="L2112" s="84">
        <f>VLOOKUP($A$2110,Raport3!$B$8:$T$280,12)</f>
        <v>80.5</v>
      </c>
      <c r="M2112" s="84">
        <f>VLOOKUP($A$2110,Raport3!$B$8:$T$280,13)</f>
        <v>81</v>
      </c>
      <c r="N2112" s="84">
        <f>VLOOKUP($A$2110,Raport3!$B$8:$T$280,14)</f>
        <v>86.5</v>
      </c>
      <c r="O2112" s="84">
        <f>VLOOKUP($A$2110,Raport3!$B$8:$T$280,15)</f>
        <v>85</v>
      </c>
      <c r="P2112" s="84">
        <f>VLOOKUP($A$2110,Raport3!$B$8:$T$280,16)</f>
        <v>81.5</v>
      </c>
      <c r="Q2112" s="84">
        <f>VLOOKUP($A$2110,Raport3!$B$8:$T$280,17)</f>
        <v>82</v>
      </c>
      <c r="R2112" s="84">
        <f>VLOOKUP($A$2110,Raport3!$B$8:$T$280,18)</f>
        <v>85.5</v>
      </c>
      <c r="S2112" s="38">
        <f t="shared" si="1163"/>
        <v>1263.5</v>
      </c>
      <c r="T2112" s="38">
        <f t="shared" si="1164"/>
        <v>84.23</v>
      </c>
      <c r="U2112" s="375"/>
      <c r="V2112" s="340"/>
    </row>
    <row r="2113" spans="1:22" ht="15" customHeight="1">
      <c r="A2113" s="361"/>
      <c r="B2113" s="342"/>
      <c r="C2113" s="35" t="s">
        <v>23</v>
      </c>
      <c r="D2113" s="84">
        <f>VLOOKUP($A$2110,Raport4!$B$8:$T$255,4)</f>
        <v>83</v>
      </c>
      <c r="E2113" s="84">
        <f>VLOOKUP($A$2110,Raport4!$B$8:$T$255,5)</f>
        <v>81</v>
      </c>
      <c r="F2113" s="84">
        <f>VLOOKUP($A$2110,Raport4!$B$8:$T$255,6)</f>
        <v>85</v>
      </c>
      <c r="G2113" s="84">
        <f>VLOOKUP($A$2110,Raport4!$B$8:$T$255,7)</f>
        <v>87</v>
      </c>
      <c r="H2113" s="84">
        <f>VLOOKUP($A$2110,Raport4!$B$8:$T$255,8)</f>
        <v>93</v>
      </c>
      <c r="I2113" s="84">
        <f>VLOOKUP($A$2110,Raport4!$B$8:$T$255,9)</f>
        <v>85.5</v>
      </c>
      <c r="J2113" s="84">
        <f>VLOOKUP($A$2110,Raport4!$B$8:$T$255,10)</f>
        <v>91</v>
      </c>
      <c r="K2113" s="84">
        <f>VLOOKUP($A$2110,Raport4!$B$8:$T$255,11)</f>
        <v>86</v>
      </c>
      <c r="L2113" s="84">
        <f>VLOOKUP($A$2110,Raport4!$B$8:$T$255,12)</f>
        <v>87</v>
      </c>
      <c r="M2113" s="84">
        <f>VLOOKUP($A$2110,Raport4!$B$8:$T$255,12)</f>
        <v>87</v>
      </c>
      <c r="N2113" s="84">
        <f>VLOOKUP($A$2110,Raport4!$B$8:$T$255,14)</f>
        <v>87.5</v>
      </c>
      <c r="O2113" s="84">
        <f>VLOOKUP($A$2110,Raport4!$B$8:$T$255,15)</f>
        <v>85</v>
      </c>
      <c r="P2113" s="84">
        <f>VLOOKUP($A$2110,Raport4!$B$8:$T$255,16)</f>
        <v>87</v>
      </c>
      <c r="Q2113" s="84">
        <f>VLOOKUP($A$2110,Raport4!$B$8:$T$255,17)</f>
        <v>86</v>
      </c>
      <c r="R2113" s="84">
        <f>VLOOKUP($A$2110,Raport4!$B$8:$T$255,18)</f>
        <v>84.5</v>
      </c>
      <c r="S2113" s="38">
        <f t="shared" si="1163"/>
        <v>1295.5</v>
      </c>
      <c r="T2113" s="38">
        <f t="shared" si="1164"/>
        <v>86.37</v>
      </c>
      <c r="U2113" s="375"/>
      <c r="V2113" s="340"/>
    </row>
    <row r="2114" spans="1:22" ht="15" customHeight="1">
      <c r="A2114" s="361"/>
      <c r="B2114" s="77" t="str">
        <f>VLOOKUP($A$2110,PresensiMIPA!$A$7:$W$360,4)</f>
        <v>3526011312030005</v>
      </c>
      <c r="C2114" s="35" t="s">
        <v>24</v>
      </c>
      <c r="D2114" s="84">
        <f>VLOOKUP($A$2110,Raport5!$B$8:$T$280,4)</f>
        <v>86.5</v>
      </c>
      <c r="E2114" s="84">
        <f>VLOOKUP($A$2110,Raport5!$B$8:$T$280,5)</f>
        <v>86</v>
      </c>
      <c r="F2114" s="84">
        <f>VLOOKUP($A$2110,Raport5!$B$8:$T$280,6)</f>
        <v>80</v>
      </c>
      <c r="G2114" s="84">
        <f>VLOOKUP($A$2110,Raport5!$B$8:$T$280,7)</f>
        <v>91</v>
      </c>
      <c r="H2114" s="84">
        <f>VLOOKUP($A$2110,Raport5!$B$8:$T$280,8)</f>
        <v>89</v>
      </c>
      <c r="I2114" s="84">
        <f>VLOOKUP($A$2110,Raport5!$B$8:$T$280,9)</f>
        <v>86</v>
      </c>
      <c r="J2114" s="84">
        <f>VLOOKUP($A$2110,Raport5!$B$8:$T$280,10)</f>
        <v>93</v>
      </c>
      <c r="K2114" s="84">
        <f>VLOOKUP($A$2110,Raport5!$B$8:$T$280,11)</f>
        <v>92</v>
      </c>
      <c r="L2114" s="84">
        <f>VLOOKUP($A$2110,Raport5!$B$8:$T$280,12)</f>
        <v>88.5</v>
      </c>
      <c r="M2114" s="84">
        <f>VLOOKUP($A$2110,Raport5!$B$8:$T$280,13)</f>
        <v>88</v>
      </c>
      <c r="N2114" s="84">
        <f>VLOOKUP($A$2110,Raport5!$B$8:$T$280,14)</f>
        <v>87.5</v>
      </c>
      <c r="O2114" s="84">
        <f>VLOOKUP($A$2110,Raport5!$B$8:$T$280,15)</f>
        <v>82</v>
      </c>
      <c r="P2114" s="84">
        <f>VLOOKUP($A$2110,Raport5!$B$8:$T$280,16)</f>
        <v>89</v>
      </c>
      <c r="Q2114" s="84">
        <f>VLOOKUP($A$2110,Raport5!$B$8:$T$280,17)</f>
        <v>83</v>
      </c>
      <c r="R2114" s="84">
        <f>VLOOKUP($A$2110,Raport5!$B$8:$T$280,18)</f>
        <v>82</v>
      </c>
      <c r="S2114" s="38">
        <f t="shared" si="1163"/>
        <v>1303.5</v>
      </c>
      <c r="T2114" s="38">
        <f t="shared" si="1164"/>
        <v>86.9</v>
      </c>
      <c r="U2114" s="375"/>
      <c r="V2114" s="340"/>
    </row>
    <row r="2115" spans="1:22" ht="15" customHeight="1">
      <c r="A2115" s="361"/>
      <c r="B2115" s="78">
        <f>VLOOKUP($A$2110,PresensiMIPA!$A$7:$W$360,2)</f>
        <v>12535</v>
      </c>
      <c r="C2115" s="35" t="s">
        <v>67</v>
      </c>
      <c r="D2115" s="84">
        <f>VLOOKUP($A$2110,Raport6!$B$8:$T$280,4)</f>
        <v>91.5</v>
      </c>
      <c r="E2115" s="84">
        <f>VLOOKUP($A$2110,Raport6!$B$8:$T$280,5)</f>
        <v>88.5</v>
      </c>
      <c r="F2115" s="84">
        <f>VLOOKUP($A$2110,Raport6!$B$8:$T$280,6)</f>
        <v>90</v>
      </c>
      <c r="G2115" s="84">
        <f>VLOOKUP($A$2110,Raport6!$B$8:$T$280,7)</f>
        <v>94</v>
      </c>
      <c r="H2115" s="84">
        <f>VLOOKUP($A$2110,Raport6!$B$8:$T$280,8)</f>
        <v>89</v>
      </c>
      <c r="I2115" s="84">
        <f>VLOOKUP($A$2110,Raport6!$B$8:$T$280,9)</f>
        <v>87.5</v>
      </c>
      <c r="J2115" s="84">
        <f>VLOOKUP($A$2110,Raport6!$B$8:$T$280,10)</f>
        <v>95</v>
      </c>
      <c r="K2115" s="84">
        <f>VLOOKUP($A$2110,Raport6!$B$8:$T$280,11)</f>
        <v>95</v>
      </c>
      <c r="L2115" s="84">
        <f>VLOOKUP($A$2110,Raport6!$B$8:$T$280,12)</f>
        <v>90</v>
      </c>
      <c r="M2115" s="84">
        <f>VLOOKUP($A$2110,Raport6!$B$8:$T$280,13)</f>
        <v>91</v>
      </c>
      <c r="N2115" s="84">
        <f>VLOOKUP($A$2110,Raport6!$B$8:$T$280,14)</f>
        <v>87</v>
      </c>
      <c r="O2115" s="84">
        <f>VLOOKUP($A$2110,Raport6!$B$8:$T$280,15)</f>
        <v>87.5</v>
      </c>
      <c r="P2115" s="84">
        <f>VLOOKUP($A$2110,Raport6!$B$8:$T$280,16)</f>
        <v>89</v>
      </c>
      <c r="Q2115" s="84">
        <f>VLOOKUP($A$2110,Raport6!$B$8:$T$280,17)</f>
        <v>86</v>
      </c>
      <c r="R2115" s="84">
        <f>VLOOKUP($A$2110,Raport6!$B$8:$T$280,18)</f>
        <v>88.5</v>
      </c>
      <c r="S2115" s="38">
        <f t="shared" si="1163"/>
        <v>1349.5</v>
      </c>
      <c r="T2115" s="38">
        <f t="shared" si="1164"/>
        <v>89.97</v>
      </c>
      <c r="U2115" s="375"/>
      <c r="V2115" s="340"/>
    </row>
    <row r="2116" spans="1:22" ht="15" customHeight="1">
      <c r="A2116" s="361"/>
      <c r="B2116" s="78" t="str">
        <f>VLOOKUP($A$2110,PresensiMIPA!$A$7:$W$360,3)</f>
        <v>0038777077</v>
      </c>
      <c r="C2116" s="28" t="s">
        <v>21</v>
      </c>
      <c r="D2116" s="40">
        <f t="shared" ref="D2116:S2116" si="1165">ROUND(((D2110+D2111+D2112+D2113+D2114+D2115)/6),2)</f>
        <v>83.67</v>
      </c>
      <c r="E2116" s="40">
        <f t="shared" si="1165"/>
        <v>81.5</v>
      </c>
      <c r="F2116" s="40">
        <f t="shared" si="1165"/>
        <v>84.42</v>
      </c>
      <c r="G2116" s="40">
        <f t="shared" si="1165"/>
        <v>87.08</v>
      </c>
      <c r="H2116" s="40">
        <f t="shared" si="1165"/>
        <v>85.5</v>
      </c>
      <c r="I2116" s="40">
        <f t="shared" si="1165"/>
        <v>84.42</v>
      </c>
      <c r="J2116" s="40">
        <f t="shared" si="1165"/>
        <v>90.83</v>
      </c>
      <c r="K2116" s="40">
        <f t="shared" si="1165"/>
        <v>87.25</v>
      </c>
      <c r="L2116" s="40">
        <f t="shared" si="1165"/>
        <v>85.25</v>
      </c>
      <c r="M2116" s="40">
        <f t="shared" ref="M2116" si="1166">ROUND(((M2110+M2111+M2112+M2113+M2114+M2115)/6),2)</f>
        <v>83.67</v>
      </c>
      <c r="N2116" s="40">
        <f t="shared" si="1165"/>
        <v>86.5</v>
      </c>
      <c r="O2116" s="40">
        <f t="shared" si="1165"/>
        <v>83.33</v>
      </c>
      <c r="P2116" s="40">
        <f t="shared" si="1165"/>
        <v>84.75</v>
      </c>
      <c r="Q2116" s="40">
        <f t="shared" si="1165"/>
        <v>83.42</v>
      </c>
      <c r="R2116" s="40">
        <f t="shared" si="1165"/>
        <v>84.5</v>
      </c>
      <c r="S2116" s="39">
        <f t="shared" si="1165"/>
        <v>1276.08</v>
      </c>
      <c r="T2116" s="40">
        <f t="shared" si="1164"/>
        <v>85.07</v>
      </c>
      <c r="U2116" s="375"/>
      <c r="V2116" s="340"/>
    </row>
    <row r="2117" spans="1:22" ht="15" customHeight="1">
      <c r="A2117" s="361"/>
      <c r="B2117" s="78"/>
      <c r="C2117" s="28" t="s">
        <v>206</v>
      </c>
      <c r="D2117" s="79">
        <f>VLOOKUP($A$2110,'Nilai USP'!$B$8:$T$280,4)</f>
        <v>98</v>
      </c>
      <c r="E2117" s="79">
        <f>VLOOKUP($A$2110,'Nilai USP'!$B$8:$T$280,5)</f>
        <v>86.15384615384616</v>
      </c>
      <c r="F2117" s="79">
        <f>VLOOKUP($A$2110,'Nilai USP'!$B$8:$T$280,6)</f>
        <v>93</v>
      </c>
      <c r="G2117" s="79">
        <f>VLOOKUP($A$2110,'Nilai USP'!$B$8:$T$280,7)</f>
        <v>84</v>
      </c>
      <c r="H2117" s="79">
        <f>VLOOKUP($A$2110,'Nilai USP'!$B$8:$T$280,8)</f>
        <v>84</v>
      </c>
      <c r="I2117" s="79">
        <f>VLOOKUP($A$2110,'Nilai USP'!$B$8:$T$280,9)</f>
        <v>93</v>
      </c>
      <c r="J2117" s="79">
        <f>VLOOKUP($A$2110,'Nilai USP'!$B$8:$T$280,10)</f>
        <v>93</v>
      </c>
      <c r="K2117" s="79">
        <f>VLOOKUP($A$2110,'Nilai USP'!$B$8:$T$280,11)</f>
        <v>92</v>
      </c>
      <c r="L2117" s="79">
        <f>VLOOKUP($A$2110,'Nilai USP'!$B$8:$T$280,12)</f>
        <v>86</v>
      </c>
      <c r="M2117" s="79">
        <f>VLOOKUP($A$2110,'Nilai USP'!$B$8:$T$280,13)</f>
        <v>94.705882352941174</v>
      </c>
      <c r="N2117" s="79">
        <f>VLOOKUP($A$2110,'Nilai USP'!$B$8:$T$280,14)</f>
        <v>88</v>
      </c>
      <c r="O2117" s="79">
        <f>VLOOKUP($A$2110,'Nilai USP'!$B$8:$T$280,15)</f>
        <v>90</v>
      </c>
      <c r="P2117" s="79">
        <f>VLOOKUP($A$2110,'Nilai USP'!$B$8:$T$280,16)</f>
        <v>86</v>
      </c>
      <c r="Q2117" s="79">
        <f>VLOOKUP($A$2110,'Nilai USP'!$B$8:$T$280,17)</f>
        <v>85</v>
      </c>
      <c r="R2117" s="79">
        <f>VLOOKUP($A$2110,'Nilai USP'!$B$8:$T$280,18)</f>
        <v>85</v>
      </c>
      <c r="S2117" s="38">
        <f>SUM(D2117:R2117)</f>
        <v>1337.8597285067874</v>
      </c>
      <c r="T2117" s="38">
        <f t="shared" si="1164"/>
        <v>89.19</v>
      </c>
      <c r="U2117" s="375"/>
      <c r="V2117" s="340"/>
    </row>
    <row r="2118" spans="1:22" ht="15" customHeight="1" thickBot="1">
      <c r="A2118" s="362"/>
      <c r="B2118" s="29"/>
      <c r="C2118" s="37" t="s">
        <v>205</v>
      </c>
      <c r="D2118" s="41">
        <f t="shared" ref="D2118:R2118" si="1167">ROUND((D2116*$V$6+D2117*$V$7),0)</f>
        <v>91</v>
      </c>
      <c r="E2118" s="41">
        <f t="shared" si="1167"/>
        <v>84</v>
      </c>
      <c r="F2118" s="41">
        <f t="shared" si="1167"/>
        <v>89</v>
      </c>
      <c r="G2118" s="41">
        <f t="shared" si="1167"/>
        <v>86</v>
      </c>
      <c r="H2118" s="41">
        <f t="shared" si="1167"/>
        <v>85</v>
      </c>
      <c r="I2118" s="41">
        <f t="shared" si="1167"/>
        <v>89</v>
      </c>
      <c r="J2118" s="41">
        <f t="shared" si="1167"/>
        <v>92</v>
      </c>
      <c r="K2118" s="41">
        <f t="shared" si="1167"/>
        <v>90</v>
      </c>
      <c r="L2118" s="41">
        <f t="shared" si="1167"/>
        <v>86</v>
      </c>
      <c r="M2118" s="41">
        <f t="shared" si="1167"/>
        <v>89</v>
      </c>
      <c r="N2118" s="41">
        <f t="shared" si="1167"/>
        <v>87</v>
      </c>
      <c r="O2118" s="41">
        <f t="shared" si="1167"/>
        <v>87</v>
      </c>
      <c r="P2118" s="41">
        <f t="shared" si="1167"/>
        <v>85</v>
      </c>
      <c r="Q2118" s="41">
        <f t="shared" si="1167"/>
        <v>84</v>
      </c>
      <c r="R2118" s="41">
        <f t="shared" si="1167"/>
        <v>85</v>
      </c>
      <c r="S2118" s="41">
        <f>SUM(D2118:R2118)</f>
        <v>1309</v>
      </c>
      <c r="T2118" s="41">
        <f t="shared" si="1164"/>
        <v>87.27</v>
      </c>
      <c r="U2118" s="376"/>
      <c r="V2118" s="341"/>
    </row>
    <row r="2119" spans="1:22" ht="15" customHeight="1" thickTop="1">
      <c r="A2119" s="377">
        <v>235</v>
      </c>
      <c r="B2119" s="26"/>
      <c r="C2119" s="34" t="s">
        <v>34</v>
      </c>
      <c r="D2119" s="83">
        <f>VLOOKUP($A$2119,Raport1!$B$8:$T$280,4)</f>
        <v>79.5</v>
      </c>
      <c r="E2119" s="83">
        <f>VLOOKUP($A$2119,Raport1!$B$8:$T$280,5)</f>
        <v>76.5</v>
      </c>
      <c r="F2119" s="83">
        <f>VLOOKUP($A$2119,Raport1!$B$8:$T$280,6)</f>
        <v>79</v>
      </c>
      <c r="G2119" s="83">
        <f>VLOOKUP($A$2119,Raport1!$B$8:$T$280,7)</f>
        <v>70.5</v>
      </c>
      <c r="H2119" s="83">
        <f>VLOOKUP($A$2119,Raport1!$B$8:$T$280,8)</f>
        <v>78</v>
      </c>
      <c r="I2119" s="83">
        <f>VLOOKUP($A$2119,Raport1!$B$8:$T$280,9)</f>
        <v>76.5</v>
      </c>
      <c r="J2119" s="83">
        <f>VLOOKUP($A$2119,Raport1!$B$8:$T$280,10)</f>
        <v>81</v>
      </c>
      <c r="K2119" s="83">
        <f>VLOOKUP($A$2119,Raport1!$B$8:$T$280,11)</f>
        <v>80</v>
      </c>
      <c r="L2119" s="83">
        <f>VLOOKUP($A$2119,Raport1!$B$8:$T$280,12)</f>
        <v>80.5</v>
      </c>
      <c r="M2119" s="83">
        <f>VLOOKUP($A$2119,Raport1!$B$8:$T$280,13)</f>
        <v>73</v>
      </c>
      <c r="N2119" s="83">
        <f>VLOOKUP($A$2119,Raport1!$B$8:$T$280,14)</f>
        <v>76.5</v>
      </c>
      <c r="O2119" s="83">
        <f>VLOOKUP($A$2119,Raport1!$B$8:$T$280,15)</f>
        <v>76</v>
      </c>
      <c r="P2119" s="83">
        <f>VLOOKUP($A$2119,Raport1!$B$8:$T$280,16)</f>
        <v>79</v>
      </c>
      <c r="Q2119" s="83">
        <f>VLOOKUP($A$2119,Raport1!$B$8:$T$280,17)</f>
        <v>75</v>
      </c>
      <c r="R2119" s="83">
        <f>VLOOKUP($A$2119,Raport1!$B$8:$T$280,18)</f>
        <v>74.5</v>
      </c>
      <c r="S2119" s="80">
        <f t="shared" ref="S2119:S2124" si="1168">SUM(D2119:R2119)</f>
        <v>1155.5</v>
      </c>
      <c r="T2119" s="80">
        <f t="shared" ref="T2119:T2127" si="1169">ROUND(S2119/COUNT(D2119:R2119),2)</f>
        <v>77.03</v>
      </c>
      <c r="U2119" s="337" t="s">
        <v>203</v>
      </c>
      <c r="V2119" s="340" t="s">
        <v>33</v>
      </c>
    </row>
    <row r="2120" spans="1:22" ht="15" customHeight="1">
      <c r="A2120" s="361"/>
      <c r="B2120" s="26"/>
      <c r="C2120" s="35" t="s">
        <v>35</v>
      </c>
      <c r="D2120" s="84">
        <f>VLOOKUP($A$2119,Raport2!$B$8:$T$280,4)</f>
        <v>81</v>
      </c>
      <c r="E2120" s="84">
        <f>VLOOKUP($A$2119,Raport2!$B$8:$T$280,5)</f>
        <v>79</v>
      </c>
      <c r="F2120" s="84">
        <f>VLOOKUP($A$2119,Raport2!$B$8:$T$280,6)</f>
        <v>83.5</v>
      </c>
      <c r="G2120" s="84">
        <f>VLOOKUP($A$2119,Raport2!$B$8:$T$280,7)</f>
        <v>75</v>
      </c>
      <c r="H2120" s="84">
        <f>VLOOKUP($A$2119,Raport2!$B$8:$T$280,8)</f>
        <v>80</v>
      </c>
      <c r="I2120" s="84">
        <f>VLOOKUP($A$2119,Raport2!$B$8:$T$280,9)</f>
        <v>79</v>
      </c>
      <c r="J2120" s="84">
        <f>VLOOKUP($A$2119,Raport2!$B$8:$T$280,10)</f>
        <v>85</v>
      </c>
      <c r="K2120" s="84">
        <f>VLOOKUP($A$2119,Raport2!$B$8:$T$280,11)</f>
        <v>81.5</v>
      </c>
      <c r="L2120" s="84">
        <f>VLOOKUP($A$2119,Raport2!$B$8:$T$280,12)</f>
        <v>83.5</v>
      </c>
      <c r="M2120" s="84">
        <f>VLOOKUP($A$2119,Raport2!$B$8:$T$280,13)</f>
        <v>76.5</v>
      </c>
      <c r="N2120" s="84">
        <f>VLOOKUP($A$2119,Raport2!$B$8:$T$280,14)</f>
        <v>83.5</v>
      </c>
      <c r="O2120" s="84">
        <f>VLOOKUP($A$2119,Raport2!$B$8:$T$280,15)</f>
        <v>77</v>
      </c>
      <c r="P2120" s="84">
        <f>VLOOKUP($A$2119,Raport2!$B$8:$T$280,16)</f>
        <v>81</v>
      </c>
      <c r="Q2120" s="84">
        <f>VLOOKUP($A$2119,Raport2!$B$8:$T$280,17)</f>
        <v>78.5</v>
      </c>
      <c r="R2120" s="84">
        <f>VLOOKUP($A$2119,Raport2!$B$8:$T$280,18)</f>
        <v>78.5</v>
      </c>
      <c r="S2120" s="38">
        <f t="shared" si="1168"/>
        <v>1202.5</v>
      </c>
      <c r="T2120" s="38">
        <f t="shared" si="1169"/>
        <v>80.17</v>
      </c>
      <c r="U2120" s="375"/>
      <c r="V2120" s="340"/>
    </row>
    <row r="2121" spans="1:22" ht="15" customHeight="1">
      <c r="A2121" s="361"/>
      <c r="B2121" s="342" t="str">
        <f>VLOOKUP($A$2119,PresensiMIPA!$A$7:$W$360,7)</f>
        <v>ZEINAH</v>
      </c>
      <c r="C2121" s="35" t="s">
        <v>22</v>
      </c>
      <c r="D2121" s="84">
        <f>VLOOKUP($A$2119,Raport3!$B$8:$T$280,4)</f>
        <v>87</v>
      </c>
      <c r="E2121" s="84">
        <f>VLOOKUP($A$2119,Raport3!$B$8:$T$280,5)</f>
        <v>82</v>
      </c>
      <c r="F2121" s="84">
        <f>VLOOKUP($A$2119,Raport3!$B$8:$T$280,6)</f>
        <v>82.5</v>
      </c>
      <c r="G2121" s="84">
        <f>VLOOKUP($A$2119,Raport3!$B$8:$T$280,7)</f>
        <v>81</v>
      </c>
      <c r="H2121" s="84">
        <f>VLOOKUP($A$2119,Raport3!$B$8:$T$280,8)</f>
        <v>89</v>
      </c>
      <c r="I2121" s="84">
        <f>VLOOKUP($A$2119,Raport3!$B$8:$T$280,9)</f>
        <v>85</v>
      </c>
      <c r="J2121" s="84">
        <f>VLOOKUP($A$2119,Raport3!$B$8:$T$280,10)</f>
        <v>87.5</v>
      </c>
      <c r="K2121" s="84">
        <f>VLOOKUP($A$2119,Raport3!$B$8:$T$280,11)</f>
        <v>87</v>
      </c>
      <c r="L2121" s="84">
        <f>VLOOKUP($A$2119,Raport3!$B$8:$T$280,12)</f>
        <v>82</v>
      </c>
      <c r="M2121" s="84">
        <f>VLOOKUP($A$2119,Raport3!$B$8:$T$280,13)</f>
        <v>79.5</v>
      </c>
      <c r="N2121" s="84">
        <f>VLOOKUP($A$2119,Raport3!$B$8:$T$280,14)</f>
        <v>85.5</v>
      </c>
      <c r="O2121" s="84">
        <f>VLOOKUP($A$2119,Raport3!$B$8:$T$280,15)</f>
        <v>78.5</v>
      </c>
      <c r="P2121" s="84">
        <f>VLOOKUP($A$2119,Raport3!$B$8:$T$280,16)</f>
        <v>82.5</v>
      </c>
      <c r="Q2121" s="84">
        <f>VLOOKUP($A$2119,Raport3!$B$8:$T$280,17)</f>
        <v>87</v>
      </c>
      <c r="R2121" s="84">
        <f>VLOOKUP($A$2119,Raport3!$B$8:$T$280,18)</f>
        <v>84</v>
      </c>
      <c r="S2121" s="38">
        <f t="shared" si="1168"/>
        <v>1260</v>
      </c>
      <c r="T2121" s="38">
        <f t="shared" si="1169"/>
        <v>84</v>
      </c>
      <c r="U2121" s="375"/>
      <c r="V2121" s="340"/>
    </row>
    <row r="2122" spans="1:22" ht="15" customHeight="1">
      <c r="A2122" s="361"/>
      <c r="B2122" s="342"/>
      <c r="C2122" s="35" t="s">
        <v>23</v>
      </c>
      <c r="D2122" s="84">
        <f>VLOOKUP($A$2119,Raport4!$B$8:$T$255,4)</f>
        <v>88</v>
      </c>
      <c r="E2122" s="84">
        <f>VLOOKUP($A$2119,Raport4!$B$8:$T$255,5)</f>
        <v>85.5</v>
      </c>
      <c r="F2122" s="84">
        <f>VLOOKUP($A$2119,Raport4!$B$8:$T$255,6)</f>
        <v>84</v>
      </c>
      <c r="G2122" s="84">
        <f>VLOOKUP($A$2119,Raport4!$B$8:$T$255,7)</f>
        <v>81.5</v>
      </c>
      <c r="H2122" s="84">
        <f>VLOOKUP($A$2119,Raport4!$B$8:$T$255,8)</f>
        <v>87</v>
      </c>
      <c r="I2122" s="84">
        <f>VLOOKUP($A$2119,Raport4!$B$8:$T$255,9)</f>
        <v>85.5</v>
      </c>
      <c r="J2122" s="84">
        <f>VLOOKUP($A$2119,Raport4!$B$8:$T$255,10)</f>
        <v>92.5</v>
      </c>
      <c r="K2122" s="84">
        <f>VLOOKUP($A$2119,Raport4!$B$8:$T$255,11)</f>
        <v>88</v>
      </c>
      <c r="L2122" s="84">
        <f>VLOOKUP($A$2119,Raport4!$B$8:$T$255,12)</f>
        <v>88</v>
      </c>
      <c r="M2122" s="84">
        <f>VLOOKUP($A$2119,Raport4!$B$8:$T$255,12)</f>
        <v>88</v>
      </c>
      <c r="N2122" s="84">
        <f>VLOOKUP($A$2119,Raport4!$B$8:$T$255,14)</f>
        <v>87</v>
      </c>
      <c r="O2122" s="84">
        <f>VLOOKUP($A$2119,Raport4!$B$8:$T$255,15)</f>
        <v>80.5</v>
      </c>
      <c r="P2122" s="84">
        <f>VLOOKUP($A$2119,Raport4!$B$8:$T$255,16)</f>
        <v>84</v>
      </c>
      <c r="Q2122" s="84">
        <f>VLOOKUP($A$2119,Raport4!$B$8:$T$255,17)</f>
        <v>91</v>
      </c>
      <c r="R2122" s="84">
        <f>VLOOKUP($A$2119,Raport4!$B$8:$T$255,18)</f>
        <v>85</v>
      </c>
      <c r="S2122" s="38">
        <f t="shared" si="1168"/>
        <v>1295.5</v>
      </c>
      <c r="T2122" s="38">
        <f t="shared" si="1169"/>
        <v>86.37</v>
      </c>
      <c r="U2122" s="375"/>
      <c r="V2122" s="340"/>
    </row>
    <row r="2123" spans="1:22" ht="15" customHeight="1">
      <c r="A2123" s="361"/>
      <c r="B2123" s="77" t="str">
        <f>VLOOKUP($A$2119,PresensiMIPA!$A$7:$W$360,4)</f>
        <v>3526025012020004</v>
      </c>
      <c r="C2123" s="35" t="s">
        <v>24</v>
      </c>
      <c r="D2123" s="84">
        <f>VLOOKUP($A$2119,Raport5!$B$8:$T$280,4)</f>
        <v>86.5</v>
      </c>
      <c r="E2123" s="84">
        <f>VLOOKUP($A$2119,Raport5!$B$8:$T$280,5)</f>
        <v>90</v>
      </c>
      <c r="F2123" s="84">
        <f>VLOOKUP($A$2119,Raport5!$B$8:$T$280,6)</f>
        <v>90</v>
      </c>
      <c r="G2123" s="84">
        <f>VLOOKUP($A$2119,Raport5!$B$8:$T$280,7)</f>
        <v>86</v>
      </c>
      <c r="H2123" s="84">
        <f>VLOOKUP($A$2119,Raport5!$B$8:$T$280,8)</f>
        <v>93.5</v>
      </c>
      <c r="I2123" s="84">
        <f>VLOOKUP($A$2119,Raport5!$B$8:$T$280,9)</f>
        <v>86.5</v>
      </c>
      <c r="J2123" s="84">
        <f>VLOOKUP($A$2119,Raport5!$B$8:$T$280,10)</f>
        <v>94.5</v>
      </c>
      <c r="K2123" s="84">
        <f>VLOOKUP($A$2119,Raport5!$B$8:$T$280,11)</f>
        <v>92</v>
      </c>
      <c r="L2123" s="84">
        <f>VLOOKUP($A$2119,Raport5!$B$8:$T$280,12)</f>
        <v>88.5</v>
      </c>
      <c r="M2123" s="84">
        <f>VLOOKUP($A$2119,Raport5!$B$8:$T$280,13)</f>
        <v>87</v>
      </c>
      <c r="N2123" s="84">
        <f>VLOOKUP($A$2119,Raport5!$B$8:$T$280,14)</f>
        <v>87</v>
      </c>
      <c r="O2123" s="84">
        <f>VLOOKUP($A$2119,Raport5!$B$8:$T$280,15)</f>
        <v>82</v>
      </c>
      <c r="P2123" s="84">
        <f>VLOOKUP($A$2119,Raport5!$B$8:$T$280,16)</f>
        <v>84</v>
      </c>
      <c r="Q2123" s="84">
        <f>VLOOKUP($A$2119,Raport5!$B$8:$T$280,17)</f>
        <v>85</v>
      </c>
      <c r="R2123" s="84">
        <f>VLOOKUP($A$2119,Raport5!$B$8:$T$280,18)</f>
        <v>85</v>
      </c>
      <c r="S2123" s="38">
        <f t="shared" si="1168"/>
        <v>1317.5</v>
      </c>
      <c r="T2123" s="38">
        <f t="shared" si="1169"/>
        <v>87.83</v>
      </c>
      <c r="U2123" s="375"/>
      <c r="V2123" s="340"/>
    </row>
    <row r="2124" spans="1:22" ht="15" customHeight="1">
      <c r="A2124" s="361"/>
      <c r="B2124" s="78">
        <f>VLOOKUP($A$2119,PresensiMIPA!$A$7:$W$360,2)</f>
        <v>12541</v>
      </c>
      <c r="C2124" s="35" t="s">
        <v>67</v>
      </c>
      <c r="D2124" s="84">
        <f>VLOOKUP($A$2119,Raport6!$B$8:$T$280,4)</f>
        <v>91.5</v>
      </c>
      <c r="E2124" s="84">
        <f>VLOOKUP($A$2119,Raport6!$B$8:$T$280,5)</f>
        <v>91.5</v>
      </c>
      <c r="F2124" s="84">
        <f>VLOOKUP($A$2119,Raport6!$B$8:$T$280,6)</f>
        <v>90</v>
      </c>
      <c r="G2124" s="84">
        <f>VLOOKUP($A$2119,Raport6!$B$8:$T$280,7)</f>
        <v>88</v>
      </c>
      <c r="H2124" s="84">
        <f>VLOOKUP($A$2119,Raport6!$B$8:$T$280,8)</f>
        <v>94</v>
      </c>
      <c r="I2124" s="84">
        <f>VLOOKUP($A$2119,Raport6!$B$8:$T$280,9)</f>
        <v>89</v>
      </c>
      <c r="J2124" s="84">
        <f>VLOOKUP($A$2119,Raport6!$B$8:$T$280,10)</f>
        <v>96.5</v>
      </c>
      <c r="K2124" s="84">
        <f>VLOOKUP($A$2119,Raport6!$B$8:$T$280,11)</f>
        <v>96</v>
      </c>
      <c r="L2124" s="84">
        <f>VLOOKUP($A$2119,Raport6!$B$8:$T$280,12)</f>
        <v>90</v>
      </c>
      <c r="M2124" s="84">
        <f>VLOOKUP($A$2119,Raport6!$B$8:$T$280,13)</f>
        <v>90</v>
      </c>
      <c r="N2124" s="84">
        <f>VLOOKUP($A$2119,Raport6!$B$8:$T$280,14)</f>
        <v>85.5</v>
      </c>
      <c r="O2124" s="84">
        <f>VLOOKUP($A$2119,Raport6!$B$8:$T$280,15)</f>
        <v>85</v>
      </c>
      <c r="P2124" s="84">
        <f>VLOOKUP($A$2119,Raport6!$B$8:$T$280,16)</f>
        <v>84</v>
      </c>
      <c r="Q2124" s="84">
        <f>VLOOKUP($A$2119,Raport6!$B$8:$T$280,17)</f>
        <v>88</v>
      </c>
      <c r="R2124" s="84">
        <f>VLOOKUP($A$2119,Raport6!$B$8:$T$280,18)</f>
        <v>87.5</v>
      </c>
      <c r="S2124" s="38">
        <f t="shared" si="1168"/>
        <v>1346.5</v>
      </c>
      <c r="T2124" s="38">
        <f t="shared" si="1169"/>
        <v>89.77</v>
      </c>
      <c r="U2124" s="375"/>
      <c r="V2124" s="340"/>
    </row>
    <row r="2125" spans="1:22" ht="15" customHeight="1">
      <c r="A2125" s="361"/>
      <c r="B2125" s="78" t="str">
        <f>VLOOKUP($A$2119,PresensiMIPA!$A$7:$W$360,3)</f>
        <v>0036887293</v>
      </c>
      <c r="C2125" s="28" t="s">
        <v>21</v>
      </c>
      <c r="D2125" s="40">
        <f t="shared" ref="D2125:S2125" si="1170">ROUND(((D2119+D2120+D2121+D2122+D2123+D2124)/6),2)</f>
        <v>85.58</v>
      </c>
      <c r="E2125" s="40">
        <f t="shared" si="1170"/>
        <v>84.08</v>
      </c>
      <c r="F2125" s="40">
        <f t="shared" si="1170"/>
        <v>84.83</v>
      </c>
      <c r="G2125" s="40">
        <f t="shared" si="1170"/>
        <v>80.33</v>
      </c>
      <c r="H2125" s="40">
        <f t="shared" si="1170"/>
        <v>86.92</v>
      </c>
      <c r="I2125" s="40">
        <f t="shared" si="1170"/>
        <v>83.58</v>
      </c>
      <c r="J2125" s="40">
        <f t="shared" si="1170"/>
        <v>89.5</v>
      </c>
      <c r="K2125" s="40">
        <f t="shared" si="1170"/>
        <v>87.42</v>
      </c>
      <c r="L2125" s="40">
        <f t="shared" si="1170"/>
        <v>85.42</v>
      </c>
      <c r="M2125" s="40">
        <f t="shared" ref="M2125" si="1171">ROUND(((M2119+M2120+M2121+M2122+M2123+M2124)/6),2)</f>
        <v>82.33</v>
      </c>
      <c r="N2125" s="40">
        <f t="shared" si="1170"/>
        <v>84.17</v>
      </c>
      <c r="O2125" s="40">
        <f t="shared" si="1170"/>
        <v>79.83</v>
      </c>
      <c r="P2125" s="40">
        <f t="shared" si="1170"/>
        <v>82.42</v>
      </c>
      <c r="Q2125" s="40">
        <f t="shared" si="1170"/>
        <v>84.08</v>
      </c>
      <c r="R2125" s="40">
        <f t="shared" si="1170"/>
        <v>82.42</v>
      </c>
      <c r="S2125" s="39">
        <f t="shared" si="1170"/>
        <v>1262.92</v>
      </c>
      <c r="T2125" s="40">
        <f t="shared" si="1169"/>
        <v>84.19</v>
      </c>
      <c r="U2125" s="375"/>
      <c r="V2125" s="340"/>
    </row>
    <row r="2126" spans="1:22" ht="15" customHeight="1">
      <c r="A2126" s="361"/>
      <c r="B2126" s="78"/>
      <c r="C2126" s="28" t="s">
        <v>206</v>
      </c>
      <c r="D2126" s="79">
        <f>VLOOKUP($A$2119,'Nilai USP'!$B$8:$T$280,4)</f>
        <v>100</v>
      </c>
      <c r="E2126" s="79">
        <f>VLOOKUP($A$2119,'Nilai USP'!$B$8:$T$280,5)</f>
        <v>85.384615384615387</v>
      </c>
      <c r="F2126" s="79">
        <f>VLOOKUP($A$2119,'Nilai USP'!$B$8:$T$280,6)</f>
        <v>89</v>
      </c>
      <c r="G2126" s="79">
        <f>VLOOKUP($A$2119,'Nilai USP'!$B$8:$T$280,7)</f>
        <v>87</v>
      </c>
      <c r="H2126" s="79">
        <f>VLOOKUP($A$2119,'Nilai USP'!$B$8:$T$280,8)</f>
        <v>83</v>
      </c>
      <c r="I2126" s="79">
        <f>VLOOKUP($A$2119,'Nilai USP'!$B$8:$T$280,9)</f>
        <v>91</v>
      </c>
      <c r="J2126" s="79">
        <f>VLOOKUP($A$2119,'Nilai USP'!$B$8:$T$280,10)</f>
        <v>96</v>
      </c>
      <c r="K2126" s="79">
        <f>VLOOKUP($A$2119,'Nilai USP'!$B$8:$T$280,11)</f>
        <v>97</v>
      </c>
      <c r="L2126" s="79">
        <f>VLOOKUP($A$2119,'Nilai USP'!$B$8:$T$280,12)</f>
        <v>86</v>
      </c>
      <c r="M2126" s="79">
        <f>VLOOKUP($A$2119,'Nilai USP'!$B$8:$T$280,13)</f>
        <v>95.588235294117652</v>
      </c>
      <c r="N2126" s="79">
        <f>VLOOKUP($A$2119,'Nilai USP'!$B$8:$T$280,14)</f>
        <v>79</v>
      </c>
      <c r="O2126" s="79">
        <f>VLOOKUP($A$2119,'Nilai USP'!$B$8:$T$280,15)</f>
        <v>73</v>
      </c>
      <c r="P2126" s="79">
        <f>VLOOKUP($A$2119,'Nilai USP'!$B$8:$T$280,16)</f>
        <v>86</v>
      </c>
      <c r="Q2126" s="79">
        <f>VLOOKUP($A$2119,'Nilai USP'!$B$8:$T$280,17)</f>
        <v>82</v>
      </c>
      <c r="R2126" s="79">
        <f>VLOOKUP($A$2119,'Nilai USP'!$B$8:$T$280,18)</f>
        <v>85</v>
      </c>
      <c r="S2126" s="38">
        <f>SUM(D2126:R2126)</f>
        <v>1314.972850678733</v>
      </c>
      <c r="T2126" s="38">
        <f t="shared" si="1169"/>
        <v>87.66</v>
      </c>
      <c r="U2126" s="375"/>
      <c r="V2126" s="340"/>
    </row>
    <row r="2127" spans="1:22" ht="15" customHeight="1" thickBot="1">
      <c r="A2127" s="362"/>
      <c r="B2127" s="29"/>
      <c r="C2127" s="37" t="s">
        <v>205</v>
      </c>
      <c r="D2127" s="41">
        <f t="shared" ref="D2127:R2127" si="1172">ROUND((D2125*$V$6+D2126*$V$7),0)</f>
        <v>93</v>
      </c>
      <c r="E2127" s="41">
        <f t="shared" si="1172"/>
        <v>85</v>
      </c>
      <c r="F2127" s="41">
        <f t="shared" si="1172"/>
        <v>87</v>
      </c>
      <c r="G2127" s="41">
        <f t="shared" si="1172"/>
        <v>84</v>
      </c>
      <c r="H2127" s="41">
        <f t="shared" si="1172"/>
        <v>85</v>
      </c>
      <c r="I2127" s="41">
        <f t="shared" si="1172"/>
        <v>87</v>
      </c>
      <c r="J2127" s="41">
        <f t="shared" si="1172"/>
        <v>93</v>
      </c>
      <c r="K2127" s="41">
        <f t="shared" si="1172"/>
        <v>92</v>
      </c>
      <c r="L2127" s="41">
        <f t="shared" si="1172"/>
        <v>86</v>
      </c>
      <c r="M2127" s="41">
        <f t="shared" si="1172"/>
        <v>89</v>
      </c>
      <c r="N2127" s="41">
        <f t="shared" si="1172"/>
        <v>82</v>
      </c>
      <c r="O2127" s="41">
        <f t="shared" si="1172"/>
        <v>76</v>
      </c>
      <c r="P2127" s="41">
        <f t="shared" si="1172"/>
        <v>84</v>
      </c>
      <c r="Q2127" s="41">
        <f t="shared" si="1172"/>
        <v>83</v>
      </c>
      <c r="R2127" s="41">
        <f t="shared" si="1172"/>
        <v>84</v>
      </c>
      <c r="S2127" s="41">
        <f>SUM(D2127:R2127)</f>
        <v>1290</v>
      </c>
      <c r="T2127" s="41">
        <f t="shared" si="1169"/>
        <v>86</v>
      </c>
      <c r="U2127" s="376"/>
      <c r="V2127" s="341"/>
    </row>
    <row r="2128" spans="1:22" ht="15" customHeight="1" thickTop="1">
      <c r="A2128" s="377">
        <v>236</v>
      </c>
      <c r="B2128" s="26"/>
      <c r="C2128" s="34" t="s">
        <v>34</v>
      </c>
      <c r="D2128" s="83">
        <f>VLOOKUP($A$2128,Raport1!$B$8:$T$280,4)</f>
        <v>88</v>
      </c>
      <c r="E2128" s="83">
        <f>VLOOKUP($A$2128,Raport1!$B$8:$T$280,5)</f>
        <v>89</v>
      </c>
      <c r="F2128" s="83">
        <f>VLOOKUP($A$2128,Raport1!$B$8:$T$280,6)</f>
        <v>78</v>
      </c>
      <c r="G2128" s="83">
        <f>VLOOKUP($A$2128,Raport1!$B$8:$T$280,7)</f>
        <v>81</v>
      </c>
      <c r="H2128" s="83">
        <f>VLOOKUP($A$2128,Raport1!$B$8:$T$280,8)</f>
        <v>89</v>
      </c>
      <c r="I2128" s="83">
        <f>VLOOKUP($A$2128,Raport1!$B$8:$T$280,9)</f>
        <v>82.5</v>
      </c>
      <c r="J2128" s="83">
        <f>VLOOKUP($A$2128,Raport1!$B$8:$T$280,10)</f>
        <v>84</v>
      </c>
      <c r="K2128" s="83">
        <f>VLOOKUP($A$2128,Raport1!$B$8:$T$280,11)</f>
        <v>80.5</v>
      </c>
      <c r="L2128" s="83">
        <f>VLOOKUP($A$2128,Raport1!$B$8:$T$280,12)</f>
        <v>83</v>
      </c>
      <c r="M2128" s="83">
        <f>VLOOKUP($A$2128,Raport1!$B$8:$T$280,13)</f>
        <v>83.5</v>
      </c>
      <c r="N2128" s="83">
        <f>VLOOKUP($A$2128,Raport1!$B$8:$T$280,14)</f>
        <v>82</v>
      </c>
      <c r="O2128" s="83">
        <f>VLOOKUP($A$2128,Raport1!$B$8:$T$280,15)</f>
        <v>77</v>
      </c>
      <c r="P2128" s="83">
        <f>VLOOKUP($A$2128,Raport1!$B$8:$T$280,16)</f>
        <v>81.5</v>
      </c>
      <c r="Q2128" s="83">
        <f>VLOOKUP($A$2128,Raport1!$B$8:$T$280,17)</f>
        <v>83.5</v>
      </c>
      <c r="R2128" s="83">
        <f>VLOOKUP($A$2128,Raport1!$B$8:$T$280,18)</f>
        <v>87</v>
      </c>
      <c r="S2128" s="80">
        <f t="shared" ref="S2128:S2133" si="1173">SUM(D2128:R2128)</f>
        <v>1249.5</v>
      </c>
      <c r="T2128" s="80">
        <f t="shared" ref="T2128:T2136" si="1174">ROUND(S2128/COUNT(D2128:R2128),2)</f>
        <v>83.3</v>
      </c>
      <c r="U2128" s="337" t="s">
        <v>203</v>
      </c>
      <c r="V2128" s="340" t="s">
        <v>33</v>
      </c>
    </row>
    <row r="2129" spans="1:22" ht="15" customHeight="1">
      <c r="A2129" s="361"/>
      <c r="B2129" s="26"/>
      <c r="C2129" s="35" t="s">
        <v>35</v>
      </c>
      <c r="D2129" s="84">
        <f>VLOOKUP($A$2128,Raport2!$B$8:$T$280,4)</f>
        <v>88</v>
      </c>
      <c r="E2129" s="84">
        <f>VLOOKUP($A$2128,Raport2!$B$8:$T$280,5)</f>
        <v>88.5</v>
      </c>
      <c r="F2129" s="84">
        <f>VLOOKUP($A$2128,Raport2!$B$8:$T$280,6)</f>
        <v>82.5</v>
      </c>
      <c r="G2129" s="84">
        <f>VLOOKUP($A$2128,Raport2!$B$8:$T$280,7)</f>
        <v>85</v>
      </c>
      <c r="H2129" s="84">
        <f>VLOOKUP($A$2128,Raport2!$B$8:$T$280,8)</f>
        <v>91</v>
      </c>
      <c r="I2129" s="84">
        <f>VLOOKUP($A$2128,Raport2!$B$8:$T$280,9)</f>
        <v>83</v>
      </c>
      <c r="J2129" s="84">
        <f>VLOOKUP($A$2128,Raport2!$B$8:$T$280,10)</f>
        <v>80</v>
      </c>
      <c r="K2129" s="84">
        <f>VLOOKUP($A$2128,Raport2!$B$8:$T$280,11)</f>
        <v>80.5</v>
      </c>
      <c r="L2129" s="84">
        <f>VLOOKUP($A$2128,Raport2!$B$8:$T$280,12)</f>
        <v>86</v>
      </c>
      <c r="M2129" s="84">
        <f>VLOOKUP($A$2128,Raport2!$B$8:$T$280,13)</f>
        <v>85.5</v>
      </c>
      <c r="N2129" s="84">
        <f>VLOOKUP($A$2128,Raport2!$B$8:$T$280,14)</f>
        <v>84.5</v>
      </c>
      <c r="O2129" s="84">
        <f>VLOOKUP($A$2128,Raport2!$B$8:$T$280,15)</f>
        <v>80.5</v>
      </c>
      <c r="P2129" s="84">
        <f>VLOOKUP($A$2128,Raport2!$B$8:$T$280,16)</f>
        <v>81</v>
      </c>
      <c r="Q2129" s="84">
        <f>VLOOKUP($A$2128,Raport2!$B$8:$T$280,17)</f>
        <v>85</v>
      </c>
      <c r="R2129" s="84">
        <f>VLOOKUP($A$2128,Raport2!$B$8:$T$280,18)</f>
        <v>85</v>
      </c>
      <c r="S2129" s="38">
        <f t="shared" si="1173"/>
        <v>1266</v>
      </c>
      <c r="T2129" s="38">
        <f t="shared" si="1174"/>
        <v>84.4</v>
      </c>
      <c r="U2129" s="375"/>
      <c r="V2129" s="340"/>
    </row>
    <row r="2130" spans="1:22" ht="15" customHeight="1">
      <c r="A2130" s="361"/>
      <c r="B2130" s="342" t="str">
        <f>VLOOKUP($A$2128,PresensiMIPA!$A$7:$W$360,7)</f>
        <v>JUANITA FAJRINA PRAMESWARI</v>
      </c>
      <c r="C2130" s="35" t="s">
        <v>22</v>
      </c>
      <c r="D2130" s="84">
        <f>VLOOKUP($A$2128,Raport3!$B$8:$T$280,4)</f>
        <v>89</v>
      </c>
      <c r="E2130" s="84">
        <f>VLOOKUP($A$2128,Raport3!$B$8:$T$280,5)</f>
        <v>83.5</v>
      </c>
      <c r="F2130" s="84">
        <f>VLOOKUP($A$2128,Raport3!$B$8:$T$280,6)</f>
        <v>82.5</v>
      </c>
      <c r="G2130" s="84">
        <f>VLOOKUP($A$2128,Raport3!$B$8:$T$280,7)</f>
        <v>85</v>
      </c>
      <c r="H2130" s="84">
        <f>VLOOKUP($A$2128,Raport3!$B$8:$T$280,8)</f>
        <v>89</v>
      </c>
      <c r="I2130" s="84">
        <f>VLOOKUP($A$2128,Raport3!$B$8:$T$280,9)</f>
        <v>85</v>
      </c>
      <c r="J2130" s="84">
        <f>VLOOKUP($A$2128,Raport3!$B$8:$T$280,10)</f>
        <v>90.5</v>
      </c>
      <c r="K2130" s="84">
        <f>VLOOKUP($A$2128,Raport3!$B$8:$T$280,11)</f>
        <v>82.5</v>
      </c>
      <c r="L2130" s="84">
        <f>VLOOKUP($A$2128,Raport3!$B$8:$T$280,12)</f>
        <v>82.5</v>
      </c>
      <c r="M2130" s="84">
        <f>VLOOKUP($A$2128,Raport3!$B$8:$T$280,13)</f>
        <v>87</v>
      </c>
      <c r="N2130" s="84">
        <f>VLOOKUP($A$2128,Raport3!$B$8:$T$280,14)</f>
        <v>86.5</v>
      </c>
      <c r="O2130" s="84">
        <f>VLOOKUP($A$2128,Raport3!$B$8:$T$280,15)</f>
        <v>85</v>
      </c>
      <c r="P2130" s="84">
        <f>VLOOKUP($A$2128,Raport3!$B$8:$T$280,16)</f>
        <v>86</v>
      </c>
      <c r="Q2130" s="84">
        <f>VLOOKUP($A$2128,Raport3!$B$8:$T$280,17)</f>
        <v>92</v>
      </c>
      <c r="R2130" s="84">
        <f>VLOOKUP($A$2128,Raport3!$B$8:$T$280,18)</f>
        <v>82.5</v>
      </c>
      <c r="S2130" s="38">
        <f t="shared" si="1173"/>
        <v>1288.5</v>
      </c>
      <c r="T2130" s="38">
        <f t="shared" si="1174"/>
        <v>85.9</v>
      </c>
      <c r="U2130" s="375"/>
      <c r="V2130" s="340"/>
    </row>
    <row r="2131" spans="1:22" ht="15" customHeight="1">
      <c r="A2131" s="361"/>
      <c r="B2131" s="342"/>
      <c r="C2131" s="35" t="s">
        <v>23</v>
      </c>
      <c r="D2131" s="84">
        <f>VLOOKUP($A$2128,Raport4!$B$8:$T$255,4)</f>
        <v>90.5</v>
      </c>
      <c r="E2131" s="84">
        <f>VLOOKUP($A$2128,Raport4!$B$8:$T$255,5)</f>
        <v>91</v>
      </c>
      <c r="F2131" s="84">
        <f>VLOOKUP($A$2128,Raport4!$B$8:$T$255,6)</f>
        <v>86</v>
      </c>
      <c r="G2131" s="84">
        <f>VLOOKUP($A$2128,Raport4!$B$8:$T$255,7)</f>
        <v>88</v>
      </c>
      <c r="H2131" s="84">
        <f>VLOOKUP($A$2128,Raport4!$B$8:$T$255,8)</f>
        <v>93</v>
      </c>
      <c r="I2131" s="84">
        <f>VLOOKUP($A$2128,Raport4!$B$8:$T$255,9)</f>
        <v>85</v>
      </c>
      <c r="J2131" s="84">
        <f>VLOOKUP($A$2128,Raport4!$B$8:$T$255,10)</f>
        <v>91</v>
      </c>
      <c r="K2131" s="84">
        <f>VLOOKUP($A$2128,Raport4!$B$8:$T$255,11)</f>
        <v>84</v>
      </c>
      <c r="L2131" s="84">
        <f>VLOOKUP($A$2128,Raport4!$B$8:$T$255,12)</f>
        <v>89</v>
      </c>
      <c r="M2131" s="84">
        <f>VLOOKUP($A$2128,Raport4!$B$8:$T$255,12)</f>
        <v>89</v>
      </c>
      <c r="N2131" s="84">
        <f>VLOOKUP($A$2128,Raport4!$B$8:$T$255,14)</f>
        <v>93</v>
      </c>
      <c r="O2131" s="84">
        <f>VLOOKUP($A$2128,Raport4!$B$8:$T$255,15)</f>
        <v>86</v>
      </c>
      <c r="P2131" s="84">
        <f>VLOOKUP($A$2128,Raport4!$B$8:$T$255,16)</f>
        <v>88.5</v>
      </c>
      <c r="Q2131" s="84">
        <f>VLOOKUP($A$2128,Raport4!$B$8:$T$255,17)</f>
        <v>93</v>
      </c>
      <c r="R2131" s="84">
        <f>VLOOKUP($A$2128,Raport4!$B$8:$T$255,18)</f>
        <v>82.5</v>
      </c>
      <c r="S2131" s="38">
        <f t="shared" si="1173"/>
        <v>1329.5</v>
      </c>
      <c r="T2131" s="38">
        <f t="shared" si="1174"/>
        <v>88.63</v>
      </c>
      <c r="U2131" s="375"/>
      <c r="V2131" s="340"/>
    </row>
    <row r="2132" spans="1:22" ht="15" customHeight="1">
      <c r="A2132" s="361"/>
      <c r="B2132" s="77" t="str">
        <f>VLOOKUP($A$2128,PresensiMIPA!$A$7:$W$360,4)</f>
        <v>3526015206030004</v>
      </c>
      <c r="C2132" s="35" t="s">
        <v>24</v>
      </c>
      <c r="D2132" s="84">
        <f>VLOOKUP($A$2128,Raport5!$B$8:$T$280,4)</f>
        <v>89.5</v>
      </c>
      <c r="E2132" s="84">
        <f>VLOOKUP($A$2128,Raport5!$B$8:$T$280,5)</f>
        <v>93</v>
      </c>
      <c r="F2132" s="84">
        <f>VLOOKUP($A$2128,Raport5!$B$8:$T$280,6)</f>
        <v>91.5</v>
      </c>
      <c r="G2132" s="84">
        <f>VLOOKUP($A$2128,Raport5!$B$8:$T$280,7)</f>
        <v>94.5</v>
      </c>
      <c r="H2132" s="84">
        <f>VLOOKUP($A$2128,Raport5!$B$8:$T$280,8)</f>
        <v>93</v>
      </c>
      <c r="I2132" s="84">
        <f>VLOOKUP($A$2128,Raport5!$B$8:$T$280,9)</f>
        <v>90</v>
      </c>
      <c r="J2132" s="84">
        <f>VLOOKUP($A$2128,Raport5!$B$8:$T$280,10)</f>
        <v>93</v>
      </c>
      <c r="K2132" s="84">
        <f>VLOOKUP($A$2128,Raport5!$B$8:$T$280,11)</f>
        <v>92</v>
      </c>
      <c r="L2132" s="84">
        <f>VLOOKUP($A$2128,Raport5!$B$8:$T$280,12)</f>
        <v>88.5</v>
      </c>
      <c r="M2132" s="84">
        <f>VLOOKUP($A$2128,Raport5!$B$8:$T$280,13)</f>
        <v>88</v>
      </c>
      <c r="N2132" s="84">
        <f>VLOOKUP($A$2128,Raport5!$B$8:$T$280,14)</f>
        <v>92.5</v>
      </c>
      <c r="O2132" s="84">
        <f>VLOOKUP($A$2128,Raport5!$B$8:$T$280,15)</f>
        <v>88.5</v>
      </c>
      <c r="P2132" s="84">
        <f>VLOOKUP($A$2128,Raport5!$B$8:$T$280,16)</f>
        <v>91.5</v>
      </c>
      <c r="Q2132" s="84">
        <f>VLOOKUP($A$2128,Raport5!$B$8:$T$280,17)</f>
        <v>93</v>
      </c>
      <c r="R2132" s="84">
        <f>VLOOKUP($A$2128,Raport5!$B$8:$T$280,18)</f>
        <v>90</v>
      </c>
      <c r="S2132" s="38">
        <f t="shared" si="1173"/>
        <v>1368.5</v>
      </c>
      <c r="T2132" s="38">
        <f t="shared" si="1174"/>
        <v>91.23</v>
      </c>
      <c r="U2132" s="375"/>
      <c r="V2132" s="340"/>
    </row>
    <row r="2133" spans="1:22" ht="15" customHeight="1">
      <c r="A2133" s="361"/>
      <c r="B2133" s="78">
        <f>VLOOKUP($A$2128,PresensiMIPA!$A$7:$W$360,2)</f>
        <v>12547</v>
      </c>
      <c r="C2133" s="35" t="s">
        <v>67</v>
      </c>
      <c r="D2133" s="84">
        <f>VLOOKUP($A$2128,Raport6!$B$8:$T$280,4)</f>
        <v>93.5</v>
      </c>
      <c r="E2133" s="84">
        <f>VLOOKUP($A$2128,Raport6!$B$8:$T$280,5)</f>
        <v>94.5</v>
      </c>
      <c r="F2133" s="84">
        <f>VLOOKUP($A$2128,Raport6!$B$8:$T$280,6)</f>
        <v>92</v>
      </c>
      <c r="G2133" s="84">
        <f>VLOOKUP($A$2128,Raport6!$B$8:$T$280,7)</f>
        <v>96.5</v>
      </c>
      <c r="H2133" s="84">
        <f>VLOOKUP($A$2128,Raport6!$B$8:$T$280,8)</f>
        <v>94</v>
      </c>
      <c r="I2133" s="84">
        <f>VLOOKUP($A$2128,Raport6!$B$8:$T$280,9)</f>
        <v>86.5</v>
      </c>
      <c r="J2133" s="84">
        <f>VLOOKUP($A$2128,Raport6!$B$8:$T$280,10)</f>
        <v>95.5</v>
      </c>
      <c r="K2133" s="84">
        <f>VLOOKUP($A$2128,Raport6!$B$8:$T$280,11)</f>
        <v>95.5</v>
      </c>
      <c r="L2133" s="84">
        <f>VLOOKUP($A$2128,Raport6!$B$8:$T$280,12)</f>
        <v>90</v>
      </c>
      <c r="M2133" s="84">
        <f>VLOOKUP($A$2128,Raport6!$B$8:$T$280,13)</f>
        <v>91</v>
      </c>
      <c r="N2133" s="84">
        <f>VLOOKUP($A$2128,Raport6!$B$8:$T$280,14)</f>
        <v>90</v>
      </c>
      <c r="O2133" s="84">
        <f>VLOOKUP($A$2128,Raport6!$B$8:$T$280,15)</f>
        <v>91</v>
      </c>
      <c r="P2133" s="84">
        <f>VLOOKUP($A$2128,Raport6!$B$8:$T$280,16)</f>
        <v>95</v>
      </c>
      <c r="Q2133" s="84">
        <f>VLOOKUP($A$2128,Raport6!$B$8:$T$280,17)</f>
        <v>96</v>
      </c>
      <c r="R2133" s="84">
        <f>VLOOKUP($A$2128,Raport6!$B$8:$T$280,18)</f>
        <v>95</v>
      </c>
      <c r="S2133" s="38">
        <f t="shared" si="1173"/>
        <v>1396</v>
      </c>
      <c r="T2133" s="38">
        <f t="shared" si="1174"/>
        <v>93.07</v>
      </c>
      <c r="U2133" s="375"/>
      <c r="V2133" s="340"/>
    </row>
    <row r="2134" spans="1:22" ht="15" customHeight="1">
      <c r="A2134" s="361"/>
      <c r="B2134" s="78" t="str">
        <f>VLOOKUP($A$2128,PresensiMIPA!$A$7:$W$360,3)</f>
        <v>0036390651</v>
      </c>
      <c r="C2134" s="28" t="s">
        <v>21</v>
      </c>
      <c r="D2134" s="40">
        <f t="shared" ref="D2134:S2134" si="1175">ROUND(((D2128+D2129+D2130+D2131+D2132+D2133)/6),2)</f>
        <v>89.75</v>
      </c>
      <c r="E2134" s="40">
        <f t="shared" si="1175"/>
        <v>89.92</v>
      </c>
      <c r="F2134" s="40">
        <f t="shared" si="1175"/>
        <v>85.42</v>
      </c>
      <c r="G2134" s="40">
        <f t="shared" si="1175"/>
        <v>88.33</v>
      </c>
      <c r="H2134" s="40">
        <f t="shared" si="1175"/>
        <v>91.5</v>
      </c>
      <c r="I2134" s="40">
        <f t="shared" si="1175"/>
        <v>85.33</v>
      </c>
      <c r="J2134" s="40">
        <f t="shared" si="1175"/>
        <v>89</v>
      </c>
      <c r="K2134" s="40">
        <f t="shared" si="1175"/>
        <v>85.83</v>
      </c>
      <c r="L2134" s="40">
        <f t="shared" si="1175"/>
        <v>86.5</v>
      </c>
      <c r="M2134" s="40">
        <f t="shared" ref="M2134" si="1176">ROUND(((M2128+M2129+M2130+M2131+M2132+M2133)/6),2)</f>
        <v>87.33</v>
      </c>
      <c r="N2134" s="40">
        <f t="shared" si="1175"/>
        <v>88.08</v>
      </c>
      <c r="O2134" s="40">
        <f t="shared" si="1175"/>
        <v>84.67</v>
      </c>
      <c r="P2134" s="40">
        <f t="shared" si="1175"/>
        <v>87.25</v>
      </c>
      <c r="Q2134" s="40">
        <f t="shared" si="1175"/>
        <v>90.42</v>
      </c>
      <c r="R2134" s="40">
        <f t="shared" si="1175"/>
        <v>87</v>
      </c>
      <c r="S2134" s="39">
        <f t="shared" si="1175"/>
        <v>1316.33</v>
      </c>
      <c r="T2134" s="40">
        <f t="shared" si="1174"/>
        <v>87.76</v>
      </c>
      <c r="U2134" s="375"/>
      <c r="V2134" s="340"/>
    </row>
    <row r="2135" spans="1:22" ht="15" customHeight="1">
      <c r="A2135" s="361"/>
      <c r="B2135" s="78"/>
      <c r="C2135" s="28" t="s">
        <v>206</v>
      </c>
      <c r="D2135" s="79">
        <f>VLOOKUP($A$2128,'Nilai USP'!$B$8:$T$280,4)</f>
        <v>98</v>
      </c>
      <c r="E2135" s="79">
        <f>VLOOKUP($A$2128,'Nilai USP'!$B$8:$T$280,5)</f>
        <v>87.692307692307693</v>
      </c>
      <c r="F2135" s="79">
        <f>VLOOKUP($A$2128,'Nilai USP'!$B$8:$T$280,6)</f>
        <v>96</v>
      </c>
      <c r="G2135" s="79">
        <f>VLOOKUP($A$2128,'Nilai USP'!$B$8:$T$280,7)</f>
        <v>83</v>
      </c>
      <c r="H2135" s="79">
        <f>VLOOKUP($A$2128,'Nilai USP'!$B$8:$T$280,8)</f>
        <v>83</v>
      </c>
      <c r="I2135" s="79">
        <f>VLOOKUP($A$2128,'Nilai USP'!$B$8:$T$280,9)</f>
        <v>99</v>
      </c>
      <c r="J2135" s="79">
        <f>VLOOKUP($A$2128,'Nilai USP'!$B$8:$T$280,10)</f>
        <v>96</v>
      </c>
      <c r="K2135" s="79">
        <f>VLOOKUP($A$2128,'Nilai USP'!$B$8:$T$280,11)</f>
        <v>97</v>
      </c>
      <c r="L2135" s="79">
        <f>VLOOKUP($A$2128,'Nilai USP'!$B$8:$T$280,12)</f>
        <v>86</v>
      </c>
      <c r="M2135" s="79">
        <f>VLOOKUP($A$2128,'Nilai USP'!$B$8:$T$280,13)</f>
        <v>97.35294117647058</v>
      </c>
      <c r="N2135" s="79">
        <f>VLOOKUP($A$2128,'Nilai USP'!$B$8:$T$280,14)</f>
        <v>85</v>
      </c>
      <c r="O2135" s="79">
        <f>VLOOKUP($A$2128,'Nilai USP'!$B$8:$T$280,15)</f>
        <v>78</v>
      </c>
      <c r="P2135" s="79">
        <f>VLOOKUP($A$2128,'Nilai USP'!$B$8:$T$280,16)</f>
        <v>87</v>
      </c>
      <c r="Q2135" s="79">
        <f>VLOOKUP($A$2128,'Nilai USP'!$B$8:$T$280,17)</f>
        <v>84</v>
      </c>
      <c r="R2135" s="79">
        <f>VLOOKUP($A$2128,'Nilai USP'!$B$8:$T$280,18)</f>
        <v>88</v>
      </c>
      <c r="S2135" s="38">
        <f>SUM(D2135:R2135)</f>
        <v>1345.0452488687783</v>
      </c>
      <c r="T2135" s="38">
        <f t="shared" si="1174"/>
        <v>89.67</v>
      </c>
      <c r="U2135" s="375"/>
      <c r="V2135" s="340"/>
    </row>
    <row r="2136" spans="1:22" ht="15" customHeight="1" thickBot="1">
      <c r="A2136" s="362"/>
      <c r="B2136" s="29"/>
      <c r="C2136" s="37" t="s">
        <v>205</v>
      </c>
      <c r="D2136" s="41">
        <f t="shared" ref="D2136:R2136" si="1177">ROUND((D2134*$V$6+D2135*$V$7),0)</f>
        <v>94</v>
      </c>
      <c r="E2136" s="41">
        <f t="shared" si="1177"/>
        <v>89</v>
      </c>
      <c r="F2136" s="41">
        <f t="shared" si="1177"/>
        <v>91</v>
      </c>
      <c r="G2136" s="41">
        <f t="shared" si="1177"/>
        <v>86</v>
      </c>
      <c r="H2136" s="41">
        <f t="shared" si="1177"/>
        <v>87</v>
      </c>
      <c r="I2136" s="41">
        <f t="shared" si="1177"/>
        <v>92</v>
      </c>
      <c r="J2136" s="41">
        <f t="shared" si="1177"/>
        <v>93</v>
      </c>
      <c r="K2136" s="41">
        <f t="shared" si="1177"/>
        <v>91</v>
      </c>
      <c r="L2136" s="41">
        <f t="shared" si="1177"/>
        <v>86</v>
      </c>
      <c r="M2136" s="41">
        <f t="shared" si="1177"/>
        <v>92</v>
      </c>
      <c r="N2136" s="41">
        <f t="shared" si="1177"/>
        <v>87</v>
      </c>
      <c r="O2136" s="41">
        <f t="shared" si="1177"/>
        <v>81</v>
      </c>
      <c r="P2136" s="41">
        <f t="shared" si="1177"/>
        <v>87</v>
      </c>
      <c r="Q2136" s="41">
        <f t="shared" si="1177"/>
        <v>87</v>
      </c>
      <c r="R2136" s="41">
        <f t="shared" si="1177"/>
        <v>88</v>
      </c>
      <c r="S2136" s="41">
        <f>SUM(D2136:R2136)</f>
        <v>1331</v>
      </c>
      <c r="T2136" s="41">
        <f t="shared" si="1174"/>
        <v>88.73</v>
      </c>
      <c r="U2136" s="376"/>
      <c r="V2136" s="341"/>
    </row>
    <row r="2137" spans="1:22" ht="15" customHeight="1" thickTop="1">
      <c r="A2137" s="377">
        <v>237</v>
      </c>
      <c r="B2137" s="26"/>
      <c r="C2137" s="34" t="s">
        <v>34</v>
      </c>
      <c r="D2137" s="83">
        <f>VLOOKUP($A$2137,Raport1!$B$8:$T$280,4)</f>
        <v>77.5</v>
      </c>
      <c r="E2137" s="83">
        <f>VLOOKUP($A$2137,Raport1!$B$8:$T$280,5)</f>
        <v>80.5</v>
      </c>
      <c r="F2137" s="83">
        <f>VLOOKUP($A$2137,Raport1!$B$8:$T$280,6)</f>
        <v>80.5</v>
      </c>
      <c r="G2137" s="83">
        <f>VLOOKUP($A$2137,Raport1!$B$8:$T$280,7)</f>
        <v>76.5</v>
      </c>
      <c r="H2137" s="83">
        <f>VLOOKUP($A$2137,Raport1!$B$8:$T$280,8)</f>
        <v>76.5</v>
      </c>
      <c r="I2137" s="83">
        <f>VLOOKUP($A$2137,Raport1!$B$8:$T$280,9)</f>
        <v>80.5</v>
      </c>
      <c r="J2137" s="83">
        <f>VLOOKUP($A$2137,Raport1!$B$8:$T$280,10)</f>
        <v>84</v>
      </c>
      <c r="K2137" s="83">
        <f>VLOOKUP($A$2137,Raport1!$B$8:$T$280,11)</f>
        <v>84</v>
      </c>
      <c r="L2137" s="83">
        <f>VLOOKUP($A$2137,Raport1!$B$8:$T$280,12)</f>
        <v>85.5</v>
      </c>
      <c r="M2137" s="83">
        <f>VLOOKUP($A$2137,Raport1!$B$8:$T$280,13)</f>
        <v>78.5</v>
      </c>
      <c r="N2137" s="83">
        <f>VLOOKUP($A$2137,Raport1!$B$8:$T$280,14)</f>
        <v>81</v>
      </c>
      <c r="O2137" s="83">
        <f>VLOOKUP($A$2137,Raport1!$B$8:$T$280,15)</f>
        <v>80.5</v>
      </c>
      <c r="P2137" s="83">
        <f>VLOOKUP($A$2137,Raport1!$B$8:$T$280,16)</f>
        <v>76.5</v>
      </c>
      <c r="Q2137" s="83">
        <f>VLOOKUP($A$2137,Raport1!$B$8:$T$280,17)</f>
        <v>77</v>
      </c>
      <c r="R2137" s="83">
        <f>VLOOKUP($A$2137,Raport1!$B$8:$T$280,18)</f>
        <v>80</v>
      </c>
      <c r="S2137" s="80">
        <f t="shared" ref="S2137:S2142" si="1178">SUM(D2137:R2137)</f>
        <v>1199</v>
      </c>
      <c r="T2137" s="80">
        <f t="shared" ref="T2137:T2145" si="1179">ROUND(S2137/COUNT(D2137:R2137),2)</f>
        <v>79.930000000000007</v>
      </c>
      <c r="U2137" s="337" t="s">
        <v>203</v>
      </c>
      <c r="V2137" s="340" t="s">
        <v>33</v>
      </c>
    </row>
    <row r="2138" spans="1:22" ht="15" customHeight="1">
      <c r="A2138" s="361"/>
      <c r="B2138" s="26"/>
      <c r="C2138" s="35" t="s">
        <v>35</v>
      </c>
      <c r="D2138" s="84">
        <f>VLOOKUP($A$2137,Raport2!$B$8:$T$280,4)</f>
        <v>80.5</v>
      </c>
      <c r="E2138" s="84">
        <f>VLOOKUP($A$2137,Raport2!$B$8:$T$280,5)</f>
        <v>84</v>
      </c>
      <c r="F2138" s="84">
        <f>VLOOKUP($A$2137,Raport2!$B$8:$T$280,6)</f>
        <v>81.5</v>
      </c>
      <c r="G2138" s="84">
        <f>VLOOKUP($A$2137,Raport2!$B$8:$T$280,7)</f>
        <v>80</v>
      </c>
      <c r="H2138" s="84">
        <f>VLOOKUP($A$2137,Raport2!$B$8:$T$280,8)</f>
        <v>83</v>
      </c>
      <c r="I2138" s="84">
        <f>VLOOKUP($A$2137,Raport2!$B$8:$T$280,9)</f>
        <v>83.5</v>
      </c>
      <c r="J2138" s="84">
        <f>VLOOKUP($A$2137,Raport2!$B$8:$T$280,10)</f>
        <v>85</v>
      </c>
      <c r="K2138" s="84">
        <f>VLOOKUP($A$2137,Raport2!$B$8:$T$280,11)</f>
        <v>85.5</v>
      </c>
      <c r="L2138" s="84">
        <f>VLOOKUP($A$2137,Raport2!$B$8:$T$280,12)</f>
        <v>85</v>
      </c>
      <c r="M2138" s="84">
        <f>VLOOKUP($A$2137,Raport2!$B$8:$T$280,13)</f>
        <v>80</v>
      </c>
      <c r="N2138" s="84">
        <f>VLOOKUP($A$2137,Raport2!$B$8:$T$280,14)</f>
        <v>81.5</v>
      </c>
      <c r="O2138" s="84">
        <f>VLOOKUP($A$2137,Raport2!$B$8:$T$280,15)</f>
        <v>80</v>
      </c>
      <c r="P2138" s="84">
        <f>VLOOKUP($A$2137,Raport2!$B$8:$T$280,16)</f>
        <v>80</v>
      </c>
      <c r="Q2138" s="84">
        <f>VLOOKUP($A$2137,Raport2!$B$8:$T$280,17)</f>
        <v>78.5</v>
      </c>
      <c r="R2138" s="84">
        <f>VLOOKUP($A$2137,Raport2!$B$8:$T$280,18)</f>
        <v>85</v>
      </c>
      <c r="S2138" s="38">
        <f t="shared" si="1178"/>
        <v>1233</v>
      </c>
      <c r="T2138" s="38">
        <f t="shared" si="1179"/>
        <v>82.2</v>
      </c>
      <c r="U2138" s="375"/>
      <c r="V2138" s="340"/>
    </row>
    <row r="2139" spans="1:22" ht="15" customHeight="1">
      <c r="A2139" s="361"/>
      <c r="B2139" s="342" t="str">
        <f>VLOOKUP($A$2137,PresensiMIPA!$A$7:$W$360,7)</f>
        <v>AGIL SETIAWAN PUTRA</v>
      </c>
      <c r="C2139" s="35" t="s">
        <v>22</v>
      </c>
      <c r="D2139" s="84">
        <f>VLOOKUP($A$2137,Raport3!$B$8:$T$280,4)</f>
        <v>85.5</v>
      </c>
      <c r="E2139" s="84">
        <f>VLOOKUP($A$2137,Raport3!$B$8:$T$280,5)</f>
        <v>85.5</v>
      </c>
      <c r="F2139" s="84">
        <f>VLOOKUP($A$2137,Raport3!$B$8:$T$280,6)</f>
        <v>81.5</v>
      </c>
      <c r="G2139" s="84">
        <f>VLOOKUP($A$2137,Raport3!$B$8:$T$280,7)</f>
        <v>82.5</v>
      </c>
      <c r="H2139" s="84">
        <f>VLOOKUP($A$2137,Raport3!$B$8:$T$280,8)</f>
        <v>88</v>
      </c>
      <c r="I2139" s="84">
        <f>VLOOKUP($A$2137,Raport3!$B$8:$T$280,9)</f>
        <v>87</v>
      </c>
      <c r="J2139" s="84">
        <f>VLOOKUP($A$2137,Raport3!$B$8:$T$280,10)</f>
        <v>86.5</v>
      </c>
      <c r="K2139" s="84">
        <f>VLOOKUP($A$2137,Raport3!$B$8:$T$280,11)</f>
        <v>89.5</v>
      </c>
      <c r="L2139" s="84">
        <f>VLOOKUP($A$2137,Raport3!$B$8:$T$280,12)</f>
        <v>82</v>
      </c>
      <c r="M2139" s="84">
        <f>VLOOKUP($A$2137,Raport3!$B$8:$T$280,13)</f>
        <v>84.5</v>
      </c>
      <c r="N2139" s="84">
        <f>VLOOKUP($A$2137,Raport3!$B$8:$T$280,14)</f>
        <v>85</v>
      </c>
      <c r="O2139" s="84">
        <f>VLOOKUP($A$2137,Raport3!$B$8:$T$280,15)</f>
        <v>83.5</v>
      </c>
      <c r="P2139" s="84">
        <f>VLOOKUP($A$2137,Raport3!$B$8:$T$280,16)</f>
        <v>85</v>
      </c>
      <c r="Q2139" s="84">
        <f>VLOOKUP($A$2137,Raport3!$B$8:$T$280,17)</f>
        <v>81.5</v>
      </c>
      <c r="R2139" s="84">
        <f>VLOOKUP($A$2137,Raport3!$B$8:$T$280,18)</f>
        <v>86</v>
      </c>
      <c r="S2139" s="38">
        <f t="shared" si="1178"/>
        <v>1273.5</v>
      </c>
      <c r="T2139" s="38">
        <f t="shared" si="1179"/>
        <v>84.9</v>
      </c>
      <c r="U2139" s="375"/>
      <c r="V2139" s="340"/>
    </row>
    <row r="2140" spans="1:22" ht="15" customHeight="1">
      <c r="A2140" s="361"/>
      <c r="B2140" s="342"/>
      <c r="C2140" s="35" t="s">
        <v>23</v>
      </c>
      <c r="D2140" s="84">
        <f>VLOOKUP($A$2137,Raport4!$B$8:$T$255,4)</f>
        <v>90</v>
      </c>
      <c r="E2140" s="84">
        <f>VLOOKUP($A$2137,Raport4!$B$8:$T$255,5)</f>
        <v>87</v>
      </c>
      <c r="F2140" s="84">
        <f>VLOOKUP($A$2137,Raport4!$B$8:$T$255,6)</f>
        <v>84.5</v>
      </c>
      <c r="G2140" s="84">
        <f>VLOOKUP($A$2137,Raport4!$B$8:$T$255,7)</f>
        <v>83</v>
      </c>
      <c r="H2140" s="84">
        <f>VLOOKUP($A$2137,Raport4!$B$8:$T$255,8)</f>
        <v>88.5</v>
      </c>
      <c r="I2140" s="84">
        <f>VLOOKUP($A$2137,Raport4!$B$8:$T$255,9)</f>
        <v>87</v>
      </c>
      <c r="J2140" s="84">
        <f>VLOOKUP($A$2137,Raport4!$B$8:$T$255,10)</f>
        <v>89</v>
      </c>
      <c r="K2140" s="84">
        <f>VLOOKUP($A$2137,Raport4!$B$8:$T$255,11)</f>
        <v>90.5</v>
      </c>
      <c r="L2140" s="84">
        <f>VLOOKUP($A$2137,Raport4!$B$8:$T$255,12)</f>
        <v>88</v>
      </c>
      <c r="M2140" s="84">
        <f>VLOOKUP($A$2137,Raport4!$B$8:$T$255,12)</f>
        <v>88</v>
      </c>
      <c r="N2140" s="84">
        <f>VLOOKUP($A$2137,Raport4!$B$8:$T$255,14)</f>
        <v>89.5</v>
      </c>
      <c r="O2140" s="84">
        <f>VLOOKUP($A$2137,Raport4!$B$8:$T$255,15)</f>
        <v>85</v>
      </c>
      <c r="P2140" s="84">
        <f>VLOOKUP($A$2137,Raport4!$B$8:$T$255,16)</f>
        <v>86.5</v>
      </c>
      <c r="Q2140" s="84">
        <f>VLOOKUP($A$2137,Raport4!$B$8:$T$255,17)</f>
        <v>81</v>
      </c>
      <c r="R2140" s="84">
        <f>VLOOKUP($A$2137,Raport4!$B$8:$T$255,18)</f>
        <v>86.5</v>
      </c>
      <c r="S2140" s="38">
        <f t="shared" si="1178"/>
        <v>1304</v>
      </c>
      <c r="T2140" s="38">
        <f t="shared" si="1179"/>
        <v>86.93</v>
      </c>
      <c r="U2140" s="375"/>
      <c r="V2140" s="340"/>
    </row>
    <row r="2141" spans="1:22" ht="15" customHeight="1">
      <c r="A2141" s="361"/>
      <c r="B2141" s="77" t="str">
        <f>VLOOKUP($A$2137,PresensiMIPA!$A$7:$W$360,4)</f>
        <v>3526011907030002</v>
      </c>
      <c r="C2141" s="35" t="s">
        <v>24</v>
      </c>
      <c r="D2141" s="84">
        <f>VLOOKUP($A$2137,Raport5!$B$8:$T$280,4)</f>
        <v>85.5</v>
      </c>
      <c r="E2141" s="84">
        <f>VLOOKUP($A$2137,Raport5!$B$8:$T$280,5)</f>
        <v>89.5</v>
      </c>
      <c r="F2141" s="84">
        <f>VLOOKUP($A$2137,Raport5!$B$8:$T$280,6)</f>
        <v>75</v>
      </c>
      <c r="G2141" s="84">
        <f>VLOOKUP($A$2137,Raport5!$B$8:$T$280,7)</f>
        <v>86.5</v>
      </c>
      <c r="H2141" s="84">
        <f>VLOOKUP($A$2137,Raport5!$B$8:$T$280,8)</f>
        <v>91</v>
      </c>
      <c r="I2141" s="84">
        <f>VLOOKUP($A$2137,Raport5!$B$8:$T$280,9)</f>
        <v>88</v>
      </c>
      <c r="J2141" s="84">
        <f>VLOOKUP($A$2137,Raport5!$B$8:$T$280,10)</f>
        <v>91</v>
      </c>
      <c r="K2141" s="84">
        <f>VLOOKUP($A$2137,Raport5!$B$8:$T$280,11)</f>
        <v>89</v>
      </c>
      <c r="L2141" s="84">
        <f>VLOOKUP($A$2137,Raport5!$B$8:$T$280,12)</f>
        <v>89</v>
      </c>
      <c r="M2141" s="84">
        <f>VLOOKUP($A$2137,Raport5!$B$8:$T$280,13)</f>
        <v>95</v>
      </c>
      <c r="N2141" s="84">
        <f>VLOOKUP($A$2137,Raport5!$B$8:$T$280,14)</f>
        <v>89</v>
      </c>
      <c r="O2141" s="84">
        <f>VLOOKUP($A$2137,Raport5!$B$8:$T$280,15)</f>
        <v>89</v>
      </c>
      <c r="P2141" s="84">
        <f>VLOOKUP($A$2137,Raport5!$B$8:$T$280,16)</f>
        <v>87.5</v>
      </c>
      <c r="Q2141" s="84">
        <f>VLOOKUP($A$2137,Raport5!$B$8:$T$280,17)</f>
        <v>83</v>
      </c>
      <c r="R2141" s="84">
        <f>VLOOKUP($A$2137,Raport5!$B$8:$T$280,18)</f>
        <v>85</v>
      </c>
      <c r="S2141" s="38">
        <f t="shared" si="1178"/>
        <v>1313</v>
      </c>
      <c r="T2141" s="38">
        <f t="shared" si="1179"/>
        <v>87.53</v>
      </c>
      <c r="U2141" s="375"/>
      <c r="V2141" s="340"/>
    </row>
    <row r="2142" spans="1:22" ht="15" customHeight="1">
      <c r="A2142" s="361"/>
      <c r="B2142" s="78">
        <f>VLOOKUP($A$2137,PresensiMIPA!$A$7:$W$360,2)</f>
        <v>12138</v>
      </c>
      <c r="C2142" s="35" t="s">
        <v>67</v>
      </c>
      <c r="D2142" s="84">
        <f>VLOOKUP($A$2137,Raport6!$B$8:$T$280,4)</f>
        <v>90.5</v>
      </c>
      <c r="E2142" s="84">
        <f>VLOOKUP($A$2137,Raport6!$B$8:$T$280,5)</f>
        <v>90.5</v>
      </c>
      <c r="F2142" s="84">
        <f>VLOOKUP($A$2137,Raport6!$B$8:$T$280,6)</f>
        <v>82</v>
      </c>
      <c r="G2142" s="84">
        <f>VLOOKUP($A$2137,Raport6!$B$8:$T$280,7)</f>
        <v>88.5</v>
      </c>
      <c r="H2142" s="84">
        <f>VLOOKUP($A$2137,Raport6!$B$8:$T$280,8)</f>
        <v>92</v>
      </c>
      <c r="I2142" s="84">
        <f>VLOOKUP($A$2137,Raport6!$B$8:$T$280,9)</f>
        <v>88</v>
      </c>
      <c r="J2142" s="84">
        <f>VLOOKUP($A$2137,Raport6!$B$8:$T$280,10)</f>
        <v>94</v>
      </c>
      <c r="K2142" s="84">
        <f>VLOOKUP($A$2137,Raport6!$B$8:$T$280,11)</f>
        <v>94</v>
      </c>
      <c r="L2142" s="84">
        <f>VLOOKUP($A$2137,Raport6!$B$8:$T$280,12)</f>
        <v>90.5</v>
      </c>
      <c r="M2142" s="84">
        <f>VLOOKUP($A$2137,Raport6!$B$8:$T$280,13)</f>
        <v>97</v>
      </c>
      <c r="N2142" s="84">
        <f>VLOOKUP($A$2137,Raport6!$B$8:$T$280,14)</f>
        <v>86</v>
      </c>
      <c r="O2142" s="84">
        <f>VLOOKUP($A$2137,Raport6!$B$8:$T$280,15)</f>
        <v>89</v>
      </c>
      <c r="P2142" s="84">
        <f>VLOOKUP($A$2137,Raport6!$B$8:$T$280,16)</f>
        <v>87.5</v>
      </c>
      <c r="Q2142" s="84">
        <f>VLOOKUP($A$2137,Raport6!$B$8:$T$280,17)</f>
        <v>86</v>
      </c>
      <c r="R2142" s="84">
        <f>VLOOKUP($A$2137,Raport6!$B$8:$T$280,18)</f>
        <v>95</v>
      </c>
      <c r="S2142" s="38">
        <f t="shared" si="1178"/>
        <v>1350.5</v>
      </c>
      <c r="T2142" s="38">
        <f t="shared" si="1179"/>
        <v>90.03</v>
      </c>
      <c r="U2142" s="375"/>
      <c r="V2142" s="340"/>
    </row>
    <row r="2143" spans="1:22" ht="15" customHeight="1">
      <c r="A2143" s="361"/>
      <c r="B2143" s="78" t="str">
        <f>VLOOKUP($A$2137,PresensiMIPA!$A$7:$W$360,3)</f>
        <v>0036390664</v>
      </c>
      <c r="C2143" s="28" t="s">
        <v>21</v>
      </c>
      <c r="D2143" s="40">
        <f t="shared" ref="D2143:S2143" si="1180">ROUND(((D2137+D2138+D2139+D2140+D2141+D2142)/6),2)</f>
        <v>84.92</v>
      </c>
      <c r="E2143" s="40">
        <f t="shared" si="1180"/>
        <v>86.17</v>
      </c>
      <c r="F2143" s="40">
        <f t="shared" si="1180"/>
        <v>80.83</v>
      </c>
      <c r="G2143" s="40">
        <f t="shared" si="1180"/>
        <v>82.83</v>
      </c>
      <c r="H2143" s="40">
        <f t="shared" si="1180"/>
        <v>86.5</v>
      </c>
      <c r="I2143" s="40">
        <f t="shared" si="1180"/>
        <v>85.67</v>
      </c>
      <c r="J2143" s="40">
        <f t="shared" si="1180"/>
        <v>88.25</v>
      </c>
      <c r="K2143" s="40">
        <f t="shared" si="1180"/>
        <v>88.75</v>
      </c>
      <c r="L2143" s="40">
        <f t="shared" si="1180"/>
        <v>86.67</v>
      </c>
      <c r="M2143" s="40">
        <f t="shared" ref="M2143" si="1181">ROUND(((M2137+M2138+M2139+M2140+M2141+M2142)/6),2)</f>
        <v>87.17</v>
      </c>
      <c r="N2143" s="40">
        <f t="shared" si="1180"/>
        <v>85.33</v>
      </c>
      <c r="O2143" s="40">
        <f t="shared" si="1180"/>
        <v>84.5</v>
      </c>
      <c r="P2143" s="40">
        <f t="shared" si="1180"/>
        <v>83.83</v>
      </c>
      <c r="Q2143" s="40">
        <f t="shared" si="1180"/>
        <v>81.17</v>
      </c>
      <c r="R2143" s="40">
        <f t="shared" si="1180"/>
        <v>86.25</v>
      </c>
      <c r="S2143" s="39">
        <f t="shared" si="1180"/>
        <v>1278.83</v>
      </c>
      <c r="T2143" s="40">
        <f t="shared" si="1179"/>
        <v>85.26</v>
      </c>
      <c r="U2143" s="375"/>
      <c r="V2143" s="340"/>
    </row>
    <row r="2144" spans="1:22" ht="15" customHeight="1">
      <c r="A2144" s="361"/>
      <c r="B2144" s="78"/>
      <c r="C2144" s="28" t="s">
        <v>206</v>
      </c>
      <c r="D2144" s="79">
        <f>VLOOKUP($A$2137,'Nilai USP'!$B$8:$T$280,4)</f>
        <v>94</v>
      </c>
      <c r="E2144" s="79">
        <f>VLOOKUP($A$2137,'Nilai USP'!$B$8:$T$280,5)</f>
        <v>86.92307692307692</v>
      </c>
      <c r="F2144" s="79">
        <f>VLOOKUP($A$2137,'Nilai USP'!$B$8:$T$280,6)</f>
        <v>91</v>
      </c>
      <c r="G2144" s="79">
        <f>VLOOKUP($A$2137,'Nilai USP'!$B$8:$T$280,7)</f>
        <v>85</v>
      </c>
      <c r="H2144" s="79">
        <f>VLOOKUP($A$2137,'Nilai USP'!$B$8:$T$280,8)</f>
        <v>88</v>
      </c>
      <c r="I2144" s="79">
        <f>VLOOKUP($A$2137,'Nilai USP'!$B$8:$T$280,9)</f>
        <v>92</v>
      </c>
      <c r="J2144" s="79">
        <f>VLOOKUP($A$2137,'Nilai USP'!$B$8:$T$280,10)</f>
        <v>93</v>
      </c>
      <c r="K2144" s="79">
        <f>VLOOKUP($A$2137,'Nilai USP'!$B$8:$T$280,11)</f>
        <v>91</v>
      </c>
      <c r="L2144" s="79">
        <f>VLOOKUP($A$2137,'Nilai USP'!$B$8:$T$280,12)</f>
        <v>86</v>
      </c>
      <c r="M2144" s="79">
        <f>VLOOKUP($A$2137,'Nilai USP'!$B$8:$T$280,13)</f>
        <v>96.470588235294116</v>
      </c>
      <c r="N2144" s="79">
        <f>VLOOKUP($A$2137,'Nilai USP'!$B$8:$T$280,14)</f>
        <v>90</v>
      </c>
      <c r="O2144" s="79">
        <f>VLOOKUP($A$2137,'Nilai USP'!$B$8:$T$280,15)</f>
        <v>80</v>
      </c>
      <c r="P2144" s="79">
        <f>VLOOKUP($A$2137,'Nilai USP'!$B$8:$T$280,16)</f>
        <v>84</v>
      </c>
      <c r="Q2144" s="79">
        <f>VLOOKUP($A$2137,'Nilai USP'!$B$8:$T$280,17)</f>
        <v>86</v>
      </c>
      <c r="R2144" s="79">
        <f>VLOOKUP($A$2137,'Nilai USP'!$B$8:$T$280,18)</f>
        <v>85</v>
      </c>
      <c r="S2144" s="38">
        <f>SUM(D2144:R2144)</f>
        <v>1328.393665158371</v>
      </c>
      <c r="T2144" s="38">
        <f t="shared" si="1179"/>
        <v>88.56</v>
      </c>
      <c r="U2144" s="375"/>
      <c r="V2144" s="340"/>
    </row>
    <row r="2145" spans="1:22" ht="15" customHeight="1" thickBot="1">
      <c r="A2145" s="362"/>
      <c r="B2145" s="29"/>
      <c r="C2145" s="37" t="s">
        <v>205</v>
      </c>
      <c r="D2145" s="41">
        <f t="shared" ref="D2145:R2145" si="1182">ROUND((D2143*$V$6+D2144*$V$7),0)</f>
        <v>89</v>
      </c>
      <c r="E2145" s="41">
        <f t="shared" si="1182"/>
        <v>87</v>
      </c>
      <c r="F2145" s="41">
        <f t="shared" si="1182"/>
        <v>86</v>
      </c>
      <c r="G2145" s="41">
        <f t="shared" si="1182"/>
        <v>84</v>
      </c>
      <c r="H2145" s="41">
        <f t="shared" si="1182"/>
        <v>87</v>
      </c>
      <c r="I2145" s="41">
        <f t="shared" si="1182"/>
        <v>89</v>
      </c>
      <c r="J2145" s="41">
        <f t="shared" si="1182"/>
        <v>91</v>
      </c>
      <c r="K2145" s="41">
        <f t="shared" si="1182"/>
        <v>90</v>
      </c>
      <c r="L2145" s="41">
        <f t="shared" si="1182"/>
        <v>86</v>
      </c>
      <c r="M2145" s="41">
        <f t="shared" si="1182"/>
        <v>92</v>
      </c>
      <c r="N2145" s="41">
        <f t="shared" si="1182"/>
        <v>88</v>
      </c>
      <c r="O2145" s="41">
        <f t="shared" si="1182"/>
        <v>82</v>
      </c>
      <c r="P2145" s="41">
        <f t="shared" si="1182"/>
        <v>84</v>
      </c>
      <c r="Q2145" s="41">
        <f t="shared" si="1182"/>
        <v>84</v>
      </c>
      <c r="R2145" s="41">
        <f t="shared" si="1182"/>
        <v>86</v>
      </c>
      <c r="S2145" s="41">
        <f>SUM(D2145:R2145)</f>
        <v>1305</v>
      </c>
      <c r="T2145" s="41">
        <f t="shared" si="1179"/>
        <v>87</v>
      </c>
      <c r="U2145" s="376"/>
      <c r="V2145" s="341"/>
    </row>
    <row r="2146" spans="1:22" ht="15" customHeight="1" thickTop="1">
      <c r="A2146" s="377">
        <v>238</v>
      </c>
      <c r="B2146" s="26"/>
      <c r="C2146" s="34" t="s">
        <v>34</v>
      </c>
      <c r="D2146" s="83">
        <f>VLOOKUP($A$2146,Raport1!$B$8:$T$280,4)</f>
        <v>78.5</v>
      </c>
      <c r="E2146" s="83">
        <f>VLOOKUP($A$2146,Raport1!$B$8:$T$280,5)</f>
        <v>78</v>
      </c>
      <c r="F2146" s="83">
        <f>VLOOKUP($A$2146,Raport1!$B$8:$T$280,6)</f>
        <v>81</v>
      </c>
      <c r="G2146" s="83">
        <f>VLOOKUP($A$2146,Raport1!$B$8:$T$280,7)</f>
        <v>80</v>
      </c>
      <c r="H2146" s="83">
        <f>VLOOKUP($A$2146,Raport1!$B$8:$T$280,8)</f>
        <v>80.5</v>
      </c>
      <c r="I2146" s="83">
        <f>VLOOKUP($A$2146,Raport1!$B$8:$T$280,9)</f>
        <v>79.5</v>
      </c>
      <c r="J2146" s="83">
        <f>VLOOKUP($A$2146,Raport1!$B$8:$T$280,10)</f>
        <v>84</v>
      </c>
      <c r="K2146" s="83">
        <f>VLOOKUP($A$2146,Raport1!$B$8:$T$280,11)</f>
        <v>81.5</v>
      </c>
      <c r="L2146" s="83">
        <f>VLOOKUP($A$2146,Raport1!$B$8:$T$280,12)</f>
        <v>82</v>
      </c>
      <c r="M2146" s="83">
        <f>VLOOKUP($A$2146,Raport1!$B$8:$T$280,13)</f>
        <v>82</v>
      </c>
      <c r="N2146" s="83">
        <f>VLOOKUP($A$2146,Raport1!$B$8:$T$280,14)</f>
        <v>78</v>
      </c>
      <c r="O2146" s="83">
        <f>VLOOKUP($A$2146,Raport1!$B$8:$T$280,15)</f>
        <v>81.5</v>
      </c>
      <c r="P2146" s="83">
        <f>VLOOKUP($A$2146,Raport1!$B$8:$T$280,16)</f>
        <v>79.5</v>
      </c>
      <c r="Q2146" s="83">
        <f>VLOOKUP($A$2146,Raport1!$B$8:$T$280,17)</f>
        <v>77.5</v>
      </c>
      <c r="R2146" s="83">
        <f>VLOOKUP($A$2146,Raport1!$B$8:$T$280,18)</f>
        <v>76.5</v>
      </c>
      <c r="S2146" s="80">
        <f t="shared" ref="S2146:S2151" si="1183">SUM(D2146:R2146)</f>
        <v>1200</v>
      </c>
      <c r="T2146" s="80">
        <f t="shared" ref="T2146:T2154" si="1184">ROUND(S2146/COUNT(D2146:R2146),2)</f>
        <v>80</v>
      </c>
      <c r="U2146" s="337" t="s">
        <v>203</v>
      </c>
      <c r="V2146" s="340" t="s">
        <v>33</v>
      </c>
    </row>
    <row r="2147" spans="1:22" ht="15" customHeight="1">
      <c r="A2147" s="361"/>
      <c r="B2147" s="26"/>
      <c r="C2147" s="35" t="s">
        <v>35</v>
      </c>
      <c r="D2147" s="84">
        <f>VLOOKUP($A$2146,Raport2!$B$8:$T$280,4)</f>
        <v>79.5</v>
      </c>
      <c r="E2147" s="84">
        <f>VLOOKUP($A$2146,Raport2!$B$8:$T$280,5)</f>
        <v>79.5</v>
      </c>
      <c r="F2147" s="84">
        <f>VLOOKUP($A$2146,Raport2!$B$8:$T$280,6)</f>
        <v>83</v>
      </c>
      <c r="G2147" s="84">
        <f>VLOOKUP($A$2146,Raport2!$B$8:$T$280,7)</f>
        <v>84</v>
      </c>
      <c r="H2147" s="84">
        <f>VLOOKUP($A$2146,Raport2!$B$8:$T$280,8)</f>
        <v>81</v>
      </c>
      <c r="I2147" s="84">
        <f>VLOOKUP($A$2146,Raport2!$B$8:$T$280,9)</f>
        <v>82.5</v>
      </c>
      <c r="J2147" s="84">
        <f>VLOOKUP($A$2146,Raport2!$B$8:$T$280,10)</f>
        <v>88</v>
      </c>
      <c r="K2147" s="84">
        <f>VLOOKUP($A$2146,Raport2!$B$8:$T$280,11)</f>
        <v>83</v>
      </c>
      <c r="L2147" s="84">
        <f>VLOOKUP($A$2146,Raport2!$B$8:$T$280,12)</f>
        <v>84</v>
      </c>
      <c r="M2147" s="84">
        <f>VLOOKUP($A$2146,Raport2!$B$8:$T$280,13)</f>
        <v>87</v>
      </c>
      <c r="N2147" s="84">
        <f>VLOOKUP($A$2146,Raport2!$B$8:$T$280,14)</f>
        <v>83</v>
      </c>
      <c r="O2147" s="84">
        <f>VLOOKUP($A$2146,Raport2!$B$8:$T$280,15)</f>
        <v>79.5</v>
      </c>
      <c r="P2147" s="84">
        <f>VLOOKUP($A$2146,Raport2!$B$8:$T$280,16)</f>
        <v>79.5</v>
      </c>
      <c r="Q2147" s="84">
        <f>VLOOKUP($A$2146,Raport2!$B$8:$T$280,17)</f>
        <v>80</v>
      </c>
      <c r="R2147" s="84">
        <f>VLOOKUP($A$2146,Raport2!$B$8:$T$280,18)</f>
        <v>83.5</v>
      </c>
      <c r="S2147" s="38">
        <f t="shared" si="1183"/>
        <v>1237</v>
      </c>
      <c r="T2147" s="38">
        <f t="shared" si="1184"/>
        <v>82.47</v>
      </c>
      <c r="U2147" s="375"/>
      <c r="V2147" s="340"/>
    </row>
    <row r="2148" spans="1:22" ht="15" customHeight="1">
      <c r="A2148" s="361"/>
      <c r="B2148" s="342" t="str">
        <f>VLOOKUP($A$2146,PresensiMIPA!$A$7:$W$360,7)</f>
        <v>AISYAH NOER AULYA</v>
      </c>
      <c r="C2148" s="35" t="s">
        <v>22</v>
      </c>
      <c r="D2148" s="84">
        <f>VLOOKUP($A$2146,Raport3!$B$8:$T$280,4)</f>
        <v>87</v>
      </c>
      <c r="E2148" s="84">
        <f>VLOOKUP($A$2146,Raport3!$B$8:$T$280,5)</f>
        <v>81</v>
      </c>
      <c r="F2148" s="84">
        <f>VLOOKUP($A$2146,Raport3!$B$8:$T$280,6)</f>
        <v>85.5</v>
      </c>
      <c r="G2148" s="84">
        <f>VLOOKUP($A$2146,Raport3!$B$8:$T$280,7)</f>
        <v>85</v>
      </c>
      <c r="H2148" s="84">
        <f>VLOOKUP($A$2146,Raport3!$B$8:$T$280,8)</f>
        <v>89</v>
      </c>
      <c r="I2148" s="84">
        <f>VLOOKUP($A$2146,Raport3!$B$8:$T$280,9)</f>
        <v>85</v>
      </c>
      <c r="J2148" s="84">
        <f>VLOOKUP($A$2146,Raport3!$B$8:$T$280,10)</f>
        <v>88.5</v>
      </c>
      <c r="K2148" s="84">
        <f>VLOOKUP($A$2146,Raport3!$B$8:$T$280,11)</f>
        <v>86</v>
      </c>
      <c r="L2148" s="84">
        <f>VLOOKUP($A$2146,Raport3!$B$8:$T$280,12)</f>
        <v>81.5</v>
      </c>
      <c r="M2148" s="84">
        <f>VLOOKUP($A$2146,Raport3!$B$8:$T$280,13)</f>
        <v>91.5</v>
      </c>
      <c r="N2148" s="84">
        <f>VLOOKUP($A$2146,Raport3!$B$8:$T$280,14)</f>
        <v>83.5</v>
      </c>
      <c r="O2148" s="84">
        <f>VLOOKUP($A$2146,Raport3!$B$8:$T$280,15)</f>
        <v>84.5</v>
      </c>
      <c r="P2148" s="84">
        <f>VLOOKUP($A$2146,Raport3!$B$8:$T$280,16)</f>
        <v>81</v>
      </c>
      <c r="Q2148" s="84">
        <f>VLOOKUP($A$2146,Raport3!$B$8:$T$280,17)</f>
        <v>86.5</v>
      </c>
      <c r="R2148" s="84">
        <f>VLOOKUP($A$2146,Raport3!$B$8:$T$280,18)</f>
        <v>83.5</v>
      </c>
      <c r="S2148" s="38">
        <f t="shared" si="1183"/>
        <v>1279</v>
      </c>
      <c r="T2148" s="38">
        <f t="shared" si="1184"/>
        <v>85.27</v>
      </c>
      <c r="U2148" s="375"/>
      <c r="V2148" s="340"/>
    </row>
    <row r="2149" spans="1:22" ht="15" customHeight="1">
      <c r="A2149" s="361"/>
      <c r="B2149" s="342"/>
      <c r="C2149" s="35" t="s">
        <v>23</v>
      </c>
      <c r="D2149" s="84">
        <f>VLOOKUP($A$2146,Raport4!$B$8:$T$255,4)</f>
        <v>89</v>
      </c>
      <c r="E2149" s="84">
        <f>VLOOKUP($A$2146,Raport4!$B$8:$T$255,5)</f>
        <v>83.5</v>
      </c>
      <c r="F2149" s="84">
        <f>VLOOKUP($A$2146,Raport4!$B$8:$T$255,6)</f>
        <v>87.5</v>
      </c>
      <c r="G2149" s="84">
        <f>VLOOKUP($A$2146,Raport4!$B$8:$T$255,7)</f>
        <v>86</v>
      </c>
      <c r="H2149" s="84">
        <f>VLOOKUP($A$2146,Raport4!$B$8:$T$255,8)</f>
        <v>89</v>
      </c>
      <c r="I2149" s="84">
        <f>VLOOKUP($A$2146,Raport4!$B$8:$T$255,9)</f>
        <v>85</v>
      </c>
      <c r="J2149" s="84">
        <f>VLOOKUP($A$2146,Raport4!$B$8:$T$255,10)</f>
        <v>93</v>
      </c>
      <c r="K2149" s="84">
        <f>VLOOKUP($A$2146,Raport4!$B$8:$T$255,11)</f>
        <v>87</v>
      </c>
      <c r="L2149" s="84">
        <f>VLOOKUP($A$2146,Raport4!$B$8:$T$255,12)</f>
        <v>86.5</v>
      </c>
      <c r="M2149" s="84">
        <f>VLOOKUP($A$2146,Raport4!$B$8:$T$255,12)</f>
        <v>86.5</v>
      </c>
      <c r="N2149" s="84">
        <f>VLOOKUP($A$2146,Raport4!$B$8:$T$255,14)</f>
        <v>88.5</v>
      </c>
      <c r="O2149" s="84">
        <f>VLOOKUP($A$2146,Raport4!$B$8:$T$255,15)</f>
        <v>85.5</v>
      </c>
      <c r="P2149" s="84">
        <f>VLOOKUP($A$2146,Raport4!$B$8:$T$255,16)</f>
        <v>86.5</v>
      </c>
      <c r="Q2149" s="84">
        <f>VLOOKUP($A$2146,Raport4!$B$8:$T$255,17)</f>
        <v>86</v>
      </c>
      <c r="R2149" s="84">
        <f>VLOOKUP($A$2146,Raport4!$B$8:$T$255,18)</f>
        <v>84.5</v>
      </c>
      <c r="S2149" s="38">
        <f t="shared" si="1183"/>
        <v>1304</v>
      </c>
      <c r="T2149" s="38">
        <f t="shared" si="1184"/>
        <v>86.93</v>
      </c>
      <c r="U2149" s="375"/>
      <c r="V2149" s="340"/>
    </row>
    <row r="2150" spans="1:22" ht="15" customHeight="1">
      <c r="A2150" s="361"/>
      <c r="B2150" s="77" t="str">
        <f>VLOOKUP($A$2146,PresensiMIPA!$A$7:$W$360,4)</f>
        <v>3526015303040002</v>
      </c>
      <c r="C2150" s="35" t="s">
        <v>24</v>
      </c>
      <c r="D2150" s="84">
        <f>VLOOKUP($A$2146,Raport5!$B$8:$T$280,4)</f>
        <v>93</v>
      </c>
      <c r="E2150" s="84">
        <f>VLOOKUP($A$2146,Raport5!$B$8:$T$280,5)</f>
        <v>92</v>
      </c>
      <c r="F2150" s="84">
        <f>VLOOKUP($A$2146,Raport5!$B$8:$T$280,6)</f>
        <v>89</v>
      </c>
      <c r="G2150" s="84">
        <f>VLOOKUP($A$2146,Raport5!$B$8:$T$280,7)</f>
        <v>89.5</v>
      </c>
      <c r="H2150" s="84">
        <f>VLOOKUP($A$2146,Raport5!$B$8:$T$280,8)</f>
        <v>92</v>
      </c>
      <c r="I2150" s="84">
        <f>VLOOKUP($A$2146,Raport5!$B$8:$T$280,9)</f>
        <v>88</v>
      </c>
      <c r="J2150" s="84">
        <f>VLOOKUP($A$2146,Raport5!$B$8:$T$280,10)</f>
        <v>95</v>
      </c>
      <c r="K2150" s="84">
        <f>VLOOKUP($A$2146,Raport5!$B$8:$T$280,11)</f>
        <v>87</v>
      </c>
      <c r="L2150" s="84">
        <f>VLOOKUP($A$2146,Raport5!$B$8:$T$280,12)</f>
        <v>91</v>
      </c>
      <c r="M2150" s="84">
        <f>VLOOKUP($A$2146,Raport5!$B$8:$T$280,13)</f>
        <v>91</v>
      </c>
      <c r="N2150" s="84">
        <f>VLOOKUP($A$2146,Raport5!$B$8:$T$280,14)</f>
        <v>88.5</v>
      </c>
      <c r="O2150" s="84">
        <f>VLOOKUP($A$2146,Raport5!$B$8:$T$280,15)</f>
        <v>89.5</v>
      </c>
      <c r="P2150" s="84">
        <f>VLOOKUP($A$2146,Raport5!$B$8:$T$280,16)</f>
        <v>86.5</v>
      </c>
      <c r="Q2150" s="84">
        <f>VLOOKUP($A$2146,Raport5!$B$8:$T$280,17)</f>
        <v>89</v>
      </c>
      <c r="R2150" s="84">
        <f>VLOOKUP($A$2146,Raport5!$B$8:$T$280,18)</f>
        <v>88</v>
      </c>
      <c r="S2150" s="38">
        <f t="shared" si="1183"/>
        <v>1349</v>
      </c>
      <c r="T2150" s="38">
        <f t="shared" si="1184"/>
        <v>89.93</v>
      </c>
      <c r="U2150" s="375"/>
      <c r="V2150" s="340"/>
    </row>
    <row r="2151" spans="1:22" ht="15" customHeight="1">
      <c r="A2151" s="361"/>
      <c r="B2151" s="78">
        <f>VLOOKUP($A$2146,PresensiMIPA!$A$7:$W$360,2)</f>
        <v>12145</v>
      </c>
      <c r="C2151" s="35" t="s">
        <v>67</v>
      </c>
      <c r="D2151" s="84">
        <f>VLOOKUP($A$2146,Raport6!$B$8:$T$280,4)</f>
        <v>97</v>
      </c>
      <c r="E2151" s="84">
        <f>VLOOKUP($A$2146,Raport6!$B$8:$T$280,5)</f>
        <v>93</v>
      </c>
      <c r="F2151" s="84">
        <f>VLOOKUP($A$2146,Raport6!$B$8:$T$280,6)</f>
        <v>90</v>
      </c>
      <c r="G2151" s="84">
        <f>VLOOKUP($A$2146,Raport6!$B$8:$T$280,7)</f>
        <v>90.5</v>
      </c>
      <c r="H2151" s="84">
        <f>VLOOKUP($A$2146,Raport6!$B$8:$T$280,8)</f>
        <v>92.5</v>
      </c>
      <c r="I2151" s="84">
        <f>VLOOKUP($A$2146,Raport6!$B$8:$T$280,9)</f>
        <v>86</v>
      </c>
      <c r="J2151" s="84">
        <f>VLOOKUP($A$2146,Raport6!$B$8:$T$280,10)</f>
        <v>97</v>
      </c>
      <c r="K2151" s="84">
        <f>VLOOKUP($A$2146,Raport6!$B$8:$T$280,11)</f>
        <v>92</v>
      </c>
      <c r="L2151" s="84">
        <f>VLOOKUP($A$2146,Raport6!$B$8:$T$280,12)</f>
        <v>92</v>
      </c>
      <c r="M2151" s="84">
        <f>VLOOKUP($A$2146,Raport6!$B$8:$T$280,13)</f>
        <v>95</v>
      </c>
      <c r="N2151" s="84">
        <f>VLOOKUP($A$2146,Raport6!$B$8:$T$280,14)</f>
        <v>87</v>
      </c>
      <c r="O2151" s="84">
        <f>VLOOKUP($A$2146,Raport6!$B$8:$T$280,15)</f>
        <v>89</v>
      </c>
      <c r="P2151" s="84">
        <f>VLOOKUP($A$2146,Raport6!$B$8:$T$280,16)</f>
        <v>86.5</v>
      </c>
      <c r="Q2151" s="84">
        <f>VLOOKUP($A$2146,Raport6!$B$8:$T$280,17)</f>
        <v>92</v>
      </c>
      <c r="R2151" s="84">
        <f>VLOOKUP($A$2146,Raport6!$B$8:$T$280,18)</f>
        <v>90</v>
      </c>
      <c r="S2151" s="38">
        <f t="shared" si="1183"/>
        <v>1369.5</v>
      </c>
      <c r="T2151" s="38">
        <f t="shared" si="1184"/>
        <v>91.3</v>
      </c>
      <c r="U2151" s="375"/>
      <c r="V2151" s="340"/>
    </row>
    <row r="2152" spans="1:22" ht="15" customHeight="1">
      <c r="A2152" s="361"/>
      <c r="B2152" s="78" t="str">
        <f>VLOOKUP($A$2146,PresensiMIPA!$A$7:$W$360,3)</f>
        <v>0049475730</v>
      </c>
      <c r="C2152" s="28" t="s">
        <v>21</v>
      </c>
      <c r="D2152" s="40">
        <f t="shared" ref="D2152:S2152" si="1185">ROUND(((D2146+D2147+D2148+D2149+D2150+D2151)/6),2)</f>
        <v>87.33</v>
      </c>
      <c r="E2152" s="40">
        <f t="shared" si="1185"/>
        <v>84.5</v>
      </c>
      <c r="F2152" s="40">
        <f t="shared" si="1185"/>
        <v>86</v>
      </c>
      <c r="G2152" s="40">
        <f t="shared" si="1185"/>
        <v>85.83</v>
      </c>
      <c r="H2152" s="40">
        <f t="shared" si="1185"/>
        <v>87.33</v>
      </c>
      <c r="I2152" s="40">
        <f t="shared" si="1185"/>
        <v>84.33</v>
      </c>
      <c r="J2152" s="40">
        <f t="shared" si="1185"/>
        <v>90.92</v>
      </c>
      <c r="K2152" s="40">
        <f t="shared" si="1185"/>
        <v>86.08</v>
      </c>
      <c r="L2152" s="40">
        <f t="shared" si="1185"/>
        <v>86.17</v>
      </c>
      <c r="M2152" s="40">
        <f t="shared" ref="M2152" si="1186">ROUND(((M2146+M2147+M2148+M2149+M2150+M2151)/6),2)</f>
        <v>88.83</v>
      </c>
      <c r="N2152" s="40">
        <f t="shared" si="1185"/>
        <v>84.75</v>
      </c>
      <c r="O2152" s="40">
        <f t="shared" si="1185"/>
        <v>84.92</v>
      </c>
      <c r="P2152" s="40">
        <f t="shared" si="1185"/>
        <v>83.25</v>
      </c>
      <c r="Q2152" s="40">
        <f t="shared" si="1185"/>
        <v>85.17</v>
      </c>
      <c r="R2152" s="40">
        <f t="shared" si="1185"/>
        <v>84.33</v>
      </c>
      <c r="S2152" s="39">
        <f t="shared" si="1185"/>
        <v>1289.75</v>
      </c>
      <c r="T2152" s="40">
        <f t="shared" si="1184"/>
        <v>85.98</v>
      </c>
      <c r="U2152" s="375"/>
      <c r="V2152" s="340"/>
    </row>
    <row r="2153" spans="1:22" ht="15" customHeight="1">
      <c r="A2153" s="361"/>
      <c r="B2153" s="78"/>
      <c r="C2153" s="28" t="s">
        <v>206</v>
      </c>
      <c r="D2153" s="79">
        <f>VLOOKUP($A$2146,'Nilai USP'!$B$8:$T$280,4)</f>
        <v>96</v>
      </c>
      <c r="E2153" s="79">
        <f>VLOOKUP($A$2146,'Nilai USP'!$B$8:$T$280,5)</f>
        <v>87.692307692307693</v>
      </c>
      <c r="F2153" s="79">
        <f>VLOOKUP($A$2146,'Nilai USP'!$B$8:$T$280,6)</f>
        <v>93</v>
      </c>
      <c r="G2153" s="79">
        <f>VLOOKUP($A$2146,'Nilai USP'!$B$8:$T$280,7)</f>
        <v>85</v>
      </c>
      <c r="H2153" s="79">
        <f>VLOOKUP($A$2146,'Nilai USP'!$B$8:$T$280,8)</f>
        <v>90</v>
      </c>
      <c r="I2153" s="79">
        <f>VLOOKUP($A$2146,'Nilai USP'!$B$8:$T$280,9)</f>
        <v>94</v>
      </c>
      <c r="J2153" s="79">
        <f>VLOOKUP($A$2146,'Nilai USP'!$B$8:$T$280,10)</f>
        <v>96</v>
      </c>
      <c r="K2153" s="79">
        <f>VLOOKUP($A$2146,'Nilai USP'!$B$8:$T$280,11)</f>
        <v>96</v>
      </c>
      <c r="L2153" s="79">
        <f>VLOOKUP($A$2146,'Nilai USP'!$B$8:$T$280,12)</f>
        <v>84</v>
      </c>
      <c r="M2153" s="79">
        <f>VLOOKUP($A$2146,'Nilai USP'!$B$8:$T$280,13)</f>
        <v>94.705882352941174</v>
      </c>
      <c r="N2153" s="79">
        <f>VLOOKUP($A$2146,'Nilai USP'!$B$8:$T$280,14)</f>
        <v>87</v>
      </c>
      <c r="O2153" s="79">
        <f>VLOOKUP($A$2146,'Nilai USP'!$B$8:$T$280,15)</f>
        <v>87</v>
      </c>
      <c r="P2153" s="79">
        <f>VLOOKUP($A$2146,'Nilai USP'!$B$8:$T$280,16)</f>
        <v>86</v>
      </c>
      <c r="Q2153" s="79">
        <f>VLOOKUP($A$2146,'Nilai USP'!$B$8:$T$280,17)</f>
        <v>80</v>
      </c>
      <c r="R2153" s="79">
        <f>VLOOKUP($A$2146,'Nilai USP'!$B$8:$T$280,18)</f>
        <v>89</v>
      </c>
      <c r="S2153" s="38">
        <f>SUM(D2153:R2153)</f>
        <v>1345.3981900452488</v>
      </c>
      <c r="T2153" s="38">
        <f t="shared" si="1184"/>
        <v>89.69</v>
      </c>
      <c r="U2153" s="375"/>
      <c r="V2153" s="340"/>
    </row>
    <row r="2154" spans="1:22" ht="15" customHeight="1" thickBot="1">
      <c r="A2154" s="362"/>
      <c r="B2154" s="29"/>
      <c r="C2154" s="37" t="s">
        <v>205</v>
      </c>
      <c r="D2154" s="41">
        <f t="shared" ref="D2154:R2154" si="1187">ROUND((D2152*$V$6+D2153*$V$7),0)</f>
        <v>92</v>
      </c>
      <c r="E2154" s="41">
        <f t="shared" si="1187"/>
        <v>86</v>
      </c>
      <c r="F2154" s="41">
        <f t="shared" si="1187"/>
        <v>90</v>
      </c>
      <c r="G2154" s="41">
        <f t="shared" si="1187"/>
        <v>85</v>
      </c>
      <c r="H2154" s="41">
        <f t="shared" si="1187"/>
        <v>89</v>
      </c>
      <c r="I2154" s="41">
        <f t="shared" si="1187"/>
        <v>89</v>
      </c>
      <c r="J2154" s="41">
        <f t="shared" si="1187"/>
        <v>93</v>
      </c>
      <c r="K2154" s="41">
        <f t="shared" si="1187"/>
        <v>91</v>
      </c>
      <c r="L2154" s="41">
        <f t="shared" si="1187"/>
        <v>85</v>
      </c>
      <c r="M2154" s="41">
        <f t="shared" si="1187"/>
        <v>92</v>
      </c>
      <c r="N2154" s="41">
        <f t="shared" si="1187"/>
        <v>86</v>
      </c>
      <c r="O2154" s="41">
        <f t="shared" si="1187"/>
        <v>86</v>
      </c>
      <c r="P2154" s="41">
        <f t="shared" si="1187"/>
        <v>85</v>
      </c>
      <c r="Q2154" s="41">
        <f t="shared" si="1187"/>
        <v>83</v>
      </c>
      <c r="R2154" s="41">
        <f t="shared" si="1187"/>
        <v>87</v>
      </c>
      <c r="S2154" s="41">
        <f>SUM(D2154:R2154)</f>
        <v>1319</v>
      </c>
      <c r="T2154" s="41">
        <f t="shared" si="1184"/>
        <v>87.93</v>
      </c>
      <c r="U2154" s="376"/>
      <c r="V2154" s="341"/>
    </row>
    <row r="2155" spans="1:22" ht="15" customHeight="1" thickTop="1">
      <c r="A2155" s="377">
        <v>239</v>
      </c>
      <c r="B2155" s="26"/>
      <c r="C2155" s="34" t="s">
        <v>34</v>
      </c>
      <c r="D2155" s="83">
        <f>VLOOKUP($A$2155,Raport1!$B$8:$T$280,4)</f>
        <v>78</v>
      </c>
      <c r="E2155" s="83">
        <f>VLOOKUP($A$2155,Raport1!$B$8:$T$280,5)</f>
        <v>79.5</v>
      </c>
      <c r="F2155" s="83">
        <f>VLOOKUP($A$2155,Raport1!$B$8:$T$280,6)</f>
        <v>80</v>
      </c>
      <c r="G2155" s="83">
        <f>VLOOKUP($A$2155,Raport1!$B$8:$T$280,7)</f>
        <v>76</v>
      </c>
      <c r="H2155" s="83">
        <f>VLOOKUP($A$2155,Raport1!$B$8:$T$280,8)</f>
        <v>83.5</v>
      </c>
      <c r="I2155" s="83">
        <f>VLOOKUP($A$2155,Raport1!$B$8:$T$280,9)</f>
        <v>80</v>
      </c>
      <c r="J2155" s="83">
        <f>VLOOKUP($A$2155,Raport1!$B$8:$T$280,10)</f>
        <v>80</v>
      </c>
      <c r="K2155" s="83">
        <f>VLOOKUP($A$2155,Raport1!$B$8:$T$280,11)</f>
        <v>81</v>
      </c>
      <c r="L2155" s="83">
        <f>VLOOKUP($A$2155,Raport1!$B$8:$T$280,12)</f>
        <v>81</v>
      </c>
      <c r="M2155" s="83">
        <f>VLOOKUP($A$2155,Raport1!$B$8:$T$280,13)</f>
        <v>74.5</v>
      </c>
      <c r="N2155" s="83">
        <f>VLOOKUP($A$2155,Raport1!$B$8:$T$280,14)</f>
        <v>80</v>
      </c>
      <c r="O2155" s="83">
        <f>VLOOKUP($A$2155,Raport1!$B$8:$T$280,15)</f>
        <v>80.5</v>
      </c>
      <c r="P2155" s="83">
        <f>VLOOKUP($A$2155,Raport1!$B$8:$T$280,16)</f>
        <v>80</v>
      </c>
      <c r="Q2155" s="83">
        <f>VLOOKUP($A$2155,Raport1!$B$8:$T$280,17)</f>
        <v>78</v>
      </c>
      <c r="R2155" s="83">
        <f>VLOOKUP($A$2155,Raport1!$B$8:$T$280,18)</f>
        <v>79.5</v>
      </c>
      <c r="S2155" s="80">
        <f t="shared" ref="S2155:S2160" si="1188">SUM(D2155:R2155)</f>
        <v>1191.5</v>
      </c>
      <c r="T2155" s="80">
        <f t="shared" ref="T2155:T2163" si="1189">ROUND(S2155/COUNT(D2155:R2155),2)</f>
        <v>79.430000000000007</v>
      </c>
      <c r="U2155" s="337" t="s">
        <v>203</v>
      </c>
      <c r="V2155" s="340" t="s">
        <v>33</v>
      </c>
    </row>
    <row r="2156" spans="1:22" ht="15" customHeight="1">
      <c r="A2156" s="361"/>
      <c r="B2156" s="26"/>
      <c r="C2156" s="35" t="s">
        <v>35</v>
      </c>
      <c r="D2156" s="84">
        <f>VLOOKUP($A$2155,Raport2!$B$8:$T$280,4)</f>
        <v>80</v>
      </c>
      <c r="E2156" s="84">
        <f>VLOOKUP($A$2155,Raport2!$B$8:$T$280,5)</f>
        <v>81.5</v>
      </c>
      <c r="F2156" s="84">
        <f>VLOOKUP($A$2155,Raport2!$B$8:$T$280,6)</f>
        <v>81.5</v>
      </c>
      <c r="G2156" s="84">
        <f>VLOOKUP($A$2155,Raport2!$B$8:$T$280,7)</f>
        <v>80</v>
      </c>
      <c r="H2156" s="84">
        <f>VLOOKUP($A$2155,Raport2!$B$8:$T$280,8)</f>
        <v>84</v>
      </c>
      <c r="I2156" s="84">
        <f>VLOOKUP($A$2155,Raport2!$B$8:$T$280,9)</f>
        <v>84</v>
      </c>
      <c r="J2156" s="84">
        <f>VLOOKUP($A$2155,Raport2!$B$8:$T$280,10)</f>
        <v>85</v>
      </c>
      <c r="K2156" s="84">
        <f>VLOOKUP($A$2155,Raport2!$B$8:$T$280,11)</f>
        <v>83</v>
      </c>
      <c r="L2156" s="84">
        <f>VLOOKUP($A$2155,Raport2!$B$8:$T$280,12)</f>
        <v>81</v>
      </c>
      <c r="M2156" s="84">
        <f>VLOOKUP($A$2155,Raport2!$B$8:$T$280,13)</f>
        <v>78</v>
      </c>
      <c r="N2156" s="84">
        <f>VLOOKUP($A$2155,Raport2!$B$8:$T$280,14)</f>
        <v>84</v>
      </c>
      <c r="O2156" s="84">
        <f>VLOOKUP($A$2155,Raport2!$B$8:$T$280,15)</f>
        <v>80.5</v>
      </c>
      <c r="P2156" s="84">
        <f>VLOOKUP($A$2155,Raport2!$B$8:$T$280,16)</f>
        <v>81</v>
      </c>
      <c r="Q2156" s="84">
        <f>VLOOKUP($A$2155,Raport2!$B$8:$T$280,17)</f>
        <v>80</v>
      </c>
      <c r="R2156" s="84">
        <f>VLOOKUP($A$2155,Raport2!$B$8:$T$280,18)</f>
        <v>85</v>
      </c>
      <c r="S2156" s="38">
        <f t="shared" si="1188"/>
        <v>1228.5</v>
      </c>
      <c r="T2156" s="38">
        <f t="shared" si="1189"/>
        <v>81.900000000000006</v>
      </c>
      <c r="U2156" s="375"/>
      <c r="V2156" s="340"/>
    </row>
    <row r="2157" spans="1:22" ht="15" customHeight="1">
      <c r="A2157" s="361"/>
      <c r="B2157" s="342" t="str">
        <f>VLOOKUP($A$2155,PresensiMIPA!$A$7:$W$360,7)</f>
        <v>ALI AKBAR NAFIS</v>
      </c>
      <c r="C2157" s="35" t="s">
        <v>22</v>
      </c>
      <c r="D2157" s="84">
        <f>VLOOKUP($A$2155,Raport3!$B$8:$T$280,4)</f>
        <v>85.5</v>
      </c>
      <c r="E2157" s="84">
        <f>VLOOKUP($A$2155,Raport3!$B$8:$T$280,5)</f>
        <v>85</v>
      </c>
      <c r="F2157" s="84">
        <f>VLOOKUP($A$2155,Raport3!$B$8:$T$280,6)</f>
        <v>84</v>
      </c>
      <c r="G2157" s="84">
        <f>VLOOKUP($A$2155,Raport3!$B$8:$T$280,7)</f>
        <v>82.5</v>
      </c>
      <c r="H2157" s="84">
        <f>VLOOKUP($A$2155,Raport3!$B$8:$T$280,8)</f>
        <v>87</v>
      </c>
      <c r="I2157" s="84">
        <f>VLOOKUP($A$2155,Raport3!$B$8:$T$280,9)</f>
        <v>86.5</v>
      </c>
      <c r="J2157" s="84">
        <f>VLOOKUP($A$2155,Raport3!$B$8:$T$280,10)</f>
        <v>84.5</v>
      </c>
      <c r="K2157" s="84">
        <f>VLOOKUP($A$2155,Raport3!$B$8:$T$280,11)</f>
        <v>86</v>
      </c>
      <c r="L2157" s="84">
        <f>VLOOKUP($A$2155,Raport3!$B$8:$T$280,12)</f>
        <v>80</v>
      </c>
      <c r="M2157" s="84">
        <f>VLOOKUP($A$2155,Raport3!$B$8:$T$280,13)</f>
        <v>84</v>
      </c>
      <c r="N2157" s="84">
        <f>VLOOKUP($A$2155,Raport3!$B$8:$T$280,14)</f>
        <v>84</v>
      </c>
      <c r="O2157" s="84">
        <f>VLOOKUP($A$2155,Raport3!$B$8:$T$280,15)</f>
        <v>83.5</v>
      </c>
      <c r="P2157" s="84">
        <f>VLOOKUP($A$2155,Raport3!$B$8:$T$280,16)</f>
        <v>85</v>
      </c>
      <c r="Q2157" s="84">
        <f>VLOOKUP($A$2155,Raport3!$B$8:$T$280,17)</f>
        <v>81.5</v>
      </c>
      <c r="R2157" s="84">
        <f>VLOOKUP($A$2155,Raport3!$B$8:$T$280,18)</f>
        <v>84</v>
      </c>
      <c r="S2157" s="38">
        <f t="shared" si="1188"/>
        <v>1263</v>
      </c>
      <c r="T2157" s="38">
        <f t="shared" si="1189"/>
        <v>84.2</v>
      </c>
      <c r="U2157" s="375"/>
      <c r="V2157" s="340"/>
    </row>
    <row r="2158" spans="1:22" ht="15" customHeight="1">
      <c r="A2158" s="361"/>
      <c r="B2158" s="342"/>
      <c r="C2158" s="35" t="s">
        <v>23</v>
      </c>
      <c r="D2158" s="84">
        <f>VLOOKUP($A$2155,Raport4!$B$8:$T$255,4)</f>
        <v>86</v>
      </c>
      <c r="E2158" s="84">
        <f>VLOOKUP($A$2155,Raport4!$B$8:$T$255,5)</f>
        <v>87</v>
      </c>
      <c r="F2158" s="84">
        <f>VLOOKUP($A$2155,Raport4!$B$8:$T$255,6)</f>
        <v>84.5</v>
      </c>
      <c r="G2158" s="84">
        <f>VLOOKUP($A$2155,Raport4!$B$8:$T$255,7)</f>
        <v>83</v>
      </c>
      <c r="H2158" s="84">
        <f>VLOOKUP($A$2155,Raport4!$B$8:$T$255,8)</f>
        <v>88</v>
      </c>
      <c r="I2158" s="84">
        <f>VLOOKUP($A$2155,Raport4!$B$8:$T$255,9)</f>
        <v>86.5</v>
      </c>
      <c r="J2158" s="84">
        <f>VLOOKUP($A$2155,Raport4!$B$8:$T$255,10)</f>
        <v>90</v>
      </c>
      <c r="K2158" s="84">
        <f>VLOOKUP($A$2155,Raport4!$B$8:$T$255,11)</f>
        <v>85</v>
      </c>
      <c r="L2158" s="84">
        <f>VLOOKUP($A$2155,Raport4!$B$8:$T$255,12)</f>
        <v>89</v>
      </c>
      <c r="M2158" s="84">
        <f>VLOOKUP($A$2155,Raport4!$B$8:$T$255,12)</f>
        <v>89</v>
      </c>
      <c r="N2158" s="84">
        <f>VLOOKUP($A$2155,Raport4!$B$8:$T$255,14)</f>
        <v>88.5</v>
      </c>
      <c r="O2158" s="84">
        <f>VLOOKUP($A$2155,Raport4!$B$8:$T$255,15)</f>
        <v>85</v>
      </c>
      <c r="P2158" s="84">
        <f>VLOOKUP($A$2155,Raport4!$B$8:$T$255,16)</f>
        <v>87.5</v>
      </c>
      <c r="Q2158" s="84">
        <f>VLOOKUP($A$2155,Raport4!$B$8:$T$255,17)</f>
        <v>81</v>
      </c>
      <c r="R2158" s="84">
        <f>VLOOKUP($A$2155,Raport4!$B$8:$T$255,18)</f>
        <v>86.5</v>
      </c>
      <c r="S2158" s="38">
        <f t="shared" si="1188"/>
        <v>1296.5</v>
      </c>
      <c r="T2158" s="38">
        <f t="shared" si="1189"/>
        <v>86.43</v>
      </c>
      <c r="U2158" s="375"/>
      <c r="V2158" s="340"/>
    </row>
    <row r="2159" spans="1:22" ht="15" customHeight="1">
      <c r="A2159" s="361"/>
      <c r="B2159" s="77" t="str">
        <f>VLOOKUP($A$2155,PresensiMIPA!$A$7:$W$360,4)</f>
        <v>3526021206040001</v>
      </c>
      <c r="C2159" s="35" t="s">
        <v>24</v>
      </c>
      <c r="D2159" s="84">
        <f>VLOOKUP($A$2155,Raport5!$B$8:$T$280,4)</f>
        <v>86</v>
      </c>
      <c r="E2159" s="84">
        <f>VLOOKUP($A$2155,Raport5!$B$8:$T$280,5)</f>
        <v>89</v>
      </c>
      <c r="F2159" s="84">
        <f>VLOOKUP($A$2155,Raport5!$B$8:$T$280,6)</f>
        <v>88</v>
      </c>
      <c r="G2159" s="84">
        <f>VLOOKUP($A$2155,Raport5!$B$8:$T$280,7)</f>
        <v>85</v>
      </c>
      <c r="H2159" s="84">
        <f>VLOOKUP($A$2155,Raport5!$B$8:$T$280,8)</f>
        <v>90.5</v>
      </c>
      <c r="I2159" s="84">
        <f>VLOOKUP($A$2155,Raport5!$B$8:$T$280,9)</f>
        <v>86.5</v>
      </c>
      <c r="J2159" s="84">
        <f>VLOOKUP($A$2155,Raport5!$B$8:$T$280,10)</f>
        <v>91.5</v>
      </c>
      <c r="K2159" s="84">
        <f>VLOOKUP($A$2155,Raport5!$B$8:$T$280,11)</f>
        <v>87.5</v>
      </c>
      <c r="L2159" s="84">
        <f>VLOOKUP($A$2155,Raport5!$B$8:$T$280,12)</f>
        <v>90</v>
      </c>
      <c r="M2159" s="84">
        <f>VLOOKUP($A$2155,Raport5!$B$8:$T$280,13)</f>
        <v>88</v>
      </c>
      <c r="N2159" s="84">
        <f>VLOOKUP($A$2155,Raport5!$B$8:$T$280,14)</f>
        <v>86.5</v>
      </c>
      <c r="O2159" s="84">
        <f>VLOOKUP($A$2155,Raport5!$B$8:$T$280,15)</f>
        <v>83</v>
      </c>
      <c r="P2159" s="84">
        <f>VLOOKUP($A$2155,Raport5!$B$8:$T$280,16)</f>
        <v>88.5</v>
      </c>
      <c r="Q2159" s="84">
        <f>VLOOKUP($A$2155,Raport5!$B$8:$T$280,17)</f>
        <v>83</v>
      </c>
      <c r="R2159" s="84">
        <f>VLOOKUP($A$2155,Raport5!$B$8:$T$280,18)</f>
        <v>87.5</v>
      </c>
      <c r="S2159" s="38">
        <f t="shared" si="1188"/>
        <v>1310.5</v>
      </c>
      <c r="T2159" s="38">
        <f t="shared" si="1189"/>
        <v>87.37</v>
      </c>
      <c r="U2159" s="375"/>
      <c r="V2159" s="340"/>
    </row>
    <row r="2160" spans="1:22" ht="15" customHeight="1">
      <c r="A2160" s="361"/>
      <c r="B2160" s="78">
        <f>VLOOKUP($A$2155,PresensiMIPA!$A$7:$W$360,2)</f>
        <v>12156</v>
      </c>
      <c r="C2160" s="35" t="s">
        <v>67</v>
      </c>
      <c r="D2160" s="84">
        <f>VLOOKUP($A$2155,Raport6!$B$8:$T$280,4)</f>
        <v>91</v>
      </c>
      <c r="E2160" s="84">
        <f>VLOOKUP($A$2155,Raport6!$B$8:$T$280,5)</f>
        <v>91</v>
      </c>
      <c r="F2160" s="84">
        <f>VLOOKUP($A$2155,Raport6!$B$8:$T$280,6)</f>
        <v>90.5</v>
      </c>
      <c r="G2160" s="84">
        <f>VLOOKUP($A$2155,Raport6!$B$8:$T$280,7)</f>
        <v>88.5</v>
      </c>
      <c r="H2160" s="84">
        <f>VLOOKUP($A$2155,Raport6!$B$8:$T$280,8)</f>
        <v>93</v>
      </c>
      <c r="I2160" s="84">
        <f>VLOOKUP($A$2155,Raport6!$B$8:$T$280,9)</f>
        <v>87</v>
      </c>
      <c r="J2160" s="84">
        <f>VLOOKUP($A$2155,Raport6!$B$8:$T$280,10)</f>
        <v>94</v>
      </c>
      <c r="K2160" s="84">
        <f>VLOOKUP($A$2155,Raport6!$B$8:$T$280,11)</f>
        <v>92</v>
      </c>
      <c r="L2160" s="84">
        <f>VLOOKUP($A$2155,Raport6!$B$8:$T$280,12)</f>
        <v>91.5</v>
      </c>
      <c r="M2160" s="84">
        <f>VLOOKUP($A$2155,Raport6!$B$8:$T$280,13)</f>
        <v>92</v>
      </c>
      <c r="N2160" s="84">
        <f>VLOOKUP($A$2155,Raport6!$B$8:$T$280,14)</f>
        <v>86.5</v>
      </c>
      <c r="O2160" s="84">
        <f>VLOOKUP($A$2155,Raport6!$B$8:$T$280,15)</f>
        <v>89</v>
      </c>
      <c r="P2160" s="84">
        <f>VLOOKUP($A$2155,Raport6!$B$8:$T$280,16)</f>
        <v>88.5</v>
      </c>
      <c r="Q2160" s="84">
        <f>VLOOKUP($A$2155,Raport6!$B$8:$T$280,17)</f>
        <v>86</v>
      </c>
      <c r="R2160" s="84">
        <f>VLOOKUP($A$2155,Raport6!$B$8:$T$280,18)</f>
        <v>89</v>
      </c>
      <c r="S2160" s="38">
        <f t="shared" si="1188"/>
        <v>1349.5</v>
      </c>
      <c r="T2160" s="38">
        <f t="shared" si="1189"/>
        <v>89.97</v>
      </c>
      <c r="U2160" s="375"/>
      <c r="V2160" s="340"/>
    </row>
    <row r="2161" spans="1:22" ht="15" customHeight="1">
      <c r="A2161" s="361"/>
      <c r="B2161" s="78" t="str">
        <f>VLOOKUP($A$2155,PresensiMIPA!$A$7:$W$360,3)</f>
        <v>0048123884</v>
      </c>
      <c r="C2161" s="28" t="s">
        <v>21</v>
      </c>
      <c r="D2161" s="40">
        <f t="shared" ref="D2161:S2161" si="1190">ROUND(((D2155+D2156+D2157+D2158+D2159+D2160)/6),2)</f>
        <v>84.42</v>
      </c>
      <c r="E2161" s="40">
        <f t="shared" si="1190"/>
        <v>85.5</v>
      </c>
      <c r="F2161" s="40">
        <f t="shared" si="1190"/>
        <v>84.75</v>
      </c>
      <c r="G2161" s="40">
        <f t="shared" si="1190"/>
        <v>82.5</v>
      </c>
      <c r="H2161" s="40">
        <f t="shared" si="1190"/>
        <v>87.67</v>
      </c>
      <c r="I2161" s="40">
        <f t="shared" si="1190"/>
        <v>85.08</v>
      </c>
      <c r="J2161" s="40">
        <f t="shared" si="1190"/>
        <v>87.5</v>
      </c>
      <c r="K2161" s="40">
        <f t="shared" si="1190"/>
        <v>85.75</v>
      </c>
      <c r="L2161" s="40">
        <f t="shared" si="1190"/>
        <v>85.42</v>
      </c>
      <c r="M2161" s="40">
        <f t="shared" ref="M2161" si="1191">ROUND(((M2155+M2156+M2157+M2158+M2159+M2160)/6),2)</f>
        <v>84.25</v>
      </c>
      <c r="N2161" s="40">
        <f t="shared" si="1190"/>
        <v>84.92</v>
      </c>
      <c r="O2161" s="40">
        <f t="shared" si="1190"/>
        <v>83.58</v>
      </c>
      <c r="P2161" s="40">
        <f t="shared" si="1190"/>
        <v>85.08</v>
      </c>
      <c r="Q2161" s="40">
        <f t="shared" si="1190"/>
        <v>81.58</v>
      </c>
      <c r="R2161" s="40">
        <f t="shared" si="1190"/>
        <v>85.25</v>
      </c>
      <c r="S2161" s="39">
        <f t="shared" si="1190"/>
        <v>1273.25</v>
      </c>
      <c r="T2161" s="40">
        <f t="shared" si="1189"/>
        <v>84.88</v>
      </c>
      <c r="U2161" s="375"/>
      <c r="V2161" s="340"/>
    </row>
    <row r="2162" spans="1:22" ht="15" customHeight="1">
      <c r="A2162" s="361"/>
      <c r="B2162" s="78"/>
      <c r="C2162" s="28" t="s">
        <v>206</v>
      </c>
      <c r="D2162" s="79">
        <f>VLOOKUP($A$2155,'Nilai USP'!$B$8:$T$280,4)</f>
        <v>95</v>
      </c>
      <c r="E2162" s="79">
        <f>VLOOKUP($A$2155,'Nilai USP'!$B$8:$T$280,5)</f>
        <v>88.461538461538467</v>
      </c>
      <c r="F2162" s="79">
        <f>VLOOKUP($A$2155,'Nilai USP'!$B$8:$T$280,6)</f>
        <v>92</v>
      </c>
      <c r="G2162" s="79">
        <f>VLOOKUP($A$2155,'Nilai USP'!$B$8:$T$280,7)</f>
        <v>86</v>
      </c>
      <c r="H2162" s="79">
        <f>VLOOKUP($A$2155,'Nilai USP'!$B$8:$T$280,8)</f>
        <v>90</v>
      </c>
      <c r="I2162" s="79">
        <f>VLOOKUP($A$2155,'Nilai USP'!$B$8:$T$280,9)</f>
        <v>96</v>
      </c>
      <c r="J2162" s="79">
        <f>VLOOKUP($A$2155,'Nilai USP'!$B$8:$T$280,10)</f>
        <v>93</v>
      </c>
      <c r="K2162" s="79">
        <f>VLOOKUP($A$2155,'Nilai USP'!$B$8:$T$280,11)</f>
        <v>97</v>
      </c>
      <c r="L2162" s="79">
        <f>VLOOKUP($A$2155,'Nilai USP'!$B$8:$T$280,12)</f>
        <v>86</v>
      </c>
      <c r="M2162" s="79">
        <f>VLOOKUP($A$2155,'Nilai USP'!$B$8:$T$280,13)</f>
        <v>94.705882352941174</v>
      </c>
      <c r="N2162" s="79">
        <f>VLOOKUP($A$2155,'Nilai USP'!$B$8:$T$280,14)</f>
        <v>90</v>
      </c>
      <c r="O2162" s="79">
        <f>VLOOKUP($A$2155,'Nilai USP'!$B$8:$T$280,15)</f>
        <v>83</v>
      </c>
      <c r="P2162" s="79">
        <f>VLOOKUP($A$2155,'Nilai USP'!$B$8:$T$280,16)</f>
        <v>90</v>
      </c>
      <c r="Q2162" s="79">
        <f>VLOOKUP($A$2155,'Nilai USP'!$B$8:$T$280,17)</f>
        <v>86</v>
      </c>
      <c r="R2162" s="79">
        <f>VLOOKUP($A$2155,'Nilai USP'!$B$8:$T$280,18)</f>
        <v>86</v>
      </c>
      <c r="S2162" s="38">
        <f>SUM(D2162:R2162)</f>
        <v>1353.1674208144796</v>
      </c>
      <c r="T2162" s="38">
        <f t="shared" si="1189"/>
        <v>90.21</v>
      </c>
      <c r="U2162" s="375"/>
      <c r="V2162" s="340"/>
    </row>
    <row r="2163" spans="1:22" ht="15" customHeight="1" thickBot="1">
      <c r="A2163" s="362"/>
      <c r="B2163" s="29"/>
      <c r="C2163" s="37" t="s">
        <v>205</v>
      </c>
      <c r="D2163" s="41">
        <f t="shared" ref="D2163:R2163" si="1192">ROUND((D2161*$V$6+D2162*$V$7),0)</f>
        <v>90</v>
      </c>
      <c r="E2163" s="41">
        <f t="shared" si="1192"/>
        <v>87</v>
      </c>
      <c r="F2163" s="41">
        <f t="shared" si="1192"/>
        <v>88</v>
      </c>
      <c r="G2163" s="41">
        <f t="shared" si="1192"/>
        <v>84</v>
      </c>
      <c r="H2163" s="41">
        <f t="shared" si="1192"/>
        <v>89</v>
      </c>
      <c r="I2163" s="41">
        <f t="shared" si="1192"/>
        <v>91</v>
      </c>
      <c r="J2163" s="41">
        <f t="shared" si="1192"/>
        <v>90</v>
      </c>
      <c r="K2163" s="41">
        <f t="shared" si="1192"/>
        <v>91</v>
      </c>
      <c r="L2163" s="41">
        <f t="shared" si="1192"/>
        <v>86</v>
      </c>
      <c r="M2163" s="41">
        <f t="shared" si="1192"/>
        <v>89</v>
      </c>
      <c r="N2163" s="41">
        <f t="shared" si="1192"/>
        <v>87</v>
      </c>
      <c r="O2163" s="41">
        <f t="shared" si="1192"/>
        <v>83</v>
      </c>
      <c r="P2163" s="41">
        <f t="shared" si="1192"/>
        <v>88</v>
      </c>
      <c r="Q2163" s="41">
        <f t="shared" si="1192"/>
        <v>84</v>
      </c>
      <c r="R2163" s="41">
        <f t="shared" si="1192"/>
        <v>86</v>
      </c>
      <c r="S2163" s="41">
        <f>SUM(D2163:R2163)</f>
        <v>1313</v>
      </c>
      <c r="T2163" s="41">
        <f t="shared" si="1189"/>
        <v>87.53</v>
      </c>
      <c r="U2163" s="376"/>
      <c r="V2163" s="341"/>
    </row>
    <row r="2164" spans="1:22" ht="15" customHeight="1" thickTop="1">
      <c r="A2164" s="377">
        <v>240</v>
      </c>
      <c r="B2164" s="26"/>
      <c r="C2164" s="34" t="s">
        <v>34</v>
      </c>
      <c r="D2164" s="83">
        <f>VLOOKUP($A$2164,Raport1!$B$8:$T$280,4)</f>
        <v>74</v>
      </c>
      <c r="E2164" s="83">
        <f>VLOOKUP($A$2164,Raport1!$B$8:$T$280,5)</f>
        <v>76.5</v>
      </c>
      <c r="F2164" s="83">
        <f>VLOOKUP($A$2164,Raport1!$B$8:$T$280,6)</f>
        <v>82.5</v>
      </c>
      <c r="G2164" s="83">
        <f>VLOOKUP($A$2164,Raport1!$B$8:$T$280,7)</f>
        <v>71.5</v>
      </c>
      <c r="H2164" s="83">
        <f>VLOOKUP($A$2164,Raport1!$B$8:$T$280,8)</f>
        <v>75</v>
      </c>
      <c r="I2164" s="83">
        <f>VLOOKUP($A$2164,Raport1!$B$8:$T$280,9)</f>
        <v>77</v>
      </c>
      <c r="J2164" s="83">
        <f>VLOOKUP($A$2164,Raport1!$B$8:$T$280,10)</f>
        <v>85</v>
      </c>
      <c r="K2164" s="83">
        <f>VLOOKUP($A$2164,Raport1!$B$8:$T$280,11)</f>
        <v>80.5</v>
      </c>
      <c r="L2164" s="83">
        <f>VLOOKUP($A$2164,Raport1!$B$8:$T$280,12)</f>
        <v>82</v>
      </c>
      <c r="M2164" s="83">
        <f>VLOOKUP($A$2164,Raport1!$B$8:$T$280,13)</f>
        <v>75</v>
      </c>
      <c r="N2164" s="83">
        <f>VLOOKUP($A$2164,Raport1!$B$8:$T$280,14)</f>
        <v>76</v>
      </c>
      <c r="O2164" s="83">
        <f>VLOOKUP($A$2164,Raport1!$B$8:$T$280,15)</f>
        <v>79</v>
      </c>
      <c r="P2164" s="83">
        <f>VLOOKUP($A$2164,Raport1!$B$8:$T$280,16)</f>
        <v>76.5</v>
      </c>
      <c r="Q2164" s="83">
        <f>VLOOKUP($A$2164,Raport1!$B$8:$T$280,17)</f>
        <v>76</v>
      </c>
      <c r="R2164" s="83">
        <f>VLOOKUP($A$2164,Raport1!$B$8:$T$280,18)</f>
        <v>75</v>
      </c>
      <c r="S2164" s="80">
        <f t="shared" ref="S2164:S2169" si="1193">SUM(D2164:R2164)</f>
        <v>1161.5</v>
      </c>
      <c r="T2164" s="80">
        <f t="shared" ref="T2164:T2227" si="1194">ROUND(S2164/COUNT(D2164:R2164),2)</f>
        <v>77.430000000000007</v>
      </c>
      <c r="U2164" s="337" t="s">
        <v>203</v>
      </c>
      <c r="V2164" s="340" t="s">
        <v>33</v>
      </c>
    </row>
    <row r="2165" spans="1:22" ht="15" customHeight="1">
      <c r="A2165" s="361"/>
      <c r="C2165" s="35" t="s">
        <v>35</v>
      </c>
      <c r="D2165" s="84">
        <f>VLOOKUP($A$2164,Raport2!$B$8:$T$280,4)</f>
        <v>75</v>
      </c>
      <c r="E2165" s="84">
        <f>VLOOKUP($A$2164,Raport2!$B$8:$T$280,5)</f>
        <v>77.5</v>
      </c>
      <c r="F2165" s="84">
        <f>VLOOKUP($A$2164,Raport2!$B$8:$T$280,6)</f>
        <v>84.5</v>
      </c>
      <c r="G2165" s="84">
        <f>VLOOKUP($A$2164,Raport2!$B$8:$T$280,7)</f>
        <v>76.5</v>
      </c>
      <c r="H2165" s="84">
        <f>VLOOKUP($A$2164,Raport2!$B$8:$T$280,8)</f>
        <v>78.5</v>
      </c>
      <c r="I2165" s="84">
        <f>VLOOKUP($A$2164,Raport2!$B$8:$T$280,9)</f>
        <v>81</v>
      </c>
      <c r="J2165" s="84">
        <f>VLOOKUP($A$2164,Raport2!$B$8:$T$280,10)</f>
        <v>86.5</v>
      </c>
      <c r="K2165" s="84">
        <f>VLOOKUP($A$2164,Raport2!$B$8:$T$280,11)</f>
        <v>82</v>
      </c>
      <c r="L2165" s="84">
        <f>VLOOKUP($A$2164,Raport2!$B$8:$T$280,12)</f>
        <v>84</v>
      </c>
      <c r="M2165" s="84">
        <f>VLOOKUP($A$2164,Raport2!$B$8:$T$280,13)</f>
        <v>79</v>
      </c>
      <c r="N2165" s="84">
        <f>VLOOKUP($A$2164,Raport2!$B$8:$T$280,14)</f>
        <v>82.5</v>
      </c>
      <c r="O2165" s="84">
        <f>VLOOKUP($A$2164,Raport2!$B$8:$T$280,15)</f>
        <v>79.5</v>
      </c>
      <c r="P2165" s="84">
        <f>VLOOKUP($A$2164,Raport2!$B$8:$T$280,16)</f>
        <v>79.5</v>
      </c>
      <c r="Q2165" s="84">
        <f>VLOOKUP($A$2164,Raport2!$B$8:$T$280,17)</f>
        <v>80.5</v>
      </c>
      <c r="R2165" s="84">
        <f>VLOOKUP($A$2164,Raport2!$B$8:$T$280,18)</f>
        <v>83</v>
      </c>
      <c r="S2165" s="38">
        <f t="shared" si="1193"/>
        <v>1209.5</v>
      </c>
      <c r="T2165" s="38">
        <f t="shared" si="1194"/>
        <v>80.63</v>
      </c>
      <c r="U2165" s="375"/>
      <c r="V2165" s="340"/>
    </row>
    <row r="2166" spans="1:22" ht="15" customHeight="1">
      <c r="A2166" s="361"/>
      <c r="B2166" s="85" t="str">
        <f>VLOOKUP($A$2164,PresensiMIPA!$A$7:$W$360,7)</f>
        <v>ANGGIA FELYSA PUTRI</v>
      </c>
      <c r="C2166" s="35" t="s">
        <v>22</v>
      </c>
      <c r="D2166" s="84">
        <f>VLOOKUP($A$2164,Raport3!$B$8:$T$280,4)</f>
        <v>78</v>
      </c>
      <c r="E2166" s="84">
        <f>VLOOKUP($A$2164,Raport3!$B$8:$T$280,5)</f>
        <v>79</v>
      </c>
      <c r="F2166" s="84">
        <f>VLOOKUP($A$2164,Raport3!$B$8:$T$280,6)</f>
        <v>82.5</v>
      </c>
      <c r="G2166" s="84">
        <f>VLOOKUP($A$2164,Raport3!$B$8:$T$280,7)</f>
        <v>78</v>
      </c>
      <c r="H2166" s="84">
        <f>VLOOKUP($A$2164,Raport3!$B$8:$T$280,8)</f>
        <v>88</v>
      </c>
      <c r="I2166" s="84">
        <f>VLOOKUP($A$2164,Raport3!$B$8:$T$280,9)</f>
        <v>85</v>
      </c>
      <c r="J2166" s="84">
        <f>VLOOKUP($A$2164,Raport3!$B$8:$T$280,10)</f>
        <v>88</v>
      </c>
      <c r="K2166" s="84">
        <f>VLOOKUP($A$2164,Raport3!$B$8:$T$280,11)</f>
        <v>83.5</v>
      </c>
      <c r="L2166" s="84">
        <f>VLOOKUP($A$2164,Raport3!$B$8:$T$280,12)</f>
        <v>80</v>
      </c>
      <c r="M2166" s="84">
        <f>VLOOKUP($A$2164,Raport3!$B$8:$T$280,13)</f>
        <v>84</v>
      </c>
      <c r="N2166" s="84">
        <f>VLOOKUP($A$2164,Raport3!$B$8:$T$280,14)</f>
        <v>83.5</v>
      </c>
      <c r="O2166" s="84">
        <f>VLOOKUP($A$2164,Raport3!$B$8:$T$280,15)</f>
        <v>85.5</v>
      </c>
      <c r="P2166" s="84">
        <f>VLOOKUP($A$2164,Raport3!$B$8:$T$280,16)</f>
        <v>79.5</v>
      </c>
      <c r="Q2166" s="84">
        <f>VLOOKUP($A$2164,Raport3!$B$8:$T$280,17)</f>
        <v>84.5</v>
      </c>
      <c r="R2166" s="84">
        <f>VLOOKUP($A$2164,Raport3!$B$8:$T$280,18)</f>
        <v>82.5</v>
      </c>
      <c r="S2166" s="38">
        <f t="shared" si="1193"/>
        <v>1241.5</v>
      </c>
      <c r="T2166" s="38">
        <f t="shared" si="1194"/>
        <v>82.77</v>
      </c>
      <c r="U2166" s="375"/>
      <c r="V2166" s="340"/>
    </row>
    <row r="2167" spans="1:22" ht="15" customHeight="1">
      <c r="A2167" s="361"/>
      <c r="B2167" s="85"/>
      <c r="C2167" s="35" t="s">
        <v>23</v>
      </c>
      <c r="D2167" s="84">
        <f>VLOOKUP($A$2164,Raport4!$B$8:$T$255,4)</f>
        <v>85</v>
      </c>
      <c r="E2167" s="84">
        <f>VLOOKUP($A$2164,Raport4!$B$8:$T$255,5)</f>
        <v>81</v>
      </c>
      <c r="F2167" s="84">
        <f>VLOOKUP($A$2164,Raport4!$B$8:$T$255,6)</f>
        <v>83</v>
      </c>
      <c r="G2167" s="84">
        <f>VLOOKUP($A$2164,Raport4!$B$8:$T$255,7)</f>
        <v>73</v>
      </c>
      <c r="H2167" s="84">
        <f>VLOOKUP($A$2164,Raport4!$B$8:$T$255,8)</f>
        <v>88</v>
      </c>
      <c r="I2167" s="84">
        <f>VLOOKUP($A$2164,Raport4!$B$8:$T$255,9)</f>
        <v>85</v>
      </c>
      <c r="J2167" s="84">
        <f>VLOOKUP($A$2164,Raport4!$B$8:$T$255,10)</f>
        <v>90</v>
      </c>
      <c r="K2167" s="84">
        <f>VLOOKUP($A$2164,Raport4!$B$8:$T$255,11)</f>
        <v>84</v>
      </c>
      <c r="L2167" s="84">
        <f>VLOOKUP($A$2164,Raport4!$B$8:$T$255,12)</f>
        <v>88.5</v>
      </c>
      <c r="M2167" s="84">
        <f>VLOOKUP($A$2164,Raport4!$B$8:$T$255,12)</f>
        <v>88.5</v>
      </c>
      <c r="N2167" s="84">
        <f>VLOOKUP($A$2164,Raport4!$B$8:$T$255,14)</f>
        <v>88.5</v>
      </c>
      <c r="O2167" s="84">
        <f>VLOOKUP($A$2164,Raport4!$B$8:$T$255,15)</f>
        <v>86.5</v>
      </c>
      <c r="P2167" s="84">
        <f>VLOOKUP($A$2164,Raport4!$B$8:$T$255,16)</f>
        <v>79.5</v>
      </c>
      <c r="Q2167" s="84">
        <f>VLOOKUP($A$2164,Raport4!$B$8:$T$255,17)</f>
        <v>84</v>
      </c>
      <c r="R2167" s="84">
        <f>VLOOKUP($A$2164,Raport4!$B$8:$T$255,18)</f>
        <v>83</v>
      </c>
      <c r="S2167" s="38">
        <f t="shared" si="1193"/>
        <v>1267.5</v>
      </c>
      <c r="T2167" s="38">
        <f t="shared" si="1194"/>
        <v>84.5</v>
      </c>
      <c r="U2167" s="375"/>
      <c r="V2167" s="340"/>
    </row>
    <row r="2168" spans="1:22" ht="15" customHeight="1">
      <c r="A2168" s="361"/>
      <c r="B2168" s="77" t="str">
        <f>VLOOKUP($A$2164,PresensiMIPA!$A$7:$W$360,4)</f>
        <v>3526015908040001</v>
      </c>
      <c r="C2168" s="35" t="s">
        <v>24</v>
      </c>
      <c r="D2168" s="84">
        <f>VLOOKUP($A$2164,Raport5!$B$8:$T$280,4)</f>
        <v>86</v>
      </c>
      <c r="E2168" s="84">
        <f>VLOOKUP($A$2164,Raport5!$B$8:$T$280,5)</f>
        <v>87</v>
      </c>
      <c r="F2168" s="84">
        <f>VLOOKUP($A$2164,Raport5!$B$8:$T$280,6)</f>
        <v>78</v>
      </c>
      <c r="G2168" s="84">
        <f>VLOOKUP($A$2164,Raport5!$B$8:$T$280,7)</f>
        <v>79.5</v>
      </c>
      <c r="H2168" s="84">
        <f>VLOOKUP($A$2164,Raport5!$B$8:$T$280,8)</f>
        <v>85</v>
      </c>
      <c r="I2168" s="84">
        <f>VLOOKUP($A$2164,Raport5!$B$8:$T$280,9)</f>
        <v>85.5</v>
      </c>
      <c r="J2168" s="84">
        <f>VLOOKUP($A$2164,Raport5!$B$8:$T$280,10)</f>
        <v>92.5</v>
      </c>
      <c r="K2168" s="84">
        <f>VLOOKUP($A$2164,Raport5!$B$8:$T$280,11)</f>
        <v>88</v>
      </c>
      <c r="L2168" s="84">
        <f>VLOOKUP($A$2164,Raport5!$B$8:$T$280,12)</f>
        <v>88.5</v>
      </c>
      <c r="M2168" s="84">
        <f>VLOOKUP($A$2164,Raport5!$B$8:$T$280,13)</f>
        <v>88</v>
      </c>
      <c r="N2168" s="84">
        <f>VLOOKUP($A$2164,Raport5!$B$8:$T$280,14)</f>
        <v>88</v>
      </c>
      <c r="O2168" s="84">
        <f>VLOOKUP($A$2164,Raport5!$B$8:$T$280,15)</f>
        <v>82.5</v>
      </c>
      <c r="P2168" s="84">
        <f>VLOOKUP($A$2164,Raport5!$B$8:$T$280,16)</f>
        <v>79.5</v>
      </c>
      <c r="Q2168" s="84">
        <f>VLOOKUP($A$2164,Raport5!$B$8:$T$280,17)</f>
        <v>84</v>
      </c>
      <c r="R2168" s="84">
        <f>VLOOKUP($A$2164,Raport5!$B$8:$T$280,18)</f>
        <v>87.5</v>
      </c>
      <c r="S2168" s="38">
        <f t="shared" si="1193"/>
        <v>1279.5</v>
      </c>
      <c r="T2168" s="38">
        <f t="shared" si="1194"/>
        <v>85.3</v>
      </c>
      <c r="U2168" s="375"/>
      <c r="V2168" s="340"/>
    </row>
    <row r="2169" spans="1:22" ht="15" customHeight="1">
      <c r="A2169" s="361"/>
      <c r="B2169" s="78">
        <f>VLOOKUP($A$2164,PresensiMIPA!$A$7:$W$360,2)</f>
        <v>12175</v>
      </c>
      <c r="C2169" s="35" t="s">
        <v>67</v>
      </c>
      <c r="D2169" s="84">
        <f>VLOOKUP($A$2164,Raport6!$B$8:$T$280,4)</f>
        <v>91</v>
      </c>
      <c r="E2169" s="84">
        <f>VLOOKUP($A$2164,Raport6!$B$8:$T$280,5)</f>
        <v>88.5</v>
      </c>
      <c r="F2169" s="84">
        <f>VLOOKUP($A$2164,Raport6!$B$8:$T$280,6)</f>
        <v>80.5</v>
      </c>
      <c r="G2169" s="84">
        <f>VLOOKUP($A$2164,Raport6!$B$8:$T$280,7)</f>
        <v>85.5</v>
      </c>
      <c r="H2169" s="84">
        <f>VLOOKUP($A$2164,Raport6!$B$8:$T$280,8)</f>
        <v>89</v>
      </c>
      <c r="I2169" s="84">
        <f>VLOOKUP($A$2164,Raport6!$B$8:$T$280,9)</f>
        <v>85.5</v>
      </c>
      <c r="J2169" s="84">
        <f>VLOOKUP($A$2164,Raport6!$B$8:$T$280,10)</f>
        <v>94.5</v>
      </c>
      <c r="K2169" s="84">
        <f>VLOOKUP($A$2164,Raport6!$B$8:$T$280,11)</f>
        <v>93</v>
      </c>
      <c r="L2169" s="84">
        <f>VLOOKUP($A$2164,Raport6!$B$8:$T$280,12)</f>
        <v>90</v>
      </c>
      <c r="M2169" s="84">
        <f>VLOOKUP($A$2164,Raport6!$B$8:$T$280,13)</f>
        <v>92</v>
      </c>
      <c r="N2169" s="84">
        <f>VLOOKUP($A$2164,Raport6!$B$8:$T$280,14)</f>
        <v>86</v>
      </c>
      <c r="O2169" s="84">
        <f>VLOOKUP($A$2164,Raport6!$B$8:$T$280,15)</f>
        <v>90</v>
      </c>
      <c r="P2169" s="84">
        <f>VLOOKUP($A$2164,Raport6!$B$8:$T$280,16)</f>
        <v>79.5</v>
      </c>
      <c r="Q2169" s="84">
        <f>VLOOKUP($A$2164,Raport6!$B$8:$T$280,17)</f>
        <v>87</v>
      </c>
      <c r="R2169" s="84">
        <f>VLOOKUP($A$2164,Raport6!$B$8:$T$280,18)</f>
        <v>89</v>
      </c>
      <c r="S2169" s="38">
        <f t="shared" si="1193"/>
        <v>1321</v>
      </c>
      <c r="T2169" s="38">
        <f t="shared" si="1194"/>
        <v>88.07</v>
      </c>
      <c r="U2169" s="375"/>
      <c r="V2169" s="340"/>
    </row>
    <row r="2170" spans="1:22" ht="15" customHeight="1">
      <c r="A2170" s="361"/>
      <c r="B2170" s="78" t="str">
        <f>VLOOKUP($A$2164,PresensiMIPA!$A$7:$W$360,3)</f>
        <v>0048765788</v>
      </c>
      <c r="C2170" s="28" t="s">
        <v>21</v>
      </c>
      <c r="D2170" s="40">
        <f t="shared" ref="D2170:S2170" si="1195">ROUND(((D2164+D2165+D2166+D2167+D2168+D2169)/6),2)</f>
        <v>81.5</v>
      </c>
      <c r="E2170" s="40">
        <f t="shared" si="1195"/>
        <v>81.58</v>
      </c>
      <c r="F2170" s="40">
        <f t="shared" si="1195"/>
        <v>81.83</v>
      </c>
      <c r="G2170" s="40">
        <f t="shared" si="1195"/>
        <v>77.33</v>
      </c>
      <c r="H2170" s="40">
        <f t="shared" si="1195"/>
        <v>83.92</v>
      </c>
      <c r="I2170" s="40">
        <f t="shared" si="1195"/>
        <v>83.17</v>
      </c>
      <c r="J2170" s="40">
        <f t="shared" si="1195"/>
        <v>89.42</v>
      </c>
      <c r="K2170" s="40">
        <f t="shared" si="1195"/>
        <v>85.17</v>
      </c>
      <c r="L2170" s="40">
        <f t="shared" si="1195"/>
        <v>85.5</v>
      </c>
      <c r="M2170" s="40">
        <f t="shared" ref="M2170" si="1196">ROUND(((M2164+M2165+M2166+M2167+M2168+M2169)/6),2)</f>
        <v>84.42</v>
      </c>
      <c r="N2170" s="40">
        <f t="shared" si="1195"/>
        <v>84.08</v>
      </c>
      <c r="O2170" s="40">
        <f t="shared" si="1195"/>
        <v>83.83</v>
      </c>
      <c r="P2170" s="40">
        <f t="shared" si="1195"/>
        <v>79</v>
      </c>
      <c r="Q2170" s="40">
        <f t="shared" si="1195"/>
        <v>82.67</v>
      </c>
      <c r="R2170" s="40">
        <f t="shared" si="1195"/>
        <v>83.33</v>
      </c>
      <c r="S2170" s="39">
        <f t="shared" si="1195"/>
        <v>1246.75</v>
      </c>
      <c r="T2170" s="40">
        <f t="shared" si="1194"/>
        <v>83.12</v>
      </c>
      <c r="U2170" s="375"/>
      <c r="V2170" s="340"/>
    </row>
    <row r="2171" spans="1:22" ht="15" customHeight="1">
      <c r="A2171" s="361"/>
      <c r="C2171" s="28" t="s">
        <v>206</v>
      </c>
      <c r="D2171" s="79">
        <f>VLOOKUP($A$2164,'Nilai USP'!$B$8:$T$280,4)</f>
        <v>90</v>
      </c>
      <c r="E2171" s="79">
        <f>VLOOKUP($A$2164,'Nilai USP'!$B$8:$T$280,5)</f>
        <v>87.692307692307693</v>
      </c>
      <c r="F2171" s="79">
        <f>VLOOKUP($A$2164,'Nilai USP'!$B$8:$T$280,6)</f>
        <v>86</v>
      </c>
      <c r="G2171" s="79">
        <f>VLOOKUP($A$2164,'Nilai USP'!$B$8:$T$280,7)</f>
        <v>86</v>
      </c>
      <c r="H2171" s="79">
        <f>VLOOKUP($A$2164,'Nilai USP'!$B$8:$T$280,8)</f>
        <v>86</v>
      </c>
      <c r="I2171" s="79">
        <f>VLOOKUP($A$2164,'Nilai USP'!$B$8:$T$280,9)</f>
        <v>95</v>
      </c>
      <c r="J2171" s="79">
        <f>VLOOKUP($A$2164,'Nilai USP'!$B$8:$T$280,10)</f>
        <v>96</v>
      </c>
      <c r="K2171" s="79">
        <f>VLOOKUP($A$2164,'Nilai USP'!$B$8:$T$280,11)</f>
        <v>93</v>
      </c>
      <c r="L2171" s="79">
        <f>VLOOKUP($A$2164,'Nilai USP'!$B$8:$T$280,12)</f>
        <v>85</v>
      </c>
      <c r="M2171" s="79">
        <f>VLOOKUP($A$2164,'Nilai USP'!$B$8:$T$280,13)</f>
        <v>100</v>
      </c>
      <c r="N2171" s="79">
        <f>VLOOKUP($A$2164,'Nilai USP'!$B$8:$T$280,14)</f>
        <v>90</v>
      </c>
      <c r="O2171" s="79">
        <f>VLOOKUP($A$2164,'Nilai USP'!$B$8:$T$280,15)</f>
        <v>90</v>
      </c>
      <c r="P2171" s="79">
        <f>VLOOKUP($A$2164,'Nilai USP'!$B$8:$T$280,16)</f>
        <v>76</v>
      </c>
      <c r="Q2171" s="79">
        <f>VLOOKUP($A$2164,'Nilai USP'!$B$8:$T$280,17)</f>
        <v>80</v>
      </c>
      <c r="R2171" s="79">
        <f>VLOOKUP($A$2164,'Nilai USP'!$B$8:$T$280,18)</f>
        <v>88</v>
      </c>
      <c r="S2171" s="38">
        <f>SUM(D2171:R2171)</f>
        <v>1328.6923076923076</v>
      </c>
      <c r="T2171" s="38">
        <f t="shared" si="1194"/>
        <v>88.58</v>
      </c>
      <c r="U2171" s="375"/>
      <c r="V2171" s="340"/>
    </row>
    <row r="2172" spans="1:22" ht="15" customHeight="1" thickBot="1">
      <c r="A2172" s="362"/>
      <c r="B2172" s="29"/>
      <c r="C2172" s="37" t="s">
        <v>205</v>
      </c>
      <c r="D2172" s="41">
        <f t="shared" ref="D2172:R2172" si="1197">ROUND((D2170*$V$6+D2171*$V$7),0)</f>
        <v>86</v>
      </c>
      <c r="E2172" s="41">
        <f t="shared" si="1197"/>
        <v>85</v>
      </c>
      <c r="F2172" s="41">
        <f t="shared" si="1197"/>
        <v>84</v>
      </c>
      <c r="G2172" s="41">
        <f t="shared" si="1197"/>
        <v>82</v>
      </c>
      <c r="H2172" s="41">
        <f t="shared" si="1197"/>
        <v>85</v>
      </c>
      <c r="I2172" s="41">
        <f t="shared" si="1197"/>
        <v>89</v>
      </c>
      <c r="J2172" s="41">
        <f t="shared" si="1197"/>
        <v>93</v>
      </c>
      <c r="K2172" s="41">
        <f t="shared" si="1197"/>
        <v>89</v>
      </c>
      <c r="L2172" s="41">
        <f t="shared" si="1197"/>
        <v>85</v>
      </c>
      <c r="M2172" s="41">
        <f t="shared" si="1197"/>
        <v>92</v>
      </c>
      <c r="N2172" s="41">
        <f t="shared" si="1197"/>
        <v>87</v>
      </c>
      <c r="O2172" s="41">
        <f t="shared" si="1197"/>
        <v>87</v>
      </c>
      <c r="P2172" s="41">
        <f t="shared" si="1197"/>
        <v>78</v>
      </c>
      <c r="Q2172" s="41">
        <f t="shared" si="1197"/>
        <v>81</v>
      </c>
      <c r="R2172" s="41">
        <f t="shared" si="1197"/>
        <v>86</v>
      </c>
      <c r="S2172" s="41">
        <f>SUM(D2172:R2172)</f>
        <v>1289</v>
      </c>
      <c r="T2172" s="41">
        <f t="shared" si="1194"/>
        <v>85.93</v>
      </c>
      <c r="U2172" s="376"/>
      <c r="V2172" s="341"/>
    </row>
    <row r="2173" spans="1:22" ht="15" customHeight="1" thickTop="1">
      <c r="A2173" s="377">
        <v>241</v>
      </c>
      <c r="B2173" s="26"/>
      <c r="C2173" s="34" t="s">
        <v>34</v>
      </c>
      <c r="D2173" s="83">
        <f>VLOOKUP($A$2173,Raport1!$B$8:$T$280,4)</f>
        <v>75.5</v>
      </c>
      <c r="E2173" s="83">
        <f>VLOOKUP($A$2173,Raport1!$B$8:$T$280,5)</f>
        <v>73</v>
      </c>
      <c r="F2173" s="83">
        <f>VLOOKUP($A$2173,Raport1!$B$8:$T$280,6)</f>
        <v>76</v>
      </c>
      <c r="G2173" s="83">
        <f>VLOOKUP($A$2173,Raport1!$B$8:$T$280,7)</f>
        <v>70</v>
      </c>
      <c r="H2173" s="83">
        <f>VLOOKUP($A$2173,Raport1!$B$8:$T$280,8)</f>
        <v>71</v>
      </c>
      <c r="I2173" s="83">
        <f>VLOOKUP($A$2173,Raport1!$B$8:$T$280,9)</f>
        <v>77</v>
      </c>
      <c r="J2173" s="83">
        <f>VLOOKUP($A$2173,Raport1!$B$8:$T$280,10)</f>
        <v>80</v>
      </c>
      <c r="K2173" s="83">
        <f>VLOOKUP($A$2173,Raport1!$B$8:$T$280,11)</f>
        <v>81</v>
      </c>
      <c r="L2173" s="83">
        <f>VLOOKUP($A$2173,Raport1!$B$8:$T$280,12)</f>
        <v>70</v>
      </c>
      <c r="M2173" s="83">
        <f>VLOOKUP($A$2173,Raport1!$B$8:$T$280,13)</f>
        <v>74.5</v>
      </c>
      <c r="N2173" s="83">
        <f>VLOOKUP($A$2173,Raport1!$B$8:$T$280,14)</f>
        <v>77</v>
      </c>
      <c r="O2173" s="83">
        <f>VLOOKUP($A$2173,Raport1!$B$8:$T$280,15)</f>
        <v>75</v>
      </c>
      <c r="P2173" s="83">
        <f>VLOOKUP($A$2173,Raport1!$B$8:$T$280,16)</f>
        <v>71.5</v>
      </c>
      <c r="Q2173" s="83">
        <f>VLOOKUP($A$2173,Raport1!$B$8:$T$280,17)</f>
        <v>70</v>
      </c>
      <c r="R2173" s="83">
        <f>VLOOKUP($A$2173,Raport1!$B$8:$T$280,18)</f>
        <v>74</v>
      </c>
      <c r="S2173" s="80">
        <f t="shared" ref="S2173:S2178" si="1198">SUM(D2173:R2173)</f>
        <v>1115.5</v>
      </c>
      <c r="T2173" s="80">
        <f t="shared" si="1194"/>
        <v>74.37</v>
      </c>
      <c r="U2173" s="337" t="s">
        <v>203</v>
      </c>
      <c r="V2173" s="340" t="s">
        <v>33</v>
      </c>
    </row>
    <row r="2174" spans="1:22" ht="15" customHeight="1">
      <c r="A2174" s="361"/>
      <c r="B2174" s="26"/>
      <c r="C2174" s="35" t="s">
        <v>35</v>
      </c>
      <c r="D2174" s="84">
        <f>VLOOKUP($A$2173,Raport2!$B$8:$T$280,4)</f>
        <v>77.5</v>
      </c>
      <c r="E2174" s="84">
        <f>VLOOKUP($A$2173,Raport2!$B$8:$T$280,5)</f>
        <v>76.5</v>
      </c>
      <c r="F2174" s="84">
        <f>VLOOKUP($A$2173,Raport2!$B$8:$T$280,6)</f>
        <v>79</v>
      </c>
      <c r="G2174" s="84">
        <f>VLOOKUP($A$2173,Raport2!$B$8:$T$280,7)</f>
        <v>74.5</v>
      </c>
      <c r="H2174" s="84">
        <f>VLOOKUP($A$2173,Raport2!$B$8:$T$280,8)</f>
        <v>80</v>
      </c>
      <c r="I2174" s="84">
        <f>VLOOKUP($A$2173,Raport2!$B$8:$T$280,9)</f>
        <v>79</v>
      </c>
      <c r="J2174" s="84">
        <f>VLOOKUP($A$2173,Raport2!$B$8:$T$280,10)</f>
        <v>84</v>
      </c>
      <c r="K2174" s="84">
        <f>VLOOKUP($A$2173,Raport2!$B$8:$T$280,11)</f>
        <v>83</v>
      </c>
      <c r="L2174" s="84">
        <f>VLOOKUP($A$2173,Raport2!$B$8:$T$280,12)</f>
        <v>78.5</v>
      </c>
      <c r="M2174" s="84">
        <f>VLOOKUP($A$2173,Raport2!$B$8:$T$280,13)</f>
        <v>80</v>
      </c>
      <c r="N2174" s="84">
        <f>VLOOKUP($A$2173,Raport2!$B$8:$T$280,14)</f>
        <v>84</v>
      </c>
      <c r="O2174" s="84">
        <f>VLOOKUP($A$2173,Raport2!$B$8:$T$280,15)</f>
        <v>80</v>
      </c>
      <c r="P2174" s="84">
        <f>VLOOKUP($A$2173,Raport2!$B$8:$T$280,16)</f>
        <v>76.5</v>
      </c>
      <c r="Q2174" s="84">
        <f>VLOOKUP($A$2173,Raport2!$B$8:$T$280,17)</f>
        <v>78.5</v>
      </c>
      <c r="R2174" s="84">
        <f>VLOOKUP($A$2173,Raport2!$B$8:$T$280,18)</f>
        <v>78.5</v>
      </c>
      <c r="S2174" s="38">
        <f t="shared" si="1198"/>
        <v>1189.5</v>
      </c>
      <c r="T2174" s="38">
        <f t="shared" si="1194"/>
        <v>79.3</v>
      </c>
      <c r="U2174" s="375"/>
      <c r="V2174" s="340"/>
    </row>
    <row r="2175" spans="1:22" ht="15" customHeight="1">
      <c r="A2175" s="361"/>
      <c r="B2175" s="85" t="str">
        <f>VLOOKUP($A$2173,PresensiMIPA!$A$7:$W$360,7)</f>
        <v>ASYRAF FARIHANIF</v>
      </c>
      <c r="C2175" s="35" t="s">
        <v>22</v>
      </c>
      <c r="D2175" s="84">
        <f>VLOOKUP($A$2173,Raport3!$B$8:$T$280,4)</f>
        <v>77.5</v>
      </c>
      <c r="E2175" s="84">
        <f>VLOOKUP($A$2173,Raport3!$B$8:$T$280,5)</f>
        <v>78</v>
      </c>
      <c r="F2175" s="84">
        <f>VLOOKUP($A$2173,Raport3!$B$8:$T$280,6)</f>
        <v>79.5</v>
      </c>
      <c r="G2175" s="84">
        <f>VLOOKUP($A$2173,Raport3!$B$8:$T$280,7)</f>
        <v>73.5</v>
      </c>
      <c r="H2175" s="84">
        <f>VLOOKUP($A$2173,Raport3!$B$8:$T$280,8)</f>
        <v>87</v>
      </c>
      <c r="I2175" s="84">
        <f>VLOOKUP($A$2173,Raport3!$B$8:$T$280,9)</f>
        <v>84</v>
      </c>
      <c r="J2175" s="84">
        <f>VLOOKUP($A$2173,Raport3!$B$8:$T$280,10)</f>
        <v>84.5</v>
      </c>
      <c r="K2175" s="84">
        <f>VLOOKUP($A$2173,Raport3!$B$8:$T$280,11)</f>
        <v>88</v>
      </c>
      <c r="L2175" s="84">
        <f>VLOOKUP($A$2173,Raport3!$B$8:$T$280,12)</f>
        <v>80.5</v>
      </c>
      <c r="M2175" s="84">
        <f>VLOOKUP($A$2173,Raport3!$B$8:$T$280,13)</f>
        <v>85</v>
      </c>
      <c r="N2175" s="84">
        <f>VLOOKUP($A$2173,Raport3!$B$8:$T$280,14)</f>
        <v>86.5</v>
      </c>
      <c r="O2175" s="84">
        <f>VLOOKUP($A$2173,Raport3!$B$8:$T$280,15)</f>
        <v>82.5</v>
      </c>
      <c r="P2175" s="84">
        <f>VLOOKUP($A$2173,Raport3!$B$8:$T$280,16)</f>
        <v>78.5</v>
      </c>
      <c r="Q2175" s="84">
        <f>VLOOKUP($A$2173,Raport3!$B$8:$T$280,17)</f>
        <v>84.5</v>
      </c>
      <c r="R2175" s="84">
        <f>VLOOKUP($A$2173,Raport3!$B$8:$T$280,18)</f>
        <v>81</v>
      </c>
      <c r="S2175" s="38">
        <f t="shared" si="1198"/>
        <v>1230.5</v>
      </c>
      <c r="T2175" s="38">
        <f t="shared" si="1194"/>
        <v>82.03</v>
      </c>
      <c r="U2175" s="375"/>
      <c r="V2175" s="340"/>
    </row>
    <row r="2176" spans="1:22" ht="15" customHeight="1">
      <c r="A2176" s="361"/>
      <c r="B2176" s="85"/>
      <c r="C2176" s="35" t="s">
        <v>23</v>
      </c>
      <c r="D2176" s="84">
        <f>VLOOKUP($A$2173,Raport4!$B$8:$T$255,4)</f>
        <v>81.5</v>
      </c>
      <c r="E2176" s="84">
        <f>VLOOKUP($A$2173,Raport4!$B$8:$T$255,5)</f>
        <v>82.5</v>
      </c>
      <c r="F2176" s="84">
        <f>VLOOKUP($A$2173,Raport4!$B$8:$T$255,6)</f>
        <v>80</v>
      </c>
      <c r="G2176" s="84">
        <f>VLOOKUP($A$2173,Raport4!$B$8:$T$255,7)</f>
        <v>76</v>
      </c>
      <c r="H2176" s="84">
        <f>VLOOKUP($A$2173,Raport4!$B$8:$T$255,8)</f>
        <v>88</v>
      </c>
      <c r="I2176" s="84">
        <f>VLOOKUP($A$2173,Raport4!$B$8:$T$255,9)</f>
        <v>84</v>
      </c>
      <c r="J2176" s="84">
        <f>VLOOKUP($A$2173,Raport4!$B$8:$T$255,10)</f>
        <v>88</v>
      </c>
      <c r="K2176" s="84">
        <f>VLOOKUP($A$2173,Raport4!$B$8:$T$255,11)</f>
        <v>90</v>
      </c>
      <c r="L2176" s="84">
        <f>VLOOKUP($A$2173,Raport4!$B$8:$T$255,12)</f>
        <v>80.5</v>
      </c>
      <c r="M2176" s="84">
        <f>VLOOKUP($A$2173,Raport4!$B$8:$T$255,12)</f>
        <v>80.5</v>
      </c>
      <c r="N2176" s="84">
        <f>VLOOKUP($A$2173,Raport4!$B$8:$T$255,14)</f>
        <v>88.5</v>
      </c>
      <c r="O2176" s="84">
        <f>VLOOKUP($A$2173,Raport4!$B$8:$T$255,15)</f>
        <v>84</v>
      </c>
      <c r="P2176" s="84">
        <f>VLOOKUP($A$2173,Raport4!$B$8:$T$255,16)</f>
        <v>81.5</v>
      </c>
      <c r="Q2176" s="84">
        <f>VLOOKUP($A$2173,Raport4!$B$8:$T$255,17)</f>
        <v>85</v>
      </c>
      <c r="R2176" s="84">
        <f>VLOOKUP($A$2173,Raport4!$B$8:$T$255,18)</f>
        <v>78.5</v>
      </c>
      <c r="S2176" s="38">
        <f t="shared" si="1198"/>
        <v>1248.5</v>
      </c>
      <c r="T2176" s="38">
        <f t="shared" si="1194"/>
        <v>83.23</v>
      </c>
      <c r="U2176" s="375"/>
      <c r="V2176" s="340"/>
    </row>
    <row r="2177" spans="1:22" ht="15" customHeight="1">
      <c r="A2177" s="361"/>
      <c r="B2177" s="77" t="str">
        <f>VLOOKUP($A$2173,PresensiMIPA!$A$7:$W$360,4)</f>
        <v>3578041904030006</v>
      </c>
      <c r="C2177" s="35" t="s">
        <v>24</v>
      </c>
      <c r="D2177" s="84">
        <f>VLOOKUP($A$2173,Raport5!$B$8:$T$280,4)</f>
        <v>85.5</v>
      </c>
      <c r="E2177" s="84">
        <f>VLOOKUP($A$2173,Raport5!$B$8:$T$280,5)</f>
        <v>85</v>
      </c>
      <c r="F2177" s="84">
        <f>VLOOKUP($A$2173,Raport5!$B$8:$T$280,6)</f>
        <v>75</v>
      </c>
      <c r="G2177" s="84">
        <f>VLOOKUP($A$2173,Raport5!$B$8:$T$280,7)</f>
        <v>80.5</v>
      </c>
      <c r="H2177" s="84">
        <f>VLOOKUP($A$2173,Raport5!$B$8:$T$280,8)</f>
        <v>88</v>
      </c>
      <c r="I2177" s="84">
        <f>VLOOKUP($A$2173,Raport5!$B$8:$T$280,9)</f>
        <v>84.5</v>
      </c>
      <c r="J2177" s="84">
        <f>VLOOKUP($A$2173,Raport5!$B$8:$T$280,10)</f>
        <v>90</v>
      </c>
      <c r="K2177" s="84">
        <f>VLOOKUP($A$2173,Raport5!$B$8:$T$280,11)</f>
        <v>87.5</v>
      </c>
      <c r="L2177" s="84">
        <f>VLOOKUP($A$2173,Raport5!$B$8:$T$280,12)</f>
        <v>88.5</v>
      </c>
      <c r="M2177" s="84">
        <f>VLOOKUP($A$2173,Raport5!$B$8:$T$280,13)</f>
        <v>84</v>
      </c>
      <c r="N2177" s="84">
        <f>VLOOKUP($A$2173,Raport5!$B$8:$T$280,14)</f>
        <v>87</v>
      </c>
      <c r="O2177" s="84">
        <f>VLOOKUP($A$2173,Raport5!$B$8:$T$280,15)</f>
        <v>82.5</v>
      </c>
      <c r="P2177" s="84">
        <f>VLOOKUP($A$2173,Raport5!$B$8:$T$280,16)</f>
        <v>81.5</v>
      </c>
      <c r="Q2177" s="84">
        <f>VLOOKUP($A$2173,Raport5!$B$8:$T$280,17)</f>
        <v>84</v>
      </c>
      <c r="R2177" s="84">
        <f>VLOOKUP($A$2173,Raport5!$B$8:$T$280,18)</f>
        <v>80</v>
      </c>
      <c r="S2177" s="38">
        <f t="shared" si="1198"/>
        <v>1263.5</v>
      </c>
      <c r="T2177" s="38">
        <f t="shared" si="1194"/>
        <v>84.23</v>
      </c>
      <c r="U2177" s="375"/>
      <c r="V2177" s="340"/>
    </row>
    <row r="2178" spans="1:22" ht="15" customHeight="1">
      <c r="A2178" s="361"/>
      <c r="B2178" s="78">
        <f>VLOOKUP($A$2173,PresensiMIPA!$A$7:$W$360,2)</f>
        <v>12187</v>
      </c>
      <c r="C2178" s="35" t="s">
        <v>67</v>
      </c>
      <c r="D2178" s="84">
        <f>VLOOKUP($A$2173,Raport6!$B$8:$T$280,4)</f>
        <v>90.5</v>
      </c>
      <c r="E2178" s="84">
        <f>VLOOKUP($A$2173,Raport6!$B$8:$T$280,5)</f>
        <v>88</v>
      </c>
      <c r="F2178" s="84">
        <f>VLOOKUP($A$2173,Raport6!$B$8:$T$280,6)</f>
        <v>78</v>
      </c>
      <c r="G2178" s="84">
        <f>VLOOKUP($A$2173,Raport6!$B$8:$T$280,7)</f>
        <v>85</v>
      </c>
      <c r="H2178" s="84">
        <f>VLOOKUP($A$2173,Raport6!$B$8:$T$280,8)</f>
        <v>89</v>
      </c>
      <c r="I2178" s="84">
        <f>VLOOKUP($A$2173,Raport6!$B$8:$T$280,9)</f>
        <v>84.5</v>
      </c>
      <c r="J2178" s="84">
        <f>VLOOKUP($A$2173,Raport6!$B$8:$T$280,10)</f>
        <v>93</v>
      </c>
      <c r="K2178" s="84">
        <f>VLOOKUP($A$2173,Raport6!$B$8:$T$280,11)</f>
        <v>92</v>
      </c>
      <c r="L2178" s="84">
        <f>VLOOKUP($A$2173,Raport6!$B$8:$T$280,12)</f>
        <v>90</v>
      </c>
      <c r="M2178" s="84">
        <f>VLOOKUP($A$2173,Raport6!$B$8:$T$280,13)</f>
        <v>88</v>
      </c>
      <c r="N2178" s="84">
        <f>VLOOKUP($A$2173,Raport6!$B$8:$T$280,14)</f>
        <v>85</v>
      </c>
      <c r="O2178" s="84">
        <f>VLOOKUP($A$2173,Raport6!$B$8:$T$280,15)</f>
        <v>88</v>
      </c>
      <c r="P2178" s="84">
        <f>VLOOKUP($A$2173,Raport6!$B$8:$T$280,16)</f>
        <v>81.5</v>
      </c>
      <c r="Q2178" s="84">
        <f>VLOOKUP($A$2173,Raport6!$B$8:$T$280,17)</f>
        <v>87</v>
      </c>
      <c r="R2178" s="84">
        <f>VLOOKUP($A$2173,Raport6!$B$8:$T$280,18)</f>
        <v>81.5</v>
      </c>
      <c r="S2178" s="38">
        <f t="shared" si="1198"/>
        <v>1301</v>
      </c>
      <c r="T2178" s="38">
        <f t="shared" si="1194"/>
        <v>86.73</v>
      </c>
      <c r="U2178" s="375"/>
      <c r="V2178" s="340"/>
    </row>
    <row r="2179" spans="1:22" ht="15" customHeight="1">
      <c r="A2179" s="361"/>
      <c r="B2179" s="78" t="str">
        <f>VLOOKUP($A$2173,PresensiMIPA!$A$7:$W$360,3)</f>
        <v>0039525762</v>
      </c>
      <c r="C2179" s="28" t="s">
        <v>21</v>
      </c>
      <c r="D2179" s="40">
        <f t="shared" ref="D2179:S2179" si="1199">ROUND(((D2173+D2174+D2175+D2176+D2177+D2178)/6),2)</f>
        <v>81.33</v>
      </c>
      <c r="E2179" s="40">
        <f t="shared" si="1199"/>
        <v>80.5</v>
      </c>
      <c r="F2179" s="40">
        <f t="shared" si="1199"/>
        <v>77.92</v>
      </c>
      <c r="G2179" s="40">
        <f t="shared" si="1199"/>
        <v>76.58</v>
      </c>
      <c r="H2179" s="40">
        <f t="shared" si="1199"/>
        <v>83.83</v>
      </c>
      <c r="I2179" s="40">
        <f t="shared" si="1199"/>
        <v>82.17</v>
      </c>
      <c r="J2179" s="40">
        <f t="shared" si="1199"/>
        <v>86.58</v>
      </c>
      <c r="K2179" s="40">
        <f t="shared" si="1199"/>
        <v>86.92</v>
      </c>
      <c r="L2179" s="40">
        <f t="shared" si="1199"/>
        <v>81.33</v>
      </c>
      <c r="M2179" s="40">
        <f t="shared" ref="M2179" si="1200">ROUND(((M2173+M2174+M2175+M2176+M2177+M2178)/6),2)</f>
        <v>82</v>
      </c>
      <c r="N2179" s="40">
        <f t="shared" si="1199"/>
        <v>84.67</v>
      </c>
      <c r="O2179" s="40">
        <f t="shared" si="1199"/>
        <v>82</v>
      </c>
      <c r="P2179" s="40">
        <f t="shared" si="1199"/>
        <v>78.5</v>
      </c>
      <c r="Q2179" s="40">
        <f t="shared" si="1199"/>
        <v>81.5</v>
      </c>
      <c r="R2179" s="40">
        <f t="shared" si="1199"/>
        <v>78.92</v>
      </c>
      <c r="S2179" s="39">
        <f t="shared" si="1199"/>
        <v>1224.75</v>
      </c>
      <c r="T2179" s="40">
        <f t="shared" si="1194"/>
        <v>81.650000000000006</v>
      </c>
      <c r="U2179" s="375"/>
      <c r="V2179" s="340"/>
    </row>
    <row r="2180" spans="1:22" ht="15" customHeight="1">
      <c r="A2180" s="361"/>
      <c r="B2180" s="78"/>
      <c r="C2180" s="28" t="s">
        <v>206</v>
      </c>
      <c r="D2180" s="79">
        <f>VLOOKUP($A$2173,'Nilai USP'!$B$8:$T$280,4)</f>
        <v>94</v>
      </c>
      <c r="E2180" s="79">
        <f>VLOOKUP($A$2173,'Nilai USP'!$B$8:$T$280,5)</f>
        <v>83.84615384615384</v>
      </c>
      <c r="F2180" s="79">
        <f>VLOOKUP($A$2173,'Nilai USP'!$B$8:$T$280,6)</f>
        <v>92</v>
      </c>
      <c r="G2180" s="79">
        <f>VLOOKUP($A$2173,'Nilai USP'!$B$8:$T$280,7)</f>
        <v>84</v>
      </c>
      <c r="H2180" s="79">
        <f>VLOOKUP($A$2173,'Nilai USP'!$B$8:$T$280,8)</f>
        <v>86</v>
      </c>
      <c r="I2180" s="79">
        <f>VLOOKUP($A$2173,'Nilai USP'!$B$8:$T$280,9)</f>
        <v>93</v>
      </c>
      <c r="J2180" s="79">
        <f>VLOOKUP($A$2173,'Nilai USP'!$B$8:$T$280,10)</f>
        <v>93</v>
      </c>
      <c r="K2180" s="79">
        <f>VLOOKUP($A$2173,'Nilai USP'!$B$8:$T$280,11)</f>
        <v>95</v>
      </c>
      <c r="L2180" s="79">
        <f>VLOOKUP($A$2173,'Nilai USP'!$B$8:$T$280,12)</f>
        <v>88</v>
      </c>
      <c r="M2180" s="79">
        <f>VLOOKUP($A$2173,'Nilai USP'!$B$8:$T$280,13)</f>
        <v>95.588235294117652</v>
      </c>
      <c r="N2180" s="79">
        <f>VLOOKUP($A$2173,'Nilai USP'!$B$8:$T$280,14)</f>
        <v>77</v>
      </c>
      <c r="O2180" s="79">
        <f>VLOOKUP($A$2173,'Nilai USP'!$B$8:$T$280,15)</f>
        <v>81</v>
      </c>
      <c r="P2180" s="79">
        <f>VLOOKUP($A$2173,'Nilai USP'!$B$8:$T$280,16)</f>
        <v>86</v>
      </c>
      <c r="Q2180" s="79">
        <f>VLOOKUP($A$2173,'Nilai USP'!$B$8:$T$280,17)</f>
        <v>80</v>
      </c>
      <c r="R2180" s="79">
        <f>VLOOKUP($A$2173,'Nilai USP'!$B$8:$T$280,18)</f>
        <v>86</v>
      </c>
      <c r="S2180" s="38">
        <f>SUM(D2180:R2180)</f>
        <v>1314.4343891402714</v>
      </c>
      <c r="T2180" s="38">
        <f t="shared" si="1194"/>
        <v>87.63</v>
      </c>
      <c r="U2180" s="375"/>
      <c r="V2180" s="340"/>
    </row>
    <row r="2181" spans="1:22" ht="15" customHeight="1" thickBot="1">
      <c r="A2181" s="362"/>
      <c r="B2181" s="29"/>
      <c r="C2181" s="37" t="s">
        <v>205</v>
      </c>
      <c r="D2181" s="41">
        <f t="shared" ref="D2181:R2181" si="1201">ROUND((D2179*$V$6+D2180*$V$7),0)</f>
        <v>88</v>
      </c>
      <c r="E2181" s="41">
        <f t="shared" si="1201"/>
        <v>82</v>
      </c>
      <c r="F2181" s="41">
        <f t="shared" si="1201"/>
        <v>85</v>
      </c>
      <c r="G2181" s="41">
        <f t="shared" si="1201"/>
        <v>80</v>
      </c>
      <c r="H2181" s="41">
        <f t="shared" si="1201"/>
        <v>85</v>
      </c>
      <c r="I2181" s="41">
        <f t="shared" si="1201"/>
        <v>88</v>
      </c>
      <c r="J2181" s="41">
        <f t="shared" si="1201"/>
        <v>90</v>
      </c>
      <c r="K2181" s="41">
        <f t="shared" si="1201"/>
        <v>91</v>
      </c>
      <c r="L2181" s="41">
        <f t="shared" si="1201"/>
        <v>85</v>
      </c>
      <c r="M2181" s="41">
        <f t="shared" si="1201"/>
        <v>89</v>
      </c>
      <c r="N2181" s="41">
        <f t="shared" si="1201"/>
        <v>81</v>
      </c>
      <c r="O2181" s="41">
        <f t="shared" si="1201"/>
        <v>82</v>
      </c>
      <c r="P2181" s="41">
        <f t="shared" si="1201"/>
        <v>82</v>
      </c>
      <c r="Q2181" s="41">
        <f t="shared" si="1201"/>
        <v>81</v>
      </c>
      <c r="R2181" s="41">
        <f t="shared" si="1201"/>
        <v>82</v>
      </c>
      <c r="S2181" s="41">
        <f>SUM(D2181:R2181)</f>
        <v>1271</v>
      </c>
      <c r="T2181" s="41">
        <f t="shared" si="1194"/>
        <v>84.73</v>
      </c>
      <c r="U2181" s="376"/>
      <c r="V2181" s="341"/>
    </row>
    <row r="2182" spans="1:22" ht="15" customHeight="1" thickTop="1">
      <c r="A2182" s="377">
        <v>242</v>
      </c>
      <c r="B2182" s="26"/>
      <c r="C2182" s="34" t="s">
        <v>34</v>
      </c>
      <c r="D2182" s="83">
        <f>VLOOKUP($A$2182,Raport1!$B$8:$T$280,4)</f>
        <v>76</v>
      </c>
      <c r="E2182" s="83">
        <f>VLOOKUP($A$2182,Raport1!$B$8:$T$280,5)</f>
        <v>76</v>
      </c>
      <c r="F2182" s="83">
        <f>VLOOKUP($A$2182,Raport1!$B$8:$T$280,6)</f>
        <v>83</v>
      </c>
      <c r="G2182" s="83">
        <f>VLOOKUP($A$2182,Raport1!$B$8:$T$280,7)</f>
        <v>73.5</v>
      </c>
      <c r="H2182" s="83">
        <f>VLOOKUP($A$2182,Raport1!$B$8:$T$280,8)</f>
        <v>78.5</v>
      </c>
      <c r="I2182" s="83">
        <f>VLOOKUP($A$2182,Raport1!$B$8:$T$280,9)</f>
        <v>77.5</v>
      </c>
      <c r="J2182" s="83">
        <f>VLOOKUP($A$2182,Raport1!$B$8:$T$280,10)</f>
        <v>87</v>
      </c>
      <c r="K2182" s="83">
        <f>VLOOKUP($A$2182,Raport1!$B$8:$T$280,11)</f>
        <v>82</v>
      </c>
      <c r="L2182" s="83">
        <f>VLOOKUP($A$2182,Raport1!$B$8:$T$280,12)</f>
        <v>80.5</v>
      </c>
      <c r="M2182" s="83">
        <f>VLOOKUP($A$2182,Raport1!$B$8:$T$280,13)</f>
        <v>76.5</v>
      </c>
      <c r="N2182" s="83">
        <f>VLOOKUP($A$2182,Raport1!$B$8:$T$280,14)</f>
        <v>81.5</v>
      </c>
      <c r="O2182" s="83">
        <f>VLOOKUP($A$2182,Raport1!$B$8:$T$280,15)</f>
        <v>82</v>
      </c>
      <c r="P2182" s="83">
        <f>VLOOKUP($A$2182,Raport1!$B$8:$T$280,16)</f>
        <v>80.5</v>
      </c>
      <c r="Q2182" s="83">
        <f>VLOOKUP($A$2182,Raport1!$B$8:$T$280,17)</f>
        <v>76</v>
      </c>
      <c r="R2182" s="83">
        <f>VLOOKUP($A$2182,Raport1!$B$8:$T$280,18)</f>
        <v>77.5</v>
      </c>
      <c r="S2182" s="80">
        <f t="shared" ref="S2182:S2187" si="1202">SUM(D2182:R2182)</f>
        <v>1188</v>
      </c>
      <c r="T2182" s="80">
        <f t="shared" si="1194"/>
        <v>79.2</v>
      </c>
      <c r="U2182" s="337" t="s">
        <v>203</v>
      </c>
      <c r="V2182" s="340" t="s">
        <v>33</v>
      </c>
    </row>
    <row r="2183" spans="1:22" ht="15" customHeight="1">
      <c r="A2183" s="361"/>
      <c r="B2183" s="26"/>
      <c r="C2183" s="35" t="s">
        <v>35</v>
      </c>
      <c r="D2183" s="84">
        <f>VLOOKUP($A$2182,Raport2!$B$8:$T$280,4)</f>
        <v>78</v>
      </c>
      <c r="E2183" s="84">
        <f>VLOOKUP($A$2182,Raport2!$B$8:$T$280,5)</f>
        <v>80</v>
      </c>
      <c r="F2183" s="84">
        <f>VLOOKUP($A$2182,Raport2!$B$8:$T$280,6)</f>
        <v>85</v>
      </c>
      <c r="G2183" s="84">
        <f>VLOOKUP($A$2182,Raport2!$B$8:$T$280,7)</f>
        <v>79</v>
      </c>
      <c r="H2183" s="84">
        <f>VLOOKUP($A$2182,Raport2!$B$8:$T$280,8)</f>
        <v>84</v>
      </c>
      <c r="I2183" s="84">
        <f>VLOOKUP($A$2182,Raport2!$B$8:$T$280,9)</f>
        <v>81.5</v>
      </c>
      <c r="J2183" s="84">
        <f>VLOOKUP($A$2182,Raport2!$B$8:$T$280,10)</f>
        <v>89</v>
      </c>
      <c r="K2183" s="84">
        <f>VLOOKUP($A$2182,Raport2!$B$8:$T$280,11)</f>
        <v>83.5</v>
      </c>
      <c r="L2183" s="84">
        <f>VLOOKUP($A$2182,Raport2!$B$8:$T$280,12)</f>
        <v>84</v>
      </c>
      <c r="M2183" s="84">
        <f>VLOOKUP($A$2182,Raport2!$B$8:$T$280,13)</f>
        <v>83</v>
      </c>
      <c r="N2183" s="84">
        <f>VLOOKUP($A$2182,Raport2!$B$8:$T$280,14)</f>
        <v>85.5</v>
      </c>
      <c r="O2183" s="84">
        <f>VLOOKUP($A$2182,Raport2!$B$8:$T$280,15)</f>
        <v>82</v>
      </c>
      <c r="P2183" s="84">
        <f>VLOOKUP($A$2182,Raport2!$B$8:$T$280,16)</f>
        <v>81</v>
      </c>
      <c r="Q2183" s="84">
        <f>VLOOKUP($A$2182,Raport2!$B$8:$T$280,17)</f>
        <v>82.5</v>
      </c>
      <c r="R2183" s="84">
        <f>VLOOKUP($A$2182,Raport2!$B$8:$T$280,18)</f>
        <v>84</v>
      </c>
      <c r="S2183" s="38">
        <f t="shared" si="1202"/>
        <v>1242</v>
      </c>
      <c r="T2183" s="38">
        <f t="shared" si="1194"/>
        <v>82.8</v>
      </c>
      <c r="U2183" s="375"/>
      <c r="V2183" s="340"/>
    </row>
    <row r="2184" spans="1:22" ht="15" customHeight="1">
      <c r="A2184" s="361"/>
      <c r="B2184" s="85" t="str">
        <f>VLOOKUP($A$2182,PresensiMIPA!$A$7:$W$360,7)</f>
        <v>AURORA DWI BALBINA</v>
      </c>
      <c r="C2184" s="35" t="s">
        <v>22</v>
      </c>
      <c r="D2184" s="84">
        <f>VLOOKUP($A$2182,Raport3!$B$8:$T$280,4)</f>
        <v>80</v>
      </c>
      <c r="E2184" s="84">
        <f>VLOOKUP($A$2182,Raport3!$B$8:$T$280,5)</f>
        <v>81</v>
      </c>
      <c r="F2184" s="84">
        <f>VLOOKUP($A$2182,Raport3!$B$8:$T$280,6)</f>
        <v>86</v>
      </c>
      <c r="G2184" s="84">
        <f>VLOOKUP($A$2182,Raport3!$B$8:$T$280,7)</f>
        <v>80</v>
      </c>
      <c r="H2184" s="84">
        <f>VLOOKUP($A$2182,Raport3!$B$8:$T$280,8)</f>
        <v>89</v>
      </c>
      <c r="I2184" s="84">
        <f>VLOOKUP($A$2182,Raport3!$B$8:$T$280,9)</f>
        <v>85</v>
      </c>
      <c r="J2184" s="84">
        <f>VLOOKUP($A$2182,Raport3!$B$8:$T$280,10)</f>
        <v>88.5</v>
      </c>
      <c r="K2184" s="84">
        <f>VLOOKUP($A$2182,Raport3!$B$8:$T$280,11)</f>
        <v>86</v>
      </c>
      <c r="L2184" s="84">
        <f>VLOOKUP($A$2182,Raport3!$B$8:$T$280,12)</f>
        <v>85</v>
      </c>
      <c r="M2184" s="84">
        <f>VLOOKUP($A$2182,Raport3!$B$8:$T$280,13)</f>
        <v>87</v>
      </c>
      <c r="N2184" s="84">
        <f>VLOOKUP($A$2182,Raport3!$B$8:$T$280,14)</f>
        <v>86.5</v>
      </c>
      <c r="O2184" s="84">
        <f>VLOOKUP($A$2182,Raport3!$B$8:$T$280,15)</f>
        <v>85.5</v>
      </c>
      <c r="P2184" s="84">
        <f>VLOOKUP($A$2182,Raport3!$B$8:$T$280,16)</f>
        <v>81.5</v>
      </c>
      <c r="Q2184" s="84">
        <f>VLOOKUP($A$2182,Raport3!$B$8:$T$280,17)</f>
        <v>84.5</v>
      </c>
      <c r="R2184" s="84">
        <f>VLOOKUP($A$2182,Raport3!$B$8:$T$280,18)</f>
        <v>83.5</v>
      </c>
      <c r="S2184" s="38">
        <f t="shared" si="1202"/>
        <v>1269</v>
      </c>
      <c r="T2184" s="38">
        <f t="shared" si="1194"/>
        <v>84.6</v>
      </c>
      <c r="U2184" s="375"/>
      <c r="V2184" s="340"/>
    </row>
    <row r="2185" spans="1:22" ht="15" customHeight="1">
      <c r="A2185" s="361"/>
      <c r="B2185" s="85"/>
      <c r="C2185" s="35" t="s">
        <v>23</v>
      </c>
      <c r="D2185" s="84">
        <f>VLOOKUP($A$2182,Raport4!$B$8:$T$255,4)</f>
        <v>87.5</v>
      </c>
      <c r="E2185" s="84">
        <f>VLOOKUP($A$2182,Raport4!$B$8:$T$255,5)</f>
        <v>87</v>
      </c>
      <c r="F2185" s="84">
        <f>VLOOKUP($A$2182,Raport4!$B$8:$T$255,6)</f>
        <v>85.5</v>
      </c>
      <c r="G2185" s="84">
        <f>VLOOKUP($A$2182,Raport4!$B$8:$T$255,7)</f>
        <v>80.5</v>
      </c>
      <c r="H2185" s="84">
        <f>VLOOKUP($A$2182,Raport4!$B$8:$T$255,8)</f>
        <v>89.5</v>
      </c>
      <c r="I2185" s="84">
        <f>VLOOKUP($A$2182,Raport4!$B$8:$T$255,9)</f>
        <v>85</v>
      </c>
      <c r="J2185" s="84">
        <f>VLOOKUP($A$2182,Raport4!$B$8:$T$255,10)</f>
        <v>90.5</v>
      </c>
      <c r="K2185" s="84">
        <f>VLOOKUP($A$2182,Raport4!$B$8:$T$255,11)</f>
        <v>88</v>
      </c>
      <c r="L2185" s="84">
        <f>VLOOKUP($A$2182,Raport4!$B$8:$T$255,12)</f>
        <v>88</v>
      </c>
      <c r="M2185" s="84">
        <f>VLOOKUP($A$2182,Raport4!$B$8:$T$255,12)</f>
        <v>88</v>
      </c>
      <c r="N2185" s="84">
        <f>VLOOKUP($A$2182,Raport4!$B$8:$T$255,14)</f>
        <v>89.5</v>
      </c>
      <c r="O2185" s="84">
        <f>VLOOKUP($A$2182,Raport4!$B$8:$T$255,15)</f>
        <v>87</v>
      </c>
      <c r="P2185" s="84">
        <f>VLOOKUP($A$2182,Raport4!$B$8:$T$255,16)</f>
        <v>86.5</v>
      </c>
      <c r="Q2185" s="84">
        <f>VLOOKUP($A$2182,Raport4!$B$8:$T$255,17)</f>
        <v>84</v>
      </c>
      <c r="R2185" s="84">
        <f>VLOOKUP($A$2182,Raport4!$B$8:$T$255,18)</f>
        <v>83.5</v>
      </c>
      <c r="S2185" s="38">
        <f t="shared" si="1202"/>
        <v>1300</v>
      </c>
      <c r="T2185" s="38">
        <f t="shared" si="1194"/>
        <v>86.67</v>
      </c>
      <c r="U2185" s="375"/>
      <c r="V2185" s="340"/>
    </row>
    <row r="2186" spans="1:22" ht="15" customHeight="1">
      <c r="A2186" s="361"/>
      <c r="B2186" s="77" t="str">
        <f>VLOOKUP($A$2182,PresensiMIPA!$A$7:$W$360,4)</f>
        <v>3526014208030002</v>
      </c>
      <c r="C2186" s="35" t="s">
        <v>24</v>
      </c>
      <c r="D2186" s="84">
        <f>VLOOKUP($A$2182,Raport5!$B$8:$T$280,4)</f>
        <v>87.5</v>
      </c>
      <c r="E2186" s="84">
        <f>VLOOKUP($A$2182,Raport5!$B$8:$T$280,5)</f>
        <v>89.5</v>
      </c>
      <c r="F2186" s="84">
        <f>VLOOKUP($A$2182,Raport5!$B$8:$T$280,6)</f>
        <v>90</v>
      </c>
      <c r="G2186" s="84">
        <f>VLOOKUP($A$2182,Raport5!$B$8:$T$280,7)</f>
        <v>88.5</v>
      </c>
      <c r="H2186" s="84">
        <f>VLOOKUP($A$2182,Raport5!$B$8:$T$280,8)</f>
        <v>92</v>
      </c>
      <c r="I2186" s="84">
        <f>VLOOKUP($A$2182,Raport5!$B$8:$T$280,9)</f>
        <v>85.5</v>
      </c>
      <c r="J2186" s="84">
        <f>VLOOKUP($A$2182,Raport5!$B$8:$T$280,10)</f>
        <v>92.5</v>
      </c>
      <c r="K2186" s="84">
        <f>VLOOKUP($A$2182,Raport5!$B$8:$T$280,11)</f>
        <v>87.5</v>
      </c>
      <c r="L2186" s="84">
        <f>VLOOKUP($A$2182,Raport5!$B$8:$T$280,12)</f>
        <v>93</v>
      </c>
      <c r="M2186" s="84">
        <f>VLOOKUP($A$2182,Raport5!$B$8:$T$280,13)</f>
        <v>88</v>
      </c>
      <c r="N2186" s="84">
        <f>VLOOKUP($A$2182,Raport5!$B$8:$T$280,14)</f>
        <v>89</v>
      </c>
      <c r="O2186" s="84">
        <f>VLOOKUP($A$2182,Raport5!$B$8:$T$280,15)</f>
        <v>83.5</v>
      </c>
      <c r="P2186" s="84">
        <f>VLOOKUP($A$2182,Raport5!$B$8:$T$280,16)</f>
        <v>86.5</v>
      </c>
      <c r="Q2186" s="84">
        <f>VLOOKUP($A$2182,Raport5!$B$8:$T$280,17)</f>
        <v>88</v>
      </c>
      <c r="R2186" s="84">
        <f>VLOOKUP($A$2182,Raport5!$B$8:$T$280,18)</f>
        <v>85</v>
      </c>
      <c r="S2186" s="38">
        <f t="shared" si="1202"/>
        <v>1326</v>
      </c>
      <c r="T2186" s="38">
        <f t="shared" si="1194"/>
        <v>88.4</v>
      </c>
      <c r="U2186" s="375"/>
      <c r="V2186" s="340"/>
    </row>
    <row r="2187" spans="1:22" ht="15" customHeight="1">
      <c r="A2187" s="361"/>
      <c r="B2187" s="78">
        <f>VLOOKUP($A$2182,PresensiMIPA!$A$7:$W$360,2)</f>
        <v>12189</v>
      </c>
      <c r="C2187" s="35" t="s">
        <v>67</v>
      </c>
      <c r="D2187" s="84">
        <f>VLOOKUP($A$2182,Raport6!$B$8:$T$280,4)</f>
        <v>92.5</v>
      </c>
      <c r="E2187" s="84">
        <f>VLOOKUP($A$2182,Raport6!$B$8:$T$280,5)</f>
        <v>92</v>
      </c>
      <c r="F2187" s="84">
        <f>VLOOKUP($A$2182,Raport6!$B$8:$T$280,6)</f>
        <v>91.5</v>
      </c>
      <c r="G2187" s="84">
        <f>VLOOKUP($A$2182,Raport6!$B$8:$T$280,7)</f>
        <v>89.5</v>
      </c>
      <c r="H2187" s="84">
        <f>VLOOKUP($A$2182,Raport6!$B$8:$T$280,8)</f>
        <v>92.5</v>
      </c>
      <c r="I2187" s="84">
        <f>VLOOKUP($A$2182,Raport6!$B$8:$T$280,9)</f>
        <v>85.5</v>
      </c>
      <c r="J2187" s="84">
        <f>VLOOKUP($A$2182,Raport6!$B$8:$T$280,10)</f>
        <v>95</v>
      </c>
      <c r="K2187" s="84">
        <f>VLOOKUP($A$2182,Raport6!$B$8:$T$280,11)</f>
        <v>89</v>
      </c>
      <c r="L2187" s="84">
        <f>VLOOKUP($A$2182,Raport6!$B$8:$T$280,12)</f>
        <v>94</v>
      </c>
      <c r="M2187" s="84">
        <f>VLOOKUP($A$2182,Raport6!$B$8:$T$280,13)</f>
        <v>92</v>
      </c>
      <c r="N2187" s="84">
        <f>VLOOKUP($A$2182,Raport6!$B$8:$T$280,14)</f>
        <v>90</v>
      </c>
      <c r="O2187" s="84">
        <f>VLOOKUP($A$2182,Raport6!$B$8:$T$280,15)</f>
        <v>85</v>
      </c>
      <c r="P2187" s="84">
        <f>VLOOKUP($A$2182,Raport6!$B$8:$T$280,16)</f>
        <v>86.5</v>
      </c>
      <c r="Q2187" s="84">
        <f>VLOOKUP($A$2182,Raport6!$B$8:$T$280,17)</f>
        <v>91</v>
      </c>
      <c r="R2187" s="84">
        <f>VLOOKUP($A$2182,Raport6!$B$8:$T$280,18)</f>
        <v>86.5</v>
      </c>
      <c r="S2187" s="38">
        <f t="shared" si="1202"/>
        <v>1352.5</v>
      </c>
      <c r="T2187" s="38">
        <f t="shared" si="1194"/>
        <v>90.17</v>
      </c>
      <c r="U2187" s="375"/>
      <c r="V2187" s="340"/>
    </row>
    <row r="2188" spans="1:22" ht="15" customHeight="1">
      <c r="A2188" s="361"/>
      <c r="B2188" s="78" t="str">
        <f>VLOOKUP($A$2182,PresensiMIPA!$A$7:$W$360,3)</f>
        <v>0039655490</v>
      </c>
      <c r="C2188" s="28" t="s">
        <v>21</v>
      </c>
      <c r="D2188" s="40">
        <f t="shared" ref="D2188:S2188" si="1203">ROUND(((D2182+D2183+D2184+D2185+D2186+D2187)/6),2)</f>
        <v>83.58</v>
      </c>
      <c r="E2188" s="40">
        <f t="shared" si="1203"/>
        <v>84.25</v>
      </c>
      <c r="F2188" s="40">
        <f t="shared" si="1203"/>
        <v>86.83</v>
      </c>
      <c r="G2188" s="40">
        <f t="shared" si="1203"/>
        <v>81.83</v>
      </c>
      <c r="H2188" s="40">
        <f t="shared" si="1203"/>
        <v>87.58</v>
      </c>
      <c r="I2188" s="40">
        <f t="shared" si="1203"/>
        <v>83.33</v>
      </c>
      <c r="J2188" s="40">
        <f t="shared" si="1203"/>
        <v>90.42</v>
      </c>
      <c r="K2188" s="40">
        <f t="shared" si="1203"/>
        <v>86</v>
      </c>
      <c r="L2188" s="40">
        <f t="shared" si="1203"/>
        <v>87.42</v>
      </c>
      <c r="M2188" s="40">
        <f t="shared" ref="M2188" si="1204">ROUND(((M2182+M2183+M2184+M2185+M2186+M2187)/6),2)</f>
        <v>85.75</v>
      </c>
      <c r="N2188" s="40">
        <f t="shared" si="1203"/>
        <v>87</v>
      </c>
      <c r="O2188" s="40">
        <f t="shared" si="1203"/>
        <v>84.17</v>
      </c>
      <c r="P2188" s="40">
        <f t="shared" si="1203"/>
        <v>83.75</v>
      </c>
      <c r="Q2188" s="40">
        <f t="shared" si="1203"/>
        <v>84.33</v>
      </c>
      <c r="R2188" s="40">
        <f t="shared" si="1203"/>
        <v>83.33</v>
      </c>
      <c r="S2188" s="39">
        <f t="shared" si="1203"/>
        <v>1279.58</v>
      </c>
      <c r="T2188" s="40">
        <f t="shared" si="1194"/>
        <v>85.31</v>
      </c>
      <c r="U2188" s="375"/>
      <c r="V2188" s="340"/>
    </row>
    <row r="2189" spans="1:22" ht="15" customHeight="1">
      <c r="A2189" s="361"/>
      <c r="B2189" s="78"/>
      <c r="C2189" s="28" t="s">
        <v>206</v>
      </c>
      <c r="D2189" s="79">
        <f>VLOOKUP($A$2182,'Nilai USP'!$B$8:$T$280,4)</f>
        <v>95</v>
      </c>
      <c r="E2189" s="79">
        <f>VLOOKUP($A$2182,'Nilai USP'!$B$8:$T$280,5)</f>
        <v>87.692307692307693</v>
      </c>
      <c r="F2189" s="79">
        <f>VLOOKUP($A$2182,'Nilai USP'!$B$8:$T$280,6)</f>
        <v>96</v>
      </c>
      <c r="G2189" s="79">
        <f>VLOOKUP($A$2182,'Nilai USP'!$B$8:$T$280,7)</f>
        <v>84</v>
      </c>
      <c r="H2189" s="79">
        <f>VLOOKUP($A$2182,'Nilai USP'!$B$8:$T$280,8)</f>
        <v>84</v>
      </c>
      <c r="I2189" s="79">
        <f>VLOOKUP($A$2182,'Nilai USP'!$B$8:$T$280,9)</f>
        <v>99</v>
      </c>
      <c r="J2189" s="79">
        <f>VLOOKUP($A$2182,'Nilai USP'!$B$8:$T$280,10)</f>
        <v>97</v>
      </c>
      <c r="K2189" s="79">
        <f>VLOOKUP($A$2182,'Nilai USP'!$B$8:$T$280,11)</f>
        <v>99</v>
      </c>
      <c r="L2189" s="79">
        <f>VLOOKUP($A$2182,'Nilai USP'!$B$8:$T$280,12)</f>
        <v>86</v>
      </c>
      <c r="M2189" s="79">
        <f>VLOOKUP($A$2182,'Nilai USP'!$B$8:$T$280,13)</f>
        <v>95.588235294117652</v>
      </c>
      <c r="N2189" s="79">
        <f>VLOOKUP($A$2182,'Nilai USP'!$B$8:$T$280,14)</f>
        <v>90</v>
      </c>
      <c r="O2189" s="79">
        <f>VLOOKUP($A$2182,'Nilai USP'!$B$8:$T$280,15)</f>
        <v>83</v>
      </c>
      <c r="P2189" s="79">
        <f>VLOOKUP($A$2182,'Nilai USP'!$B$8:$T$280,16)</f>
        <v>83</v>
      </c>
      <c r="Q2189" s="79">
        <f>VLOOKUP($A$2182,'Nilai USP'!$B$8:$T$280,17)</f>
        <v>80</v>
      </c>
      <c r="R2189" s="79">
        <f>VLOOKUP($A$2182,'Nilai USP'!$B$8:$T$280,18)</f>
        <v>89</v>
      </c>
      <c r="S2189" s="38">
        <f>SUM(D2189:R2189)</f>
        <v>1348.2805429864252</v>
      </c>
      <c r="T2189" s="38">
        <f t="shared" si="1194"/>
        <v>89.89</v>
      </c>
      <c r="U2189" s="375"/>
      <c r="V2189" s="340"/>
    </row>
    <row r="2190" spans="1:22" ht="15" customHeight="1" thickBot="1">
      <c r="A2190" s="362"/>
      <c r="B2190" s="29"/>
      <c r="C2190" s="37" t="s">
        <v>205</v>
      </c>
      <c r="D2190" s="41">
        <f t="shared" ref="D2190:R2190" si="1205">ROUND((D2188*$V$6+D2189*$V$7),0)</f>
        <v>89</v>
      </c>
      <c r="E2190" s="41">
        <f t="shared" si="1205"/>
        <v>86</v>
      </c>
      <c r="F2190" s="41">
        <f t="shared" si="1205"/>
        <v>91</v>
      </c>
      <c r="G2190" s="41">
        <f t="shared" si="1205"/>
        <v>83</v>
      </c>
      <c r="H2190" s="41">
        <f t="shared" si="1205"/>
        <v>86</v>
      </c>
      <c r="I2190" s="41">
        <f t="shared" si="1205"/>
        <v>91</v>
      </c>
      <c r="J2190" s="41">
        <f t="shared" si="1205"/>
        <v>94</v>
      </c>
      <c r="K2190" s="41">
        <f t="shared" si="1205"/>
        <v>93</v>
      </c>
      <c r="L2190" s="41">
        <f t="shared" si="1205"/>
        <v>87</v>
      </c>
      <c r="M2190" s="41">
        <f t="shared" si="1205"/>
        <v>91</v>
      </c>
      <c r="N2190" s="41">
        <f t="shared" si="1205"/>
        <v>89</v>
      </c>
      <c r="O2190" s="41">
        <f t="shared" si="1205"/>
        <v>84</v>
      </c>
      <c r="P2190" s="41">
        <f t="shared" si="1205"/>
        <v>83</v>
      </c>
      <c r="Q2190" s="41">
        <f t="shared" si="1205"/>
        <v>82</v>
      </c>
      <c r="R2190" s="41">
        <f t="shared" si="1205"/>
        <v>86</v>
      </c>
      <c r="S2190" s="41">
        <f>SUM(D2190:R2190)</f>
        <v>1315</v>
      </c>
      <c r="T2190" s="41">
        <f t="shared" si="1194"/>
        <v>87.67</v>
      </c>
      <c r="U2190" s="376"/>
      <c r="V2190" s="341"/>
    </row>
    <row r="2191" spans="1:22" ht="15" customHeight="1" thickTop="1">
      <c r="A2191" s="377">
        <v>243</v>
      </c>
      <c r="B2191" s="26"/>
      <c r="C2191" s="34" t="s">
        <v>34</v>
      </c>
      <c r="D2191" s="83">
        <f>VLOOKUP($A$2191,Raport1!$B$8:$T$280,4)</f>
        <v>79</v>
      </c>
      <c r="E2191" s="83">
        <f>VLOOKUP($A$2191,Raport1!$B$8:$T$280,5)</f>
        <v>79</v>
      </c>
      <c r="F2191" s="83">
        <f>VLOOKUP($A$2191,Raport1!$B$8:$T$280,6)</f>
        <v>78</v>
      </c>
      <c r="G2191" s="83">
        <f>VLOOKUP($A$2191,Raport1!$B$8:$T$280,7)</f>
        <v>73.5</v>
      </c>
      <c r="H2191" s="83">
        <f>VLOOKUP($A$2191,Raport1!$B$8:$T$280,8)</f>
        <v>74.5</v>
      </c>
      <c r="I2191" s="83">
        <f>VLOOKUP($A$2191,Raport1!$B$8:$T$280,9)</f>
        <v>77.5</v>
      </c>
      <c r="J2191" s="83">
        <f>VLOOKUP($A$2191,Raport1!$B$8:$T$280,10)</f>
        <v>84</v>
      </c>
      <c r="K2191" s="83">
        <f>VLOOKUP($A$2191,Raport1!$B$8:$T$280,11)</f>
        <v>81.5</v>
      </c>
      <c r="L2191" s="83">
        <f>VLOOKUP($A$2191,Raport1!$B$8:$T$280,12)</f>
        <v>82</v>
      </c>
      <c r="M2191" s="83">
        <f>VLOOKUP($A$2191,Raport1!$B$8:$T$280,13)</f>
        <v>79</v>
      </c>
      <c r="N2191" s="83">
        <f>VLOOKUP($A$2191,Raport1!$B$8:$T$280,14)</f>
        <v>78.5</v>
      </c>
      <c r="O2191" s="83">
        <f>VLOOKUP($A$2191,Raport1!$B$8:$T$280,15)</f>
        <v>76.5</v>
      </c>
      <c r="P2191" s="83">
        <f>VLOOKUP($A$2191,Raport1!$B$8:$T$280,16)</f>
        <v>79</v>
      </c>
      <c r="Q2191" s="83">
        <f>VLOOKUP($A$2191,Raport1!$B$8:$T$280,17)</f>
        <v>78.5</v>
      </c>
      <c r="R2191" s="83">
        <f>VLOOKUP($A$2191,Raport1!$B$8:$T$280,18)</f>
        <v>77</v>
      </c>
      <c r="S2191" s="80">
        <f t="shared" ref="S2191:S2196" si="1206">SUM(D2191:R2191)</f>
        <v>1177.5</v>
      </c>
      <c r="T2191" s="80">
        <f t="shared" si="1194"/>
        <v>78.5</v>
      </c>
      <c r="U2191" s="337" t="s">
        <v>203</v>
      </c>
      <c r="V2191" s="340" t="s">
        <v>33</v>
      </c>
    </row>
    <row r="2192" spans="1:22" ht="15" customHeight="1">
      <c r="A2192" s="361"/>
      <c r="B2192" s="26"/>
      <c r="C2192" s="35" t="s">
        <v>35</v>
      </c>
      <c r="D2192" s="84">
        <f>VLOOKUP($A$2191,Raport2!$B$8:$T$280,4)</f>
        <v>80.5</v>
      </c>
      <c r="E2192" s="84">
        <f>VLOOKUP($A$2191,Raport2!$B$8:$T$280,5)</f>
        <v>81</v>
      </c>
      <c r="F2192" s="84">
        <f>VLOOKUP($A$2191,Raport2!$B$8:$T$280,6)</f>
        <v>78</v>
      </c>
      <c r="G2192" s="84">
        <f>VLOOKUP($A$2191,Raport2!$B$8:$T$280,7)</f>
        <v>80</v>
      </c>
      <c r="H2192" s="84">
        <f>VLOOKUP($A$2191,Raport2!$B$8:$T$280,8)</f>
        <v>79</v>
      </c>
      <c r="I2192" s="84">
        <f>VLOOKUP($A$2191,Raport2!$B$8:$T$280,9)</f>
        <v>80.5</v>
      </c>
      <c r="J2192" s="84">
        <f>VLOOKUP($A$2191,Raport2!$B$8:$T$280,10)</f>
        <v>86</v>
      </c>
      <c r="K2192" s="84">
        <f>VLOOKUP($A$2191,Raport2!$B$8:$T$280,11)</f>
        <v>83</v>
      </c>
      <c r="L2192" s="84">
        <f>VLOOKUP($A$2191,Raport2!$B$8:$T$280,12)</f>
        <v>81</v>
      </c>
      <c r="M2192" s="84">
        <f>VLOOKUP($A$2191,Raport2!$B$8:$T$280,13)</f>
        <v>80</v>
      </c>
      <c r="N2192" s="84">
        <f>VLOOKUP($A$2191,Raport2!$B$8:$T$280,14)</f>
        <v>82</v>
      </c>
      <c r="O2192" s="84">
        <f>VLOOKUP($A$2191,Raport2!$B$8:$T$280,15)</f>
        <v>77</v>
      </c>
      <c r="P2192" s="84">
        <f>VLOOKUP($A$2191,Raport2!$B$8:$T$280,16)</f>
        <v>81.5</v>
      </c>
      <c r="Q2192" s="84">
        <f>VLOOKUP($A$2191,Raport2!$B$8:$T$280,17)</f>
        <v>82</v>
      </c>
      <c r="R2192" s="84">
        <f>VLOOKUP($A$2191,Raport2!$B$8:$T$280,18)</f>
        <v>82</v>
      </c>
      <c r="S2192" s="38">
        <f t="shared" si="1206"/>
        <v>1213.5</v>
      </c>
      <c r="T2192" s="38">
        <f t="shared" si="1194"/>
        <v>80.900000000000006</v>
      </c>
      <c r="U2192" s="375"/>
      <c r="V2192" s="340"/>
    </row>
    <row r="2193" spans="1:22" ht="15" customHeight="1">
      <c r="A2193" s="361"/>
      <c r="B2193" s="85" t="str">
        <f>VLOOKUP($A$2191,PresensiMIPA!$A$7:$W$360,7)</f>
        <v>DHAFAA HUBILLAH</v>
      </c>
      <c r="C2193" s="35" t="s">
        <v>22</v>
      </c>
      <c r="D2193" s="84">
        <f>VLOOKUP($A$2191,Raport3!$B$8:$T$280,4)</f>
        <v>81</v>
      </c>
      <c r="E2193" s="84">
        <f>VLOOKUP($A$2191,Raport3!$B$8:$T$280,5)</f>
        <v>82</v>
      </c>
      <c r="F2193" s="84">
        <f>VLOOKUP($A$2191,Raport3!$B$8:$T$280,6)</f>
        <v>81.5</v>
      </c>
      <c r="G2193" s="84">
        <f>VLOOKUP($A$2191,Raport3!$B$8:$T$280,7)</f>
        <v>85</v>
      </c>
      <c r="H2193" s="84">
        <f>VLOOKUP($A$2191,Raport3!$B$8:$T$280,8)</f>
        <v>87.5</v>
      </c>
      <c r="I2193" s="84">
        <f>VLOOKUP($A$2191,Raport3!$B$8:$T$280,9)</f>
        <v>84</v>
      </c>
      <c r="J2193" s="84">
        <f>VLOOKUP($A$2191,Raport3!$B$8:$T$280,10)</f>
        <v>86.5</v>
      </c>
      <c r="K2193" s="84">
        <f>VLOOKUP($A$2191,Raport3!$B$8:$T$280,11)</f>
        <v>83</v>
      </c>
      <c r="L2193" s="84">
        <f>VLOOKUP($A$2191,Raport3!$B$8:$T$280,12)</f>
        <v>85.5</v>
      </c>
      <c r="M2193" s="84">
        <f>VLOOKUP($A$2191,Raport3!$B$8:$T$280,13)</f>
        <v>85</v>
      </c>
      <c r="N2193" s="84">
        <f>VLOOKUP($A$2191,Raport3!$B$8:$T$280,14)</f>
        <v>85.5</v>
      </c>
      <c r="O2193" s="84">
        <f>VLOOKUP($A$2191,Raport3!$B$8:$T$280,15)</f>
        <v>83</v>
      </c>
      <c r="P2193" s="84">
        <f>VLOOKUP($A$2191,Raport3!$B$8:$T$280,16)</f>
        <v>86</v>
      </c>
      <c r="Q2193" s="84">
        <f>VLOOKUP($A$2191,Raport3!$B$8:$T$280,17)</f>
        <v>81.5</v>
      </c>
      <c r="R2193" s="84">
        <f>VLOOKUP($A$2191,Raport3!$B$8:$T$280,18)</f>
        <v>83.5</v>
      </c>
      <c r="S2193" s="38">
        <f t="shared" si="1206"/>
        <v>1260.5</v>
      </c>
      <c r="T2193" s="38">
        <f t="shared" si="1194"/>
        <v>84.03</v>
      </c>
      <c r="U2193" s="375"/>
      <c r="V2193" s="340"/>
    </row>
    <row r="2194" spans="1:22" ht="15" customHeight="1">
      <c r="A2194" s="361"/>
      <c r="B2194" s="85"/>
      <c r="C2194" s="35" t="s">
        <v>23</v>
      </c>
      <c r="D2194" s="84">
        <f>VLOOKUP($A$2191,Raport4!$B$8:$T$255,4)</f>
        <v>82.5</v>
      </c>
      <c r="E2194" s="84">
        <f>VLOOKUP($A$2191,Raport4!$B$8:$T$255,5)</f>
        <v>87</v>
      </c>
      <c r="F2194" s="84">
        <f>VLOOKUP($A$2191,Raport4!$B$8:$T$255,6)</f>
        <v>82</v>
      </c>
      <c r="G2194" s="84">
        <f>VLOOKUP($A$2191,Raport4!$B$8:$T$255,7)</f>
        <v>85.5</v>
      </c>
      <c r="H2194" s="84">
        <f>VLOOKUP($A$2191,Raport4!$B$8:$T$255,8)</f>
        <v>88</v>
      </c>
      <c r="I2194" s="84">
        <f>VLOOKUP($A$2191,Raport4!$B$8:$T$255,9)</f>
        <v>85.5</v>
      </c>
      <c r="J2194" s="84">
        <f>VLOOKUP($A$2191,Raport4!$B$8:$T$255,10)</f>
        <v>92.5</v>
      </c>
      <c r="K2194" s="84">
        <f>VLOOKUP($A$2191,Raport4!$B$8:$T$255,11)</f>
        <v>79</v>
      </c>
      <c r="L2194" s="84">
        <f>VLOOKUP($A$2191,Raport4!$B$8:$T$255,12)</f>
        <v>89</v>
      </c>
      <c r="M2194" s="84">
        <f>VLOOKUP($A$2191,Raport4!$B$8:$T$255,12)</f>
        <v>89</v>
      </c>
      <c r="N2194" s="84">
        <f>VLOOKUP($A$2191,Raport4!$B$8:$T$255,14)</f>
        <v>89.5</v>
      </c>
      <c r="O2194" s="84">
        <f>VLOOKUP($A$2191,Raport4!$B$8:$T$255,15)</f>
        <v>85</v>
      </c>
      <c r="P2194" s="84">
        <f>VLOOKUP($A$2191,Raport4!$B$8:$T$255,16)</f>
        <v>86.5</v>
      </c>
      <c r="Q2194" s="84">
        <f>VLOOKUP($A$2191,Raport4!$B$8:$T$255,17)</f>
        <v>81</v>
      </c>
      <c r="R2194" s="84">
        <f>VLOOKUP($A$2191,Raport4!$B$8:$T$255,18)</f>
        <v>83.5</v>
      </c>
      <c r="S2194" s="38">
        <f t="shared" si="1206"/>
        <v>1285.5</v>
      </c>
      <c r="T2194" s="38">
        <f t="shared" si="1194"/>
        <v>85.7</v>
      </c>
      <c r="U2194" s="375"/>
      <c r="V2194" s="340"/>
    </row>
    <row r="2195" spans="1:22" ht="15" customHeight="1">
      <c r="A2195" s="361"/>
      <c r="B2195" s="77" t="str">
        <f>VLOOKUP($A$2191,PresensiMIPA!$A$7:$W$360,4)</f>
        <v>3526111308040002</v>
      </c>
      <c r="C2195" s="35" t="s">
        <v>24</v>
      </c>
      <c r="D2195" s="84">
        <f>VLOOKUP($A$2191,Raport5!$B$8:$T$280,4)</f>
        <v>87</v>
      </c>
      <c r="E2195" s="84">
        <f>VLOOKUP($A$2191,Raport5!$B$8:$T$280,5)</f>
        <v>88</v>
      </c>
      <c r="F2195" s="84">
        <f>VLOOKUP($A$2191,Raport5!$B$8:$T$280,6)</f>
        <v>77.5</v>
      </c>
      <c r="G2195" s="84">
        <f>VLOOKUP($A$2191,Raport5!$B$8:$T$280,7)</f>
        <v>89</v>
      </c>
      <c r="H2195" s="84">
        <f>VLOOKUP($A$2191,Raport5!$B$8:$T$280,8)</f>
        <v>92</v>
      </c>
      <c r="I2195" s="84">
        <f>VLOOKUP($A$2191,Raport5!$B$8:$T$280,9)</f>
        <v>85.5</v>
      </c>
      <c r="J2195" s="84">
        <f>VLOOKUP($A$2191,Raport5!$B$8:$T$280,10)</f>
        <v>94</v>
      </c>
      <c r="K2195" s="84">
        <f>VLOOKUP($A$2191,Raport5!$B$8:$T$280,11)</f>
        <v>89</v>
      </c>
      <c r="L2195" s="84">
        <f>VLOOKUP($A$2191,Raport5!$B$8:$T$280,12)</f>
        <v>88.5</v>
      </c>
      <c r="M2195" s="84">
        <f>VLOOKUP($A$2191,Raport5!$B$8:$T$280,13)</f>
        <v>88</v>
      </c>
      <c r="N2195" s="84">
        <f>VLOOKUP($A$2191,Raport5!$B$8:$T$280,14)</f>
        <v>87.5</v>
      </c>
      <c r="O2195" s="84">
        <f>VLOOKUP($A$2191,Raport5!$B$8:$T$280,15)</f>
        <v>85.5</v>
      </c>
      <c r="P2195" s="84">
        <f>VLOOKUP($A$2191,Raport5!$B$8:$T$280,16)</f>
        <v>87.5</v>
      </c>
      <c r="Q2195" s="84">
        <f>VLOOKUP($A$2191,Raport5!$B$8:$T$280,17)</f>
        <v>82</v>
      </c>
      <c r="R2195" s="84">
        <f>VLOOKUP($A$2191,Raport5!$B$8:$T$280,18)</f>
        <v>83.5</v>
      </c>
      <c r="S2195" s="38">
        <f t="shared" si="1206"/>
        <v>1304.5</v>
      </c>
      <c r="T2195" s="38">
        <f t="shared" si="1194"/>
        <v>86.97</v>
      </c>
      <c r="U2195" s="375"/>
      <c r="V2195" s="340"/>
    </row>
    <row r="2196" spans="1:22" ht="15" customHeight="1">
      <c r="A2196" s="361"/>
      <c r="B2196" s="78">
        <f>VLOOKUP($A$2191,PresensiMIPA!$A$7:$W$360,2)</f>
        <v>12204</v>
      </c>
      <c r="C2196" s="35" t="s">
        <v>67</v>
      </c>
      <c r="D2196" s="84">
        <f>VLOOKUP($A$2191,Raport6!$B$8:$T$280,4)</f>
        <v>92</v>
      </c>
      <c r="E2196" s="84">
        <f>VLOOKUP($A$2191,Raport6!$B$8:$T$280,5)</f>
        <v>90</v>
      </c>
      <c r="F2196" s="84">
        <f>VLOOKUP($A$2191,Raport6!$B$8:$T$280,6)</f>
        <v>78.5</v>
      </c>
      <c r="G2196" s="84">
        <f>VLOOKUP($A$2191,Raport6!$B$8:$T$280,7)</f>
        <v>89.5</v>
      </c>
      <c r="H2196" s="84">
        <f>VLOOKUP($A$2191,Raport6!$B$8:$T$280,8)</f>
        <v>92.5</v>
      </c>
      <c r="I2196" s="84">
        <f>VLOOKUP($A$2191,Raport6!$B$8:$T$280,9)</f>
        <v>85.5</v>
      </c>
      <c r="J2196" s="84">
        <f>VLOOKUP($A$2191,Raport6!$B$8:$T$280,10)</f>
        <v>96</v>
      </c>
      <c r="K2196" s="84">
        <f>VLOOKUP($A$2191,Raport6!$B$8:$T$280,11)</f>
        <v>94</v>
      </c>
      <c r="L2196" s="84">
        <f>VLOOKUP($A$2191,Raport6!$B$8:$T$280,12)</f>
        <v>90.5</v>
      </c>
      <c r="M2196" s="84">
        <f>VLOOKUP($A$2191,Raport6!$B$8:$T$280,13)</f>
        <v>92</v>
      </c>
      <c r="N2196" s="84">
        <f>VLOOKUP($A$2191,Raport6!$B$8:$T$280,14)</f>
        <v>85.5</v>
      </c>
      <c r="O2196" s="84">
        <f>VLOOKUP($A$2191,Raport6!$B$8:$T$280,15)</f>
        <v>87</v>
      </c>
      <c r="P2196" s="84">
        <f>VLOOKUP($A$2191,Raport6!$B$8:$T$280,16)</f>
        <v>87.5</v>
      </c>
      <c r="Q2196" s="84">
        <f>VLOOKUP($A$2191,Raport6!$B$8:$T$280,17)</f>
        <v>85</v>
      </c>
      <c r="R2196" s="84">
        <f>VLOOKUP($A$2191,Raport6!$B$8:$T$280,18)</f>
        <v>84.5</v>
      </c>
      <c r="S2196" s="38">
        <f t="shared" si="1206"/>
        <v>1330</v>
      </c>
      <c r="T2196" s="38">
        <f t="shared" si="1194"/>
        <v>88.67</v>
      </c>
      <c r="U2196" s="375"/>
      <c r="V2196" s="340"/>
    </row>
    <row r="2197" spans="1:22" ht="15" customHeight="1">
      <c r="A2197" s="361"/>
      <c r="B2197" s="78" t="str">
        <f>VLOOKUP($A$2191,PresensiMIPA!$A$7:$W$360,3)</f>
        <v>0043436592</v>
      </c>
      <c r="C2197" s="28" t="s">
        <v>21</v>
      </c>
      <c r="D2197" s="40">
        <f t="shared" ref="D2197:S2197" si="1207">ROUND(((D2191+D2192+D2193+D2194+D2195+D2196)/6),2)</f>
        <v>83.67</v>
      </c>
      <c r="E2197" s="40">
        <f t="shared" si="1207"/>
        <v>84.5</v>
      </c>
      <c r="F2197" s="40">
        <f t="shared" si="1207"/>
        <v>79.25</v>
      </c>
      <c r="G2197" s="40">
        <f t="shared" si="1207"/>
        <v>83.75</v>
      </c>
      <c r="H2197" s="40">
        <f t="shared" si="1207"/>
        <v>85.58</v>
      </c>
      <c r="I2197" s="40">
        <f t="shared" si="1207"/>
        <v>83.08</v>
      </c>
      <c r="J2197" s="40">
        <f t="shared" si="1207"/>
        <v>89.83</v>
      </c>
      <c r="K2197" s="40">
        <f t="shared" si="1207"/>
        <v>84.92</v>
      </c>
      <c r="L2197" s="40">
        <f t="shared" si="1207"/>
        <v>86.08</v>
      </c>
      <c r="M2197" s="40">
        <f t="shared" ref="M2197" si="1208">ROUND(((M2191+M2192+M2193+M2194+M2195+M2196)/6),2)</f>
        <v>85.5</v>
      </c>
      <c r="N2197" s="40">
        <f t="shared" si="1207"/>
        <v>84.75</v>
      </c>
      <c r="O2197" s="40">
        <f t="shared" si="1207"/>
        <v>82.33</v>
      </c>
      <c r="P2197" s="40">
        <f t="shared" si="1207"/>
        <v>84.67</v>
      </c>
      <c r="Q2197" s="40">
        <f t="shared" si="1207"/>
        <v>81.67</v>
      </c>
      <c r="R2197" s="40">
        <f t="shared" si="1207"/>
        <v>82.33</v>
      </c>
      <c r="S2197" s="39">
        <f t="shared" si="1207"/>
        <v>1261.92</v>
      </c>
      <c r="T2197" s="40">
        <f t="shared" si="1194"/>
        <v>84.13</v>
      </c>
      <c r="U2197" s="375"/>
      <c r="V2197" s="340"/>
    </row>
    <row r="2198" spans="1:22" ht="15" customHeight="1">
      <c r="A2198" s="361"/>
      <c r="B2198" s="78"/>
      <c r="C2198" s="28" t="s">
        <v>206</v>
      </c>
      <c r="D2198" s="79">
        <f>VLOOKUP($A$2191,'Nilai USP'!$B$8:$T$280,4)</f>
        <v>95</v>
      </c>
      <c r="E2198" s="79">
        <f>VLOOKUP($A$2191,'Nilai USP'!$B$8:$T$280,5)</f>
        <v>86.15384615384616</v>
      </c>
      <c r="F2198" s="79">
        <f>VLOOKUP($A$2191,'Nilai USP'!$B$8:$T$280,6)</f>
        <v>95</v>
      </c>
      <c r="G2198" s="79">
        <f>VLOOKUP($A$2191,'Nilai USP'!$B$8:$T$280,7)</f>
        <v>83</v>
      </c>
      <c r="H2198" s="79">
        <f>VLOOKUP($A$2191,'Nilai USP'!$B$8:$T$280,8)</f>
        <v>86</v>
      </c>
      <c r="I2198" s="79">
        <f>VLOOKUP($A$2191,'Nilai USP'!$B$8:$T$280,9)</f>
        <v>97</v>
      </c>
      <c r="J2198" s="79">
        <f>VLOOKUP($A$2191,'Nilai USP'!$B$8:$T$280,10)</f>
        <v>89</v>
      </c>
      <c r="K2198" s="79">
        <f>VLOOKUP($A$2191,'Nilai USP'!$B$8:$T$280,11)</f>
        <v>97</v>
      </c>
      <c r="L2198" s="79">
        <f>VLOOKUP($A$2191,'Nilai USP'!$B$8:$T$280,12)</f>
        <v>88</v>
      </c>
      <c r="M2198" s="79">
        <f>VLOOKUP($A$2191,'Nilai USP'!$B$8:$T$280,13)</f>
        <v>97.35294117647058</v>
      </c>
      <c r="N2198" s="79">
        <f>VLOOKUP($A$2191,'Nilai USP'!$B$8:$T$280,14)</f>
        <v>87</v>
      </c>
      <c r="O2198" s="79">
        <f>VLOOKUP($A$2191,'Nilai USP'!$B$8:$T$280,15)</f>
        <v>81</v>
      </c>
      <c r="P2198" s="79">
        <f>VLOOKUP($A$2191,'Nilai USP'!$B$8:$T$280,16)</f>
        <v>89</v>
      </c>
      <c r="Q2198" s="79">
        <f>VLOOKUP($A$2191,'Nilai USP'!$B$8:$T$280,17)</f>
        <v>80</v>
      </c>
      <c r="R2198" s="79">
        <f>VLOOKUP($A$2191,'Nilai USP'!$B$8:$T$280,18)</f>
        <v>89</v>
      </c>
      <c r="S2198" s="38">
        <f>SUM(D2198:R2198)</f>
        <v>1339.5067873303169</v>
      </c>
      <c r="T2198" s="38">
        <f t="shared" si="1194"/>
        <v>89.3</v>
      </c>
      <c r="U2198" s="375"/>
      <c r="V2198" s="340"/>
    </row>
    <row r="2199" spans="1:22" ht="15" customHeight="1" thickBot="1">
      <c r="A2199" s="362"/>
      <c r="B2199" s="29"/>
      <c r="C2199" s="37" t="s">
        <v>205</v>
      </c>
      <c r="D2199" s="41">
        <f t="shared" ref="D2199:R2199" si="1209">ROUND((D2197*$V$6+D2198*$V$7),0)</f>
        <v>89</v>
      </c>
      <c r="E2199" s="41">
        <f t="shared" si="1209"/>
        <v>85</v>
      </c>
      <c r="F2199" s="41">
        <f t="shared" si="1209"/>
        <v>87</v>
      </c>
      <c r="G2199" s="41">
        <f t="shared" si="1209"/>
        <v>83</v>
      </c>
      <c r="H2199" s="41">
        <f t="shared" si="1209"/>
        <v>86</v>
      </c>
      <c r="I2199" s="41">
        <f t="shared" si="1209"/>
        <v>90</v>
      </c>
      <c r="J2199" s="41">
        <f t="shared" si="1209"/>
        <v>89</v>
      </c>
      <c r="K2199" s="41">
        <f t="shared" si="1209"/>
        <v>91</v>
      </c>
      <c r="L2199" s="41">
        <f t="shared" si="1209"/>
        <v>87</v>
      </c>
      <c r="M2199" s="41">
        <f t="shared" si="1209"/>
        <v>91</v>
      </c>
      <c r="N2199" s="41">
        <f t="shared" si="1209"/>
        <v>86</v>
      </c>
      <c r="O2199" s="41">
        <f t="shared" si="1209"/>
        <v>82</v>
      </c>
      <c r="P2199" s="41">
        <f t="shared" si="1209"/>
        <v>87</v>
      </c>
      <c r="Q2199" s="41">
        <f t="shared" si="1209"/>
        <v>81</v>
      </c>
      <c r="R2199" s="41">
        <f t="shared" si="1209"/>
        <v>86</v>
      </c>
      <c r="S2199" s="41">
        <f>SUM(D2199:R2199)</f>
        <v>1300</v>
      </c>
      <c r="T2199" s="41">
        <f t="shared" si="1194"/>
        <v>86.67</v>
      </c>
      <c r="U2199" s="376"/>
      <c r="V2199" s="341"/>
    </row>
    <row r="2200" spans="1:22" ht="15" customHeight="1" thickTop="1">
      <c r="A2200" s="377">
        <v>244</v>
      </c>
      <c r="B2200" s="26"/>
      <c r="C2200" s="34" t="s">
        <v>34</v>
      </c>
      <c r="D2200" s="83">
        <f>VLOOKUP($A$2200,Raport1!$B$8:$T$280,4)</f>
        <v>75</v>
      </c>
      <c r="E2200" s="83">
        <f>VLOOKUP($A$2200,Raport1!$B$8:$T$280,5)</f>
        <v>77</v>
      </c>
      <c r="F2200" s="83">
        <f>VLOOKUP($A$2200,Raport1!$B$8:$T$280,6)</f>
        <v>77</v>
      </c>
      <c r="G2200" s="83">
        <f>VLOOKUP($A$2200,Raport1!$B$8:$T$280,7)</f>
        <v>66.5</v>
      </c>
      <c r="H2200" s="83">
        <f>VLOOKUP($A$2200,Raport1!$B$8:$T$280,8)</f>
        <v>71</v>
      </c>
      <c r="I2200" s="83">
        <f>VLOOKUP($A$2200,Raport1!$B$8:$T$280,9)</f>
        <v>77.5</v>
      </c>
      <c r="J2200" s="83">
        <f>VLOOKUP($A$2200,Raport1!$B$8:$T$280,10)</f>
        <v>84</v>
      </c>
      <c r="K2200" s="83">
        <f>VLOOKUP($A$2200,Raport1!$B$8:$T$280,11)</f>
        <v>82</v>
      </c>
      <c r="L2200" s="83">
        <f>VLOOKUP($A$2200,Raport1!$B$8:$T$280,12)</f>
        <v>81.5</v>
      </c>
      <c r="M2200" s="83">
        <f>VLOOKUP($A$2200,Raport1!$B$8:$T$280,13)</f>
        <v>78</v>
      </c>
      <c r="N2200" s="83">
        <f>VLOOKUP($A$2200,Raport1!$B$8:$T$280,14)</f>
        <v>75</v>
      </c>
      <c r="O2200" s="83">
        <f>VLOOKUP($A$2200,Raport1!$B$8:$T$280,15)</f>
        <v>73.5</v>
      </c>
      <c r="P2200" s="83">
        <f>VLOOKUP($A$2200,Raport1!$B$8:$T$280,16)</f>
        <v>76.5</v>
      </c>
      <c r="Q2200" s="83">
        <f>VLOOKUP($A$2200,Raport1!$B$8:$T$280,17)</f>
        <v>74.5</v>
      </c>
      <c r="R2200" s="83">
        <f>VLOOKUP($A$2200,Raport1!$B$8:$T$280,18)</f>
        <v>71.5</v>
      </c>
      <c r="S2200" s="80">
        <f t="shared" ref="S2200:S2205" si="1210">SUM(D2200:R2200)</f>
        <v>1140.5</v>
      </c>
      <c r="T2200" s="80">
        <f t="shared" si="1194"/>
        <v>76.03</v>
      </c>
      <c r="U2200" s="337" t="s">
        <v>203</v>
      </c>
      <c r="V2200" s="340" t="s">
        <v>33</v>
      </c>
    </row>
    <row r="2201" spans="1:22" ht="15" customHeight="1">
      <c r="A2201" s="361"/>
      <c r="B2201" s="26"/>
      <c r="C2201" s="35" t="s">
        <v>35</v>
      </c>
      <c r="D2201" s="84">
        <f>VLOOKUP($A$2200,Raport2!$B$8:$T$280,4)</f>
        <v>77.5</v>
      </c>
      <c r="E2201" s="84">
        <f>VLOOKUP($A$2200,Raport2!$B$8:$T$280,5)</f>
        <v>78</v>
      </c>
      <c r="F2201" s="84">
        <f>VLOOKUP($A$2200,Raport2!$B$8:$T$280,6)</f>
        <v>80</v>
      </c>
      <c r="G2201" s="84">
        <f>VLOOKUP($A$2200,Raport2!$B$8:$T$280,7)</f>
        <v>77.5</v>
      </c>
      <c r="H2201" s="84">
        <f>VLOOKUP($A$2200,Raport2!$B$8:$T$280,8)</f>
        <v>83</v>
      </c>
      <c r="I2201" s="84">
        <f>VLOOKUP($A$2200,Raport2!$B$8:$T$280,9)</f>
        <v>79</v>
      </c>
      <c r="J2201" s="84">
        <f>VLOOKUP($A$2200,Raport2!$B$8:$T$280,10)</f>
        <v>85</v>
      </c>
      <c r="K2201" s="84">
        <f>VLOOKUP($A$2200,Raport2!$B$8:$T$280,11)</f>
        <v>83</v>
      </c>
      <c r="L2201" s="84">
        <f>VLOOKUP($A$2200,Raport2!$B$8:$T$280,12)</f>
        <v>84</v>
      </c>
      <c r="M2201" s="84">
        <f>VLOOKUP($A$2200,Raport2!$B$8:$T$280,13)</f>
        <v>81</v>
      </c>
      <c r="N2201" s="84">
        <f>VLOOKUP($A$2200,Raport2!$B$8:$T$280,14)</f>
        <v>83</v>
      </c>
      <c r="O2201" s="84">
        <f>VLOOKUP($A$2200,Raport2!$B$8:$T$280,15)</f>
        <v>76.5</v>
      </c>
      <c r="P2201" s="84">
        <f>VLOOKUP($A$2200,Raport2!$B$8:$T$280,16)</f>
        <v>78.5</v>
      </c>
      <c r="Q2201" s="84">
        <f>VLOOKUP($A$2200,Raport2!$B$8:$T$280,17)</f>
        <v>77.5</v>
      </c>
      <c r="R2201" s="84">
        <f>VLOOKUP($A$2200,Raport2!$B$8:$T$280,18)</f>
        <v>82.5</v>
      </c>
      <c r="S2201" s="38">
        <f t="shared" si="1210"/>
        <v>1206</v>
      </c>
      <c r="T2201" s="38">
        <f t="shared" si="1194"/>
        <v>80.400000000000006</v>
      </c>
      <c r="U2201" s="375"/>
      <c r="V2201" s="340"/>
    </row>
    <row r="2202" spans="1:22" ht="15" customHeight="1">
      <c r="A2202" s="361"/>
      <c r="B2202" s="85" t="str">
        <f>VLOOKUP($A$2200,PresensiMIPA!$A$7:$W$360,7)</f>
        <v>EKA PUTRI CHAIRUNNISA</v>
      </c>
      <c r="C2202" s="35" t="s">
        <v>22</v>
      </c>
      <c r="D2202" s="84">
        <f>VLOOKUP($A$2200,Raport3!$B$8:$T$280,4)</f>
        <v>78.5</v>
      </c>
      <c r="E2202" s="84">
        <f>VLOOKUP($A$2200,Raport3!$B$8:$T$280,5)</f>
        <v>79</v>
      </c>
      <c r="F2202" s="84">
        <f>VLOOKUP($A$2200,Raport3!$B$8:$T$280,6)</f>
        <v>78.5</v>
      </c>
      <c r="G2202" s="84">
        <f>VLOOKUP($A$2200,Raport3!$B$8:$T$280,7)</f>
        <v>76.5</v>
      </c>
      <c r="H2202" s="84">
        <f>VLOOKUP($A$2200,Raport3!$B$8:$T$280,8)</f>
        <v>88</v>
      </c>
      <c r="I2202" s="84">
        <f>VLOOKUP($A$2200,Raport3!$B$8:$T$280,9)</f>
        <v>84</v>
      </c>
      <c r="J2202" s="84">
        <f>VLOOKUP($A$2200,Raport3!$B$8:$T$280,10)</f>
        <v>88.5</v>
      </c>
      <c r="K2202" s="84">
        <f>VLOOKUP($A$2200,Raport3!$B$8:$T$280,11)</f>
        <v>85.5</v>
      </c>
      <c r="L2202" s="84">
        <f>VLOOKUP($A$2200,Raport3!$B$8:$T$280,12)</f>
        <v>81.5</v>
      </c>
      <c r="M2202" s="84">
        <f>VLOOKUP($A$2200,Raport3!$B$8:$T$280,13)</f>
        <v>85</v>
      </c>
      <c r="N2202" s="84">
        <f>VLOOKUP($A$2200,Raport3!$B$8:$T$280,14)</f>
        <v>85</v>
      </c>
      <c r="O2202" s="84">
        <f>VLOOKUP($A$2200,Raport3!$B$8:$T$280,15)</f>
        <v>82.5</v>
      </c>
      <c r="P2202" s="84">
        <f>VLOOKUP($A$2200,Raport3!$B$8:$T$280,16)</f>
        <v>80</v>
      </c>
      <c r="Q2202" s="84">
        <f>VLOOKUP($A$2200,Raport3!$B$8:$T$280,17)</f>
        <v>84.5</v>
      </c>
      <c r="R2202" s="84">
        <f>VLOOKUP($A$2200,Raport3!$B$8:$T$280,18)</f>
        <v>81.5</v>
      </c>
      <c r="S2202" s="38">
        <f t="shared" si="1210"/>
        <v>1238.5</v>
      </c>
      <c r="T2202" s="38">
        <f t="shared" si="1194"/>
        <v>82.57</v>
      </c>
      <c r="U2202" s="375"/>
      <c r="V2202" s="340"/>
    </row>
    <row r="2203" spans="1:22" ht="15" customHeight="1">
      <c r="A2203" s="361"/>
      <c r="B2203" s="85"/>
      <c r="C2203" s="35" t="s">
        <v>23</v>
      </c>
      <c r="D2203" s="84">
        <f>VLOOKUP($A$2200,Raport4!$B$8:$T$255,4)</f>
        <v>83</v>
      </c>
      <c r="E2203" s="84">
        <f>VLOOKUP($A$2200,Raport4!$B$8:$T$255,5)</f>
        <v>81</v>
      </c>
      <c r="F2203" s="84">
        <f>VLOOKUP($A$2200,Raport4!$B$8:$T$255,6)</f>
        <v>77.5</v>
      </c>
      <c r="G2203" s="84">
        <f>VLOOKUP($A$2200,Raport4!$B$8:$T$255,7)</f>
        <v>73</v>
      </c>
      <c r="H2203" s="84">
        <f>VLOOKUP($A$2200,Raport4!$B$8:$T$255,8)</f>
        <v>89</v>
      </c>
      <c r="I2203" s="84">
        <f>VLOOKUP($A$2200,Raport4!$B$8:$T$255,9)</f>
        <v>85</v>
      </c>
      <c r="J2203" s="84">
        <f>VLOOKUP($A$2200,Raport4!$B$8:$T$255,10)</f>
        <v>89.5</v>
      </c>
      <c r="K2203" s="84">
        <f>VLOOKUP($A$2200,Raport4!$B$8:$T$255,11)</f>
        <v>87</v>
      </c>
      <c r="L2203" s="84">
        <f>VLOOKUP($A$2200,Raport4!$B$8:$T$255,12)</f>
        <v>82.5</v>
      </c>
      <c r="M2203" s="84">
        <f>VLOOKUP($A$2200,Raport4!$B$8:$T$255,12)</f>
        <v>82.5</v>
      </c>
      <c r="N2203" s="84">
        <f>VLOOKUP($A$2200,Raport4!$B$8:$T$255,14)</f>
        <v>88.5</v>
      </c>
      <c r="O2203" s="84">
        <f>VLOOKUP($A$2200,Raport4!$B$8:$T$255,15)</f>
        <v>84.5</v>
      </c>
      <c r="P2203" s="84">
        <f>VLOOKUP($A$2200,Raport4!$B$8:$T$255,16)</f>
        <v>82.5</v>
      </c>
      <c r="Q2203" s="84">
        <f>VLOOKUP($A$2200,Raport4!$B$8:$T$255,17)</f>
        <v>84</v>
      </c>
      <c r="R2203" s="84">
        <f>VLOOKUP($A$2200,Raport4!$B$8:$T$255,18)</f>
        <v>79.5</v>
      </c>
      <c r="S2203" s="38">
        <f t="shared" si="1210"/>
        <v>1249</v>
      </c>
      <c r="T2203" s="38">
        <f t="shared" si="1194"/>
        <v>83.27</v>
      </c>
      <c r="U2203" s="375"/>
      <c r="V2203" s="340"/>
    </row>
    <row r="2204" spans="1:22" ht="15" customHeight="1">
      <c r="A2204" s="361"/>
      <c r="B2204" s="77" t="str">
        <f>VLOOKUP($A$2200,PresensiMIPA!$A$7:$W$360,4)</f>
        <v>3526024910030001</v>
      </c>
      <c r="C2204" s="35" t="s">
        <v>24</v>
      </c>
      <c r="D2204" s="84">
        <f>VLOOKUP($A$2200,Raport5!$B$8:$T$280,4)</f>
        <v>89</v>
      </c>
      <c r="E2204" s="84">
        <f>VLOOKUP($A$2200,Raport5!$B$8:$T$280,5)</f>
        <v>85.5</v>
      </c>
      <c r="F2204" s="84">
        <f>VLOOKUP($A$2200,Raport5!$B$8:$T$280,6)</f>
        <v>80</v>
      </c>
      <c r="G2204" s="84">
        <f>VLOOKUP($A$2200,Raport5!$B$8:$T$280,7)</f>
        <v>79.5</v>
      </c>
      <c r="H2204" s="84">
        <f>VLOOKUP($A$2200,Raport5!$B$8:$T$280,8)</f>
        <v>90</v>
      </c>
      <c r="I2204" s="84">
        <f>VLOOKUP($A$2200,Raport5!$B$8:$T$280,9)</f>
        <v>86</v>
      </c>
      <c r="J2204" s="84">
        <f>VLOOKUP($A$2200,Raport5!$B$8:$T$280,10)</f>
        <v>91.5</v>
      </c>
      <c r="K2204" s="84">
        <f>VLOOKUP($A$2200,Raport5!$B$8:$T$280,11)</f>
        <v>87</v>
      </c>
      <c r="L2204" s="84">
        <f>VLOOKUP($A$2200,Raport5!$B$8:$T$280,12)</f>
        <v>88.5</v>
      </c>
      <c r="M2204" s="84">
        <f>VLOOKUP($A$2200,Raport5!$B$8:$T$280,13)</f>
        <v>83</v>
      </c>
      <c r="N2204" s="84">
        <f>VLOOKUP($A$2200,Raport5!$B$8:$T$280,14)</f>
        <v>88.5</v>
      </c>
      <c r="O2204" s="84">
        <f>VLOOKUP($A$2200,Raport5!$B$8:$T$280,15)</f>
        <v>90.5</v>
      </c>
      <c r="P2204" s="84">
        <f>VLOOKUP($A$2200,Raport5!$B$8:$T$280,16)</f>
        <v>82.5</v>
      </c>
      <c r="Q2204" s="84">
        <f>VLOOKUP($A$2200,Raport5!$B$8:$T$280,17)</f>
        <v>84</v>
      </c>
      <c r="R2204" s="84">
        <f>VLOOKUP($A$2200,Raport5!$B$8:$T$280,18)</f>
        <v>80</v>
      </c>
      <c r="S2204" s="38">
        <f t="shared" si="1210"/>
        <v>1285.5</v>
      </c>
      <c r="T2204" s="38">
        <f t="shared" si="1194"/>
        <v>85.7</v>
      </c>
      <c r="U2204" s="375"/>
      <c r="V2204" s="340"/>
    </row>
    <row r="2205" spans="1:22" ht="15" customHeight="1">
      <c r="A2205" s="361"/>
      <c r="B2205" s="78">
        <f>VLOOKUP($A$2200,PresensiMIPA!$A$7:$W$360,2)</f>
        <v>12219</v>
      </c>
      <c r="C2205" s="35" t="s">
        <v>67</v>
      </c>
      <c r="D2205" s="84">
        <f>VLOOKUP($A$2200,Raport6!$B$8:$T$280,4)</f>
        <v>93</v>
      </c>
      <c r="E2205" s="84">
        <f>VLOOKUP($A$2200,Raport6!$B$8:$T$280,5)</f>
        <v>88</v>
      </c>
      <c r="F2205" s="84">
        <f>VLOOKUP($A$2200,Raport6!$B$8:$T$280,6)</f>
        <v>82.5</v>
      </c>
      <c r="G2205" s="84">
        <f>VLOOKUP($A$2200,Raport6!$B$8:$T$280,7)</f>
        <v>85.5</v>
      </c>
      <c r="H2205" s="84">
        <f>VLOOKUP($A$2200,Raport6!$B$8:$T$280,8)</f>
        <v>91</v>
      </c>
      <c r="I2205" s="84">
        <f>VLOOKUP($A$2200,Raport6!$B$8:$T$280,9)</f>
        <v>86</v>
      </c>
      <c r="J2205" s="84">
        <f>VLOOKUP($A$2200,Raport6!$B$8:$T$280,10)</f>
        <v>95</v>
      </c>
      <c r="K2205" s="84">
        <f>VLOOKUP($A$2200,Raport6!$B$8:$T$280,11)</f>
        <v>92</v>
      </c>
      <c r="L2205" s="84">
        <f>VLOOKUP($A$2200,Raport6!$B$8:$T$280,12)</f>
        <v>90</v>
      </c>
      <c r="M2205" s="84">
        <f>VLOOKUP($A$2200,Raport6!$B$8:$T$280,13)</f>
        <v>87</v>
      </c>
      <c r="N2205" s="84">
        <f>VLOOKUP($A$2200,Raport6!$B$8:$T$280,14)</f>
        <v>87</v>
      </c>
      <c r="O2205" s="84">
        <f>VLOOKUP($A$2200,Raport6!$B$8:$T$280,15)</f>
        <v>89.5</v>
      </c>
      <c r="P2205" s="84">
        <f>VLOOKUP($A$2200,Raport6!$B$8:$T$280,16)</f>
        <v>82.5</v>
      </c>
      <c r="Q2205" s="84">
        <f>VLOOKUP($A$2200,Raport6!$B$8:$T$280,17)</f>
        <v>87</v>
      </c>
      <c r="R2205" s="84">
        <f>VLOOKUP($A$2200,Raport6!$B$8:$T$280,18)</f>
        <v>80.5</v>
      </c>
      <c r="S2205" s="38">
        <f t="shared" si="1210"/>
        <v>1316.5</v>
      </c>
      <c r="T2205" s="38">
        <f t="shared" si="1194"/>
        <v>87.77</v>
      </c>
      <c r="U2205" s="375"/>
      <c r="V2205" s="340"/>
    </row>
    <row r="2206" spans="1:22" ht="15" customHeight="1">
      <c r="A2206" s="361"/>
      <c r="B2206" s="78" t="str">
        <f>VLOOKUP($A$2200,PresensiMIPA!$A$7:$W$360,3)</f>
        <v>0037824221</v>
      </c>
      <c r="C2206" s="28" t="s">
        <v>21</v>
      </c>
      <c r="D2206" s="40">
        <f t="shared" ref="D2206:S2206" si="1211">ROUND(((D2200+D2201+D2202+D2203+D2204+D2205)/6),2)</f>
        <v>82.67</v>
      </c>
      <c r="E2206" s="40">
        <f t="shared" si="1211"/>
        <v>81.42</v>
      </c>
      <c r="F2206" s="40">
        <f t="shared" si="1211"/>
        <v>79.25</v>
      </c>
      <c r="G2206" s="40">
        <f t="shared" si="1211"/>
        <v>76.42</v>
      </c>
      <c r="H2206" s="40">
        <f t="shared" si="1211"/>
        <v>85.33</v>
      </c>
      <c r="I2206" s="40">
        <f t="shared" si="1211"/>
        <v>82.92</v>
      </c>
      <c r="J2206" s="40">
        <f t="shared" si="1211"/>
        <v>88.92</v>
      </c>
      <c r="K2206" s="40">
        <f t="shared" si="1211"/>
        <v>86.08</v>
      </c>
      <c r="L2206" s="40">
        <f t="shared" si="1211"/>
        <v>84.67</v>
      </c>
      <c r="M2206" s="40">
        <f t="shared" ref="M2206" si="1212">ROUND(((M2200+M2201+M2202+M2203+M2204+M2205)/6),2)</f>
        <v>82.75</v>
      </c>
      <c r="N2206" s="40">
        <f t="shared" si="1211"/>
        <v>84.5</v>
      </c>
      <c r="O2206" s="40">
        <f t="shared" si="1211"/>
        <v>82.83</v>
      </c>
      <c r="P2206" s="40">
        <f t="shared" si="1211"/>
        <v>80.42</v>
      </c>
      <c r="Q2206" s="40">
        <f t="shared" si="1211"/>
        <v>81.92</v>
      </c>
      <c r="R2206" s="40">
        <f t="shared" si="1211"/>
        <v>79.25</v>
      </c>
      <c r="S2206" s="39">
        <f t="shared" si="1211"/>
        <v>1239.33</v>
      </c>
      <c r="T2206" s="40">
        <f t="shared" si="1194"/>
        <v>82.62</v>
      </c>
      <c r="U2206" s="375"/>
      <c r="V2206" s="340"/>
    </row>
    <row r="2207" spans="1:22" ht="15" customHeight="1">
      <c r="A2207" s="361"/>
      <c r="B2207" s="78"/>
      <c r="C2207" s="28" t="s">
        <v>206</v>
      </c>
      <c r="D2207" s="79">
        <f>VLOOKUP($A$2200,'Nilai USP'!$B$8:$T$280,4)</f>
        <v>71</v>
      </c>
      <c r="E2207" s="79">
        <f>VLOOKUP($A$2200,'Nilai USP'!$B$8:$T$280,5)</f>
        <v>84.615384615384613</v>
      </c>
      <c r="F2207" s="79">
        <f>VLOOKUP($A$2200,'Nilai USP'!$B$8:$T$280,6)</f>
        <v>87</v>
      </c>
      <c r="G2207" s="79">
        <f>VLOOKUP($A$2200,'Nilai USP'!$B$8:$T$280,7)</f>
        <v>84</v>
      </c>
      <c r="H2207" s="79">
        <f>VLOOKUP($A$2200,'Nilai USP'!$B$8:$T$280,8)</f>
        <v>86</v>
      </c>
      <c r="I2207" s="79">
        <f>VLOOKUP($A$2200,'Nilai USP'!$B$8:$T$280,9)</f>
        <v>81</v>
      </c>
      <c r="J2207" s="79">
        <f>VLOOKUP($A$2200,'Nilai USP'!$B$8:$T$280,10)</f>
        <v>97</v>
      </c>
      <c r="K2207" s="79">
        <f>VLOOKUP($A$2200,'Nilai USP'!$B$8:$T$280,11)</f>
        <v>91</v>
      </c>
      <c r="L2207" s="79">
        <f>VLOOKUP($A$2200,'Nilai USP'!$B$8:$T$280,12)</f>
        <v>80</v>
      </c>
      <c r="M2207" s="79">
        <f>VLOOKUP($A$2200,'Nilai USP'!$B$8:$T$280,13)</f>
        <v>88.529411764705884</v>
      </c>
      <c r="N2207" s="79">
        <f>VLOOKUP($A$2200,'Nilai USP'!$B$8:$T$280,14)</f>
        <v>82</v>
      </c>
      <c r="O2207" s="79">
        <f>VLOOKUP($A$2200,'Nilai USP'!$B$8:$T$280,15)</f>
        <v>86</v>
      </c>
      <c r="P2207" s="79">
        <f>VLOOKUP($A$2200,'Nilai USP'!$B$8:$T$280,16)</f>
        <v>84</v>
      </c>
      <c r="Q2207" s="79">
        <f>VLOOKUP($A$2200,'Nilai USP'!$B$8:$T$280,17)</f>
        <v>79</v>
      </c>
      <c r="R2207" s="79">
        <f>VLOOKUP($A$2200,'Nilai USP'!$B$8:$T$280,18)</f>
        <v>85</v>
      </c>
      <c r="S2207" s="38">
        <f>SUM(D2207:R2207)</f>
        <v>1266.1447963800906</v>
      </c>
      <c r="T2207" s="38">
        <f t="shared" si="1194"/>
        <v>84.41</v>
      </c>
      <c r="U2207" s="375"/>
      <c r="V2207" s="340"/>
    </row>
    <row r="2208" spans="1:22" ht="15" customHeight="1" thickBot="1">
      <c r="A2208" s="362"/>
      <c r="B2208" s="29"/>
      <c r="C2208" s="37" t="s">
        <v>205</v>
      </c>
      <c r="D2208" s="41">
        <f t="shared" ref="D2208:R2208" si="1213">ROUND((D2206*$V$6+D2207*$V$7),0)</f>
        <v>77</v>
      </c>
      <c r="E2208" s="41">
        <f t="shared" si="1213"/>
        <v>83</v>
      </c>
      <c r="F2208" s="41">
        <f t="shared" si="1213"/>
        <v>83</v>
      </c>
      <c r="G2208" s="41">
        <f t="shared" si="1213"/>
        <v>80</v>
      </c>
      <c r="H2208" s="41">
        <f t="shared" si="1213"/>
        <v>86</v>
      </c>
      <c r="I2208" s="41">
        <f t="shared" si="1213"/>
        <v>82</v>
      </c>
      <c r="J2208" s="41">
        <f t="shared" si="1213"/>
        <v>93</v>
      </c>
      <c r="K2208" s="41">
        <f t="shared" si="1213"/>
        <v>89</v>
      </c>
      <c r="L2208" s="41">
        <f t="shared" si="1213"/>
        <v>82</v>
      </c>
      <c r="M2208" s="41">
        <f t="shared" si="1213"/>
        <v>86</v>
      </c>
      <c r="N2208" s="41">
        <f t="shared" si="1213"/>
        <v>83</v>
      </c>
      <c r="O2208" s="41">
        <f t="shared" si="1213"/>
        <v>84</v>
      </c>
      <c r="P2208" s="41">
        <f t="shared" si="1213"/>
        <v>82</v>
      </c>
      <c r="Q2208" s="41">
        <f t="shared" si="1213"/>
        <v>80</v>
      </c>
      <c r="R2208" s="41">
        <f t="shared" si="1213"/>
        <v>82</v>
      </c>
      <c r="S2208" s="41">
        <f>SUM(D2208:R2208)</f>
        <v>1252</v>
      </c>
      <c r="T2208" s="41">
        <f t="shared" si="1194"/>
        <v>83.47</v>
      </c>
      <c r="U2208" s="376"/>
      <c r="V2208" s="341"/>
    </row>
    <row r="2209" spans="1:22" ht="15" customHeight="1" thickTop="1">
      <c r="A2209" s="377">
        <v>245</v>
      </c>
      <c r="B2209" s="26"/>
      <c r="C2209" s="34" t="s">
        <v>34</v>
      </c>
      <c r="D2209" s="83">
        <f>VLOOKUP($A$2209,Raport1!$B$8:$T$280,4)</f>
        <v>85</v>
      </c>
      <c r="E2209" s="83">
        <f>VLOOKUP($A$2209,Raport1!$B$8:$T$280,5)</f>
        <v>89</v>
      </c>
      <c r="F2209" s="83">
        <f>VLOOKUP($A$2209,Raport1!$B$8:$T$280,6)</f>
        <v>84.5</v>
      </c>
      <c r="G2209" s="83">
        <f>VLOOKUP($A$2209,Raport1!$B$8:$T$280,7)</f>
        <v>83</v>
      </c>
      <c r="H2209" s="83">
        <f>VLOOKUP($A$2209,Raport1!$B$8:$T$280,8)</f>
        <v>86.5</v>
      </c>
      <c r="I2209" s="83">
        <f>VLOOKUP($A$2209,Raport1!$B$8:$T$280,9)</f>
        <v>85.5</v>
      </c>
      <c r="J2209" s="83">
        <f>VLOOKUP($A$2209,Raport1!$B$8:$T$280,10)</f>
        <v>89</v>
      </c>
      <c r="K2209" s="83">
        <f>VLOOKUP($A$2209,Raport1!$B$8:$T$280,11)</f>
        <v>80.5</v>
      </c>
      <c r="L2209" s="83">
        <f>VLOOKUP($A$2209,Raport1!$B$8:$T$280,12)</f>
        <v>85</v>
      </c>
      <c r="M2209" s="83">
        <f>VLOOKUP($A$2209,Raport1!$B$8:$T$280,13)</f>
        <v>82</v>
      </c>
      <c r="N2209" s="83">
        <f>VLOOKUP($A$2209,Raport1!$B$8:$T$280,14)</f>
        <v>83</v>
      </c>
      <c r="O2209" s="83">
        <f>VLOOKUP($A$2209,Raport1!$B$8:$T$280,15)</f>
        <v>84</v>
      </c>
      <c r="P2209" s="83">
        <f>VLOOKUP($A$2209,Raport1!$B$8:$T$280,16)</f>
        <v>83</v>
      </c>
      <c r="Q2209" s="83">
        <f>VLOOKUP($A$2209,Raport1!$B$8:$T$280,17)</f>
        <v>83</v>
      </c>
      <c r="R2209" s="83">
        <f>VLOOKUP($A$2209,Raport1!$B$8:$T$280,18)</f>
        <v>88</v>
      </c>
      <c r="S2209" s="80">
        <f t="shared" ref="S2209:S2214" si="1214">SUM(D2209:R2209)</f>
        <v>1271</v>
      </c>
      <c r="T2209" s="80">
        <f t="shared" si="1194"/>
        <v>84.73</v>
      </c>
      <c r="U2209" s="337" t="s">
        <v>203</v>
      </c>
      <c r="V2209" s="340" t="s">
        <v>33</v>
      </c>
    </row>
    <row r="2210" spans="1:22" ht="15" customHeight="1">
      <c r="A2210" s="361"/>
      <c r="B2210" s="26"/>
      <c r="C2210" s="35" t="s">
        <v>35</v>
      </c>
      <c r="D2210" s="84">
        <f>VLOOKUP($A$2209,Raport2!$B$8:$T$280,4)</f>
        <v>86</v>
      </c>
      <c r="E2210" s="84">
        <f>VLOOKUP($A$2209,Raport2!$B$8:$T$280,5)</f>
        <v>90</v>
      </c>
      <c r="F2210" s="84">
        <f>VLOOKUP($A$2209,Raport2!$B$8:$T$280,6)</f>
        <v>85</v>
      </c>
      <c r="G2210" s="84">
        <f>VLOOKUP($A$2209,Raport2!$B$8:$T$280,7)</f>
        <v>86</v>
      </c>
      <c r="H2210" s="84">
        <f>VLOOKUP($A$2209,Raport2!$B$8:$T$280,8)</f>
        <v>91</v>
      </c>
      <c r="I2210" s="84">
        <f>VLOOKUP($A$2209,Raport2!$B$8:$T$280,9)</f>
        <v>90</v>
      </c>
      <c r="J2210" s="84">
        <f>VLOOKUP($A$2209,Raport2!$B$8:$T$280,10)</f>
        <v>90</v>
      </c>
      <c r="K2210" s="84">
        <f>VLOOKUP($A$2209,Raport2!$B$8:$T$280,11)</f>
        <v>82</v>
      </c>
      <c r="L2210" s="84">
        <f>VLOOKUP($A$2209,Raport2!$B$8:$T$280,12)</f>
        <v>86.5</v>
      </c>
      <c r="M2210" s="84">
        <f>VLOOKUP($A$2209,Raport2!$B$8:$T$280,13)</f>
        <v>88</v>
      </c>
      <c r="N2210" s="84">
        <f>VLOOKUP($A$2209,Raport2!$B$8:$T$280,14)</f>
        <v>87.5</v>
      </c>
      <c r="O2210" s="84">
        <f>VLOOKUP($A$2209,Raport2!$B$8:$T$280,15)</f>
        <v>86</v>
      </c>
      <c r="P2210" s="84">
        <f>VLOOKUP($A$2209,Raport2!$B$8:$T$280,16)</f>
        <v>86</v>
      </c>
      <c r="Q2210" s="84">
        <f>VLOOKUP($A$2209,Raport2!$B$8:$T$280,17)</f>
        <v>85.5</v>
      </c>
      <c r="R2210" s="84">
        <f>VLOOKUP($A$2209,Raport2!$B$8:$T$280,18)</f>
        <v>91.5</v>
      </c>
      <c r="S2210" s="38">
        <f t="shared" si="1214"/>
        <v>1311</v>
      </c>
      <c r="T2210" s="38">
        <f t="shared" si="1194"/>
        <v>87.4</v>
      </c>
      <c r="U2210" s="375"/>
      <c r="V2210" s="340"/>
    </row>
    <row r="2211" spans="1:22" ht="15" customHeight="1">
      <c r="A2211" s="361"/>
      <c r="B2211" s="85" t="str">
        <f>VLOOKUP($A$2209,PresensiMIPA!$A$7:$W$360,7)</f>
        <v>Faisal</v>
      </c>
      <c r="C2211" s="35" t="s">
        <v>22</v>
      </c>
      <c r="D2211" s="84">
        <f>VLOOKUP($A$2209,Raport3!$B$8:$T$280,4)</f>
        <v>91.5</v>
      </c>
      <c r="E2211" s="84">
        <f>VLOOKUP($A$2209,Raport3!$B$8:$T$280,5)</f>
        <v>91</v>
      </c>
      <c r="F2211" s="84">
        <f>VLOOKUP($A$2209,Raport3!$B$8:$T$280,6)</f>
        <v>87</v>
      </c>
      <c r="G2211" s="84">
        <f>VLOOKUP($A$2209,Raport3!$B$8:$T$280,7)</f>
        <v>89</v>
      </c>
      <c r="H2211" s="84">
        <f>VLOOKUP($A$2209,Raport3!$B$8:$T$280,8)</f>
        <v>90.5</v>
      </c>
      <c r="I2211" s="84">
        <f>VLOOKUP($A$2209,Raport3!$B$8:$T$280,9)</f>
        <v>90.5</v>
      </c>
      <c r="J2211" s="84">
        <f>VLOOKUP($A$2209,Raport3!$B$8:$T$280,10)</f>
        <v>92.5</v>
      </c>
      <c r="K2211" s="84">
        <f>VLOOKUP($A$2209,Raport3!$B$8:$T$280,11)</f>
        <v>88</v>
      </c>
      <c r="L2211" s="84">
        <f>VLOOKUP($A$2209,Raport3!$B$8:$T$280,12)</f>
        <v>85</v>
      </c>
      <c r="M2211" s="84">
        <f>VLOOKUP($A$2209,Raport3!$B$8:$T$280,13)</f>
        <v>93</v>
      </c>
      <c r="N2211" s="84">
        <f>VLOOKUP($A$2209,Raport3!$B$8:$T$280,14)</f>
        <v>88.5</v>
      </c>
      <c r="O2211" s="84">
        <f>VLOOKUP($A$2209,Raport3!$B$8:$T$280,15)</f>
        <v>87.5</v>
      </c>
      <c r="P2211" s="84">
        <f>VLOOKUP($A$2209,Raport3!$B$8:$T$280,16)</f>
        <v>90</v>
      </c>
      <c r="Q2211" s="84">
        <f>VLOOKUP($A$2209,Raport3!$B$8:$T$280,17)</f>
        <v>91.5</v>
      </c>
      <c r="R2211" s="84">
        <f>VLOOKUP($A$2209,Raport3!$B$8:$T$280,18)</f>
        <v>91.5</v>
      </c>
      <c r="S2211" s="38">
        <f t="shared" si="1214"/>
        <v>1347</v>
      </c>
      <c r="T2211" s="38">
        <f t="shared" si="1194"/>
        <v>89.8</v>
      </c>
      <c r="U2211" s="375"/>
      <c r="V2211" s="340"/>
    </row>
    <row r="2212" spans="1:22" ht="15" customHeight="1">
      <c r="A2212" s="361"/>
      <c r="B2212" s="85"/>
      <c r="C2212" s="35" t="s">
        <v>23</v>
      </c>
      <c r="D2212" s="84">
        <f>VLOOKUP($A$2209,Raport4!$B$8:$T$255,4)</f>
        <v>94.5</v>
      </c>
      <c r="E2212" s="84">
        <f>VLOOKUP($A$2209,Raport4!$B$8:$T$255,5)</f>
        <v>96</v>
      </c>
      <c r="F2212" s="84">
        <f>VLOOKUP($A$2209,Raport4!$B$8:$T$255,6)</f>
        <v>88</v>
      </c>
      <c r="G2212" s="84">
        <f>VLOOKUP($A$2209,Raport4!$B$8:$T$255,7)</f>
        <v>93</v>
      </c>
      <c r="H2212" s="84">
        <f>VLOOKUP($A$2209,Raport4!$B$8:$T$255,8)</f>
        <v>93</v>
      </c>
      <c r="I2212" s="84">
        <f>VLOOKUP($A$2209,Raport4!$B$8:$T$255,9)</f>
        <v>90</v>
      </c>
      <c r="J2212" s="84">
        <f>VLOOKUP($A$2209,Raport4!$B$8:$T$255,10)</f>
        <v>94.5</v>
      </c>
      <c r="K2212" s="84">
        <f>VLOOKUP($A$2209,Raport4!$B$8:$T$255,11)</f>
        <v>90</v>
      </c>
      <c r="L2212" s="84">
        <f>VLOOKUP($A$2209,Raport4!$B$8:$T$255,12)</f>
        <v>90</v>
      </c>
      <c r="M2212" s="84">
        <f>VLOOKUP($A$2209,Raport4!$B$8:$T$255,12)</f>
        <v>90</v>
      </c>
      <c r="N2212" s="84">
        <f>VLOOKUP($A$2209,Raport4!$B$8:$T$255,14)</f>
        <v>94.5</v>
      </c>
      <c r="O2212" s="84">
        <f>VLOOKUP($A$2209,Raport4!$B$8:$T$255,15)</f>
        <v>88.5</v>
      </c>
      <c r="P2212" s="84">
        <f>VLOOKUP($A$2209,Raport4!$B$8:$T$255,16)</f>
        <v>93</v>
      </c>
      <c r="Q2212" s="84">
        <f>VLOOKUP($A$2209,Raport4!$B$8:$T$255,17)</f>
        <v>93</v>
      </c>
      <c r="R2212" s="84">
        <f>VLOOKUP($A$2209,Raport4!$B$8:$T$255,18)</f>
        <v>91.5</v>
      </c>
      <c r="S2212" s="38">
        <f t="shared" si="1214"/>
        <v>1379.5</v>
      </c>
      <c r="T2212" s="38">
        <f t="shared" si="1194"/>
        <v>91.97</v>
      </c>
      <c r="U2212" s="375"/>
      <c r="V2212" s="340"/>
    </row>
    <row r="2213" spans="1:22" ht="15" customHeight="1">
      <c r="A2213" s="361"/>
      <c r="B2213" s="77" t="str">
        <f>VLOOKUP($A$2209,PresensiMIPA!$A$7:$W$360,4)</f>
        <v>3526011802040001</v>
      </c>
      <c r="C2213" s="35" t="s">
        <v>24</v>
      </c>
      <c r="D2213" s="84">
        <f>VLOOKUP($A$2209,Raport5!$B$8:$T$280,4)</f>
        <v>91.5</v>
      </c>
      <c r="E2213" s="84">
        <f>VLOOKUP($A$2209,Raport5!$B$8:$T$280,5)</f>
        <v>96.5</v>
      </c>
      <c r="F2213" s="84">
        <f>VLOOKUP($A$2209,Raport5!$B$8:$T$280,6)</f>
        <v>94</v>
      </c>
      <c r="G2213" s="84">
        <f>VLOOKUP($A$2209,Raport5!$B$8:$T$280,7)</f>
        <v>97.5</v>
      </c>
      <c r="H2213" s="84">
        <f>VLOOKUP($A$2209,Raport5!$B$8:$T$280,8)</f>
        <v>95</v>
      </c>
      <c r="I2213" s="84">
        <f>VLOOKUP($A$2209,Raport5!$B$8:$T$280,9)</f>
        <v>91.5</v>
      </c>
      <c r="J2213" s="84">
        <f>VLOOKUP($A$2209,Raport5!$B$8:$T$280,10)</f>
        <v>96</v>
      </c>
      <c r="K2213" s="84">
        <f>VLOOKUP($A$2209,Raport5!$B$8:$T$280,11)</f>
        <v>89</v>
      </c>
      <c r="L2213" s="84">
        <f>VLOOKUP($A$2209,Raport5!$B$8:$T$280,12)</f>
        <v>94</v>
      </c>
      <c r="M2213" s="84">
        <f>VLOOKUP($A$2209,Raport5!$B$8:$T$280,13)</f>
        <v>95</v>
      </c>
      <c r="N2213" s="84">
        <f>VLOOKUP($A$2209,Raport5!$B$8:$T$280,14)</f>
        <v>93.5</v>
      </c>
      <c r="O2213" s="84">
        <f>VLOOKUP($A$2209,Raport5!$B$8:$T$280,15)</f>
        <v>90.5</v>
      </c>
      <c r="P2213" s="84">
        <f>VLOOKUP($A$2209,Raport5!$B$8:$T$280,16)</f>
        <v>94.5</v>
      </c>
      <c r="Q2213" s="84">
        <f>VLOOKUP($A$2209,Raport5!$B$8:$T$280,17)</f>
        <v>94</v>
      </c>
      <c r="R2213" s="84">
        <f>VLOOKUP($A$2209,Raport5!$B$8:$T$280,18)</f>
        <v>94.5</v>
      </c>
      <c r="S2213" s="38">
        <f t="shared" si="1214"/>
        <v>1407</v>
      </c>
      <c r="T2213" s="38">
        <f t="shared" si="1194"/>
        <v>93.8</v>
      </c>
      <c r="U2213" s="375"/>
      <c r="V2213" s="340"/>
    </row>
    <row r="2214" spans="1:22" ht="15" customHeight="1">
      <c r="A2214" s="361"/>
      <c r="B2214" s="78">
        <f>VLOOKUP($A$2209,PresensiMIPA!$A$7:$W$360,2)</f>
        <v>12228</v>
      </c>
      <c r="C2214" s="35" t="s">
        <v>67</v>
      </c>
      <c r="D2214" s="84">
        <f>VLOOKUP($A$2209,Raport6!$B$8:$T$280,4)</f>
        <v>94.5</v>
      </c>
      <c r="E2214" s="84">
        <f>VLOOKUP($A$2209,Raport6!$B$8:$T$280,5)</f>
        <v>97</v>
      </c>
      <c r="F2214" s="84">
        <f>VLOOKUP($A$2209,Raport6!$B$8:$T$280,6)</f>
        <v>96</v>
      </c>
      <c r="G2214" s="84">
        <f>VLOOKUP($A$2209,Raport6!$B$8:$T$280,7)</f>
        <v>98</v>
      </c>
      <c r="H2214" s="84">
        <f>VLOOKUP($A$2209,Raport6!$B$8:$T$280,8)</f>
        <v>96</v>
      </c>
      <c r="I2214" s="84">
        <f>VLOOKUP($A$2209,Raport6!$B$8:$T$280,9)</f>
        <v>91</v>
      </c>
      <c r="J2214" s="84">
        <f>VLOOKUP($A$2209,Raport6!$B$8:$T$280,10)</f>
        <v>98</v>
      </c>
      <c r="K2214" s="84">
        <f>VLOOKUP($A$2209,Raport6!$B$8:$T$280,11)</f>
        <v>94</v>
      </c>
      <c r="L2214" s="84">
        <f>VLOOKUP($A$2209,Raport6!$B$8:$T$280,12)</f>
        <v>94</v>
      </c>
      <c r="M2214" s="84">
        <f>VLOOKUP($A$2209,Raport6!$B$8:$T$280,13)</f>
        <v>98</v>
      </c>
      <c r="N2214" s="84">
        <f>VLOOKUP($A$2209,Raport6!$B$8:$T$280,14)</f>
        <v>93</v>
      </c>
      <c r="O2214" s="84">
        <f>VLOOKUP($A$2209,Raport6!$B$8:$T$280,15)</f>
        <v>93</v>
      </c>
      <c r="P2214" s="84">
        <f>VLOOKUP($A$2209,Raport6!$B$8:$T$280,16)</f>
        <v>98</v>
      </c>
      <c r="Q2214" s="84">
        <f>VLOOKUP($A$2209,Raport6!$B$8:$T$280,17)</f>
        <v>97</v>
      </c>
      <c r="R2214" s="84">
        <f>VLOOKUP($A$2209,Raport6!$B$8:$T$280,18)</f>
        <v>95.5</v>
      </c>
      <c r="S2214" s="38">
        <f t="shared" si="1214"/>
        <v>1433</v>
      </c>
      <c r="T2214" s="38">
        <f t="shared" si="1194"/>
        <v>95.53</v>
      </c>
      <c r="U2214" s="375"/>
      <c r="V2214" s="340"/>
    </row>
    <row r="2215" spans="1:22" ht="15" customHeight="1">
      <c r="A2215" s="361"/>
      <c r="B2215" s="78" t="str">
        <f>VLOOKUP($A$2209,PresensiMIPA!$A$7:$W$360,3)</f>
        <v>0046708688</v>
      </c>
      <c r="C2215" s="28" t="s">
        <v>21</v>
      </c>
      <c r="D2215" s="40">
        <f t="shared" ref="D2215:S2215" si="1215">ROUND(((D2209+D2210+D2211+D2212+D2213+D2214)/6),2)</f>
        <v>90.5</v>
      </c>
      <c r="E2215" s="40">
        <f t="shared" si="1215"/>
        <v>93.25</v>
      </c>
      <c r="F2215" s="40">
        <f t="shared" si="1215"/>
        <v>89.08</v>
      </c>
      <c r="G2215" s="40">
        <f t="shared" si="1215"/>
        <v>91.08</v>
      </c>
      <c r="H2215" s="40">
        <f t="shared" si="1215"/>
        <v>92</v>
      </c>
      <c r="I2215" s="40">
        <f t="shared" si="1215"/>
        <v>89.75</v>
      </c>
      <c r="J2215" s="40">
        <f t="shared" si="1215"/>
        <v>93.33</v>
      </c>
      <c r="K2215" s="40">
        <f t="shared" si="1215"/>
        <v>87.25</v>
      </c>
      <c r="L2215" s="40">
        <f t="shared" si="1215"/>
        <v>89.08</v>
      </c>
      <c r="M2215" s="40">
        <f t="shared" ref="M2215" si="1216">ROUND(((M2209+M2210+M2211+M2212+M2213+M2214)/6),2)</f>
        <v>91</v>
      </c>
      <c r="N2215" s="40">
        <f t="shared" si="1215"/>
        <v>90</v>
      </c>
      <c r="O2215" s="40">
        <f t="shared" si="1215"/>
        <v>88.25</v>
      </c>
      <c r="P2215" s="40">
        <f t="shared" si="1215"/>
        <v>90.75</v>
      </c>
      <c r="Q2215" s="40">
        <f t="shared" si="1215"/>
        <v>90.67</v>
      </c>
      <c r="R2215" s="40">
        <f t="shared" si="1215"/>
        <v>92.08</v>
      </c>
      <c r="S2215" s="39">
        <f t="shared" si="1215"/>
        <v>1358.08</v>
      </c>
      <c r="T2215" s="40">
        <f t="shared" si="1194"/>
        <v>90.54</v>
      </c>
      <c r="U2215" s="375"/>
      <c r="V2215" s="340"/>
    </row>
    <row r="2216" spans="1:22" ht="15" customHeight="1">
      <c r="A2216" s="361"/>
      <c r="B2216" s="78"/>
      <c r="C2216" s="28" t="s">
        <v>206</v>
      </c>
      <c r="D2216" s="79">
        <f>VLOOKUP($A$2209,'Nilai USP'!$B$8:$T$280,4)</f>
        <v>99</v>
      </c>
      <c r="E2216" s="79">
        <f>VLOOKUP($A$2209,'Nilai USP'!$B$8:$T$280,5)</f>
        <v>89.230769230769226</v>
      </c>
      <c r="F2216" s="79">
        <f>VLOOKUP($A$2209,'Nilai USP'!$B$8:$T$280,6)</f>
        <v>96</v>
      </c>
      <c r="G2216" s="79">
        <f>VLOOKUP($A$2209,'Nilai USP'!$B$8:$T$280,7)</f>
        <v>90</v>
      </c>
      <c r="H2216" s="79">
        <f>VLOOKUP($A$2209,'Nilai USP'!$B$8:$T$280,8)</f>
        <v>86</v>
      </c>
      <c r="I2216" s="79">
        <f>VLOOKUP($A$2209,'Nilai USP'!$B$8:$T$280,9)</f>
        <v>97</v>
      </c>
      <c r="J2216" s="79">
        <f>VLOOKUP($A$2209,'Nilai USP'!$B$8:$T$280,10)</f>
        <v>97</v>
      </c>
      <c r="K2216" s="79">
        <f>VLOOKUP($A$2209,'Nilai USP'!$B$8:$T$280,11)</f>
        <v>98</v>
      </c>
      <c r="L2216" s="79">
        <f>VLOOKUP($A$2209,'Nilai USP'!$B$8:$T$280,12)</f>
        <v>89</v>
      </c>
      <c r="M2216" s="79">
        <f>VLOOKUP($A$2209,'Nilai USP'!$B$8:$T$280,13)</f>
        <v>100</v>
      </c>
      <c r="N2216" s="79">
        <f>VLOOKUP($A$2209,'Nilai USP'!$B$8:$T$280,14)</f>
        <v>90</v>
      </c>
      <c r="O2216" s="79">
        <f>VLOOKUP($A$2209,'Nilai USP'!$B$8:$T$280,15)</f>
        <v>90</v>
      </c>
      <c r="P2216" s="79">
        <f>VLOOKUP($A$2209,'Nilai USP'!$B$8:$T$280,16)</f>
        <v>93</v>
      </c>
      <c r="Q2216" s="79">
        <f>VLOOKUP($A$2209,'Nilai USP'!$B$8:$T$280,17)</f>
        <v>90</v>
      </c>
      <c r="R2216" s="79">
        <f>VLOOKUP($A$2209,'Nilai USP'!$B$8:$T$280,18)</f>
        <v>89</v>
      </c>
      <c r="S2216" s="38">
        <f>SUM(D2216:R2216)</f>
        <v>1393.2307692307693</v>
      </c>
      <c r="T2216" s="38">
        <f t="shared" si="1194"/>
        <v>92.88</v>
      </c>
      <c r="U2216" s="375"/>
      <c r="V2216" s="340"/>
    </row>
    <row r="2217" spans="1:22" ht="15" customHeight="1" thickBot="1">
      <c r="A2217" s="362"/>
      <c r="B2217" s="29"/>
      <c r="C2217" s="37" t="s">
        <v>205</v>
      </c>
      <c r="D2217" s="41">
        <f t="shared" ref="D2217:R2217" si="1217">ROUND((D2215*$V$6+D2216*$V$7),0)</f>
        <v>95</v>
      </c>
      <c r="E2217" s="41">
        <f t="shared" si="1217"/>
        <v>91</v>
      </c>
      <c r="F2217" s="41">
        <f t="shared" si="1217"/>
        <v>93</v>
      </c>
      <c r="G2217" s="41">
        <f t="shared" si="1217"/>
        <v>91</v>
      </c>
      <c r="H2217" s="41">
        <f t="shared" si="1217"/>
        <v>89</v>
      </c>
      <c r="I2217" s="41">
        <f t="shared" si="1217"/>
        <v>93</v>
      </c>
      <c r="J2217" s="41">
        <f t="shared" si="1217"/>
        <v>95</v>
      </c>
      <c r="K2217" s="41">
        <f t="shared" si="1217"/>
        <v>93</v>
      </c>
      <c r="L2217" s="41">
        <f t="shared" si="1217"/>
        <v>89</v>
      </c>
      <c r="M2217" s="41">
        <f t="shared" si="1217"/>
        <v>96</v>
      </c>
      <c r="N2217" s="41">
        <f t="shared" si="1217"/>
        <v>90</v>
      </c>
      <c r="O2217" s="41">
        <f t="shared" si="1217"/>
        <v>89</v>
      </c>
      <c r="P2217" s="41">
        <f t="shared" si="1217"/>
        <v>92</v>
      </c>
      <c r="Q2217" s="41">
        <f t="shared" si="1217"/>
        <v>90</v>
      </c>
      <c r="R2217" s="41">
        <f t="shared" si="1217"/>
        <v>91</v>
      </c>
      <c r="S2217" s="41">
        <f>SUM(D2217:R2217)</f>
        <v>1377</v>
      </c>
      <c r="T2217" s="41">
        <f t="shared" si="1194"/>
        <v>91.8</v>
      </c>
      <c r="U2217" s="376"/>
      <c r="V2217" s="341"/>
    </row>
    <row r="2218" spans="1:22" ht="15" customHeight="1" thickTop="1">
      <c r="A2218" s="377">
        <v>246</v>
      </c>
      <c r="B2218" s="26"/>
      <c r="C2218" s="34" t="s">
        <v>34</v>
      </c>
      <c r="D2218" s="83">
        <f>VLOOKUP($A$2218,Raport1!$B$8:$T$280,4)</f>
        <v>80</v>
      </c>
      <c r="E2218" s="83">
        <f>VLOOKUP($A$2218,Raport1!$B$8:$T$280,5)</f>
        <v>84</v>
      </c>
      <c r="F2218" s="83">
        <f>VLOOKUP($A$2218,Raport1!$B$8:$T$280,6)</f>
        <v>79.5</v>
      </c>
      <c r="G2218" s="83">
        <f>VLOOKUP($A$2218,Raport1!$B$8:$T$280,7)</f>
        <v>74.5</v>
      </c>
      <c r="H2218" s="83">
        <f>VLOOKUP($A$2218,Raport1!$B$8:$T$280,8)</f>
        <v>81.5</v>
      </c>
      <c r="I2218" s="83">
        <f>VLOOKUP($A$2218,Raport1!$B$8:$T$280,9)</f>
        <v>78.5</v>
      </c>
      <c r="J2218" s="83">
        <f>VLOOKUP($A$2218,Raport1!$B$8:$T$280,10)</f>
        <v>88</v>
      </c>
      <c r="K2218" s="83">
        <f>VLOOKUP($A$2218,Raport1!$B$8:$T$280,11)</f>
        <v>80.5</v>
      </c>
      <c r="L2218" s="83">
        <f>VLOOKUP($A$2218,Raport1!$B$8:$T$280,12)</f>
        <v>83</v>
      </c>
      <c r="M2218" s="83">
        <f>VLOOKUP($A$2218,Raport1!$B$8:$T$280,13)</f>
        <v>82</v>
      </c>
      <c r="N2218" s="83">
        <f>VLOOKUP($A$2218,Raport1!$B$8:$T$280,14)</f>
        <v>77.5</v>
      </c>
      <c r="O2218" s="83">
        <f>VLOOKUP($A$2218,Raport1!$B$8:$T$280,15)</f>
        <v>80</v>
      </c>
      <c r="P2218" s="83">
        <f>VLOOKUP($A$2218,Raport1!$B$8:$T$280,16)</f>
        <v>78.5</v>
      </c>
      <c r="Q2218" s="83">
        <f>VLOOKUP($A$2218,Raport1!$B$8:$T$280,17)</f>
        <v>78.5</v>
      </c>
      <c r="R2218" s="83">
        <f>VLOOKUP($A$2218,Raport1!$B$8:$T$280,18)</f>
        <v>79</v>
      </c>
      <c r="S2218" s="80">
        <f t="shared" ref="S2218:S2223" si="1218">SUM(D2218:R2218)</f>
        <v>1205</v>
      </c>
      <c r="T2218" s="80">
        <f t="shared" si="1194"/>
        <v>80.33</v>
      </c>
      <c r="U2218" s="337" t="s">
        <v>203</v>
      </c>
      <c r="V2218" s="340" t="s">
        <v>33</v>
      </c>
    </row>
    <row r="2219" spans="1:22" ht="15" customHeight="1">
      <c r="A2219" s="361"/>
      <c r="B2219" s="26"/>
      <c r="C2219" s="35" t="s">
        <v>35</v>
      </c>
      <c r="D2219" s="84">
        <f>VLOOKUP($A$2218,Raport2!$B$8:$T$280,4)</f>
        <v>81.5</v>
      </c>
      <c r="E2219" s="84">
        <f>VLOOKUP($A$2218,Raport2!$B$8:$T$280,5)</f>
        <v>85.5</v>
      </c>
      <c r="F2219" s="84">
        <f>VLOOKUP($A$2218,Raport2!$B$8:$T$280,6)</f>
        <v>81.5</v>
      </c>
      <c r="G2219" s="84">
        <f>VLOOKUP($A$2218,Raport2!$B$8:$T$280,7)</f>
        <v>80.5</v>
      </c>
      <c r="H2219" s="84">
        <f>VLOOKUP($A$2218,Raport2!$B$8:$T$280,8)</f>
        <v>79</v>
      </c>
      <c r="I2219" s="84">
        <f>VLOOKUP($A$2218,Raport2!$B$8:$T$280,9)</f>
        <v>81.5</v>
      </c>
      <c r="J2219" s="84">
        <f>VLOOKUP($A$2218,Raport2!$B$8:$T$280,10)</f>
        <v>91</v>
      </c>
      <c r="K2219" s="84">
        <f>VLOOKUP($A$2218,Raport2!$B$8:$T$280,11)</f>
        <v>82</v>
      </c>
      <c r="L2219" s="84">
        <f>VLOOKUP($A$2218,Raport2!$B$8:$T$280,12)</f>
        <v>84</v>
      </c>
      <c r="M2219" s="84">
        <f>VLOOKUP($A$2218,Raport2!$B$8:$T$280,13)</f>
        <v>87</v>
      </c>
      <c r="N2219" s="84">
        <f>VLOOKUP($A$2218,Raport2!$B$8:$T$280,14)</f>
        <v>82.5</v>
      </c>
      <c r="O2219" s="84">
        <f>VLOOKUP($A$2218,Raport2!$B$8:$T$280,15)</f>
        <v>78</v>
      </c>
      <c r="P2219" s="84">
        <f>VLOOKUP($A$2218,Raport2!$B$8:$T$280,16)</f>
        <v>79</v>
      </c>
      <c r="Q2219" s="84">
        <f>VLOOKUP($A$2218,Raport2!$B$8:$T$280,17)</f>
        <v>80</v>
      </c>
      <c r="R2219" s="84">
        <f>VLOOKUP($A$2218,Raport2!$B$8:$T$280,18)</f>
        <v>83.5</v>
      </c>
      <c r="S2219" s="38">
        <f t="shared" si="1218"/>
        <v>1236.5</v>
      </c>
      <c r="T2219" s="38">
        <f t="shared" si="1194"/>
        <v>82.43</v>
      </c>
      <c r="U2219" s="375"/>
      <c r="V2219" s="340"/>
    </row>
    <row r="2220" spans="1:22" ht="15" customHeight="1">
      <c r="A2220" s="361"/>
      <c r="B2220" s="85" t="str">
        <f>VLOOKUP($A$2218,PresensiMIPA!$A$7:$W$360,7)</f>
        <v>FAUSIYEH</v>
      </c>
      <c r="C2220" s="35" t="s">
        <v>22</v>
      </c>
      <c r="D2220" s="84">
        <f>VLOOKUP($A$2218,Raport3!$B$8:$T$280,4)</f>
        <v>86.5</v>
      </c>
      <c r="E2220" s="84">
        <f>VLOOKUP($A$2218,Raport3!$B$8:$T$280,5)</f>
        <v>86.5</v>
      </c>
      <c r="F2220" s="84">
        <f>VLOOKUP($A$2218,Raport3!$B$8:$T$280,6)</f>
        <v>84</v>
      </c>
      <c r="G2220" s="84">
        <f>VLOOKUP($A$2218,Raport3!$B$8:$T$280,7)</f>
        <v>86</v>
      </c>
      <c r="H2220" s="84">
        <f>VLOOKUP($A$2218,Raport3!$B$8:$T$280,8)</f>
        <v>88.5</v>
      </c>
      <c r="I2220" s="84">
        <f>VLOOKUP($A$2218,Raport3!$B$8:$T$280,9)</f>
        <v>85</v>
      </c>
      <c r="J2220" s="84">
        <f>VLOOKUP($A$2218,Raport3!$B$8:$T$280,10)</f>
        <v>89.5</v>
      </c>
      <c r="K2220" s="84">
        <f>VLOOKUP($A$2218,Raport3!$B$8:$T$280,11)</f>
        <v>87</v>
      </c>
      <c r="L2220" s="84">
        <f>VLOOKUP($A$2218,Raport3!$B$8:$T$280,12)</f>
        <v>85.5</v>
      </c>
      <c r="M2220" s="84">
        <f>VLOOKUP($A$2218,Raport3!$B$8:$T$280,13)</f>
        <v>89.5</v>
      </c>
      <c r="N2220" s="84">
        <f>VLOOKUP($A$2218,Raport3!$B$8:$T$280,14)</f>
        <v>84.5</v>
      </c>
      <c r="O2220" s="84">
        <f>VLOOKUP($A$2218,Raport3!$B$8:$T$280,15)</f>
        <v>85</v>
      </c>
      <c r="P2220" s="84">
        <f>VLOOKUP($A$2218,Raport3!$B$8:$T$280,16)</f>
        <v>82</v>
      </c>
      <c r="Q2220" s="84">
        <f>VLOOKUP($A$2218,Raport3!$B$8:$T$280,17)</f>
        <v>86.5</v>
      </c>
      <c r="R2220" s="84">
        <f>VLOOKUP($A$2218,Raport3!$B$8:$T$280,18)</f>
        <v>86</v>
      </c>
      <c r="S2220" s="38">
        <f t="shared" si="1218"/>
        <v>1292</v>
      </c>
      <c r="T2220" s="38">
        <f t="shared" si="1194"/>
        <v>86.13</v>
      </c>
      <c r="U2220" s="375"/>
      <c r="V2220" s="340"/>
    </row>
    <row r="2221" spans="1:22" ht="15" customHeight="1">
      <c r="A2221" s="361"/>
      <c r="B2221" s="85"/>
      <c r="C2221" s="35" t="s">
        <v>23</v>
      </c>
      <c r="D2221" s="84">
        <f>VLOOKUP($A$2218,Raport4!$B$8:$T$255,4)</f>
        <v>90.5</v>
      </c>
      <c r="E2221" s="84">
        <f>VLOOKUP($A$2218,Raport4!$B$8:$T$255,5)</f>
        <v>91</v>
      </c>
      <c r="F2221" s="84">
        <f>VLOOKUP($A$2218,Raport4!$B$8:$T$255,6)</f>
        <v>86</v>
      </c>
      <c r="G2221" s="84">
        <f>VLOOKUP($A$2218,Raport4!$B$8:$T$255,7)</f>
        <v>87</v>
      </c>
      <c r="H2221" s="84">
        <f>VLOOKUP($A$2218,Raport4!$B$8:$T$255,8)</f>
        <v>89</v>
      </c>
      <c r="I2221" s="84">
        <f>VLOOKUP($A$2218,Raport4!$B$8:$T$255,9)</f>
        <v>85</v>
      </c>
      <c r="J2221" s="84">
        <f>VLOOKUP($A$2218,Raport4!$B$8:$T$255,10)</f>
        <v>93.5</v>
      </c>
      <c r="K2221" s="84">
        <f>VLOOKUP($A$2218,Raport4!$B$8:$T$255,11)</f>
        <v>90</v>
      </c>
      <c r="L2221" s="84">
        <f>VLOOKUP($A$2218,Raport4!$B$8:$T$255,12)</f>
        <v>87</v>
      </c>
      <c r="M2221" s="84">
        <f>VLOOKUP($A$2218,Raport4!$B$8:$T$255,12)</f>
        <v>87</v>
      </c>
      <c r="N2221" s="84">
        <f>VLOOKUP($A$2218,Raport4!$B$8:$T$255,14)</f>
        <v>88.5</v>
      </c>
      <c r="O2221" s="84">
        <f>VLOOKUP($A$2218,Raport4!$B$8:$T$255,15)</f>
        <v>87.5</v>
      </c>
      <c r="P2221" s="84">
        <f>VLOOKUP($A$2218,Raport4!$B$8:$T$255,16)</f>
        <v>84.5</v>
      </c>
      <c r="Q2221" s="84">
        <f>VLOOKUP($A$2218,Raport4!$B$8:$T$255,17)</f>
        <v>86</v>
      </c>
      <c r="R2221" s="84">
        <f>VLOOKUP($A$2218,Raport4!$B$8:$T$255,18)</f>
        <v>86</v>
      </c>
      <c r="S2221" s="38">
        <f t="shared" si="1218"/>
        <v>1318.5</v>
      </c>
      <c r="T2221" s="38">
        <f t="shared" si="1194"/>
        <v>87.9</v>
      </c>
      <c r="U2221" s="375"/>
      <c r="V2221" s="340"/>
    </row>
    <row r="2222" spans="1:22" ht="15" customHeight="1">
      <c r="A2222" s="361"/>
      <c r="B2222" s="77" t="str">
        <f>VLOOKUP($A$2218,PresensiMIPA!$A$7:$W$360,4)</f>
        <v>3526024802040004</v>
      </c>
      <c r="C2222" s="35" t="s">
        <v>24</v>
      </c>
      <c r="D2222" s="84">
        <f>VLOOKUP($A$2218,Raport5!$B$8:$T$280,4)</f>
        <v>91.5</v>
      </c>
      <c r="E2222" s="84">
        <f>VLOOKUP($A$2218,Raport5!$B$8:$T$280,5)</f>
        <v>95</v>
      </c>
      <c r="F2222" s="84">
        <f>VLOOKUP($A$2218,Raport5!$B$8:$T$280,6)</f>
        <v>77</v>
      </c>
      <c r="G2222" s="84">
        <f>VLOOKUP($A$2218,Raport5!$B$8:$T$280,7)</f>
        <v>92.5</v>
      </c>
      <c r="H2222" s="84">
        <f>VLOOKUP($A$2218,Raport5!$B$8:$T$280,8)</f>
        <v>95</v>
      </c>
      <c r="I2222" s="84">
        <f>VLOOKUP($A$2218,Raport5!$B$8:$T$280,9)</f>
        <v>85.5</v>
      </c>
      <c r="J2222" s="84">
        <f>VLOOKUP($A$2218,Raport5!$B$8:$T$280,10)</f>
        <v>95</v>
      </c>
      <c r="K2222" s="84">
        <f>VLOOKUP($A$2218,Raport5!$B$8:$T$280,11)</f>
        <v>87</v>
      </c>
      <c r="L2222" s="84">
        <f>VLOOKUP($A$2218,Raport5!$B$8:$T$280,12)</f>
        <v>89</v>
      </c>
      <c r="M2222" s="84">
        <f>VLOOKUP($A$2218,Raport5!$B$8:$T$280,13)</f>
        <v>93</v>
      </c>
      <c r="N2222" s="84">
        <f>VLOOKUP($A$2218,Raport5!$B$8:$T$280,14)</f>
        <v>87.5</v>
      </c>
      <c r="O2222" s="84">
        <f>VLOOKUP($A$2218,Raport5!$B$8:$T$280,15)</f>
        <v>90</v>
      </c>
      <c r="P2222" s="84">
        <f>VLOOKUP($A$2218,Raport5!$B$8:$T$280,16)</f>
        <v>85.5</v>
      </c>
      <c r="Q2222" s="84">
        <f>VLOOKUP($A$2218,Raport5!$B$8:$T$280,17)</f>
        <v>89</v>
      </c>
      <c r="R2222" s="84">
        <f>VLOOKUP($A$2218,Raport5!$B$8:$T$280,18)</f>
        <v>89</v>
      </c>
      <c r="S2222" s="38">
        <f t="shared" si="1218"/>
        <v>1341.5</v>
      </c>
      <c r="T2222" s="38">
        <f t="shared" si="1194"/>
        <v>89.43</v>
      </c>
      <c r="U2222" s="375"/>
      <c r="V2222" s="340"/>
    </row>
    <row r="2223" spans="1:22" ht="15" customHeight="1">
      <c r="A2223" s="361"/>
      <c r="B2223" s="78">
        <f>VLOOKUP($A$2218,PresensiMIPA!$A$7:$W$360,2)</f>
        <v>12241</v>
      </c>
      <c r="C2223" s="35" t="s">
        <v>67</v>
      </c>
      <c r="D2223" s="84">
        <f>VLOOKUP($A$2218,Raport6!$B$8:$T$280,4)</f>
        <v>95.5</v>
      </c>
      <c r="E2223" s="84">
        <f>VLOOKUP($A$2218,Raport6!$B$8:$T$280,5)</f>
        <v>96</v>
      </c>
      <c r="F2223" s="84">
        <f>VLOOKUP($A$2218,Raport6!$B$8:$T$280,6)</f>
        <v>83</v>
      </c>
      <c r="G2223" s="84">
        <f>VLOOKUP($A$2218,Raport6!$B$8:$T$280,7)</f>
        <v>94</v>
      </c>
      <c r="H2223" s="84">
        <f>VLOOKUP($A$2218,Raport6!$B$8:$T$280,8)</f>
        <v>96.5</v>
      </c>
      <c r="I2223" s="84">
        <f>VLOOKUP($A$2218,Raport6!$B$8:$T$280,9)</f>
        <v>85.5</v>
      </c>
      <c r="J2223" s="84">
        <f>VLOOKUP($A$2218,Raport6!$B$8:$T$280,10)</f>
        <v>96.5</v>
      </c>
      <c r="K2223" s="84">
        <f>VLOOKUP($A$2218,Raport6!$B$8:$T$280,11)</f>
        <v>93</v>
      </c>
      <c r="L2223" s="84">
        <f>VLOOKUP($A$2218,Raport6!$B$8:$T$280,12)</f>
        <v>91</v>
      </c>
      <c r="M2223" s="84">
        <f>VLOOKUP($A$2218,Raport6!$B$8:$T$280,13)</f>
        <v>97</v>
      </c>
      <c r="N2223" s="84">
        <f>VLOOKUP($A$2218,Raport6!$B$8:$T$280,14)</f>
        <v>87</v>
      </c>
      <c r="O2223" s="84">
        <f>VLOOKUP($A$2218,Raport6!$B$8:$T$280,15)</f>
        <v>91.5</v>
      </c>
      <c r="P2223" s="84">
        <f>VLOOKUP($A$2218,Raport6!$B$8:$T$280,16)</f>
        <v>85.5</v>
      </c>
      <c r="Q2223" s="84">
        <f>VLOOKUP($A$2218,Raport6!$B$8:$T$280,17)</f>
        <v>92</v>
      </c>
      <c r="R2223" s="84">
        <f>VLOOKUP($A$2218,Raport6!$B$8:$T$280,18)</f>
        <v>90</v>
      </c>
      <c r="S2223" s="38">
        <f t="shared" si="1218"/>
        <v>1374</v>
      </c>
      <c r="T2223" s="38">
        <f t="shared" si="1194"/>
        <v>91.6</v>
      </c>
      <c r="U2223" s="375"/>
      <c r="V2223" s="340"/>
    </row>
    <row r="2224" spans="1:22" ht="15" customHeight="1">
      <c r="A2224" s="361"/>
      <c r="B2224" s="78" t="str">
        <f>VLOOKUP($A$2218,PresensiMIPA!$A$7:$W$360,3)</f>
        <v>0041301595</v>
      </c>
      <c r="C2224" s="28" t="s">
        <v>21</v>
      </c>
      <c r="D2224" s="40">
        <f t="shared" ref="D2224:S2224" si="1219">ROUND(((D2218+D2219+D2220+D2221+D2222+D2223)/6),2)</f>
        <v>87.58</v>
      </c>
      <c r="E2224" s="40">
        <f t="shared" si="1219"/>
        <v>89.67</v>
      </c>
      <c r="F2224" s="40">
        <f t="shared" si="1219"/>
        <v>81.83</v>
      </c>
      <c r="G2224" s="40">
        <f t="shared" si="1219"/>
        <v>85.75</v>
      </c>
      <c r="H2224" s="40">
        <f t="shared" si="1219"/>
        <v>88.25</v>
      </c>
      <c r="I2224" s="40">
        <f t="shared" si="1219"/>
        <v>83.5</v>
      </c>
      <c r="J2224" s="40">
        <f t="shared" si="1219"/>
        <v>92.25</v>
      </c>
      <c r="K2224" s="40">
        <f t="shared" si="1219"/>
        <v>86.58</v>
      </c>
      <c r="L2224" s="40">
        <f t="shared" si="1219"/>
        <v>86.58</v>
      </c>
      <c r="M2224" s="40">
        <f t="shared" ref="M2224" si="1220">ROUND(((M2218+M2219+M2220+M2221+M2222+M2223)/6),2)</f>
        <v>89.25</v>
      </c>
      <c r="N2224" s="40">
        <f t="shared" si="1219"/>
        <v>84.58</v>
      </c>
      <c r="O2224" s="40">
        <f t="shared" si="1219"/>
        <v>85.33</v>
      </c>
      <c r="P2224" s="40">
        <f t="shared" si="1219"/>
        <v>82.5</v>
      </c>
      <c r="Q2224" s="40">
        <f t="shared" si="1219"/>
        <v>85.33</v>
      </c>
      <c r="R2224" s="40">
        <f t="shared" si="1219"/>
        <v>85.58</v>
      </c>
      <c r="S2224" s="39">
        <f t="shared" si="1219"/>
        <v>1294.58</v>
      </c>
      <c r="T2224" s="40">
        <f t="shared" si="1194"/>
        <v>86.31</v>
      </c>
      <c r="U2224" s="375"/>
      <c r="V2224" s="340"/>
    </row>
    <row r="2225" spans="1:22" ht="15" customHeight="1">
      <c r="A2225" s="361"/>
      <c r="B2225" s="78"/>
      <c r="C2225" s="28" t="s">
        <v>206</v>
      </c>
      <c r="D2225" s="79">
        <f>VLOOKUP($A$2218,'Nilai USP'!$B$8:$T$280,4)</f>
        <v>98</v>
      </c>
      <c r="E2225" s="79">
        <f>VLOOKUP($A$2218,'Nilai USP'!$B$8:$T$280,5)</f>
        <v>86.92307692307692</v>
      </c>
      <c r="F2225" s="79">
        <f>VLOOKUP($A$2218,'Nilai USP'!$B$8:$T$280,6)</f>
        <v>96</v>
      </c>
      <c r="G2225" s="79">
        <f>VLOOKUP($A$2218,'Nilai USP'!$B$8:$T$280,7)</f>
        <v>78</v>
      </c>
      <c r="H2225" s="79">
        <f>VLOOKUP($A$2218,'Nilai USP'!$B$8:$T$280,8)</f>
        <v>86</v>
      </c>
      <c r="I2225" s="79">
        <f>VLOOKUP($A$2218,'Nilai USP'!$B$8:$T$280,9)</f>
        <v>85</v>
      </c>
      <c r="J2225" s="79">
        <f>VLOOKUP($A$2218,'Nilai USP'!$B$8:$T$280,10)</f>
        <v>90</v>
      </c>
      <c r="K2225" s="79">
        <f>VLOOKUP($A$2218,'Nilai USP'!$B$8:$T$280,11)</f>
        <v>92</v>
      </c>
      <c r="L2225" s="79">
        <f>VLOOKUP($A$2218,'Nilai USP'!$B$8:$T$280,12)</f>
        <v>86</v>
      </c>
      <c r="M2225" s="79">
        <f>VLOOKUP($A$2218,'Nilai USP'!$B$8:$T$280,13)</f>
        <v>92.058823529411768</v>
      </c>
      <c r="N2225" s="79">
        <f>VLOOKUP($A$2218,'Nilai USP'!$B$8:$T$280,14)</f>
        <v>85</v>
      </c>
      <c r="O2225" s="79">
        <f>VLOOKUP($A$2218,'Nilai USP'!$B$8:$T$280,15)</f>
        <v>86</v>
      </c>
      <c r="P2225" s="79">
        <f>VLOOKUP($A$2218,'Nilai USP'!$B$8:$T$280,16)</f>
        <v>73</v>
      </c>
      <c r="Q2225" s="79">
        <f>VLOOKUP($A$2218,'Nilai USP'!$B$8:$T$280,17)</f>
        <v>74</v>
      </c>
      <c r="R2225" s="79">
        <f>VLOOKUP($A$2218,'Nilai USP'!$B$8:$T$280,18)</f>
        <v>80</v>
      </c>
      <c r="S2225" s="38">
        <f>SUM(D2225:R2225)</f>
        <v>1287.9819004524886</v>
      </c>
      <c r="T2225" s="38">
        <f t="shared" si="1194"/>
        <v>85.87</v>
      </c>
      <c r="U2225" s="375"/>
      <c r="V2225" s="340"/>
    </row>
    <row r="2226" spans="1:22" ht="15" customHeight="1" thickBot="1">
      <c r="A2226" s="362"/>
      <c r="B2226" s="29"/>
      <c r="C2226" s="37" t="s">
        <v>205</v>
      </c>
      <c r="D2226" s="41">
        <f t="shared" ref="D2226:R2226" si="1221">ROUND((D2224*$V$6+D2225*$V$7),0)</f>
        <v>93</v>
      </c>
      <c r="E2226" s="41">
        <f t="shared" si="1221"/>
        <v>88</v>
      </c>
      <c r="F2226" s="41">
        <f t="shared" si="1221"/>
        <v>89</v>
      </c>
      <c r="G2226" s="41">
        <f t="shared" si="1221"/>
        <v>82</v>
      </c>
      <c r="H2226" s="41">
        <f t="shared" si="1221"/>
        <v>87</v>
      </c>
      <c r="I2226" s="41">
        <f t="shared" si="1221"/>
        <v>84</v>
      </c>
      <c r="J2226" s="41">
        <f t="shared" si="1221"/>
        <v>91</v>
      </c>
      <c r="K2226" s="41">
        <f t="shared" si="1221"/>
        <v>89</v>
      </c>
      <c r="L2226" s="41">
        <f t="shared" si="1221"/>
        <v>86</v>
      </c>
      <c r="M2226" s="41">
        <f t="shared" si="1221"/>
        <v>91</v>
      </c>
      <c r="N2226" s="41">
        <f t="shared" si="1221"/>
        <v>85</v>
      </c>
      <c r="O2226" s="41">
        <f t="shared" si="1221"/>
        <v>86</v>
      </c>
      <c r="P2226" s="41">
        <f t="shared" si="1221"/>
        <v>78</v>
      </c>
      <c r="Q2226" s="41">
        <f t="shared" si="1221"/>
        <v>80</v>
      </c>
      <c r="R2226" s="41">
        <f t="shared" si="1221"/>
        <v>83</v>
      </c>
      <c r="S2226" s="41">
        <f>SUM(D2226:R2226)</f>
        <v>1292</v>
      </c>
      <c r="T2226" s="41">
        <f t="shared" si="1194"/>
        <v>86.13</v>
      </c>
      <c r="U2226" s="376"/>
      <c r="V2226" s="341"/>
    </row>
    <row r="2227" spans="1:22" ht="15" customHeight="1" thickTop="1">
      <c r="A2227" s="377">
        <v>247</v>
      </c>
      <c r="B2227" s="26"/>
      <c r="C2227" s="34" t="s">
        <v>34</v>
      </c>
      <c r="D2227" s="83">
        <f>VLOOKUP($A$2227,Raport1!$B$8:$T$280,4)</f>
        <v>76.5</v>
      </c>
      <c r="E2227" s="83">
        <f>VLOOKUP($A$2227,Raport1!$B$8:$T$280,5)</f>
        <v>77.5</v>
      </c>
      <c r="F2227" s="83">
        <f>VLOOKUP($A$2227,Raport1!$B$8:$T$280,6)</f>
        <v>80.5</v>
      </c>
      <c r="G2227" s="83">
        <f>VLOOKUP($A$2227,Raport1!$B$8:$T$280,7)</f>
        <v>70.5</v>
      </c>
      <c r="H2227" s="83">
        <f>VLOOKUP($A$2227,Raport1!$B$8:$T$280,8)</f>
        <v>71</v>
      </c>
      <c r="I2227" s="83">
        <f>VLOOKUP($A$2227,Raport1!$B$8:$T$280,9)</f>
        <v>77</v>
      </c>
      <c r="J2227" s="83">
        <f>VLOOKUP($A$2227,Raport1!$B$8:$T$280,10)</f>
        <v>81.5</v>
      </c>
      <c r="K2227" s="83">
        <f>VLOOKUP($A$2227,Raport1!$B$8:$T$280,11)</f>
        <v>84</v>
      </c>
      <c r="L2227" s="83">
        <f>VLOOKUP($A$2227,Raport1!$B$8:$T$280,12)</f>
        <v>81</v>
      </c>
      <c r="M2227" s="83">
        <f>VLOOKUP($A$2227,Raport1!$B$8:$T$280,13)</f>
        <v>78</v>
      </c>
      <c r="N2227" s="83">
        <f>VLOOKUP($A$2227,Raport1!$B$8:$T$280,14)</f>
        <v>76.5</v>
      </c>
      <c r="O2227" s="83">
        <f>VLOOKUP($A$2227,Raport1!$B$8:$T$280,15)</f>
        <v>81.5</v>
      </c>
      <c r="P2227" s="83">
        <f>VLOOKUP($A$2227,Raport1!$B$8:$T$280,16)</f>
        <v>77</v>
      </c>
      <c r="Q2227" s="83">
        <f>VLOOKUP($A$2227,Raport1!$B$8:$T$280,17)</f>
        <v>78.5</v>
      </c>
      <c r="R2227" s="83">
        <f>VLOOKUP($A$2227,Raport1!$B$8:$T$280,18)</f>
        <v>76.5</v>
      </c>
      <c r="S2227" s="80">
        <f t="shared" ref="S2227:S2232" si="1222">SUM(D2227:R2227)</f>
        <v>1167.5</v>
      </c>
      <c r="T2227" s="80">
        <f t="shared" si="1194"/>
        <v>77.83</v>
      </c>
      <c r="U2227" s="337" t="s">
        <v>203</v>
      </c>
      <c r="V2227" s="340" t="s">
        <v>33</v>
      </c>
    </row>
    <row r="2228" spans="1:22" ht="15" customHeight="1">
      <c r="A2228" s="361"/>
      <c r="B2228" s="26"/>
      <c r="C2228" s="35" t="s">
        <v>35</v>
      </c>
      <c r="D2228" s="84">
        <f>VLOOKUP($A$2227,Raport2!$B$8:$T$280,4)</f>
        <v>77.5</v>
      </c>
      <c r="E2228" s="84">
        <f>VLOOKUP($A$2227,Raport2!$B$8:$T$280,5)</f>
        <v>77.5</v>
      </c>
      <c r="F2228" s="84">
        <f>VLOOKUP($A$2227,Raport2!$B$8:$T$280,6)</f>
        <v>76</v>
      </c>
      <c r="G2228" s="84">
        <f>VLOOKUP($A$2227,Raport2!$B$8:$T$280,7)</f>
        <v>73.5</v>
      </c>
      <c r="H2228" s="84">
        <f>VLOOKUP($A$2227,Raport2!$B$8:$T$280,8)</f>
        <v>85</v>
      </c>
      <c r="I2228" s="84">
        <f>VLOOKUP($A$2227,Raport2!$B$8:$T$280,9)</f>
        <v>79.5</v>
      </c>
      <c r="J2228" s="84">
        <f>VLOOKUP($A$2227,Raport2!$B$8:$T$280,10)</f>
        <v>84</v>
      </c>
      <c r="K2228" s="84">
        <f>VLOOKUP($A$2227,Raport2!$B$8:$T$280,11)</f>
        <v>85</v>
      </c>
      <c r="L2228" s="84">
        <f>VLOOKUP($A$2227,Raport2!$B$8:$T$280,12)</f>
        <v>81.5</v>
      </c>
      <c r="M2228" s="84">
        <f>VLOOKUP($A$2227,Raport2!$B$8:$T$280,13)</f>
        <v>79</v>
      </c>
      <c r="N2228" s="84">
        <f>VLOOKUP($A$2227,Raport2!$B$8:$T$280,14)</f>
        <v>83.5</v>
      </c>
      <c r="O2228" s="84">
        <f>VLOOKUP($A$2227,Raport2!$B$8:$T$280,15)</f>
        <v>76</v>
      </c>
      <c r="P2228" s="84">
        <f>VLOOKUP($A$2227,Raport2!$B$8:$T$280,16)</f>
        <v>78</v>
      </c>
      <c r="Q2228" s="84">
        <f>VLOOKUP($A$2227,Raport2!$B$8:$T$280,17)</f>
        <v>78.5</v>
      </c>
      <c r="R2228" s="84">
        <f>VLOOKUP($A$2227,Raport2!$B$8:$T$280,18)</f>
        <v>81.5</v>
      </c>
      <c r="S2228" s="38">
        <f t="shared" si="1222"/>
        <v>1196</v>
      </c>
      <c r="T2228" s="38">
        <f t="shared" ref="T2228:T2291" si="1223">ROUND(S2228/COUNT(D2228:R2228),2)</f>
        <v>79.73</v>
      </c>
      <c r="U2228" s="375"/>
      <c r="V2228" s="340"/>
    </row>
    <row r="2229" spans="1:22" ht="15" customHeight="1">
      <c r="A2229" s="361"/>
      <c r="B2229" s="85" t="str">
        <f>VLOOKUP($A$2227,PresensiMIPA!$A$7:$W$360,7)</f>
        <v>GIBRAN THOIFURY</v>
      </c>
      <c r="C2229" s="35" t="s">
        <v>22</v>
      </c>
      <c r="D2229" s="84">
        <f>VLOOKUP($A$2227,Raport3!$B$8:$T$280,4)</f>
        <v>77</v>
      </c>
      <c r="E2229" s="84">
        <f>VLOOKUP($A$2227,Raport3!$B$8:$T$280,5)</f>
        <v>77</v>
      </c>
      <c r="F2229" s="84">
        <f>VLOOKUP($A$2227,Raport3!$B$8:$T$280,6)</f>
        <v>80</v>
      </c>
      <c r="G2229" s="84">
        <f>VLOOKUP($A$2227,Raport3!$B$8:$T$280,7)</f>
        <v>73</v>
      </c>
      <c r="H2229" s="84">
        <f>VLOOKUP($A$2227,Raport3!$B$8:$T$280,8)</f>
        <v>85.5</v>
      </c>
      <c r="I2229" s="84">
        <f>VLOOKUP($A$2227,Raport3!$B$8:$T$280,9)</f>
        <v>81.5</v>
      </c>
      <c r="J2229" s="84">
        <f>VLOOKUP($A$2227,Raport3!$B$8:$T$280,10)</f>
        <v>79.5</v>
      </c>
      <c r="K2229" s="84">
        <f>VLOOKUP($A$2227,Raport3!$B$8:$T$280,11)</f>
        <v>87.5</v>
      </c>
      <c r="L2229" s="84">
        <f>VLOOKUP($A$2227,Raport3!$B$8:$T$280,12)</f>
        <v>79</v>
      </c>
      <c r="M2229" s="84">
        <f>VLOOKUP($A$2227,Raport3!$B$8:$T$280,13)</f>
        <v>74</v>
      </c>
      <c r="N2229" s="84">
        <f>VLOOKUP($A$2227,Raport3!$B$8:$T$280,14)</f>
        <v>84</v>
      </c>
      <c r="O2229" s="84">
        <f>VLOOKUP($A$2227,Raport3!$B$8:$T$280,15)</f>
        <v>83</v>
      </c>
      <c r="P2229" s="84">
        <f>VLOOKUP($A$2227,Raport3!$B$8:$T$280,16)</f>
        <v>79.5</v>
      </c>
      <c r="Q2229" s="84">
        <f>VLOOKUP($A$2227,Raport3!$B$8:$T$280,17)</f>
        <v>84.5</v>
      </c>
      <c r="R2229" s="84">
        <f>VLOOKUP($A$2227,Raport3!$B$8:$T$280,18)</f>
        <v>81</v>
      </c>
      <c r="S2229" s="38">
        <f t="shared" si="1222"/>
        <v>1206</v>
      </c>
      <c r="T2229" s="38">
        <f t="shared" si="1223"/>
        <v>80.400000000000006</v>
      </c>
      <c r="U2229" s="375"/>
      <c r="V2229" s="340"/>
    </row>
    <row r="2230" spans="1:22" ht="15" customHeight="1">
      <c r="A2230" s="361"/>
      <c r="B2230" s="85"/>
      <c r="C2230" s="35" t="s">
        <v>23</v>
      </c>
      <c r="D2230" s="84">
        <f>VLOOKUP($A$2227,Raport4!$B$8:$T$255,4)</f>
        <v>82</v>
      </c>
      <c r="E2230" s="84">
        <f>VLOOKUP($A$2227,Raport4!$B$8:$T$255,5)</f>
        <v>78</v>
      </c>
      <c r="F2230" s="84">
        <f>VLOOKUP($A$2227,Raport4!$B$8:$T$255,6)</f>
        <v>79.5</v>
      </c>
      <c r="G2230" s="84">
        <f>VLOOKUP($A$2227,Raport4!$B$8:$T$255,7)</f>
        <v>76</v>
      </c>
      <c r="H2230" s="84">
        <f>VLOOKUP($A$2227,Raport4!$B$8:$T$255,8)</f>
        <v>88</v>
      </c>
      <c r="I2230" s="84">
        <f>VLOOKUP($A$2227,Raport4!$B$8:$T$255,9)</f>
        <v>84</v>
      </c>
      <c r="J2230" s="84">
        <f>VLOOKUP($A$2227,Raport4!$B$8:$T$255,10)</f>
        <v>87.5</v>
      </c>
      <c r="K2230" s="84">
        <f>VLOOKUP($A$2227,Raport4!$B$8:$T$255,11)</f>
        <v>89</v>
      </c>
      <c r="L2230" s="84">
        <f>VLOOKUP($A$2227,Raport4!$B$8:$T$255,12)</f>
        <v>80</v>
      </c>
      <c r="M2230" s="84">
        <f>VLOOKUP($A$2227,Raport4!$B$8:$T$255,12)</f>
        <v>80</v>
      </c>
      <c r="N2230" s="84">
        <f>VLOOKUP($A$2227,Raport4!$B$8:$T$255,14)</f>
        <v>88.5</v>
      </c>
      <c r="O2230" s="84">
        <f>VLOOKUP($A$2227,Raport4!$B$8:$T$255,15)</f>
        <v>84</v>
      </c>
      <c r="P2230" s="84">
        <f>VLOOKUP($A$2227,Raport4!$B$8:$T$255,16)</f>
        <v>79.5</v>
      </c>
      <c r="Q2230" s="84">
        <f>VLOOKUP($A$2227,Raport4!$B$8:$T$255,17)</f>
        <v>84</v>
      </c>
      <c r="R2230" s="84">
        <f>VLOOKUP($A$2227,Raport4!$B$8:$T$255,18)</f>
        <v>81.5</v>
      </c>
      <c r="S2230" s="38">
        <f t="shared" si="1222"/>
        <v>1241.5</v>
      </c>
      <c r="T2230" s="38">
        <f t="shared" si="1223"/>
        <v>82.77</v>
      </c>
      <c r="U2230" s="375"/>
      <c r="V2230" s="340"/>
    </row>
    <row r="2231" spans="1:22" ht="15" customHeight="1">
      <c r="A2231" s="361"/>
      <c r="B2231" s="77" t="str">
        <f>VLOOKUP($A$2227,PresensiMIPA!$A$7:$W$360,4)</f>
        <v>3526010512040001</v>
      </c>
      <c r="C2231" s="35" t="s">
        <v>24</v>
      </c>
      <c r="D2231" s="84">
        <f>VLOOKUP($A$2227,Raport5!$B$8:$T$280,4)</f>
        <v>86</v>
      </c>
      <c r="E2231" s="84">
        <f>VLOOKUP($A$2227,Raport5!$B$8:$T$280,5)</f>
        <v>85</v>
      </c>
      <c r="F2231" s="84">
        <f>VLOOKUP($A$2227,Raport5!$B$8:$T$280,6)</f>
        <v>76.5</v>
      </c>
      <c r="G2231" s="84">
        <f>VLOOKUP($A$2227,Raport5!$B$8:$T$280,7)</f>
        <v>82.5</v>
      </c>
      <c r="H2231" s="84">
        <f>VLOOKUP($A$2227,Raport5!$B$8:$T$280,8)</f>
        <v>89.5</v>
      </c>
      <c r="I2231" s="84">
        <f>VLOOKUP($A$2227,Raport5!$B$8:$T$280,9)</f>
        <v>84.5</v>
      </c>
      <c r="J2231" s="84">
        <f>VLOOKUP($A$2227,Raport5!$B$8:$T$280,10)</f>
        <v>89.5</v>
      </c>
      <c r="K2231" s="84">
        <f>VLOOKUP($A$2227,Raport5!$B$8:$T$280,11)</f>
        <v>89</v>
      </c>
      <c r="L2231" s="84">
        <f>VLOOKUP($A$2227,Raport5!$B$8:$T$280,12)</f>
        <v>88.5</v>
      </c>
      <c r="M2231" s="84">
        <f>VLOOKUP($A$2227,Raport5!$B$8:$T$280,13)</f>
        <v>78</v>
      </c>
      <c r="N2231" s="84">
        <f>VLOOKUP($A$2227,Raport5!$B$8:$T$280,14)</f>
        <v>88</v>
      </c>
      <c r="O2231" s="84">
        <f>VLOOKUP($A$2227,Raport5!$B$8:$T$280,15)</f>
        <v>83</v>
      </c>
      <c r="P2231" s="84">
        <f>VLOOKUP($A$2227,Raport5!$B$8:$T$280,16)</f>
        <v>79.5</v>
      </c>
      <c r="Q2231" s="84">
        <f>VLOOKUP($A$2227,Raport5!$B$8:$T$280,17)</f>
        <v>83</v>
      </c>
      <c r="R2231" s="84">
        <f>VLOOKUP($A$2227,Raport5!$B$8:$T$280,18)</f>
        <v>82</v>
      </c>
      <c r="S2231" s="38">
        <f t="shared" si="1222"/>
        <v>1264.5</v>
      </c>
      <c r="T2231" s="38">
        <f t="shared" si="1223"/>
        <v>84.3</v>
      </c>
      <c r="U2231" s="375"/>
      <c r="V2231" s="340"/>
    </row>
    <row r="2232" spans="1:22" ht="15" customHeight="1">
      <c r="A2232" s="361"/>
      <c r="B2232" s="78">
        <f>VLOOKUP($A$2227,PresensiMIPA!$A$7:$W$360,2)</f>
        <v>12256</v>
      </c>
      <c r="C2232" s="35" t="s">
        <v>67</v>
      </c>
      <c r="D2232" s="84">
        <f>VLOOKUP($A$2227,Raport6!$B$8:$T$280,4)</f>
        <v>91</v>
      </c>
      <c r="E2232" s="84">
        <f>VLOOKUP($A$2227,Raport6!$B$8:$T$280,5)</f>
        <v>88</v>
      </c>
      <c r="F2232" s="84">
        <f>VLOOKUP($A$2227,Raport6!$B$8:$T$280,6)</f>
        <v>78.5</v>
      </c>
      <c r="G2232" s="84">
        <f>VLOOKUP($A$2227,Raport6!$B$8:$T$280,7)</f>
        <v>85.5</v>
      </c>
      <c r="H2232" s="84">
        <f>VLOOKUP($A$2227,Raport6!$B$8:$T$280,8)</f>
        <v>91</v>
      </c>
      <c r="I2232" s="84">
        <f>VLOOKUP($A$2227,Raport6!$B$8:$T$280,9)</f>
        <v>86</v>
      </c>
      <c r="J2232" s="84">
        <f>VLOOKUP($A$2227,Raport6!$B$8:$T$280,10)</f>
        <v>93</v>
      </c>
      <c r="K2232" s="84">
        <f>VLOOKUP($A$2227,Raport6!$B$8:$T$280,11)</f>
        <v>95</v>
      </c>
      <c r="L2232" s="84">
        <f>VLOOKUP($A$2227,Raport6!$B$8:$T$280,12)</f>
        <v>90</v>
      </c>
      <c r="M2232" s="84">
        <f>VLOOKUP($A$2227,Raport6!$B$8:$T$280,13)</f>
        <v>82</v>
      </c>
      <c r="N2232" s="84">
        <f>VLOOKUP($A$2227,Raport6!$B$8:$T$280,14)</f>
        <v>86</v>
      </c>
      <c r="O2232" s="84">
        <f>VLOOKUP($A$2227,Raport6!$B$8:$T$280,15)</f>
        <v>85.5</v>
      </c>
      <c r="P2232" s="84">
        <f>VLOOKUP($A$2227,Raport6!$B$8:$T$280,16)</f>
        <v>79.5</v>
      </c>
      <c r="Q2232" s="84">
        <f>VLOOKUP($A$2227,Raport6!$B$8:$T$280,17)</f>
        <v>86</v>
      </c>
      <c r="R2232" s="84">
        <f>VLOOKUP($A$2227,Raport6!$B$8:$T$280,18)</f>
        <v>83</v>
      </c>
      <c r="S2232" s="38">
        <f t="shared" si="1222"/>
        <v>1300</v>
      </c>
      <c r="T2232" s="38">
        <f t="shared" si="1223"/>
        <v>86.67</v>
      </c>
      <c r="U2232" s="375"/>
      <c r="V2232" s="340"/>
    </row>
    <row r="2233" spans="1:22" ht="15" customHeight="1">
      <c r="A2233" s="361"/>
      <c r="B2233" s="78" t="str">
        <f>VLOOKUP($A$2227,PresensiMIPA!$A$7:$W$360,3)</f>
        <v>0045691160</v>
      </c>
      <c r="C2233" s="28" t="s">
        <v>21</v>
      </c>
      <c r="D2233" s="40">
        <f t="shared" ref="D2233:S2233" si="1224">ROUND(((D2227+D2228+D2229+D2230+D2231+D2232)/6),2)</f>
        <v>81.67</v>
      </c>
      <c r="E2233" s="40">
        <f t="shared" si="1224"/>
        <v>80.5</v>
      </c>
      <c r="F2233" s="40">
        <f t="shared" si="1224"/>
        <v>78.5</v>
      </c>
      <c r="G2233" s="40">
        <f t="shared" si="1224"/>
        <v>76.83</v>
      </c>
      <c r="H2233" s="40">
        <f t="shared" si="1224"/>
        <v>85</v>
      </c>
      <c r="I2233" s="40">
        <f t="shared" si="1224"/>
        <v>82.08</v>
      </c>
      <c r="J2233" s="40">
        <f t="shared" si="1224"/>
        <v>85.83</v>
      </c>
      <c r="K2233" s="40">
        <f t="shared" si="1224"/>
        <v>88.25</v>
      </c>
      <c r="L2233" s="40">
        <f t="shared" si="1224"/>
        <v>83.33</v>
      </c>
      <c r="M2233" s="40">
        <f t="shared" ref="M2233" si="1225">ROUND(((M2227+M2228+M2229+M2230+M2231+M2232)/6),2)</f>
        <v>78.5</v>
      </c>
      <c r="N2233" s="40">
        <f t="shared" si="1224"/>
        <v>84.42</v>
      </c>
      <c r="O2233" s="40">
        <f t="shared" si="1224"/>
        <v>82.17</v>
      </c>
      <c r="P2233" s="40">
        <f t="shared" si="1224"/>
        <v>78.83</v>
      </c>
      <c r="Q2233" s="40">
        <f t="shared" si="1224"/>
        <v>82.42</v>
      </c>
      <c r="R2233" s="40">
        <f t="shared" si="1224"/>
        <v>80.92</v>
      </c>
      <c r="S2233" s="39">
        <f t="shared" si="1224"/>
        <v>1229.25</v>
      </c>
      <c r="T2233" s="40">
        <f t="shared" si="1223"/>
        <v>81.95</v>
      </c>
      <c r="U2233" s="375"/>
      <c r="V2233" s="340"/>
    </row>
    <row r="2234" spans="1:22" ht="15" customHeight="1">
      <c r="A2234" s="361"/>
      <c r="B2234" s="78"/>
      <c r="C2234" s="28" t="s">
        <v>206</v>
      </c>
      <c r="D2234" s="79">
        <f>VLOOKUP($A$2227,'Nilai USP'!$B$8:$T$280,4)</f>
        <v>95</v>
      </c>
      <c r="E2234" s="79">
        <f>VLOOKUP($A$2227,'Nilai USP'!$B$8:$T$280,5)</f>
        <v>86.92307692307692</v>
      </c>
      <c r="F2234" s="79">
        <f>VLOOKUP($A$2227,'Nilai USP'!$B$8:$T$280,6)</f>
        <v>93</v>
      </c>
      <c r="G2234" s="79">
        <f>VLOOKUP($A$2227,'Nilai USP'!$B$8:$T$280,7)</f>
        <v>89</v>
      </c>
      <c r="H2234" s="79">
        <f>VLOOKUP($A$2227,'Nilai USP'!$B$8:$T$280,8)</f>
        <v>83</v>
      </c>
      <c r="I2234" s="79">
        <f>VLOOKUP($A$2227,'Nilai USP'!$B$8:$T$280,9)</f>
        <v>95</v>
      </c>
      <c r="J2234" s="79">
        <f>VLOOKUP($A$2227,'Nilai USP'!$B$8:$T$280,10)</f>
        <v>90</v>
      </c>
      <c r="K2234" s="79">
        <f>VLOOKUP($A$2227,'Nilai USP'!$B$8:$T$280,11)</f>
        <v>95</v>
      </c>
      <c r="L2234" s="79">
        <f>VLOOKUP($A$2227,'Nilai USP'!$B$8:$T$280,12)</f>
        <v>85</v>
      </c>
      <c r="M2234" s="79">
        <f>VLOOKUP($A$2227,'Nilai USP'!$B$8:$T$280,13)</f>
        <v>98.235294117647058</v>
      </c>
      <c r="N2234" s="79">
        <f>VLOOKUP($A$2227,'Nilai USP'!$B$8:$T$280,14)</f>
        <v>85</v>
      </c>
      <c r="O2234" s="79">
        <f>VLOOKUP($A$2227,'Nilai USP'!$B$8:$T$280,15)</f>
        <v>79</v>
      </c>
      <c r="P2234" s="79">
        <f>VLOOKUP($A$2227,'Nilai USP'!$B$8:$T$280,16)</f>
        <v>84</v>
      </c>
      <c r="Q2234" s="79">
        <f>VLOOKUP($A$2227,'Nilai USP'!$B$8:$T$280,17)</f>
        <v>85</v>
      </c>
      <c r="R2234" s="79">
        <f>VLOOKUP($A$2227,'Nilai USP'!$B$8:$T$280,18)</f>
        <v>86</v>
      </c>
      <c r="S2234" s="38">
        <f>SUM(D2234:R2234)</f>
        <v>1329.158371040724</v>
      </c>
      <c r="T2234" s="38">
        <f t="shared" si="1223"/>
        <v>88.61</v>
      </c>
      <c r="U2234" s="375"/>
      <c r="V2234" s="340"/>
    </row>
    <row r="2235" spans="1:22" ht="15" customHeight="1" thickBot="1">
      <c r="A2235" s="362"/>
      <c r="B2235" s="29"/>
      <c r="C2235" s="37" t="s">
        <v>205</v>
      </c>
      <c r="D2235" s="41">
        <f t="shared" ref="D2235:R2235" si="1226">ROUND((D2233*$V$6+D2234*$V$7),0)</f>
        <v>88</v>
      </c>
      <c r="E2235" s="41">
        <f t="shared" si="1226"/>
        <v>84</v>
      </c>
      <c r="F2235" s="41">
        <f t="shared" si="1226"/>
        <v>86</v>
      </c>
      <c r="G2235" s="41">
        <f t="shared" si="1226"/>
        <v>83</v>
      </c>
      <c r="H2235" s="41">
        <f t="shared" si="1226"/>
        <v>84</v>
      </c>
      <c r="I2235" s="41">
        <f t="shared" si="1226"/>
        <v>89</v>
      </c>
      <c r="J2235" s="41">
        <f t="shared" si="1226"/>
        <v>88</v>
      </c>
      <c r="K2235" s="41">
        <f t="shared" si="1226"/>
        <v>92</v>
      </c>
      <c r="L2235" s="41">
        <f t="shared" si="1226"/>
        <v>84</v>
      </c>
      <c r="M2235" s="41">
        <f t="shared" si="1226"/>
        <v>88</v>
      </c>
      <c r="N2235" s="41">
        <f t="shared" si="1226"/>
        <v>85</v>
      </c>
      <c r="O2235" s="41">
        <f t="shared" si="1226"/>
        <v>81</v>
      </c>
      <c r="P2235" s="41">
        <f t="shared" si="1226"/>
        <v>81</v>
      </c>
      <c r="Q2235" s="41">
        <f t="shared" si="1226"/>
        <v>84</v>
      </c>
      <c r="R2235" s="41">
        <f t="shared" si="1226"/>
        <v>83</v>
      </c>
      <c r="S2235" s="41">
        <f>SUM(D2235:R2235)</f>
        <v>1280</v>
      </c>
      <c r="T2235" s="41">
        <f t="shared" si="1223"/>
        <v>85.33</v>
      </c>
      <c r="U2235" s="376"/>
      <c r="V2235" s="341"/>
    </row>
    <row r="2236" spans="1:22" ht="15" customHeight="1" thickTop="1">
      <c r="A2236" s="377">
        <v>248</v>
      </c>
      <c r="B2236" s="26"/>
      <c r="C2236" s="34" t="s">
        <v>34</v>
      </c>
      <c r="D2236" s="83">
        <f>VLOOKUP($A$2236,Raport1!$B$8:$T$280,4)</f>
        <v>84.5</v>
      </c>
      <c r="E2236" s="83">
        <f>VLOOKUP($A$2236,Raport1!$B$8:$T$280,5)</f>
        <v>81.5</v>
      </c>
      <c r="F2236" s="83">
        <f>VLOOKUP($A$2236,Raport1!$B$8:$T$280,6)</f>
        <v>83.5</v>
      </c>
      <c r="G2236" s="83">
        <f>VLOOKUP($A$2236,Raport1!$B$8:$T$280,7)</f>
        <v>75</v>
      </c>
      <c r="H2236" s="83">
        <f>VLOOKUP($A$2236,Raport1!$B$8:$T$280,8)</f>
        <v>78.5</v>
      </c>
      <c r="I2236" s="83">
        <f>VLOOKUP($A$2236,Raport1!$B$8:$T$280,9)</f>
        <v>79.5</v>
      </c>
      <c r="J2236" s="83">
        <f>VLOOKUP($A$2236,Raport1!$B$8:$T$280,10)</f>
        <v>85</v>
      </c>
      <c r="K2236" s="83">
        <f>VLOOKUP($A$2236,Raport1!$B$8:$T$280,11)</f>
        <v>82</v>
      </c>
      <c r="L2236" s="83">
        <f>VLOOKUP($A$2236,Raport1!$B$8:$T$280,12)</f>
        <v>82</v>
      </c>
      <c r="M2236" s="83">
        <f>VLOOKUP($A$2236,Raport1!$B$8:$T$280,13)</f>
        <v>79</v>
      </c>
      <c r="N2236" s="83">
        <f>VLOOKUP($A$2236,Raport1!$B$8:$T$280,14)</f>
        <v>81.5</v>
      </c>
      <c r="O2236" s="83">
        <f>VLOOKUP($A$2236,Raport1!$B$8:$T$280,15)</f>
        <v>82</v>
      </c>
      <c r="P2236" s="83">
        <f>VLOOKUP($A$2236,Raport1!$B$8:$T$280,16)</f>
        <v>79.5</v>
      </c>
      <c r="Q2236" s="83">
        <f>VLOOKUP($A$2236,Raport1!$B$8:$T$280,17)</f>
        <v>78.5</v>
      </c>
      <c r="R2236" s="83">
        <f>VLOOKUP($A$2236,Raport1!$B$8:$T$280,18)</f>
        <v>79</v>
      </c>
      <c r="S2236" s="80">
        <f t="shared" ref="S2236:S2241" si="1227">SUM(D2236:R2236)</f>
        <v>1211</v>
      </c>
      <c r="T2236" s="80">
        <f t="shared" si="1223"/>
        <v>80.73</v>
      </c>
      <c r="U2236" s="337" t="s">
        <v>203</v>
      </c>
      <c r="V2236" s="340" t="s">
        <v>33</v>
      </c>
    </row>
    <row r="2237" spans="1:22" ht="15" customHeight="1">
      <c r="A2237" s="361"/>
      <c r="B2237" s="26"/>
      <c r="C2237" s="35" t="s">
        <v>35</v>
      </c>
      <c r="D2237" s="84">
        <f>VLOOKUP($A$2236,Raport2!$B$8:$T$280,4)</f>
        <v>86</v>
      </c>
      <c r="E2237" s="84">
        <f>VLOOKUP($A$2236,Raport2!$B$8:$T$280,5)</f>
        <v>83.5</v>
      </c>
      <c r="F2237" s="84">
        <f>VLOOKUP($A$2236,Raport2!$B$8:$T$280,6)</f>
        <v>84.5</v>
      </c>
      <c r="G2237" s="84">
        <f>VLOOKUP($A$2236,Raport2!$B$8:$T$280,7)</f>
        <v>80</v>
      </c>
      <c r="H2237" s="84">
        <f>VLOOKUP($A$2236,Raport2!$B$8:$T$280,8)</f>
        <v>83</v>
      </c>
      <c r="I2237" s="84">
        <f>VLOOKUP($A$2236,Raport2!$B$8:$T$280,9)</f>
        <v>83.5</v>
      </c>
      <c r="J2237" s="84">
        <f>VLOOKUP($A$2236,Raport2!$B$8:$T$280,10)</f>
        <v>89</v>
      </c>
      <c r="K2237" s="84">
        <f>VLOOKUP($A$2236,Raport2!$B$8:$T$280,11)</f>
        <v>84</v>
      </c>
      <c r="L2237" s="84">
        <f>VLOOKUP($A$2236,Raport2!$B$8:$T$280,12)</f>
        <v>84</v>
      </c>
      <c r="M2237" s="84">
        <f>VLOOKUP($A$2236,Raport2!$B$8:$T$280,13)</f>
        <v>82</v>
      </c>
      <c r="N2237" s="84">
        <f>VLOOKUP($A$2236,Raport2!$B$8:$T$280,14)</f>
        <v>85</v>
      </c>
      <c r="O2237" s="84">
        <f>VLOOKUP($A$2236,Raport2!$B$8:$T$280,15)</f>
        <v>82</v>
      </c>
      <c r="P2237" s="84">
        <f>VLOOKUP($A$2236,Raport2!$B$8:$T$280,16)</f>
        <v>82.5</v>
      </c>
      <c r="Q2237" s="84">
        <f>VLOOKUP($A$2236,Raport2!$B$8:$T$280,17)</f>
        <v>80.5</v>
      </c>
      <c r="R2237" s="84">
        <f>VLOOKUP($A$2236,Raport2!$B$8:$T$280,18)</f>
        <v>83</v>
      </c>
      <c r="S2237" s="38">
        <f t="shared" si="1227"/>
        <v>1252.5</v>
      </c>
      <c r="T2237" s="38">
        <f t="shared" si="1223"/>
        <v>83.5</v>
      </c>
      <c r="U2237" s="375"/>
      <c r="V2237" s="340"/>
    </row>
    <row r="2238" spans="1:22" ht="15" customHeight="1">
      <c r="A2238" s="361"/>
      <c r="B2238" s="85" t="str">
        <f>VLOOKUP($A$2236,PresensiMIPA!$A$7:$W$360,7)</f>
        <v>HANIFIA AFNANI</v>
      </c>
      <c r="C2238" s="35" t="s">
        <v>22</v>
      </c>
      <c r="D2238" s="84">
        <f>VLOOKUP($A$2236,Raport3!$B$8:$T$280,4)</f>
        <v>90.5</v>
      </c>
      <c r="E2238" s="84">
        <f>VLOOKUP($A$2236,Raport3!$B$8:$T$280,5)</f>
        <v>85.5</v>
      </c>
      <c r="F2238" s="84">
        <f>VLOOKUP($A$2236,Raport3!$B$8:$T$280,6)</f>
        <v>86</v>
      </c>
      <c r="G2238" s="84">
        <f>VLOOKUP($A$2236,Raport3!$B$8:$T$280,7)</f>
        <v>85</v>
      </c>
      <c r="H2238" s="84">
        <f>VLOOKUP($A$2236,Raport3!$B$8:$T$280,8)</f>
        <v>90</v>
      </c>
      <c r="I2238" s="84">
        <f>VLOOKUP($A$2236,Raport3!$B$8:$T$280,9)</f>
        <v>86.5</v>
      </c>
      <c r="J2238" s="84">
        <f>VLOOKUP($A$2236,Raport3!$B$8:$T$280,10)</f>
        <v>89.5</v>
      </c>
      <c r="K2238" s="84">
        <f>VLOOKUP($A$2236,Raport3!$B$8:$T$280,11)</f>
        <v>85</v>
      </c>
      <c r="L2238" s="84">
        <f>VLOOKUP($A$2236,Raport3!$B$8:$T$280,12)</f>
        <v>81</v>
      </c>
      <c r="M2238" s="84">
        <f>VLOOKUP($A$2236,Raport3!$B$8:$T$280,13)</f>
        <v>87.5</v>
      </c>
      <c r="N2238" s="84">
        <f>VLOOKUP($A$2236,Raport3!$B$8:$T$280,14)</f>
        <v>86.5</v>
      </c>
      <c r="O2238" s="84">
        <f>VLOOKUP($A$2236,Raport3!$B$8:$T$280,15)</f>
        <v>85</v>
      </c>
      <c r="P2238" s="84">
        <f>VLOOKUP($A$2236,Raport3!$B$8:$T$280,16)</f>
        <v>85.5</v>
      </c>
      <c r="Q2238" s="84">
        <f>VLOOKUP($A$2236,Raport3!$B$8:$T$280,17)</f>
        <v>89.5</v>
      </c>
      <c r="R2238" s="84">
        <f>VLOOKUP($A$2236,Raport3!$B$8:$T$280,18)</f>
        <v>86.5</v>
      </c>
      <c r="S2238" s="38">
        <f t="shared" si="1227"/>
        <v>1299.5</v>
      </c>
      <c r="T2238" s="38">
        <f t="shared" si="1223"/>
        <v>86.63</v>
      </c>
      <c r="U2238" s="375"/>
      <c r="V2238" s="340"/>
    </row>
    <row r="2239" spans="1:22" ht="15" customHeight="1">
      <c r="A2239" s="361"/>
      <c r="B2239" s="85"/>
      <c r="C2239" s="35" t="s">
        <v>23</v>
      </c>
      <c r="D2239" s="84">
        <f>VLOOKUP($A$2236,Raport4!$B$8:$T$255,4)</f>
        <v>93</v>
      </c>
      <c r="E2239" s="84">
        <f>VLOOKUP($A$2236,Raport4!$B$8:$T$255,5)</f>
        <v>90</v>
      </c>
      <c r="F2239" s="84">
        <f>VLOOKUP($A$2236,Raport4!$B$8:$T$255,6)</f>
        <v>87</v>
      </c>
      <c r="G2239" s="84">
        <f>VLOOKUP($A$2236,Raport4!$B$8:$T$255,7)</f>
        <v>85.5</v>
      </c>
      <c r="H2239" s="84">
        <f>VLOOKUP($A$2236,Raport4!$B$8:$T$255,8)</f>
        <v>90</v>
      </c>
      <c r="I2239" s="84">
        <f>VLOOKUP($A$2236,Raport4!$B$8:$T$255,9)</f>
        <v>86.5</v>
      </c>
      <c r="J2239" s="84">
        <f>VLOOKUP($A$2236,Raport4!$B$8:$T$255,10)</f>
        <v>92</v>
      </c>
      <c r="K2239" s="84">
        <f>VLOOKUP($A$2236,Raport4!$B$8:$T$255,11)</f>
        <v>85</v>
      </c>
      <c r="L2239" s="84">
        <f>VLOOKUP($A$2236,Raport4!$B$8:$T$255,12)</f>
        <v>86.5</v>
      </c>
      <c r="M2239" s="84">
        <f>VLOOKUP($A$2236,Raport4!$B$8:$T$255,12)</f>
        <v>86.5</v>
      </c>
      <c r="N2239" s="84">
        <f>VLOOKUP($A$2236,Raport4!$B$8:$T$255,14)</f>
        <v>89.5</v>
      </c>
      <c r="O2239" s="84">
        <f>VLOOKUP($A$2236,Raport4!$B$8:$T$255,15)</f>
        <v>87.5</v>
      </c>
      <c r="P2239" s="84">
        <f>VLOOKUP($A$2236,Raport4!$B$8:$T$255,16)</f>
        <v>86</v>
      </c>
      <c r="Q2239" s="84">
        <f>VLOOKUP($A$2236,Raport4!$B$8:$T$255,17)</f>
        <v>89</v>
      </c>
      <c r="R2239" s="84">
        <f>VLOOKUP($A$2236,Raport4!$B$8:$T$255,18)</f>
        <v>87.5</v>
      </c>
      <c r="S2239" s="38">
        <f t="shared" si="1227"/>
        <v>1321.5</v>
      </c>
      <c r="T2239" s="38">
        <f t="shared" si="1223"/>
        <v>88.1</v>
      </c>
      <c r="U2239" s="375"/>
      <c r="V2239" s="340"/>
    </row>
    <row r="2240" spans="1:22" ht="15" customHeight="1">
      <c r="A2240" s="361"/>
      <c r="B2240" s="77" t="str">
        <f>VLOOKUP($A$2236,PresensiMIPA!$A$7:$W$360,4)</f>
        <v>3526045802040004</v>
      </c>
      <c r="C2240" s="35" t="s">
        <v>24</v>
      </c>
      <c r="D2240" s="84">
        <f>VLOOKUP($A$2236,Raport5!$B$8:$T$280,4)</f>
        <v>89.5</v>
      </c>
      <c r="E2240" s="84">
        <f>VLOOKUP($A$2236,Raport5!$B$8:$T$280,5)</f>
        <v>95.5</v>
      </c>
      <c r="F2240" s="84">
        <f>VLOOKUP($A$2236,Raport5!$B$8:$T$280,6)</f>
        <v>89</v>
      </c>
      <c r="G2240" s="84">
        <f>VLOOKUP($A$2236,Raport5!$B$8:$T$280,7)</f>
        <v>93</v>
      </c>
      <c r="H2240" s="84">
        <f>VLOOKUP($A$2236,Raport5!$B$8:$T$280,8)</f>
        <v>91</v>
      </c>
      <c r="I2240" s="84">
        <f>VLOOKUP($A$2236,Raport5!$B$8:$T$280,9)</f>
        <v>86.5</v>
      </c>
      <c r="J2240" s="84">
        <f>VLOOKUP($A$2236,Raport5!$B$8:$T$280,10)</f>
        <v>94</v>
      </c>
      <c r="K2240" s="84">
        <f>VLOOKUP($A$2236,Raport5!$B$8:$T$280,11)</f>
        <v>87</v>
      </c>
      <c r="L2240" s="84">
        <f>VLOOKUP($A$2236,Raport5!$B$8:$T$280,12)</f>
        <v>91.5</v>
      </c>
      <c r="M2240" s="84">
        <f>VLOOKUP($A$2236,Raport5!$B$8:$T$280,13)</f>
        <v>87</v>
      </c>
      <c r="N2240" s="84">
        <f>VLOOKUP($A$2236,Raport5!$B$8:$T$280,14)</f>
        <v>88.5</v>
      </c>
      <c r="O2240" s="84">
        <f>VLOOKUP($A$2236,Raport5!$B$8:$T$280,15)</f>
        <v>82.5</v>
      </c>
      <c r="P2240" s="84">
        <f>VLOOKUP($A$2236,Raport5!$B$8:$T$280,16)</f>
        <v>87.5</v>
      </c>
      <c r="Q2240" s="84">
        <f>VLOOKUP($A$2236,Raport5!$B$8:$T$280,17)</f>
        <v>90</v>
      </c>
      <c r="R2240" s="84">
        <f>VLOOKUP($A$2236,Raport5!$B$8:$T$280,18)</f>
        <v>89</v>
      </c>
      <c r="S2240" s="38">
        <f t="shared" si="1227"/>
        <v>1341.5</v>
      </c>
      <c r="T2240" s="38">
        <f t="shared" si="1223"/>
        <v>89.43</v>
      </c>
      <c r="U2240" s="375"/>
      <c r="V2240" s="340"/>
    </row>
    <row r="2241" spans="1:22" ht="15" customHeight="1">
      <c r="A2241" s="361"/>
      <c r="B2241" s="78">
        <f>VLOOKUP($A$2236,PresensiMIPA!$A$7:$W$360,2)</f>
        <v>12261</v>
      </c>
      <c r="C2241" s="35" t="s">
        <v>67</v>
      </c>
      <c r="D2241" s="84">
        <f>VLOOKUP($A$2236,Raport6!$B$8:$T$280,4)</f>
        <v>94.5</v>
      </c>
      <c r="E2241" s="84">
        <f>VLOOKUP($A$2236,Raport6!$B$8:$T$280,5)</f>
        <v>96</v>
      </c>
      <c r="F2241" s="84">
        <f>VLOOKUP($A$2236,Raport6!$B$8:$T$280,6)</f>
        <v>92</v>
      </c>
      <c r="G2241" s="84">
        <f>VLOOKUP($A$2236,Raport6!$B$8:$T$280,7)</f>
        <v>94.5</v>
      </c>
      <c r="H2241" s="84">
        <f>VLOOKUP($A$2236,Raport6!$B$8:$T$280,8)</f>
        <v>91.5</v>
      </c>
      <c r="I2241" s="84">
        <f>VLOOKUP($A$2236,Raport6!$B$8:$T$280,9)</f>
        <v>87.5</v>
      </c>
      <c r="J2241" s="84">
        <f>VLOOKUP($A$2236,Raport6!$B$8:$T$280,10)</f>
        <v>96.5</v>
      </c>
      <c r="K2241" s="84">
        <f>VLOOKUP($A$2236,Raport6!$B$8:$T$280,11)</f>
        <v>90</v>
      </c>
      <c r="L2241" s="84">
        <f>VLOOKUP($A$2236,Raport6!$B$8:$T$280,12)</f>
        <v>92</v>
      </c>
      <c r="M2241" s="84">
        <f>VLOOKUP($A$2236,Raport6!$B$8:$T$280,13)</f>
        <v>91</v>
      </c>
      <c r="N2241" s="84">
        <f>VLOOKUP($A$2236,Raport6!$B$8:$T$280,14)</f>
        <v>86.5</v>
      </c>
      <c r="O2241" s="84">
        <f>VLOOKUP($A$2236,Raport6!$B$8:$T$280,15)</f>
        <v>88</v>
      </c>
      <c r="P2241" s="84">
        <f>VLOOKUP($A$2236,Raport6!$B$8:$T$280,16)</f>
        <v>87.5</v>
      </c>
      <c r="Q2241" s="84">
        <f>VLOOKUP($A$2236,Raport6!$B$8:$T$280,17)</f>
        <v>93</v>
      </c>
      <c r="R2241" s="84">
        <f>VLOOKUP($A$2236,Raport6!$B$8:$T$280,18)</f>
        <v>90.5</v>
      </c>
      <c r="S2241" s="38">
        <f t="shared" si="1227"/>
        <v>1371</v>
      </c>
      <c r="T2241" s="38">
        <f t="shared" si="1223"/>
        <v>91.4</v>
      </c>
      <c r="U2241" s="375"/>
      <c r="V2241" s="340"/>
    </row>
    <row r="2242" spans="1:22" ht="15" customHeight="1">
      <c r="A2242" s="361"/>
      <c r="B2242" s="78" t="str">
        <f>VLOOKUP($A$2236,PresensiMIPA!$A$7:$W$360,3)</f>
        <v>0041688448</v>
      </c>
      <c r="C2242" s="28" t="s">
        <v>21</v>
      </c>
      <c r="D2242" s="40">
        <f t="shared" ref="D2242:S2242" si="1228">ROUND(((D2236+D2237+D2238+D2239+D2240+D2241)/6),2)</f>
        <v>89.67</v>
      </c>
      <c r="E2242" s="40">
        <f t="shared" si="1228"/>
        <v>88.67</v>
      </c>
      <c r="F2242" s="40">
        <f t="shared" si="1228"/>
        <v>87</v>
      </c>
      <c r="G2242" s="40">
        <f t="shared" si="1228"/>
        <v>85.5</v>
      </c>
      <c r="H2242" s="40">
        <f t="shared" si="1228"/>
        <v>87.33</v>
      </c>
      <c r="I2242" s="40">
        <f t="shared" si="1228"/>
        <v>85</v>
      </c>
      <c r="J2242" s="40">
        <f t="shared" si="1228"/>
        <v>91</v>
      </c>
      <c r="K2242" s="40">
        <f t="shared" si="1228"/>
        <v>85.5</v>
      </c>
      <c r="L2242" s="40">
        <f t="shared" si="1228"/>
        <v>86.17</v>
      </c>
      <c r="M2242" s="40">
        <f t="shared" ref="M2242" si="1229">ROUND(((M2236+M2237+M2238+M2239+M2240+M2241)/6),2)</f>
        <v>85.5</v>
      </c>
      <c r="N2242" s="40">
        <f t="shared" si="1228"/>
        <v>86.25</v>
      </c>
      <c r="O2242" s="40">
        <f t="shared" si="1228"/>
        <v>84.5</v>
      </c>
      <c r="P2242" s="40">
        <f t="shared" si="1228"/>
        <v>84.75</v>
      </c>
      <c r="Q2242" s="40">
        <f t="shared" si="1228"/>
        <v>86.75</v>
      </c>
      <c r="R2242" s="40">
        <f t="shared" si="1228"/>
        <v>85.92</v>
      </c>
      <c r="S2242" s="39">
        <f t="shared" si="1228"/>
        <v>1299.5</v>
      </c>
      <c r="T2242" s="40">
        <f t="shared" si="1223"/>
        <v>86.63</v>
      </c>
      <c r="U2242" s="375"/>
      <c r="V2242" s="340"/>
    </row>
    <row r="2243" spans="1:22" ht="15" customHeight="1">
      <c r="A2243" s="361"/>
      <c r="B2243" s="78"/>
      <c r="C2243" s="28" t="s">
        <v>206</v>
      </c>
      <c r="D2243" s="79">
        <f>VLOOKUP($A$2236,'Nilai USP'!$B$8:$T$280,4)</f>
        <v>99</v>
      </c>
      <c r="E2243" s="79">
        <f>VLOOKUP($A$2236,'Nilai USP'!$B$8:$T$280,5)</f>
        <v>88.461538461538467</v>
      </c>
      <c r="F2243" s="79">
        <f>VLOOKUP($A$2236,'Nilai USP'!$B$8:$T$280,6)</f>
        <v>92</v>
      </c>
      <c r="G2243" s="79">
        <f>VLOOKUP($A$2236,'Nilai USP'!$B$8:$T$280,7)</f>
        <v>83</v>
      </c>
      <c r="H2243" s="79">
        <f>VLOOKUP($A$2236,'Nilai USP'!$B$8:$T$280,8)</f>
        <v>92</v>
      </c>
      <c r="I2243" s="79">
        <f>VLOOKUP($A$2236,'Nilai USP'!$B$8:$T$280,9)</f>
        <v>90</v>
      </c>
      <c r="J2243" s="79">
        <f>VLOOKUP($A$2236,'Nilai USP'!$B$8:$T$280,10)</f>
        <v>93</v>
      </c>
      <c r="K2243" s="79">
        <f>VLOOKUP($A$2236,'Nilai USP'!$B$8:$T$280,11)</f>
        <v>96</v>
      </c>
      <c r="L2243" s="79">
        <f>VLOOKUP($A$2236,'Nilai USP'!$B$8:$T$280,12)</f>
        <v>86</v>
      </c>
      <c r="M2243" s="79">
        <f>VLOOKUP($A$2236,'Nilai USP'!$B$8:$T$280,13)</f>
        <v>97.35294117647058</v>
      </c>
      <c r="N2243" s="79">
        <f>VLOOKUP($A$2236,'Nilai USP'!$B$8:$T$280,14)</f>
        <v>85</v>
      </c>
      <c r="O2243" s="79">
        <f>VLOOKUP($A$2236,'Nilai USP'!$B$8:$T$280,15)</f>
        <v>84</v>
      </c>
      <c r="P2243" s="79">
        <f>VLOOKUP($A$2236,'Nilai USP'!$B$8:$T$280,16)</f>
        <v>89</v>
      </c>
      <c r="Q2243" s="79">
        <f>VLOOKUP($A$2236,'Nilai USP'!$B$8:$T$280,17)</f>
        <v>83</v>
      </c>
      <c r="R2243" s="79">
        <f>VLOOKUP($A$2236,'Nilai USP'!$B$8:$T$280,18)</f>
        <v>85</v>
      </c>
      <c r="S2243" s="38">
        <f>SUM(D2243:R2243)</f>
        <v>1342.8144796380091</v>
      </c>
      <c r="T2243" s="38">
        <f t="shared" si="1223"/>
        <v>89.52</v>
      </c>
      <c r="U2243" s="375"/>
      <c r="V2243" s="340"/>
    </row>
    <row r="2244" spans="1:22" ht="15" customHeight="1" thickBot="1">
      <c r="A2244" s="362"/>
      <c r="B2244" s="29"/>
      <c r="C2244" s="37" t="s">
        <v>205</v>
      </c>
      <c r="D2244" s="41">
        <f t="shared" ref="D2244:R2244" si="1230">ROUND((D2242*$V$6+D2243*$V$7),0)</f>
        <v>94</v>
      </c>
      <c r="E2244" s="41">
        <f t="shared" si="1230"/>
        <v>89</v>
      </c>
      <c r="F2244" s="41">
        <f t="shared" si="1230"/>
        <v>90</v>
      </c>
      <c r="G2244" s="41">
        <f t="shared" si="1230"/>
        <v>84</v>
      </c>
      <c r="H2244" s="41">
        <f t="shared" si="1230"/>
        <v>90</v>
      </c>
      <c r="I2244" s="41">
        <f t="shared" si="1230"/>
        <v>88</v>
      </c>
      <c r="J2244" s="41">
        <f t="shared" si="1230"/>
        <v>92</v>
      </c>
      <c r="K2244" s="41">
        <f t="shared" si="1230"/>
        <v>91</v>
      </c>
      <c r="L2244" s="41">
        <f t="shared" si="1230"/>
        <v>86</v>
      </c>
      <c r="M2244" s="41">
        <f t="shared" si="1230"/>
        <v>91</v>
      </c>
      <c r="N2244" s="41">
        <f t="shared" si="1230"/>
        <v>86</v>
      </c>
      <c r="O2244" s="41">
        <f t="shared" si="1230"/>
        <v>84</v>
      </c>
      <c r="P2244" s="41">
        <f t="shared" si="1230"/>
        <v>87</v>
      </c>
      <c r="Q2244" s="41">
        <f t="shared" si="1230"/>
        <v>85</v>
      </c>
      <c r="R2244" s="41">
        <f t="shared" si="1230"/>
        <v>85</v>
      </c>
      <c r="S2244" s="41">
        <f>SUM(D2244:R2244)</f>
        <v>1322</v>
      </c>
      <c r="T2244" s="41">
        <f t="shared" si="1223"/>
        <v>88.13</v>
      </c>
      <c r="U2244" s="376"/>
      <c r="V2244" s="341"/>
    </row>
    <row r="2245" spans="1:22" ht="15" customHeight="1" thickTop="1">
      <c r="A2245" s="377">
        <v>249</v>
      </c>
      <c r="B2245" s="26"/>
      <c r="C2245" s="34" t="s">
        <v>34</v>
      </c>
      <c r="D2245" s="83">
        <f>VLOOKUP($A$2245,Raport1!$B$8:$T$280,4)</f>
        <v>75.5</v>
      </c>
      <c r="E2245" s="83">
        <f>VLOOKUP($A$2245,Raport1!$B$8:$T$280,5)</f>
        <v>77</v>
      </c>
      <c r="F2245" s="83">
        <f>VLOOKUP($A$2245,Raport1!$B$8:$T$280,6)</f>
        <v>75.5</v>
      </c>
      <c r="G2245" s="83">
        <f>VLOOKUP($A$2245,Raport1!$B$8:$T$280,7)</f>
        <v>68.5</v>
      </c>
      <c r="H2245" s="83">
        <f>VLOOKUP($A$2245,Raport1!$B$8:$T$280,8)</f>
        <v>71</v>
      </c>
      <c r="I2245" s="83">
        <f>VLOOKUP($A$2245,Raport1!$B$8:$T$280,9)</f>
        <v>77.5</v>
      </c>
      <c r="J2245" s="83">
        <f>VLOOKUP($A$2245,Raport1!$B$8:$T$280,10)</f>
        <v>84</v>
      </c>
      <c r="K2245" s="83">
        <f>VLOOKUP($A$2245,Raport1!$B$8:$T$280,11)</f>
        <v>83</v>
      </c>
      <c r="L2245" s="83">
        <f>VLOOKUP($A$2245,Raport1!$B$8:$T$280,12)</f>
        <v>82</v>
      </c>
      <c r="M2245" s="83">
        <f>VLOOKUP($A$2245,Raport1!$B$8:$T$280,13)</f>
        <v>77.5</v>
      </c>
      <c r="N2245" s="83">
        <f>VLOOKUP($A$2245,Raport1!$B$8:$T$280,14)</f>
        <v>76.5</v>
      </c>
      <c r="O2245" s="83">
        <f>VLOOKUP($A$2245,Raport1!$B$8:$T$280,15)</f>
        <v>78.5</v>
      </c>
      <c r="P2245" s="83">
        <f>VLOOKUP($A$2245,Raport1!$B$8:$T$280,16)</f>
        <v>75</v>
      </c>
      <c r="Q2245" s="83">
        <f>VLOOKUP($A$2245,Raport1!$B$8:$T$280,17)</f>
        <v>78</v>
      </c>
      <c r="R2245" s="83">
        <f>VLOOKUP($A$2245,Raport1!$B$8:$T$280,18)</f>
        <v>76</v>
      </c>
      <c r="S2245" s="80">
        <f t="shared" ref="S2245:S2250" si="1231">SUM(D2245:R2245)</f>
        <v>1155.5</v>
      </c>
      <c r="T2245" s="80">
        <f t="shared" si="1223"/>
        <v>77.03</v>
      </c>
      <c r="U2245" s="337" t="s">
        <v>203</v>
      </c>
      <c r="V2245" s="340" t="s">
        <v>33</v>
      </c>
    </row>
    <row r="2246" spans="1:22" ht="15" customHeight="1">
      <c r="A2246" s="361"/>
      <c r="B2246" s="26"/>
      <c r="C2246" s="35" t="s">
        <v>35</v>
      </c>
      <c r="D2246" s="84">
        <f>VLOOKUP($A$2245,Raport2!$B$8:$T$280,4)</f>
        <v>78</v>
      </c>
      <c r="E2246" s="84">
        <f>VLOOKUP($A$2245,Raport2!$B$8:$T$280,5)</f>
        <v>77</v>
      </c>
      <c r="F2246" s="84">
        <f>VLOOKUP($A$2245,Raport2!$B$8:$T$280,6)</f>
        <v>74</v>
      </c>
      <c r="G2246" s="84">
        <f>VLOOKUP($A$2245,Raport2!$B$8:$T$280,7)</f>
        <v>73</v>
      </c>
      <c r="H2246" s="84">
        <f>VLOOKUP($A$2245,Raport2!$B$8:$T$280,8)</f>
        <v>77</v>
      </c>
      <c r="I2246" s="84">
        <f>VLOOKUP($A$2245,Raport2!$B$8:$T$280,9)</f>
        <v>79.5</v>
      </c>
      <c r="J2246" s="84">
        <f>VLOOKUP($A$2245,Raport2!$B$8:$T$280,10)</f>
        <v>85</v>
      </c>
      <c r="K2246" s="84">
        <f>VLOOKUP($A$2245,Raport2!$B$8:$T$280,11)</f>
        <v>85</v>
      </c>
      <c r="L2246" s="84">
        <f>VLOOKUP($A$2245,Raport2!$B$8:$T$280,12)</f>
        <v>83</v>
      </c>
      <c r="M2246" s="84">
        <f>VLOOKUP($A$2245,Raport2!$B$8:$T$280,13)</f>
        <v>79</v>
      </c>
      <c r="N2246" s="84">
        <f>VLOOKUP($A$2245,Raport2!$B$8:$T$280,14)</f>
        <v>82.5</v>
      </c>
      <c r="O2246" s="84">
        <f>VLOOKUP($A$2245,Raport2!$B$8:$T$280,15)</f>
        <v>75.5</v>
      </c>
      <c r="P2246" s="84">
        <f>VLOOKUP($A$2245,Raport2!$B$8:$T$280,16)</f>
        <v>77.5</v>
      </c>
      <c r="Q2246" s="84">
        <f>VLOOKUP($A$2245,Raport2!$B$8:$T$280,17)</f>
        <v>78</v>
      </c>
      <c r="R2246" s="84">
        <f>VLOOKUP($A$2245,Raport2!$B$8:$T$280,18)</f>
        <v>81</v>
      </c>
      <c r="S2246" s="38">
        <f t="shared" si="1231"/>
        <v>1185</v>
      </c>
      <c r="T2246" s="38">
        <f t="shared" si="1223"/>
        <v>79</v>
      </c>
      <c r="U2246" s="375"/>
      <c r="V2246" s="340"/>
    </row>
    <row r="2247" spans="1:22" ht="15" customHeight="1">
      <c r="A2247" s="361"/>
      <c r="B2247" s="85" t="str">
        <f>VLOOKUP($A$2245,PresensiMIPA!$A$7:$W$360,7)</f>
        <v>ICHZA MAHENDRA NURBA</v>
      </c>
      <c r="C2247" s="35" t="s">
        <v>22</v>
      </c>
      <c r="D2247" s="84">
        <f>VLOOKUP($A$2245,Raport3!$B$8:$T$280,4)</f>
        <v>78.5</v>
      </c>
      <c r="E2247" s="84">
        <f>VLOOKUP($A$2245,Raport3!$B$8:$T$280,5)</f>
        <v>79</v>
      </c>
      <c r="F2247" s="84">
        <f>VLOOKUP($A$2245,Raport3!$B$8:$T$280,6)</f>
        <v>77.5</v>
      </c>
      <c r="G2247" s="84">
        <f>VLOOKUP($A$2245,Raport3!$B$8:$T$280,7)</f>
        <v>76.5</v>
      </c>
      <c r="H2247" s="84">
        <f>VLOOKUP($A$2245,Raport3!$B$8:$T$280,8)</f>
        <v>84.5</v>
      </c>
      <c r="I2247" s="84">
        <f>VLOOKUP($A$2245,Raport3!$B$8:$T$280,9)</f>
        <v>82.5</v>
      </c>
      <c r="J2247" s="84">
        <f>VLOOKUP($A$2245,Raport3!$B$8:$T$280,10)</f>
        <v>87</v>
      </c>
      <c r="K2247" s="84">
        <f>VLOOKUP($A$2245,Raport3!$B$8:$T$280,11)</f>
        <v>90</v>
      </c>
      <c r="L2247" s="84">
        <f>VLOOKUP($A$2245,Raport3!$B$8:$T$280,12)</f>
        <v>78</v>
      </c>
      <c r="M2247" s="84">
        <f>VLOOKUP($A$2245,Raport3!$B$8:$T$280,13)</f>
        <v>75</v>
      </c>
      <c r="N2247" s="84">
        <f>VLOOKUP($A$2245,Raport3!$B$8:$T$280,14)</f>
        <v>84.5</v>
      </c>
      <c r="O2247" s="84">
        <f>VLOOKUP($A$2245,Raport3!$B$8:$T$280,15)</f>
        <v>83.5</v>
      </c>
      <c r="P2247" s="84">
        <f>VLOOKUP($A$2245,Raport3!$B$8:$T$280,16)</f>
        <v>78</v>
      </c>
      <c r="Q2247" s="84">
        <f>VLOOKUP($A$2245,Raport3!$B$8:$T$280,17)</f>
        <v>81.5</v>
      </c>
      <c r="R2247" s="84">
        <f>VLOOKUP($A$2245,Raport3!$B$8:$T$280,18)</f>
        <v>80</v>
      </c>
      <c r="S2247" s="38">
        <f t="shared" si="1231"/>
        <v>1216</v>
      </c>
      <c r="T2247" s="38">
        <f t="shared" si="1223"/>
        <v>81.069999999999993</v>
      </c>
      <c r="U2247" s="375"/>
      <c r="V2247" s="340"/>
    </row>
    <row r="2248" spans="1:22" ht="15" customHeight="1">
      <c r="A2248" s="361"/>
      <c r="B2248" s="85"/>
      <c r="C2248" s="35" t="s">
        <v>23</v>
      </c>
      <c r="D2248" s="84">
        <f>VLOOKUP($A$2245,Raport4!$B$8:$T$255,4)</f>
        <v>93</v>
      </c>
      <c r="E2248" s="84">
        <f>VLOOKUP($A$2245,Raport4!$B$8:$T$255,5)</f>
        <v>90</v>
      </c>
      <c r="F2248" s="84">
        <f>VLOOKUP($A$2245,Raport4!$B$8:$T$255,6)</f>
        <v>87</v>
      </c>
      <c r="G2248" s="84">
        <f>VLOOKUP($A$2245,Raport4!$B$8:$T$255,7)</f>
        <v>85.5</v>
      </c>
      <c r="H2248" s="84">
        <f>VLOOKUP($A$2245,Raport4!$B$8:$T$255,8)</f>
        <v>90</v>
      </c>
      <c r="I2248" s="84">
        <f>VLOOKUP($A$2245,Raport4!$B$8:$T$255,9)</f>
        <v>86.5</v>
      </c>
      <c r="J2248" s="84">
        <f>VLOOKUP($A$2245,Raport4!$B$8:$T$255,10)</f>
        <v>92</v>
      </c>
      <c r="K2248" s="84">
        <f>VLOOKUP($A$2245,Raport4!$B$8:$T$255,11)</f>
        <v>85</v>
      </c>
      <c r="L2248" s="84">
        <f>VLOOKUP($A$2245,Raport4!$B$8:$T$255,12)</f>
        <v>86.5</v>
      </c>
      <c r="M2248" s="84">
        <f>VLOOKUP($A$2245,Raport4!$B$8:$T$255,12)</f>
        <v>86.5</v>
      </c>
      <c r="N2248" s="84">
        <f>VLOOKUP($A$2245,Raport4!$B$8:$T$255,14)</f>
        <v>89.5</v>
      </c>
      <c r="O2248" s="84">
        <f>VLOOKUP($A$2245,Raport4!$B$8:$T$255,15)</f>
        <v>87.5</v>
      </c>
      <c r="P2248" s="84">
        <f>VLOOKUP($A$2245,Raport4!$B$8:$T$255,16)</f>
        <v>86</v>
      </c>
      <c r="Q2248" s="84">
        <f>VLOOKUP($A$2245,Raport4!$B$8:$T$255,17)</f>
        <v>89</v>
      </c>
      <c r="R2248" s="84">
        <f>VLOOKUP($A$2245,Raport4!$B$8:$T$255,18)</f>
        <v>87.5</v>
      </c>
      <c r="S2248" s="38">
        <f t="shared" si="1231"/>
        <v>1321.5</v>
      </c>
      <c r="T2248" s="38">
        <f t="shared" si="1223"/>
        <v>88.1</v>
      </c>
      <c r="U2248" s="375"/>
      <c r="V2248" s="340"/>
    </row>
    <row r="2249" spans="1:22" ht="15" customHeight="1">
      <c r="A2249" s="361"/>
      <c r="B2249" s="77" t="str">
        <f>VLOOKUP($A$2245,PresensiMIPA!$A$7:$W$360,4)</f>
        <v>3526020904040001</v>
      </c>
      <c r="C2249" s="35" t="s">
        <v>24</v>
      </c>
      <c r="D2249" s="84">
        <f>VLOOKUP($A$2245,Raport5!$B$8:$T$280,4)</f>
        <v>86</v>
      </c>
      <c r="E2249" s="84">
        <f>VLOOKUP($A$2245,Raport5!$B$8:$T$280,5)</f>
        <v>85</v>
      </c>
      <c r="F2249" s="84">
        <f>VLOOKUP($A$2245,Raport5!$B$8:$T$280,6)</f>
        <v>78</v>
      </c>
      <c r="G2249" s="84">
        <f>VLOOKUP($A$2245,Raport5!$B$8:$T$280,7)</f>
        <v>80</v>
      </c>
      <c r="H2249" s="84">
        <f>VLOOKUP($A$2245,Raport5!$B$8:$T$280,8)</f>
        <v>89.5</v>
      </c>
      <c r="I2249" s="84">
        <f>VLOOKUP($A$2245,Raport5!$B$8:$T$280,9)</f>
        <v>84.5</v>
      </c>
      <c r="J2249" s="84">
        <f>VLOOKUP($A$2245,Raport5!$B$8:$T$280,10)</f>
        <v>92.5</v>
      </c>
      <c r="K2249" s="84">
        <f>VLOOKUP($A$2245,Raport5!$B$8:$T$280,11)</f>
        <v>86.5</v>
      </c>
      <c r="L2249" s="84">
        <f>VLOOKUP($A$2245,Raport5!$B$8:$T$280,12)</f>
        <v>89</v>
      </c>
      <c r="M2249" s="84">
        <f>VLOOKUP($A$2245,Raport5!$B$8:$T$280,13)</f>
        <v>85</v>
      </c>
      <c r="N2249" s="84">
        <f>VLOOKUP($A$2245,Raport5!$B$8:$T$280,14)</f>
        <v>88</v>
      </c>
      <c r="O2249" s="84">
        <f>VLOOKUP($A$2245,Raport5!$B$8:$T$280,15)</f>
        <v>84</v>
      </c>
      <c r="P2249" s="84">
        <f>VLOOKUP($A$2245,Raport5!$B$8:$T$280,16)</f>
        <v>81</v>
      </c>
      <c r="Q2249" s="84">
        <f>VLOOKUP($A$2245,Raport5!$B$8:$T$280,17)</f>
        <v>81</v>
      </c>
      <c r="R2249" s="84">
        <f>VLOOKUP($A$2245,Raport5!$B$8:$T$280,18)</f>
        <v>85</v>
      </c>
      <c r="S2249" s="38">
        <f t="shared" si="1231"/>
        <v>1275</v>
      </c>
      <c r="T2249" s="38">
        <f t="shared" si="1223"/>
        <v>85</v>
      </c>
      <c r="U2249" s="375"/>
      <c r="V2249" s="340"/>
    </row>
    <row r="2250" spans="1:22" ht="15" customHeight="1">
      <c r="A2250" s="361"/>
      <c r="B2250" s="78">
        <f>VLOOKUP($A$2245,PresensiMIPA!$A$7:$W$360,2)</f>
        <v>12275</v>
      </c>
      <c r="C2250" s="35" t="s">
        <v>67</v>
      </c>
      <c r="D2250" s="84">
        <f>VLOOKUP($A$2245,Raport6!$B$8:$T$280,4)</f>
        <v>91</v>
      </c>
      <c r="E2250" s="84">
        <f>VLOOKUP($A$2245,Raport6!$B$8:$T$280,5)</f>
        <v>89</v>
      </c>
      <c r="F2250" s="84">
        <f>VLOOKUP($A$2245,Raport6!$B$8:$T$280,6)</f>
        <v>80</v>
      </c>
      <c r="G2250" s="84">
        <f>VLOOKUP($A$2245,Raport6!$B$8:$T$280,7)</f>
        <v>85</v>
      </c>
      <c r="H2250" s="84">
        <f>VLOOKUP($A$2245,Raport6!$B$8:$T$280,8)</f>
        <v>90.5</v>
      </c>
      <c r="I2250" s="84">
        <f>VLOOKUP($A$2245,Raport6!$B$8:$T$280,9)</f>
        <v>86</v>
      </c>
      <c r="J2250" s="84">
        <f>VLOOKUP($A$2245,Raport6!$B$8:$T$280,10)</f>
        <v>95</v>
      </c>
      <c r="K2250" s="84">
        <f>VLOOKUP($A$2245,Raport6!$B$8:$T$280,11)</f>
        <v>92</v>
      </c>
      <c r="L2250" s="84">
        <f>VLOOKUP($A$2245,Raport6!$B$8:$T$280,12)</f>
        <v>91</v>
      </c>
      <c r="M2250" s="84">
        <f>VLOOKUP($A$2245,Raport6!$B$8:$T$280,13)</f>
        <v>89</v>
      </c>
      <c r="N2250" s="84">
        <f>VLOOKUP($A$2245,Raport6!$B$8:$T$280,14)</f>
        <v>86</v>
      </c>
      <c r="O2250" s="84">
        <f>VLOOKUP($A$2245,Raport6!$B$8:$T$280,15)</f>
        <v>89</v>
      </c>
      <c r="P2250" s="84">
        <f>VLOOKUP($A$2245,Raport6!$B$8:$T$280,16)</f>
        <v>81</v>
      </c>
      <c r="Q2250" s="84">
        <f>VLOOKUP($A$2245,Raport6!$B$8:$T$280,17)</f>
        <v>84</v>
      </c>
      <c r="R2250" s="84">
        <f>VLOOKUP($A$2245,Raport6!$B$8:$T$280,18)</f>
        <v>85.5</v>
      </c>
      <c r="S2250" s="38">
        <f t="shared" si="1231"/>
        <v>1314</v>
      </c>
      <c r="T2250" s="38">
        <f t="shared" si="1223"/>
        <v>87.6</v>
      </c>
      <c r="U2250" s="375"/>
      <c r="V2250" s="340"/>
    </row>
    <row r="2251" spans="1:22" ht="15" customHeight="1">
      <c r="A2251" s="361"/>
      <c r="B2251" s="78" t="str">
        <f>VLOOKUP($A$2245,PresensiMIPA!$A$7:$W$360,3)</f>
        <v>0045522359</v>
      </c>
      <c r="C2251" s="28" t="s">
        <v>21</v>
      </c>
      <c r="D2251" s="40">
        <f t="shared" ref="D2251:S2251" si="1232">ROUND(((D2245+D2246+D2247+D2248+D2249+D2250)/6),2)</f>
        <v>83.67</v>
      </c>
      <c r="E2251" s="40">
        <f t="shared" si="1232"/>
        <v>82.83</v>
      </c>
      <c r="F2251" s="40">
        <f t="shared" si="1232"/>
        <v>78.67</v>
      </c>
      <c r="G2251" s="40">
        <f t="shared" si="1232"/>
        <v>78.08</v>
      </c>
      <c r="H2251" s="40">
        <f t="shared" si="1232"/>
        <v>83.75</v>
      </c>
      <c r="I2251" s="40">
        <f t="shared" si="1232"/>
        <v>82.75</v>
      </c>
      <c r="J2251" s="40">
        <f t="shared" si="1232"/>
        <v>89.25</v>
      </c>
      <c r="K2251" s="40">
        <f t="shared" si="1232"/>
        <v>86.92</v>
      </c>
      <c r="L2251" s="40">
        <f t="shared" si="1232"/>
        <v>84.92</v>
      </c>
      <c r="M2251" s="40">
        <f t="shared" ref="M2251" si="1233">ROUND(((M2245+M2246+M2247+M2248+M2249+M2250)/6),2)</f>
        <v>82</v>
      </c>
      <c r="N2251" s="40">
        <f t="shared" si="1232"/>
        <v>84.5</v>
      </c>
      <c r="O2251" s="40">
        <f t="shared" si="1232"/>
        <v>83</v>
      </c>
      <c r="P2251" s="40">
        <f t="shared" si="1232"/>
        <v>79.75</v>
      </c>
      <c r="Q2251" s="40">
        <f t="shared" si="1232"/>
        <v>81.92</v>
      </c>
      <c r="R2251" s="40">
        <f t="shared" si="1232"/>
        <v>82.5</v>
      </c>
      <c r="S2251" s="39">
        <f t="shared" si="1232"/>
        <v>1244.5</v>
      </c>
      <c r="T2251" s="40">
        <f t="shared" si="1223"/>
        <v>82.97</v>
      </c>
      <c r="U2251" s="375"/>
      <c r="V2251" s="340"/>
    </row>
    <row r="2252" spans="1:22" ht="15" customHeight="1">
      <c r="A2252" s="361"/>
      <c r="B2252" s="78"/>
      <c r="C2252" s="28" t="s">
        <v>206</v>
      </c>
      <c r="D2252" s="79">
        <f>VLOOKUP($A$2245,'Nilai USP'!$B$8:$T$280,4)</f>
        <v>94</v>
      </c>
      <c r="E2252" s="79">
        <f>VLOOKUP($A$2245,'Nilai USP'!$B$8:$T$280,5)</f>
        <v>84.615384615384613</v>
      </c>
      <c r="F2252" s="79">
        <f>VLOOKUP($A$2245,'Nilai USP'!$B$8:$T$280,6)</f>
        <v>91</v>
      </c>
      <c r="G2252" s="79">
        <f>VLOOKUP($A$2245,'Nilai USP'!$B$8:$T$280,7)</f>
        <v>85</v>
      </c>
      <c r="H2252" s="79">
        <f>VLOOKUP($A$2245,'Nilai USP'!$B$8:$T$280,8)</f>
        <v>90</v>
      </c>
      <c r="I2252" s="79">
        <f>VLOOKUP($A$2245,'Nilai USP'!$B$8:$T$280,9)</f>
        <v>95</v>
      </c>
      <c r="J2252" s="79">
        <f>VLOOKUP($A$2245,'Nilai USP'!$B$8:$T$280,10)</f>
        <v>95</v>
      </c>
      <c r="K2252" s="79">
        <f>VLOOKUP($A$2245,'Nilai USP'!$B$8:$T$280,11)</f>
        <v>97</v>
      </c>
      <c r="L2252" s="79">
        <f>VLOOKUP($A$2245,'Nilai USP'!$B$8:$T$280,12)</f>
        <v>87</v>
      </c>
      <c r="M2252" s="79">
        <f>VLOOKUP($A$2245,'Nilai USP'!$B$8:$T$280,13)</f>
        <v>96.470588235294116</v>
      </c>
      <c r="N2252" s="79">
        <f>VLOOKUP($A$2245,'Nilai USP'!$B$8:$T$280,14)</f>
        <v>87</v>
      </c>
      <c r="O2252" s="79">
        <f>VLOOKUP($A$2245,'Nilai USP'!$B$8:$T$280,15)</f>
        <v>86</v>
      </c>
      <c r="P2252" s="79">
        <f>VLOOKUP($A$2245,'Nilai USP'!$B$8:$T$280,16)</f>
        <v>86</v>
      </c>
      <c r="Q2252" s="79">
        <f>VLOOKUP($A$2245,'Nilai USP'!$B$8:$T$280,17)</f>
        <v>84</v>
      </c>
      <c r="R2252" s="79">
        <f>VLOOKUP($A$2245,'Nilai USP'!$B$8:$T$280,18)</f>
        <v>88</v>
      </c>
      <c r="S2252" s="38">
        <f>SUM(D2252:R2252)</f>
        <v>1346.0859728506789</v>
      </c>
      <c r="T2252" s="38">
        <f t="shared" si="1223"/>
        <v>89.74</v>
      </c>
      <c r="U2252" s="375"/>
      <c r="V2252" s="340"/>
    </row>
    <row r="2253" spans="1:22" ht="15" customHeight="1" thickBot="1">
      <c r="A2253" s="362"/>
      <c r="B2253" s="29"/>
      <c r="C2253" s="37" t="s">
        <v>205</v>
      </c>
      <c r="D2253" s="41">
        <f t="shared" ref="D2253:R2253" si="1234">ROUND((D2251*$V$6+D2252*$V$7),0)</f>
        <v>89</v>
      </c>
      <c r="E2253" s="41">
        <f t="shared" si="1234"/>
        <v>84</v>
      </c>
      <c r="F2253" s="41">
        <f t="shared" si="1234"/>
        <v>85</v>
      </c>
      <c r="G2253" s="41">
        <f t="shared" si="1234"/>
        <v>82</v>
      </c>
      <c r="H2253" s="41">
        <f t="shared" si="1234"/>
        <v>87</v>
      </c>
      <c r="I2253" s="41">
        <f t="shared" si="1234"/>
        <v>89</v>
      </c>
      <c r="J2253" s="41">
        <f t="shared" si="1234"/>
        <v>92</v>
      </c>
      <c r="K2253" s="41">
        <f t="shared" si="1234"/>
        <v>92</v>
      </c>
      <c r="L2253" s="41">
        <f t="shared" si="1234"/>
        <v>86</v>
      </c>
      <c r="M2253" s="41">
        <f t="shared" si="1234"/>
        <v>89</v>
      </c>
      <c r="N2253" s="41">
        <f t="shared" si="1234"/>
        <v>86</v>
      </c>
      <c r="O2253" s="41">
        <f t="shared" si="1234"/>
        <v>85</v>
      </c>
      <c r="P2253" s="41">
        <f t="shared" si="1234"/>
        <v>83</v>
      </c>
      <c r="Q2253" s="41">
        <f t="shared" si="1234"/>
        <v>83</v>
      </c>
      <c r="R2253" s="41">
        <f t="shared" si="1234"/>
        <v>85</v>
      </c>
      <c r="S2253" s="41">
        <f>SUM(D2253:R2253)</f>
        <v>1297</v>
      </c>
      <c r="T2253" s="41">
        <f t="shared" si="1223"/>
        <v>86.47</v>
      </c>
      <c r="U2253" s="376"/>
      <c r="V2253" s="341"/>
    </row>
    <row r="2254" spans="1:22" ht="15" customHeight="1" thickTop="1">
      <c r="A2254" s="377">
        <v>250</v>
      </c>
      <c r="B2254" s="26"/>
      <c r="C2254" s="34" t="s">
        <v>34</v>
      </c>
      <c r="D2254" s="83">
        <f>VLOOKUP($A$2254,Raport1!$B$8:$T$280,4)</f>
        <v>79.5</v>
      </c>
      <c r="E2254" s="83">
        <f>VLOOKUP($A$2254,Raport1!$B$8:$T$280,5)</f>
        <v>78</v>
      </c>
      <c r="F2254" s="83">
        <f>VLOOKUP($A$2254,Raport1!$B$8:$T$280,6)</f>
        <v>83.5</v>
      </c>
      <c r="G2254" s="83">
        <f>VLOOKUP($A$2254,Raport1!$B$8:$T$280,7)</f>
        <v>73</v>
      </c>
      <c r="H2254" s="83">
        <f>VLOOKUP($A$2254,Raport1!$B$8:$T$280,8)</f>
        <v>78.5</v>
      </c>
      <c r="I2254" s="83">
        <f>VLOOKUP($A$2254,Raport1!$B$8:$T$280,9)</f>
        <v>78</v>
      </c>
      <c r="J2254" s="83">
        <f>VLOOKUP($A$2254,Raport1!$B$8:$T$280,10)</f>
        <v>84</v>
      </c>
      <c r="K2254" s="83">
        <f>VLOOKUP($A$2254,Raport1!$B$8:$T$280,11)</f>
        <v>81</v>
      </c>
      <c r="L2254" s="83">
        <f>VLOOKUP($A$2254,Raport1!$B$8:$T$280,12)</f>
        <v>83</v>
      </c>
      <c r="M2254" s="83">
        <f>VLOOKUP($A$2254,Raport1!$B$8:$T$280,13)</f>
        <v>76.5</v>
      </c>
      <c r="N2254" s="83">
        <f>VLOOKUP($A$2254,Raport1!$B$8:$T$280,14)</f>
        <v>76.5</v>
      </c>
      <c r="O2254" s="83">
        <f>VLOOKUP($A$2254,Raport1!$B$8:$T$280,15)</f>
        <v>80.5</v>
      </c>
      <c r="P2254" s="83">
        <f>VLOOKUP($A$2254,Raport1!$B$8:$T$280,16)</f>
        <v>79.5</v>
      </c>
      <c r="Q2254" s="83">
        <f>VLOOKUP($A$2254,Raport1!$B$8:$T$280,17)</f>
        <v>76</v>
      </c>
      <c r="R2254" s="83">
        <f>VLOOKUP($A$2254,Raport1!$B$8:$T$280,18)</f>
        <v>77</v>
      </c>
      <c r="S2254" s="80">
        <f t="shared" ref="S2254:S2259" si="1235">SUM(D2254:R2254)</f>
        <v>1184.5</v>
      </c>
      <c r="T2254" s="80">
        <f t="shared" si="1223"/>
        <v>78.97</v>
      </c>
      <c r="U2254" s="337" t="s">
        <v>203</v>
      </c>
      <c r="V2254" s="340" t="s">
        <v>33</v>
      </c>
    </row>
    <row r="2255" spans="1:22" ht="15" customHeight="1">
      <c r="A2255" s="361"/>
      <c r="B2255" s="26"/>
      <c r="C2255" s="35" t="s">
        <v>35</v>
      </c>
      <c r="D2255" s="84">
        <f>VLOOKUP($A$2254,Raport2!$B$8:$T$280,4)</f>
        <v>81.5</v>
      </c>
      <c r="E2255" s="84">
        <f>VLOOKUP($A$2254,Raport2!$B$8:$T$280,5)</f>
        <v>81</v>
      </c>
      <c r="F2255" s="84">
        <f>VLOOKUP($A$2254,Raport2!$B$8:$T$280,6)</f>
        <v>85.5</v>
      </c>
      <c r="G2255" s="84">
        <f>VLOOKUP($A$2254,Raport2!$B$8:$T$280,7)</f>
        <v>80</v>
      </c>
      <c r="H2255" s="84">
        <f>VLOOKUP($A$2254,Raport2!$B$8:$T$280,8)</f>
        <v>79</v>
      </c>
      <c r="I2255" s="84">
        <f>VLOOKUP($A$2254,Raport2!$B$8:$T$280,9)</f>
        <v>81.5</v>
      </c>
      <c r="J2255" s="84">
        <f>VLOOKUP($A$2254,Raport2!$B$8:$T$280,10)</f>
        <v>86</v>
      </c>
      <c r="K2255" s="84">
        <f>VLOOKUP($A$2254,Raport2!$B$8:$T$280,11)</f>
        <v>82.5</v>
      </c>
      <c r="L2255" s="84">
        <f>VLOOKUP($A$2254,Raport2!$B$8:$T$280,12)</f>
        <v>84</v>
      </c>
      <c r="M2255" s="84">
        <f>VLOOKUP($A$2254,Raport2!$B$8:$T$280,13)</f>
        <v>85.5</v>
      </c>
      <c r="N2255" s="84">
        <f>VLOOKUP($A$2254,Raport2!$B$8:$T$280,14)</f>
        <v>84</v>
      </c>
      <c r="O2255" s="84">
        <f>VLOOKUP($A$2254,Raport2!$B$8:$T$280,15)</f>
        <v>82</v>
      </c>
      <c r="P2255" s="84">
        <f>VLOOKUP($A$2254,Raport2!$B$8:$T$280,16)</f>
        <v>81.5</v>
      </c>
      <c r="Q2255" s="84">
        <f>VLOOKUP($A$2254,Raport2!$B$8:$T$280,17)</f>
        <v>79</v>
      </c>
      <c r="R2255" s="84">
        <f>VLOOKUP($A$2254,Raport2!$B$8:$T$280,18)</f>
        <v>81.5</v>
      </c>
      <c r="S2255" s="38">
        <f t="shared" si="1235"/>
        <v>1234.5</v>
      </c>
      <c r="T2255" s="38">
        <f t="shared" si="1223"/>
        <v>82.3</v>
      </c>
      <c r="U2255" s="375"/>
      <c r="V2255" s="340"/>
    </row>
    <row r="2256" spans="1:22" ht="15" customHeight="1">
      <c r="A2256" s="361"/>
      <c r="B2256" s="261" t="str">
        <f>VLOOKUP($A$2254,PresensiMIPA!$A$7:$W$360,7)</f>
        <v>INDAH MARDIANA PUTRI</v>
      </c>
      <c r="C2256" s="35" t="s">
        <v>22</v>
      </c>
      <c r="D2256" s="84">
        <f>VLOOKUP($A$2254,Raport3!$B$8:$T$280,4)</f>
        <v>87</v>
      </c>
      <c r="E2256" s="84">
        <f>VLOOKUP($A$2254,Raport3!$B$8:$T$280,5)</f>
        <v>85.5</v>
      </c>
      <c r="F2256" s="84">
        <f>VLOOKUP($A$2254,Raport3!$B$8:$T$280,6)</f>
        <v>84</v>
      </c>
      <c r="G2256" s="84">
        <f>VLOOKUP($A$2254,Raport3!$B$8:$T$280,7)</f>
        <v>82</v>
      </c>
      <c r="H2256" s="84">
        <f>VLOOKUP($A$2254,Raport3!$B$8:$T$280,8)</f>
        <v>86.5</v>
      </c>
      <c r="I2256" s="84">
        <f>VLOOKUP($A$2254,Raport3!$B$8:$T$280,9)</f>
        <v>85</v>
      </c>
      <c r="J2256" s="84">
        <f>VLOOKUP($A$2254,Raport3!$B$8:$T$280,10)</f>
        <v>88.5</v>
      </c>
      <c r="K2256" s="84">
        <f>VLOOKUP($A$2254,Raport3!$B$8:$T$280,11)</f>
        <v>85.5</v>
      </c>
      <c r="L2256" s="84">
        <f>VLOOKUP($A$2254,Raport3!$B$8:$T$280,12)</f>
        <v>85.5</v>
      </c>
      <c r="M2256" s="84">
        <f>VLOOKUP($A$2254,Raport3!$B$8:$T$280,13)</f>
        <v>90.5</v>
      </c>
      <c r="N2256" s="84">
        <f>VLOOKUP($A$2254,Raport3!$B$8:$T$280,14)</f>
        <v>86</v>
      </c>
      <c r="O2256" s="84">
        <f>VLOOKUP($A$2254,Raport3!$B$8:$T$280,15)</f>
        <v>84</v>
      </c>
      <c r="P2256" s="84">
        <f>VLOOKUP($A$2254,Raport3!$B$8:$T$280,16)</f>
        <v>82</v>
      </c>
      <c r="Q2256" s="84">
        <f>VLOOKUP($A$2254,Raport3!$B$8:$T$280,17)</f>
        <v>81.5</v>
      </c>
      <c r="R2256" s="84">
        <f>VLOOKUP($A$2254,Raport3!$B$8:$T$280,18)</f>
        <v>83</v>
      </c>
      <c r="S2256" s="38">
        <f t="shared" si="1235"/>
        <v>1276.5</v>
      </c>
      <c r="T2256" s="38">
        <f t="shared" si="1223"/>
        <v>85.1</v>
      </c>
      <c r="U2256" s="375"/>
      <c r="V2256" s="340"/>
    </row>
    <row r="2257" spans="1:22" ht="15" customHeight="1">
      <c r="A2257" s="361"/>
      <c r="B2257" s="261"/>
      <c r="C2257" s="35" t="s">
        <v>23</v>
      </c>
      <c r="D2257" s="84">
        <f>VLOOKUP($A$2254,Raport4!$B$8:$T$255,4)</f>
        <v>93</v>
      </c>
      <c r="E2257" s="84">
        <f>VLOOKUP($A$2254,Raport4!$B$8:$T$255,5)</f>
        <v>90</v>
      </c>
      <c r="F2257" s="84">
        <f>VLOOKUP($A$2254,Raport4!$B$8:$T$255,6)</f>
        <v>87</v>
      </c>
      <c r="G2257" s="84">
        <f>VLOOKUP($A$2254,Raport4!$B$8:$T$255,7)</f>
        <v>85.5</v>
      </c>
      <c r="H2257" s="84">
        <f>VLOOKUP($A$2254,Raport4!$B$8:$T$255,8)</f>
        <v>90</v>
      </c>
      <c r="I2257" s="84">
        <f>VLOOKUP($A$2254,Raport4!$B$8:$T$255,9)</f>
        <v>86.5</v>
      </c>
      <c r="J2257" s="84">
        <f>VLOOKUP($A$2254,Raport4!$B$8:$T$255,10)</f>
        <v>92</v>
      </c>
      <c r="K2257" s="84">
        <f>VLOOKUP($A$2254,Raport4!$B$8:$T$255,11)</f>
        <v>85</v>
      </c>
      <c r="L2257" s="84">
        <f>VLOOKUP($A$2254,Raport4!$B$8:$T$255,12)</f>
        <v>86.5</v>
      </c>
      <c r="M2257" s="84">
        <f>VLOOKUP($A$2254,Raport4!$B$8:$T$255,12)</f>
        <v>86.5</v>
      </c>
      <c r="N2257" s="84">
        <f>VLOOKUP($A$2254,Raport4!$B$8:$T$255,14)</f>
        <v>89.5</v>
      </c>
      <c r="O2257" s="84">
        <f>VLOOKUP($A$2254,Raport4!$B$8:$T$255,15)</f>
        <v>87.5</v>
      </c>
      <c r="P2257" s="84">
        <f>VLOOKUP($A$2254,Raport4!$B$8:$T$255,16)</f>
        <v>86</v>
      </c>
      <c r="Q2257" s="84">
        <f>VLOOKUP($A$2254,Raport4!$B$8:$T$255,17)</f>
        <v>89</v>
      </c>
      <c r="R2257" s="84">
        <f>VLOOKUP($A$2254,Raport4!$B$8:$T$255,18)</f>
        <v>87.5</v>
      </c>
      <c r="S2257" s="38">
        <f t="shared" si="1235"/>
        <v>1321.5</v>
      </c>
      <c r="T2257" s="38">
        <f t="shared" si="1223"/>
        <v>88.1</v>
      </c>
      <c r="U2257" s="375"/>
      <c r="V2257" s="340"/>
    </row>
    <row r="2258" spans="1:22" ht="15" customHeight="1">
      <c r="A2258" s="361"/>
      <c r="B2258" s="77" t="str">
        <f>VLOOKUP($A$2254,PresensiMIPA!$A$7:$W$360,4)</f>
        <v>3526015103040000</v>
      </c>
      <c r="C2258" s="35" t="s">
        <v>24</v>
      </c>
      <c r="D2258" s="84">
        <f>VLOOKUP($A$2254,Raport5!$B$8:$T$280,4)</f>
        <v>88.5</v>
      </c>
      <c r="E2258" s="84">
        <f>VLOOKUP($A$2254,Raport5!$B$8:$T$280,5)</f>
        <v>91</v>
      </c>
      <c r="F2258" s="84">
        <f>VLOOKUP($A$2254,Raport5!$B$8:$T$280,6)</f>
        <v>76.5</v>
      </c>
      <c r="G2258" s="84">
        <f>VLOOKUP($A$2254,Raport5!$B$8:$T$280,7)</f>
        <v>87</v>
      </c>
      <c r="H2258" s="84">
        <f>VLOOKUP($A$2254,Raport5!$B$8:$T$280,8)</f>
        <v>89.5</v>
      </c>
      <c r="I2258" s="84">
        <f>VLOOKUP($A$2254,Raport5!$B$8:$T$280,9)</f>
        <v>85.5</v>
      </c>
      <c r="J2258" s="84">
        <f>VLOOKUP($A$2254,Raport5!$B$8:$T$280,10)</f>
        <v>92.5</v>
      </c>
      <c r="K2258" s="84">
        <f>VLOOKUP($A$2254,Raport5!$B$8:$T$280,11)</f>
        <v>87</v>
      </c>
      <c r="L2258" s="84">
        <f>VLOOKUP($A$2254,Raport5!$B$8:$T$280,12)</f>
        <v>90.5</v>
      </c>
      <c r="M2258" s="84">
        <f>VLOOKUP($A$2254,Raport5!$B$8:$T$280,13)</f>
        <v>90</v>
      </c>
      <c r="N2258" s="84">
        <f>VLOOKUP($A$2254,Raport5!$B$8:$T$280,14)</f>
        <v>90.5</v>
      </c>
      <c r="O2258" s="84">
        <f>VLOOKUP($A$2254,Raport5!$B$8:$T$280,15)</f>
        <v>90</v>
      </c>
      <c r="P2258" s="84">
        <f>VLOOKUP($A$2254,Raport5!$B$8:$T$280,16)</f>
        <v>83</v>
      </c>
      <c r="Q2258" s="84">
        <f>VLOOKUP($A$2254,Raport5!$B$8:$T$280,17)</f>
        <v>82</v>
      </c>
      <c r="R2258" s="84">
        <f>VLOOKUP($A$2254,Raport5!$B$8:$T$280,18)</f>
        <v>82</v>
      </c>
      <c r="S2258" s="38">
        <f t="shared" si="1235"/>
        <v>1305.5</v>
      </c>
      <c r="T2258" s="38">
        <f t="shared" si="1223"/>
        <v>87.03</v>
      </c>
      <c r="U2258" s="375"/>
      <c r="V2258" s="340"/>
    </row>
    <row r="2259" spans="1:22" ht="15" customHeight="1">
      <c r="A2259" s="361"/>
      <c r="B2259" s="78">
        <f>VLOOKUP($A$2254,PresensiMIPA!$A$7:$W$360,2)</f>
        <v>12283</v>
      </c>
      <c r="C2259" s="35" t="s">
        <v>67</v>
      </c>
      <c r="D2259" s="84">
        <f>VLOOKUP($A$2254,Raport6!$B$8:$T$280,4)</f>
        <v>92.5</v>
      </c>
      <c r="E2259" s="84">
        <f>VLOOKUP($A$2254,Raport6!$B$8:$T$280,5)</f>
        <v>95</v>
      </c>
      <c r="F2259" s="84">
        <f>VLOOKUP($A$2254,Raport6!$B$8:$T$280,6)</f>
        <v>79</v>
      </c>
      <c r="G2259" s="84">
        <f>VLOOKUP($A$2254,Raport6!$B$8:$T$280,7)</f>
        <v>88.5</v>
      </c>
      <c r="H2259" s="84">
        <f>VLOOKUP($A$2254,Raport6!$B$8:$T$280,8)</f>
        <v>90.5</v>
      </c>
      <c r="I2259" s="84">
        <f>VLOOKUP($A$2254,Raport6!$B$8:$T$280,9)</f>
        <v>85.5</v>
      </c>
      <c r="J2259" s="84">
        <f>VLOOKUP($A$2254,Raport6!$B$8:$T$280,10)</f>
        <v>95</v>
      </c>
      <c r="K2259" s="84">
        <f>VLOOKUP($A$2254,Raport6!$B$8:$T$280,11)</f>
        <v>90</v>
      </c>
      <c r="L2259" s="84">
        <f>VLOOKUP($A$2254,Raport6!$B$8:$T$280,12)</f>
        <v>92.5</v>
      </c>
      <c r="M2259" s="84">
        <f>VLOOKUP($A$2254,Raport6!$B$8:$T$280,13)</f>
        <v>94</v>
      </c>
      <c r="N2259" s="84">
        <f>VLOOKUP($A$2254,Raport6!$B$8:$T$280,14)</f>
        <v>88.5</v>
      </c>
      <c r="O2259" s="84">
        <f>VLOOKUP($A$2254,Raport6!$B$8:$T$280,15)</f>
        <v>89.5</v>
      </c>
      <c r="P2259" s="84">
        <f>VLOOKUP($A$2254,Raport6!$B$8:$T$280,16)</f>
        <v>83</v>
      </c>
      <c r="Q2259" s="84">
        <f>VLOOKUP($A$2254,Raport6!$B$8:$T$280,17)</f>
        <v>86</v>
      </c>
      <c r="R2259" s="84">
        <f>VLOOKUP($A$2254,Raport6!$B$8:$T$280,18)</f>
        <v>83</v>
      </c>
      <c r="S2259" s="38">
        <f t="shared" si="1235"/>
        <v>1332.5</v>
      </c>
      <c r="T2259" s="38">
        <f t="shared" si="1223"/>
        <v>88.83</v>
      </c>
      <c r="U2259" s="375"/>
      <c r="V2259" s="340"/>
    </row>
    <row r="2260" spans="1:22" ht="15" customHeight="1">
      <c r="A2260" s="361"/>
      <c r="B2260" s="78" t="str">
        <f>VLOOKUP($A$2254,PresensiMIPA!$A$7:$W$360,3)</f>
        <v>0047594649</v>
      </c>
      <c r="C2260" s="28" t="s">
        <v>21</v>
      </c>
      <c r="D2260" s="40">
        <f t="shared" ref="D2260:S2260" si="1236">ROUND(((D2254+D2255+D2256+D2257+D2258+D2259)/6),2)</f>
        <v>87</v>
      </c>
      <c r="E2260" s="40">
        <f t="shared" si="1236"/>
        <v>86.75</v>
      </c>
      <c r="F2260" s="40">
        <f t="shared" si="1236"/>
        <v>82.58</v>
      </c>
      <c r="G2260" s="40">
        <f t="shared" si="1236"/>
        <v>82.67</v>
      </c>
      <c r="H2260" s="40">
        <f t="shared" si="1236"/>
        <v>85.67</v>
      </c>
      <c r="I2260" s="40">
        <f t="shared" si="1236"/>
        <v>83.67</v>
      </c>
      <c r="J2260" s="40">
        <f t="shared" si="1236"/>
        <v>89.67</v>
      </c>
      <c r="K2260" s="40">
        <f t="shared" si="1236"/>
        <v>85.17</v>
      </c>
      <c r="L2260" s="40">
        <f t="shared" si="1236"/>
        <v>87</v>
      </c>
      <c r="M2260" s="40">
        <f t="shared" ref="M2260" si="1237">ROUND(((M2254+M2255+M2256+M2257+M2258+M2259)/6),2)</f>
        <v>87.17</v>
      </c>
      <c r="N2260" s="40">
        <f t="shared" si="1236"/>
        <v>85.83</v>
      </c>
      <c r="O2260" s="40">
        <f t="shared" si="1236"/>
        <v>85.58</v>
      </c>
      <c r="P2260" s="40">
        <f t="shared" si="1236"/>
        <v>82.5</v>
      </c>
      <c r="Q2260" s="40">
        <f t="shared" si="1236"/>
        <v>82.25</v>
      </c>
      <c r="R2260" s="40">
        <f t="shared" si="1236"/>
        <v>82.33</v>
      </c>
      <c r="S2260" s="39">
        <f t="shared" si="1236"/>
        <v>1275.83</v>
      </c>
      <c r="T2260" s="40">
        <f t="shared" si="1223"/>
        <v>85.06</v>
      </c>
      <c r="U2260" s="375"/>
      <c r="V2260" s="340"/>
    </row>
    <row r="2261" spans="1:22" ht="15" customHeight="1">
      <c r="A2261" s="361"/>
      <c r="B2261" s="78"/>
      <c r="C2261" s="28" t="s">
        <v>206</v>
      </c>
      <c r="D2261" s="79">
        <f>VLOOKUP($A$2254,'Nilai USP'!$B$8:$T$280,4)</f>
        <v>94</v>
      </c>
      <c r="E2261" s="79">
        <f>VLOOKUP($A$2254,'Nilai USP'!$B$8:$T$280,5)</f>
        <v>83.84615384615384</v>
      </c>
      <c r="F2261" s="79">
        <f>VLOOKUP($A$2254,'Nilai USP'!$B$8:$T$280,6)</f>
        <v>93</v>
      </c>
      <c r="G2261" s="79">
        <f>VLOOKUP($A$2254,'Nilai USP'!$B$8:$T$280,7)</f>
        <v>81</v>
      </c>
      <c r="H2261" s="79">
        <f>VLOOKUP($A$2254,'Nilai USP'!$B$8:$T$280,8)</f>
        <v>84</v>
      </c>
      <c r="I2261" s="79">
        <f>VLOOKUP($A$2254,'Nilai USP'!$B$8:$T$280,9)</f>
        <v>88</v>
      </c>
      <c r="J2261" s="79">
        <f>VLOOKUP($A$2254,'Nilai USP'!$B$8:$T$280,10)</f>
        <v>95</v>
      </c>
      <c r="K2261" s="79">
        <f>VLOOKUP($A$2254,'Nilai USP'!$B$8:$T$280,11)</f>
        <v>97</v>
      </c>
      <c r="L2261" s="79">
        <f>VLOOKUP($A$2254,'Nilai USP'!$B$8:$T$280,12)</f>
        <v>85</v>
      </c>
      <c r="M2261" s="79">
        <f>VLOOKUP($A$2254,'Nilai USP'!$B$8:$T$280,13)</f>
        <v>92.058823529411768</v>
      </c>
      <c r="N2261" s="79">
        <f>VLOOKUP($A$2254,'Nilai USP'!$B$8:$T$280,14)</f>
        <v>87</v>
      </c>
      <c r="O2261" s="79">
        <f>VLOOKUP($A$2254,'Nilai USP'!$B$8:$T$280,15)</f>
        <v>86</v>
      </c>
      <c r="P2261" s="79">
        <f>VLOOKUP($A$2254,'Nilai USP'!$B$8:$T$280,16)</f>
        <v>79</v>
      </c>
      <c r="Q2261" s="79">
        <f>VLOOKUP($A$2254,'Nilai USP'!$B$8:$T$280,17)</f>
        <v>81</v>
      </c>
      <c r="R2261" s="79">
        <f>VLOOKUP($A$2254,'Nilai USP'!$B$8:$T$280,18)</f>
        <v>89</v>
      </c>
      <c r="S2261" s="38">
        <f>SUM(D2261:R2261)</f>
        <v>1314.9049773755655</v>
      </c>
      <c r="T2261" s="38">
        <f t="shared" si="1223"/>
        <v>87.66</v>
      </c>
      <c r="U2261" s="375"/>
      <c r="V2261" s="340"/>
    </row>
    <row r="2262" spans="1:22" ht="15" customHeight="1" thickBot="1">
      <c r="A2262" s="362"/>
      <c r="B2262" s="29"/>
      <c r="C2262" s="37" t="s">
        <v>205</v>
      </c>
      <c r="D2262" s="41">
        <f t="shared" ref="D2262:R2262" si="1238">ROUND((D2260*$V$6+D2261*$V$7),0)</f>
        <v>91</v>
      </c>
      <c r="E2262" s="41">
        <f t="shared" si="1238"/>
        <v>85</v>
      </c>
      <c r="F2262" s="41">
        <f t="shared" si="1238"/>
        <v>88</v>
      </c>
      <c r="G2262" s="41">
        <f t="shared" si="1238"/>
        <v>82</v>
      </c>
      <c r="H2262" s="41">
        <f t="shared" si="1238"/>
        <v>85</v>
      </c>
      <c r="I2262" s="41">
        <f t="shared" si="1238"/>
        <v>86</v>
      </c>
      <c r="J2262" s="41">
        <f t="shared" si="1238"/>
        <v>92</v>
      </c>
      <c r="K2262" s="41">
        <f t="shared" si="1238"/>
        <v>91</v>
      </c>
      <c r="L2262" s="41">
        <f t="shared" si="1238"/>
        <v>86</v>
      </c>
      <c r="M2262" s="41">
        <f t="shared" si="1238"/>
        <v>90</v>
      </c>
      <c r="N2262" s="41">
        <f t="shared" si="1238"/>
        <v>86</v>
      </c>
      <c r="O2262" s="41">
        <f t="shared" si="1238"/>
        <v>86</v>
      </c>
      <c r="P2262" s="41">
        <f t="shared" si="1238"/>
        <v>81</v>
      </c>
      <c r="Q2262" s="41">
        <f t="shared" si="1238"/>
        <v>82</v>
      </c>
      <c r="R2262" s="41">
        <f t="shared" si="1238"/>
        <v>86</v>
      </c>
      <c r="S2262" s="41">
        <f>SUM(D2262:R2262)</f>
        <v>1297</v>
      </c>
      <c r="T2262" s="41">
        <f t="shared" si="1223"/>
        <v>86.47</v>
      </c>
      <c r="U2262" s="376"/>
      <c r="V2262" s="341"/>
    </row>
    <row r="2263" spans="1:22" ht="15" customHeight="1" thickTop="1">
      <c r="A2263" s="377">
        <v>251</v>
      </c>
      <c r="B2263" s="26"/>
      <c r="C2263" s="34" t="s">
        <v>34</v>
      </c>
      <c r="D2263" s="83">
        <f>VLOOKUP($A$2263,Raport1!$B$8:$T$280,4)</f>
        <v>76.5</v>
      </c>
      <c r="E2263" s="83">
        <f>VLOOKUP($A$2263,Raport1!$B$8:$T$280,5)</f>
        <v>77</v>
      </c>
      <c r="F2263" s="83">
        <f>VLOOKUP($A$2263,Raport1!$B$8:$T$280,6)</f>
        <v>81</v>
      </c>
      <c r="G2263" s="83">
        <f>VLOOKUP($A$2263,Raport1!$B$8:$T$280,7)</f>
        <v>72.5</v>
      </c>
      <c r="H2263" s="83">
        <f>VLOOKUP($A$2263,Raport1!$B$8:$T$280,8)</f>
        <v>77.5</v>
      </c>
      <c r="I2263" s="83">
        <f>VLOOKUP($A$2263,Raport1!$B$8:$T$280,9)</f>
        <v>78</v>
      </c>
      <c r="J2263" s="83">
        <f>VLOOKUP($A$2263,Raport1!$B$8:$T$280,10)</f>
        <v>87</v>
      </c>
      <c r="K2263" s="83">
        <f>VLOOKUP($A$2263,Raport1!$B$8:$T$280,11)</f>
        <v>81.5</v>
      </c>
      <c r="L2263" s="83">
        <f>VLOOKUP($A$2263,Raport1!$B$8:$T$280,12)</f>
        <v>81</v>
      </c>
      <c r="M2263" s="83">
        <f>VLOOKUP($A$2263,Raport1!$B$8:$T$280,13)</f>
        <v>74.5</v>
      </c>
      <c r="N2263" s="83">
        <f>VLOOKUP($A$2263,Raport1!$B$8:$T$280,14)</f>
        <v>75.5</v>
      </c>
      <c r="O2263" s="83">
        <f>VLOOKUP($A$2263,Raport1!$B$8:$T$280,15)</f>
        <v>83</v>
      </c>
      <c r="P2263" s="83">
        <f>VLOOKUP($A$2263,Raport1!$B$8:$T$280,16)</f>
        <v>78.5</v>
      </c>
      <c r="Q2263" s="83">
        <f>VLOOKUP($A$2263,Raport1!$B$8:$T$280,17)</f>
        <v>75.5</v>
      </c>
      <c r="R2263" s="83">
        <f>VLOOKUP($A$2263,Raport1!$B$8:$T$280,18)</f>
        <v>76.5</v>
      </c>
      <c r="S2263" s="80">
        <f t="shared" ref="S2263:S2268" si="1239">SUM(D2263:R2263)</f>
        <v>1175.5</v>
      </c>
      <c r="T2263" s="80">
        <f t="shared" si="1223"/>
        <v>78.37</v>
      </c>
      <c r="U2263" s="337" t="s">
        <v>158</v>
      </c>
      <c r="V2263" s="340" t="s">
        <v>240</v>
      </c>
    </row>
    <row r="2264" spans="1:22" ht="15" customHeight="1">
      <c r="A2264" s="361"/>
      <c r="B2264" s="26"/>
      <c r="C2264" s="35" t="s">
        <v>35</v>
      </c>
      <c r="D2264" s="84">
        <f>VLOOKUP($A$2263,Raport2!$B$8:$T$280,4)</f>
        <v>78.5</v>
      </c>
      <c r="E2264" s="84">
        <f>VLOOKUP($A$2263,Raport2!$B$8:$T$280,5)</f>
        <v>79.5</v>
      </c>
      <c r="F2264" s="84">
        <f>VLOOKUP($A$2263,Raport2!$B$8:$T$280,6)</f>
        <v>81.5</v>
      </c>
      <c r="G2264" s="84">
        <f>VLOOKUP($A$2263,Raport2!$B$8:$T$280,7)</f>
        <v>77.5</v>
      </c>
      <c r="H2264" s="84">
        <f>VLOOKUP($A$2263,Raport2!$B$8:$T$280,8)</f>
        <v>81</v>
      </c>
      <c r="I2264" s="84">
        <f>VLOOKUP($A$2263,Raport2!$B$8:$T$280,9)</f>
        <v>82</v>
      </c>
      <c r="J2264" s="84">
        <f>VLOOKUP($A$2263,Raport2!$B$8:$T$280,10)</f>
        <v>88</v>
      </c>
      <c r="K2264" s="84">
        <f>VLOOKUP($A$2263,Raport2!$B$8:$T$280,11)</f>
        <v>83</v>
      </c>
      <c r="L2264" s="84">
        <f>VLOOKUP($A$2263,Raport2!$B$8:$T$280,12)</f>
        <v>84.5</v>
      </c>
      <c r="M2264" s="84">
        <f>VLOOKUP($A$2263,Raport2!$B$8:$T$280,13)</f>
        <v>78</v>
      </c>
      <c r="N2264" s="84">
        <f>VLOOKUP($A$2263,Raport2!$B$8:$T$280,14)</f>
        <v>84</v>
      </c>
      <c r="O2264" s="84">
        <f>VLOOKUP($A$2263,Raport2!$B$8:$T$280,15)</f>
        <v>79.5</v>
      </c>
      <c r="P2264" s="84">
        <f>VLOOKUP($A$2263,Raport2!$B$8:$T$280,16)</f>
        <v>80</v>
      </c>
      <c r="Q2264" s="84">
        <f>VLOOKUP($A$2263,Raport2!$B$8:$T$280,17)</f>
        <v>79</v>
      </c>
      <c r="R2264" s="84">
        <f>VLOOKUP($A$2263,Raport2!$B$8:$T$280,18)</f>
        <v>82</v>
      </c>
      <c r="S2264" s="38">
        <f t="shared" si="1239"/>
        <v>1218</v>
      </c>
      <c r="T2264" s="38">
        <f t="shared" si="1223"/>
        <v>81.2</v>
      </c>
      <c r="U2264" s="375"/>
      <c r="V2264" s="340"/>
    </row>
    <row r="2265" spans="1:22" ht="15" customHeight="1">
      <c r="A2265" s="361"/>
      <c r="B2265" s="261" t="str">
        <f>VLOOKUP($A$2263,PresensiMIPA!$A$7:$W$360,7)</f>
        <v>Jihan Sofaroh</v>
      </c>
      <c r="C2265" s="35" t="s">
        <v>22</v>
      </c>
      <c r="D2265" s="84">
        <f>VLOOKUP($A$2263,Raport3!$B$8:$T$280,4)</f>
        <v>80</v>
      </c>
      <c r="E2265" s="84">
        <f>VLOOKUP($A$2263,Raport3!$B$8:$T$280,5)</f>
        <v>81</v>
      </c>
      <c r="F2265" s="84">
        <f>VLOOKUP($A$2263,Raport3!$B$8:$T$280,6)</f>
        <v>83.5</v>
      </c>
      <c r="G2265" s="84">
        <f>VLOOKUP($A$2263,Raport3!$B$8:$T$280,7)</f>
        <v>78</v>
      </c>
      <c r="H2265" s="84">
        <f>VLOOKUP($A$2263,Raport3!$B$8:$T$280,8)</f>
        <v>88</v>
      </c>
      <c r="I2265" s="84">
        <f>VLOOKUP($A$2263,Raport3!$B$8:$T$280,9)</f>
        <v>85.5</v>
      </c>
      <c r="J2265" s="84">
        <f>VLOOKUP($A$2263,Raport3!$B$8:$T$280,10)</f>
        <v>88</v>
      </c>
      <c r="K2265" s="84">
        <f>VLOOKUP($A$2263,Raport3!$B$8:$T$280,11)</f>
        <v>86.5</v>
      </c>
      <c r="L2265" s="84">
        <f>VLOOKUP($A$2263,Raport3!$B$8:$T$280,12)</f>
        <v>85.5</v>
      </c>
      <c r="M2265" s="84">
        <f>VLOOKUP($A$2263,Raport3!$B$8:$T$280,13)</f>
        <v>87</v>
      </c>
      <c r="N2265" s="84">
        <f>VLOOKUP($A$2263,Raport3!$B$8:$T$280,14)</f>
        <v>85.5</v>
      </c>
      <c r="O2265" s="84">
        <f>VLOOKUP($A$2263,Raport3!$B$8:$T$280,15)</f>
        <v>86</v>
      </c>
      <c r="P2265" s="84">
        <f>VLOOKUP($A$2263,Raport3!$B$8:$T$280,16)</f>
        <v>81</v>
      </c>
      <c r="Q2265" s="84">
        <f>VLOOKUP($A$2263,Raport3!$B$8:$T$280,17)</f>
        <v>81.5</v>
      </c>
      <c r="R2265" s="84">
        <f>VLOOKUP($A$2263,Raport3!$B$8:$T$280,18)</f>
        <v>82.5</v>
      </c>
      <c r="S2265" s="38">
        <f t="shared" si="1239"/>
        <v>1259.5</v>
      </c>
      <c r="T2265" s="38">
        <f t="shared" si="1223"/>
        <v>83.97</v>
      </c>
      <c r="U2265" s="375"/>
      <c r="V2265" s="340"/>
    </row>
    <row r="2266" spans="1:22" ht="15" customHeight="1">
      <c r="A2266" s="361"/>
      <c r="B2266" s="261"/>
      <c r="C2266" s="35" t="s">
        <v>23</v>
      </c>
      <c r="D2266" s="84">
        <f>VLOOKUP($A$2263,Raport4!$B$8:$T$255,4)</f>
        <v>93</v>
      </c>
      <c r="E2266" s="84">
        <f>VLOOKUP($A$2263,Raport4!$B$8:$T$255,5)</f>
        <v>90</v>
      </c>
      <c r="F2266" s="84">
        <f>VLOOKUP($A$2263,Raport4!$B$8:$T$255,6)</f>
        <v>87</v>
      </c>
      <c r="G2266" s="84">
        <f>VLOOKUP($A$2263,Raport4!$B$8:$T$255,7)</f>
        <v>85.5</v>
      </c>
      <c r="H2266" s="84">
        <f>VLOOKUP($A$2263,Raport4!$B$8:$T$255,8)</f>
        <v>90</v>
      </c>
      <c r="I2266" s="84">
        <f>VLOOKUP($A$2263,Raport4!$B$8:$T$255,9)</f>
        <v>86.5</v>
      </c>
      <c r="J2266" s="84">
        <f>VLOOKUP($A$2263,Raport4!$B$8:$T$255,10)</f>
        <v>92</v>
      </c>
      <c r="K2266" s="84">
        <f>VLOOKUP($A$2263,Raport4!$B$8:$T$255,11)</f>
        <v>85</v>
      </c>
      <c r="L2266" s="84">
        <f>VLOOKUP($A$2263,Raport4!$B$8:$T$255,12)</f>
        <v>86.5</v>
      </c>
      <c r="M2266" s="84">
        <f>VLOOKUP($A$2263,Raport4!$B$8:$T$255,12)</f>
        <v>86.5</v>
      </c>
      <c r="N2266" s="84">
        <f>VLOOKUP($A$2263,Raport4!$B$8:$T$255,14)</f>
        <v>89.5</v>
      </c>
      <c r="O2266" s="84">
        <f>VLOOKUP($A$2263,Raport4!$B$8:$T$255,15)</f>
        <v>87.5</v>
      </c>
      <c r="P2266" s="84">
        <f>VLOOKUP($A$2263,Raport4!$B$8:$T$255,16)</f>
        <v>86</v>
      </c>
      <c r="Q2266" s="84">
        <f>VLOOKUP($A$2263,Raport4!$B$8:$T$255,17)</f>
        <v>89</v>
      </c>
      <c r="R2266" s="84">
        <f>VLOOKUP($A$2263,Raport4!$B$8:$T$255,18)</f>
        <v>87.5</v>
      </c>
      <c r="S2266" s="38">
        <f t="shared" si="1239"/>
        <v>1321.5</v>
      </c>
      <c r="T2266" s="38">
        <f t="shared" si="1223"/>
        <v>88.1</v>
      </c>
      <c r="U2266" s="375"/>
      <c r="V2266" s="340"/>
    </row>
    <row r="2267" spans="1:22" ht="15" customHeight="1">
      <c r="A2267" s="361"/>
      <c r="B2267" s="77" t="str">
        <f>VLOOKUP($A$2263,PresensiMIPA!$A$7:$W$360,4)</f>
        <v>3526037003040002</v>
      </c>
      <c r="C2267" s="35" t="s">
        <v>24</v>
      </c>
      <c r="D2267" s="84">
        <f>VLOOKUP($A$2263,Raport5!$B$8:$T$280,4)</f>
        <v>87.5</v>
      </c>
      <c r="E2267" s="84">
        <f>VLOOKUP($A$2263,Raport5!$B$8:$T$280,5)</f>
        <v>89</v>
      </c>
      <c r="F2267" s="84">
        <f>VLOOKUP($A$2263,Raport5!$B$8:$T$280,6)</f>
        <v>83</v>
      </c>
      <c r="G2267" s="84">
        <f>VLOOKUP($A$2263,Raport5!$B$8:$T$280,7)</f>
        <v>88</v>
      </c>
      <c r="H2267" s="84">
        <f>VLOOKUP($A$2263,Raport5!$B$8:$T$280,8)</f>
        <v>89.5</v>
      </c>
      <c r="I2267" s="84">
        <f>VLOOKUP($A$2263,Raport5!$B$8:$T$280,9)</f>
        <v>88</v>
      </c>
      <c r="J2267" s="84">
        <f>VLOOKUP($A$2263,Raport5!$B$8:$T$280,10)</f>
        <v>95</v>
      </c>
      <c r="K2267" s="84">
        <f>VLOOKUP($A$2263,Raport5!$B$8:$T$280,11)</f>
        <v>87.5</v>
      </c>
      <c r="L2267" s="84">
        <f>VLOOKUP($A$2263,Raport5!$B$8:$T$280,12)</f>
        <v>93</v>
      </c>
      <c r="M2267" s="84">
        <f>VLOOKUP($A$2263,Raport5!$B$8:$T$280,13)</f>
        <v>88</v>
      </c>
      <c r="N2267" s="84">
        <f>VLOOKUP($A$2263,Raport5!$B$8:$T$280,14)</f>
        <v>88</v>
      </c>
      <c r="O2267" s="84">
        <f>VLOOKUP($A$2263,Raport5!$B$8:$T$280,15)</f>
        <v>85.5</v>
      </c>
      <c r="P2267" s="84">
        <f>VLOOKUP($A$2263,Raport5!$B$8:$T$280,16)</f>
        <v>86</v>
      </c>
      <c r="Q2267" s="84">
        <f>VLOOKUP($A$2263,Raport5!$B$8:$T$280,17)</f>
        <v>83</v>
      </c>
      <c r="R2267" s="84">
        <f>VLOOKUP($A$2263,Raport5!$B$8:$T$280,18)</f>
        <v>82</v>
      </c>
      <c r="S2267" s="38">
        <f t="shared" si="1239"/>
        <v>1313</v>
      </c>
      <c r="T2267" s="38">
        <f t="shared" si="1223"/>
        <v>87.53</v>
      </c>
      <c r="U2267" s="375"/>
      <c r="V2267" s="340"/>
    </row>
    <row r="2268" spans="1:22" ht="15" customHeight="1">
      <c r="A2268" s="361"/>
      <c r="B2268" s="78">
        <f>VLOOKUP($A$2263,PresensiMIPA!$A$7:$W$360,2)</f>
        <v>12295</v>
      </c>
      <c r="C2268" s="35" t="s">
        <v>67</v>
      </c>
      <c r="D2268" s="84">
        <f>VLOOKUP($A$2263,Raport6!$B$8:$T$280,4)</f>
        <v>92.5</v>
      </c>
      <c r="E2268" s="84">
        <f>VLOOKUP($A$2263,Raport6!$B$8:$T$280,5)</f>
        <v>93.5</v>
      </c>
      <c r="F2268" s="84">
        <f>VLOOKUP($A$2263,Raport6!$B$8:$T$280,6)</f>
        <v>85</v>
      </c>
      <c r="G2268" s="84">
        <f>VLOOKUP($A$2263,Raport6!$B$8:$T$280,7)</f>
        <v>88.5</v>
      </c>
      <c r="H2268" s="84">
        <f>VLOOKUP($A$2263,Raport6!$B$8:$T$280,8)</f>
        <v>90.5</v>
      </c>
      <c r="I2268" s="84">
        <f>VLOOKUP($A$2263,Raport6!$B$8:$T$280,9)</f>
        <v>86.5</v>
      </c>
      <c r="J2268" s="84">
        <f>VLOOKUP($A$2263,Raport6!$B$8:$T$280,10)</f>
        <v>97</v>
      </c>
      <c r="K2268" s="84">
        <f>VLOOKUP($A$2263,Raport6!$B$8:$T$280,11)</f>
        <v>92</v>
      </c>
      <c r="L2268" s="84">
        <f>VLOOKUP($A$2263,Raport6!$B$8:$T$280,12)</f>
        <v>94</v>
      </c>
      <c r="M2268" s="84">
        <f>VLOOKUP($A$2263,Raport6!$B$8:$T$280,13)</f>
        <v>92</v>
      </c>
      <c r="N2268" s="84">
        <f>VLOOKUP($A$2263,Raport6!$B$8:$T$280,14)</f>
        <v>85.5</v>
      </c>
      <c r="O2268" s="84">
        <f>VLOOKUP($A$2263,Raport6!$B$8:$T$280,15)</f>
        <v>90</v>
      </c>
      <c r="P2268" s="84">
        <f>VLOOKUP($A$2263,Raport6!$B$8:$T$280,16)</f>
        <v>86</v>
      </c>
      <c r="Q2268" s="84">
        <f>VLOOKUP($A$2263,Raport6!$B$8:$T$280,17)</f>
        <v>87</v>
      </c>
      <c r="R2268" s="84">
        <f>VLOOKUP($A$2263,Raport6!$B$8:$T$280,18)</f>
        <v>83.5</v>
      </c>
      <c r="S2268" s="38">
        <f t="shared" si="1239"/>
        <v>1343.5</v>
      </c>
      <c r="T2268" s="38">
        <f t="shared" si="1223"/>
        <v>89.57</v>
      </c>
      <c r="U2268" s="375"/>
      <c r="V2268" s="340"/>
    </row>
    <row r="2269" spans="1:22" ht="15" customHeight="1">
      <c r="A2269" s="361"/>
      <c r="B2269" s="78" t="str">
        <f>VLOOKUP($A$2263,PresensiMIPA!$A$7:$W$360,3)</f>
        <v>0068215603</v>
      </c>
      <c r="C2269" s="28" t="s">
        <v>21</v>
      </c>
      <c r="D2269" s="40">
        <f t="shared" ref="D2269:S2269" si="1240">ROUND(((D2263+D2264+D2265+D2266+D2267+D2268)/6),2)</f>
        <v>84.67</v>
      </c>
      <c r="E2269" s="40">
        <f t="shared" si="1240"/>
        <v>85</v>
      </c>
      <c r="F2269" s="40">
        <f t="shared" si="1240"/>
        <v>83.5</v>
      </c>
      <c r="G2269" s="40">
        <f t="shared" si="1240"/>
        <v>81.67</v>
      </c>
      <c r="H2269" s="40">
        <f t="shared" si="1240"/>
        <v>86.08</v>
      </c>
      <c r="I2269" s="40">
        <f t="shared" si="1240"/>
        <v>84.42</v>
      </c>
      <c r="J2269" s="40">
        <f t="shared" si="1240"/>
        <v>91.17</v>
      </c>
      <c r="K2269" s="40">
        <f t="shared" si="1240"/>
        <v>85.92</v>
      </c>
      <c r="L2269" s="40">
        <f t="shared" si="1240"/>
        <v>87.42</v>
      </c>
      <c r="M2269" s="40">
        <f t="shared" ref="M2269" si="1241">ROUND(((M2263+M2264+M2265+M2266+M2267+M2268)/6),2)</f>
        <v>84.33</v>
      </c>
      <c r="N2269" s="40">
        <f t="shared" si="1240"/>
        <v>84.67</v>
      </c>
      <c r="O2269" s="40">
        <f t="shared" si="1240"/>
        <v>85.25</v>
      </c>
      <c r="P2269" s="40">
        <f t="shared" si="1240"/>
        <v>82.92</v>
      </c>
      <c r="Q2269" s="40">
        <f t="shared" si="1240"/>
        <v>82.5</v>
      </c>
      <c r="R2269" s="40">
        <f t="shared" si="1240"/>
        <v>82.33</v>
      </c>
      <c r="S2269" s="39">
        <f t="shared" si="1240"/>
        <v>1271.83</v>
      </c>
      <c r="T2269" s="40">
        <f t="shared" si="1223"/>
        <v>84.79</v>
      </c>
      <c r="U2269" s="375"/>
      <c r="V2269" s="340"/>
    </row>
    <row r="2270" spans="1:22" ht="15" customHeight="1">
      <c r="A2270" s="361"/>
      <c r="B2270" s="78"/>
      <c r="C2270" s="28" t="s">
        <v>206</v>
      </c>
      <c r="D2270" s="79">
        <f>VLOOKUP($A$2263,'Nilai USP'!$B$8:$T$280,4)</f>
        <v>98</v>
      </c>
      <c r="E2270" s="79">
        <f>VLOOKUP($A$2263,'Nilai USP'!$B$8:$T$280,5)</f>
        <v>90</v>
      </c>
      <c r="F2270" s="79">
        <f>VLOOKUP($A$2263,'Nilai USP'!$B$8:$T$280,6)</f>
        <v>95</v>
      </c>
      <c r="G2270" s="79">
        <f>VLOOKUP($A$2263,'Nilai USP'!$B$8:$T$280,7)</f>
        <v>89</v>
      </c>
      <c r="H2270" s="79">
        <f>VLOOKUP($A$2263,'Nilai USP'!$B$8:$T$280,8)</f>
        <v>88</v>
      </c>
      <c r="I2270" s="79">
        <f>VLOOKUP($A$2263,'Nilai USP'!$B$8:$T$280,9)</f>
        <v>95</v>
      </c>
      <c r="J2270" s="79">
        <f>VLOOKUP($A$2263,'Nilai USP'!$B$8:$T$280,10)</f>
        <v>95</v>
      </c>
      <c r="K2270" s="79">
        <f>VLOOKUP($A$2263,'Nilai USP'!$B$8:$T$280,11)</f>
        <v>97</v>
      </c>
      <c r="L2270" s="79">
        <f>VLOOKUP($A$2263,'Nilai USP'!$B$8:$T$280,12)</f>
        <v>86</v>
      </c>
      <c r="M2270" s="79">
        <f>VLOOKUP($A$2263,'Nilai USP'!$B$8:$T$280,13)</f>
        <v>100</v>
      </c>
      <c r="N2270" s="79">
        <f>VLOOKUP($A$2263,'Nilai USP'!$B$8:$T$280,14)</f>
        <v>92</v>
      </c>
      <c r="O2270" s="79">
        <f>VLOOKUP($A$2263,'Nilai USP'!$B$8:$T$280,15)</f>
        <v>90</v>
      </c>
      <c r="P2270" s="79">
        <f>VLOOKUP($A$2263,'Nilai USP'!$B$8:$T$280,16)</f>
        <v>92</v>
      </c>
      <c r="Q2270" s="79">
        <f>VLOOKUP($A$2263,'Nilai USP'!$B$8:$T$280,17)</f>
        <v>89</v>
      </c>
      <c r="R2270" s="79">
        <f>VLOOKUP($A$2263,'Nilai USP'!$B$8:$T$280,18)</f>
        <v>89</v>
      </c>
      <c r="S2270" s="38">
        <f>SUM(D2270:R2270)</f>
        <v>1385</v>
      </c>
      <c r="T2270" s="38">
        <f t="shared" si="1223"/>
        <v>92.33</v>
      </c>
      <c r="U2270" s="375"/>
      <c r="V2270" s="340"/>
    </row>
    <row r="2271" spans="1:22" ht="15" customHeight="1" thickBot="1">
      <c r="A2271" s="362"/>
      <c r="B2271" s="29"/>
      <c r="C2271" s="37" t="s">
        <v>205</v>
      </c>
      <c r="D2271" s="41">
        <f t="shared" ref="D2271:R2271" si="1242">ROUND((D2269*$V$6+D2270*$V$7),0)</f>
        <v>91</v>
      </c>
      <c r="E2271" s="41">
        <f t="shared" si="1242"/>
        <v>88</v>
      </c>
      <c r="F2271" s="41">
        <f t="shared" si="1242"/>
        <v>89</v>
      </c>
      <c r="G2271" s="41">
        <f t="shared" si="1242"/>
        <v>85</v>
      </c>
      <c r="H2271" s="41">
        <f t="shared" si="1242"/>
        <v>87</v>
      </c>
      <c r="I2271" s="41">
        <f t="shared" si="1242"/>
        <v>90</v>
      </c>
      <c r="J2271" s="41">
        <f t="shared" si="1242"/>
        <v>93</v>
      </c>
      <c r="K2271" s="41">
        <f t="shared" si="1242"/>
        <v>91</v>
      </c>
      <c r="L2271" s="41">
        <f t="shared" si="1242"/>
        <v>87</v>
      </c>
      <c r="M2271" s="41">
        <f t="shared" si="1242"/>
        <v>92</v>
      </c>
      <c r="N2271" s="41">
        <f t="shared" si="1242"/>
        <v>88</v>
      </c>
      <c r="O2271" s="41">
        <f t="shared" si="1242"/>
        <v>88</v>
      </c>
      <c r="P2271" s="41">
        <f t="shared" si="1242"/>
        <v>87</v>
      </c>
      <c r="Q2271" s="41">
        <f t="shared" si="1242"/>
        <v>86</v>
      </c>
      <c r="R2271" s="41">
        <f t="shared" si="1242"/>
        <v>86</v>
      </c>
      <c r="S2271" s="41">
        <f>SUM(D2271:R2271)</f>
        <v>1328</v>
      </c>
      <c r="T2271" s="41">
        <f t="shared" si="1223"/>
        <v>88.53</v>
      </c>
      <c r="U2271" s="376"/>
      <c r="V2271" s="341"/>
    </row>
    <row r="2272" spans="1:22" ht="15" customHeight="1" thickTop="1">
      <c r="A2272" s="377">
        <v>252</v>
      </c>
      <c r="B2272" s="26"/>
      <c r="C2272" s="34" t="s">
        <v>34</v>
      </c>
      <c r="D2272" s="83">
        <f>VLOOKUP($A$2272,Raport1!$B$8:$T$280,4)</f>
        <v>80</v>
      </c>
      <c r="E2272" s="83">
        <f>VLOOKUP($A$2272,Raport1!$B$8:$T$280,5)</f>
        <v>80.5</v>
      </c>
      <c r="F2272" s="83">
        <f>VLOOKUP($A$2272,Raport1!$B$8:$T$280,6)</f>
        <v>78.5</v>
      </c>
      <c r="G2272" s="83">
        <f>VLOOKUP($A$2272,Raport1!$B$8:$T$280,7)</f>
        <v>72</v>
      </c>
      <c r="H2272" s="83">
        <f>VLOOKUP($A$2272,Raport1!$B$8:$T$280,8)</f>
        <v>78.5</v>
      </c>
      <c r="I2272" s="83">
        <f>VLOOKUP($A$2272,Raport1!$B$8:$T$280,9)</f>
        <v>80</v>
      </c>
      <c r="J2272" s="83">
        <f>VLOOKUP($A$2272,Raport1!$B$8:$T$280,10)</f>
        <v>80</v>
      </c>
      <c r="K2272" s="83">
        <f>VLOOKUP($A$2272,Raport1!$B$8:$T$280,11)</f>
        <v>80.5</v>
      </c>
      <c r="L2272" s="83">
        <f>VLOOKUP($A$2272,Raport1!$B$8:$T$280,12)</f>
        <v>81</v>
      </c>
      <c r="M2272" s="83">
        <f>VLOOKUP($A$2272,Raport1!$B$8:$T$280,13)</f>
        <v>76</v>
      </c>
      <c r="N2272" s="83">
        <f>VLOOKUP($A$2272,Raport1!$B$8:$T$280,14)</f>
        <v>77.5</v>
      </c>
      <c r="O2272" s="83">
        <f>VLOOKUP($A$2272,Raport1!$B$8:$T$280,15)</f>
        <v>81.5</v>
      </c>
      <c r="P2272" s="83">
        <f>VLOOKUP($A$2272,Raport1!$B$8:$T$280,16)</f>
        <v>75</v>
      </c>
      <c r="Q2272" s="83">
        <f>VLOOKUP($A$2272,Raport1!$B$8:$T$280,17)</f>
        <v>79.5</v>
      </c>
      <c r="R2272" s="83">
        <f>VLOOKUP($A$2272,Raport1!$B$8:$T$280,18)</f>
        <v>85</v>
      </c>
      <c r="S2272" s="80">
        <f t="shared" ref="S2272:S2277" si="1243">SUM(D2272:R2272)</f>
        <v>1185.5</v>
      </c>
      <c r="T2272" s="80">
        <f t="shared" si="1223"/>
        <v>79.03</v>
      </c>
      <c r="U2272" s="337" t="s">
        <v>203</v>
      </c>
      <c r="V2272" s="340" t="s">
        <v>33</v>
      </c>
    </row>
    <row r="2273" spans="1:22" ht="15" customHeight="1">
      <c r="A2273" s="361"/>
      <c r="B2273" s="26"/>
      <c r="C2273" s="35" t="s">
        <v>35</v>
      </c>
      <c r="D2273" s="84">
        <f>VLOOKUP($A$2272,Raport2!$B$8:$T$280,4)</f>
        <v>81.5</v>
      </c>
      <c r="E2273" s="84">
        <f>VLOOKUP($A$2272,Raport2!$B$8:$T$280,5)</f>
        <v>81.5</v>
      </c>
      <c r="F2273" s="84">
        <f>VLOOKUP($A$2272,Raport2!$B$8:$T$280,6)</f>
        <v>80.5</v>
      </c>
      <c r="G2273" s="84">
        <f>VLOOKUP($A$2272,Raport2!$B$8:$T$280,7)</f>
        <v>80</v>
      </c>
      <c r="H2273" s="84">
        <f>VLOOKUP($A$2272,Raport2!$B$8:$T$280,8)</f>
        <v>81</v>
      </c>
      <c r="I2273" s="84">
        <f>VLOOKUP($A$2272,Raport2!$B$8:$T$280,9)</f>
        <v>85</v>
      </c>
      <c r="J2273" s="84">
        <f>VLOOKUP($A$2272,Raport2!$B$8:$T$280,10)</f>
        <v>86.5</v>
      </c>
      <c r="K2273" s="84">
        <f>VLOOKUP($A$2272,Raport2!$B$8:$T$280,11)</f>
        <v>82</v>
      </c>
      <c r="L2273" s="84">
        <f>VLOOKUP($A$2272,Raport2!$B$8:$T$280,12)</f>
        <v>82</v>
      </c>
      <c r="M2273" s="84">
        <f>VLOOKUP($A$2272,Raport2!$B$8:$T$280,13)</f>
        <v>80</v>
      </c>
      <c r="N2273" s="84">
        <f>VLOOKUP($A$2272,Raport2!$B$8:$T$280,14)</f>
        <v>84</v>
      </c>
      <c r="O2273" s="84">
        <f>VLOOKUP($A$2272,Raport2!$B$8:$T$280,15)</f>
        <v>80</v>
      </c>
      <c r="P2273" s="84">
        <f>VLOOKUP($A$2272,Raport2!$B$8:$T$280,16)</f>
        <v>80</v>
      </c>
      <c r="Q2273" s="84">
        <f>VLOOKUP($A$2272,Raport2!$B$8:$T$280,17)</f>
        <v>83.5</v>
      </c>
      <c r="R2273" s="84">
        <f>VLOOKUP($A$2272,Raport2!$B$8:$T$280,18)</f>
        <v>88</v>
      </c>
      <c r="S2273" s="38">
        <f t="shared" si="1243"/>
        <v>1235.5</v>
      </c>
      <c r="T2273" s="38">
        <f t="shared" si="1223"/>
        <v>82.37</v>
      </c>
      <c r="U2273" s="375"/>
      <c r="V2273" s="340"/>
    </row>
    <row r="2274" spans="1:22" ht="15" customHeight="1">
      <c r="A2274" s="361"/>
      <c r="B2274" s="85" t="str">
        <f>VLOOKUP($A$2272,PresensiMIPA!$A$7:$W$360,7)</f>
        <v>M. CHAIRUL AMINULLAH</v>
      </c>
      <c r="C2274" s="35" t="s">
        <v>22</v>
      </c>
      <c r="D2274" s="84">
        <f>VLOOKUP($A$2272,Raport3!$B$8:$T$280,4)</f>
        <v>86</v>
      </c>
      <c r="E2274" s="84">
        <f>VLOOKUP($A$2272,Raport3!$B$8:$T$280,5)</f>
        <v>85</v>
      </c>
      <c r="F2274" s="84">
        <f>VLOOKUP($A$2272,Raport3!$B$8:$T$280,6)</f>
        <v>81.5</v>
      </c>
      <c r="G2274" s="84">
        <f>VLOOKUP($A$2272,Raport3!$B$8:$T$280,7)</f>
        <v>79.5</v>
      </c>
      <c r="H2274" s="84">
        <f>VLOOKUP($A$2272,Raport3!$B$8:$T$280,8)</f>
        <v>88</v>
      </c>
      <c r="I2274" s="84">
        <f>VLOOKUP($A$2272,Raport3!$B$8:$T$280,9)</f>
        <v>86.5</v>
      </c>
      <c r="J2274" s="84">
        <f>VLOOKUP($A$2272,Raport3!$B$8:$T$280,10)</f>
        <v>88</v>
      </c>
      <c r="K2274" s="84">
        <f>VLOOKUP($A$2272,Raport3!$B$8:$T$280,11)</f>
        <v>85.5</v>
      </c>
      <c r="L2274" s="84">
        <f>VLOOKUP($A$2272,Raport3!$B$8:$T$280,12)</f>
        <v>81</v>
      </c>
      <c r="M2274" s="84">
        <f>VLOOKUP($A$2272,Raport3!$B$8:$T$280,13)</f>
        <v>84.5</v>
      </c>
      <c r="N2274" s="84">
        <f>VLOOKUP($A$2272,Raport3!$B$8:$T$280,14)</f>
        <v>85</v>
      </c>
      <c r="O2274" s="84">
        <f>VLOOKUP($A$2272,Raport3!$B$8:$T$280,15)</f>
        <v>84.5</v>
      </c>
      <c r="P2274" s="84">
        <f>VLOOKUP($A$2272,Raport3!$B$8:$T$280,16)</f>
        <v>81.5</v>
      </c>
      <c r="Q2274" s="84">
        <f>VLOOKUP($A$2272,Raport3!$B$8:$T$280,17)</f>
        <v>84.5</v>
      </c>
      <c r="R2274" s="84">
        <f>VLOOKUP($A$2272,Raport3!$B$8:$T$280,18)</f>
        <v>88</v>
      </c>
      <c r="S2274" s="38">
        <f t="shared" si="1243"/>
        <v>1269</v>
      </c>
      <c r="T2274" s="38">
        <f t="shared" si="1223"/>
        <v>84.6</v>
      </c>
      <c r="U2274" s="375"/>
      <c r="V2274" s="340"/>
    </row>
    <row r="2275" spans="1:22" ht="15" customHeight="1">
      <c r="A2275" s="361"/>
      <c r="B2275" s="85"/>
      <c r="C2275" s="35" t="s">
        <v>23</v>
      </c>
      <c r="D2275" s="84">
        <f>VLOOKUP($A$2272,Raport4!$B$8:$T$255,4)</f>
        <v>93</v>
      </c>
      <c r="E2275" s="84">
        <f>VLOOKUP($A$2272,Raport4!$B$8:$T$255,5)</f>
        <v>90</v>
      </c>
      <c r="F2275" s="84">
        <f>VLOOKUP($A$2272,Raport4!$B$8:$T$255,6)</f>
        <v>87</v>
      </c>
      <c r="G2275" s="84">
        <f>VLOOKUP($A$2272,Raport4!$B$8:$T$255,7)</f>
        <v>85.5</v>
      </c>
      <c r="H2275" s="84">
        <f>VLOOKUP($A$2272,Raport4!$B$8:$T$255,8)</f>
        <v>90</v>
      </c>
      <c r="I2275" s="84">
        <f>VLOOKUP($A$2272,Raport4!$B$8:$T$255,9)</f>
        <v>86.5</v>
      </c>
      <c r="J2275" s="84">
        <f>VLOOKUP($A$2272,Raport4!$B$8:$T$255,10)</f>
        <v>92</v>
      </c>
      <c r="K2275" s="84">
        <f>VLOOKUP($A$2272,Raport4!$B$8:$T$255,11)</f>
        <v>85</v>
      </c>
      <c r="L2275" s="84">
        <f>VLOOKUP($A$2272,Raport4!$B$8:$T$255,12)</f>
        <v>86.5</v>
      </c>
      <c r="M2275" s="84">
        <f>VLOOKUP($A$2272,Raport4!$B$8:$T$255,12)</f>
        <v>86.5</v>
      </c>
      <c r="N2275" s="84">
        <f>VLOOKUP($A$2272,Raport4!$B$8:$T$255,14)</f>
        <v>89.5</v>
      </c>
      <c r="O2275" s="84">
        <f>VLOOKUP($A$2272,Raport4!$B$8:$T$255,15)</f>
        <v>87.5</v>
      </c>
      <c r="P2275" s="84">
        <f>VLOOKUP($A$2272,Raport4!$B$8:$T$255,16)</f>
        <v>86</v>
      </c>
      <c r="Q2275" s="84">
        <f>VLOOKUP($A$2272,Raport4!$B$8:$T$255,17)</f>
        <v>89</v>
      </c>
      <c r="R2275" s="84">
        <f>VLOOKUP($A$2272,Raport4!$B$8:$T$255,18)</f>
        <v>87.5</v>
      </c>
      <c r="S2275" s="38">
        <f t="shared" si="1243"/>
        <v>1321.5</v>
      </c>
      <c r="T2275" s="38">
        <f t="shared" si="1223"/>
        <v>88.1</v>
      </c>
      <c r="U2275" s="375"/>
      <c r="V2275" s="340"/>
    </row>
    <row r="2276" spans="1:22" ht="15" customHeight="1">
      <c r="A2276" s="361"/>
      <c r="B2276" s="77" t="str">
        <f>VLOOKUP($A$2272,PresensiMIPA!$A$7:$W$360,4)</f>
        <v>3526011804030003</v>
      </c>
      <c r="C2276" s="35" t="s">
        <v>24</v>
      </c>
      <c r="D2276" s="84">
        <f>VLOOKUP($A$2272,Raport5!$B$8:$T$280,4)</f>
        <v>86</v>
      </c>
      <c r="E2276" s="84">
        <f>VLOOKUP($A$2272,Raport5!$B$8:$T$280,5)</f>
        <v>89</v>
      </c>
      <c r="F2276" s="84">
        <f>VLOOKUP($A$2272,Raport5!$B$8:$T$280,6)</f>
        <v>75</v>
      </c>
      <c r="G2276" s="84">
        <f>VLOOKUP($A$2272,Raport5!$B$8:$T$280,7)</f>
        <v>86</v>
      </c>
      <c r="H2276" s="84">
        <f>VLOOKUP($A$2272,Raport5!$B$8:$T$280,8)</f>
        <v>89.5</v>
      </c>
      <c r="I2276" s="84">
        <f>VLOOKUP($A$2272,Raport5!$B$8:$T$280,9)</f>
        <v>87</v>
      </c>
      <c r="J2276" s="84">
        <f>VLOOKUP($A$2272,Raport5!$B$8:$T$280,10)</f>
        <v>93.5</v>
      </c>
      <c r="K2276" s="84">
        <f>VLOOKUP($A$2272,Raport5!$B$8:$T$280,11)</f>
        <v>89</v>
      </c>
      <c r="L2276" s="84">
        <f>VLOOKUP($A$2272,Raport5!$B$8:$T$280,12)</f>
        <v>90</v>
      </c>
      <c r="M2276" s="84">
        <f>VLOOKUP($A$2272,Raport5!$B$8:$T$280,13)</f>
        <v>91</v>
      </c>
      <c r="N2276" s="84">
        <f>VLOOKUP($A$2272,Raport5!$B$8:$T$280,14)</f>
        <v>88</v>
      </c>
      <c r="O2276" s="84">
        <f>VLOOKUP($A$2272,Raport5!$B$8:$T$280,15)</f>
        <v>86</v>
      </c>
      <c r="P2276" s="84">
        <f>VLOOKUP($A$2272,Raport5!$B$8:$T$280,16)</f>
        <v>86</v>
      </c>
      <c r="Q2276" s="84">
        <f>VLOOKUP($A$2272,Raport5!$B$8:$T$280,17)</f>
        <v>83</v>
      </c>
      <c r="R2276" s="84">
        <f>VLOOKUP($A$2272,Raport5!$B$8:$T$280,18)</f>
        <v>89</v>
      </c>
      <c r="S2276" s="38">
        <f t="shared" si="1243"/>
        <v>1308</v>
      </c>
      <c r="T2276" s="38">
        <f t="shared" si="1223"/>
        <v>87.2</v>
      </c>
      <c r="U2276" s="375"/>
      <c r="V2276" s="340"/>
    </row>
    <row r="2277" spans="1:22" ht="15" customHeight="1">
      <c r="A2277" s="361"/>
      <c r="B2277" s="78">
        <f>VLOOKUP($A$2272,PresensiMIPA!$A$7:$W$360,2)</f>
        <v>12319</v>
      </c>
      <c r="C2277" s="35" t="s">
        <v>67</v>
      </c>
      <c r="D2277" s="84">
        <f>VLOOKUP($A$2272,Raport6!$B$8:$T$280,4)</f>
        <v>91</v>
      </c>
      <c r="E2277" s="84">
        <f>VLOOKUP($A$2272,Raport6!$B$8:$T$280,5)</f>
        <v>92</v>
      </c>
      <c r="F2277" s="84">
        <f>VLOOKUP($A$2272,Raport6!$B$8:$T$280,6)</f>
        <v>78</v>
      </c>
      <c r="G2277" s="84">
        <f>VLOOKUP($A$2272,Raport6!$B$8:$T$280,7)</f>
        <v>88</v>
      </c>
      <c r="H2277" s="84">
        <f>VLOOKUP($A$2272,Raport6!$B$8:$T$280,8)</f>
        <v>90.5</v>
      </c>
      <c r="I2277" s="84">
        <f>VLOOKUP($A$2272,Raport6!$B$8:$T$280,9)</f>
        <v>87.5</v>
      </c>
      <c r="J2277" s="84">
        <f>VLOOKUP($A$2272,Raport6!$B$8:$T$280,10)</f>
        <v>95.5</v>
      </c>
      <c r="K2277" s="84">
        <f>VLOOKUP($A$2272,Raport6!$B$8:$T$280,11)</f>
        <v>93</v>
      </c>
      <c r="L2277" s="84">
        <f>VLOOKUP($A$2272,Raport6!$B$8:$T$280,12)</f>
        <v>91</v>
      </c>
      <c r="M2277" s="84">
        <f>VLOOKUP($A$2272,Raport6!$B$8:$T$280,13)</f>
        <v>95</v>
      </c>
      <c r="N2277" s="84">
        <f>VLOOKUP($A$2272,Raport6!$B$8:$T$280,14)</f>
        <v>86</v>
      </c>
      <c r="O2277" s="84">
        <f>VLOOKUP($A$2272,Raport6!$B$8:$T$280,15)</f>
        <v>88</v>
      </c>
      <c r="P2277" s="84">
        <f>VLOOKUP($A$2272,Raport6!$B$8:$T$280,16)</f>
        <v>86</v>
      </c>
      <c r="Q2277" s="84">
        <f>VLOOKUP($A$2272,Raport6!$B$8:$T$280,17)</f>
        <v>86</v>
      </c>
      <c r="R2277" s="84">
        <f>VLOOKUP($A$2272,Raport6!$B$8:$T$280,18)</f>
        <v>90.5</v>
      </c>
      <c r="S2277" s="38">
        <f t="shared" si="1243"/>
        <v>1338</v>
      </c>
      <c r="T2277" s="38">
        <f t="shared" si="1223"/>
        <v>89.2</v>
      </c>
      <c r="U2277" s="375"/>
      <c r="V2277" s="340"/>
    </row>
    <row r="2278" spans="1:22" ht="15" customHeight="1">
      <c r="A2278" s="361"/>
      <c r="B2278" s="78" t="str">
        <f>VLOOKUP($A$2272,PresensiMIPA!$A$7:$W$360,3)</f>
        <v>0038092625</v>
      </c>
      <c r="C2278" s="28" t="s">
        <v>21</v>
      </c>
      <c r="D2278" s="40">
        <f t="shared" ref="D2278:S2278" si="1244">ROUND(((D2272+D2273+D2274+D2275+D2276+D2277)/6),2)</f>
        <v>86.25</v>
      </c>
      <c r="E2278" s="40">
        <f t="shared" si="1244"/>
        <v>86.33</v>
      </c>
      <c r="F2278" s="40">
        <f t="shared" si="1244"/>
        <v>80.08</v>
      </c>
      <c r="G2278" s="40">
        <f t="shared" si="1244"/>
        <v>81.83</v>
      </c>
      <c r="H2278" s="40">
        <f t="shared" si="1244"/>
        <v>86.25</v>
      </c>
      <c r="I2278" s="40">
        <f t="shared" si="1244"/>
        <v>85.42</v>
      </c>
      <c r="J2278" s="40">
        <f t="shared" si="1244"/>
        <v>89.25</v>
      </c>
      <c r="K2278" s="40">
        <f t="shared" si="1244"/>
        <v>85.83</v>
      </c>
      <c r="L2278" s="40">
        <f t="shared" si="1244"/>
        <v>85.25</v>
      </c>
      <c r="M2278" s="40">
        <f t="shared" ref="M2278" si="1245">ROUND(((M2272+M2273+M2274+M2275+M2276+M2277)/6),2)</f>
        <v>85.5</v>
      </c>
      <c r="N2278" s="40">
        <f t="shared" si="1244"/>
        <v>85</v>
      </c>
      <c r="O2278" s="40">
        <f t="shared" si="1244"/>
        <v>84.58</v>
      </c>
      <c r="P2278" s="40">
        <f t="shared" si="1244"/>
        <v>82.42</v>
      </c>
      <c r="Q2278" s="40">
        <f t="shared" si="1244"/>
        <v>84.25</v>
      </c>
      <c r="R2278" s="40">
        <f t="shared" si="1244"/>
        <v>88</v>
      </c>
      <c r="S2278" s="39">
        <f t="shared" si="1244"/>
        <v>1276.25</v>
      </c>
      <c r="T2278" s="40">
        <f t="shared" si="1223"/>
        <v>85.08</v>
      </c>
      <c r="U2278" s="375"/>
      <c r="V2278" s="340"/>
    </row>
    <row r="2279" spans="1:22" ht="15" customHeight="1">
      <c r="A2279" s="361"/>
      <c r="B2279" s="78"/>
      <c r="C2279" s="28" t="s">
        <v>206</v>
      </c>
      <c r="D2279" s="79">
        <f>VLOOKUP($A$2272,'Nilai USP'!$B$8:$T$280,4)</f>
        <v>93</v>
      </c>
      <c r="E2279" s="79">
        <f>VLOOKUP($A$2272,'Nilai USP'!$B$8:$T$280,5)</f>
        <v>87.692307692307693</v>
      </c>
      <c r="F2279" s="79">
        <f>VLOOKUP($A$2272,'Nilai USP'!$B$8:$T$280,6)</f>
        <v>90</v>
      </c>
      <c r="G2279" s="79">
        <f>VLOOKUP($A$2272,'Nilai USP'!$B$8:$T$280,7)</f>
        <v>87</v>
      </c>
      <c r="H2279" s="79">
        <f>VLOOKUP($A$2272,'Nilai USP'!$B$8:$T$280,8)</f>
        <v>87</v>
      </c>
      <c r="I2279" s="79">
        <f>VLOOKUP($A$2272,'Nilai USP'!$B$8:$T$280,9)</f>
        <v>92</v>
      </c>
      <c r="J2279" s="79">
        <f>VLOOKUP($A$2272,'Nilai USP'!$B$8:$T$280,10)</f>
        <v>95</v>
      </c>
      <c r="K2279" s="79">
        <f>VLOOKUP($A$2272,'Nilai USP'!$B$8:$T$280,11)</f>
        <v>96</v>
      </c>
      <c r="L2279" s="79">
        <f>VLOOKUP($A$2272,'Nilai USP'!$B$8:$T$280,12)</f>
        <v>88</v>
      </c>
      <c r="M2279" s="79">
        <f>VLOOKUP($A$2272,'Nilai USP'!$B$8:$T$280,13)</f>
        <v>92.941176470588232</v>
      </c>
      <c r="N2279" s="79">
        <f>VLOOKUP($A$2272,'Nilai USP'!$B$8:$T$280,14)</f>
        <v>85</v>
      </c>
      <c r="O2279" s="79">
        <f>VLOOKUP($A$2272,'Nilai USP'!$B$8:$T$280,15)</f>
        <v>86</v>
      </c>
      <c r="P2279" s="79">
        <f>VLOOKUP($A$2272,'Nilai USP'!$B$8:$T$280,16)</f>
        <v>89</v>
      </c>
      <c r="Q2279" s="79">
        <f>VLOOKUP($A$2272,'Nilai USP'!$B$8:$T$280,17)</f>
        <v>86</v>
      </c>
      <c r="R2279" s="79">
        <f>VLOOKUP($A$2272,'Nilai USP'!$B$8:$T$280,18)</f>
        <v>88</v>
      </c>
      <c r="S2279" s="38">
        <f>SUM(D2279:R2279)</f>
        <v>1342.6334841628959</v>
      </c>
      <c r="T2279" s="38">
        <f t="shared" si="1223"/>
        <v>89.51</v>
      </c>
      <c r="U2279" s="375"/>
      <c r="V2279" s="340"/>
    </row>
    <row r="2280" spans="1:22" ht="15" customHeight="1" thickBot="1">
      <c r="A2280" s="362"/>
      <c r="B2280" s="29"/>
      <c r="C2280" s="37" t="s">
        <v>205</v>
      </c>
      <c r="D2280" s="41">
        <f t="shared" ref="D2280:R2280" si="1246">ROUND((D2278*$V$6+D2279*$V$7),0)</f>
        <v>90</v>
      </c>
      <c r="E2280" s="41">
        <f t="shared" si="1246"/>
        <v>87</v>
      </c>
      <c r="F2280" s="41">
        <f t="shared" si="1246"/>
        <v>85</v>
      </c>
      <c r="G2280" s="41">
        <f t="shared" si="1246"/>
        <v>84</v>
      </c>
      <c r="H2280" s="41">
        <f t="shared" si="1246"/>
        <v>87</v>
      </c>
      <c r="I2280" s="41">
        <f t="shared" si="1246"/>
        <v>89</v>
      </c>
      <c r="J2280" s="41">
        <f t="shared" si="1246"/>
        <v>92</v>
      </c>
      <c r="K2280" s="41">
        <f t="shared" si="1246"/>
        <v>91</v>
      </c>
      <c r="L2280" s="41">
        <f t="shared" si="1246"/>
        <v>87</v>
      </c>
      <c r="M2280" s="41">
        <f t="shared" si="1246"/>
        <v>89</v>
      </c>
      <c r="N2280" s="41">
        <f t="shared" si="1246"/>
        <v>85</v>
      </c>
      <c r="O2280" s="41">
        <f t="shared" si="1246"/>
        <v>85</v>
      </c>
      <c r="P2280" s="41">
        <f t="shared" si="1246"/>
        <v>86</v>
      </c>
      <c r="Q2280" s="41">
        <f t="shared" si="1246"/>
        <v>85</v>
      </c>
      <c r="R2280" s="41">
        <f t="shared" si="1246"/>
        <v>88</v>
      </c>
      <c r="S2280" s="41">
        <f>SUM(D2280:R2280)</f>
        <v>1310</v>
      </c>
      <c r="T2280" s="41">
        <f t="shared" si="1223"/>
        <v>87.33</v>
      </c>
      <c r="U2280" s="376"/>
      <c r="V2280" s="341"/>
    </row>
    <row r="2281" spans="1:22" ht="15" customHeight="1" thickTop="1">
      <c r="A2281" s="377">
        <v>253</v>
      </c>
      <c r="B2281" s="26"/>
      <c r="C2281" s="34" t="s">
        <v>34</v>
      </c>
      <c r="D2281" s="83">
        <f>VLOOKUP($A$2281,Raport1!$B$8:$T$280,4)</f>
        <v>77</v>
      </c>
      <c r="E2281" s="83">
        <f>VLOOKUP($A$2281,Raport1!$B$8:$T$280,5)</f>
        <v>78</v>
      </c>
      <c r="F2281" s="83">
        <f>VLOOKUP($A$2281,Raport1!$B$8:$T$280,6)</f>
        <v>82.5</v>
      </c>
      <c r="G2281" s="83">
        <f>VLOOKUP($A$2281,Raport1!$B$8:$T$280,7)</f>
        <v>72.5</v>
      </c>
      <c r="H2281" s="83">
        <f>VLOOKUP($A$2281,Raport1!$B$8:$T$280,8)</f>
        <v>74</v>
      </c>
      <c r="I2281" s="83">
        <f>VLOOKUP($A$2281,Raport1!$B$8:$T$280,9)</f>
        <v>79.5</v>
      </c>
      <c r="J2281" s="83">
        <f>VLOOKUP($A$2281,Raport1!$B$8:$T$280,10)</f>
        <v>83</v>
      </c>
      <c r="K2281" s="83">
        <f>VLOOKUP($A$2281,Raport1!$B$8:$T$280,11)</f>
        <v>81</v>
      </c>
      <c r="L2281" s="83">
        <f>VLOOKUP($A$2281,Raport1!$B$8:$T$280,12)</f>
        <v>81</v>
      </c>
      <c r="M2281" s="83">
        <f>VLOOKUP($A$2281,Raport1!$B$8:$T$280,13)</f>
        <v>78</v>
      </c>
      <c r="N2281" s="83">
        <f>VLOOKUP($A$2281,Raport1!$B$8:$T$280,14)</f>
        <v>75</v>
      </c>
      <c r="O2281" s="83">
        <f>VLOOKUP($A$2281,Raport1!$B$8:$T$280,15)</f>
        <v>81</v>
      </c>
      <c r="P2281" s="83">
        <f>VLOOKUP($A$2281,Raport1!$B$8:$T$280,16)</f>
        <v>78</v>
      </c>
      <c r="Q2281" s="83">
        <f>VLOOKUP($A$2281,Raport1!$B$8:$T$280,17)</f>
        <v>81.5</v>
      </c>
      <c r="R2281" s="83">
        <f>VLOOKUP($A$2281,Raport1!$B$8:$T$280,18)</f>
        <v>77</v>
      </c>
      <c r="S2281" s="80">
        <f t="shared" ref="S2281:S2286" si="1247">SUM(D2281:R2281)</f>
        <v>1179</v>
      </c>
      <c r="T2281" s="80">
        <f t="shared" si="1223"/>
        <v>78.599999999999994</v>
      </c>
      <c r="U2281" s="337" t="s">
        <v>203</v>
      </c>
      <c r="V2281" s="340" t="s">
        <v>33</v>
      </c>
    </row>
    <row r="2282" spans="1:22" ht="15" customHeight="1">
      <c r="A2282" s="361"/>
      <c r="B2282" s="26"/>
      <c r="C2282" s="35" t="s">
        <v>35</v>
      </c>
      <c r="D2282" s="84">
        <f>VLOOKUP($A$2281,Raport2!$B$8:$T$280,4)</f>
        <v>78</v>
      </c>
      <c r="E2282" s="84">
        <f>VLOOKUP($A$2281,Raport2!$B$8:$T$280,5)</f>
        <v>79</v>
      </c>
      <c r="F2282" s="84">
        <f>VLOOKUP($A$2281,Raport2!$B$8:$T$280,6)</f>
        <v>84.5</v>
      </c>
      <c r="G2282" s="84">
        <f>VLOOKUP($A$2281,Raport2!$B$8:$T$280,7)</f>
        <v>76.5</v>
      </c>
      <c r="H2282" s="84">
        <f>VLOOKUP($A$2281,Raport2!$B$8:$T$280,8)</f>
        <v>79.5</v>
      </c>
      <c r="I2282" s="84">
        <f>VLOOKUP($A$2281,Raport2!$B$8:$T$280,9)</f>
        <v>82</v>
      </c>
      <c r="J2282" s="84">
        <f>VLOOKUP($A$2281,Raport2!$B$8:$T$280,10)</f>
        <v>89</v>
      </c>
      <c r="K2282" s="84">
        <f>VLOOKUP($A$2281,Raport2!$B$8:$T$280,11)</f>
        <v>82</v>
      </c>
      <c r="L2282" s="84">
        <f>VLOOKUP($A$2281,Raport2!$B$8:$T$280,12)</f>
        <v>84</v>
      </c>
      <c r="M2282" s="84">
        <f>VLOOKUP($A$2281,Raport2!$B$8:$T$280,13)</f>
        <v>80</v>
      </c>
      <c r="N2282" s="84">
        <f>VLOOKUP($A$2281,Raport2!$B$8:$T$280,14)</f>
        <v>85</v>
      </c>
      <c r="O2282" s="84">
        <f>VLOOKUP($A$2281,Raport2!$B$8:$T$280,15)</f>
        <v>82</v>
      </c>
      <c r="P2282" s="84">
        <f>VLOOKUP($A$2281,Raport2!$B$8:$T$280,16)</f>
        <v>81</v>
      </c>
      <c r="Q2282" s="84">
        <f>VLOOKUP($A$2281,Raport2!$B$8:$T$280,17)</f>
        <v>80</v>
      </c>
      <c r="R2282" s="84">
        <f>VLOOKUP($A$2281,Raport2!$B$8:$T$280,18)</f>
        <v>82</v>
      </c>
      <c r="S2282" s="38">
        <f t="shared" si="1247"/>
        <v>1224.5</v>
      </c>
      <c r="T2282" s="38">
        <f t="shared" si="1223"/>
        <v>81.63</v>
      </c>
      <c r="U2282" s="375"/>
      <c r="V2282" s="340"/>
    </row>
    <row r="2283" spans="1:22" ht="15" customHeight="1">
      <c r="A2283" s="361"/>
      <c r="B2283" s="85" t="str">
        <f>VLOOKUP($A$2281,PresensiMIPA!$A$7:$W$360,7)</f>
        <v>MAULIDIA FIANDINI PUTRI</v>
      </c>
      <c r="C2283" s="35" t="s">
        <v>22</v>
      </c>
      <c r="D2283" s="84">
        <f>VLOOKUP($A$2281,Raport3!$B$8:$T$280,4)</f>
        <v>81.5</v>
      </c>
      <c r="E2283" s="84">
        <f>VLOOKUP($A$2281,Raport3!$B$8:$T$280,5)</f>
        <v>80</v>
      </c>
      <c r="F2283" s="84">
        <f>VLOOKUP($A$2281,Raport3!$B$8:$T$280,6)</f>
        <v>83</v>
      </c>
      <c r="G2283" s="84">
        <f>VLOOKUP($A$2281,Raport3!$B$8:$T$280,7)</f>
        <v>77</v>
      </c>
      <c r="H2283" s="84">
        <f>VLOOKUP($A$2281,Raport3!$B$8:$T$280,8)</f>
        <v>87</v>
      </c>
      <c r="I2283" s="84">
        <f>VLOOKUP($A$2281,Raport3!$B$8:$T$280,9)</f>
        <v>85</v>
      </c>
      <c r="J2283" s="84">
        <f>VLOOKUP($A$2281,Raport3!$B$8:$T$280,10)</f>
        <v>88</v>
      </c>
      <c r="K2283" s="84">
        <f>VLOOKUP($A$2281,Raport3!$B$8:$T$280,11)</f>
        <v>82.5</v>
      </c>
      <c r="L2283" s="84">
        <f>VLOOKUP($A$2281,Raport3!$B$8:$T$280,12)</f>
        <v>85.5</v>
      </c>
      <c r="M2283" s="84">
        <f>VLOOKUP($A$2281,Raport3!$B$8:$T$280,13)</f>
        <v>84.5</v>
      </c>
      <c r="N2283" s="84">
        <f>VLOOKUP($A$2281,Raport3!$B$8:$T$280,14)</f>
        <v>87</v>
      </c>
      <c r="O2283" s="84">
        <f>VLOOKUP($A$2281,Raport3!$B$8:$T$280,15)</f>
        <v>86</v>
      </c>
      <c r="P2283" s="84">
        <f>VLOOKUP($A$2281,Raport3!$B$8:$T$280,16)</f>
        <v>83</v>
      </c>
      <c r="Q2283" s="84">
        <f>VLOOKUP($A$2281,Raport3!$B$8:$T$280,17)</f>
        <v>84.5</v>
      </c>
      <c r="R2283" s="84">
        <f>VLOOKUP($A$2281,Raport3!$B$8:$T$280,18)</f>
        <v>85</v>
      </c>
      <c r="S2283" s="38">
        <f t="shared" si="1247"/>
        <v>1259.5</v>
      </c>
      <c r="T2283" s="38">
        <f t="shared" si="1223"/>
        <v>83.97</v>
      </c>
      <c r="U2283" s="375"/>
      <c r="V2283" s="340"/>
    </row>
    <row r="2284" spans="1:22" ht="15" customHeight="1">
      <c r="A2284" s="361"/>
      <c r="B2284" s="85"/>
      <c r="C2284" s="35" t="s">
        <v>23</v>
      </c>
      <c r="D2284" s="84">
        <f>VLOOKUP($A$2281,Raport4!$B$8:$T$255,4)</f>
        <v>93</v>
      </c>
      <c r="E2284" s="84">
        <f>VLOOKUP($A$2281,Raport4!$B$8:$T$255,5)</f>
        <v>90</v>
      </c>
      <c r="F2284" s="84">
        <f>VLOOKUP($A$2281,Raport4!$B$8:$T$255,6)</f>
        <v>87</v>
      </c>
      <c r="G2284" s="84">
        <f>VLOOKUP($A$2281,Raport4!$B$8:$T$255,7)</f>
        <v>85.5</v>
      </c>
      <c r="H2284" s="84">
        <f>VLOOKUP($A$2281,Raport4!$B$8:$T$255,8)</f>
        <v>90</v>
      </c>
      <c r="I2284" s="84">
        <f>VLOOKUP($A$2281,Raport4!$B$8:$T$255,9)</f>
        <v>86.5</v>
      </c>
      <c r="J2284" s="84">
        <f>VLOOKUP($A$2281,Raport4!$B$8:$T$255,10)</f>
        <v>92</v>
      </c>
      <c r="K2284" s="84">
        <f>VLOOKUP($A$2281,Raport4!$B$8:$T$255,11)</f>
        <v>85</v>
      </c>
      <c r="L2284" s="84">
        <f>VLOOKUP($A$2281,Raport4!$B$8:$T$255,12)</f>
        <v>86.5</v>
      </c>
      <c r="M2284" s="84">
        <f>VLOOKUP($A$2281,Raport4!$B$8:$T$255,12)</f>
        <v>86.5</v>
      </c>
      <c r="N2284" s="84">
        <f>VLOOKUP($A$2281,Raport4!$B$8:$T$255,14)</f>
        <v>89.5</v>
      </c>
      <c r="O2284" s="84">
        <f>VLOOKUP($A$2281,Raport4!$B$8:$T$255,15)</f>
        <v>87.5</v>
      </c>
      <c r="P2284" s="84">
        <f>VLOOKUP($A$2281,Raport4!$B$8:$T$255,16)</f>
        <v>86</v>
      </c>
      <c r="Q2284" s="84">
        <f>VLOOKUP($A$2281,Raport4!$B$8:$T$255,17)</f>
        <v>89</v>
      </c>
      <c r="R2284" s="84">
        <f>VLOOKUP($A$2281,Raport4!$B$8:$T$255,18)</f>
        <v>87.5</v>
      </c>
      <c r="S2284" s="38">
        <f t="shared" si="1247"/>
        <v>1321.5</v>
      </c>
      <c r="T2284" s="38">
        <f t="shared" si="1223"/>
        <v>88.1</v>
      </c>
      <c r="U2284" s="375"/>
      <c r="V2284" s="340"/>
    </row>
    <row r="2285" spans="1:22" ht="15" customHeight="1">
      <c r="A2285" s="361"/>
      <c r="B2285" s="77" t="str">
        <f>VLOOKUP($A$2281,PresensiMIPA!$A$7:$W$360,4)</f>
        <v>3526037004040004</v>
      </c>
      <c r="C2285" s="35" t="s">
        <v>24</v>
      </c>
      <c r="D2285" s="84">
        <f>VLOOKUP($A$2281,Raport5!$B$8:$T$280,4)</f>
        <v>87.5</v>
      </c>
      <c r="E2285" s="84">
        <f>VLOOKUP($A$2281,Raport5!$B$8:$T$280,5)</f>
        <v>89</v>
      </c>
      <c r="F2285" s="84">
        <f>VLOOKUP($A$2281,Raport5!$B$8:$T$280,6)</f>
        <v>90.5</v>
      </c>
      <c r="G2285" s="84">
        <f>VLOOKUP($A$2281,Raport5!$B$8:$T$280,7)</f>
        <v>84</v>
      </c>
      <c r="H2285" s="84">
        <f>VLOOKUP($A$2281,Raport5!$B$8:$T$280,8)</f>
        <v>89.5</v>
      </c>
      <c r="I2285" s="84">
        <f>VLOOKUP($A$2281,Raport5!$B$8:$T$280,9)</f>
        <v>86</v>
      </c>
      <c r="J2285" s="84">
        <f>VLOOKUP($A$2281,Raport5!$B$8:$T$280,10)</f>
        <v>91.5</v>
      </c>
      <c r="K2285" s="84">
        <f>VLOOKUP($A$2281,Raport5!$B$8:$T$280,11)</f>
        <v>87</v>
      </c>
      <c r="L2285" s="84">
        <f>VLOOKUP($A$2281,Raport5!$B$8:$T$280,12)</f>
        <v>88.5</v>
      </c>
      <c r="M2285" s="84">
        <f>VLOOKUP($A$2281,Raport5!$B$8:$T$280,13)</f>
        <v>88</v>
      </c>
      <c r="N2285" s="84">
        <f>VLOOKUP($A$2281,Raport5!$B$8:$T$280,14)</f>
        <v>88.5</v>
      </c>
      <c r="O2285" s="84">
        <f>VLOOKUP($A$2281,Raport5!$B$8:$T$280,15)</f>
        <v>86</v>
      </c>
      <c r="P2285" s="84">
        <f>VLOOKUP($A$2281,Raport5!$B$8:$T$280,16)</f>
        <v>81.5</v>
      </c>
      <c r="Q2285" s="84">
        <f>VLOOKUP($A$2281,Raport5!$B$8:$T$280,17)</f>
        <v>83</v>
      </c>
      <c r="R2285" s="84">
        <f>VLOOKUP($A$2281,Raport5!$B$8:$T$280,18)</f>
        <v>82</v>
      </c>
      <c r="S2285" s="38">
        <f t="shared" si="1247"/>
        <v>1302.5</v>
      </c>
      <c r="T2285" s="38">
        <f t="shared" si="1223"/>
        <v>86.83</v>
      </c>
      <c r="U2285" s="375"/>
      <c r="V2285" s="340"/>
    </row>
    <row r="2286" spans="1:22" ht="15" customHeight="1">
      <c r="A2286" s="361"/>
      <c r="B2286" s="78">
        <f>VLOOKUP($A$2281,PresensiMIPA!$A$7:$W$360,2)</f>
        <v>12333</v>
      </c>
      <c r="C2286" s="35" t="s">
        <v>67</v>
      </c>
      <c r="D2286" s="84">
        <f>VLOOKUP($A$2281,Raport6!$B$8:$T$280,4)</f>
        <v>92.5</v>
      </c>
      <c r="E2286" s="84">
        <f>VLOOKUP($A$2281,Raport6!$B$8:$T$280,5)</f>
        <v>90.5</v>
      </c>
      <c r="F2286" s="84">
        <f>VLOOKUP($A$2281,Raport6!$B$8:$T$280,6)</f>
        <v>90.5</v>
      </c>
      <c r="G2286" s="84">
        <f>VLOOKUP($A$2281,Raport6!$B$8:$T$280,7)</f>
        <v>85.5</v>
      </c>
      <c r="H2286" s="84">
        <f>VLOOKUP($A$2281,Raport6!$B$8:$T$280,8)</f>
        <v>90.5</v>
      </c>
      <c r="I2286" s="84">
        <f>VLOOKUP($A$2281,Raport6!$B$8:$T$280,9)</f>
        <v>87</v>
      </c>
      <c r="J2286" s="84">
        <f>VLOOKUP($A$2281,Raport6!$B$8:$T$280,10)</f>
        <v>94</v>
      </c>
      <c r="K2286" s="84">
        <f>VLOOKUP($A$2281,Raport6!$B$8:$T$280,11)</f>
        <v>92</v>
      </c>
      <c r="L2286" s="84">
        <f>VLOOKUP($A$2281,Raport6!$B$8:$T$280,12)</f>
        <v>91</v>
      </c>
      <c r="M2286" s="84">
        <f>VLOOKUP($A$2281,Raport6!$B$8:$T$280,13)</f>
        <v>92</v>
      </c>
      <c r="N2286" s="84">
        <f>VLOOKUP($A$2281,Raport6!$B$8:$T$280,14)</f>
        <v>86.5</v>
      </c>
      <c r="O2286" s="84">
        <f>VLOOKUP($A$2281,Raport6!$B$8:$T$280,15)</f>
        <v>87.5</v>
      </c>
      <c r="P2286" s="84">
        <f>VLOOKUP($A$2281,Raport6!$B$8:$T$280,16)</f>
        <v>81.5</v>
      </c>
      <c r="Q2286" s="84">
        <f>VLOOKUP($A$2281,Raport6!$B$8:$T$280,17)</f>
        <v>87</v>
      </c>
      <c r="R2286" s="84">
        <f>VLOOKUP($A$2281,Raport6!$B$8:$T$280,18)</f>
        <v>83.5</v>
      </c>
      <c r="S2286" s="38">
        <f t="shared" si="1247"/>
        <v>1331.5</v>
      </c>
      <c r="T2286" s="38">
        <f t="shared" si="1223"/>
        <v>88.77</v>
      </c>
      <c r="U2286" s="375"/>
      <c r="V2286" s="340"/>
    </row>
    <row r="2287" spans="1:22" ht="15" customHeight="1">
      <c r="A2287" s="361"/>
      <c r="B2287" s="78" t="str">
        <f>VLOOKUP($A$2281,PresensiMIPA!$A$7:$W$360,3)</f>
        <v>0043681516</v>
      </c>
      <c r="C2287" s="28" t="s">
        <v>21</v>
      </c>
      <c r="D2287" s="40">
        <f t="shared" ref="D2287:S2287" si="1248">ROUND(((D2281+D2282+D2283+D2284+D2285+D2286)/6),2)</f>
        <v>84.92</v>
      </c>
      <c r="E2287" s="40">
        <f t="shared" si="1248"/>
        <v>84.42</v>
      </c>
      <c r="F2287" s="40">
        <f t="shared" si="1248"/>
        <v>86.33</v>
      </c>
      <c r="G2287" s="40">
        <f t="shared" si="1248"/>
        <v>80.17</v>
      </c>
      <c r="H2287" s="40">
        <f t="shared" si="1248"/>
        <v>85.08</v>
      </c>
      <c r="I2287" s="40">
        <f t="shared" si="1248"/>
        <v>84.33</v>
      </c>
      <c r="J2287" s="40">
        <f t="shared" si="1248"/>
        <v>89.58</v>
      </c>
      <c r="K2287" s="40">
        <f t="shared" si="1248"/>
        <v>84.92</v>
      </c>
      <c r="L2287" s="40">
        <f t="shared" si="1248"/>
        <v>86.08</v>
      </c>
      <c r="M2287" s="40">
        <f t="shared" ref="M2287" si="1249">ROUND(((M2281+M2282+M2283+M2284+M2285+M2286)/6),2)</f>
        <v>84.83</v>
      </c>
      <c r="N2287" s="40">
        <f t="shared" si="1248"/>
        <v>85.25</v>
      </c>
      <c r="O2287" s="40">
        <f t="shared" si="1248"/>
        <v>85</v>
      </c>
      <c r="P2287" s="40">
        <f t="shared" si="1248"/>
        <v>81.83</v>
      </c>
      <c r="Q2287" s="40">
        <f t="shared" si="1248"/>
        <v>84.17</v>
      </c>
      <c r="R2287" s="40">
        <f t="shared" si="1248"/>
        <v>82.83</v>
      </c>
      <c r="S2287" s="39">
        <f t="shared" si="1248"/>
        <v>1269.75</v>
      </c>
      <c r="T2287" s="40">
        <f t="shared" si="1223"/>
        <v>84.65</v>
      </c>
      <c r="U2287" s="375"/>
      <c r="V2287" s="340"/>
    </row>
    <row r="2288" spans="1:22" ht="15" customHeight="1">
      <c r="A2288" s="361"/>
      <c r="B2288" s="78"/>
      <c r="C2288" s="28" t="s">
        <v>206</v>
      </c>
      <c r="D2288" s="79">
        <f>VLOOKUP($A$2281,'Nilai USP'!$B$8:$T$280,4)</f>
        <v>91</v>
      </c>
      <c r="E2288" s="79">
        <f>VLOOKUP($A$2281,'Nilai USP'!$B$8:$T$280,5)</f>
        <v>89.230769230769226</v>
      </c>
      <c r="F2288" s="79">
        <f>VLOOKUP($A$2281,'Nilai USP'!$B$8:$T$280,6)</f>
        <v>95</v>
      </c>
      <c r="G2288" s="79">
        <f>VLOOKUP($A$2281,'Nilai USP'!$B$8:$T$280,7)</f>
        <v>80</v>
      </c>
      <c r="H2288" s="79">
        <f>VLOOKUP($A$2281,'Nilai USP'!$B$8:$T$280,8)</f>
        <v>83</v>
      </c>
      <c r="I2288" s="79">
        <f>VLOOKUP($A$2281,'Nilai USP'!$B$8:$T$280,9)</f>
        <v>91</v>
      </c>
      <c r="J2288" s="79">
        <f>VLOOKUP($A$2281,'Nilai USP'!$B$8:$T$280,10)</f>
        <v>92</v>
      </c>
      <c r="K2288" s="79">
        <f>VLOOKUP($A$2281,'Nilai USP'!$B$8:$T$280,11)</f>
        <v>97</v>
      </c>
      <c r="L2288" s="79">
        <f>VLOOKUP($A$2281,'Nilai USP'!$B$8:$T$280,12)</f>
        <v>86</v>
      </c>
      <c r="M2288" s="79">
        <f>VLOOKUP($A$2281,'Nilai USP'!$B$8:$T$280,13)</f>
        <v>91.176470588235304</v>
      </c>
      <c r="N2288" s="79">
        <f>VLOOKUP($A$2281,'Nilai USP'!$B$8:$T$280,14)</f>
        <v>87</v>
      </c>
      <c r="O2288" s="79">
        <f>VLOOKUP($A$2281,'Nilai USP'!$B$8:$T$280,15)</f>
        <v>77</v>
      </c>
      <c r="P2288" s="79">
        <f>VLOOKUP($A$2281,'Nilai USP'!$B$8:$T$280,16)</f>
        <v>89</v>
      </c>
      <c r="Q2288" s="79">
        <f>VLOOKUP($A$2281,'Nilai USP'!$B$8:$T$280,17)</f>
        <v>80</v>
      </c>
      <c r="R2288" s="79">
        <f>VLOOKUP($A$2281,'Nilai USP'!$B$8:$T$280,18)</f>
        <v>88</v>
      </c>
      <c r="S2288" s="38">
        <f>SUM(D2288:R2288)</f>
        <v>1316.4072398190046</v>
      </c>
      <c r="T2288" s="38">
        <f t="shared" si="1223"/>
        <v>87.76</v>
      </c>
      <c r="U2288" s="375"/>
      <c r="V2288" s="340"/>
    </row>
    <row r="2289" spans="1:22" ht="15" customHeight="1" thickBot="1">
      <c r="A2289" s="362"/>
      <c r="B2289" s="29"/>
      <c r="C2289" s="37" t="s">
        <v>205</v>
      </c>
      <c r="D2289" s="41">
        <f t="shared" ref="D2289:R2289" si="1250">ROUND((D2287*$V$6+D2288*$V$7),0)</f>
        <v>88</v>
      </c>
      <c r="E2289" s="41">
        <f t="shared" si="1250"/>
        <v>87</v>
      </c>
      <c r="F2289" s="41">
        <f t="shared" si="1250"/>
        <v>91</v>
      </c>
      <c r="G2289" s="41">
        <f t="shared" si="1250"/>
        <v>80</v>
      </c>
      <c r="H2289" s="41">
        <f t="shared" si="1250"/>
        <v>84</v>
      </c>
      <c r="I2289" s="41">
        <f t="shared" si="1250"/>
        <v>88</v>
      </c>
      <c r="J2289" s="41">
        <f t="shared" si="1250"/>
        <v>91</v>
      </c>
      <c r="K2289" s="41">
        <f t="shared" si="1250"/>
        <v>91</v>
      </c>
      <c r="L2289" s="41">
        <f t="shared" si="1250"/>
        <v>86</v>
      </c>
      <c r="M2289" s="41">
        <f t="shared" si="1250"/>
        <v>88</v>
      </c>
      <c r="N2289" s="41">
        <f t="shared" si="1250"/>
        <v>86</v>
      </c>
      <c r="O2289" s="41">
        <f t="shared" si="1250"/>
        <v>81</v>
      </c>
      <c r="P2289" s="41">
        <f t="shared" si="1250"/>
        <v>85</v>
      </c>
      <c r="Q2289" s="41">
        <f t="shared" si="1250"/>
        <v>82</v>
      </c>
      <c r="R2289" s="41">
        <f t="shared" si="1250"/>
        <v>85</v>
      </c>
      <c r="S2289" s="41">
        <f>SUM(D2289:R2289)</f>
        <v>1293</v>
      </c>
      <c r="T2289" s="41">
        <f t="shared" si="1223"/>
        <v>86.2</v>
      </c>
      <c r="U2289" s="376"/>
      <c r="V2289" s="341"/>
    </row>
    <row r="2290" spans="1:22" ht="15" customHeight="1" thickTop="1">
      <c r="A2290" s="377">
        <v>254</v>
      </c>
      <c r="B2290" s="26"/>
      <c r="C2290" s="34" t="s">
        <v>34</v>
      </c>
      <c r="D2290" s="83">
        <f>VLOOKUP($A$2290,Raport1!$B$8:$T$280,4)</f>
        <v>81.5</v>
      </c>
      <c r="E2290" s="83">
        <f>VLOOKUP($A$2290,Raport1!$B$8:$T$280,5)</f>
        <v>82.5</v>
      </c>
      <c r="F2290" s="83">
        <f>VLOOKUP($A$2290,Raport1!$B$8:$T$280,6)</f>
        <v>83</v>
      </c>
      <c r="G2290" s="83">
        <f>VLOOKUP($A$2290,Raport1!$B$8:$T$280,7)</f>
        <v>82</v>
      </c>
      <c r="H2290" s="83">
        <f>VLOOKUP($A$2290,Raport1!$B$8:$T$280,8)</f>
        <v>83.5</v>
      </c>
      <c r="I2290" s="83">
        <f>VLOOKUP($A$2290,Raport1!$B$8:$T$280,9)</f>
        <v>83</v>
      </c>
      <c r="J2290" s="83">
        <f>VLOOKUP($A$2290,Raport1!$B$8:$T$280,10)</f>
        <v>84</v>
      </c>
      <c r="K2290" s="83">
        <f>VLOOKUP($A$2290,Raport1!$B$8:$T$280,11)</f>
        <v>80.5</v>
      </c>
      <c r="L2290" s="83">
        <f>VLOOKUP($A$2290,Raport1!$B$8:$T$280,12)</f>
        <v>84</v>
      </c>
      <c r="M2290" s="83">
        <f>VLOOKUP($A$2290,Raport1!$B$8:$T$280,13)</f>
        <v>83</v>
      </c>
      <c r="N2290" s="83">
        <f>VLOOKUP($A$2290,Raport1!$B$8:$T$280,14)</f>
        <v>83</v>
      </c>
      <c r="O2290" s="83">
        <f>VLOOKUP($A$2290,Raport1!$B$8:$T$280,15)</f>
        <v>82.5</v>
      </c>
      <c r="P2290" s="83">
        <f>VLOOKUP($A$2290,Raport1!$B$8:$T$280,16)</f>
        <v>83</v>
      </c>
      <c r="Q2290" s="83">
        <f>VLOOKUP($A$2290,Raport1!$B$8:$T$280,17)</f>
        <v>81.5</v>
      </c>
      <c r="R2290" s="83">
        <f>VLOOKUP($A$2290,Raport1!$B$8:$T$280,18)</f>
        <v>84.5</v>
      </c>
      <c r="S2290" s="80">
        <f t="shared" ref="S2290:S2295" si="1251">SUM(D2290:R2290)</f>
        <v>1241.5</v>
      </c>
      <c r="T2290" s="80">
        <f t="shared" si="1223"/>
        <v>82.77</v>
      </c>
      <c r="U2290" s="337" t="s">
        <v>203</v>
      </c>
      <c r="V2290" s="340" t="s">
        <v>33</v>
      </c>
    </row>
    <row r="2291" spans="1:22" ht="15" customHeight="1">
      <c r="A2291" s="361"/>
      <c r="B2291" s="26"/>
      <c r="C2291" s="35" t="s">
        <v>35</v>
      </c>
      <c r="D2291" s="84">
        <f>VLOOKUP($A$2290,Raport2!$B$8:$T$280,4)</f>
        <v>84.5</v>
      </c>
      <c r="E2291" s="84">
        <f>VLOOKUP($A$2290,Raport2!$B$8:$T$280,5)</f>
        <v>86</v>
      </c>
      <c r="F2291" s="84">
        <f>VLOOKUP($A$2290,Raport2!$B$8:$T$280,6)</f>
        <v>84.5</v>
      </c>
      <c r="G2291" s="84">
        <f>VLOOKUP($A$2290,Raport2!$B$8:$T$280,7)</f>
        <v>87</v>
      </c>
      <c r="H2291" s="84">
        <f>VLOOKUP($A$2290,Raport2!$B$8:$T$280,8)</f>
        <v>87.5</v>
      </c>
      <c r="I2291" s="84">
        <f>VLOOKUP($A$2290,Raport2!$B$8:$T$280,9)</f>
        <v>86</v>
      </c>
      <c r="J2291" s="84">
        <f>VLOOKUP($A$2290,Raport2!$B$8:$T$280,10)</f>
        <v>87</v>
      </c>
      <c r="K2291" s="84">
        <f>VLOOKUP($A$2290,Raport2!$B$8:$T$280,11)</f>
        <v>82</v>
      </c>
      <c r="L2291" s="84">
        <f>VLOOKUP($A$2290,Raport2!$B$8:$T$280,12)</f>
        <v>85</v>
      </c>
      <c r="M2291" s="84">
        <f>VLOOKUP($A$2290,Raport2!$B$8:$T$280,13)</f>
        <v>87</v>
      </c>
      <c r="N2291" s="84">
        <f>VLOOKUP($A$2290,Raport2!$B$8:$T$280,14)</f>
        <v>87.5</v>
      </c>
      <c r="O2291" s="84">
        <f>VLOOKUP($A$2290,Raport2!$B$8:$T$280,15)</f>
        <v>84</v>
      </c>
      <c r="P2291" s="84">
        <f>VLOOKUP($A$2290,Raport2!$B$8:$T$280,16)</f>
        <v>84.5</v>
      </c>
      <c r="Q2291" s="84">
        <f>VLOOKUP($A$2290,Raport2!$B$8:$T$280,17)</f>
        <v>84</v>
      </c>
      <c r="R2291" s="84">
        <f>VLOOKUP($A$2290,Raport2!$B$8:$T$280,18)</f>
        <v>87</v>
      </c>
      <c r="S2291" s="38">
        <f t="shared" si="1251"/>
        <v>1283.5</v>
      </c>
      <c r="T2291" s="38">
        <f t="shared" si="1223"/>
        <v>85.57</v>
      </c>
      <c r="U2291" s="375"/>
      <c r="V2291" s="340"/>
    </row>
    <row r="2292" spans="1:22" ht="15" customHeight="1">
      <c r="A2292" s="361"/>
      <c r="B2292" s="85" t="str">
        <f>VLOOKUP($A$2290,PresensiMIPA!$A$7:$W$360,7)</f>
        <v>MITA AULIA NUR WAHID</v>
      </c>
      <c r="C2292" s="35" t="s">
        <v>22</v>
      </c>
      <c r="D2292" s="84">
        <f>VLOOKUP($A$2290,Raport3!$B$8:$T$280,4)</f>
        <v>88</v>
      </c>
      <c r="E2292" s="84">
        <f>VLOOKUP($A$2290,Raport3!$B$8:$T$280,5)</f>
        <v>87</v>
      </c>
      <c r="F2292" s="84">
        <f>VLOOKUP($A$2290,Raport3!$B$8:$T$280,6)</f>
        <v>85.5</v>
      </c>
      <c r="G2292" s="84">
        <f>VLOOKUP($A$2290,Raport3!$B$8:$T$280,7)</f>
        <v>88</v>
      </c>
      <c r="H2292" s="84">
        <f>VLOOKUP($A$2290,Raport3!$B$8:$T$280,8)</f>
        <v>90.5</v>
      </c>
      <c r="I2292" s="84">
        <f>VLOOKUP($A$2290,Raport3!$B$8:$T$280,9)</f>
        <v>88</v>
      </c>
      <c r="J2292" s="84">
        <f>VLOOKUP($A$2290,Raport3!$B$8:$T$280,10)</f>
        <v>91</v>
      </c>
      <c r="K2292" s="84">
        <f>VLOOKUP($A$2290,Raport3!$B$8:$T$280,11)</f>
        <v>87.5</v>
      </c>
      <c r="L2292" s="84">
        <f>VLOOKUP($A$2290,Raport3!$B$8:$T$280,12)</f>
        <v>85</v>
      </c>
      <c r="M2292" s="84">
        <f>VLOOKUP($A$2290,Raport3!$B$8:$T$280,13)</f>
        <v>92.5</v>
      </c>
      <c r="N2292" s="84">
        <f>VLOOKUP($A$2290,Raport3!$B$8:$T$280,14)</f>
        <v>89</v>
      </c>
      <c r="O2292" s="84">
        <f>VLOOKUP($A$2290,Raport3!$B$8:$T$280,15)</f>
        <v>85</v>
      </c>
      <c r="P2292" s="84">
        <f>VLOOKUP($A$2290,Raport3!$B$8:$T$280,16)</f>
        <v>88</v>
      </c>
      <c r="Q2292" s="84">
        <f>VLOOKUP($A$2290,Raport3!$B$8:$T$280,17)</f>
        <v>91.5</v>
      </c>
      <c r="R2292" s="84">
        <f>VLOOKUP($A$2290,Raport3!$B$8:$T$280,18)</f>
        <v>88</v>
      </c>
      <c r="S2292" s="38">
        <f t="shared" si="1251"/>
        <v>1324.5</v>
      </c>
      <c r="T2292" s="38">
        <f t="shared" ref="T2292:T2316" si="1252">ROUND(S2292/COUNT(D2292:R2292),2)</f>
        <v>88.3</v>
      </c>
      <c r="U2292" s="375"/>
      <c r="V2292" s="340"/>
    </row>
    <row r="2293" spans="1:22" ht="15" customHeight="1">
      <c r="A2293" s="361"/>
      <c r="B2293" s="85"/>
      <c r="C2293" s="35" t="s">
        <v>23</v>
      </c>
      <c r="D2293" s="84">
        <f>VLOOKUP($A$2290,Raport4!$B$8:$T$255,4)</f>
        <v>93</v>
      </c>
      <c r="E2293" s="84">
        <f>VLOOKUP($A$2290,Raport4!$B$8:$T$255,5)</f>
        <v>90</v>
      </c>
      <c r="F2293" s="84">
        <f>VLOOKUP($A$2290,Raport4!$B$8:$T$255,6)</f>
        <v>87</v>
      </c>
      <c r="G2293" s="84">
        <f>VLOOKUP($A$2290,Raport4!$B$8:$T$255,7)</f>
        <v>85.5</v>
      </c>
      <c r="H2293" s="84">
        <f>VLOOKUP($A$2290,Raport4!$B$8:$T$255,8)</f>
        <v>90</v>
      </c>
      <c r="I2293" s="84">
        <f>VLOOKUP($A$2290,Raport4!$B$8:$T$255,9)</f>
        <v>86.5</v>
      </c>
      <c r="J2293" s="84">
        <f>VLOOKUP($A$2290,Raport4!$B$8:$T$255,10)</f>
        <v>92</v>
      </c>
      <c r="K2293" s="84">
        <f>VLOOKUP($A$2290,Raport4!$B$8:$T$255,11)</f>
        <v>85</v>
      </c>
      <c r="L2293" s="84">
        <f>VLOOKUP($A$2290,Raport4!$B$8:$T$255,12)</f>
        <v>86.5</v>
      </c>
      <c r="M2293" s="84">
        <f>VLOOKUP($A$2290,Raport4!$B$8:$T$255,12)</f>
        <v>86.5</v>
      </c>
      <c r="N2293" s="84">
        <f>VLOOKUP($A$2290,Raport4!$B$8:$T$255,14)</f>
        <v>89.5</v>
      </c>
      <c r="O2293" s="84">
        <f>VLOOKUP($A$2290,Raport4!$B$8:$T$255,15)</f>
        <v>87.5</v>
      </c>
      <c r="P2293" s="84">
        <f>VLOOKUP($A$2290,Raport4!$B$8:$T$255,16)</f>
        <v>86</v>
      </c>
      <c r="Q2293" s="84">
        <f>VLOOKUP($A$2290,Raport4!$B$8:$T$255,17)</f>
        <v>89</v>
      </c>
      <c r="R2293" s="84">
        <f>VLOOKUP($A$2290,Raport4!$B$8:$T$255,18)</f>
        <v>87.5</v>
      </c>
      <c r="S2293" s="38">
        <f t="shared" si="1251"/>
        <v>1321.5</v>
      </c>
      <c r="T2293" s="38">
        <f t="shared" si="1252"/>
        <v>88.1</v>
      </c>
      <c r="U2293" s="375"/>
      <c r="V2293" s="340"/>
    </row>
    <row r="2294" spans="1:22" ht="15" customHeight="1">
      <c r="A2294" s="361"/>
      <c r="B2294" s="77" t="str">
        <f>VLOOKUP($A$2290,PresensiMIPA!$A$7:$W$360,4)</f>
        <v>3526016901040002</v>
      </c>
      <c r="C2294" s="35" t="s">
        <v>24</v>
      </c>
      <c r="D2294" s="84">
        <f>VLOOKUP($A$2290,Raport5!$B$8:$T$280,4)</f>
        <v>86.5</v>
      </c>
      <c r="E2294" s="84">
        <f>VLOOKUP($A$2290,Raport5!$B$8:$T$280,5)</f>
        <v>96.5</v>
      </c>
      <c r="F2294" s="84">
        <f>VLOOKUP($A$2290,Raport5!$B$8:$T$280,6)</f>
        <v>89</v>
      </c>
      <c r="G2294" s="84">
        <f>VLOOKUP($A$2290,Raport5!$B$8:$T$280,7)</f>
        <v>96</v>
      </c>
      <c r="H2294" s="84">
        <f>VLOOKUP($A$2290,Raport5!$B$8:$T$280,8)</f>
        <v>95</v>
      </c>
      <c r="I2294" s="84">
        <f>VLOOKUP($A$2290,Raport5!$B$8:$T$280,9)</f>
        <v>89.5</v>
      </c>
      <c r="J2294" s="84">
        <f>VLOOKUP($A$2290,Raport5!$B$8:$T$280,10)</f>
        <v>96</v>
      </c>
      <c r="K2294" s="84">
        <f>VLOOKUP($A$2290,Raport5!$B$8:$T$280,11)</f>
        <v>88</v>
      </c>
      <c r="L2294" s="84">
        <f>VLOOKUP($A$2290,Raport5!$B$8:$T$280,12)</f>
        <v>89</v>
      </c>
      <c r="M2294" s="84">
        <f>VLOOKUP($A$2290,Raport5!$B$8:$T$280,13)</f>
        <v>95</v>
      </c>
      <c r="N2294" s="84">
        <f>VLOOKUP($A$2290,Raport5!$B$8:$T$280,14)</f>
        <v>93</v>
      </c>
      <c r="O2294" s="84">
        <f>VLOOKUP($A$2290,Raport5!$B$8:$T$280,15)</f>
        <v>90.5</v>
      </c>
      <c r="P2294" s="84">
        <f>VLOOKUP($A$2290,Raport5!$B$8:$T$280,16)</f>
        <v>94.5</v>
      </c>
      <c r="Q2294" s="84">
        <f>VLOOKUP($A$2290,Raport5!$B$8:$T$280,17)</f>
        <v>90</v>
      </c>
      <c r="R2294" s="84">
        <f>VLOOKUP($A$2290,Raport5!$B$8:$T$280,18)</f>
        <v>90</v>
      </c>
      <c r="S2294" s="38">
        <f t="shared" si="1251"/>
        <v>1378.5</v>
      </c>
      <c r="T2294" s="38">
        <f t="shared" si="1252"/>
        <v>91.9</v>
      </c>
      <c r="U2294" s="375"/>
      <c r="V2294" s="340"/>
    </row>
    <row r="2295" spans="1:22" ht="15" customHeight="1">
      <c r="A2295" s="361"/>
      <c r="B2295" s="78">
        <f>VLOOKUP($A$2290,PresensiMIPA!$A$7:$W$360,2)</f>
        <v>12347</v>
      </c>
      <c r="C2295" s="35" t="s">
        <v>67</v>
      </c>
      <c r="D2295" s="84">
        <f>VLOOKUP($A$2290,Raport6!$B$8:$T$280,4)</f>
        <v>91.5</v>
      </c>
      <c r="E2295" s="84">
        <f>VLOOKUP($A$2290,Raport6!$B$8:$T$280,5)</f>
        <v>96.5</v>
      </c>
      <c r="F2295" s="84">
        <f>VLOOKUP($A$2290,Raport6!$B$8:$T$280,6)</f>
        <v>92.5</v>
      </c>
      <c r="G2295" s="84">
        <f>VLOOKUP($A$2290,Raport6!$B$8:$T$280,7)</f>
        <v>97</v>
      </c>
      <c r="H2295" s="84">
        <f>VLOOKUP($A$2290,Raport6!$B$8:$T$280,8)</f>
        <v>95.5</v>
      </c>
      <c r="I2295" s="84">
        <f>VLOOKUP($A$2290,Raport6!$B$8:$T$280,9)</f>
        <v>89.5</v>
      </c>
      <c r="J2295" s="84">
        <f>VLOOKUP($A$2290,Raport6!$B$8:$T$280,10)</f>
        <v>98</v>
      </c>
      <c r="K2295" s="84">
        <f>VLOOKUP($A$2290,Raport6!$B$8:$T$280,11)</f>
        <v>89</v>
      </c>
      <c r="L2295" s="84">
        <f>VLOOKUP($A$2290,Raport6!$B$8:$T$280,12)</f>
        <v>90</v>
      </c>
      <c r="M2295" s="84">
        <f>VLOOKUP($A$2290,Raport6!$B$8:$T$280,13)</f>
        <v>98</v>
      </c>
      <c r="N2295" s="84">
        <f>VLOOKUP($A$2290,Raport6!$B$8:$T$280,14)</f>
        <v>90</v>
      </c>
      <c r="O2295" s="84">
        <f>VLOOKUP($A$2290,Raport6!$B$8:$T$280,15)</f>
        <v>89.5</v>
      </c>
      <c r="P2295" s="84">
        <f>VLOOKUP($A$2290,Raport6!$B$8:$T$280,16)</f>
        <v>98</v>
      </c>
      <c r="Q2295" s="84">
        <f>VLOOKUP($A$2290,Raport6!$B$8:$T$280,17)</f>
        <v>93</v>
      </c>
      <c r="R2295" s="84">
        <f>VLOOKUP($A$2290,Raport6!$B$8:$T$280,18)</f>
        <v>95</v>
      </c>
      <c r="S2295" s="38">
        <f t="shared" si="1251"/>
        <v>1403</v>
      </c>
      <c r="T2295" s="38">
        <f t="shared" si="1252"/>
        <v>93.53</v>
      </c>
      <c r="U2295" s="375"/>
      <c r="V2295" s="340"/>
    </row>
    <row r="2296" spans="1:22" ht="15" customHeight="1">
      <c r="A2296" s="361"/>
      <c r="B2296" s="78" t="str">
        <f>VLOOKUP($A$2290,PresensiMIPA!$A$7:$W$360,3)</f>
        <v>0045494420</v>
      </c>
      <c r="C2296" s="28" t="s">
        <v>21</v>
      </c>
      <c r="D2296" s="40">
        <f t="shared" ref="D2296:S2296" si="1253">ROUND(((D2290+D2291+D2292+D2293+D2294+D2295)/6),2)</f>
        <v>87.5</v>
      </c>
      <c r="E2296" s="40">
        <f t="shared" si="1253"/>
        <v>89.75</v>
      </c>
      <c r="F2296" s="40">
        <f t="shared" si="1253"/>
        <v>86.92</v>
      </c>
      <c r="G2296" s="40">
        <f t="shared" si="1253"/>
        <v>89.25</v>
      </c>
      <c r="H2296" s="40">
        <f t="shared" si="1253"/>
        <v>90.33</v>
      </c>
      <c r="I2296" s="40">
        <f t="shared" si="1253"/>
        <v>87.08</v>
      </c>
      <c r="J2296" s="40">
        <f t="shared" si="1253"/>
        <v>91.33</v>
      </c>
      <c r="K2296" s="40">
        <f t="shared" si="1253"/>
        <v>85.33</v>
      </c>
      <c r="L2296" s="40">
        <f t="shared" si="1253"/>
        <v>86.58</v>
      </c>
      <c r="M2296" s="40">
        <f t="shared" ref="M2296" si="1254">ROUND(((M2290+M2291+M2292+M2293+M2294+M2295)/6),2)</f>
        <v>90.33</v>
      </c>
      <c r="N2296" s="40">
        <f t="shared" si="1253"/>
        <v>88.67</v>
      </c>
      <c r="O2296" s="40">
        <f t="shared" si="1253"/>
        <v>86.5</v>
      </c>
      <c r="P2296" s="40">
        <f t="shared" si="1253"/>
        <v>89</v>
      </c>
      <c r="Q2296" s="40">
        <f t="shared" si="1253"/>
        <v>88.17</v>
      </c>
      <c r="R2296" s="40">
        <f t="shared" si="1253"/>
        <v>88.67</v>
      </c>
      <c r="S2296" s="39">
        <f t="shared" si="1253"/>
        <v>1325.42</v>
      </c>
      <c r="T2296" s="40">
        <f t="shared" si="1252"/>
        <v>88.36</v>
      </c>
      <c r="U2296" s="375"/>
      <c r="V2296" s="340"/>
    </row>
    <row r="2297" spans="1:22" ht="15" customHeight="1">
      <c r="A2297" s="361"/>
      <c r="B2297" s="78"/>
      <c r="C2297" s="28" t="s">
        <v>206</v>
      </c>
      <c r="D2297" s="79">
        <f>VLOOKUP($A$2290,'Nilai USP'!$B$8:$T$280,4)</f>
        <v>96</v>
      </c>
      <c r="E2297" s="79">
        <f>VLOOKUP($A$2290,'Nilai USP'!$B$8:$T$280,5)</f>
        <v>85.384615384615387</v>
      </c>
      <c r="F2297" s="79">
        <f>VLOOKUP($A$2290,'Nilai USP'!$B$8:$T$280,6)</f>
        <v>95</v>
      </c>
      <c r="G2297" s="79">
        <f>VLOOKUP($A$2290,'Nilai USP'!$B$8:$T$280,7)</f>
        <v>81</v>
      </c>
      <c r="H2297" s="79">
        <f>VLOOKUP($A$2290,'Nilai USP'!$B$8:$T$280,8)</f>
        <v>83</v>
      </c>
      <c r="I2297" s="79">
        <f>VLOOKUP($A$2290,'Nilai USP'!$B$8:$T$280,9)</f>
        <v>88</v>
      </c>
      <c r="J2297" s="79">
        <f>VLOOKUP($A$2290,'Nilai USP'!$B$8:$T$280,10)</f>
        <v>95</v>
      </c>
      <c r="K2297" s="79">
        <f>VLOOKUP($A$2290,'Nilai USP'!$B$8:$T$280,11)</f>
        <v>94</v>
      </c>
      <c r="L2297" s="79">
        <f>VLOOKUP($A$2290,'Nilai USP'!$B$8:$T$280,12)</f>
        <v>89</v>
      </c>
      <c r="M2297" s="79">
        <f>VLOOKUP($A$2290,'Nilai USP'!$B$8:$T$280,13)</f>
        <v>98.235294117647058</v>
      </c>
      <c r="N2297" s="79">
        <f>VLOOKUP($A$2290,'Nilai USP'!$B$8:$T$280,14)</f>
        <v>87</v>
      </c>
      <c r="O2297" s="79">
        <f>VLOOKUP($A$2290,'Nilai USP'!$B$8:$T$280,15)</f>
        <v>86</v>
      </c>
      <c r="P2297" s="79">
        <f>VLOOKUP($A$2290,'Nilai USP'!$B$8:$T$280,16)</f>
        <v>84</v>
      </c>
      <c r="Q2297" s="79">
        <f>VLOOKUP($A$2290,'Nilai USP'!$B$8:$T$280,17)</f>
        <v>83</v>
      </c>
      <c r="R2297" s="79">
        <f>VLOOKUP($A$2290,'Nilai USP'!$B$8:$T$280,18)</f>
        <v>85</v>
      </c>
      <c r="S2297" s="38">
        <f>SUM(D2297:R2297)</f>
        <v>1329.6199095022625</v>
      </c>
      <c r="T2297" s="38">
        <f t="shared" si="1252"/>
        <v>88.64</v>
      </c>
      <c r="U2297" s="375"/>
      <c r="V2297" s="340"/>
    </row>
    <row r="2298" spans="1:22" ht="15" customHeight="1" thickBot="1">
      <c r="A2298" s="362"/>
      <c r="B2298" s="29"/>
      <c r="C2298" s="37" t="s">
        <v>205</v>
      </c>
      <c r="D2298" s="41">
        <f t="shared" ref="D2298:R2298" si="1255">ROUND((D2296*$V$6+D2297*$V$7),0)</f>
        <v>92</v>
      </c>
      <c r="E2298" s="41">
        <f t="shared" si="1255"/>
        <v>88</v>
      </c>
      <c r="F2298" s="41">
        <f t="shared" si="1255"/>
        <v>91</v>
      </c>
      <c r="G2298" s="41">
        <f t="shared" si="1255"/>
        <v>85</v>
      </c>
      <c r="H2298" s="41">
        <f t="shared" si="1255"/>
        <v>87</v>
      </c>
      <c r="I2298" s="41">
        <f t="shared" si="1255"/>
        <v>88</v>
      </c>
      <c r="J2298" s="41">
        <f t="shared" si="1255"/>
        <v>93</v>
      </c>
      <c r="K2298" s="41">
        <f t="shared" si="1255"/>
        <v>90</v>
      </c>
      <c r="L2298" s="41">
        <f t="shared" si="1255"/>
        <v>88</v>
      </c>
      <c r="M2298" s="41">
        <f t="shared" si="1255"/>
        <v>94</v>
      </c>
      <c r="N2298" s="41">
        <f t="shared" si="1255"/>
        <v>88</v>
      </c>
      <c r="O2298" s="41">
        <f t="shared" si="1255"/>
        <v>86</v>
      </c>
      <c r="P2298" s="41">
        <f t="shared" si="1255"/>
        <v>87</v>
      </c>
      <c r="Q2298" s="41">
        <f t="shared" si="1255"/>
        <v>86</v>
      </c>
      <c r="R2298" s="41">
        <f t="shared" si="1255"/>
        <v>87</v>
      </c>
      <c r="S2298" s="41">
        <f>SUM(D2298:R2298)</f>
        <v>1330</v>
      </c>
      <c r="T2298" s="41">
        <f t="shared" si="1252"/>
        <v>88.67</v>
      </c>
      <c r="U2298" s="376"/>
      <c r="V2298" s="341"/>
    </row>
    <row r="2299" spans="1:22" ht="15" customHeight="1" thickTop="1">
      <c r="A2299" s="377">
        <v>255</v>
      </c>
      <c r="B2299" s="26"/>
      <c r="C2299" s="34" t="s">
        <v>34</v>
      </c>
      <c r="D2299" s="83">
        <f>VLOOKUP($A$2299,Raport1!$B$8:$T$280,4)</f>
        <v>76</v>
      </c>
      <c r="E2299" s="83">
        <f>VLOOKUP($A$2299,Raport1!$B$8:$T$280,5)</f>
        <v>74.5</v>
      </c>
      <c r="F2299" s="83">
        <f>VLOOKUP($A$2299,Raport1!$B$8:$T$280,6)</f>
        <v>74.5</v>
      </c>
      <c r="G2299" s="83">
        <f>VLOOKUP($A$2299,Raport1!$B$8:$T$280,7)</f>
        <v>68.5</v>
      </c>
      <c r="H2299" s="83">
        <f>VLOOKUP($A$2299,Raport1!$B$8:$T$280,8)</f>
        <v>72.5</v>
      </c>
      <c r="I2299" s="83">
        <f>VLOOKUP($A$2299,Raport1!$B$8:$T$280,9)</f>
        <v>77.5</v>
      </c>
      <c r="J2299" s="83">
        <f>VLOOKUP($A$2299,Raport1!$B$8:$T$280,10)</f>
        <v>80</v>
      </c>
      <c r="K2299" s="83">
        <f>VLOOKUP($A$2299,Raport1!$B$8:$T$280,11)</f>
        <v>82</v>
      </c>
      <c r="L2299" s="83">
        <f>VLOOKUP($A$2299,Raport1!$B$8:$T$280,12)</f>
        <v>79</v>
      </c>
      <c r="M2299" s="83">
        <f>VLOOKUP($A$2299,Raport1!$B$8:$T$280,13)</f>
        <v>74.5</v>
      </c>
      <c r="N2299" s="83">
        <f>VLOOKUP($A$2299,Raport1!$B$8:$T$280,14)</f>
        <v>79.5</v>
      </c>
      <c r="O2299" s="83">
        <f>VLOOKUP($A$2299,Raport1!$B$8:$T$280,15)</f>
        <v>72</v>
      </c>
      <c r="P2299" s="83">
        <f>VLOOKUP($A$2299,Raport1!$B$8:$T$280,16)</f>
        <v>75.5</v>
      </c>
      <c r="Q2299" s="83">
        <f>VLOOKUP($A$2299,Raport1!$B$8:$T$280,17)</f>
        <v>78</v>
      </c>
      <c r="R2299" s="83">
        <f>VLOOKUP($A$2299,Raport1!$B$8:$T$280,18)</f>
        <v>74</v>
      </c>
      <c r="S2299" s="80">
        <f t="shared" ref="S2299:S2304" si="1256">SUM(D2299:R2299)</f>
        <v>1138</v>
      </c>
      <c r="T2299" s="80">
        <f t="shared" si="1252"/>
        <v>75.87</v>
      </c>
      <c r="U2299" s="337" t="s">
        <v>203</v>
      </c>
      <c r="V2299" s="340" t="s">
        <v>33</v>
      </c>
    </row>
    <row r="2300" spans="1:22" ht="15" customHeight="1">
      <c r="A2300" s="361"/>
      <c r="B2300" s="26"/>
      <c r="C2300" s="35" t="s">
        <v>35</v>
      </c>
      <c r="D2300" s="84">
        <f>VLOOKUP($A$2299,Raport2!$B$8:$T$280,4)</f>
        <v>78</v>
      </c>
      <c r="E2300" s="84">
        <f>VLOOKUP($A$2299,Raport2!$B$8:$T$280,5)</f>
        <v>76</v>
      </c>
      <c r="F2300" s="84">
        <f>VLOOKUP($A$2299,Raport2!$B$8:$T$280,6)</f>
        <v>73</v>
      </c>
      <c r="G2300" s="84">
        <f>VLOOKUP($A$2299,Raport2!$B$8:$T$280,7)</f>
        <v>73</v>
      </c>
      <c r="H2300" s="84">
        <f>VLOOKUP($A$2299,Raport2!$B$8:$T$280,8)</f>
        <v>83</v>
      </c>
      <c r="I2300" s="84">
        <f>VLOOKUP($A$2299,Raport2!$B$8:$T$280,9)</f>
        <v>79.5</v>
      </c>
      <c r="J2300" s="84">
        <f>VLOOKUP($A$2299,Raport2!$B$8:$T$280,10)</f>
        <v>85</v>
      </c>
      <c r="K2300" s="84">
        <f>VLOOKUP($A$2299,Raport2!$B$8:$T$280,11)</f>
        <v>83</v>
      </c>
      <c r="L2300" s="84">
        <f>VLOOKUP($A$2299,Raport2!$B$8:$T$280,12)</f>
        <v>82</v>
      </c>
      <c r="M2300" s="84">
        <f>VLOOKUP($A$2299,Raport2!$B$8:$T$280,13)</f>
        <v>78</v>
      </c>
      <c r="N2300" s="84">
        <f>VLOOKUP($A$2299,Raport2!$B$8:$T$280,14)</f>
        <v>83.5</v>
      </c>
      <c r="O2300" s="84">
        <f>VLOOKUP($A$2299,Raport2!$B$8:$T$280,15)</f>
        <v>72.5</v>
      </c>
      <c r="P2300" s="84">
        <f>VLOOKUP($A$2299,Raport2!$B$8:$T$280,16)</f>
        <v>76</v>
      </c>
      <c r="Q2300" s="84">
        <f>VLOOKUP($A$2299,Raport2!$B$8:$T$280,17)</f>
        <v>78.5</v>
      </c>
      <c r="R2300" s="84">
        <f>VLOOKUP($A$2299,Raport2!$B$8:$T$280,18)</f>
        <v>76</v>
      </c>
      <c r="S2300" s="38">
        <f t="shared" si="1256"/>
        <v>1177</v>
      </c>
      <c r="T2300" s="38">
        <f t="shared" si="1252"/>
        <v>78.47</v>
      </c>
      <c r="U2300" s="375"/>
      <c r="V2300" s="340"/>
    </row>
    <row r="2301" spans="1:22" ht="15" customHeight="1">
      <c r="A2301" s="361"/>
      <c r="B2301" s="85" t="str">
        <f>VLOOKUP($A$2299,PresensiMIPA!$A$7:$W$360,7)</f>
        <v>MOH. ROMADHON</v>
      </c>
      <c r="C2301" s="35" t="s">
        <v>22</v>
      </c>
      <c r="D2301" s="84">
        <f>VLOOKUP($A$2299,Raport3!$B$8:$T$280,4)</f>
        <v>79</v>
      </c>
      <c r="E2301" s="84">
        <f>VLOOKUP($A$2299,Raport3!$B$8:$T$280,5)</f>
        <v>76</v>
      </c>
      <c r="F2301" s="84">
        <f>VLOOKUP($A$2299,Raport3!$B$8:$T$280,6)</f>
        <v>78.5</v>
      </c>
      <c r="G2301" s="84">
        <f>VLOOKUP($A$2299,Raport3!$B$8:$T$280,7)</f>
        <v>65</v>
      </c>
      <c r="H2301" s="84">
        <f>VLOOKUP($A$2299,Raport3!$B$8:$T$280,8)</f>
        <v>81</v>
      </c>
      <c r="I2301" s="84">
        <f>VLOOKUP($A$2299,Raport3!$B$8:$T$280,9)</f>
        <v>81.5</v>
      </c>
      <c r="J2301" s="84">
        <f>VLOOKUP($A$2299,Raport3!$B$8:$T$280,10)</f>
        <v>79</v>
      </c>
      <c r="K2301" s="84">
        <f>VLOOKUP($A$2299,Raport3!$B$8:$T$280,11)</f>
        <v>85.5</v>
      </c>
      <c r="L2301" s="84">
        <f>VLOOKUP($A$2299,Raport3!$B$8:$T$280,12)</f>
        <v>77.5</v>
      </c>
      <c r="M2301" s="84">
        <f>VLOOKUP($A$2299,Raport3!$B$8:$T$280,13)</f>
        <v>73.5</v>
      </c>
      <c r="N2301" s="84">
        <f>VLOOKUP($A$2299,Raport3!$B$8:$T$280,14)</f>
        <v>85</v>
      </c>
      <c r="O2301" s="84">
        <f>VLOOKUP($A$2299,Raport3!$B$8:$T$280,15)</f>
        <v>84</v>
      </c>
      <c r="P2301" s="84">
        <f>VLOOKUP($A$2299,Raport3!$B$8:$T$280,16)</f>
        <v>75.5</v>
      </c>
      <c r="Q2301" s="84">
        <f>VLOOKUP($A$2299,Raport3!$B$8:$T$280,17)</f>
        <v>84.5</v>
      </c>
      <c r="R2301" s="84">
        <f>VLOOKUP($A$2299,Raport3!$B$8:$T$280,18)</f>
        <v>77.5</v>
      </c>
      <c r="S2301" s="38">
        <f t="shared" si="1256"/>
        <v>1183</v>
      </c>
      <c r="T2301" s="38">
        <f t="shared" si="1252"/>
        <v>78.87</v>
      </c>
      <c r="U2301" s="375"/>
      <c r="V2301" s="340"/>
    </row>
    <row r="2302" spans="1:22" ht="15" customHeight="1">
      <c r="A2302" s="361"/>
      <c r="B2302" s="85"/>
      <c r="C2302" s="35" t="s">
        <v>23</v>
      </c>
      <c r="D2302" s="84">
        <f>VLOOKUP($A$2299,Raport4!$B$8:$T$255,4)</f>
        <v>93</v>
      </c>
      <c r="E2302" s="84">
        <f>VLOOKUP($A$2299,Raport4!$B$8:$T$255,5)</f>
        <v>90</v>
      </c>
      <c r="F2302" s="84">
        <f>VLOOKUP($A$2299,Raport4!$B$8:$T$255,6)</f>
        <v>87</v>
      </c>
      <c r="G2302" s="84">
        <f>VLOOKUP($A$2299,Raport4!$B$8:$T$255,7)</f>
        <v>85.5</v>
      </c>
      <c r="H2302" s="84">
        <f>VLOOKUP($A$2299,Raport4!$B$8:$T$255,8)</f>
        <v>90</v>
      </c>
      <c r="I2302" s="84">
        <f>VLOOKUP($A$2299,Raport4!$B$8:$T$255,9)</f>
        <v>86.5</v>
      </c>
      <c r="J2302" s="84">
        <f>VLOOKUP($A$2299,Raport4!$B$8:$T$255,10)</f>
        <v>92</v>
      </c>
      <c r="K2302" s="84">
        <f>VLOOKUP($A$2299,Raport4!$B$8:$T$255,11)</f>
        <v>85</v>
      </c>
      <c r="L2302" s="84">
        <f>VLOOKUP($A$2299,Raport4!$B$8:$T$255,12)</f>
        <v>86.5</v>
      </c>
      <c r="M2302" s="84">
        <f>VLOOKUP($A$2299,Raport4!$B$8:$T$255,12)</f>
        <v>86.5</v>
      </c>
      <c r="N2302" s="84">
        <f>VLOOKUP($A$2299,Raport4!$B$8:$T$255,14)</f>
        <v>89.5</v>
      </c>
      <c r="O2302" s="84">
        <f>VLOOKUP($A$2299,Raport4!$B$8:$T$255,15)</f>
        <v>87.5</v>
      </c>
      <c r="P2302" s="84">
        <f>VLOOKUP($A$2299,Raport4!$B$8:$T$255,16)</f>
        <v>86</v>
      </c>
      <c r="Q2302" s="84">
        <f>VLOOKUP($A$2299,Raport4!$B$8:$T$255,17)</f>
        <v>89</v>
      </c>
      <c r="R2302" s="84">
        <f>VLOOKUP($A$2299,Raport4!$B$8:$T$255,18)</f>
        <v>87.5</v>
      </c>
      <c r="S2302" s="38">
        <f t="shared" si="1256"/>
        <v>1321.5</v>
      </c>
      <c r="T2302" s="38">
        <f t="shared" si="1252"/>
        <v>88.1</v>
      </c>
      <c r="U2302" s="375"/>
      <c r="V2302" s="340"/>
    </row>
    <row r="2303" spans="1:22" ht="15" customHeight="1">
      <c r="A2303" s="361"/>
      <c r="B2303" s="77" t="str">
        <f>VLOOKUP($A$2299,PresensiMIPA!$A$7:$W$360,4)</f>
        <v>3526010911030009</v>
      </c>
      <c r="C2303" s="35" t="s">
        <v>24</v>
      </c>
      <c r="D2303" s="84">
        <f>VLOOKUP($A$2299,Raport5!$B$8:$T$280,4)</f>
        <v>86</v>
      </c>
      <c r="E2303" s="84">
        <f>VLOOKUP($A$2299,Raport5!$B$8:$T$280,5)</f>
        <v>83</v>
      </c>
      <c r="F2303" s="84">
        <f>VLOOKUP($A$2299,Raport5!$B$8:$T$280,6)</f>
        <v>75</v>
      </c>
      <c r="G2303" s="84">
        <f>VLOOKUP($A$2299,Raport5!$B$8:$T$280,7)</f>
        <v>81</v>
      </c>
      <c r="H2303" s="84">
        <f>VLOOKUP($A$2299,Raport5!$B$8:$T$280,8)</f>
        <v>88</v>
      </c>
      <c r="I2303" s="84">
        <f>VLOOKUP($A$2299,Raport5!$B$8:$T$280,9)</f>
        <v>83.5</v>
      </c>
      <c r="J2303" s="84">
        <f>VLOOKUP($A$2299,Raport5!$B$8:$T$280,10)</f>
        <v>90</v>
      </c>
      <c r="K2303" s="84">
        <f>VLOOKUP($A$2299,Raport5!$B$8:$T$280,11)</f>
        <v>89</v>
      </c>
      <c r="L2303" s="84">
        <f>VLOOKUP($A$2299,Raport5!$B$8:$T$280,12)</f>
        <v>88</v>
      </c>
      <c r="M2303" s="84">
        <f>VLOOKUP($A$2299,Raport5!$B$8:$T$280,13)</f>
        <v>81</v>
      </c>
      <c r="N2303" s="84">
        <f>VLOOKUP($A$2299,Raport5!$B$8:$T$280,14)</f>
        <v>87</v>
      </c>
      <c r="O2303" s="84">
        <f>VLOOKUP($A$2299,Raport5!$B$8:$T$280,15)</f>
        <v>85.5</v>
      </c>
      <c r="P2303" s="84">
        <f>VLOOKUP($A$2299,Raport5!$B$8:$T$280,16)</f>
        <v>71</v>
      </c>
      <c r="Q2303" s="84">
        <f>VLOOKUP($A$2299,Raport5!$B$8:$T$280,17)</f>
        <v>81</v>
      </c>
      <c r="R2303" s="84">
        <f>VLOOKUP($A$2299,Raport5!$B$8:$T$280,18)</f>
        <v>80</v>
      </c>
      <c r="S2303" s="38">
        <f t="shared" si="1256"/>
        <v>1249</v>
      </c>
      <c r="T2303" s="38">
        <f t="shared" si="1252"/>
        <v>83.27</v>
      </c>
      <c r="U2303" s="375"/>
      <c r="V2303" s="340"/>
    </row>
    <row r="2304" spans="1:22" ht="15" customHeight="1">
      <c r="A2304" s="361"/>
      <c r="B2304" s="78">
        <f>VLOOKUP($A$2299,PresensiMIPA!$A$7:$W$360,2)</f>
        <v>12361</v>
      </c>
      <c r="C2304" s="35" t="s">
        <v>67</v>
      </c>
      <c r="D2304" s="84">
        <f>VLOOKUP($A$2299,Raport6!$B$8:$T$280,4)</f>
        <v>91</v>
      </c>
      <c r="E2304" s="84">
        <f>VLOOKUP($A$2299,Raport6!$B$8:$T$280,5)</f>
        <v>86</v>
      </c>
      <c r="F2304" s="84">
        <f>VLOOKUP($A$2299,Raport6!$B$8:$T$280,6)</f>
        <v>78</v>
      </c>
      <c r="G2304" s="84">
        <f>VLOOKUP($A$2299,Raport6!$B$8:$T$280,7)</f>
        <v>84</v>
      </c>
      <c r="H2304" s="84">
        <f>VLOOKUP($A$2299,Raport6!$B$8:$T$280,8)</f>
        <v>89</v>
      </c>
      <c r="I2304" s="84">
        <f>VLOOKUP($A$2299,Raport6!$B$8:$T$280,9)</f>
        <v>84</v>
      </c>
      <c r="J2304" s="84">
        <f>VLOOKUP($A$2299,Raport6!$B$8:$T$280,10)</f>
        <v>94</v>
      </c>
      <c r="K2304" s="84">
        <f>VLOOKUP($A$2299,Raport6!$B$8:$T$280,11)</f>
        <v>94</v>
      </c>
      <c r="L2304" s="84">
        <f>VLOOKUP($A$2299,Raport6!$B$8:$T$280,12)</f>
        <v>89.5</v>
      </c>
      <c r="M2304" s="84">
        <f>VLOOKUP($A$2299,Raport6!$B$8:$T$280,13)</f>
        <v>85</v>
      </c>
      <c r="N2304" s="84">
        <f>VLOOKUP($A$2299,Raport6!$B$8:$T$280,14)</f>
        <v>85</v>
      </c>
      <c r="O2304" s="84">
        <f>VLOOKUP($A$2299,Raport6!$B$8:$T$280,15)</f>
        <v>87</v>
      </c>
      <c r="P2304" s="84">
        <f>VLOOKUP($A$2299,Raport6!$B$8:$T$280,16)</f>
        <v>71</v>
      </c>
      <c r="Q2304" s="84">
        <f>VLOOKUP($A$2299,Raport6!$B$8:$T$280,17)</f>
        <v>84</v>
      </c>
      <c r="R2304" s="84">
        <f>VLOOKUP($A$2299,Raport6!$B$8:$T$280,18)</f>
        <v>81.5</v>
      </c>
      <c r="S2304" s="38">
        <f t="shared" si="1256"/>
        <v>1283</v>
      </c>
      <c r="T2304" s="38">
        <f t="shared" si="1252"/>
        <v>85.53</v>
      </c>
      <c r="U2304" s="375"/>
      <c r="V2304" s="340"/>
    </row>
    <row r="2305" spans="1:22" ht="15" customHeight="1">
      <c r="A2305" s="361"/>
      <c r="B2305" s="78" t="str">
        <f>VLOOKUP($A$2299,PresensiMIPA!$A$7:$W$360,3)</f>
        <v>0039153494</v>
      </c>
      <c r="C2305" s="28" t="s">
        <v>21</v>
      </c>
      <c r="D2305" s="40">
        <f t="shared" ref="D2305:S2305" si="1257">ROUND(((D2299+D2300+D2301+D2302+D2303+D2304)/6),2)</f>
        <v>83.83</v>
      </c>
      <c r="E2305" s="40">
        <f t="shared" si="1257"/>
        <v>80.92</v>
      </c>
      <c r="F2305" s="40">
        <f t="shared" si="1257"/>
        <v>77.67</v>
      </c>
      <c r="G2305" s="40">
        <f t="shared" si="1257"/>
        <v>76.17</v>
      </c>
      <c r="H2305" s="40">
        <f t="shared" si="1257"/>
        <v>83.92</v>
      </c>
      <c r="I2305" s="40">
        <f t="shared" si="1257"/>
        <v>82.08</v>
      </c>
      <c r="J2305" s="40">
        <f t="shared" si="1257"/>
        <v>86.67</v>
      </c>
      <c r="K2305" s="40">
        <f t="shared" si="1257"/>
        <v>86.42</v>
      </c>
      <c r="L2305" s="40">
        <f t="shared" si="1257"/>
        <v>83.75</v>
      </c>
      <c r="M2305" s="40">
        <f t="shared" ref="M2305" si="1258">ROUND(((M2299+M2300+M2301+M2302+M2303+M2304)/6),2)</f>
        <v>79.75</v>
      </c>
      <c r="N2305" s="40">
        <f t="shared" si="1257"/>
        <v>84.92</v>
      </c>
      <c r="O2305" s="40">
        <f t="shared" si="1257"/>
        <v>81.42</v>
      </c>
      <c r="P2305" s="40">
        <f t="shared" si="1257"/>
        <v>75.83</v>
      </c>
      <c r="Q2305" s="40">
        <f t="shared" si="1257"/>
        <v>82.5</v>
      </c>
      <c r="R2305" s="40">
        <f t="shared" si="1257"/>
        <v>79.42</v>
      </c>
      <c r="S2305" s="39">
        <f t="shared" si="1257"/>
        <v>1225.25</v>
      </c>
      <c r="T2305" s="40">
        <f t="shared" si="1252"/>
        <v>81.680000000000007</v>
      </c>
      <c r="U2305" s="375"/>
      <c r="V2305" s="340"/>
    </row>
    <row r="2306" spans="1:22" ht="15" customHeight="1">
      <c r="A2306" s="361"/>
      <c r="B2306" s="78"/>
      <c r="C2306" s="28" t="s">
        <v>206</v>
      </c>
      <c r="D2306" s="79">
        <f>VLOOKUP($A$2299,'Nilai USP'!$B$8:$T$280,4)</f>
        <v>98</v>
      </c>
      <c r="E2306" s="79">
        <f>VLOOKUP($A$2299,'Nilai USP'!$B$8:$T$280,5)</f>
        <v>76.15384615384616</v>
      </c>
      <c r="F2306" s="79">
        <f>VLOOKUP($A$2299,'Nilai USP'!$B$8:$T$280,6)</f>
        <v>86</v>
      </c>
      <c r="G2306" s="79">
        <f>VLOOKUP($A$2299,'Nilai USP'!$B$8:$T$280,7)</f>
        <v>85</v>
      </c>
      <c r="H2306" s="79">
        <f>VLOOKUP($A$2299,'Nilai USP'!$B$8:$T$280,8)</f>
        <v>84</v>
      </c>
      <c r="I2306" s="79">
        <f>VLOOKUP($A$2299,'Nilai USP'!$B$8:$T$280,9)</f>
        <v>97</v>
      </c>
      <c r="J2306" s="79">
        <f>VLOOKUP($A$2299,'Nilai USP'!$B$8:$T$280,10)</f>
        <v>92</v>
      </c>
      <c r="K2306" s="79">
        <f>VLOOKUP($A$2299,'Nilai USP'!$B$8:$T$280,11)</f>
        <v>87</v>
      </c>
      <c r="L2306" s="79">
        <f>VLOOKUP($A$2299,'Nilai USP'!$B$8:$T$280,12)</f>
        <v>88</v>
      </c>
      <c r="M2306" s="79">
        <f>VLOOKUP($A$2299,'Nilai USP'!$B$8:$T$280,13)</f>
        <v>87.64705882352942</v>
      </c>
      <c r="N2306" s="79">
        <f>VLOOKUP($A$2299,'Nilai USP'!$B$8:$T$280,14)</f>
        <v>87</v>
      </c>
      <c r="O2306" s="79">
        <f>VLOOKUP($A$2299,'Nilai USP'!$B$8:$T$280,15)</f>
        <v>84</v>
      </c>
      <c r="P2306" s="79">
        <f>VLOOKUP($A$2299,'Nilai USP'!$B$8:$T$280,16)</f>
        <v>84</v>
      </c>
      <c r="Q2306" s="79">
        <f>VLOOKUP($A$2299,'Nilai USP'!$B$8:$T$280,17)</f>
        <v>77</v>
      </c>
      <c r="R2306" s="79">
        <f>VLOOKUP($A$2299,'Nilai USP'!$B$8:$T$280,18)</f>
        <v>77</v>
      </c>
      <c r="S2306" s="38">
        <f>SUM(D2306:R2306)</f>
        <v>1289.8009049773755</v>
      </c>
      <c r="T2306" s="38">
        <f t="shared" si="1252"/>
        <v>85.99</v>
      </c>
      <c r="U2306" s="375"/>
      <c r="V2306" s="340"/>
    </row>
    <row r="2307" spans="1:22" ht="15" customHeight="1" thickBot="1">
      <c r="A2307" s="362"/>
      <c r="B2307" s="29"/>
      <c r="C2307" s="37" t="s">
        <v>205</v>
      </c>
      <c r="D2307" s="41">
        <f t="shared" ref="D2307:R2307" si="1259">ROUND((D2305*$V$6+D2306*$V$7),0)</f>
        <v>91</v>
      </c>
      <c r="E2307" s="41">
        <f t="shared" si="1259"/>
        <v>79</v>
      </c>
      <c r="F2307" s="41">
        <f t="shared" si="1259"/>
        <v>82</v>
      </c>
      <c r="G2307" s="41">
        <f t="shared" si="1259"/>
        <v>81</v>
      </c>
      <c r="H2307" s="41">
        <f t="shared" si="1259"/>
        <v>84</v>
      </c>
      <c r="I2307" s="41">
        <f t="shared" si="1259"/>
        <v>90</v>
      </c>
      <c r="J2307" s="41">
        <f t="shared" si="1259"/>
        <v>89</v>
      </c>
      <c r="K2307" s="41">
        <f t="shared" si="1259"/>
        <v>87</v>
      </c>
      <c r="L2307" s="41">
        <f t="shared" si="1259"/>
        <v>86</v>
      </c>
      <c r="M2307" s="41">
        <f t="shared" si="1259"/>
        <v>84</v>
      </c>
      <c r="N2307" s="41">
        <f t="shared" si="1259"/>
        <v>86</v>
      </c>
      <c r="O2307" s="41">
        <f t="shared" si="1259"/>
        <v>83</v>
      </c>
      <c r="P2307" s="41">
        <f t="shared" si="1259"/>
        <v>80</v>
      </c>
      <c r="Q2307" s="41">
        <f t="shared" si="1259"/>
        <v>80</v>
      </c>
      <c r="R2307" s="41">
        <f t="shared" si="1259"/>
        <v>78</v>
      </c>
      <c r="S2307" s="41">
        <f>SUM(D2307:R2307)</f>
        <v>1260</v>
      </c>
      <c r="T2307" s="41">
        <f t="shared" si="1252"/>
        <v>84</v>
      </c>
      <c r="U2307" s="376"/>
      <c r="V2307" s="341"/>
    </row>
    <row r="2308" spans="1:22" ht="15" customHeight="1" thickTop="1">
      <c r="A2308" s="377">
        <v>256</v>
      </c>
      <c r="B2308" s="26"/>
      <c r="C2308" s="34" t="s">
        <v>34</v>
      </c>
      <c r="D2308" s="83">
        <f>VLOOKUP($A$2308,Raport1!$B$8:$T$280,4)</f>
        <v>79</v>
      </c>
      <c r="E2308" s="83">
        <f>VLOOKUP($A$2308,Raport1!$B$8:$T$280,5)</f>
        <v>83</v>
      </c>
      <c r="F2308" s="83">
        <f>VLOOKUP($A$2308,Raport1!$B$8:$T$280,6)</f>
        <v>80.5</v>
      </c>
      <c r="G2308" s="83">
        <f>VLOOKUP($A$2308,Raport1!$B$8:$T$280,7)</f>
        <v>74</v>
      </c>
      <c r="H2308" s="83">
        <f>VLOOKUP($A$2308,Raport1!$B$8:$T$280,8)</f>
        <v>76</v>
      </c>
      <c r="I2308" s="83">
        <f>VLOOKUP($A$2308,Raport1!$B$8:$T$280,9)</f>
        <v>78</v>
      </c>
      <c r="J2308" s="83">
        <f>VLOOKUP($A$2308,Raport1!$B$8:$T$280,10)</f>
        <v>87</v>
      </c>
      <c r="K2308" s="83">
        <f>VLOOKUP($A$2308,Raport1!$B$8:$T$280,11)</f>
        <v>80.5</v>
      </c>
      <c r="L2308" s="83">
        <f>VLOOKUP($A$2308,Raport1!$B$8:$T$280,12)</f>
        <v>83</v>
      </c>
      <c r="M2308" s="83">
        <f>VLOOKUP($A$2308,Raport1!$B$8:$T$280,13)</f>
        <v>82</v>
      </c>
      <c r="N2308" s="83">
        <f>VLOOKUP($A$2308,Raport1!$B$8:$T$280,14)</f>
        <v>81</v>
      </c>
      <c r="O2308" s="83">
        <f>VLOOKUP($A$2308,Raport1!$B$8:$T$280,15)</f>
        <v>81.5</v>
      </c>
      <c r="P2308" s="83">
        <f>VLOOKUP($A$2308,Raport1!$B$8:$T$280,16)</f>
        <v>79</v>
      </c>
      <c r="Q2308" s="83">
        <f>VLOOKUP($A$2308,Raport1!$B$8:$T$280,17)</f>
        <v>81</v>
      </c>
      <c r="R2308" s="83">
        <f>VLOOKUP($A$2308,Raport1!$B$8:$T$280,18)</f>
        <v>78</v>
      </c>
      <c r="S2308" s="80">
        <f t="shared" ref="S2308:S2313" si="1260">SUM(D2308:R2308)</f>
        <v>1203.5</v>
      </c>
      <c r="T2308" s="80">
        <f t="shared" si="1252"/>
        <v>80.23</v>
      </c>
      <c r="U2308" s="337" t="s">
        <v>203</v>
      </c>
      <c r="V2308" s="340" t="s">
        <v>33</v>
      </c>
    </row>
    <row r="2309" spans="1:22" ht="15" customHeight="1">
      <c r="A2309" s="361"/>
      <c r="B2309" s="26"/>
      <c r="C2309" s="35" t="s">
        <v>35</v>
      </c>
      <c r="D2309" s="84">
        <f>VLOOKUP($A$2308,Raport2!$B$8:$T$280,4)</f>
        <v>80.5</v>
      </c>
      <c r="E2309" s="84">
        <f>VLOOKUP($A$2308,Raport2!$B$8:$T$280,5)</f>
        <v>83.5</v>
      </c>
      <c r="F2309" s="84">
        <f>VLOOKUP($A$2308,Raport2!$B$8:$T$280,6)</f>
        <v>81.5</v>
      </c>
      <c r="G2309" s="84">
        <f>VLOOKUP($A$2308,Raport2!$B$8:$T$280,7)</f>
        <v>79.5</v>
      </c>
      <c r="H2309" s="84">
        <f>VLOOKUP($A$2308,Raport2!$B$8:$T$280,8)</f>
        <v>81</v>
      </c>
      <c r="I2309" s="84">
        <f>VLOOKUP($A$2308,Raport2!$B$8:$T$280,9)</f>
        <v>84.5</v>
      </c>
      <c r="J2309" s="84">
        <f>VLOOKUP($A$2308,Raport2!$B$8:$T$280,10)</f>
        <v>88</v>
      </c>
      <c r="K2309" s="84">
        <f>VLOOKUP($A$2308,Raport2!$B$8:$T$280,11)</f>
        <v>82.5</v>
      </c>
      <c r="L2309" s="84">
        <f>VLOOKUP($A$2308,Raport2!$B$8:$T$280,12)</f>
        <v>84</v>
      </c>
      <c r="M2309" s="84">
        <f>VLOOKUP($A$2308,Raport2!$B$8:$T$280,13)</f>
        <v>87</v>
      </c>
      <c r="N2309" s="84">
        <f>VLOOKUP($A$2308,Raport2!$B$8:$T$280,14)</f>
        <v>88</v>
      </c>
      <c r="O2309" s="84">
        <f>VLOOKUP($A$2308,Raport2!$B$8:$T$280,15)</f>
        <v>81.5</v>
      </c>
      <c r="P2309" s="84">
        <f>VLOOKUP($A$2308,Raport2!$B$8:$T$280,16)</f>
        <v>81</v>
      </c>
      <c r="Q2309" s="84">
        <f>VLOOKUP($A$2308,Raport2!$B$8:$T$280,17)</f>
        <v>83</v>
      </c>
      <c r="R2309" s="84">
        <f>VLOOKUP($A$2308,Raport2!$B$8:$T$280,18)</f>
        <v>85</v>
      </c>
      <c r="S2309" s="38">
        <f t="shared" si="1260"/>
        <v>1250.5</v>
      </c>
      <c r="T2309" s="38">
        <f t="shared" si="1252"/>
        <v>83.37</v>
      </c>
      <c r="U2309" s="375"/>
      <c r="V2309" s="340"/>
    </row>
    <row r="2310" spans="1:22" ht="15" customHeight="1">
      <c r="A2310" s="361"/>
      <c r="B2310" s="85" t="str">
        <f>VLOOKUP($A$2308,PresensiMIPA!$A$7:$W$360,7)</f>
        <v>NADYA WULANDARI</v>
      </c>
      <c r="C2310" s="35" t="s">
        <v>22</v>
      </c>
      <c r="D2310" s="84">
        <f>VLOOKUP($A$2308,Raport3!$B$8:$T$280,4)</f>
        <v>83.5</v>
      </c>
      <c r="E2310" s="84">
        <f>VLOOKUP($A$2308,Raport3!$B$8:$T$280,5)</f>
        <v>85.5</v>
      </c>
      <c r="F2310" s="84">
        <f>VLOOKUP($A$2308,Raport3!$B$8:$T$280,6)</f>
        <v>85</v>
      </c>
      <c r="G2310" s="84">
        <f>VLOOKUP($A$2308,Raport3!$B$8:$T$280,7)</f>
        <v>78.5</v>
      </c>
      <c r="H2310" s="84">
        <f>VLOOKUP($A$2308,Raport3!$B$8:$T$280,8)</f>
        <v>89.5</v>
      </c>
      <c r="I2310" s="84">
        <f>VLOOKUP($A$2308,Raport3!$B$8:$T$280,9)</f>
        <v>86.5</v>
      </c>
      <c r="J2310" s="84">
        <f>VLOOKUP($A$2308,Raport3!$B$8:$T$280,10)</f>
        <v>89.5</v>
      </c>
      <c r="K2310" s="84">
        <f>VLOOKUP($A$2308,Raport3!$B$8:$T$280,11)</f>
        <v>86.5</v>
      </c>
      <c r="L2310" s="84">
        <f>VLOOKUP($A$2308,Raport3!$B$8:$T$280,12)</f>
        <v>82</v>
      </c>
      <c r="M2310" s="84">
        <f>VLOOKUP($A$2308,Raport3!$B$8:$T$280,13)</f>
        <v>91.5</v>
      </c>
      <c r="N2310" s="84">
        <f>VLOOKUP($A$2308,Raport3!$B$8:$T$280,14)</f>
        <v>88</v>
      </c>
      <c r="O2310" s="84">
        <f>VLOOKUP($A$2308,Raport3!$B$8:$T$280,15)</f>
        <v>85</v>
      </c>
      <c r="P2310" s="84">
        <f>VLOOKUP($A$2308,Raport3!$B$8:$T$280,16)</f>
        <v>83</v>
      </c>
      <c r="Q2310" s="84">
        <f>VLOOKUP($A$2308,Raport3!$B$8:$T$280,17)</f>
        <v>81.5</v>
      </c>
      <c r="R2310" s="84">
        <f>VLOOKUP($A$2308,Raport3!$B$8:$T$280,18)</f>
        <v>85.5</v>
      </c>
      <c r="S2310" s="38">
        <f t="shared" si="1260"/>
        <v>1281</v>
      </c>
      <c r="T2310" s="38">
        <f t="shared" si="1252"/>
        <v>85.4</v>
      </c>
      <c r="U2310" s="375"/>
      <c r="V2310" s="340"/>
    </row>
    <row r="2311" spans="1:22" ht="15" customHeight="1">
      <c r="A2311" s="361"/>
      <c r="B2311" s="85"/>
      <c r="C2311" s="35" t="s">
        <v>23</v>
      </c>
      <c r="D2311" s="84">
        <f>VLOOKUP($A$2308,Raport4!$B$8:$T$255,4)</f>
        <v>93</v>
      </c>
      <c r="E2311" s="84">
        <f>VLOOKUP($A$2308,Raport4!$B$8:$T$255,5)</f>
        <v>90</v>
      </c>
      <c r="F2311" s="84">
        <f>VLOOKUP($A$2308,Raport4!$B$8:$T$255,6)</f>
        <v>87</v>
      </c>
      <c r="G2311" s="84">
        <f>VLOOKUP($A$2308,Raport4!$B$8:$T$255,7)</f>
        <v>85.5</v>
      </c>
      <c r="H2311" s="84">
        <f>VLOOKUP($A$2308,Raport4!$B$8:$T$255,8)</f>
        <v>90</v>
      </c>
      <c r="I2311" s="84">
        <f>VLOOKUP($A$2308,Raport4!$B$8:$T$255,9)</f>
        <v>86.5</v>
      </c>
      <c r="J2311" s="84">
        <f>VLOOKUP($A$2308,Raport4!$B$8:$T$255,10)</f>
        <v>92</v>
      </c>
      <c r="K2311" s="84">
        <f>VLOOKUP($A$2308,Raport4!$B$8:$T$255,11)</f>
        <v>85</v>
      </c>
      <c r="L2311" s="84">
        <f>VLOOKUP($A$2308,Raport4!$B$8:$T$255,12)</f>
        <v>86.5</v>
      </c>
      <c r="M2311" s="84">
        <f>VLOOKUP($A$2308,Raport4!$B$8:$T$255,12)</f>
        <v>86.5</v>
      </c>
      <c r="N2311" s="84">
        <f>VLOOKUP($A$2308,Raport4!$B$8:$T$255,14)</f>
        <v>89.5</v>
      </c>
      <c r="O2311" s="84">
        <f>VLOOKUP($A$2308,Raport4!$B$8:$T$255,15)</f>
        <v>87.5</v>
      </c>
      <c r="P2311" s="84">
        <f>VLOOKUP($A$2308,Raport4!$B$8:$T$255,16)</f>
        <v>86</v>
      </c>
      <c r="Q2311" s="84">
        <f>VLOOKUP($A$2308,Raport4!$B$8:$T$255,17)</f>
        <v>89</v>
      </c>
      <c r="R2311" s="84">
        <f>VLOOKUP($A$2308,Raport4!$B$8:$T$255,18)</f>
        <v>87.5</v>
      </c>
      <c r="S2311" s="38">
        <f t="shared" si="1260"/>
        <v>1321.5</v>
      </c>
      <c r="T2311" s="38">
        <f t="shared" si="1252"/>
        <v>88.1</v>
      </c>
      <c r="U2311" s="375"/>
      <c r="V2311" s="340"/>
    </row>
    <row r="2312" spans="1:22" ht="15" customHeight="1">
      <c r="A2312" s="361"/>
      <c r="B2312" s="77" t="str">
        <f>VLOOKUP($A$2308,PresensiMIPA!$A$7:$W$360,4)</f>
        <v>3526015404030003</v>
      </c>
      <c r="C2312" s="35" t="s">
        <v>24</v>
      </c>
      <c r="D2312" s="84">
        <f>VLOOKUP($A$2308,Raport5!$B$8:$T$280,4)</f>
        <v>88</v>
      </c>
      <c r="E2312" s="84">
        <f>VLOOKUP($A$2308,Raport5!$B$8:$T$280,5)</f>
        <v>91</v>
      </c>
      <c r="F2312" s="84">
        <f>VLOOKUP($A$2308,Raport5!$B$8:$T$280,6)</f>
        <v>84</v>
      </c>
      <c r="G2312" s="84">
        <f>VLOOKUP($A$2308,Raport5!$B$8:$T$280,7)</f>
        <v>86</v>
      </c>
      <c r="H2312" s="84">
        <f>VLOOKUP($A$2308,Raport5!$B$8:$T$280,8)</f>
        <v>92</v>
      </c>
      <c r="I2312" s="84">
        <f>VLOOKUP($A$2308,Raport5!$B$8:$T$280,9)</f>
        <v>88</v>
      </c>
      <c r="J2312" s="84">
        <f>VLOOKUP($A$2308,Raport5!$B$8:$T$280,10)</f>
        <v>95.5</v>
      </c>
      <c r="K2312" s="84">
        <f>VLOOKUP($A$2308,Raport5!$B$8:$T$280,11)</f>
        <v>87</v>
      </c>
      <c r="L2312" s="84">
        <f>VLOOKUP($A$2308,Raport5!$B$8:$T$280,12)</f>
        <v>90</v>
      </c>
      <c r="M2312" s="84">
        <f>VLOOKUP($A$2308,Raport5!$B$8:$T$280,13)</f>
        <v>92</v>
      </c>
      <c r="N2312" s="84">
        <f>VLOOKUP($A$2308,Raport5!$B$8:$T$280,14)</f>
        <v>88.5</v>
      </c>
      <c r="O2312" s="84">
        <f>VLOOKUP($A$2308,Raport5!$B$8:$T$280,15)</f>
        <v>90.5</v>
      </c>
      <c r="P2312" s="84">
        <f>VLOOKUP($A$2308,Raport5!$B$8:$T$280,16)</f>
        <v>85.5</v>
      </c>
      <c r="Q2312" s="84">
        <f>VLOOKUP($A$2308,Raport5!$B$8:$T$280,17)</f>
        <v>89</v>
      </c>
      <c r="R2312" s="84">
        <f>VLOOKUP($A$2308,Raport5!$B$8:$T$280,18)</f>
        <v>87.5</v>
      </c>
      <c r="S2312" s="38">
        <f t="shared" si="1260"/>
        <v>1334.5</v>
      </c>
      <c r="T2312" s="38">
        <f t="shared" si="1252"/>
        <v>88.97</v>
      </c>
      <c r="U2312" s="375"/>
      <c r="V2312" s="340"/>
    </row>
    <row r="2313" spans="1:22" ht="15" customHeight="1">
      <c r="A2313" s="361"/>
      <c r="B2313" s="78">
        <f>VLOOKUP($A$2308,PresensiMIPA!$A$7:$W$360,2)</f>
        <v>12394</v>
      </c>
      <c r="C2313" s="35" t="s">
        <v>67</v>
      </c>
      <c r="D2313" s="84">
        <f>VLOOKUP($A$2308,Raport6!$B$8:$T$280,4)</f>
        <v>93</v>
      </c>
      <c r="E2313" s="84">
        <f>VLOOKUP($A$2308,Raport6!$B$8:$T$280,5)</f>
        <v>93.5</v>
      </c>
      <c r="F2313" s="84">
        <f>VLOOKUP($A$2308,Raport6!$B$8:$T$280,6)</f>
        <v>90</v>
      </c>
      <c r="G2313" s="84">
        <f>VLOOKUP($A$2308,Raport6!$B$8:$T$280,7)</f>
        <v>88.5</v>
      </c>
      <c r="H2313" s="84">
        <f>VLOOKUP($A$2308,Raport6!$B$8:$T$280,8)</f>
        <v>92.5</v>
      </c>
      <c r="I2313" s="84">
        <f>VLOOKUP($A$2308,Raport6!$B$8:$T$280,9)</f>
        <v>88</v>
      </c>
      <c r="J2313" s="84">
        <f>VLOOKUP($A$2308,Raport6!$B$8:$T$280,10)</f>
        <v>97.5</v>
      </c>
      <c r="K2313" s="84">
        <f>VLOOKUP($A$2308,Raport6!$B$8:$T$280,11)</f>
        <v>90</v>
      </c>
      <c r="L2313" s="84">
        <f>VLOOKUP($A$2308,Raport6!$B$8:$T$280,12)</f>
        <v>91</v>
      </c>
      <c r="M2313" s="84">
        <f>VLOOKUP($A$2308,Raport6!$B$8:$T$280,13)</f>
        <v>96</v>
      </c>
      <c r="N2313" s="84">
        <f>VLOOKUP($A$2308,Raport6!$B$8:$T$280,14)</f>
        <v>86.5</v>
      </c>
      <c r="O2313" s="84">
        <f>VLOOKUP($A$2308,Raport6!$B$8:$T$280,15)</f>
        <v>90</v>
      </c>
      <c r="P2313" s="84">
        <f>VLOOKUP($A$2308,Raport6!$B$8:$T$280,16)</f>
        <v>90</v>
      </c>
      <c r="Q2313" s="84">
        <f>VLOOKUP($A$2308,Raport6!$B$8:$T$280,17)</f>
        <v>92</v>
      </c>
      <c r="R2313" s="84">
        <f>VLOOKUP($A$2308,Raport6!$B$8:$T$280,18)</f>
        <v>88</v>
      </c>
      <c r="S2313" s="38">
        <f t="shared" si="1260"/>
        <v>1366.5</v>
      </c>
      <c r="T2313" s="38">
        <f t="shared" si="1252"/>
        <v>91.1</v>
      </c>
      <c r="U2313" s="375"/>
      <c r="V2313" s="340"/>
    </row>
    <row r="2314" spans="1:22" ht="15" customHeight="1">
      <c r="A2314" s="361"/>
      <c r="B2314" s="78" t="str">
        <f>VLOOKUP($A$2308,PresensiMIPA!$A$7:$W$360,3)</f>
        <v>0036390641</v>
      </c>
      <c r="C2314" s="28" t="s">
        <v>21</v>
      </c>
      <c r="D2314" s="40">
        <f t="shared" ref="D2314:S2314" si="1261">ROUND(((D2308+D2309+D2310+D2311+D2312+D2313)/6),2)</f>
        <v>86.17</v>
      </c>
      <c r="E2314" s="40">
        <f t="shared" si="1261"/>
        <v>87.75</v>
      </c>
      <c r="F2314" s="40">
        <f t="shared" si="1261"/>
        <v>84.67</v>
      </c>
      <c r="G2314" s="40">
        <f t="shared" si="1261"/>
        <v>82</v>
      </c>
      <c r="H2314" s="40">
        <f t="shared" si="1261"/>
        <v>86.83</v>
      </c>
      <c r="I2314" s="40">
        <f t="shared" si="1261"/>
        <v>85.25</v>
      </c>
      <c r="J2314" s="40">
        <f t="shared" si="1261"/>
        <v>91.58</v>
      </c>
      <c r="K2314" s="40">
        <f t="shared" si="1261"/>
        <v>85.25</v>
      </c>
      <c r="L2314" s="40">
        <f t="shared" si="1261"/>
        <v>86.08</v>
      </c>
      <c r="M2314" s="40">
        <f t="shared" ref="M2314" si="1262">ROUND(((M2308+M2309+M2310+M2311+M2312+M2313)/6),2)</f>
        <v>89.17</v>
      </c>
      <c r="N2314" s="40">
        <f t="shared" si="1261"/>
        <v>86.92</v>
      </c>
      <c r="O2314" s="40">
        <f t="shared" si="1261"/>
        <v>86</v>
      </c>
      <c r="P2314" s="40">
        <f t="shared" si="1261"/>
        <v>84.08</v>
      </c>
      <c r="Q2314" s="40">
        <f t="shared" si="1261"/>
        <v>85.92</v>
      </c>
      <c r="R2314" s="40">
        <f t="shared" si="1261"/>
        <v>85.25</v>
      </c>
      <c r="S2314" s="39">
        <f t="shared" si="1261"/>
        <v>1292.92</v>
      </c>
      <c r="T2314" s="40">
        <f t="shared" si="1252"/>
        <v>86.19</v>
      </c>
      <c r="U2314" s="375"/>
      <c r="V2314" s="340"/>
    </row>
    <row r="2315" spans="1:22" ht="15" customHeight="1">
      <c r="A2315" s="361"/>
      <c r="B2315" s="78"/>
      <c r="C2315" s="28" t="s">
        <v>206</v>
      </c>
      <c r="D2315" s="79">
        <f>VLOOKUP($A$2308,'Nilai USP'!$B$8:$T$280,4)</f>
        <v>98</v>
      </c>
      <c r="E2315" s="79">
        <f>VLOOKUP($A$2308,'Nilai USP'!$B$8:$T$280,5)</f>
        <v>87.692307692307693</v>
      </c>
      <c r="F2315" s="79">
        <f>VLOOKUP($A$2308,'Nilai USP'!$B$8:$T$280,6)</f>
        <v>92</v>
      </c>
      <c r="G2315" s="79">
        <f>VLOOKUP($A$2308,'Nilai USP'!$B$8:$T$280,7)</f>
        <v>88</v>
      </c>
      <c r="H2315" s="79">
        <f>VLOOKUP($A$2308,'Nilai USP'!$B$8:$T$280,8)</f>
        <v>88</v>
      </c>
      <c r="I2315" s="79">
        <f>VLOOKUP($A$2308,'Nilai USP'!$B$8:$T$280,9)</f>
        <v>92</v>
      </c>
      <c r="J2315" s="79">
        <f>VLOOKUP($A$2308,'Nilai USP'!$B$8:$T$280,10)</f>
        <v>96</v>
      </c>
      <c r="K2315" s="79">
        <f>VLOOKUP($A$2308,'Nilai USP'!$B$8:$T$280,11)</f>
        <v>96</v>
      </c>
      <c r="L2315" s="79">
        <f>VLOOKUP($A$2308,'Nilai USP'!$B$8:$T$280,12)</f>
        <v>87</v>
      </c>
      <c r="M2315" s="79">
        <f>VLOOKUP($A$2308,'Nilai USP'!$B$8:$T$280,13)</f>
        <v>95.588235294117652</v>
      </c>
      <c r="N2315" s="79">
        <f>VLOOKUP($A$2308,'Nilai USP'!$B$8:$T$280,14)</f>
        <v>92</v>
      </c>
      <c r="O2315" s="79">
        <f>VLOOKUP($A$2308,'Nilai USP'!$B$8:$T$280,15)</f>
        <v>90</v>
      </c>
      <c r="P2315" s="79">
        <f>VLOOKUP($A$2308,'Nilai USP'!$B$8:$T$280,16)</f>
        <v>90</v>
      </c>
      <c r="Q2315" s="79">
        <f>VLOOKUP($A$2308,'Nilai USP'!$B$8:$T$280,17)</f>
        <v>86</v>
      </c>
      <c r="R2315" s="79">
        <f>VLOOKUP($A$2308,'Nilai USP'!$B$8:$T$280,18)</f>
        <v>89</v>
      </c>
      <c r="S2315" s="38">
        <f>SUM(D2315:R2315)</f>
        <v>1367.2805429864252</v>
      </c>
      <c r="T2315" s="38">
        <f t="shared" si="1252"/>
        <v>91.15</v>
      </c>
      <c r="U2315" s="375"/>
      <c r="V2315" s="340"/>
    </row>
    <row r="2316" spans="1:22" ht="15" customHeight="1" thickBot="1">
      <c r="A2316" s="362"/>
      <c r="B2316" s="29"/>
      <c r="C2316" s="37" t="s">
        <v>205</v>
      </c>
      <c r="D2316" s="41">
        <f t="shared" ref="D2316:R2316" si="1263">ROUND((D2314*$V$6+D2315*$V$7),0)</f>
        <v>92</v>
      </c>
      <c r="E2316" s="41">
        <f t="shared" si="1263"/>
        <v>88</v>
      </c>
      <c r="F2316" s="41">
        <f t="shared" si="1263"/>
        <v>88</v>
      </c>
      <c r="G2316" s="41">
        <f t="shared" si="1263"/>
        <v>85</v>
      </c>
      <c r="H2316" s="41">
        <f t="shared" si="1263"/>
        <v>87</v>
      </c>
      <c r="I2316" s="41">
        <f t="shared" si="1263"/>
        <v>89</v>
      </c>
      <c r="J2316" s="41">
        <f t="shared" si="1263"/>
        <v>94</v>
      </c>
      <c r="K2316" s="41">
        <f t="shared" si="1263"/>
        <v>91</v>
      </c>
      <c r="L2316" s="41">
        <f t="shared" si="1263"/>
        <v>87</v>
      </c>
      <c r="M2316" s="41">
        <f t="shared" si="1263"/>
        <v>92</v>
      </c>
      <c r="N2316" s="41">
        <f t="shared" si="1263"/>
        <v>89</v>
      </c>
      <c r="O2316" s="41">
        <f t="shared" si="1263"/>
        <v>88</v>
      </c>
      <c r="P2316" s="41">
        <f t="shared" si="1263"/>
        <v>87</v>
      </c>
      <c r="Q2316" s="41">
        <f t="shared" si="1263"/>
        <v>86</v>
      </c>
      <c r="R2316" s="41">
        <f t="shared" si="1263"/>
        <v>87</v>
      </c>
      <c r="S2316" s="41">
        <f>SUM(D2316:R2316)</f>
        <v>1330</v>
      </c>
      <c r="T2316" s="41">
        <f t="shared" si="1252"/>
        <v>88.67</v>
      </c>
      <c r="U2316" s="376"/>
      <c r="V2316" s="341"/>
    </row>
    <row r="2317" spans="1:22" ht="15" customHeight="1" thickTop="1">
      <c r="A2317" s="377">
        <v>257</v>
      </c>
      <c r="B2317" s="26"/>
      <c r="C2317" s="34" t="s">
        <v>34</v>
      </c>
      <c r="D2317" s="83">
        <f>VLOOKUP($A$2317,Raport1!$B$8:$T$280,4)</f>
        <v>80</v>
      </c>
      <c r="E2317" s="83">
        <f>VLOOKUP($A$2317,Raport1!$B$8:$T$280,5)</f>
        <v>81.5</v>
      </c>
      <c r="F2317" s="83">
        <f>VLOOKUP($A$2317,Raport1!$B$8:$T$280,6)</f>
        <v>81</v>
      </c>
      <c r="G2317" s="83">
        <f>VLOOKUP($A$2317,Raport1!$B$8:$T$280,7)</f>
        <v>73.5</v>
      </c>
      <c r="H2317" s="83">
        <f>VLOOKUP($A$2317,Raport1!$B$8:$T$280,8)</f>
        <v>75.5</v>
      </c>
      <c r="I2317" s="83">
        <f>VLOOKUP($A$2317,Raport1!$B$8:$T$280,9)</f>
        <v>80</v>
      </c>
      <c r="J2317" s="83">
        <f>VLOOKUP($A$2317,Raport1!$B$8:$T$280,10)</f>
        <v>84</v>
      </c>
      <c r="K2317" s="83">
        <f>VLOOKUP($A$2317,Raport1!$B$8:$T$280,11)</f>
        <v>81.5</v>
      </c>
      <c r="L2317" s="83">
        <f>VLOOKUP($A$2317,Raport1!$B$8:$T$280,12)</f>
        <v>80.5</v>
      </c>
      <c r="M2317" s="83">
        <f>VLOOKUP($A$2317,Raport1!$B$8:$T$280,13)</f>
        <v>81</v>
      </c>
      <c r="N2317" s="83">
        <f>VLOOKUP($A$2317,Raport1!$B$8:$T$280,14)</f>
        <v>75</v>
      </c>
      <c r="O2317" s="83">
        <f>VLOOKUP($A$2317,Raport1!$B$8:$T$280,15)</f>
        <v>80</v>
      </c>
      <c r="P2317" s="83">
        <f>VLOOKUP($A$2317,Raport1!$B$8:$T$280,16)</f>
        <v>80</v>
      </c>
      <c r="Q2317" s="83">
        <f>VLOOKUP($A$2317,Raport1!$B$8:$T$280,17)</f>
        <v>78</v>
      </c>
      <c r="R2317" s="83">
        <f>VLOOKUP($A$2317,Raport1!$B$8:$T$280,18)</f>
        <v>76.5</v>
      </c>
      <c r="S2317" s="80">
        <f t="shared" ref="S2317:S2322" si="1264">SUM(D2317:R2317)</f>
        <v>1188</v>
      </c>
      <c r="T2317" s="80">
        <f t="shared" ref="T2317:T2325" si="1265">ROUND(S2317/COUNT(D2317:R2317),2)</f>
        <v>79.2</v>
      </c>
      <c r="U2317" s="337" t="s">
        <v>203</v>
      </c>
      <c r="V2317" s="340" t="s">
        <v>33</v>
      </c>
    </row>
    <row r="2318" spans="1:22" ht="15" customHeight="1">
      <c r="A2318" s="361"/>
      <c r="B2318" s="26"/>
      <c r="C2318" s="35" t="s">
        <v>35</v>
      </c>
      <c r="D2318" s="84">
        <f>VLOOKUP($A$2317,Raport2!$B$8:$T$280,4)</f>
        <v>82</v>
      </c>
      <c r="E2318" s="84">
        <f>VLOOKUP($A$2317,Raport2!$B$8:$T$280,5)</f>
        <v>82.5</v>
      </c>
      <c r="F2318" s="84">
        <f>VLOOKUP($A$2317,Raport2!$B$8:$T$280,6)</f>
        <v>82</v>
      </c>
      <c r="G2318" s="84">
        <f>VLOOKUP($A$2317,Raport2!$B$8:$T$280,7)</f>
        <v>80</v>
      </c>
      <c r="H2318" s="84">
        <f>VLOOKUP($A$2317,Raport2!$B$8:$T$280,8)</f>
        <v>81</v>
      </c>
      <c r="I2318" s="84">
        <f>VLOOKUP($A$2317,Raport2!$B$8:$T$280,9)</f>
        <v>82.5</v>
      </c>
      <c r="J2318" s="84">
        <f>VLOOKUP($A$2317,Raport2!$B$8:$T$280,10)</f>
        <v>88</v>
      </c>
      <c r="K2318" s="84">
        <f>VLOOKUP($A$2317,Raport2!$B$8:$T$280,11)</f>
        <v>82.5</v>
      </c>
      <c r="L2318" s="84">
        <f>VLOOKUP($A$2317,Raport2!$B$8:$T$280,12)</f>
        <v>84</v>
      </c>
      <c r="M2318" s="84">
        <f>VLOOKUP($A$2317,Raport2!$B$8:$T$280,13)</f>
        <v>87</v>
      </c>
      <c r="N2318" s="84">
        <f>VLOOKUP($A$2317,Raport2!$B$8:$T$280,14)</f>
        <v>84.5</v>
      </c>
      <c r="O2318" s="84">
        <f>VLOOKUP($A$2317,Raport2!$B$8:$T$280,15)</f>
        <v>80</v>
      </c>
      <c r="P2318" s="84">
        <f>VLOOKUP($A$2317,Raport2!$B$8:$T$280,16)</f>
        <v>80.5</v>
      </c>
      <c r="Q2318" s="84">
        <f>VLOOKUP($A$2317,Raport2!$B$8:$T$280,17)</f>
        <v>79</v>
      </c>
      <c r="R2318" s="84">
        <f>VLOOKUP($A$2317,Raport2!$B$8:$T$280,18)</f>
        <v>83</v>
      </c>
      <c r="S2318" s="38">
        <f t="shared" si="1264"/>
        <v>1238.5</v>
      </c>
      <c r="T2318" s="38">
        <f t="shared" si="1265"/>
        <v>82.57</v>
      </c>
      <c r="U2318" s="375"/>
      <c r="V2318" s="340"/>
    </row>
    <row r="2319" spans="1:22" ht="15" customHeight="1">
      <c r="A2319" s="361"/>
      <c r="B2319" s="243" t="str">
        <f>VLOOKUP($A$2317,PresensiMIPA!$A$7:$W$360,7)</f>
        <v>NUR FADILAH</v>
      </c>
      <c r="C2319" s="35" t="s">
        <v>22</v>
      </c>
      <c r="D2319" s="84">
        <f>VLOOKUP($A$2317,Raport3!$B$8:$T$280,4)</f>
        <v>89.5</v>
      </c>
      <c r="E2319" s="84">
        <f>VLOOKUP($A$2317,Raport3!$B$8:$T$280,5)</f>
        <v>85</v>
      </c>
      <c r="F2319" s="84">
        <f>VLOOKUP($A$2317,Raport3!$B$8:$T$280,6)</f>
        <v>82.5</v>
      </c>
      <c r="G2319" s="84">
        <f>VLOOKUP($A$2317,Raport3!$B$8:$T$280,7)</f>
        <v>85</v>
      </c>
      <c r="H2319" s="84">
        <f>VLOOKUP($A$2317,Raport3!$B$8:$T$280,8)</f>
        <v>88</v>
      </c>
      <c r="I2319" s="84">
        <f>VLOOKUP($A$2317,Raport3!$B$8:$T$280,9)</f>
        <v>85</v>
      </c>
      <c r="J2319" s="84">
        <f>VLOOKUP($A$2317,Raport3!$B$8:$T$280,10)</f>
        <v>87.5</v>
      </c>
      <c r="K2319" s="84">
        <f>VLOOKUP($A$2317,Raport3!$B$8:$T$280,11)</f>
        <v>86.5</v>
      </c>
      <c r="L2319" s="84">
        <f>VLOOKUP($A$2317,Raport3!$B$8:$T$280,12)</f>
        <v>81.5</v>
      </c>
      <c r="M2319" s="84">
        <f>VLOOKUP($A$2317,Raport3!$B$8:$T$280,13)</f>
        <v>92</v>
      </c>
      <c r="N2319" s="84">
        <f>VLOOKUP($A$2317,Raport3!$B$8:$T$280,14)</f>
        <v>85.5</v>
      </c>
      <c r="O2319" s="84">
        <f>VLOOKUP($A$2317,Raport3!$B$8:$T$280,15)</f>
        <v>84.5</v>
      </c>
      <c r="P2319" s="84">
        <f>VLOOKUP($A$2317,Raport3!$B$8:$T$280,16)</f>
        <v>84</v>
      </c>
      <c r="Q2319" s="84">
        <f>VLOOKUP($A$2317,Raport3!$B$8:$T$280,17)</f>
        <v>81.5</v>
      </c>
      <c r="R2319" s="84">
        <f>VLOOKUP($A$2317,Raport3!$B$8:$T$280,18)</f>
        <v>84</v>
      </c>
      <c r="S2319" s="38">
        <f t="shared" si="1264"/>
        <v>1282</v>
      </c>
      <c r="T2319" s="38">
        <f t="shared" si="1265"/>
        <v>85.47</v>
      </c>
      <c r="U2319" s="375"/>
      <c r="V2319" s="340"/>
    </row>
    <row r="2320" spans="1:22" ht="15" customHeight="1">
      <c r="A2320" s="361"/>
      <c r="B2320" s="243"/>
      <c r="C2320" s="35" t="s">
        <v>23</v>
      </c>
      <c r="D2320" s="84">
        <f>VLOOKUP($A$2317,Raport4!$B$8:$T$255,4)</f>
        <v>93</v>
      </c>
      <c r="E2320" s="84">
        <f>VLOOKUP($A$2317,Raport4!$B$8:$T$255,5)</f>
        <v>90</v>
      </c>
      <c r="F2320" s="84">
        <f>VLOOKUP($A$2317,Raport4!$B$8:$T$255,6)</f>
        <v>87</v>
      </c>
      <c r="G2320" s="84">
        <f>VLOOKUP($A$2317,Raport4!$B$8:$T$255,7)</f>
        <v>85.5</v>
      </c>
      <c r="H2320" s="84">
        <f>VLOOKUP($A$2317,Raport4!$B$8:$T$255,8)</f>
        <v>90</v>
      </c>
      <c r="I2320" s="84">
        <f>VLOOKUP($A$2317,Raport4!$B$8:$T$255,9)</f>
        <v>86.5</v>
      </c>
      <c r="J2320" s="84">
        <f>VLOOKUP($A$2317,Raport4!$B$8:$T$255,10)</f>
        <v>92</v>
      </c>
      <c r="K2320" s="84">
        <f>VLOOKUP($A$2317,Raport4!$B$8:$T$255,11)</f>
        <v>85</v>
      </c>
      <c r="L2320" s="84">
        <f>VLOOKUP($A$2317,Raport4!$B$8:$T$255,12)</f>
        <v>86.5</v>
      </c>
      <c r="M2320" s="84">
        <f>VLOOKUP($A$2317,Raport4!$B$8:$T$255,12)</f>
        <v>86.5</v>
      </c>
      <c r="N2320" s="84">
        <f>VLOOKUP($A$2317,Raport4!$B$8:$T$255,14)</f>
        <v>89.5</v>
      </c>
      <c r="O2320" s="84">
        <f>VLOOKUP($A$2317,Raport4!$B$8:$T$255,15)</f>
        <v>87.5</v>
      </c>
      <c r="P2320" s="84">
        <f>VLOOKUP($A$2317,Raport4!$B$8:$T$255,16)</f>
        <v>86</v>
      </c>
      <c r="Q2320" s="84">
        <f>VLOOKUP($A$2317,Raport4!$B$8:$T$255,17)</f>
        <v>89</v>
      </c>
      <c r="R2320" s="84">
        <f>VLOOKUP($A$2317,Raport4!$B$8:$T$255,18)</f>
        <v>87.5</v>
      </c>
      <c r="S2320" s="38">
        <f t="shared" si="1264"/>
        <v>1321.5</v>
      </c>
      <c r="T2320" s="38">
        <f t="shared" si="1265"/>
        <v>88.1</v>
      </c>
      <c r="U2320" s="375"/>
      <c r="V2320" s="340"/>
    </row>
    <row r="2321" spans="1:22" ht="15" customHeight="1">
      <c r="A2321" s="361"/>
      <c r="B2321" s="77" t="str">
        <f>VLOOKUP($A$2317,PresensiMIPA!$A$7:$W$360,4)</f>
        <v>3526015505030003</v>
      </c>
      <c r="C2321" s="35" t="s">
        <v>24</v>
      </c>
      <c r="D2321" s="84">
        <f>VLOOKUP($A$2317,Raport5!$B$8:$T$280,4)</f>
        <v>87</v>
      </c>
      <c r="E2321" s="84">
        <f>VLOOKUP($A$2317,Raport5!$B$8:$T$280,5)</f>
        <v>91.5</v>
      </c>
      <c r="F2321" s="84">
        <f>VLOOKUP($A$2317,Raport5!$B$8:$T$280,6)</f>
        <v>79</v>
      </c>
      <c r="G2321" s="84">
        <f>VLOOKUP($A$2317,Raport5!$B$8:$T$280,7)</f>
        <v>91</v>
      </c>
      <c r="H2321" s="84">
        <f>VLOOKUP($A$2317,Raport5!$B$8:$T$280,8)</f>
        <v>93</v>
      </c>
      <c r="I2321" s="84">
        <f>VLOOKUP($A$2317,Raport5!$B$8:$T$280,9)</f>
        <v>86</v>
      </c>
      <c r="J2321" s="84">
        <f>VLOOKUP($A$2317,Raport5!$B$8:$T$280,10)</f>
        <v>91</v>
      </c>
      <c r="K2321" s="84">
        <f>VLOOKUP($A$2317,Raport5!$B$8:$T$280,11)</f>
        <v>86.5</v>
      </c>
      <c r="L2321" s="84">
        <f>VLOOKUP($A$2317,Raport5!$B$8:$T$280,12)</f>
        <v>88.5</v>
      </c>
      <c r="M2321" s="84">
        <f>VLOOKUP($A$2317,Raport5!$B$8:$T$280,13)</f>
        <v>93</v>
      </c>
      <c r="N2321" s="84">
        <f>VLOOKUP($A$2317,Raport5!$B$8:$T$280,14)</f>
        <v>87.5</v>
      </c>
      <c r="O2321" s="84">
        <f>VLOOKUP($A$2317,Raport5!$B$8:$T$280,15)</f>
        <v>91</v>
      </c>
      <c r="P2321" s="84">
        <f>VLOOKUP($A$2317,Raport5!$B$8:$T$280,16)</f>
        <v>84.5</v>
      </c>
      <c r="Q2321" s="84">
        <f>VLOOKUP($A$2317,Raport5!$B$8:$T$280,17)</f>
        <v>83</v>
      </c>
      <c r="R2321" s="84">
        <f>VLOOKUP($A$2317,Raport5!$B$8:$T$280,18)</f>
        <v>84.5</v>
      </c>
      <c r="S2321" s="38">
        <f t="shared" si="1264"/>
        <v>1317</v>
      </c>
      <c r="T2321" s="38">
        <f t="shared" si="1265"/>
        <v>87.8</v>
      </c>
      <c r="U2321" s="375"/>
      <c r="V2321" s="340"/>
    </row>
    <row r="2322" spans="1:22" ht="15" customHeight="1">
      <c r="A2322" s="361"/>
      <c r="B2322" s="78">
        <f>VLOOKUP($A$2317,PresensiMIPA!$A$7:$W$360,2)</f>
        <v>12408</v>
      </c>
      <c r="C2322" s="35" t="s">
        <v>67</v>
      </c>
      <c r="D2322" s="84">
        <f>VLOOKUP($A$2317,Raport6!$B$8:$T$280,4)</f>
        <v>92</v>
      </c>
      <c r="E2322" s="84">
        <f>VLOOKUP($A$2317,Raport6!$B$8:$T$280,5)</f>
        <v>94</v>
      </c>
      <c r="F2322" s="84">
        <f>VLOOKUP($A$2317,Raport6!$B$8:$T$280,6)</f>
        <v>88</v>
      </c>
      <c r="G2322" s="84">
        <f>VLOOKUP($A$2317,Raport6!$B$8:$T$280,7)</f>
        <v>94</v>
      </c>
      <c r="H2322" s="84">
        <f>VLOOKUP($A$2317,Raport6!$B$8:$T$280,8)</f>
        <v>93.5</v>
      </c>
      <c r="I2322" s="84">
        <f>VLOOKUP($A$2317,Raport6!$B$8:$T$280,9)</f>
        <v>86</v>
      </c>
      <c r="J2322" s="84">
        <f>VLOOKUP($A$2317,Raport6!$B$8:$T$280,10)</f>
        <v>93</v>
      </c>
      <c r="K2322" s="84">
        <f>VLOOKUP($A$2317,Raport6!$B$8:$T$280,11)</f>
        <v>94</v>
      </c>
      <c r="L2322" s="84">
        <f>VLOOKUP($A$2317,Raport6!$B$8:$T$280,12)</f>
        <v>91</v>
      </c>
      <c r="M2322" s="84">
        <f>VLOOKUP($A$2317,Raport6!$B$8:$T$280,13)</f>
        <v>97</v>
      </c>
      <c r="N2322" s="84">
        <f>VLOOKUP($A$2317,Raport6!$B$8:$T$280,14)</f>
        <v>85.5</v>
      </c>
      <c r="O2322" s="84">
        <f>VLOOKUP($A$2317,Raport6!$B$8:$T$280,15)</f>
        <v>91</v>
      </c>
      <c r="P2322" s="84">
        <f>VLOOKUP($A$2317,Raport6!$B$8:$T$280,16)</f>
        <v>90</v>
      </c>
      <c r="Q2322" s="84">
        <f>VLOOKUP($A$2317,Raport6!$B$8:$T$280,17)</f>
        <v>87</v>
      </c>
      <c r="R2322" s="84">
        <f>VLOOKUP($A$2317,Raport6!$B$8:$T$280,18)</f>
        <v>84.5</v>
      </c>
      <c r="S2322" s="38">
        <f t="shared" si="1264"/>
        <v>1360.5</v>
      </c>
      <c r="T2322" s="38">
        <f t="shared" si="1265"/>
        <v>90.7</v>
      </c>
      <c r="U2322" s="375"/>
      <c r="V2322" s="340"/>
    </row>
    <row r="2323" spans="1:22" ht="15" customHeight="1">
      <c r="A2323" s="361"/>
      <c r="B2323" s="78" t="str">
        <f>VLOOKUP($A$2317,PresensiMIPA!$A$7:$W$360,3)</f>
        <v>0039332511</v>
      </c>
      <c r="C2323" s="28" t="s">
        <v>21</v>
      </c>
      <c r="D2323" s="40">
        <f t="shared" ref="D2323:S2323" si="1266">ROUND(((D2317+D2318+D2319+D2320+D2321+D2322)/6),2)</f>
        <v>87.25</v>
      </c>
      <c r="E2323" s="40">
        <f t="shared" si="1266"/>
        <v>87.42</v>
      </c>
      <c r="F2323" s="40">
        <f t="shared" si="1266"/>
        <v>83.25</v>
      </c>
      <c r="G2323" s="40">
        <f t="shared" si="1266"/>
        <v>84.83</v>
      </c>
      <c r="H2323" s="40">
        <f t="shared" si="1266"/>
        <v>86.83</v>
      </c>
      <c r="I2323" s="40">
        <f t="shared" si="1266"/>
        <v>84.33</v>
      </c>
      <c r="J2323" s="40">
        <f t="shared" si="1266"/>
        <v>89.25</v>
      </c>
      <c r="K2323" s="40">
        <f t="shared" si="1266"/>
        <v>86</v>
      </c>
      <c r="L2323" s="40">
        <f t="shared" si="1266"/>
        <v>85.33</v>
      </c>
      <c r="M2323" s="40">
        <f t="shared" si="1266"/>
        <v>89.42</v>
      </c>
      <c r="N2323" s="40">
        <f t="shared" si="1266"/>
        <v>84.58</v>
      </c>
      <c r="O2323" s="40">
        <f t="shared" si="1266"/>
        <v>85.67</v>
      </c>
      <c r="P2323" s="40">
        <f t="shared" si="1266"/>
        <v>84.17</v>
      </c>
      <c r="Q2323" s="40">
        <f t="shared" si="1266"/>
        <v>82.92</v>
      </c>
      <c r="R2323" s="40">
        <f t="shared" si="1266"/>
        <v>83.33</v>
      </c>
      <c r="S2323" s="39">
        <f t="shared" si="1266"/>
        <v>1284.58</v>
      </c>
      <c r="T2323" s="40">
        <f t="shared" si="1265"/>
        <v>85.64</v>
      </c>
      <c r="U2323" s="375"/>
      <c r="V2323" s="340"/>
    </row>
    <row r="2324" spans="1:22" ht="15" customHeight="1">
      <c r="A2324" s="361"/>
      <c r="B2324" s="78"/>
      <c r="C2324" s="28" t="s">
        <v>206</v>
      </c>
      <c r="D2324" s="79">
        <f>VLOOKUP($A$2317,'Nilai USP'!$B$8:$T$280,4)</f>
        <v>93</v>
      </c>
      <c r="E2324" s="79">
        <f>VLOOKUP($A$2317,'Nilai USP'!$B$8:$T$280,5)</f>
        <v>87.692307692307693</v>
      </c>
      <c r="F2324" s="79">
        <f>VLOOKUP($A$2317,'Nilai USP'!$B$8:$T$280,6)</f>
        <v>95</v>
      </c>
      <c r="G2324" s="79">
        <f>VLOOKUP($A$2317,'Nilai USP'!$B$8:$T$280,7)</f>
        <v>85</v>
      </c>
      <c r="H2324" s="79">
        <f>VLOOKUP($A$2317,'Nilai USP'!$B$8:$T$280,8)</f>
        <v>86</v>
      </c>
      <c r="I2324" s="79">
        <f>VLOOKUP($A$2317,'Nilai USP'!$B$8:$T$280,9)</f>
        <v>93</v>
      </c>
      <c r="J2324" s="79">
        <f>VLOOKUP($A$2317,'Nilai USP'!$B$8:$T$280,10)</f>
        <v>90</v>
      </c>
      <c r="K2324" s="79">
        <f>VLOOKUP($A$2317,'Nilai USP'!$B$8:$T$280,11)</f>
        <v>97</v>
      </c>
      <c r="L2324" s="79">
        <f>VLOOKUP($A$2317,'Nilai USP'!$B$8:$T$280,12)</f>
        <v>86</v>
      </c>
      <c r="M2324" s="79">
        <f>VLOOKUP($A$2317,'Nilai USP'!$B$8:$T$280,13)</f>
        <v>94.705882352941174</v>
      </c>
      <c r="N2324" s="79">
        <f>VLOOKUP($A$2317,'Nilai USP'!$B$8:$T$280,14)</f>
        <v>87</v>
      </c>
      <c r="O2324" s="79">
        <f>VLOOKUP($A$2317,'Nilai USP'!$B$8:$T$280,15)</f>
        <v>79</v>
      </c>
      <c r="P2324" s="79">
        <f>VLOOKUP($A$2317,'Nilai USP'!$B$8:$T$280,16)</f>
        <v>89</v>
      </c>
      <c r="Q2324" s="79">
        <f>VLOOKUP($A$2317,'Nilai USP'!$B$8:$T$280,17)</f>
        <v>79</v>
      </c>
      <c r="R2324" s="79">
        <f>VLOOKUP($A$2317,'Nilai USP'!$B$8:$T$280,18)</f>
        <v>87</v>
      </c>
      <c r="S2324" s="38">
        <f>SUM(D2324:R2324)</f>
        <v>1328.3981900452488</v>
      </c>
      <c r="T2324" s="38">
        <f t="shared" si="1265"/>
        <v>88.56</v>
      </c>
      <c r="U2324" s="375"/>
      <c r="V2324" s="340"/>
    </row>
    <row r="2325" spans="1:22" ht="15" customHeight="1" thickBot="1">
      <c r="A2325" s="362"/>
      <c r="B2325" s="29"/>
      <c r="C2325" s="37" t="s">
        <v>205</v>
      </c>
      <c r="D2325" s="41">
        <f t="shared" ref="D2325:R2325" si="1267">ROUND((D2323*$V$6+D2324*$V$7),0)</f>
        <v>90</v>
      </c>
      <c r="E2325" s="41">
        <f t="shared" si="1267"/>
        <v>88</v>
      </c>
      <c r="F2325" s="41">
        <f t="shared" si="1267"/>
        <v>89</v>
      </c>
      <c r="G2325" s="41">
        <f t="shared" si="1267"/>
        <v>85</v>
      </c>
      <c r="H2325" s="41">
        <f t="shared" si="1267"/>
        <v>86</v>
      </c>
      <c r="I2325" s="41">
        <f t="shared" si="1267"/>
        <v>89</v>
      </c>
      <c r="J2325" s="41">
        <f t="shared" si="1267"/>
        <v>90</v>
      </c>
      <c r="K2325" s="41">
        <f t="shared" si="1267"/>
        <v>92</v>
      </c>
      <c r="L2325" s="41">
        <f t="shared" si="1267"/>
        <v>86</v>
      </c>
      <c r="M2325" s="41">
        <f t="shared" si="1267"/>
        <v>92</v>
      </c>
      <c r="N2325" s="41">
        <f t="shared" si="1267"/>
        <v>86</v>
      </c>
      <c r="O2325" s="41">
        <f t="shared" si="1267"/>
        <v>82</v>
      </c>
      <c r="P2325" s="41">
        <f t="shared" si="1267"/>
        <v>87</v>
      </c>
      <c r="Q2325" s="41">
        <f t="shared" si="1267"/>
        <v>81</v>
      </c>
      <c r="R2325" s="41">
        <f t="shared" si="1267"/>
        <v>85</v>
      </c>
      <c r="S2325" s="41">
        <f>SUM(D2325:R2325)</f>
        <v>1308</v>
      </c>
      <c r="T2325" s="41">
        <f t="shared" si="1265"/>
        <v>87.2</v>
      </c>
      <c r="U2325" s="376"/>
      <c r="V2325" s="341"/>
    </row>
    <row r="2326" spans="1:22" ht="15" customHeight="1" thickTop="1">
      <c r="A2326" s="377">
        <v>258</v>
      </c>
      <c r="B2326" s="26"/>
      <c r="C2326" s="34" t="s">
        <v>34</v>
      </c>
      <c r="D2326" s="83">
        <f>VLOOKUP($A$2326,Raport1!$B$8:$T$280,4)</f>
        <v>80</v>
      </c>
      <c r="E2326" s="83">
        <f>VLOOKUP($A$2326,Raport1!$B$8:$T$280,5)</f>
        <v>77.5</v>
      </c>
      <c r="F2326" s="83">
        <f>VLOOKUP($A$2326,Raport1!$B$8:$T$280,6)</f>
        <v>80</v>
      </c>
      <c r="G2326" s="83">
        <f>VLOOKUP($A$2326,Raport1!$B$8:$T$280,7)</f>
        <v>73</v>
      </c>
      <c r="H2326" s="83">
        <f>VLOOKUP($A$2326,Raport1!$B$8:$T$280,8)</f>
        <v>76</v>
      </c>
      <c r="I2326" s="83">
        <f>VLOOKUP($A$2326,Raport1!$B$8:$T$280,9)</f>
        <v>79</v>
      </c>
      <c r="J2326" s="83">
        <f>VLOOKUP($A$2326,Raport1!$B$8:$T$280,10)</f>
        <v>84</v>
      </c>
      <c r="K2326" s="83">
        <f>VLOOKUP($A$2326,Raport1!$B$8:$T$280,11)</f>
        <v>82</v>
      </c>
      <c r="L2326" s="83">
        <f>VLOOKUP($A$2326,Raport1!$B$8:$T$280,12)</f>
        <v>82.5</v>
      </c>
      <c r="M2326" s="83">
        <f>VLOOKUP($A$2326,Raport1!$B$8:$T$280,13)</f>
        <v>80.5</v>
      </c>
      <c r="N2326" s="83">
        <f>VLOOKUP($A$2326,Raport1!$B$8:$T$280,14)</f>
        <v>77.5</v>
      </c>
      <c r="O2326" s="83">
        <f>VLOOKUP($A$2326,Raport1!$B$8:$T$280,15)</f>
        <v>78</v>
      </c>
      <c r="P2326" s="83">
        <f>VLOOKUP($A$2326,Raport1!$B$8:$T$280,16)</f>
        <v>77</v>
      </c>
      <c r="Q2326" s="83">
        <f>VLOOKUP($A$2326,Raport1!$B$8:$T$280,17)</f>
        <v>80</v>
      </c>
      <c r="R2326" s="83">
        <f>VLOOKUP($A$2326,Raport1!$B$8:$T$280,18)</f>
        <v>76</v>
      </c>
      <c r="S2326" s="80">
        <f t="shared" ref="S2326:S2331" si="1268">SUM(D2326:R2326)</f>
        <v>1183</v>
      </c>
      <c r="T2326" s="80">
        <f t="shared" ref="T2326:T2334" si="1269">ROUND(S2326/COUNT(D2326:R2326),2)</f>
        <v>78.87</v>
      </c>
      <c r="U2326" s="337" t="s">
        <v>203</v>
      </c>
      <c r="V2326" s="340" t="s">
        <v>33</v>
      </c>
    </row>
    <row r="2327" spans="1:22" ht="15" customHeight="1">
      <c r="A2327" s="361"/>
      <c r="B2327" s="26"/>
      <c r="C2327" s="35" t="s">
        <v>35</v>
      </c>
      <c r="D2327" s="84">
        <f>VLOOKUP($A$2326,Raport2!$B$8:$T$280,4)</f>
        <v>82</v>
      </c>
      <c r="E2327" s="84">
        <f>VLOOKUP($A$2326,Raport2!$B$8:$T$280,5)</f>
        <v>79.5</v>
      </c>
      <c r="F2327" s="84">
        <f>VLOOKUP($A$2326,Raport2!$B$8:$T$280,6)</f>
        <v>82.5</v>
      </c>
      <c r="G2327" s="84">
        <f>VLOOKUP($A$2326,Raport2!$B$8:$T$280,7)</f>
        <v>81</v>
      </c>
      <c r="H2327" s="84">
        <f>VLOOKUP($A$2326,Raport2!$B$8:$T$280,8)</f>
        <v>83.5</v>
      </c>
      <c r="I2327" s="84">
        <f>VLOOKUP($A$2326,Raport2!$B$8:$T$280,9)</f>
        <v>83.5</v>
      </c>
      <c r="J2327" s="84">
        <f>VLOOKUP($A$2326,Raport2!$B$8:$T$280,10)</f>
        <v>87</v>
      </c>
      <c r="K2327" s="84">
        <f>VLOOKUP($A$2326,Raport2!$B$8:$T$280,11)</f>
        <v>83.5</v>
      </c>
      <c r="L2327" s="84">
        <f>VLOOKUP($A$2326,Raport2!$B$8:$T$280,12)</f>
        <v>84</v>
      </c>
      <c r="M2327" s="84">
        <f>VLOOKUP($A$2326,Raport2!$B$8:$T$280,13)</f>
        <v>83.5</v>
      </c>
      <c r="N2327" s="84">
        <f>VLOOKUP($A$2326,Raport2!$B$8:$T$280,14)</f>
        <v>85</v>
      </c>
      <c r="O2327" s="84">
        <f>VLOOKUP($A$2326,Raport2!$B$8:$T$280,15)</f>
        <v>79</v>
      </c>
      <c r="P2327" s="84">
        <f>VLOOKUP($A$2326,Raport2!$B$8:$T$280,16)</f>
        <v>79.5</v>
      </c>
      <c r="Q2327" s="84">
        <f>VLOOKUP($A$2326,Raport2!$B$8:$T$280,17)</f>
        <v>82.5</v>
      </c>
      <c r="R2327" s="84">
        <f>VLOOKUP($A$2326,Raport2!$B$8:$T$280,18)</f>
        <v>80.5</v>
      </c>
      <c r="S2327" s="38">
        <f t="shared" si="1268"/>
        <v>1236.5</v>
      </c>
      <c r="T2327" s="38">
        <f t="shared" si="1269"/>
        <v>82.43</v>
      </c>
      <c r="U2327" s="375"/>
      <c r="V2327" s="340"/>
    </row>
    <row r="2328" spans="1:22" ht="15" customHeight="1">
      <c r="A2328" s="361"/>
      <c r="B2328" s="243" t="str">
        <f>VLOOKUP($A$2326,PresensiMIPA!$A$7:$W$360,7)</f>
        <v>Nurfada Marsuki Wahid</v>
      </c>
      <c r="C2328" s="35" t="s">
        <v>22</v>
      </c>
      <c r="D2328" s="84">
        <f>VLOOKUP($A$2326,Raport3!$B$8:$T$280,4)</f>
        <v>86.5</v>
      </c>
      <c r="E2328" s="84">
        <f>VLOOKUP($A$2326,Raport3!$B$8:$T$280,5)</f>
        <v>81</v>
      </c>
      <c r="F2328" s="84">
        <f>VLOOKUP($A$2326,Raport3!$B$8:$T$280,6)</f>
        <v>81.5</v>
      </c>
      <c r="G2328" s="84">
        <f>VLOOKUP($A$2326,Raport3!$B$8:$T$280,7)</f>
        <v>80</v>
      </c>
      <c r="H2328" s="84">
        <f>VLOOKUP($A$2326,Raport3!$B$8:$T$280,8)</f>
        <v>88</v>
      </c>
      <c r="I2328" s="84">
        <f>VLOOKUP($A$2326,Raport3!$B$8:$T$280,9)</f>
        <v>86.5</v>
      </c>
      <c r="J2328" s="84">
        <f>VLOOKUP($A$2326,Raport3!$B$8:$T$280,10)</f>
        <v>87.5</v>
      </c>
      <c r="K2328" s="84">
        <f>VLOOKUP($A$2326,Raport3!$B$8:$T$280,11)</f>
        <v>88</v>
      </c>
      <c r="L2328" s="84">
        <f>VLOOKUP($A$2326,Raport3!$B$8:$T$280,12)</f>
        <v>85</v>
      </c>
      <c r="M2328" s="84">
        <f>VLOOKUP($A$2326,Raport3!$B$8:$T$280,13)</f>
        <v>88.5</v>
      </c>
      <c r="N2328" s="84">
        <f>VLOOKUP($A$2326,Raport3!$B$8:$T$280,14)</f>
        <v>88</v>
      </c>
      <c r="O2328" s="84">
        <f>VLOOKUP($A$2326,Raport3!$B$8:$T$280,15)</f>
        <v>83</v>
      </c>
      <c r="P2328" s="84">
        <f>VLOOKUP($A$2326,Raport3!$B$8:$T$280,16)</f>
        <v>81</v>
      </c>
      <c r="Q2328" s="84">
        <f>VLOOKUP($A$2326,Raport3!$B$8:$T$280,17)</f>
        <v>81.5</v>
      </c>
      <c r="R2328" s="84">
        <f>VLOOKUP($A$2326,Raport3!$B$8:$T$280,18)</f>
        <v>81.5</v>
      </c>
      <c r="S2328" s="38">
        <f t="shared" si="1268"/>
        <v>1267.5</v>
      </c>
      <c r="T2328" s="38">
        <f t="shared" si="1269"/>
        <v>84.5</v>
      </c>
      <c r="U2328" s="375"/>
      <c r="V2328" s="340"/>
    </row>
    <row r="2329" spans="1:22" ht="15" customHeight="1">
      <c r="A2329" s="361"/>
      <c r="B2329" s="243"/>
      <c r="C2329" s="35" t="s">
        <v>23</v>
      </c>
      <c r="D2329" s="84">
        <f>VLOOKUP($A$2326,Raport4!$B$8:$T$255,4)</f>
        <v>93</v>
      </c>
      <c r="E2329" s="84">
        <f>VLOOKUP($A$2326,Raport4!$B$8:$T$255,5)</f>
        <v>90</v>
      </c>
      <c r="F2329" s="84">
        <f>VLOOKUP($A$2326,Raport4!$B$8:$T$255,6)</f>
        <v>87</v>
      </c>
      <c r="G2329" s="84">
        <f>VLOOKUP($A$2326,Raport4!$B$8:$T$255,7)</f>
        <v>85.5</v>
      </c>
      <c r="H2329" s="84">
        <f>VLOOKUP($A$2326,Raport4!$B$8:$T$255,8)</f>
        <v>90</v>
      </c>
      <c r="I2329" s="84">
        <f>VLOOKUP($A$2326,Raport4!$B$8:$T$255,9)</f>
        <v>86.5</v>
      </c>
      <c r="J2329" s="84">
        <f>VLOOKUP($A$2326,Raport4!$B$8:$T$255,10)</f>
        <v>92</v>
      </c>
      <c r="K2329" s="84">
        <f>VLOOKUP($A$2326,Raport4!$B$8:$T$255,11)</f>
        <v>85</v>
      </c>
      <c r="L2329" s="84">
        <f>VLOOKUP($A$2326,Raport4!$B$8:$T$255,12)</f>
        <v>86.5</v>
      </c>
      <c r="M2329" s="84">
        <f>VLOOKUP($A$2326,Raport4!$B$8:$T$255,12)</f>
        <v>86.5</v>
      </c>
      <c r="N2329" s="84">
        <f>VLOOKUP($A$2326,Raport4!$B$8:$T$255,14)</f>
        <v>89.5</v>
      </c>
      <c r="O2329" s="84">
        <f>VLOOKUP($A$2326,Raport4!$B$8:$T$255,15)</f>
        <v>87.5</v>
      </c>
      <c r="P2329" s="84">
        <f>VLOOKUP($A$2326,Raport4!$B$8:$T$255,16)</f>
        <v>86</v>
      </c>
      <c r="Q2329" s="84">
        <f>VLOOKUP($A$2326,Raport4!$B$8:$T$255,17)</f>
        <v>89</v>
      </c>
      <c r="R2329" s="84">
        <f>VLOOKUP($A$2326,Raport4!$B$8:$T$255,18)</f>
        <v>87.5</v>
      </c>
      <c r="S2329" s="38">
        <f t="shared" si="1268"/>
        <v>1321.5</v>
      </c>
      <c r="T2329" s="38">
        <f t="shared" si="1269"/>
        <v>88.1</v>
      </c>
      <c r="U2329" s="375"/>
      <c r="V2329" s="340"/>
    </row>
    <row r="2330" spans="1:22" ht="15" customHeight="1">
      <c r="A2330" s="361"/>
      <c r="B2330" s="77" t="str">
        <f>VLOOKUP($A$2326,PresensiMIPA!$A$7:$W$360,4)</f>
        <v>3526010201030009</v>
      </c>
      <c r="C2330" s="35" t="s">
        <v>24</v>
      </c>
      <c r="D2330" s="84">
        <f>VLOOKUP($A$2326,Raport5!$B$8:$T$280,4)</f>
        <v>86</v>
      </c>
      <c r="E2330" s="84">
        <f>VLOOKUP($A$2326,Raport5!$B$8:$T$280,5)</f>
        <v>89.5</v>
      </c>
      <c r="F2330" s="84">
        <f>VLOOKUP($A$2326,Raport5!$B$8:$T$280,6)</f>
        <v>78</v>
      </c>
      <c r="G2330" s="84">
        <f>VLOOKUP($A$2326,Raport5!$B$8:$T$280,7)</f>
        <v>83</v>
      </c>
      <c r="H2330" s="84">
        <f>VLOOKUP($A$2326,Raport5!$B$8:$T$280,8)</f>
        <v>90</v>
      </c>
      <c r="I2330" s="84">
        <f>VLOOKUP($A$2326,Raport5!$B$8:$T$280,9)</f>
        <v>87</v>
      </c>
      <c r="J2330" s="84">
        <f>VLOOKUP($A$2326,Raport5!$B$8:$T$280,10)</f>
        <v>92.5</v>
      </c>
      <c r="K2330" s="84">
        <f>VLOOKUP($A$2326,Raport5!$B$8:$T$280,11)</f>
        <v>86.5</v>
      </c>
      <c r="L2330" s="84">
        <f>VLOOKUP($A$2326,Raport5!$B$8:$T$280,12)</f>
        <v>89</v>
      </c>
      <c r="M2330" s="84">
        <f>VLOOKUP($A$2326,Raport5!$B$8:$T$280,13)</f>
        <v>88</v>
      </c>
      <c r="N2330" s="84">
        <f>VLOOKUP($A$2326,Raport5!$B$8:$T$280,14)</f>
        <v>88.5</v>
      </c>
      <c r="O2330" s="84">
        <f>VLOOKUP($A$2326,Raport5!$B$8:$T$280,15)</f>
        <v>83.5</v>
      </c>
      <c r="P2330" s="84">
        <f>VLOOKUP($A$2326,Raport5!$B$8:$T$280,16)</f>
        <v>86.5</v>
      </c>
      <c r="Q2330" s="84">
        <f>VLOOKUP($A$2326,Raport5!$B$8:$T$280,17)</f>
        <v>82</v>
      </c>
      <c r="R2330" s="84">
        <f>VLOOKUP($A$2326,Raport5!$B$8:$T$280,18)</f>
        <v>85</v>
      </c>
      <c r="S2330" s="38">
        <f t="shared" si="1268"/>
        <v>1295</v>
      </c>
      <c r="T2330" s="38">
        <f t="shared" si="1269"/>
        <v>86.33</v>
      </c>
      <c r="U2330" s="375"/>
      <c r="V2330" s="340"/>
    </row>
    <row r="2331" spans="1:22" ht="15" customHeight="1">
      <c r="A2331" s="361"/>
      <c r="B2331" s="78">
        <f>VLOOKUP($A$2326,PresensiMIPA!$A$7:$W$360,2)</f>
        <v>12410</v>
      </c>
      <c r="C2331" s="35" t="s">
        <v>67</v>
      </c>
      <c r="D2331" s="84">
        <f>VLOOKUP($A$2326,Raport6!$B$8:$T$280,4)</f>
        <v>91</v>
      </c>
      <c r="E2331" s="84">
        <f>VLOOKUP($A$2326,Raport6!$B$8:$T$280,5)</f>
        <v>92.5</v>
      </c>
      <c r="F2331" s="84">
        <f>VLOOKUP($A$2326,Raport6!$B$8:$T$280,6)</f>
        <v>80</v>
      </c>
      <c r="G2331" s="84">
        <f>VLOOKUP($A$2326,Raport6!$B$8:$T$280,7)</f>
        <v>87</v>
      </c>
      <c r="H2331" s="84">
        <f>VLOOKUP($A$2326,Raport6!$B$8:$T$280,8)</f>
        <v>91</v>
      </c>
      <c r="I2331" s="84">
        <f>VLOOKUP($A$2326,Raport6!$B$8:$T$280,9)</f>
        <v>88</v>
      </c>
      <c r="J2331" s="84">
        <f>VLOOKUP($A$2326,Raport6!$B$8:$T$280,10)</f>
        <v>95.5</v>
      </c>
      <c r="K2331" s="84">
        <f>VLOOKUP($A$2326,Raport6!$B$8:$T$280,11)</f>
        <v>92</v>
      </c>
      <c r="L2331" s="84">
        <f>VLOOKUP($A$2326,Raport6!$B$8:$T$280,12)</f>
        <v>90</v>
      </c>
      <c r="M2331" s="84">
        <f>VLOOKUP($A$2326,Raport6!$B$8:$T$280,13)</f>
        <v>92</v>
      </c>
      <c r="N2331" s="84">
        <f>VLOOKUP($A$2326,Raport6!$B$8:$T$280,14)</f>
        <v>86</v>
      </c>
      <c r="O2331" s="84">
        <f>VLOOKUP($A$2326,Raport6!$B$8:$T$280,15)</f>
        <v>90</v>
      </c>
      <c r="P2331" s="84">
        <f>VLOOKUP($A$2326,Raport6!$B$8:$T$280,16)</f>
        <v>86.5</v>
      </c>
      <c r="Q2331" s="84">
        <f>VLOOKUP($A$2326,Raport6!$B$8:$T$280,17)</f>
        <v>85</v>
      </c>
      <c r="R2331" s="84">
        <f>VLOOKUP($A$2326,Raport6!$B$8:$T$280,18)</f>
        <v>85.5</v>
      </c>
      <c r="S2331" s="38">
        <f t="shared" si="1268"/>
        <v>1332</v>
      </c>
      <c r="T2331" s="38">
        <f t="shared" si="1269"/>
        <v>88.8</v>
      </c>
      <c r="U2331" s="375"/>
      <c r="V2331" s="340"/>
    </row>
    <row r="2332" spans="1:22" ht="15" customHeight="1">
      <c r="A2332" s="361"/>
      <c r="B2332" s="78" t="str">
        <f>VLOOKUP($A$2326,PresensiMIPA!$A$7:$W$360,3)</f>
        <v>0034023540</v>
      </c>
      <c r="C2332" s="28" t="s">
        <v>21</v>
      </c>
      <c r="D2332" s="40">
        <f t="shared" ref="D2332:S2332" si="1270">ROUND(((D2326+D2327+D2328+D2329+D2330+D2331)/6),2)</f>
        <v>86.42</v>
      </c>
      <c r="E2332" s="40">
        <f t="shared" si="1270"/>
        <v>85</v>
      </c>
      <c r="F2332" s="40">
        <f t="shared" si="1270"/>
        <v>81.5</v>
      </c>
      <c r="G2332" s="40">
        <f t="shared" si="1270"/>
        <v>81.58</v>
      </c>
      <c r="H2332" s="40">
        <f t="shared" si="1270"/>
        <v>86.42</v>
      </c>
      <c r="I2332" s="40">
        <f t="shared" si="1270"/>
        <v>85.08</v>
      </c>
      <c r="J2332" s="40">
        <f t="shared" si="1270"/>
        <v>89.75</v>
      </c>
      <c r="K2332" s="40">
        <f t="shared" si="1270"/>
        <v>86.17</v>
      </c>
      <c r="L2332" s="40">
        <f t="shared" si="1270"/>
        <v>86.17</v>
      </c>
      <c r="M2332" s="40">
        <f t="shared" si="1270"/>
        <v>86.5</v>
      </c>
      <c r="N2332" s="40">
        <f t="shared" si="1270"/>
        <v>85.75</v>
      </c>
      <c r="O2332" s="40">
        <f t="shared" si="1270"/>
        <v>83.5</v>
      </c>
      <c r="P2332" s="40">
        <f t="shared" si="1270"/>
        <v>82.75</v>
      </c>
      <c r="Q2332" s="40">
        <f t="shared" si="1270"/>
        <v>83.33</v>
      </c>
      <c r="R2332" s="40">
        <f t="shared" si="1270"/>
        <v>82.67</v>
      </c>
      <c r="S2332" s="39">
        <f t="shared" si="1270"/>
        <v>1272.58</v>
      </c>
      <c r="T2332" s="40">
        <f t="shared" si="1269"/>
        <v>84.84</v>
      </c>
      <c r="U2332" s="375"/>
      <c r="V2332" s="340"/>
    </row>
    <row r="2333" spans="1:22" ht="15" customHeight="1">
      <c r="A2333" s="361"/>
      <c r="B2333" s="78"/>
      <c r="C2333" s="28" t="s">
        <v>206</v>
      </c>
      <c r="D2333" s="79">
        <f>VLOOKUP($A$2326,'Nilai USP'!$B$8:$T$280,4)</f>
        <v>100</v>
      </c>
      <c r="E2333" s="79">
        <f>VLOOKUP($A$2326,'Nilai USP'!$B$8:$T$280,5)</f>
        <v>83.84615384615384</v>
      </c>
      <c r="F2333" s="79">
        <f>VLOOKUP($A$2326,'Nilai USP'!$B$8:$T$280,6)</f>
        <v>97</v>
      </c>
      <c r="G2333" s="79">
        <f>VLOOKUP($A$2326,'Nilai USP'!$B$8:$T$280,7)</f>
        <v>84</v>
      </c>
      <c r="H2333" s="79">
        <f>VLOOKUP($A$2326,'Nilai USP'!$B$8:$T$280,8)</f>
        <v>84</v>
      </c>
      <c r="I2333" s="79">
        <f>VLOOKUP($A$2326,'Nilai USP'!$B$8:$T$280,9)</f>
        <v>95</v>
      </c>
      <c r="J2333" s="79">
        <f>VLOOKUP($A$2326,'Nilai USP'!$B$8:$T$280,10)</f>
        <v>96</v>
      </c>
      <c r="K2333" s="79">
        <f>VLOOKUP($A$2326,'Nilai USP'!$B$8:$T$280,11)</f>
        <v>95</v>
      </c>
      <c r="L2333" s="79">
        <f>VLOOKUP($A$2326,'Nilai USP'!$B$8:$T$280,12)</f>
        <v>83</v>
      </c>
      <c r="M2333" s="79">
        <f>VLOOKUP($A$2326,'Nilai USP'!$B$8:$T$280,13)</f>
        <v>98.235294117647058</v>
      </c>
      <c r="N2333" s="79">
        <f>VLOOKUP($A$2326,'Nilai USP'!$B$8:$T$280,14)</f>
        <v>82</v>
      </c>
      <c r="O2333" s="79">
        <f>VLOOKUP($A$2326,'Nilai USP'!$B$8:$T$280,15)</f>
        <v>77</v>
      </c>
      <c r="P2333" s="79">
        <f>VLOOKUP($A$2326,'Nilai USP'!$B$8:$T$280,16)</f>
        <v>86</v>
      </c>
      <c r="Q2333" s="79">
        <f>VLOOKUP($A$2326,'Nilai USP'!$B$8:$T$280,17)</f>
        <v>83</v>
      </c>
      <c r="R2333" s="79">
        <f>VLOOKUP($A$2326,'Nilai USP'!$B$8:$T$280,18)</f>
        <v>88</v>
      </c>
      <c r="S2333" s="38">
        <f>SUM(D2333:R2333)</f>
        <v>1332.0814479638009</v>
      </c>
      <c r="T2333" s="38">
        <f t="shared" si="1269"/>
        <v>88.81</v>
      </c>
      <c r="U2333" s="375"/>
      <c r="V2333" s="340"/>
    </row>
    <row r="2334" spans="1:22" ht="15" customHeight="1" thickBot="1">
      <c r="A2334" s="362"/>
      <c r="B2334" s="29"/>
      <c r="C2334" s="37" t="s">
        <v>205</v>
      </c>
      <c r="D2334" s="41">
        <f t="shared" ref="D2334:R2334" si="1271">ROUND((D2332*$V$6+D2333*$V$7),0)</f>
        <v>93</v>
      </c>
      <c r="E2334" s="41">
        <f t="shared" si="1271"/>
        <v>84</v>
      </c>
      <c r="F2334" s="41">
        <f t="shared" si="1271"/>
        <v>89</v>
      </c>
      <c r="G2334" s="41">
        <f t="shared" si="1271"/>
        <v>83</v>
      </c>
      <c r="H2334" s="41">
        <f t="shared" si="1271"/>
        <v>85</v>
      </c>
      <c r="I2334" s="41">
        <f t="shared" si="1271"/>
        <v>90</v>
      </c>
      <c r="J2334" s="41">
        <f t="shared" si="1271"/>
        <v>93</v>
      </c>
      <c r="K2334" s="41">
        <f t="shared" si="1271"/>
        <v>91</v>
      </c>
      <c r="L2334" s="41">
        <f t="shared" si="1271"/>
        <v>85</v>
      </c>
      <c r="M2334" s="41">
        <f t="shared" si="1271"/>
        <v>92</v>
      </c>
      <c r="N2334" s="41">
        <f t="shared" si="1271"/>
        <v>84</v>
      </c>
      <c r="O2334" s="41">
        <f t="shared" si="1271"/>
        <v>80</v>
      </c>
      <c r="P2334" s="41">
        <f t="shared" si="1271"/>
        <v>84</v>
      </c>
      <c r="Q2334" s="41">
        <f t="shared" si="1271"/>
        <v>83</v>
      </c>
      <c r="R2334" s="41">
        <f t="shared" si="1271"/>
        <v>85</v>
      </c>
      <c r="S2334" s="41">
        <f>SUM(D2334:R2334)</f>
        <v>1301</v>
      </c>
      <c r="T2334" s="41">
        <f t="shared" si="1269"/>
        <v>86.73</v>
      </c>
      <c r="U2334" s="376"/>
      <c r="V2334" s="341"/>
    </row>
    <row r="2335" spans="1:22" ht="15" customHeight="1" thickTop="1">
      <c r="A2335" s="377">
        <v>259</v>
      </c>
      <c r="B2335" s="26"/>
      <c r="C2335" s="34" t="s">
        <v>34</v>
      </c>
      <c r="D2335" s="83">
        <f>VLOOKUP($A$2335,Raport1!$B$8:$T$280,4)</f>
        <v>76</v>
      </c>
      <c r="E2335" s="83">
        <f>VLOOKUP($A$2335,Raport1!$B$8:$T$280,5)</f>
        <v>77</v>
      </c>
      <c r="F2335" s="83">
        <f>VLOOKUP($A$2335,Raport1!$B$8:$T$280,6)</f>
        <v>83</v>
      </c>
      <c r="G2335" s="83">
        <f>VLOOKUP($A$2335,Raport1!$B$8:$T$280,7)</f>
        <v>78</v>
      </c>
      <c r="H2335" s="83">
        <f>VLOOKUP($A$2335,Raport1!$B$8:$T$280,8)</f>
        <v>79</v>
      </c>
      <c r="I2335" s="83">
        <f>VLOOKUP($A$2335,Raport1!$B$8:$T$280,9)</f>
        <v>77.5</v>
      </c>
      <c r="J2335" s="83">
        <f>VLOOKUP($A$2335,Raport1!$B$8:$T$280,10)</f>
        <v>84</v>
      </c>
      <c r="K2335" s="83">
        <f>VLOOKUP($A$2335,Raport1!$B$8:$T$280,11)</f>
        <v>81</v>
      </c>
      <c r="L2335" s="83">
        <f>VLOOKUP($A$2335,Raport1!$B$8:$T$280,12)</f>
        <v>81</v>
      </c>
      <c r="M2335" s="83">
        <f>VLOOKUP($A$2335,Raport1!$B$8:$T$280,13)</f>
        <v>78.5</v>
      </c>
      <c r="N2335" s="83">
        <f>VLOOKUP($A$2335,Raport1!$B$8:$T$280,14)</f>
        <v>77</v>
      </c>
      <c r="O2335" s="83">
        <f>VLOOKUP($A$2335,Raport1!$B$8:$T$280,15)</f>
        <v>79.5</v>
      </c>
      <c r="P2335" s="83">
        <f>VLOOKUP($A$2335,Raport1!$B$8:$T$280,16)</f>
        <v>79.5</v>
      </c>
      <c r="Q2335" s="83">
        <f>VLOOKUP($A$2335,Raport1!$B$8:$T$280,17)</f>
        <v>76</v>
      </c>
      <c r="R2335" s="83">
        <f>VLOOKUP($A$2335,Raport1!$B$8:$T$280,18)</f>
        <v>76.5</v>
      </c>
      <c r="S2335" s="80">
        <f t="shared" ref="S2335:S2340" si="1272">SUM(D2335:R2335)</f>
        <v>1183.5</v>
      </c>
      <c r="T2335" s="80">
        <f t="shared" ref="T2335:T2343" si="1273">ROUND(S2335/COUNT(D2335:R2335),2)</f>
        <v>78.900000000000006</v>
      </c>
      <c r="U2335" s="337" t="s">
        <v>203</v>
      </c>
      <c r="V2335" s="340" t="s">
        <v>33</v>
      </c>
    </row>
    <row r="2336" spans="1:22" ht="15" customHeight="1">
      <c r="A2336" s="361"/>
      <c r="B2336" s="26"/>
      <c r="C2336" s="35" t="s">
        <v>35</v>
      </c>
      <c r="D2336" s="84">
        <f>VLOOKUP($A$2335,Raport2!$B$8:$T$280,4)</f>
        <v>78.5</v>
      </c>
      <c r="E2336" s="84">
        <f>VLOOKUP($A$2335,Raport2!$B$8:$T$280,5)</f>
        <v>78.5</v>
      </c>
      <c r="F2336" s="84">
        <f>VLOOKUP($A$2335,Raport2!$B$8:$T$280,6)</f>
        <v>83.5</v>
      </c>
      <c r="G2336" s="84">
        <f>VLOOKUP($A$2335,Raport2!$B$8:$T$280,7)</f>
        <v>83</v>
      </c>
      <c r="H2336" s="84">
        <f>VLOOKUP($A$2335,Raport2!$B$8:$T$280,8)</f>
        <v>84</v>
      </c>
      <c r="I2336" s="84">
        <f>VLOOKUP($A$2335,Raport2!$B$8:$T$280,9)</f>
        <v>81.5</v>
      </c>
      <c r="J2336" s="84">
        <f>VLOOKUP($A$2335,Raport2!$B$8:$T$280,10)</f>
        <v>86</v>
      </c>
      <c r="K2336" s="84">
        <f>VLOOKUP($A$2335,Raport2!$B$8:$T$280,11)</f>
        <v>82.5</v>
      </c>
      <c r="L2336" s="84">
        <f>VLOOKUP($A$2335,Raport2!$B$8:$T$280,12)</f>
        <v>84</v>
      </c>
      <c r="M2336" s="84">
        <f>VLOOKUP($A$2335,Raport2!$B$8:$T$280,13)</f>
        <v>85</v>
      </c>
      <c r="N2336" s="84">
        <f>VLOOKUP($A$2335,Raport2!$B$8:$T$280,14)</f>
        <v>83.5</v>
      </c>
      <c r="O2336" s="84">
        <f>VLOOKUP($A$2335,Raport2!$B$8:$T$280,15)</f>
        <v>79.5</v>
      </c>
      <c r="P2336" s="84">
        <f>VLOOKUP($A$2335,Raport2!$B$8:$T$280,16)</f>
        <v>81.5</v>
      </c>
      <c r="Q2336" s="84">
        <f>VLOOKUP($A$2335,Raport2!$B$8:$T$280,17)</f>
        <v>79</v>
      </c>
      <c r="R2336" s="84">
        <f>VLOOKUP($A$2335,Raport2!$B$8:$T$280,18)</f>
        <v>83</v>
      </c>
      <c r="S2336" s="38">
        <f t="shared" si="1272"/>
        <v>1233</v>
      </c>
      <c r="T2336" s="38">
        <f t="shared" si="1273"/>
        <v>82.2</v>
      </c>
      <c r="U2336" s="375"/>
      <c r="V2336" s="340"/>
    </row>
    <row r="2337" spans="1:22" ht="15" customHeight="1">
      <c r="A2337" s="361"/>
      <c r="B2337" s="243" t="str">
        <f>VLOOKUP($A$2335,PresensiMIPA!$A$7:$W$360,7)</f>
        <v>NURUL WIDYA WATI</v>
      </c>
      <c r="C2337" s="35" t="s">
        <v>22</v>
      </c>
      <c r="D2337" s="84">
        <f>VLOOKUP($A$2335,Raport3!$B$8:$T$280,4)</f>
        <v>80</v>
      </c>
      <c r="E2337" s="84">
        <f>VLOOKUP($A$2335,Raport3!$B$8:$T$280,5)</f>
        <v>80</v>
      </c>
      <c r="F2337" s="84">
        <f>VLOOKUP($A$2335,Raport3!$B$8:$T$280,6)</f>
        <v>83</v>
      </c>
      <c r="G2337" s="84">
        <f>VLOOKUP($A$2335,Raport3!$B$8:$T$280,7)</f>
        <v>79.5</v>
      </c>
      <c r="H2337" s="84">
        <f>VLOOKUP($A$2335,Raport3!$B$8:$T$280,8)</f>
        <v>87.5</v>
      </c>
      <c r="I2337" s="84">
        <f>VLOOKUP($A$2335,Raport3!$B$8:$T$280,9)</f>
        <v>85</v>
      </c>
      <c r="J2337" s="84">
        <f>VLOOKUP($A$2335,Raport3!$B$8:$T$280,10)</f>
        <v>87.5</v>
      </c>
      <c r="K2337" s="84">
        <f>VLOOKUP($A$2335,Raport3!$B$8:$T$280,11)</f>
        <v>86.5</v>
      </c>
      <c r="L2337" s="84">
        <f>VLOOKUP($A$2335,Raport3!$B$8:$T$280,12)</f>
        <v>85</v>
      </c>
      <c r="M2337" s="84">
        <f>VLOOKUP($A$2335,Raport3!$B$8:$T$280,13)</f>
        <v>89.5</v>
      </c>
      <c r="N2337" s="84">
        <f>VLOOKUP($A$2335,Raport3!$B$8:$T$280,14)</f>
        <v>86.5</v>
      </c>
      <c r="O2337" s="84">
        <f>VLOOKUP($A$2335,Raport3!$B$8:$T$280,15)</f>
        <v>83</v>
      </c>
      <c r="P2337" s="84">
        <f>VLOOKUP($A$2335,Raport3!$B$8:$T$280,16)</f>
        <v>82.5</v>
      </c>
      <c r="Q2337" s="84">
        <f>VLOOKUP($A$2335,Raport3!$B$8:$T$280,17)</f>
        <v>81.5</v>
      </c>
      <c r="R2337" s="84">
        <f>VLOOKUP($A$2335,Raport3!$B$8:$T$280,18)</f>
        <v>82.5</v>
      </c>
      <c r="S2337" s="38">
        <f t="shared" si="1272"/>
        <v>1259.5</v>
      </c>
      <c r="T2337" s="38">
        <f t="shared" si="1273"/>
        <v>83.97</v>
      </c>
      <c r="U2337" s="375"/>
      <c r="V2337" s="340"/>
    </row>
    <row r="2338" spans="1:22" ht="15" customHeight="1">
      <c r="A2338" s="361"/>
      <c r="B2338" s="243"/>
      <c r="C2338" s="35" t="s">
        <v>23</v>
      </c>
      <c r="D2338" s="84">
        <f>VLOOKUP($A$2335,Raport4!$B$8:$T$255,4)</f>
        <v>93</v>
      </c>
      <c r="E2338" s="84">
        <f>VLOOKUP($A$2335,Raport4!$B$8:$T$255,5)</f>
        <v>90</v>
      </c>
      <c r="F2338" s="84">
        <f>VLOOKUP($A$2335,Raport4!$B$8:$T$255,6)</f>
        <v>87</v>
      </c>
      <c r="G2338" s="84">
        <f>VLOOKUP($A$2335,Raport4!$B$8:$T$255,7)</f>
        <v>85.5</v>
      </c>
      <c r="H2338" s="84">
        <f>VLOOKUP($A$2335,Raport4!$B$8:$T$255,8)</f>
        <v>90</v>
      </c>
      <c r="I2338" s="84">
        <f>VLOOKUP($A$2335,Raport4!$B$8:$T$255,9)</f>
        <v>86.5</v>
      </c>
      <c r="J2338" s="84">
        <f>VLOOKUP($A$2335,Raport4!$B$8:$T$255,10)</f>
        <v>92</v>
      </c>
      <c r="K2338" s="84">
        <f>VLOOKUP($A$2335,Raport4!$B$8:$T$255,11)</f>
        <v>85</v>
      </c>
      <c r="L2338" s="84">
        <f>VLOOKUP($A$2335,Raport4!$B$8:$T$255,12)</f>
        <v>86.5</v>
      </c>
      <c r="M2338" s="84">
        <f>VLOOKUP($A$2335,Raport4!$B$8:$T$255,12)</f>
        <v>86.5</v>
      </c>
      <c r="N2338" s="84">
        <f>VLOOKUP($A$2335,Raport4!$B$8:$T$255,14)</f>
        <v>89.5</v>
      </c>
      <c r="O2338" s="84">
        <f>VLOOKUP($A$2335,Raport4!$B$8:$T$255,15)</f>
        <v>87.5</v>
      </c>
      <c r="P2338" s="84">
        <f>VLOOKUP($A$2335,Raport4!$B$8:$T$255,16)</f>
        <v>86</v>
      </c>
      <c r="Q2338" s="84">
        <f>VLOOKUP($A$2335,Raport4!$B$8:$T$255,17)</f>
        <v>89</v>
      </c>
      <c r="R2338" s="84">
        <f>VLOOKUP($A$2335,Raport4!$B$8:$T$255,18)</f>
        <v>87.5</v>
      </c>
      <c r="S2338" s="38">
        <f t="shared" si="1272"/>
        <v>1321.5</v>
      </c>
      <c r="T2338" s="38">
        <f t="shared" si="1273"/>
        <v>88.1</v>
      </c>
      <c r="U2338" s="375"/>
      <c r="V2338" s="340"/>
    </row>
    <row r="2339" spans="1:22" ht="15" customHeight="1">
      <c r="A2339" s="361"/>
      <c r="B2339" s="77" t="str">
        <f>VLOOKUP($A$2335,PresensiMIPA!$A$7:$W$360,4)</f>
        <v>3526036804040004</v>
      </c>
      <c r="C2339" s="35" t="s">
        <v>24</v>
      </c>
      <c r="D2339" s="84">
        <f>VLOOKUP($A$2335,Raport5!$B$8:$T$280,4)</f>
        <v>88</v>
      </c>
      <c r="E2339" s="84">
        <f>VLOOKUP($A$2335,Raport5!$B$8:$T$280,5)</f>
        <v>88</v>
      </c>
      <c r="F2339" s="84">
        <f>VLOOKUP($A$2335,Raport5!$B$8:$T$280,6)</f>
        <v>91</v>
      </c>
      <c r="G2339" s="84">
        <f>VLOOKUP($A$2335,Raport5!$B$8:$T$280,7)</f>
        <v>90.5</v>
      </c>
      <c r="H2339" s="84">
        <f>VLOOKUP($A$2335,Raport5!$B$8:$T$280,8)</f>
        <v>89</v>
      </c>
      <c r="I2339" s="84">
        <f>VLOOKUP($A$2335,Raport5!$B$8:$T$280,9)</f>
        <v>88</v>
      </c>
      <c r="J2339" s="84">
        <f>VLOOKUP($A$2335,Raport5!$B$8:$T$280,10)</f>
        <v>92.5</v>
      </c>
      <c r="K2339" s="84">
        <f>VLOOKUP($A$2335,Raport5!$B$8:$T$280,11)</f>
        <v>87</v>
      </c>
      <c r="L2339" s="84">
        <f>VLOOKUP($A$2335,Raport5!$B$8:$T$280,12)</f>
        <v>93</v>
      </c>
      <c r="M2339" s="84">
        <f>VLOOKUP($A$2335,Raport5!$B$8:$T$280,13)</f>
        <v>88</v>
      </c>
      <c r="N2339" s="84">
        <f>VLOOKUP($A$2335,Raport5!$B$8:$T$280,14)</f>
        <v>88.5</v>
      </c>
      <c r="O2339" s="84">
        <f>VLOOKUP($A$2335,Raport5!$B$8:$T$280,15)</f>
        <v>83.5</v>
      </c>
      <c r="P2339" s="84">
        <f>VLOOKUP($A$2335,Raport5!$B$8:$T$280,16)</f>
        <v>83.5</v>
      </c>
      <c r="Q2339" s="84">
        <f>VLOOKUP($A$2335,Raport5!$B$8:$T$280,17)</f>
        <v>82</v>
      </c>
      <c r="R2339" s="84">
        <f>VLOOKUP($A$2335,Raport5!$B$8:$T$280,18)</f>
        <v>85</v>
      </c>
      <c r="S2339" s="38">
        <f t="shared" si="1272"/>
        <v>1317.5</v>
      </c>
      <c r="T2339" s="38">
        <f t="shared" si="1273"/>
        <v>87.83</v>
      </c>
      <c r="U2339" s="375"/>
      <c r="V2339" s="340"/>
    </row>
    <row r="2340" spans="1:22" ht="15" customHeight="1">
      <c r="A2340" s="361"/>
      <c r="B2340" s="78">
        <f>VLOOKUP($A$2335,PresensiMIPA!$A$7:$W$360,2)</f>
        <v>12422</v>
      </c>
      <c r="C2340" s="35" t="s">
        <v>67</v>
      </c>
      <c r="D2340" s="84">
        <f>VLOOKUP($A$2335,Raport6!$B$8:$T$280,4)</f>
        <v>93</v>
      </c>
      <c r="E2340" s="84">
        <f>VLOOKUP($A$2335,Raport6!$B$8:$T$280,5)</f>
        <v>90</v>
      </c>
      <c r="F2340" s="84">
        <f>VLOOKUP($A$2335,Raport6!$B$8:$T$280,6)</f>
        <v>91.5</v>
      </c>
      <c r="G2340" s="84">
        <f>VLOOKUP($A$2335,Raport6!$B$8:$T$280,7)</f>
        <v>91.5</v>
      </c>
      <c r="H2340" s="84">
        <f>VLOOKUP($A$2335,Raport6!$B$8:$T$280,8)</f>
        <v>90</v>
      </c>
      <c r="I2340" s="84">
        <f>VLOOKUP($A$2335,Raport6!$B$8:$T$280,9)</f>
        <v>86.5</v>
      </c>
      <c r="J2340" s="84">
        <f>VLOOKUP($A$2335,Raport6!$B$8:$T$280,10)</f>
        <v>96</v>
      </c>
      <c r="K2340" s="84">
        <f>VLOOKUP($A$2335,Raport6!$B$8:$T$280,11)</f>
        <v>92</v>
      </c>
      <c r="L2340" s="84">
        <f>VLOOKUP($A$2335,Raport6!$B$8:$T$280,12)</f>
        <v>93.5</v>
      </c>
      <c r="M2340" s="84">
        <f>VLOOKUP($A$2335,Raport6!$B$8:$T$280,13)</f>
        <v>92</v>
      </c>
      <c r="N2340" s="84">
        <f>VLOOKUP($A$2335,Raport6!$B$8:$T$280,14)</f>
        <v>86.5</v>
      </c>
      <c r="O2340" s="84">
        <f>VLOOKUP($A$2335,Raport6!$B$8:$T$280,15)</f>
        <v>91</v>
      </c>
      <c r="P2340" s="84">
        <f>VLOOKUP($A$2335,Raport6!$B$8:$T$280,16)</f>
        <v>83.5</v>
      </c>
      <c r="Q2340" s="84">
        <f>VLOOKUP($A$2335,Raport6!$B$8:$T$280,17)</f>
        <v>86</v>
      </c>
      <c r="R2340" s="84">
        <f>VLOOKUP($A$2335,Raport6!$B$8:$T$280,18)</f>
        <v>86</v>
      </c>
      <c r="S2340" s="38">
        <f t="shared" si="1272"/>
        <v>1349</v>
      </c>
      <c r="T2340" s="38">
        <f t="shared" si="1273"/>
        <v>89.93</v>
      </c>
      <c r="U2340" s="375"/>
      <c r="V2340" s="340"/>
    </row>
    <row r="2341" spans="1:22" ht="15" customHeight="1">
      <c r="A2341" s="361"/>
      <c r="B2341" s="78" t="str">
        <f>VLOOKUP($A$2335,PresensiMIPA!$A$7:$W$360,3)</f>
        <v>0032868371</v>
      </c>
      <c r="C2341" s="28" t="s">
        <v>21</v>
      </c>
      <c r="D2341" s="40">
        <f t="shared" ref="D2341:S2341" si="1274">ROUND(((D2335+D2336+D2337+D2338+D2339+D2340)/6),2)</f>
        <v>84.75</v>
      </c>
      <c r="E2341" s="40">
        <f t="shared" si="1274"/>
        <v>83.92</v>
      </c>
      <c r="F2341" s="40">
        <f t="shared" si="1274"/>
        <v>86.5</v>
      </c>
      <c r="G2341" s="40">
        <f t="shared" si="1274"/>
        <v>84.67</v>
      </c>
      <c r="H2341" s="40">
        <f t="shared" si="1274"/>
        <v>86.58</v>
      </c>
      <c r="I2341" s="40">
        <f t="shared" si="1274"/>
        <v>84.17</v>
      </c>
      <c r="J2341" s="40">
        <f t="shared" si="1274"/>
        <v>89.67</v>
      </c>
      <c r="K2341" s="40">
        <f t="shared" si="1274"/>
        <v>85.67</v>
      </c>
      <c r="L2341" s="40">
        <f t="shared" si="1274"/>
        <v>87.17</v>
      </c>
      <c r="M2341" s="40">
        <f t="shared" si="1274"/>
        <v>86.58</v>
      </c>
      <c r="N2341" s="40">
        <f t="shared" si="1274"/>
        <v>85.25</v>
      </c>
      <c r="O2341" s="40">
        <f t="shared" si="1274"/>
        <v>84</v>
      </c>
      <c r="P2341" s="40">
        <f t="shared" si="1274"/>
        <v>82.75</v>
      </c>
      <c r="Q2341" s="40">
        <f t="shared" si="1274"/>
        <v>82.25</v>
      </c>
      <c r="R2341" s="40">
        <f t="shared" si="1274"/>
        <v>83.42</v>
      </c>
      <c r="S2341" s="39">
        <f t="shared" si="1274"/>
        <v>1277.33</v>
      </c>
      <c r="T2341" s="40">
        <f t="shared" si="1273"/>
        <v>85.16</v>
      </c>
      <c r="U2341" s="375"/>
      <c r="V2341" s="340"/>
    </row>
    <row r="2342" spans="1:22" ht="15" customHeight="1">
      <c r="A2342" s="361"/>
      <c r="B2342" s="78"/>
      <c r="C2342" s="28" t="s">
        <v>206</v>
      </c>
      <c r="D2342" s="79">
        <f>VLOOKUP($A$2335,'Nilai USP'!$B$8:$T$280,4)</f>
        <v>95</v>
      </c>
      <c r="E2342" s="79">
        <f>VLOOKUP($A$2335,'Nilai USP'!$B$8:$T$280,5)</f>
        <v>86.15384615384616</v>
      </c>
      <c r="F2342" s="79">
        <f>VLOOKUP($A$2335,'Nilai USP'!$B$8:$T$280,6)</f>
        <v>97</v>
      </c>
      <c r="G2342" s="79">
        <f>VLOOKUP($A$2335,'Nilai USP'!$B$8:$T$280,7)</f>
        <v>88</v>
      </c>
      <c r="H2342" s="79">
        <f>VLOOKUP($A$2335,'Nilai USP'!$B$8:$T$280,8)</f>
        <v>88</v>
      </c>
      <c r="I2342" s="79">
        <f>VLOOKUP($A$2335,'Nilai USP'!$B$8:$T$280,9)</f>
        <v>91</v>
      </c>
      <c r="J2342" s="79">
        <f>VLOOKUP($A$2335,'Nilai USP'!$B$8:$T$280,10)</f>
        <v>93</v>
      </c>
      <c r="K2342" s="79">
        <f>VLOOKUP($A$2335,'Nilai USP'!$B$8:$T$280,11)</f>
        <v>98</v>
      </c>
      <c r="L2342" s="79">
        <f>VLOOKUP($A$2335,'Nilai USP'!$B$8:$T$280,12)</f>
        <v>87</v>
      </c>
      <c r="M2342" s="79">
        <f>VLOOKUP($A$2335,'Nilai USP'!$B$8:$T$280,13)</f>
        <v>96.470588235294116</v>
      </c>
      <c r="N2342" s="79">
        <f>VLOOKUP($A$2335,'Nilai USP'!$B$8:$T$280,14)</f>
        <v>87</v>
      </c>
      <c r="O2342" s="79">
        <f>VLOOKUP($A$2335,'Nilai USP'!$B$8:$T$280,15)</f>
        <v>77</v>
      </c>
      <c r="P2342" s="79">
        <f>VLOOKUP($A$2335,'Nilai USP'!$B$8:$T$280,16)</f>
        <v>90</v>
      </c>
      <c r="Q2342" s="79">
        <f>VLOOKUP($A$2335,'Nilai USP'!$B$8:$T$280,17)</f>
        <v>83</v>
      </c>
      <c r="R2342" s="79">
        <f>VLOOKUP($A$2335,'Nilai USP'!$B$8:$T$280,18)</f>
        <v>89</v>
      </c>
      <c r="S2342" s="38">
        <f>SUM(D2342:R2342)</f>
        <v>1345.6244343891403</v>
      </c>
      <c r="T2342" s="38">
        <f t="shared" si="1273"/>
        <v>89.71</v>
      </c>
      <c r="U2342" s="375"/>
      <c r="V2342" s="340"/>
    </row>
    <row r="2343" spans="1:22" ht="15" customHeight="1" thickBot="1">
      <c r="A2343" s="362"/>
      <c r="B2343" s="29"/>
      <c r="C2343" s="37" t="s">
        <v>205</v>
      </c>
      <c r="D2343" s="41">
        <f t="shared" ref="D2343:R2343" si="1275">ROUND((D2341*$V$6+D2342*$V$7),0)</f>
        <v>90</v>
      </c>
      <c r="E2343" s="41">
        <f t="shared" si="1275"/>
        <v>85</v>
      </c>
      <c r="F2343" s="41">
        <f t="shared" si="1275"/>
        <v>92</v>
      </c>
      <c r="G2343" s="41">
        <f t="shared" si="1275"/>
        <v>86</v>
      </c>
      <c r="H2343" s="41">
        <f t="shared" si="1275"/>
        <v>87</v>
      </c>
      <c r="I2343" s="41">
        <f t="shared" si="1275"/>
        <v>88</v>
      </c>
      <c r="J2343" s="41">
        <f t="shared" si="1275"/>
        <v>91</v>
      </c>
      <c r="K2343" s="41">
        <f t="shared" si="1275"/>
        <v>92</v>
      </c>
      <c r="L2343" s="41">
        <f t="shared" si="1275"/>
        <v>87</v>
      </c>
      <c r="M2343" s="41">
        <f t="shared" si="1275"/>
        <v>92</v>
      </c>
      <c r="N2343" s="41">
        <f t="shared" si="1275"/>
        <v>86</v>
      </c>
      <c r="O2343" s="41">
        <f t="shared" si="1275"/>
        <v>81</v>
      </c>
      <c r="P2343" s="41">
        <f t="shared" si="1275"/>
        <v>86</v>
      </c>
      <c r="Q2343" s="41">
        <f t="shared" si="1275"/>
        <v>83</v>
      </c>
      <c r="R2343" s="41">
        <f t="shared" si="1275"/>
        <v>86</v>
      </c>
      <c r="S2343" s="41">
        <f>SUM(D2343:R2343)</f>
        <v>1312</v>
      </c>
      <c r="T2343" s="41">
        <f t="shared" si="1273"/>
        <v>87.47</v>
      </c>
      <c r="U2343" s="376"/>
      <c r="V2343" s="341"/>
    </row>
    <row r="2344" spans="1:22" ht="15" customHeight="1" thickTop="1">
      <c r="A2344" s="377">
        <v>260</v>
      </c>
      <c r="B2344" s="26"/>
      <c r="C2344" s="34" t="s">
        <v>34</v>
      </c>
      <c r="D2344" s="83">
        <f>VLOOKUP($A$2344,Raport1!$B$8:$T$280,4)</f>
        <v>77</v>
      </c>
      <c r="E2344" s="83">
        <f>VLOOKUP($A$2344,Raport1!$B$8:$T$280,5)</f>
        <v>77.5</v>
      </c>
      <c r="F2344" s="83">
        <f>VLOOKUP($A$2344,Raport1!$B$8:$T$280,6)</f>
        <v>83.5</v>
      </c>
      <c r="G2344" s="83">
        <f>VLOOKUP($A$2344,Raport1!$B$8:$T$280,7)</f>
        <v>80</v>
      </c>
      <c r="H2344" s="83">
        <f>VLOOKUP($A$2344,Raport1!$B$8:$T$280,8)</f>
        <v>80.5</v>
      </c>
      <c r="I2344" s="83">
        <f>VLOOKUP($A$2344,Raport1!$B$8:$T$280,9)</f>
        <v>79</v>
      </c>
      <c r="J2344" s="83">
        <f>VLOOKUP($A$2344,Raport1!$B$8:$T$280,10)</f>
        <v>89</v>
      </c>
      <c r="K2344" s="83">
        <f>VLOOKUP($A$2344,Raport1!$B$8:$T$280,11)</f>
        <v>81.5</v>
      </c>
      <c r="L2344" s="83">
        <f>VLOOKUP($A$2344,Raport1!$B$8:$T$280,12)</f>
        <v>82</v>
      </c>
      <c r="M2344" s="83">
        <f>VLOOKUP($A$2344,Raport1!$B$8:$T$280,13)</f>
        <v>79.5</v>
      </c>
      <c r="N2344" s="83">
        <f>VLOOKUP($A$2344,Raport1!$B$8:$T$280,14)</f>
        <v>78.5</v>
      </c>
      <c r="O2344" s="83">
        <f>VLOOKUP($A$2344,Raport1!$B$8:$T$280,15)</f>
        <v>78.5</v>
      </c>
      <c r="P2344" s="83">
        <f>VLOOKUP($A$2344,Raport1!$B$8:$T$280,16)</f>
        <v>80</v>
      </c>
      <c r="Q2344" s="83">
        <f>VLOOKUP($A$2344,Raport1!$B$8:$T$280,17)</f>
        <v>76.5</v>
      </c>
      <c r="R2344" s="83">
        <f>VLOOKUP($A$2344,Raport1!$B$8:$T$280,18)</f>
        <v>79</v>
      </c>
      <c r="S2344" s="80">
        <f t="shared" ref="S2344:S2349" si="1276">SUM(D2344:R2344)</f>
        <v>1202</v>
      </c>
      <c r="T2344" s="80">
        <f t="shared" ref="T2344:T2352" si="1277">ROUND(S2344/COUNT(D2344:R2344),2)</f>
        <v>80.13</v>
      </c>
      <c r="U2344" s="337" t="s">
        <v>203</v>
      </c>
      <c r="V2344" s="340" t="s">
        <v>33</v>
      </c>
    </row>
    <row r="2345" spans="1:22" ht="15" customHeight="1">
      <c r="A2345" s="361"/>
      <c r="B2345" s="26"/>
      <c r="C2345" s="35" t="s">
        <v>35</v>
      </c>
      <c r="D2345" s="84">
        <f>VLOOKUP($A$2344,Raport2!$B$8:$T$280,4)</f>
        <v>78</v>
      </c>
      <c r="E2345" s="84">
        <f>VLOOKUP($A$2344,Raport2!$B$8:$T$280,5)</f>
        <v>79.5</v>
      </c>
      <c r="F2345" s="84">
        <f>VLOOKUP($A$2344,Raport2!$B$8:$T$280,6)</f>
        <v>85</v>
      </c>
      <c r="G2345" s="84">
        <f>VLOOKUP($A$2344,Raport2!$B$8:$T$280,7)</f>
        <v>82.5</v>
      </c>
      <c r="H2345" s="84">
        <f>VLOOKUP($A$2344,Raport2!$B$8:$T$280,8)</f>
        <v>82.5</v>
      </c>
      <c r="I2345" s="84">
        <f>VLOOKUP($A$2344,Raport2!$B$8:$T$280,9)</f>
        <v>83</v>
      </c>
      <c r="J2345" s="84">
        <f>VLOOKUP($A$2344,Raport2!$B$8:$T$280,10)</f>
        <v>91</v>
      </c>
      <c r="K2345" s="84">
        <f>VLOOKUP($A$2344,Raport2!$B$8:$T$280,11)</f>
        <v>83</v>
      </c>
      <c r="L2345" s="84">
        <f>VLOOKUP($A$2344,Raport2!$B$8:$T$280,12)</f>
        <v>84</v>
      </c>
      <c r="M2345" s="84">
        <f>VLOOKUP($A$2344,Raport2!$B$8:$T$280,13)</f>
        <v>87</v>
      </c>
      <c r="N2345" s="84">
        <f>VLOOKUP($A$2344,Raport2!$B$8:$T$280,14)</f>
        <v>84</v>
      </c>
      <c r="O2345" s="84">
        <f>VLOOKUP($A$2344,Raport2!$B$8:$T$280,15)</f>
        <v>79.5</v>
      </c>
      <c r="P2345" s="84">
        <f>VLOOKUP($A$2344,Raport2!$B$8:$T$280,16)</f>
        <v>79</v>
      </c>
      <c r="Q2345" s="84">
        <f>VLOOKUP($A$2344,Raport2!$B$8:$T$280,17)</f>
        <v>80.5</v>
      </c>
      <c r="R2345" s="84">
        <f>VLOOKUP($A$2344,Raport2!$B$8:$T$280,18)</f>
        <v>83.5</v>
      </c>
      <c r="S2345" s="38">
        <f t="shared" si="1276"/>
        <v>1242</v>
      </c>
      <c r="T2345" s="38">
        <f t="shared" si="1277"/>
        <v>82.8</v>
      </c>
      <c r="U2345" s="375"/>
      <c r="V2345" s="340"/>
    </row>
    <row r="2346" spans="1:22" ht="15" customHeight="1">
      <c r="A2346" s="361"/>
      <c r="B2346" s="243" t="str">
        <f>VLOOKUP($A$2344,PresensiMIPA!$A$7:$W$360,7)</f>
        <v>Putri Puspitasari</v>
      </c>
      <c r="C2346" s="35" t="s">
        <v>22</v>
      </c>
      <c r="D2346" s="84">
        <f>VLOOKUP($A$2344,Raport3!$B$8:$T$280,4)</f>
        <v>80</v>
      </c>
      <c r="E2346" s="84">
        <f>VLOOKUP($A$2344,Raport3!$B$8:$T$280,5)</f>
        <v>81</v>
      </c>
      <c r="F2346" s="84">
        <f>VLOOKUP($A$2344,Raport3!$B$8:$T$280,6)</f>
        <v>85.5</v>
      </c>
      <c r="G2346" s="84">
        <f>VLOOKUP($A$2344,Raport3!$B$8:$T$280,7)</f>
        <v>84.5</v>
      </c>
      <c r="H2346" s="84">
        <f>VLOOKUP($A$2344,Raport3!$B$8:$T$280,8)</f>
        <v>89.5</v>
      </c>
      <c r="I2346" s="84">
        <f>VLOOKUP($A$2344,Raport3!$B$8:$T$280,9)</f>
        <v>86</v>
      </c>
      <c r="J2346" s="84">
        <f>VLOOKUP($A$2344,Raport3!$B$8:$T$280,10)</f>
        <v>90.5</v>
      </c>
      <c r="K2346" s="84">
        <f>VLOOKUP($A$2344,Raport3!$B$8:$T$280,11)</f>
        <v>86.5</v>
      </c>
      <c r="L2346" s="84">
        <f>VLOOKUP($A$2344,Raport3!$B$8:$T$280,12)</f>
        <v>81.5</v>
      </c>
      <c r="M2346" s="84">
        <f>VLOOKUP($A$2344,Raport3!$B$8:$T$280,13)</f>
        <v>90.5</v>
      </c>
      <c r="N2346" s="84">
        <f>VLOOKUP($A$2344,Raport3!$B$8:$T$280,14)</f>
        <v>87</v>
      </c>
      <c r="O2346" s="84">
        <f>VLOOKUP($A$2344,Raport3!$B$8:$T$280,15)</f>
        <v>85.5</v>
      </c>
      <c r="P2346" s="84">
        <f>VLOOKUP($A$2344,Raport3!$B$8:$T$280,16)</f>
        <v>81.5</v>
      </c>
      <c r="Q2346" s="84">
        <f>VLOOKUP($A$2344,Raport3!$B$8:$T$280,17)</f>
        <v>81.5</v>
      </c>
      <c r="R2346" s="84">
        <f>VLOOKUP($A$2344,Raport3!$B$8:$T$280,18)</f>
        <v>84</v>
      </c>
      <c r="S2346" s="38">
        <f t="shared" si="1276"/>
        <v>1275</v>
      </c>
      <c r="T2346" s="38">
        <f t="shared" si="1277"/>
        <v>85</v>
      </c>
      <c r="U2346" s="375"/>
      <c r="V2346" s="340"/>
    </row>
    <row r="2347" spans="1:22" ht="15" customHeight="1">
      <c r="A2347" s="361"/>
      <c r="B2347" s="243"/>
      <c r="C2347" s="35" t="s">
        <v>23</v>
      </c>
      <c r="D2347" s="84">
        <f>VLOOKUP($A$2344,Raport4!$B$8:$T$255,4)</f>
        <v>93</v>
      </c>
      <c r="E2347" s="84">
        <f>VLOOKUP($A$2344,Raport4!$B$8:$T$255,5)</f>
        <v>90</v>
      </c>
      <c r="F2347" s="84">
        <f>VLOOKUP($A$2344,Raport4!$B$8:$T$255,6)</f>
        <v>87</v>
      </c>
      <c r="G2347" s="84">
        <f>VLOOKUP($A$2344,Raport4!$B$8:$T$255,7)</f>
        <v>85.5</v>
      </c>
      <c r="H2347" s="84">
        <f>VLOOKUP($A$2344,Raport4!$B$8:$T$255,8)</f>
        <v>90</v>
      </c>
      <c r="I2347" s="84">
        <f>VLOOKUP($A$2344,Raport4!$B$8:$T$255,9)</f>
        <v>86.5</v>
      </c>
      <c r="J2347" s="84">
        <f>VLOOKUP($A$2344,Raport4!$B$8:$T$255,10)</f>
        <v>92</v>
      </c>
      <c r="K2347" s="84">
        <f>VLOOKUP($A$2344,Raport4!$B$8:$T$255,11)</f>
        <v>85</v>
      </c>
      <c r="L2347" s="84">
        <f>VLOOKUP($A$2344,Raport4!$B$8:$T$255,12)</f>
        <v>86.5</v>
      </c>
      <c r="M2347" s="84">
        <f>VLOOKUP($A$2344,Raport4!$B$8:$T$255,12)</f>
        <v>86.5</v>
      </c>
      <c r="N2347" s="84">
        <f>VLOOKUP($A$2344,Raport4!$B$8:$T$255,14)</f>
        <v>89.5</v>
      </c>
      <c r="O2347" s="84">
        <f>VLOOKUP($A$2344,Raport4!$B$8:$T$255,15)</f>
        <v>87.5</v>
      </c>
      <c r="P2347" s="84">
        <f>VLOOKUP($A$2344,Raport4!$B$8:$T$255,16)</f>
        <v>86</v>
      </c>
      <c r="Q2347" s="84">
        <f>VLOOKUP($A$2344,Raport4!$B$8:$T$255,17)</f>
        <v>89</v>
      </c>
      <c r="R2347" s="84">
        <f>VLOOKUP($A$2344,Raport4!$B$8:$T$255,18)</f>
        <v>87.5</v>
      </c>
      <c r="S2347" s="38">
        <f t="shared" si="1276"/>
        <v>1321.5</v>
      </c>
      <c r="T2347" s="38">
        <f t="shared" si="1277"/>
        <v>88.1</v>
      </c>
      <c r="U2347" s="375"/>
      <c r="V2347" s="340"/>
    </row>
    <row r="2348" spans="1:22" ht="15" customHeight="1">
      <c r="A2348" s="361"/>
      <c r="B2348" s="77" t="str">
        <f>VLOOKUP($A$2344,PresensiMIPA!$A$7:$W$360,4)</f>
        <v>3526016910030003</v>
      </c>
      <c r="C2348" s="35" t="s">
        <v>24</v>
      </c>
      <c r="D2348" s="84">
        <f>VLOOKUP($A$2344,Raport5!$B$8:$T$280,4)</f>
        <v>85.5</v>
      </c>
      <c r="E2348" s="84">
        <f>VLOOKUP($A$2344,Raport5!$B$8:$T$280,5)</f>
        <v>91.5</v>
      </c>
      <c r="F2348" s="84">
        <f>VLOOKUP($A$2344,Raport5!$B$8:$T$280,6)</f>
        <v>89</v>
      </c>
      <c r="G2348" s="84">
        <f>VLOOKUP($A$2344,Raport5!$B$8:$T$280,7)</f>
        <v>88.5</v>
      </c>
      <c r="H2348" s="84">
        <f>VLOOKUP($A$2344,Raport5!$B$8:$T$280,8)</f>
        <v>92</v>
      </c>
      <c r="I2348" s="84">
        <f>VLOOKUP($A$2344,Raport5!$B$8:$T$280,9)</f>
        <v>87</v>
      </c>
      <c r="J2348" s="84">
        <f>VLOOKUP($A$2344,Raport5!$B$8:$T$280,10)</f>
        <v>92</v>
      </c>
      <c r="K2348" s="84">
        <f>VLOOKUP($A$2344,Raport5!$B$8:$T$280,11)</f>
        <v>86.5</v>
      </c>
      <c r="L2348" s="84">
        <f>VLOOKUP($A$2344,Raport5!$B$8:$T$280,12)</f>
        <v>92</v>
      </c>
      <c r="M2348" s="84">
        <f>VLOOKUP($A$2344,Raport5!$B$8:$T$280,13)</f>
        <v>88</v>
      </c>
      <c r="N2348" s="84">
        <f>VLOOKUP($A$2344,Raport5!$B$8:$T$280,14)</f>
        <v>89</v>
      </c>
      <c r="O2348" s="84">
        <f>VLOOKUP($A$2344,Raport5!$B$8:$T$280,15)</f>
        <v>85</v>
      </c>
      <c r="P2348" s="84">
        <f>VLOOKUP($A$2344,Raport5!$B$8:$T$280,16)</f>
        <v>84</v>
      </c>
      <c r="Q2348" s="84">
        <f>VLOOKUP($A$2344,Raport5!$B$8:$T$280,17)</f>
        <v>88</v>
      </c>
      <c r="R2348" s="84">
        <f>VLOOKUP($A$2344,Raport5!$B$8:$T$280,18)</f>
        <v>85</v>
      </c>
      <c r="S2348" s="38">
        <f t="shared" si="1276"/>
        <v>1323</v>
      </c>
      <c r="T2348" s="38">
        <f t="shared" si="1277"/>
        <v>88.2</v>
      </c>
      <c r="U2348" s="375"/>
      <c r="V2348" s="340"/>
    </row>
    <row r="2349" spans="1:22" ht="15" customHeight="1">
      <c r="A2349" s="361"/>
      <c r="B2349" s="78">
        <f>VLOOKUP($A$2344,PresensiMIPA!$A$7:$W$360,2)</f>
        <v>12432</v>
      </c>
      <c r="C2349" s="35" t="s">
        <v>67</v>
      </c>
      <c r="D2349" s="84">
        <f>VLOOKUP($A$2344,Raport6!$B$8:$T$280,4)</f>
        <v>90.5</v>
      </c>
      <c r="E2349" s="84">
        <f>VLOOKUP($A$2344,Raport6!$B$8:$T$280,5)</f>
        <v>93</v>
      </c>
      <c r="F2349" s="84">
        <f>VLOOKUP($A$2344,Raport6!$B$8:$T$280,6)</f>
        <v>89</v>
      </c>
      <c r="G2349" s="84">
        <f>VLOOKUP($A$2344,Raport6!$B$8:$T$280,7)</f>
        <v>89.5</v>
      </c>
      <c r="H2349" s="84">
        <f>VLOOKUP($A$2344,Raport6!$B$8:$T$280,8)</f>
        <v>92.5</v>
      </c>
      <c r="I2349" s="84">
        <f>VLOOKUP($A$2344,Raport6!$B$8:$T$280,9)</f>
        <v>87.5</v>
      </c>
      <c r="J2349" s="84">
        <f>VLOOKUP($A$2344,Raport6!$B$8:$T$280,10)</f>
        <v>96</v>
      </c>
      <c r="K2349" s="84">
        <f>VLOOKUP($A$2344,Raport6!$B$8:$T$280,11)</f>
        <v>93</v>
      </c>
      <c r="L2349" s="84">
        <f>VLOOKUP($A$2344,Raport6!$B$8:$T$280,12)</f>
        <v>92</v>
      </c>
      <c r="M2349" s="84">
        <f>VLOOKUP($A$2344,Raport6!$B$8:$T$280,13)</f>
        <v>92</v>
      </c>
      <c r="N2349" s="84">
        <f>VLOOKUP($A$2344,Raport6!$B$8:$T$280,14)</f>
        <v>86.5</v>
      </c>
      <c r="O2349" s="84">
        <f>VLOOKUP($A$2344,Raport6!$B$8:$T$280,15)</f>
        <v>88</v>
      </c>
      <c r="P2349" s="84">
        <f>VLOOKUP($A$2344,Raport6!$B$8:$T$280,16)</f>
        <v>84</v>
      </c>
      <c r="Q2349" s="84">
        <f>VLOOKUP($A$2344,Raport6!$B$8:$T$280,17)</f>
        <v>91</v>
      </c>
      <c r="R2349" s="84">
        <f>VLOOKUP($A$2344,Raport6!$B$8:$T$280,18)</f>
        <v>86.5</v>
      </c>
      <c r="S2349" s="38">
        <f t="shared" si="1276"/>
        <v>1351</v>
      </c>
      <c r="T2349" s="38">
        <f t="shared" si="1277"/>
        <v>90.07</v>
      </c>
      <c r="U2349" s="375"/>
      <c r="V2349" s="340"/>
    </row>
    <row r="2350" spans="1:22" ht="15" customHeight="1">
      <c r="A2350" s="361"/>
      <c r="B2350" s="78" t="str">
        <f>VLOOKUP($A$2344,PresensiMIPA!$A$7:$W$360,3)</f>
        <v>0038157822</v>
      </c>
      <c r="C2350" s="28" t="s">
        <v>21</v>
      </c>
      <c r="D2350" s="40">
        <f t="shared" ref="D2350:S2350" si="1278">ROUND(((D2344+D2345+D2346+D2347+D2348+D2349)/6),2)</f>
        <v>84</v>
      </c>
      <c r="E2350" s="40">
        <f t="shared" si="1278"/>
        <v>85.42</v>
      </c>
      <c r="F2350" s="40">
        <f t="shared" si="1278"/>
        <v>86.5</v>
      </c>
      <c r="G2350" s="40">
        <f t="shared" si="1278"/>
        <v>85.08</v>
      </c>
      <c r="H2350" s="40">
        <f t="shared" si="1278"/>
        <v>87.83</v>
      </c>
      <c r="I2350" s="40">
        <f t="shared" si="1278"/>
        <v>84.83</v>
      </c>
      <c r="J2350" s="40">
        <f t="shared" si="1278"/>
        <v>91.75</v>
      </c>
      <c r="K2350" s="40">
        <f t="shared" si="1278"/>
        <v>85.92</v>
      </c>
      <c r="L2350" s="40">
        <f t="shared" si="1278"/>
        <v>86.33</v>
      </c>
      <c r="M2350" s="40">
        <f t="shared" si="1278"/>
        <v>87.25</v>
      </c>
      <c r="N2350" s="40">
        <f t="shared" si="1278"/>
        <v>85.75</v>
      </c>
      <c r="O2350" s="40">
        <f t="shared" si="1278"/>
        <v>84</v>
      </c>
      <c r="P2350" s="40">
        <f t="shared" si="1278"/>
        <v>82.42</v>
      </c>
      <c r="Q2350" s="40">
        <f t="shared" si="1278"/>
        <v>84.42</v>
      </c>
      <c r="R2350" s="40">
        <f t="shared" si="1278"/>
        <v>84.25</v>
      </c>
      <c r="S2350" s="39">
        <f t="shared" si="1278"/>
        <v>1285.75</v>
      </c>
      <c r="T2350" s="40">
        <f t="shared" si="1277"/>
        <v>85.72</v>
      </c>
      <c r="U2350" s="375"/>
      <c r="V2350" s="340"/>
    </row>
    <row r="2351" spans="1:22" ht="15" customHeight="1">
      <c r="A2351" s="361"/>
      <c r="B2351" s="78"/>
      <c r="C2351" s="28" t="s">
        <v>206</v>
      </c>
      <c r="D2351" s="79">
        <f>VLOOKUP($A$2344,'Nilai USP'!$B$8:$T$280,4)</f>
        <v>91</v>
      </c>
      <c r="E2351" s="79">
        <f>VLOOKUP($A$2344,'Nilai USP'!$B$8:$T$280,5)</f>
        <v>84.615384615384613</v>
      </c>
      <c r="F2351" s="79">
        <f>VLOOKUP($A$2344,'Nilai USP'!$B$8:$T$280,6)</f>
        <v>94</v>
      </c>
      <c r="G2351" s="79">
        <f>VLOOKUP($A$2344,'Nilai USP'!$B$8:$T$280,7)</f>
        <v>82</v>
      </c>
      <c r="H2351" s="79">
        <f>VLOOKUP($A$2344,'Nilai USP'!$B$8:$T$280,8)</f>
        <v>84</v>
      </c>
      <c r="I2351" s="79">
        <f>VLOOKUP($A$2344,'Nilai USP'!$B$8:$T$280,9)</f>
        <v>89</v>
      </c>
      <c r="J2351" s="79">
        <f>VLOOKUP($A$2344,'Nilai USP'!$B$8:$T$280,10)</f>
        <v>97</v>
      </c>
      <c r="K2351" s="79">
        <f>VLOOKUP($A$2344,'Nilai USP'!$B$8:$T$280,11)</f>
        <v>93</v>
      </c>
      <c r="L2351" s="79">
        <f>VLOOKUP($A$2344,'Nilai USP'!$B$8:$T$280,12)</f>
        <v>86</v>
      </c>
      <c r="M2351" s="79">
        <f>VLOOKUP($A$2344,'Nilai USP'!$B$8:$T$280,13)</f>
        <v>97.35294117647058</v>
      </c>
      <c r="N2351" s="79">
        <f>VLOOKUP($A$2344,'Nilai USP'!$B$8:$T$280,14)</f>
        <v>90</v>
      </c>
      <c r="O2351" s="79">
        <f>VLOOKUP($A$2344,'Nilai USP'!$B$8:$T$280,15)</f>
        <v>81</v>
      </c>
      <c r="P2351" s="79">
        <f>VLOOKUP($A$2344,'Nilai USP'!$B$8:$T$280,16)</f>
        <v>86</v>
      </c>
      <c r="Q2351" s="79">
        <f>VLOOKUP($A$2344,'Nilai USP'!$B$8:$T$280,17)</f>
        <v>82</v>
      </c>
      <c r="R2351" s="79">
        <f>VLOOKUP($A$2344,'Nilai USP'!$B$8:$T$280,18)</f>
        <v>88</v>
      </c>
      <c r="S2351" s="38">
        <f>SUM(D2351:R2351)</f>
        <v>1324.9683257918552</v>
      </c>
      <c r="T2351" s="38">
        <f t="shared" si="1277"/>
        <v>88.33</v>
      </c>
      <c r="U2351" s="375"/>
      <c r="V2351" s="340"/>
    </row>
    <row r="2352" spans="1:22" ht="15" customHeight="1" thickBot="1">
      <c r="A2352" s="362"/>
      <c r="B2352" s="29"/>
      <c r="C2352" s="37" t="s">
        <v>205</v>
      </c>
      <c r="D2352" s="41">
        <f t="shared" ref="D2352:R2352" si="1279">ROUND((D2350*$V$6+D2351*$V$7),0)</f>
        <v>88</v>
      </c>
      <c r="E2352" s="41">
        <f t="shared" si="1279"/>
        <v>85</v>
      </c>
      <c r="F2352" s="41">
        <f t="shared" si="1279"/>
        <v>90</v>
      </c>
      <c r="G2352" s="41">
        <f t="shared" si="1279"/>
        <v>84</v>
      </c>
      <c r="H2352" s="41">
        <f t="shared" si="1279"/>
        <v>86</v>
      </c>
      <c r="I2352" s="41">
        <f t="shared" si="1279"/>
        <v>87</v>
      </c>
      <c r="J2352" s="41">
        <f t="shared" si="1279"/>
        <v>94</v>
      </c>
      <c r="K2352" s="41">
        <f t="shared" si="1279"/>
        <v>89</v>
      </c>
      <c r="L2352" s="41">
        <f t="shared" si="1279"/>
        <v>86</v>
      </c>
      <c r="M2352" s="41">
        <f t="shared" si="1279"/>
        <v>92</v>
      </c>
      <c r="N2352" s="41">
        <f t="shared" si="1279"/>
        <v>88</v>
      </c>
      <c r="O2352" s="41">
        <f t="shared" si="1279"/>
        <v>83</v>
      </c>
      <c r="P2352" s="41">
        <f t="shared" si="1279"/>
        <v>84</v>
      </c>
      <c r="Q2352" s="41">
        <f t="shared" si="1279"/>
        <v>83</v>
      </c>
      <c r="R2352" s="41">
        <f t="shared" si="1279"/>
        <v>86</v>
      </c>
      <c r="S2352" s="41">
        <f>SUM(D2352:R2352)</f>
        <v>1305</v>
      </c>
      <c r="T2352" s="41">
        <f t="shared" si="1277"/>
        <v>87</v>
      </c>
      <c r="U2352" s="376"/>
      <c r="V2352" s="341"/>
    </row>
    <row r="2353" spans="1:22" ht="15" customHeight="1" thickTop="1">
      <c r="A2353" s="377">
        <v>261</v>
      </c>
      <c r="B2353" s="26"/>
      <c r="C2353" s="34" t="s">
        <v>34</v>
      </c>
      <c r="D2353" s="83">
        <f>VLOOKUP($A$2353,Raport1!$B$8:$T$280,4)</f>
        <v>77</v>
      </c>
      <c r="E2353" s="83">
        <f>VLOOKUP($A$2353,Raport1!$B$8:$T$280,5)</f>
        <v>78</v>
      </c>
      <c r="F2353" s="83">
        <f>VLOOKUP($A$2353,Raport1!$B$8:$T$280,6)</f>
        <v>80</v>
      </c>
      <c r="G2353" s="83">
        <f>VLOOKUP($A$2353,Raport1!$B$8:$T$280,7)</f>
        <v>76</v>
      </c>
      <c r="H2353" s="83">
        <f>VLOOKUP($A$2353,Raport1!$B$8:$T$280,8)</f>
        <v>73.5</v>
      </c>
      <c r="I2353" s="83">
        <f>VLOOKUP($A$2353,Raport1!$B$8:$T$280,9)</f>
        <v>77.5</v>
      </c>
      <c r="J2353" s="83">
        <f>VLOOKUP($A$2353,Raport1!$B$8:$T$280,10)</f>
        <v>80</v>
      </c>
      <c r="K2353" s="83">
        <f>VLOOKUP($A$2353,Raport1!$B$8:$T$280,11)</f>
        <v>83</v>
      </c>
      <c r="L2353" s="83">
        <f>VLOOKUP($A$2353,Raport1!$B$8:$T$280,12)</f>
        <v>80</v>
      </c>
      <c r="M2353" s="83">
        <f>VLOOKUP($A$2353,Raport1!$B$8:$T$280,13)</f>
        <v>79</v>
      </c>
      <c r="N2353" s="83">
        <f>VLOOKUP($A$2353,Raport1!$B$8:$T$280,14)</f>
        <v>81</v>
      </c>
      <c r="O2353" s="83">
        <f>VLOOKUP($A$2353,Raport1!$B$8:$T$280,15)</f>
        <v>81</v>
      </c>
      <c r="P2353" s="83">
        <f>VLOOKUP($A$2353,Raport1!$B$8:$T$280,16)</f>
        <v>77.5</v>
      </c>
      <c r="Q2353" s="83">
        <f>VLOOKUP($A$2353,Raport1!$B$8:$T$280,17)</f>
        <v>78</v>
      </c>
      <c r="R2353" s="83">
        <f>VLOOKUP($A$2353,Raport1!$B$8:$T$280,18)</f>
        <v>75.5</v>
      </c>
      <c r="S2353" s="80">
        <f t="shared" ref="S2353:S2358" si="1280">SUM(D2353:R2353)</f>
        <v>1177</v>
      </c>
      <c r="T2353" s="80">
        <f t="shared" ref="T2353:T2361" si="1281">ROUND(S2353/COUNT(D2353:R2353),2)</f>
        <v>78.47</v>
      </c>
      <c r="U2353" s="337" t="s">
        <v>203</v>
      </c>
      <c r="V2353" s="340" t="s">
        <v>33</v>
      </c>
    </row>
    <row r="2354" spans="1:22" ht="15" customHeight="1">
      <c r="A2354" s="361"/>
      <c r="B2354" s="26"/>
      <c r="C2354" s="35" t="s">
        <v>35</v>
      </c>
      <c r="D2354" s="84">
        <f>VLOOKUP($A$2353,Raport2!$B$8:$T$280,4)</f>
        <v>80.5</v>
      </c>
      <c r="E2354" s="84">
        <f>VLOOKUP($A$2353,Raport2!$B$8:$T$280,5)</f>
        <v>80.5</v>
      </c>
      <c r="F2354" s="84">
        <f>VLOOKUP($A$2353,Raport2!$B$8:$T$280,6)</f>
        <v>82.5</v>
      </c>
      <c r="G2354" s="84">
        <f>VLOOKUP($A$2353,Raport2!$B$8:$T$280,7)</f>
        <v>80</v>
      </c>
      <c r="H2354" s="84">
        <f>VLOOKUP($A$2353,Raport2!$B$8:$T$280,8)</f>
        <v>83.5</v>
      </c>
      <c r="I2354" s="84">
        <f>VLOOKUP($A$2353,Raport2!$B$8:$T$280,9)</f>
        <v>80</v>
      </c>
      <c r="J2354" s="84">
        <f>VLOOKUP($A$2353,Raport2!$B$8:$T$280,10)</f>
        <v>85</v>
      </c>
      <c r="K2354" s="84">
        <f>VLOOKUP($A$2353,Raport2!$B$8:$T$280,11)</f>
        <v>84.5</v>
      </c>
      <c r="L2354" s="84">
        <f>VLOOKUP($A$2353,Raport2!$B$8:$T$280,12)</f>
        <v>82.5</v>
      </c>
      <c r="M2354" s="84">
        <f>VLOOKUP($A$2353,Raport2!$B$8:$T$280,13)</f>
        <v>82.5</v>
      </c>
      <c r="N2354" s="84">
        <f>VLOOKUP($A$2353,Raport2!$B$8:$T$280,14)</f>
        <v>83.5</v>
      </c>
      <c r="O2354" s="84">
        <f>VLOOKUP($A$2353,Raport2!$B$8:$T$280,15)</f>
        <v>77.5</v>
      </c>
      <c r="P2354" s="84">
        <f>VLOOKUP($A$2353,Raport2!$B$8:$T$280,16)</f>
        <v>80</v>
      </c>
      <c r="Q2354" s="84">
        <f>VLOOKUP($A$2353,Raport2!$B$8:$T$280,17)</f>
        <v>81.5</v>
      </c>
      <c r="R2354" s="84">
        <f>VLOOKUP($A$2353,Raport2!$B$8:$T$280,18)</f>
        <v>79.5</v>
      </c>
      <c r="S2354" s="38">
        <f t="shared" si="1280"/>
        <v>1223.5</v>
      </c>
      <c r="T2354" s="38">
        <f t="shared" si="1281"/>
        <v>81.569999999999993</v>
      </c>
      <c r="U2354" s="375"/>
      <c r="V2354" s="340"/>
    </row>
    <row r="2355" spans="1:22" ht="15" customHeight="1">
      <c r="A2355" s="361"/>
      <c r="B2355" s="243" t="str">
        <f>VLOOKUP($A$2353,PresensiMIPA!$A$7:$W$360,7)</f>
        <v>RANDI AZKA ATHAR AMIN</v>
      </c>
      <c r="C2355" s="35" t="s">
        <v>22</v>
      </c>
      <c r="D2355" s="84">
        <f>VLOOKUP($A$2353,Raport3!$B$8:$T$280,4)</f>
        <v>82.5</v>
      </c>
      <c r="E2355" s="84">
        <f>VLOOKUP($A$2353,Raport3!$B$8:$T$280,5)</f>
        <v>82</v>
      </c>
      <c r="F2355" s="84">
        <f>VLOOKUP($A$2353,Raport3!$B$8:$T$280,6)</f>
        <v>82</v>
      </c>
      <c r="G2355" s="84">
        <f>VLOOKUP($A$2353,Raport3!$B$8:$T$280,7)</f>
        <v>80</v>
      </c>
      <c r="H2355" s="84">
        <f>VLOOKUP($A$2353,Raport3!$B$8:$T$280,8)</f>
        <v>88</v>
      </c>
      <c r="I2355" s="84">
        <f>VLOOKUP($A$2353,Raport3!$B$8:$T$280,9)</f>
        <v>84.5</v>
      </c>
      <c r="J2355" s="84">
        <f>VLOOKUP($A$2353,Raport3!$B$8:$T$280,10)</f>
        <v>86.5</v>
      </c>
      <c r="K2355" s="84">
        <f>VLOOKUP($A$2353,Raport3!$B$8:$T$280,11)</f>
        <v>90</v>
      </c>
      <c r="L2355" s="84">
        <f>VLOOKUP($A$2353,Raport3!$B$8:$T$280,12)</f>
        <v>81</v>
      </c>
      <c r="M2355" s="84">
        <f>VLOOKUP($A$2353,Raport3!$B$8:$T$280,13)</f>
        <v>86.5</v>
      </c>
      <c r="N2355" s="84">
        <f>VLOOKUP($A$2353,Raport3!$B$8:$T$280,14)</f>
        <v>84.5</v>
      </c>
      <c r="O2355" s="84">
        <f>VLOOKUP($A$2353,Raport3!$B$8:$T$280,15)</f>
        <v>84</v>
      </c>
      <c r="P2355" s="84">
        <f>VLOOKUP($A$2353,Raport3!$B$8:$T$280,16)</f>
        <v>83.5</v>
      </c>
      <c r="Q2355" s="84">
        <f>VLOOKUP($A$2353,Raport3!$B$8:$T$280,17)</f>
        <v>84.5</v>
      </c>
      <c r="R2355" s="84">
        <f>VLOOKUP($A$2353,Raport3!$B$8:$T$280,18)</f>
        <v>81</v>
      </c>
      <c r="S2355" s="38">
        <f t="shared" si="1280"/>
        <v>1260.5</v>
      </c>
      <c r="T2355" s="38">
        <f t="shared" si="1281"/>
        <v>84.03</v>
      </c>
      <c r="U2355" s="375"/>
      <c r="V2355" s="340"/>
    </row>
    <row r="2356" spans="1:22" ht="15" customHeight="1">
      <c r="A2356" s="361"/>
      <c r="B2356" s="243"/>
      <c r="C2356" s="35" t="s">
        <v>23</v>
      </c>
      <c r="D2356" s="84">
        <f>VLOOKUP($A$2353,Raport4!$B$8:$T$255,4)</f>
        <v>93</v>
      </c>
      <c r="E2356" s="84">
        <f>VLOOKUP($A$2353,Raport4!$B$8:$T$255,5)</f>
        <v>90</v>
      </c>
      <c r="F2356" s="84">
        <f>VLOOKUP($A$2353,Raport4!$B$8:$T$255,6)</f>
        <v>87</v>
      </c>
      <c r="G2356" s="84">
        <f>VLOOKUP($A$2353,Raport4!$B$8:$T$255,7)</f>
        <v>85.5</v>
      </c>
      <c r="H2356" s="84">
        <f>VLOOKUP($A$2353,Raport4!$B$8:$T$255,8)</f>
        <v>90</v>
      </c>
      <c r="I2356" s="84">
        <f>VLOOKUP($A$2353,Raport4!$B$8:$T$255,9)</f>
        <v>86.5</v>
      </c>
      <c r="J2356" s="84">
        <f>VLOOKUP($A$2353,Raport4!$B$8:$T$255,10)</f>
        <v>92</v>
      </c>
      <c r="K2356" s="84">
        <f>VLOOKUP($A$2353,Raport4!$B$8:$T$255,11)</f>
        <v>85</v>
      </c>
      <c r="L2356" s="84">
        <f>VLOOKUP($A$2353,Raport4!$B$8:$T$255,12)</f>
        <v>86.5</v>
      </c>
      <c r="M2356" s="84">
        <f>VLOOKUP($A$2353,Raport4!$B$8:$T$255,12)</f>
        <v>86.5</v>
      </c>
      <c r="N2356" s="84">
        <f>VLOOKUP($A$2353,Raport4!$B$8:$T$255,14)</f>
        <v>89.5</v>
      </c>
      <c r="O2356" s="84">
        <f>VLOOKUP($A$2353,Raport4!$B$8:$T$255,15)</f>
        <v>87.5</v>
      </c>
      <c r="P2356" s="84">
        <f>VLOOKUP($A$2353,Raport4!$B$8:$T$255,16)</f>
        <v>86</v>
      </c>
      <c r="Q2356" s="84">
        <f>VLOOKUP($A$2353,Raport4!$B$8:$T$255,17)</f>
        <v>89</v>
      </c>
      <c r="R2356" s="84">
        <f>VLOOKUP($A$2353,Raport4!$B$8:$T$255,18)</f>
        <v>87.5</v>
      </c>
      <c r="S2356" s="38">
        <f t="shared" si="1280"/>
        <v>1321.5</v>
      </c>
      <c r="T2356" s="38">
        <f t="shared" si="1281"/>
        <v>88.1</v>
      </c>
      <c r="U2356" s="375"/>
      <c r="V2356" s="340"/>
    </row>
    <row r="2357" spans="1:22" ht="15" customHeight="1">
      <c r="A2357" s="361"/>
      <c r="B2357" s="77" t="str">
        <f>VLOOKUP($A$2353,PresensiMIPA!$A$7:$W$360,4)</f>
        <v>3526010310030000</v>
      </c>
      <c r="C2357" s="35" t="s">
        <v>24</v>
      </c>
      <c r="D2357" s="84">
        <f>VLOOKUP($A$2353,Raport5!$B$8:$T$280,4)</f>
        <v>86</v>
      </c>
      <c r="E2357" s="84">
        <f>VLOOKUP($A$2353,Raport5!$B$8:$T$280,5)</f>
        <v>87.5</v>
      </c>
      <c r="F2357" s="84">
        <f>VLOOKUP($A$2353,Raport5!$B$8:$T$280,6)</f>
        <v>88</v>
      </c>
      <c r="G2357" s="84">
        <f>VLOOKUP($A$2353,Raport5!$B$8:$T$280,7)</f>
        <v>91.5</v>
      </c>
      <c r="H2357" s="84">
        <f>VLOOKUP($A$2353,Raport5!$B$8:$T$280,8)</f>
        <v>91</v>
      </c>
      <c r="I2357" s="84">
        <f>VLOOKUP($A$2353,Raport5!$B$8:$T$280,9)</f>
        <v>85</v>
      </c>
      <c r="J2357" s="84">
        <f>VLOOKUP($A$2353,Raport5!$B$8:$T$280,10)</f>
        <v>90</v>
      </c>
      <c r="K2357" s="84">
        <f>VLOOKUP($A$2353,Raport5!$B$8:$T$280,11)</f>
        <v>89</v>
      </c>
      <c r="L2357" s="84">
        <f>VLOOKUP($A$2353,Raport5!$B$8:$T$280,12)</f>
        <v>88.5</v>
      </c>
      <c r="M2357" s="84">
        <f>VLOOKUP($A$2353,Raport5!$B$8:$T$280,13)</f>
        <v>85</v>
      </c>
      <c r="N2357" s="84">
        <f>VLOOKUP($A$2353,Raport5!$B$8:$T$280,14)</f>
        <v>88</v>
      </c>
      <c r="O2357" s="84">
        <f>VLOOKUP($A$2353,Raport5!$B$8:$T$280,15)</f>
        <v>85</v>
      </c>
      <c r="P2357" s="84">
        <f>VLOOKUP($A$2353,Raport5!$B$8:$T$280,16)</f>
        <v>86.5</v>
      </c>
      <c r="Q2357" s="84">
        <f>VLOOKUP($A$2353,Raport5!$B$8:$T$280,17)</f>
        <v>83</v>
      </c>
      <c r="R2357" s="84">
        <f>VLOOKUP($A$2353,Raport5!$B$8:$T$280,18)</f>
        <v>85</v>
      </c>
      <c r="S2357" s="38">
        <f t="shared" si="1280"/>
        <v>1309</v>
      </c>
      <c r="T2357" s="38">
        <f t="shared" si="1281"/>
        <v>87.27</v>
      </c>
      <c r="U2357" s="375"/>
      <c r="V2357" s="340"/>
    </row>
    <row r="2358" spans="1:22" ht="15" customHeight="1">
      <c r="A2358" s="361"/>
      <c r="B2358" s="78">
        <f>VLOOKUP($A$2353,PresensiMIPA!$A$7:$W$360,2)</f>
        <v>12447</v>
      </c>
      <c r="C2358" s="35" t="s">
        <v>67</v>
      </c>
      <c r="D2358" s="84">
        <f>VLOOKUP($A$2353,Raport6!$B$8:$T$280,4)</f>
        <v>91</v>
      </c>
      <c r="E2358" s="84">
        <f>VLOOKUP($A$2353,Raport6!$B$8:$T$280,5)</f>
        <v>90.5</v>
      </c>
      <c r="F2358" s="84">
        <f>VLOOKUP($A$2353,Raport6!$B$8:$T$280,6)</f>
        <v>90</v>
      </c>
      <c r="G2358" s="84">
        <f>VLOOKUP($A$2353,Raport6!$B$8:$T$280,7)</f>
        <v>92</v>
      </c>
      <c r="H2358" s="84">
        <f>VLOOKUP($A$2353,Raport6!$B$8:$T$280,8)</f>
        <v>92</v>
      </c>
      <c r="I2358" s="84">
        <f>VLOOKUP($A$2353,Raport6!$B$8:$T$280,9)</f>
        <v>85</v>
      </c>
      <c r="J2358" s="84">
        <f>VLOOKUP($A$2353,Raport6!$B$8:$T$280,10)</f>
        <v>94</v>
      </c>
      <c r="K2358" s="84">
        <f>VLOOKUP($A$2353,Raport6!$B$8:$T$280,11)</f>
        <v>93</v>
      </c>
      <c r="L2358" s="84">
        <f>VLOOKUP($A$2353,Raport6!$B$8:$T$280,12)</f>
        <v>90.5</v>
      </c>
      <c r="M2358" s="84">
        <f>VLOOKUP($A$2353,Raport6!$B$8:$T$280,13)</f>
        <v>89</v>
      </c>
      <c r="N2358" s="84">
        <f>VLOOKUP($A$2353,Raport6!$B$8:$T$280,14)</f>
        <v>85.5</v>
      </c>
      <c r="O2358" s="84">
        <f>VLOOKUP($A$2353,Raport6!$B$8:$T$280,15)</f>
        <v>87.5</v>
      </c>
      <c r="P2358" s="84">
        <f>VLOOKUP($A$2353,Raport6!$B$8:$T$280,16)</f>
        <v>86.5</v>
      </c>
      <c r="Q2358" s="84">
        <f>VLOOKUP($A$2353,Raport6!$B$8:$T$280,17)</f>
        <v>87</v>
      </c>
      <c r="R2358" s="84">
        <f>VLOOKUP($A$2353,Raport6!$B$8:$T$280,18)</f>
        <v>86</v>
      </c>
      <c r="S2358" s="38">
        <f t="shared" si="1280"/>
        <v>1339.5</v>
      </c>
      <c r="T2358" s="38">
        <f t="shared" si="1281"/>
        <v>89.3</v>
      </c>
      <c r="U2358" s="375"/>
      <c r="V2358" s="340"/>
    </row>
    <row r="2359" spans="1:22" ht="15" customHeight="1">
      <c r="A2359" s="361"/>
      <c r="B2359" s="78" t="str">
        <f>VLOOKUP($A$2353,PresensiMIPA!$A$7:$W$360,3)</f>
        <v>0035466020</v>
      </c>
      <c r="C2359" s="28" t="s">
        <v>21</v>
      </c>
      <c r="D2359" s="40">
        <f t="shared" ref="D2359:S2359" si="1282">ROUND(((D2353+D2354+D2355+D2356+D2357+D2358)/6),2)</f>
        <v>85</v>
      </c>
      <c r="E2359" s="40">
        <f t="shared" si="1282"/>
        <v>84.75</v>
      </c>
      <c r="F2359" s="40">
        <f t="shared" si="1282"/>
        <v>84.92</v>
      </c>
      <c r="G2359" s="40">
        <f t="shared" si="1282"/>
        <v>84.17</v>
      </c>
      <c r="H2359" s="40">
        <f t="shared" si="1282"/>
        <v>86.33</v>
      </c>
      <c r="I2359" s="40">
        <f t="shared" si="1282"/>
        <v>83.08</v>
      </c>
      <c r="J2359" s="40">
        <f t="shared" si="1282"/>
        <v>87.92</v>
      </c>
      <c r="K2359" s="40">
        <f t="shared" si="1282"/>
        <v>87.42</v>
      </c>
      <c r="L2359" s="40">
        <f t="shared" si="1282"/>
        <v>84.83</v>
      </c>
      <c r="M2359" s="40">
        <f t="shared" si="1282"/>
        <v>84.75</v>
      </c>
      <c r="N2359" s="40">
        <f t="shared" si="1282"/>
        <v>85.33</v>
      </c>
      <c r="O2359" s="40">
        <f t="shared" si="1282"/>
        <v>83.75</v>
      </c>
      <c r="P2359" s="40">
        <f t="shared" si="1282"/>
        <v>83.33</v>
      </c>
      <c r="Q2359" s="40">
        <f t="shared" si="1282"/>
        <v>83.83</v>
      </c>
      <c r="R2359" s="40">
        <f t="shared" si="1282"/>
        <v>82.42</v>
      </c>
      <c r="S2359" s="39">
        <f t="shared" si="1282"/>
        <v>1271.83</v>
      </c>
      <c r="T2359" s="40">
        <f t="shared" si="1281"/>
        <v>84.79</v>
      </c>
      <c r="U2359" s="375"/>
      <c r="V2359" s="340"/>
    </row>
    <row r="2360" spans="1:22" ht="15" customHeight="1">
      <c r="A2360" s="361"/>
      <c r="B2360" s="78"/>
      <c r="C2360" s="28" t="s">
        <v>206</v>
      </c>
      <c r="D2360" s="79">
        <f>VLOOKUP($A$2353,'Nilai USP'!$B$8:$T$280,4)</f>
        <v>94</v>
      </c>
      <c r="E2360" s="79">
        <f>VLOOKUP($A$2353,'Nilai USP'!$B$8:$T$280,5)</f>
        <v>89.230769230769226</v>
      </c>
      <c r="F2360" s="79">
        <f>VLOOKUP($A$2353,'Nilai USP'!$B$8:$T$280,6)</f>
        <v>91</v>
      </c>
      <c r="G2360" s="79">
        <f>VLOOKUP($A$2353,'Nilai USP'!$B$8:$T$280,7)</f>
        <v>89</v>
      </c>
      <c r="H2360" s="79">
        <f>VLOOKUP($A$2353,'Nilai USP'!$B$8:$T$280,8)</f>
        <v>86</v>
      </c>
      <c r="I2360" s="79">
        <f>VLOOKUP($A$2353,'Nilai USP'!$B$8:$T$280,9)</f>
        <v>95</v>
      </c>
      <c r="J2360" s="79">
        <f>VLOOKUP($A$2353,'Nilai USP'!$B$8:$T$280,10)</f>
        <v>95</v>
      </c>
      <c r="K2360" s="79">
        <f>VLOOKUP($A$2353,'Nilai USP'!$B$8:$T$280,11)</f>
        <v>93</v>
      </c>
      <c r="L2360" s="79">
        <f>VLOOKUP($A$2353,'Nilai USP'!$B$8:$T$280,12)</f>
        <v>88</v>
      </c>
      <c r="M2360" s="79">
        <f>VLOOKUP($A$2353,'Nilai USP'!$B$8:$T$280,13)</f>
        <v>98.235294117647058</v>
      </c>
      <c r="N2360" s="79">
        <f>VLOOKUP($A$2353,'Nilai USP'!$B$8:$T$280,14)</f>
        <v>87</v>
      </c>
      <c r="O2360" s="79">
        <f>VLOOKUP($A$2353,'Nilai USP'!$B$8:$T$280,15)</f>
        <v>84</v>
      </c>
      <c r="P2360" s="79">
        <f>VLOOKUP($A$2353,'Nilai USP'!$B$8:$T$280,16)</f>
        <v>93</v>
      </c>
      <c r="Q2360" s="79">
        <f>VLOOKUP($A$2353,'Nilai USP'!$B$8:$T$280,17)</f>
        <v>84</v>
      </c>
      <c r="R2360" s="79">
        <f>VLOOKUP($A$2353,'Nilai USP'!$B$8:$T$280,18)</f>
        <v>89</v>
      </c>
      <c r="S2360" s="38">
        <f>SUM(D2360:R2360)</f>
        <v>1355.4660633484164</v>
      </c>
      <c r="T2360" s="38">
        <f t="shared" si="1281"/>
        <v>90.36</v>
      </c>
      <c r="U2360" s="375"/>
      <c r="V2360" s="340"/>
    </row>
    <row r="2361" spans="1:22" ht="15" customHeight="1" thickBot="1">
      <c r="A2361" s="362"/>
      <c r="B2361" s="29"/>
      <c r="C2361" s="37" t="s">
        <v>205</v>
      </c>
      <c r="D2361" s="41">
        <f t="shared" ref="D2361:R2361" si="1283">ROUND((D2359*$V$6+D2360*$V$7),0)</f>
        <v>90</v>
      </c>
      <c r="E2361" s="41">
        <f t="shared" si="1283"/>
        <v>87</v>
      </c>
      <c r="F2361" s="41">
        <f t="shared" si="1283"/>
        <v>88</v>
      </c>
      <c r="G2361" s="41">
        <f t="shared" si="1283"/>
        <v>87</v>
      </c>
      <c r="H2361" s="41">
        <f t="shared" si="1283"/>
        <v>86</v>
      </c>
      <c r="I2361" s="41">
        <f t="shared" si="1283"/>
        <v>89</v>
      </c>
      <c r="J2361" s="41">
        <f t="shared" si="1283"/>
        <v>91</v>
      </c>
      <c r="K2361" s="41">
        <f t="shared" si="1283"/>
        <v>90</v>
      </c>
      <c r="L2361" s="41">
        <f t="shared" si="1283"/>
        <v>86</v>
      </c>
      <c r="M2361" s="41">
        <f t="shared" si="1283"/>
        <v>91</v>
      </c>
      <c r="N2361" s="41">
        <f t="shared" si="1283"/>
        <v>86</v>
      </c>
      <c r="O2361" s="41">
        <f t="shared" si="1283"/>
        <v>84</v>
      </c>
      <c r="P2361" s="41">
        <f t="shared" si="1283"/>
        <v>88</v>
      </c>
      <c r="Q2361" s="41">
        <f t="shared" si="1283"/>
        <v>84</v>
      </c>
      <c r="R2361" s="41">
        <f t="shared" si="1283"/>
        <v>86</v>
      </c>
      <c r="S2361" s="41">
        <f>SUM(D2361:R2361)</f>
        <v>1313</v>
      </c>
      <c r="T2361" s="41">
        <f t="shared" si="1281"/>
        <v>87.53</v>
      </c>
      <c r="U2361" s="376"/>
      <c r="V2361" s="341"/>
    </row>
    <row r="2362" spans="1:22" ht="15" customHeight="1" thickTop="1">
      <c r="A2362" s="377">
        <v>262</v>
      </c>
      <c r="B2362" s="26"/>
      <c r="C2362" s="34" t="s">
        <v>34</v>
      </c>
      <c r="D2362" s="83">
        <f>VLOOKUP($A$2362,Raport1!$B$8:$T$280,4)</f>
        <v>74.5</v>
      </c>
      <c r="E2362" s="83">
        <f>VLOOKUP($A$2362,Raport1!$B$8:$T$280,5)</f>
        <v>73.5</v>
      </c>
      <c r="F2362" s="83">
        <f>VLOOKUP($A$2362,Raport1!$B$8:$T$280,6)</f>
        <v>78.5</v>
      </c>
      <c r="G2362" s="83">
        <f>VLOOKUP($A$2362,Raport1!$B$8:$T$280,7)</f>
        <v>68.5</v>
      </c>
      <c r="H2362" s="83">
        <f>VLOOKUP($A$2362,Raport1!$B$8:$T$280,8)</f>
        <v>72.5</v>
      </c>
      <c r="I2362" s="83">
        <f>VLOOKUP($A$2362,Raport1!$B$8:$T$280,9)</f>
        <v>77.5</v>
      </c>
      <c r="J2362" s="83">
        <f>VLOOKUP($A$2362,Raport1!$B$8:$T$280,10)</f>
        <v>80</v>
      </c>
      <c r="K2362" s="83">
        <f>VLOOKUP($A$2362,Raport1!$B$8:$T$280,11)</f>
        <v>80.5</v>
      </c>
      <c r="L2362" s="83">
        <f>VLOOKUP($A$2362,Raport1!$B$8:$T$280,12)</f>
        <v>82.5</v>
      </c>
      <c r="M2362" s="83">
        <f>VLOOKUP($A$2362,Raport1!$B$8:$T$280,13)</f>
        <v>81</v>
      </c>
      <c r="N2362" s="83">
        <f>VLOOKUP($A$2362,Raport1!$B$8:$T$280,14)</f>
        <v>78.5</v>
      </c>
      <c r="O2362" s="83">
        <f>VLOOKUP($A$2362,Raport1!$B$8:$T$280,15)</f>
        <v>78</v>
      </c>
      <c r="P2362" s="83">
        <f>VLOOKUP($A$2362,Raport1!$B$8:$T$280,16)</f>
        <v>72.5</v>
      </c>
      <c r="Q2362" s="83">
        <f>VLOOKUP($A$2362,Raport1!$B$8:$T$280,17)</f>
        <v>76</v>
      </c>
      <c r="R2362" s="83">
        <f>VLOOKUP($A$2362,Raport1!$B$8:$T$280,18)</f>
        <v>72.5</v>
      </c>
      <c r="S2362" s="80">
        <f t="shared" ref="S2362:S2367" si="1284">SUM(D2362:R2362)</f>
        <v>1146.5</v>
      </c>
      <c r="T2362" s="80">
        <f t="shared" ref="T2362:T2370" si="1285">ROUND(S2362/COUNT(D2362:R2362),2)</f>
        <v>76.430000000000007</v>
      </c>
      <c r="U2362" s="337" t="s">
        <v>203</v>
      </c>
      <c r="V2362" s="340" t="s">
        <v>33</v>
      </c>
    </row>
    <row r="2363" spans="1:22" ht="15" customHeight="1">
      <c r="A2363" s="361"/>
      <c r="B2363" s="26"/>
      <c r="C2363" s="35" t="s">
        <v>35</v>
      </c>
      <c r="D2363" s="84">
        <f>VLOOKUP($A$2362,Raport2!$B$8:$T$280,4)</f>
        <v>76</v>
      </c>
      <c r="E2363" s="84">
        <f>VLOOKUP($A$2362,Raport2!$B$8:$T$280,5)</f>
        <v>75.5</v>
      </c>
      <c r="F2363" s="84">
        <f>VLOOKUP($A$2362,Raport2!$B$8:$T$280,6)</f>
        <v>77</v>
      </c>
      <c r="G2363" s="84">
        <f>VLOOKUP($A$2362,Raport2!$B$8:$T$280,7)</f>
        <v>72</v>
      </c>
      <c r="H2363" s="84">
        <f>VLOOKUP($A$2362,Raport2!$B$8:$T$280,8)</f>
        <v>82.5</v>
      </c>
      <c r="I2363" s="84">
        <f>VLOOKUP($A$2362,Raport2!$B$8:$T$280,9)</f>
        <v>79</v>
      </c>
      <c r="J2363" s="84">
        <f>VLOOKUP($A$2362,Raport2!$B$8:$T$280,10)</f>
        <v>81.5</v>
      </c>
      <c r="K2363" s="84">
        <f>VLOOKUP($A$2362,Raport2!$B$8:$T$280,11)</f>
        <v>82</v>
      </c>
      <c r="L2363" s="84">
        <f>VLOOKUP($A$2362,Raport2!$B$8:$T$280,12)</f>
        <v>84</v>
      </c>
      <c r="M2363" s="84">
        <f>VLOOKUP($A$2362,Raport2!$B$8:$T$280,13)</f>
        <v>80</v>
      </c>
      <c r="N2363" s="84">
        <f>VLOOKUP($A$2362,Raport2!$B$8:$T$280,14)</f>
        <v>83</v>
      </c>
      <c r="O2363" s="84">
        <f>VLOOKUP($A$2362,Raport2!$B$8:$T$280,15)</f>
        <v>73.5</v>
      </c>
      <c r="P2363" s="84">
        <f>VLOOKUP($A$2362,Raport2!$B$8:$T$280,16)</f>
        <v>77.5</v>
      </c>
      <c r="Q2363" s="84">
        <f>VLOOKUP($A$2362,Raport2!$B$8:$T$280,17)</f>
        <v>79.5</v>
      </c>
      <c r="R2363" s="84">
        <f>VLOOKUP($A$2362,Raport2!$B$8:$T$280,18)</f>
        <v>76.5</v>
      </c>
      <c r="S2363" s="38">
        <f t="shared" si="1284"/>
        <v>1179.5</v>
      </c>
      <c r="T2363" s="38">
        <f t="shared" si="1285"/>
        <v>78.63</v>
      </c>
      <c r="U2363" s="375"/>
      <c r="V2363" s="340"/>
    </row>
    <row r="2364" spans="1:22" ht="15" customHeight="1">
      <c r="A2364" s="361"/>
      <c r="B2364" s="243" t="str">
        <f>VLOOKUP($A$2362,PresensiMIPA!$A$7:$W$360,7)</f>
        <v>RENI WAHYU CAHYA NINGRUM</v>
      </c>
      <c r="C2364" s="35" t="s">
        <v>22</v>
      </c>
      <c r="D2364" s="84">
        <f>VLOOKUP($A$2362,Raport3!$B$8:$T$280,4)</f>
        <v>74.5</v>
      </c>
      <c r="E2364" s="84">
        <f>VLOOKUP($A$2362,Raport3!$B$8:$T$280,5)</f>
        <v>74.5</v>
      </c>
      <c r="F2364" s="84">
        <f>VLOOKUP($A$2362,Raport3!$B$8:$T$280,6)</f>
        <v>77.5</v>
      </c>
      <c r="G2364" s="84">
        <f>VLOOKUP($A$2362,Raport3!$B$8:$T$280,7)</f>
        <v>77</v>
      </c>
      <c r="H2364" s="84">
        <f>VLOOKUP($A$2362,Raport3!$B$8:$T$280,8)</f>
        <v>83.5</v>
      </c>
      <c r="I2364" s="84">
        <f>VLOOKUP($A$2362,Raport3!$B$8:$T$280,9)</f>
        <v>82.5</v>
      </c>
      <c r="J2364" s="84">
        <f>VLOOKUP($A$2362,Raport3!$B$8:$T$280,10)</f>
        <v>74</v>
      </c>
      <c r="K2364" s="84">
        <f>VLOOKUP($A$2362,Raport3!$B$8:$T$280,11)</f>
        <v>78.5</v>
      </c>
      <c r="L2364" s="84">
        <f>VLOOKUP($A$2362,Raport3!$B$8:$T$280,12)</f>
        <v>78</v>
      </c>
      <c r="M2364" s="84">
        <f>VLOOKUP($A$2362,Raport3!$B$8:$T$280,13)</f>
        <v>80.5</v>
      </c>
      <c r="N2364" s="84">
        <f>VLOOKUP($A$2362,Raport3!$B$8:$T$280,14)</f>
        <v>80</v>
      </c>
      <c r="O2364" s="84">
        <f>VLOOKUP($A$2362,Raport3!$B$8:$T$280,15)</f>
        <v>83.5</v>
      </c>
      <c r="P2364" s="84">
        <f>VLOOKUP($A$2362,Raport3!$B$8:$T$280,16)</f>
        <v>72</v>
      </c>
      <c r="Q2364" s="84">
        <f>VLOOKUP($A$2362,Raport3!$B$8:$T$280,17)</f>
        <v>89.5</v>
      </c>
      <c r="R2364" s="84">
        <f>VLOOKUP($A$2362,Raport3!$B$8:$T$280,18)</f>
        <v>80.5</v>
      </c>
      <c r="S2364" s="38">
        <f t="shared" si="1284"/>
        <v>1186</v>
      </c>
      <c r="T2364" s="38">
        <f t="shared" si="1285"/>
        <v>79.069999999999993</v>
      </c>
      <c r="U2364" s="375"/>
      <c r="V2364" s="340"/>
    </row>
    <row r="2365" spans="1:22" ht="15" customHeight="1">
      <c r="A2365" s="361"/>
      <c r="B2365" s="243"/>
      <c r="C2365" s="35" t="s">
        <v>23</v>
      </c>
      <c r="D2365" s="84">
        <f>VLOOKUP($A$2362,Raport4!$B$8:$T$255,4)</f>
        <v>93</v>
      </c>
      <c r="E2365" s="84">
        <f>VLOOKUP($A$2362,Raport4!$B$8:$T$255,5)</f>
        <v>90</v>
      </c>
      <c r="F2365" s="84">
        <f>VLOOKUP($A$2362,Raport4!$B$8:$T$255,6)</f>
        <v>87</v>
      </c>
      <c r="G2365" s="84">
        <f>VLOOKUP($A$2362,Raport4!$B$8:$T$255,7)</f>
        <v>85.5</v>
      </c>
      <c r="H2365" s="84">
        <f>VLOOKUP($A$2362,Raport4!$B$8:$T$255,8)</f>
        <v>90</v>
      </c>
      <c r="I2365" s="84">
        <f>VLOOKUP($A$2362,Raport4!$B$8:$T$255,9)</f>
        <v>86.5</v>
      </c>
      <c r="J2365" s="84">
        <f>VLOOKUP($A$2362,Raport4!$B$8:$T$255,10)</f>
        <v>92</v>
      </c>
      <c r="K2365" s="84">
        <f>VLOOKUP($A$2362,Raport4!$B$8:$T$255,11)</f>
        <v>85</v>
      </c>
      <c r="L2365" s="84">
        <f>VLOOKUP($A$2362,Raport4!$B$8:$T$255,12)</f>
        <v>86.5</v>
      </c>
      <c r="M2365" s="84">
        <f>VLOOKUP($A$2362,Raport4!$B$8:$T$255,12)</f>
        <v>86.5</v>
      </c>
      <c r="N2365" s="84">
        <f>VLOOKUP($A$2362,Raport4!$B$8:$T$255,14)</f>
        <v>89.5</v>
      </c>
      <c r="O2365" s="84">
        <f>VLOOKUP($A$2362,Raport4!$B$8:$T$255,15)</f>
        <v>87.5</v>
      </c>
      <c r="P2365" s="84">
        <f>VLOOKUP($A$2362,Raport4!$B$8:$T$255,16)</f>
        <v>86</v>
      </c>
      <c r="Q2365" s="84">
        <f>VLOOKUP($A$2362,Raport4!$B$8:$T$255,17)</f>
        <v>89</v>
      </c>
      <c r="R2365" s="84">
        <f>VLOOKUP($A$2362,Raport4!$B$8:$T$255,18)</f>
        <v>87.5</v>
      </c>
      <c r="S2365" s="38">
        <f t="shared" si="1284"/>
        <v>1321.5</v>
      </c>
      <c r="T2365" s="38">
        <f t="shared" si="1285"/>
        <v>88.1</v>
      </c>
      <c r="U2365" s="375"/>
      <c r="V2365" s="340"/>
    </row>
    <row r="2366" spans="1:22" ht="15" customHeight="1">
      <c r="A2366" s="361"/>
      <c r="B2366" s="77" t="str">
        <f>VLOOKUP($A$2362,PresensiMIPA!$A$7:$W$360,4)</f>
        <v>3526035112030003</v>
      </c>
      <c r="C2366" s="35" t="s">
        <v>24</v>
      </c>
      <c r="D2366" s="84">
        <f>VLOOKUP($A$2362,Raport5!$B$8:$T$280,4)</f>
        <v>86</v>
      </c>
      <c r="E2366" s="84">
        <f>VLOOKUP($A$2362,Raport5!$B$8:$T$280,5)</f>
        <v>82</v>
      </c>
      <c r="F2366" s="84">
        <f>VLOOKUP($A$2362,Raport5!$B$8:$T$280,6)</f>
        <v>76</v>
      </c>
      <c r="G2366" s="84">
        <f>VLOOKUP($A$2362,Raport5!$B$8:$T$280,7)</f>
        <v>81</v>
      </c>
      <c r="H2366" s="84">
        <f>VLOOKUP($A$2362,Raport5!$B$8:$T$280,8)</f>
        <v>88.5</v>
      </c>
      <c r="I2366" s="84">
        <f>VLOOKUP($A$2362,Raport5!$B$8:$T$280,9)</f>
        <v>84.5</v>
      </c>
      <c r="J2366" s="84">
        <f>VLOOKUP($A$2362,Raport5!$B$8:$T$280,10)</f>
        <v>90.5</v>
      </c>
      <c r="K2366" s="84">
        <f>VLOOKUP($A$2362,Raport5!$B$8:$T$280,11)</f>
        <v>87</v>
      </c>
      <c r="L2366" s="84">
        <f>VLOOKUP($A$2362,Raport5!$B$8:$T$280,12)</f>
        <v>90</v>
      </c>
      <c r="M2366" s="84">
        <f>VLOOKUP($A$2362,Raport5!$B$8:$T$280,13)</f>
        <v>83</v>
      </c>
      <c r="N2366" s="84">
        <f>VLOOKUP($A$2362,Raport5!$B$8:$T$280,14)</f>
        <v>88</v>
      </c>
      <c r="O2366" s="84">
        <f>VLOOKUP($A$2362,Raport5!$B$8:$T$280,15)</f>
        <v>82</v>
      </c>
      <c r="P2366" s="84">
        <f>VLOOKUP($A$2362,Raport5!$B$8:$T$280,16)</f>
        <v>82</v>
      </c>
      <c r="Q2366" s="84">
        <f>VLOOKUP($A$2362,Raport5!$B$8:$T$280,17)</f>
        <v>88</v>
      </c>
      <c r="R2366" s="84">
        <f>VLOOKUP($A$2362,Raport5!$B$8:$T$280,18)</f>
        <v>82</v>
      </c>
      <c r="S2366" s="38">
        <f t="shared" si="1284"/>
        <v>1270.5</v>
      </c>
      <c r="T2366" s="38">
        <f t="shared" si="1285"/>
        <v>84.7</v>
      </c>
      <c r="U2366" s="375"/>
      <c r="V2366" s="340"/>
    </row>
    <row r="2367" spans="1:22" ht="15" customHeight="1">
      <c r="A2367" s="361"/>
      <c r="B2367" s="78">
        <f>VLOOKUP($A$2362,PresensiMIPA!$A$7:$W$360,2)</f>
        <v>12456</v>
      </c>
      <c r="C2367" s="35" t="s">
        <v>67</v>
      </c>
      <c r="D2367" s="84">
        <f>VLOOKUP($A$2362,Raport6!$B$8:$T$280,4)</f>
        <v>91</v>
      </c>
      <c r="E2367" s="84">
        <f>VLOOKUP($A$2362,Raport6!$B$8:$T$280,5)</f>
        <v>87.5</v>
      </c>
      <c r="F2367" s="84">
        <f>VLOOKUP($A$2362,Raport6!$B$8:$T$280,6)</f>
        <v>79</v>
      </c>
      <c r="G2367" s="84">
        <f>VLOOKUP($A$2362,Raport6!$B$8:$T$280,7)</f>
        <v>84.5</v>
      </c>
      <c r="H2367" s="84">
        <f>VLOOKUP($A$2362,Raport6!$B$8:$T$280,8)</f>
        <v>89</v>
      </c>
      <c r="I2367" s="84">
        <f>VLOOKUP($A$2362,Raport6!$B$8:$T$280,9)</f>
        <v>86</v>
      </c>
      <c r="J2367" s="84">
        <f>VLOOKUP($A$2362,Raport6!$B$8:$T$280,10)</f>
        <v>90.5</v>
      </c>
      <c r="K2367" s="84">
        <f>VLOOKUP($A$2362,Raport6!$B$8:$T$280,11)</f>
        <v>92</v>
      </c>
      <c r="L2367" s="84">
        <f>VLOOKUP($A$2362,Raport6!$B$8:$T$280,12)</f>
        <v>91.5</v>
      </c>
      <c r="M2367" s="84">
        <f>VLOOKUP($A$2362,Raport6!$B$8:$T$280,13)</f>
        <v>87</v>
      </c>
      <c r="N2367" s="84">
        <f>VLOOKUP($A$2362,Raport6!$B$8:$T$280,14)</f>
        <v>87</v>
      </c>
      <c r="O2367" s="84">
        <f>VLOOKUP($A$2362,Raport6!$B$8:$T$280,15)</f>
        <v>87</v>
      </c>
      <c r="P2367" s="84">
        <f>VLOOKUP($A$2362,Raport6!$B$8:$T$280,16)</f>
        <v>82</v>
      </c>
      <c r="Q2367" s="84">
        <f>VLOOKUP($A$2362,Raport6!$B$8:$T$280,17)</f>
        <v>91</v>
      </c>
      <c r="R2367" s="84">
        <f>VLOOKUP($A$2362,Raport6!$B$8:$T$280,18)</f>
        <v>83</v>
      </c>
      <c r="S2367" s="38">
        <f t="shared" si="1284"/>
        <v>1308</v>
      </c>
      <c r="T2367" s="38">
        <f t="shared" si="1285"/>
        <v>87.2</v>
      </c>
      <c r="U2367" s="375"/>
      <c r="V2367" s="340"/>
    </row>
    <row r="2368" spans="1:22" ht="15" customHeight="1">
      <c r="A2368" s="361"/>
      <c r="B2368" s="78" t="str">
        <f>VLOOKUP($A$2362,PresensiMIPA!$A$7:$W$360,3)</f>
        <v>0037272523</v>
      </c>
      <c r="C2368" s="28" t="s">
        <v>21</v>
      </c>
      <c r="D2368" s="40">
        <f t="shared" ref="D2368:S2368" si="1286">ROUND(((D2362+D2363+D2364+D2365+D2366+D2367)/6),2)</f>
        <v>82.5</v>
      </c>
      <c r="E2368" s="40">
        <f t="shared" si="1286"/>
        <v>80.5</v>
      </c>
      <c r="F2368" s="40">
        <f t="shared" si="1286"/>
        <v>79.17</v>
      </c>
      <c r="G2368" s="40">
        <f t="shared" si="1286"/>
        <v>78.08</v>
      </c>
      <c r="H2368" s="40">
        <f t="shared" si="1286"/>
        <v>84.33</v>
      </c>
      <c r="I2368" s="40">
        <f t="shared" si="1286"/>
        <v>82.67</v>
      </c>
      <c r="J2368" s="40">
        <f t="shared" si="1286"/>
        <v>84.75</v>
      </c>
      <c r="K2368" s="40">
        <f t="shared" si="1286"/>
        <v>84.17</v>
      </c>
      <c r="L2368" s="40">
        <f t="shared" si="1286"/>
        <v>85.42</v>
      </c>
      <c r="M2368" s="40">
        <f t="shared" si="1286"/>
        <v>83</v>
      </c>
      <c r="N2368" s="40">
        <f t="shared" si="1286"/>
        <v>84.33</v>
      </c>
      <c r="O2368" s="40">
        <f t="shared" si="1286"/>
        <v>81.92</v>
      </c>
      <c r="P2368" s="40">
        <f t="shared" si="1286"/>
        <v>78.67</v>
      </c>
      <c r="Q2368" s="40">
        <f t="shared" si="1286"/>
        <v>85.5</v>
      </c>
      <c r="R2368" s="40">
        <f t="shared" si="1286"/>
        <v>80.33</v>
      </c>
      <c r="S2368" s="39">
        <f t="shared" si="1286"/>
        <v>1235.33</v>
      </c>
      <c r="T2368" s="40">
        <f t="shared" si="1285"/>
        <v>82.36</v>
      </c>
      <c r="U2368" s="375"/>
      <c r="V2368" s="340"/>
    </row>
    <row r="2369" spans="1:22" ht="15" customHeight="1">
      <c r="A2369" s="361"/>
      <c r="B2369" s="78"/>
      <c r="C2369" s="28" t="s">
        <v>206</v>
      </c>
      <c r="D2369" s="79">
        <f>VLOOKUP($A$2362,'Nilai USP'!$B$8:$T$280,4)</f>
        <v>90</v>
      </c>
      <c r="E2369" s="79">
        <f>VLOOKUP($A$2362,'Nilai USP'!$B$8:$T$280,5)</f>
        <v>86.15384615384616</v>
      </c>
      <c r="F2369" s="79">
        <f>VLOOKUP($A$2362,'Nilai USP'!$B$8:$T$280,6)</f>
        <v>97</v>
      </c>
      <c r="G2369" s="79">
        <f>VLOOKUP($A$2362,'Nilai USP'!$B$8:$T$280,7)</f>
        <v>82</v>
      </c>
      <c r="H2369" s="79">
        <f>VLOOKUP($A$2362,'Nilai USP'!$B$8:$T$280,8)</f>
        <v>88</v>
      </c>
      <c r="I2369" s="79">
        <f>VLOOKUP($A$2362,'Nilai USP'!$B$8:$T$280,9)</f>
        <v>99</v>
      </c>
      <c r="J2369" s="79">
        <f>VLOOKUP($A$2362,'Nilai USP'!$B$8:$T$280,10)</f>
        <v>93</v>
      </c>
      <c r="K2369" s="79">
        <f>VLOOKUP($A$2362,'Nilai USP'!$B$8:$T$280,11)</f>
        <v>98</v>
      </c>
      <c r="L2369" s="79">
        <f>VLOOKUP($A$2362,'Nilai USP'!$B$8:$T$280,12)</f>
        <v>85</v>
      </c>
      <c r="M2369" s="79">
        <f>VLOOKUP($A$2362,'Nilai USP'!$B$8:$T$280,13)</f>
        <v>95.588235294117652</v>
      </c>
      <c r="N2369" s="79">
        <f>VLOOKUP($A$2362,'Nilai USP'!$B$8:$T$280,14)</f>
        <v>80</v>
      </c>
      <c r="O2369" s="79">
        <f>VLOOKUP($A$2362,'Nilai USP'!$B$8:$T$280,15)</f>
        <v>77</v>
      </c>
      <c r="P2369" s="79">
        <f>VLOOKUP($A$2362,'Nilai USP'!$B$8:$T$280,16)</f>
        <v>79</v>
      </c>
      <c r="Q2369" s="79">
        <f>VLOOKUP($A$2362,'Nilai USP'!$B$8:$T$280,17)</f>
        <v>80</v>
      </c>
      <c r="R2369" s="79">
        <f>VLOOKUP($A$2362,'Nilai USP'!$B$8:$T$280,18)</f>
        <v>89</v>
      </c>
      <c r="S2369" s="38">
        <f>SUM(D2369:R2369)</f>
        <v>1318.7420814479638</v>
      </c>
      <c r="T2369" s="38">
        <f t="shared" si="1285"/>
        <v>87.92</v>
      </c>
      <c r="U2369" s="375"/>
      <c r="V2369" s="340"/>
    </row>
    <row r="2370" spans="1:22" ht="15" customHeight="1" thickBot="1">
      <c r="A2370" s="362"/>
      <c r="B2370" s="29"/>
      <c r="C2370" s="37" t="s">
        <v>205</v>
      </c>
      <c r="D2370" s="41">
        <f t="shared" ref="D2370:R2370" si="1287">ROUND((D2368*$V$6+D2369*$V$7),0)</f>
        <v>86</v>
      </c>
      <c r="E2370" s="41">
        <f t="shared" si="1287"/>
        <v>83</v>
      </c>
      <c r="F2370" s="41">
        <f t="shared" si="1287"/>
        <v>88</v>
      </c>
      <c r="G2370" s="41">
        <f t="shared" si="1287"/>
        <v>80</v>
      </c>
      <c r="H2370" s="41">
        <f t="shared" si="1287"/>
        <v>86</v>
      </c>
      <c r="I2370" s="41">
        <f t="shared" si="1287"/>
        <v>91</v>
      </c>
      <c r="J2370" s="41">
        <f t="shared" si="1287"/>
        <v>89</v>
      </c>
      <c r="K2370" s="41">
        <f t="shared" si="1287"/>
        <v>91</v>
      </c>
      <c r="L2370" s="41">
        <f t="shared" si="1287"/>
        <v>85</v>
      </c>
      <c r="M2370" s="41">
        <f t="shared" si="1287"/>
        <v>89</v>
      </c>
      <c r="N2370" s="41">
        <f t="shared" si="1287"/>
        <v>82</v>
      </c>
      <c r="O2370" s="41">
        <f t="shared" si="1287"/>
        <v>79</v>
      </c>
      <c r="P2370" s="41">
        <f t="shared" si="1287"/>
        <v>79</v>
      </c>
      <c r="Q2370" s="41">
        <f t="shared" si="1287"/>
        <v>83</v>
      </c>
      <c r="R2370" s="41">
        <f t="shared" si="1287"/>
        <v>85</v>
      </c>
      <c r="S2370" s="41">
        <f>SUM(D2370:R2370)</f>
        <v>1276</v>
      </c>
      <c r="T2370" s="41">
        <f t="shared" si="1285"/>
        <v>85.07</v>
      </c>
      <c r="U2370" s="376"/>
      <c r="V2370" s="341"/>
    </row>
    <row r="2371" spans="1:22" ht="15" customHeight="1" thickTop="1">
      <c r="A2371" s="377">
        <v>263</v>
      </c>
      <c r="B2371" s="26"/>
      <c r="C2371" s="34" t="s">
        <v>34</v>
      </c>
      <c r="D2371" s="83">
        <f>VLOOKUP($A$2371,Raport1!$B$8:$T$280,4)</f>
        <v>75.5</v>
      </c>
      <c r="E2371" s="83">
        <f>VLOOKUP($A$2371,Raport1!$B$8:$T$280,5)</f>
        <v>75</v>
      </c>
      <c r="F2371" s="83">
        <f>VLOOKUP($A$2371,Raport1!$B$8:$T$280,6)</f>
        <v>76</v>
      </c>
      <c r="G2371" s="83">
        <f>VLOOKUP($A$2371,Raport1!$B$8:$T$280,7)</f>
        <v>68.5</v>
      </c>
      <c r="H2371" s="83">
        <f>VLOOKUP($A$2371,Raport1!$B$8:$T$280,8)</f>
        <v>71</v>
      </c>
      <c r="I2371" s="83">
        <f>VLOOKUP($A$2371,Raport1!$B$8:$T$280,9)</f>
        <v>77.5</v>
      </c>
      <c r="J2371" s="83">
        <f>VLOOKUP($A$2371,Raport1!$B$8:$T$280,10)</f>
        <v>80</v>
      </c>
      <c r="K2371" s="83">
        <f>VLOOKUP($A$2371,Raport1!$B$8:$T$280,11)</f>
        <v>82.5</v>
      </c>
      <c r="L2371" s="83">
        <f>VLOOKUP($A$2371,Raport1!$B$8:$T$280,12)</f>
        <v>78.5</v>
      </c>
      <c r="M2371" s="83">
        <f>VLOOKUP($A$2371,Raport1!$B$8:$T$280,13)</f>
        <v>78.5</v>
      </c>
      <c r="N2371" s="83">
        <f>VLOOKUP($A$2371,Raport1!$B$8:$T$280,14)</f>
        <v>80</v>
      </c>
      <c r="O2371" s="83">
        <f>VLOOKUP($A$2371,Raport1!$B$8:$T$280,15)</f>
        <v>73.5</v>
      </c>
      <c r="P2371" s="83">
        <f>VLOOKUP($A$2371,Raport1!$B$8:$T$280,16)</f>
        <v>74</v>
      </c>
      <c r="Q2371" s="83">
        <f>VLOOKUP($A$2371,Raport1!$B$8:$T$280,17)</f>
        <v>76.5</v>
      </c>
      <c r="R2371" s="83">
        <f>VLOOKUP($A$2371,Raport1!$B$8:$T$280,18)</f>
        <v>72</v>
      </c>
      <c r="S2371" s="80">
        <f t="shared" ref="S2371:S2376" si="1288">SUM(D2371:R2371)</f>
        <v>1139</v>
      </c>
      <c r="T2371" s="80">
        <f t="shared" ref="T2371:T2379" si="1289">ROUND(S2371/COUNT(D2371:R2371),2)</f>
        <v>75.930000000000007</v>
      </c>
      <c r="U2371" s="337" t="s">
        <v>203</v>
      </c>
      <c r="V2371" s="340" t="s">
        <v>33</v>
      </c>
    </row>
    <row r="2372" spans="1:22" ht="15" customHeight="1">
      <c r="A2372" s="361"/>
      <c r="B2372" s="26"/>
      <c r="C2372" s="35" t="s">
        <v>35</v>
      </c>
      <c r="D2372" s="84">
        <f>VLOOKUP($A$2371,Raport2!$B$8:$T$280,4)</f>
        <v>78</v>
      </c>
      <c r="E2372" s="84">
        <f>VLOOKUP($A$2371,Raport2!$B$8:$T$280,5)</f>
        <v>77.5</v>
      </c>
      <c r="F2372" s="84">
        <f>VLOOKUP($A$2371,Raport2!$B$8:$T$280,6)</f>
        <v>73.5</v>
      </c>
      <c r="G2372" s="84">
        <f>VLOOKUP($A$2371,Raport2!$B$8:$T$280,7)</f>
        <v>72</v>
      </c>
      <c r="H2372" s="84">
        <f>VLOOKUP($A$2371,Raport2!$B$8:$T$280,8)</f>
        <v>77.5</v>
      </c>
      <c r="I2372" s="84">
        <f>VLOOKUP($A$2371,Raport2!$B$8:$T$280,9)</f>
        <v>79.5</v>
      </c>
      <c r="J2372" s="84">
        <f>VLOOKUP($A$2371,Raport2!$B$8:$T$280,10)</f>
        <v>83</v>
      </c>
      <c r="K2372" s="84">
        <f>VLOOKUP($A$2371,Raport2!$B$8:$T$280,11)</f>
        <v>83.5</v>
      </c>
      <c r="L2372" s="84">
        <f>VLOOKUP($A$2371,Raport2!$B$8:$T$280,12)</f>
        <v>82</v>
      </c>
      <c r="M2372" s="84">
        <f>VLOOKUP($A$2371,Raport2!$B$8:$T$280,13)</f>
        <v>80</v>
      </c>
      <c r="N2372" s="84">
        <f>VLOOKUP($A$2371,Raport2!$B$8:$T$280,14)</f>
        <v>81.5</v>
      </c>
      <c r="O2372" s="84">
        <f>VLOOKUP($A$2371,Raport2!$B$8:$T$280,15)</f>
        <v>77.5</v>
      </c>
      <c r="P2372" s="84">
        <f>VLOOKUP($A$2371,Raport2!$B$8:$T$280,16)</f>
        <v>74.5</v>
      </c>
      <c r="Q2372" s="84">
        <f>VLOOKUP($A$2371,Raport2!$B$8:$T$280,17)</f>
        <v>78.5</v>
      </c>
      <c r="R2372" s="84">
        <f>VLOOKUP($A$2371,Raport2!$B$8:$T$280,18)</f>
        <v>77.5</v>
      </c>
      <c r="S2372" s="38">
        <f t="shared" si="1288"/>
        <v>1176</v>
      </c>
      <c r="T2372" s="38">
        <f t="shared" si="1289"/>
        <v>78.400000000000006</v>
      </c>
      <c r="U2372" s="375"/>
      <c r="V2372" s="340"/>
    </row>
    <row r="2373" spans="1:22" ht="15" customHeight="1">
      <c r="A2373" s="361"/>
      <c r="B2373" s="243" t="str">
        <f>VLOOKUP($A$2371,PresensiMIPA!$A$7:$W$360,7)</f>
        <v>RIFKY HERMAWAN</v>
      </c>
      <c r="C2373" s="35" t="s">
        <v>22</v>
      </c>
      <c r="D2373" s="84">
        <f>VLOOKUP($A$2371,Raport3!$B$8:$T$280,4)</f>
        <v>76.5</v>
      </c>
      <c r="E2373" s="84">
        <f>VLOOKUP($A$2371,Raport3!$B$8:$T$280,5)</f>
        <v>79.5</v>
      </c>
      <c r="F2373" s="84">
        <f>VLOOKUP($A$2371,Raport3!$B$8:$T$280,6)</f>
        <v>77</v>
      </c>
      <c r="G2373" s="84">
        <f>VLOOKUP($A$2371,Raport3!$B$8:$T$280,7)</f>
        <v>67.5</v>
      </c>
      <c r="H2373" s="84">
        <f>VLOOKUP($A$2371,Raport3!$B$8:$T$280,8)</f>
        <v>82</v>
      </c>
      <c r="I2373" s="84">
        <f>VLOOKUP($A$2371,Raport3!$B$8:$T$280,9)</f>
        <v>84</v>
      </c>
      <c r="J2373" s="84">
        <f>VLOOKUP($A$2371,Raport3!$B$8:$T$280,10)</f>
        <v>84.5</v>
      </c>
      <c r="K2373" s="84">
        <f>VLOOKUP($A$2371,Raport3!$B$8:$T$280,11)</f>
        <v>84.5</v>
      </c>
      <c r="L2373" s="84">
        <f>VLOOKUP($A$2371,Raport3!$B$8:$T$280,12)</f>
        <v>76</v>
      </c>
      <c r="M2373" s="84">
        <f>VLOOKUP($A$2371,Raport3!$B$8:$T$280,13)</f>
        <v>72</v>
      </c>
      <c r="N2373" s="84">
        <f>VLOOKUP($A$2371,Raport3!$B$8:$T$280,14)</f>
        <v>84</v>
      </c>
      <c r="O2373" s="84">
        <f>VLOOKUP($A$2371,Raport3!$B$8:$T$280,15)</f>
        <v>83</v>
      </c>
      <c r="P2373" s="84">
        <f>VLOOKUP($A$2371,Raport3!$B$8:$T$280,16)</f>
        <v>76.5</v>
      </c>
      <c r="Q2373" s="84">
        <f>VLOOKUP($A$2371,Raport3!$B$8:$T$280,17)</f>
        <v>81.5</v>
      </c>
      <c r="R2373" s="84">
        <f>VLOOKUP($A$2371,Raport3!$B$8:$T$280,18)</f>
        <v>80</v>
      </c>
      <c r="S2373" s="38">
        <f t="shared" si="1288"/>
        <v>1188.5</v>
      </c>
      <c r="T2373" s="38">
        <f t="shared" si="1289"/>
        <v>79.23</v>
      </c>
      <c r="U2373" s="375"/>
      <c r="V2373" s="340"/>
    </row>
    <row r="2374" spans="1:22" ht="15" customHeight="1">
      <c r="A2374" s="361"/>
      <c r="B2374" s="243"/>
      <c r="C2374" s="35" t="s">
        <v>23</v>
      </c>
      <c r="D2374" s="84">
        <f>VLOOKUP($A$2371,Raport4!$B$8:$T$255,4)</f>
        <v>93</v>
      </c>
      <c r="E2374" s="84">
        <f>VLOOKUP($A$2371,Raport4!$B$8:$T$255,5)</f>
        <v>90</v>
      </c>
      <c r="F2374" s="84">
        <f>VLOOKUP($A$2371,Raport4!$B$8:$T$255,6)</f>
        <v>87</v>
      </c>
      <c r="G2374" s="84">
        <f>VLOOKUP($A$2371,Raport4!$B$8:$T$255,7)</f>
        <v>85.5</v>
      </c>
      <c r="H2374" s="84">
        <f>VLOOKUP($A$2371,Raport4!$B$8:$T$255,8)</f>
        <v>90</v>
      </c>
      <c r="I2374" s="84">
        <f>VLOOKUP($A$2371,Raport4!$B$8:$T$255,9)</f>
        <v>86.5</v>
      </c>
      <c r="J2374" s="84">
        <f>VLOOKUP($A$2371,Raport4!$B$8:$T$255,10)</f>
        <v>92</v>
      </c>
      <c r="K2374" s="84">
        <f>VLOOKUP($A$2371,Raport4!$B$8:$T$255,11)</f>
        <v>85</v>
      </c>
      <c r="L2374" s="84">
        <f>VLOOKUP($A$2371,Raport4!$B$8:$T$255,12)</f>
        <v>86.5</v>
      </c>
      <c r="M2374" s="84">
        <f>VLOOKUP($A$2371,Raport4!$B$8:$T$255,12)</f>
        <v>86.5</v>
      </c>
      <c r="N2374" s="84">
        <f>VLOOKUP($A$2371,Raport4!$B$8:$T$255,14)</f>
        <v>89.5</v>
      </c>
      <c r="O2374" s="84">
        <f>VLOOKUP($A$2371,Raport4!$B$8:$T$255,15)</f>
        <v>87.5</v>
      </c>
      <c r="P2374" s="84">
        <f>VLOOKUP($A$2371,Raport4!$B$8:$T$255,16)</f>
        <v>86</v>
      </c>
      <c r="Q2374" s="84">
        <f>VLOOKUP($A$2371,Raport4!$B$8:$T$255,17)</f>
        <v>89</v>
      </c>
      <c r="R2374" s="84">
        <f>VLOOKUP($A$2371,Raport4!$B$8:$T$255,18)</f>
        <v>87.5</v>
      </c>
      <c r="S2374" s="38">
        <f t="shared" si="1288"/>
        <v>1321.5</v>
      </c>
      <c r="T2374" s="38">
        <f t="shared" si="1289"/>
        <v>88.1</v>
      </c>
      <c r="U2374" s="375"/>
      <c r="V2374" s="340"/>
    </row>
    <row r="2375" spans="1:22" ht="15" customHeight="1">
      <c r="A2375" s="361"/>
      <c r="B2375" s="77" t="str">
        <f>VLOOKUP($A$2371,PresensiMIPA!$A$7:$W$360,4)</f>
        <v>3526021708030002</v>
      </c>
      <c r="C2375" s="35" t="s">
        <v>24</v>
      </c>
      <c r="D2375" s="84">
        <f>VLOOKUP($A$2371,Raport5!$B$8:$T$280,4)</f>
        <v>86</v>
      </c>
      <c r="E2375" s="84">
        <f>VLOOKUP($A$2371,Raport5!$B$8:$T$280,5)</f>
        <v>82.5</v>
      </c>
      <c r="F2375" s="84">
        <f>VLOOKUP($A$2371,Raport5!$B$8:$T$280,6)</f>
        <v>75</v>
      </c>
      <c r="G2375" s="84">
        <f>VLOOKUP($A$2371,Raport5!$B$8:$T$280,7)</f>
        <v>78.5</v>
      </c>
      <c r="H2375" s="84">
        <f>VLOOKUP($A$2371,Raport5!$B$8:$T$280,8)</f>
        <v>87.5</v>
      </c>
      <c r="I2375" s="84">
        <f>VLOOKUP($A$2371,Raport5!$B$8:$T$280,9)</f>
        <v>84</v>
      </c>
      <c r="J2375" s="84">
        <f>VLOOKUP($A$2371,Raport5!$B$8:$T$280,10)</f>
        <v>88.5</v>
      </c>
      <c r="K2375" s="84">
        <f>VLOOKUP($A$2371,Raport5!$B$8:$T$280,11)</f>
        <v>89</v>
      </c>
      <c r="L2375" s="84">
        <f>VLOOKUP($A$2371,Raport5!$B$8:$T$280,12)</f>
        <v>88.5</v>
      </c>
      <c r="M2375" s="84">
        <f>VLOOKUP($A$2371,Raport5!$B$8:$T$280,13)</f>
        <v>80</v>
      </c>
      <c r="N2375" s="84">
        <f>VLOOKUP($A$2371,Raport5!$B$8:$T$280,14)</f>
        <v>87.5</v>
      </c>
      <c r="O2375" s="84">
        <f>VLOOKUP($A$2371,Raport5!$B$8:$T$280,15)</f>
        <v>91</v>
      </c>
      <c r="P2375" s="84">
        <f>VLOOKUP($A$2371,Raport5!$B$8:$T$280,16)</f>
        <v>81.5</v>
      </c>
      <c r="Q2375" s="84">
        <f>VLOOKUP($A$2371,Raport5!$B$8:$T$280,17)</f>
        <v>82</v>
      </c>
      <c r="R2375" s="84">
        <f>VLOOKUP($A$2371,Raport5!$B$8:$T$280,18)</f>
        <v>82</v>
      </c>
      <c r="S2375" s="38">
        <f t="shared" si="1288"/>
        <v>1263.5</v>
      </c>
      <c r="T2375" s="38">
        <f t="shared" si="1289"/>
        <v>84.23</v>
      </c>
      <c r="U2375" s="375"/>
      <c r="V2375" s="340"/>
    </row>
    <row r="2376" spans="1:22" ht="15" customHeight="1">
      <c r="A2376" s="361"/>
      <c r="B2376" s="78">
        <f>VLOOKUP($A$2371,PresensiMIPA!$A$7:$W$360,2)</f>
        <v>12465</v>
      </c>
      <c r="C2376" s="35" t="s">
        <v>67</v>
      </c>
      <c r="D2376" s="84">
        <f>VLOOKUP($A$2371,Raport6!$B$8:$T$280,4)</f>
        <v>91</v>
      </c>
      <c r="E2376" s="84">
        <f>VLOOKUP($A$2371,Raport6!$B$8:$T$280,5)</f>
        <v>87</v>
      </c>
      <c r="F2376" s="84">
        <f>VLOOKUP($A$2371,Raport6!$B$8:$T$280,6)</f>
        <v>78</v>
      </c>
      <c r="G2376" s="84">
        <f>VLOOKUP($A$2371,Raport6!$B$8:$T$280,7)</f>
        <v>84.5</v>
      </c>
      <c r="H2376" s="84">
        <f>VLOOKUP($A$2371,Raport6!$B$8:$T$280,8)</f>
        <v>90</v>
      </c>
      <c r="I2376" s="84">
        <f>VLOOKUP($A$2371,Raport6!$B$8:$T$280,9)</f>
        <v>84</v>
      </c>
      <c r="J2376" s="84">
        <f>VLOOKUP($A$2371,Raport6!$B$8:$T$280,10)</f>
        <v>93</v>
      </c>
      <c r="K2376" s="84">
        <f>VLOOKUP($A$2371,Raport6!$B$8:$T$280,11)</f>
        <v>93</v>
      </c>
      <c r="L2376" s="84">
        <f>VLOOKUP($A$2371,Raport6!$B$8:$T$280,12)</f>
        <v>90</v>
      </c>
      <c r="M2376" s="84">
        <f>VLOOKUP($A$2371,Raport6!$B$8:$T$280,13)</f>
        <v>84</v>
      </c>
      <c r="N2376" s="84">
        <f>VLOOKUP($A$2371,Raport6!$B$8:$T$280,14)</f>
        <v>86.5</v>
      </c>
      <c r="O2376" s="84">
        <f>VLOOKUP($A$2371,Raport6!$B$8:$T$280,15)</f>
        <v>89.5</v>
      </c>
      <c r="P2376" s="84">
        <f>VLOOKUP($A$2371,Raport6!$B$8:$T$280,16)</f>
        <v>81.5</v>
      </c>
      <c r="Q2376" s="84">
        <f>VLOOKUP($A$2371,Raport6!$B$8:$T$280,17)</f>
        <v>85</v>
      </c>
      <c r="R2376" s="84">
        <f>VLOOKUP($A$2371,Raport6!$B$8:$T$280,18)</f>
        <v>83</v>
      </c>
      <c r="S2376" s="38">
        <f t="shared" si="1288"/>
        <v>1300</v>
      </c>
      <c r="T2376" s="38">
        <f t="shared" si="1289"/>
        <v>86.67</v>
      </c>
      <c r="U2376" s="375"/>
      <c r="V2376" s="340"/>
    </row>
    <row r="2377" spans="1:22" ht="15" customHeight="1">
      <c r="A2377" s="361"/>
      <c r="B2377" s="78" t="str">
        <f>VLOOKUP($A$2371,PresensiMIPA!$A$7:$W$360,3)</f>
        <v>0033145979</v>
      </c>
      <c r="C2377" s="28" t="s">
        <v>21</v>
      </c>
      <c r="D2377" s="40">
        <f t="shared" ref="D2377:S2377" si="1290">ROUND(((D2371+D2372+D2373+D2374+D2375+D2376)/6),2)</f>
        <v>83.33</v>
      </c>
      <c r="E2377" s="40">
        <f t="shared" si="1290"/>
        <v>81.92</v>
      </c>
      <c r="F2377" s="40">
        <f t="shared" si="1290"/>
        <v>77.75</v>
      </c>
      <c r="G2377" s="40">
        <f t="shared" si="1290"/>
        <v>76.08</v>
      </c>
      <c r="H2377" s="40">
        <f t="shared" si="1290"/>
        <v>83</v>
      </c>
      <c r="I2377" s="40">
        <f t="shared" si="1290"/>
        <v>82.58</v>
      </c>
      <c r="J2377" s="40">
        <f t="shared" si="1290"/>
        <v>86.83</v>
      </c>
      <c r="K2377" s="40">
        <f t="shared" si="1290"/>
        <v>86.25</v>
      </c>
      <c r="L2377" s="40">
        <f t="shared" si="1290"/>
        <v>83.58</v>
      </c>
      <c r="M2377" s="40">
        <f t="shared" si="1290"/>
        <v>80.17</v>
      </c>
      <c r="N2377" s="40">
        <f t="shared" si="1290"/>
        <v>84.83</v>
      </c>
      <c r="O2377" s="40">
        <f t="shared" si="1290"/>
        <v>83.67</v>
      </c>
      <c r="P2377" s="40">
        <f t="shared" si="1290"/>
        <v>79</v>
      </c>
      <c r="Q2377" s="40">
        <f t="shared" si="1290"/>
        <v>82.08</v>
      </c>
      <c r="R2377" s="40">
        <f t="shared" si="1290"/>
        <v>80.33</v>
      </c>
      <c r="S2377" s="39">
        <f t="shared" si="1290"/>
        <v>1231.42</v>
      </c>
      <c r="T2377" s="40">
        <f t="shared" si="1289"/>
        <v>82.09</v>
      </c>
      <c r="U2377" s="375"/>
      <c r="V2377" s="340"/>
    </row>
    <row r="2378" spans="1:22" ht="15" customHeight="1">
      <c r="A2378" s="361"/>
      <c r="B2378" s="78"/>
      <c r="C2378" s="28" t="s">
        <v>206</v>
      </c>
      <c r="D2378" s="79">
        <f>VLOOKUP($A$2371,'Nilai USP'!$B$8:$T$280,4)</f>
        <v>90</v>
      </c>
      <c r="E2378" s="79">
        <f>VLOOKUP($A$2371,'Nilai USP'!$B$8:$T$280,5)</f>
        <v>87.692307692307693</v>
      </c>
      <c r="F2378" s="79">
        <f>VLOOKUP($A$2371,'Nilai USP'!$B$8:$T$280,6)</f>
        <v>96</v>
      </c>
      <c r="G2378" s="79">
        <f>VLOOKUP($A$2371,'Nilai USP'!$B$8:$T$280,7)</f>
        <v>87</v>
      </c>
      <c r="H2378" s="79">
        <f>VLOOKUP($A$2371,'Nilai USP'!$B$8:$T$280,8)</f>
        <v>88</v>
      </c>
      <c r="I2378" s="79">
        <f>VLOOKUP($A$2371,'Nilai USP'!$B$8:$T$280,9)</f>
        <v>97</v>
      </c>
      <c r="J2378" s="79">
        <f>VLOOKUP($A$2371,'Nilai USP'!$B$8:$T$280,10)</f>
        <v>95</v>
      </c>
      <c r="K2378" s="79">
        <f>VLOOKUP($A$2371,'Nilai USP'!$B$8:$T$280,11)</f>
        <v>95</v>
      </c>
      <c r="L2378" s="79">
        <f>VLOOKUP($A$2371,'Nilai USP'!$B$8:$T$280,12)</f>
        <v>83</v>
      </c>
      <c r="M2378" s="79">
        <f>VLOOKUP($A$2371,'Nilai USP'!$B$8:$T$280,13)</f>
        <v>92.941176470588232</v>
      </c>
      <c r="N2378" s="79">
        <f>VLOOKUP($A$2371,'Nilai USP'!$B$8:$T$280,14)</f>
        <v>90</v>
      </c>
      <c r="O2378" s="79">
        <f>VLOOKUP($A$2371,'Nilai USP'!$B$8:$T$280,15)</f>
        <v>87</v>
      </c>
      <c r="P2378" s="79">
        <f>VLOOKUP($A$2371,'Nilai USP'!$B$8:$T$280,16)</f>
        <v>87</v>
      </c>
      <c r="Q2378" s="79">
        <f>VLOOKUP($A$2371,'Nilai USP'!$B$8:$T$280,17)</f>
        <v>79</v>
      </c>
      <c r="R2378" s="79">
        <f>VLOOKUP($A$2371,'Nilai USP'!$B$8:$T$280,18)</f>
        <v>86</v>
      </c>
      <c r="S2378" s="38">
        <f>SUM(D2378:R2378)</f>
        <v>1340.6334841628959</v>
      </c>
      <c r="T2378" s="38">
        <f t="shared" si="1289"/>
        <v>89.38</v>
      </c>
      <c r="U2378" s="375"/>
      <c r="V2378" s="340"/>
    </row>
    <row r="2379" spans="1:22" ht="15" customHeight="1" thickBot="1">
      <c r="A2379" s="362"/>
      <c r="B2379" s="29"/>
      <c r="C2379" s="37" t="s">
        <v>205</v>
      </c>
      <c r="D2379" s="41">
        <f t="shared" ref="D2379:R2379" si="1291">ROUND((D2377*$V$6+D2378*$V$7),0)</f>
        <v>87</v>
      </c>
      <c r="E2379" s="41">
        <f t="shared" si="1291"/>
        <v>85</v>
      </c>
      <c r="F2379" s="41">
        <f t="shared" si="1291"/>
        <v>87</v>
      </c>
      <c r="G2379" s="41">
        <f t="shared" si="1291"/>
        <v>82</v>
      </c>
      <c r="H2379" s="41">
        <f t="shared" si="1291"/>
        <v>86</v>
      </c>
      <c r="I2379" s="41">
        <f t="shared" si="1291"/>
        <v>90</v>
      </c>
      <c r="J2379" s="41">
        <f t="shared" si="1291"/>
        <v>91</v>
      </c>
      <c r="K2379" s="41">
        <f t="shared" si="1291"/>
        <v>91</v>
      </c>
      <c r="L2379" s="41">
        <f t="shared" si="1291"/>
        <v>83</v>
      </c>
      <c r="M2379" s="41">
        <f t="shared" si="1291"/>
        <v>87</v>
      </c>
      <c r="N2379" s="41">
        <f t="shared" si="1291"/>
        <v>87</v>
      </c>
      <c r="O2379" s="41">
        <f t="shared" si="1291"/>
        <v>85</v>
      </c>
      <c r="P2379" s="41">
        <f t="shared" si="1291"/>
        <v>83</v>
      </c>
      <c r="Q2379" s="41">
        <f t="shared" si="1291"/>
        <v>81</v>
      </c>
      <c r="R2379" s="41">
        <f t="shared" si="1291"/>
        <v>83</v>
      </c>
      <c r="S2379" s="41">
        <f>SUM(D2379:R2379)</f>
        <v>1288</v>
      </c>
      <c r="T2379" s="41">
        <f t="shared" si="1289"/>
        <v>85.87</v>
      </c>
      <c r="U2379" s="376"/>
      <c r="V2379" s="341"/>
    </row>
    <row r="2380" spans="1:22" ht="15" customHeight="1" thickTop="1">
      <c r="A2380" s="377">
        <v>264</v>
      </c>
      <c r="B2380" s="26"/>
      <c r="C2380" s="34" t="s">
        <v>34</v>
      </c>
      <c r="D2380" s="83">
        <f>VLOOKUP($A$2380,Raport1!$B$8:$T$280,4)</f>
        <v>80</v>
      </c>
      <c r="E2380" s="83">
        <f>VLOOKUP($A$2380,Raport1!$B$8:$T$280,5)</f>
        <v>76</v>
      </c>
      <c r="F2380" s="83">
        <f>VLOOKUP($A$2380,Raport1!$B$8:$T$280,6)</f>
        <v>77</v>
      </c>
      <c r="G2380" s="83">
        <f>VLOOKUP($A$2380,Raport1!$B$8:$T$280,7)</f>
        <v>86</v>
      </c>
      <c r="H2380" s="83">
        <f>VLOOKUP($A$2380,Raport1!$B$8:$T$280,8)</f>
        <v>81</v>
      </c>
      <c r="I2380" s="83">
        <f>VLOOKUP($A$2380,Raport1!$B$8:$T$280,9)</f>
        <v>83</v>
      </c>
      <c r="J2380" s="83">
        <f>VLOOKUP($A$2380,Raport1!$B$8:$T$280,10)</f>
        <v>85</v>
      </c>
      <c r="K2380" s="83">
        <f>VLOOKUP($A$2380,Raport1!$B$8:$T$280,11)</f>
        <v>83</v>
      </c>
      <c r="L2380" s="83">
        <f>VLOOKUP($A$2380,Raport1!$B$8:$T$280,12)</f>
        <v>82</v>
      </c>
      <c r="M2380" s="83">
        <f>VLOOKUP($A$2380,Raport1!$B$8:$T$280,13)</f>
        <v>81</v>
      </c>
      <c r="N2380" s="83">
        <f>VLOOKUP($A$2380,Raport1!$B$8:$T$280,14)</f>
        <v>87</v>
      </c>
      <c r="O2380" s="83">
        <f>VLOOKUP($A$2380,Raport1!$B$8:$T$280,15)</f>
        <v>82.5</v>
      </c>
      <c r="P2380" s="83">
        <f>VLOOKUP($A$2380,Raport1!$B$8:$T$280,16)</f>
        <v>81.5</v>
      </c>
      <c r="Q2380" s="83">
        <f>VLOOKUP($A$2380,Raport1!$B$8:$T$280,17)</f>
        <v>82.5</v>
      </c>
      <c r="R2380" s="83">
        <f>VLOOKUP($A$2380,Raport1!$B$8:$T$280,18)</f>
        <v>81</v>
      </c>
      <c r="S2380" s="80">
        <f t="shared" ref="S2380:S2385" si="1292">SUM(D2380:R2380)</f>
        <v>1228.5</v>
      </c>
      <c r="T2380" s="80">
        <f t="shared" ref="T2380:T2388" si="1293">ROUND(S2380/COUNT(D2380:R2380),2)</f>
        <v>81.900000000000006</v>
      </c>
      <c r="U2380" s="337" t="s">
        <v>203</v>
      </c>
      <c r="V2380" s="340" t="s">
        <v>33</v>
      </c>
    </row>
    <row r="2381" spans="1:22" ht="15" customHeight="1">
      <c r="A2381" s="361"/>
      <c r="B2381" s="26"/>
      <c r="C2381" s="35" t="s">
        <v>35</v>
      </c>
      <c r="D2381" s="84">
        <f>VLOOKUP($A$2380,Raport2!$B$8:$T$280,4)</f>
        <v>80.5</v>
      </c>
      <c r="E2381" s="84">
        <f>VLOOKUP($A$2380,Raport2!$B$8:$T$280,5)</f>
        <v>75.5</v>
      </c>
      <c r="F2381" s="84">
        <f>VLOOKUP($A$2380,Raport2!$B$8:$T$280,6)</f>
        <v>76</v>
      </c>
      <c r="G2381" s="84">
        <f>VLOOKUP($A$2380,Raport2!$B$8:$T$280,7)</f>
        <v>89</v>
      </c>
      <c r="H2381" s="84">
        <f>VLOOKUP($A$2380,Raport2!$B$8:$T$280,8)</f>
        <v>86</v>
      </c>
      <c r="I2381" s="84">
        <f>VLOOKUP($A$2380,Raport2!$B$8:$T$280,9)</f>
        <v>86</v>
      </c>
      <c r="J2381" s="84">
        <f>VLOOKUP($A$2380,Raport2!$B$8:$T$280,10)</f>
        <v>85</v>
      </c>
      <c r="K2381" s="84">
        <f>VLOOKUP($A$2380,Raport2!$B$8:$T$280,11)</f>
        <v>84</v>
      </c>
      <c r="L2381" s="84">
        <f>VLOOKUP($A$2380,Raport2!$B$8:$T$280,12)</f>
        <v>82</v>
      </c>
      <c r="M2381" s="84">
        <f>VLOOKUP($A$2380,Raport2!$B$8:$T$280,13)</f>
        <v>85</v>
      </c>
      <c r="N2381" s="84">
        <f>VLOOKUP($A$2380,Raport2!$B$8:$T$280,14)</f>
        <v>88</v>
      </c>
      <c r="O2381" s="84">
        <f>VLOOKUP($A$2380,Raport2!$B$8:$T$280,15)</f>
        <v>77</v>
      </c>
      <c r="P2381" s="84">
        <f>VLOOKUP($A$2380,Raport2!$B$8:$T$280,16)</f>
        <v>83.5</v>
      </c>
      <c r="Q2381" s="84">
        <f>VLOOKUP($A$2380,Raport2!$B$8:$T$280,17)</f>
        <v>83.5</v>
      </c>
      <c r="R2381" s="84">
        <f>VLOOKUP($A$2380,Raport2!$B$8:$T$280,18)</f>
        <v>85.5</v>
      </c>
      <c r="S2381" s="38">
        <f t="shared" si="1292"/>
        <v>1246.5</v>
      </c>
      <c r="T2381" s="38">
        <f t="shared" si="1293"/>
        <v>83.1</v>
      </c>
      <c r="U2381" s="375"/>
      <c r="V2381" s="340"/>
    </row>
    <row r="2382" spans="1:22" ht="15" customHeight="1">
      <c r="A2382" s="361"/>
      <c r="B2382" s="243" t="str">
        <f>VLOOKUP($A$2380,PresensiMIPA!$A$7:$W$360,7)</f>
        <v>RP. REYHAN ELBAN ABIYYU SETIAWAN</v>
      </c>
      <c r="C2382" s="35" t="s">
        <v>22</v>
      </c>
      <c r="D2382" s="84">
        <f>VLOOKUP($A$2380,Raport3!$B$8:$T$280,4)</f>
        <v>81</v>
      </c>
      <c r="E2382" s="84">
        <f>VLOOKUP($A$2380,Raport3!$B$8:$T$280,5)</f>
        <v>77</v>
      </c>
      <c r="F2382" s="84">
        <f>VLOOKUP($A$2380,Raport3!$B$8:$T$280,6)</f>
        <v>85</v>
      </c>
      <c r="G2382" s="84">
        <f>VLOOKUP($A$2380,Raport3!$B$8:$T$280,7)</f>
        <v>89</v>
      </c>
      <c r="H2382" s="84">
        <f>VLOOKUP($A$2380,Raport3!$B$8:$T$280,8)</f>
        <v>88</v>
      </c>
      <c r="I2382" s="84">
        <f>VLOOKUP($A$2380,Raport3!$B$8:$T$280,9)</f>
        <v>86.5</v>
      </c>
      <c r="J2382" s="84">
        <f>VLOOKUP($A$2380,Raport3!$B$8:$T$280,10)</f>
        <v>78</v>
      </c>
      <c r="K2382" s="84">
        <f>VLOOKUP($A$2380,Raport3!$B$8:$T$280,11)</f>
        <v>88</v>
      </c>
      <c r="L2382" s="84">
        <f>VLOOKUP($A$2380,Raport3!$B$8:$T$280,12)</f>
        <v>76.5</v>
      </c>
      <c r="M2382" s="84">
        <f>VLOOKUP($A$2380,Raport3!$B$8:$T$280,13)</f>
        <v>80</v>
      </c>
      <c r="N2382" s="84">
        <f>VLOOKUP($A$2380,Raport3!$B$8:$T$280,14)</f>
        <v>88.5</v>
      </c>
      <c r="O2382" s="84">
        <f>VLOOKUP($A$2380,Raport3!$B$8:$T$280,15)</f>
        <v>83</v>
      </c>
      <c r="P2382" s="84">
        <f>VLOOKUP($A$2380,Raport3!$B$8:$T$280,16)</f>
        <v>85</v>
      </c>
      <c r="Q2382" s="84">
        <f>VLOOKUP($A$2380,Raport3!$B$8:$T$280,17)</f>
        <v>84.5</v>
      </c>
      <c r="R2382" s="84">
        <f>VLOOKUP($A$2380,Raport3!$B$8:$T$280,18)</f>
        <v>85.5</v>
      </c>
      <c r="S2382" s="38">
        <f t="shared" si="1292"/>
        <v>1255.5</v>
      </c>
      <c r="T2382" s="38">
        <f t="shared" si="1293"/>
        <v>83.7</v>
      </c>
      <c r="U2382" s="375"/>
      <c r="V2382" s="340"/>
    </row>
    <row r="2383" spans="1:22" ht="15" customHeight="1">
      <c r="A2383" s="361"/>
      <c r="B2383" s="243"/>
      <c r="C2383" s="35" t="s">
        <v>23</v>
      </c>
      <c r="D2383" s="84">
        <f>VLOOKUP($A$2380,Raport4!$B$8:$T$255,4)</f>
        <v>93</v>
      </c>
      <c r="E2383" s="84">
        <f>VLOOKUP($A$2380,Raport4!$B$8:$T$255,5)</f>
        <v>90</v>
      </c>
      <c r="F2383" s="84">
        <f>VLOOKUP($A$2380,Raport4!$B$8:$T$255,6)</f>
        <v>87</v>
      </c>
      <c r="G2383" s="84">
        <f>VLOOKUP($A$2380,Raport4!$B$8:$T$255,7)</f>
        <v>85.5</v>
      </c>
      <c r="H2383" s="84">
        <f>VLOOKUP($A$2380,Raport4!$B$8:$T$255,8)</f>
        <v>90</v>
      </c>
      <c r="I2383" s="84">
        <f>VLOOKUP($A$2380,Raport4!$B$8:$T$255,9)</f>
        <v>86.5</v>
      </c>
      <c r="J2383" s="84">
        <f>VLOOKUP($A$2380,Raport4!$B$8:$T$255,10)</f>
        <v>92</v>
      </c>
      <c r="K2383" s="84">
        <f>VLOOKUP($A$2380,Raport4!$B$8:$T$255,11)</f>
        <v>85</v>
      </c>
      <c r="L2383" s="84">
        <f>VLOOKUP($A$2380,Raport4!$B$8:$T$255,12)</f>
        <v>86.5</v>
      </c>
      <c r="M2383" s="84">
        <f>VLOOKUP($A$2380,Raport4!$B$8:$T$255,12)</f>
        <v>86.5</v>
      </c>
      <c r="N2383" s="84">
        <f>VLOOKUP($A$2380,Raport4!$B$8:$T$255,14)</f>
        <v>89.5</v>
      </c>
      <c r="O2383" s="84">
        <f>VLOOKUP($A$2380,Raport4!$B$8:$T$255,15)</f>
        <v>87.5</v>
      </c>
      <c r="P2383" s="84">
        <f>VLOOKUP($A$2380,Raport4!$B$8:$T$255,16)</f>
        <v>86</v>
      </c>
      <c r="Q2383" s="84">
        <f>VLOOKUP($A$2380,Raport4!$B$8:$T$255,17)</f>
        <v>89</v>
      </c>
      <c r="R2383" s="84">
        <f>VLOOKUP($A$2380,Raport4!$B$8:$T$255,18)</f>
        <v>87.5</v>
      </c>
      <c r="S2383" s="38">
        <f t="shared" si="1292"/>
        <v>1321.5</v>
      </c>
      <c r="T2383" s="38">
        <f t="shared" si="1293"/>
        <v>88.1</v>
      </c>
      <c r="U2383" s="375"/>
      <c r="V2383" s="340"/>
    </row>
    <row r="2384" spans="1:22" ht="15" customHeight="1">
      <c r="A2384" s="361"/>
      <c r="B2384" s="77" t="str">
        <f>VLOOKUP($A$2380,PresensiMIPA!$A$7:$W$360,4)</f>
        <v>3526010911030006</v>
      </c>
      <c r="C2384" s="35" t="s">
        <v>24</v>
      </c>
      <c r="D2384" s="84">
        <f>VLOOKUP($A$2380,Raport5!$B$8:$T$280,4)</f>
        <v>87.5</v>
      </c>
      <c r="E2384" s="84">
        <f>VLOOKUP($A$2380,Raport5!$B$8:$T$280,5)</f>
        <v>92.5</v>
      </c>
      <c r="F2384" s="84">
        <f>VLOOKUP($A$2380,Raport5!$B$8:$T$280,6)</f>
        <v>75</v>
      </c>
      <c r="G2384" s="84">
        <f>VLOOKUP($A$2380,Raport5!$B$8:$T$280,7)</f>
        <v>96</v>
      </c>
      <c r="H2384" s="84">
        <f>VLOOKUP($A$2380,Raport5!$B$8:$T$280,8)</f>
        <v>94</v>
      </c>
      <c r="I2384" s="84">
        <f>VLOOKUP($A$2380,Raport5!$B$8:$T$280,9)</f>
        <v>87</v>
      </c>
      <c r="J2384" s="84">
        <f>VLOOKUP($A$2380,Raport5!$B$8:$T$280,10)</f>
        <v>94</v>
      </c>
      <c r="K2384" s="84">
        <f>VLOOKUP($A$2380,Raport5!$B$8:$T$280,11)</f>
        <v>89</v>
      </c>
      <c r="L2384" s="84">
        <f>VLOOKUP($A$2380,Raport5!$B$8:$T$280,12)</f>
        <v>88.5</v>
      </c>
      <c r="M2384" s="84">
        <f>VLOOKUP($A$2380,Raport5!$B$8:$T$280,13)</f>
        <v>93</v>
      </c>
      <c r="N2384" s="84">
        <f>VLOOKUP($A$2380,Raport5!$B$8:$T$280,14)</f>
        <v>92.5</v>
      </c>
      <c r="O2384" s="84">
        <f>VLOOKUP($A$2380,Raport5!$B$8:$T$280,15)</f>
        <v>89.5</v>
      </c>
      <c r="P2384" s="84">
        <f>VLOOKUP($A$2380,Raport5!$B$8:$T$280,16)</f>
        <v>83.5</v>
      </c>
      <c r="Q2384" s="84">
        <f>VLOOKUP($A$2380,Raport5!$B$8:$T$280,17)</f>
        <v>83</v>
      </c>
      <c r="R2384" s="84">
        <f>VLOOKUP($A$2380,Raport5!$B$8:$T$280,18)</f>
        <v>90</v>
      </c>
      <c r="S2384" s="38">
        <f t="shared" si="1292"/>
        <v>1335</v>
      </c>
      <c r="T2384" s="38">
        <f t="shared" si="1293"/>
        <v>89</v>
      </c>
      <c r="U2384" s="375"/>
      <c r="V2384" s="340"/>
    </row>
    <row r="2385" spans="1:22" ht="15" customHeight="1">
      <c r="A2385" s="361"/>
      <c r="B2385" s="78">
        <f>VLOOKUP($A$2380,PresensiMIPA!$A$7:$W$360,2)</f>
        <v>12479</v>
      </c>
      <c r="C2385" s="35" t="s">
        <v>67</v>
      </c>
      <c r="D2385" s="84">
        <f>VLOOKUP($A$2380,Raport6!$B$8:$T$280,4)</f>
        <v>92.5</v>
      </c>
      <c r="E2385" s="84">
        <f>VLOOKUP($A$2380,Raport6!$B$8:$T$280,5)</f>
        <v>95</v>
      </c>
      <c r="F2385" s="84">
        <f>VLOOKUP($A$2380,Raport6!$B$8:$T$280,6)</f>
        <v>88</v>
      </c>
      <c r="G2385" s="84">
        <f>VLOOKUP($A$2380,Raport6!$B$8:$T$280,7)</f>
        <v>98</v>
      </c>
      <c r="H2385" s="84">
        <f>VLOOKUP($A$2380,Raport6!$B$8:$T$280,8)</f>
        <v>95</v>
      </c>
      <c r="I2385" s="84">
        <f>VLOOKUP($A$2380,Raport6!$B$8:$T$280,9)</f>
        <v>87</v>
      </c>
      <c r="J2385" s="84">
        <f>VLOOKUP($A$2380,Raport6!$B$8:$T$280,10)</f>
        <v>96.5</v>
      </c>
      <c r="K2385" s="84">
        <f>VLOOKUP($A$2380,Raport6!$B$8:$T$280,11)</f>
        <v>94</v>
      </c>
      <c r="L2385" s="84">
        <f>VLOOKUP($A$2380,Raport6!$B$8:$T$280,12)</f>
        <v>90</v>
      </c>
      <c r="M2385" s="84">
        <f>VLOOKUP($A$2380,Raport6!$B$8:$T$280,13)</f>
        <v>96</v>
      </c>
      <c r="N2385" s="84">
        <f>VLOOKUP($A$2380,Raport6!$B$8:$T$280,14)</f>
        <v>90</v>
      </c>
      <c r="O2385" s="84">
        <f>VLOOKUP($A$2380,Raport6!$B$8:$T$280,15)</f>
        <v>90</v>
      </c>
      <c r="P2385" s="84">
        <f>VLOOKUP($A$2380,Raport6!$B$8:$T$280,16)</f>
        <v>90</v>
      </c>
      <c r="Q2385" s="84">
        <f>VLOOKUP($A$2380,Raport6!$B$8:$T$280,17)</f>
        <v>88</v>
      </c>
      <c r="R2385" s="84">
        <f>VLOOKUP($A$2380,Raport6!$B$8:$T$280,18)</f>
        <v>89</v>
      </c>
      <c r="S2385" s="38">
        <f t="shared" si="1292"/>
        <v>1379</v>
      </c>
      <c r="T2385" s="38">
        <f t="shared" si="1293"/>
        <v>91.93</v>
      </c>
      <c r="U2385" s="375"/>
      <c r="V2385" s="340"/>
    </row>
    <row r="2386" spans="1:22" ht="15" customHeight="1">
      <c r="A2386" s="361"/>
      <c r="B2386" s="78" t="str">
        <f>VLOOKUP($A$2380,PresensiMIPA!$A$7:$W$360,3)</f>
        <v>0033601101</v>
      </c>
      <c r="C2386" s="28" t="s">
        <v>21</v>
      </c>
      <c r="D2386" s="40">
        <f t="shared" ref="D2386:S2386" si="1294">ROUND(((D2380+D2381+D2382+D2383+D2384+D2385)/6),2)</f>
        <v>85.75</v>
      </c>
      <c r="E2386" s="40">
        <f t="shared" si="1294"/>
        <v>84.33</v>
      </c>
      <c r="F2386" s="40">
        <f t="shared" si="1294"/>
        <v>81.33</v>
      </c>
      <c r="G2386" s="40">
        <f t="shared" si="1294"/>
        <v>90.58</v>
      </c>
      <c r="H2386" s="40">
        <f t="shared" si="1294"/>
        <v>89</v>
      </c>
      <c r="I2386" s="40">
        <f t="shared" si="1294"/>
        <v>86</v>
      </c>
      <c r="J2386" s="40">
        <f t="shared" si="1294"/>
        <v>88.42</v>
      </c>
      <c r="K2386" s="40">
        <f t="shared" si="1294"/>
        <v>87.17</v>
      </c>
      <c r="L2386" s="40">
        <f t="shared" si="1294"/>
        <v>84.25</v>
      </c>
      <c r="M2386" s="40">
        <f t="shared" si="1294"/>
        <v>86.92</v>
      </c>
      <c r="N2386" s="40">
        <f t="shared" si="1294"/>
        <v>89.25</v>
      </c>
      <c r="O2386" s="40">
        <f t="shared" si="1294"/>
        <v>84.92</v>
      </c>
      <c r="P2386" s="40">
        <f t="shared" si="1294"/>
        <v>84.92</v>
      </c>
      <c r="Q2386" s="40">
        <f t="shared" si="1294"/>
        <v>85.08</v>
      </c>
      <c r="R2386" s="40">
        <f t="shared" si="1294"/>
        <v>86.42</v>
      </c>
      <c r="S2386" s="39">
        <f t="shared" si="1294"/>
        <v>1294.33</v>
      </c>
      <c r="T2386" s="40">
        <f t="shared" si="1293"/>
        <v>86.29</v>
      </c>
      <c r="U2386" s="375"/>
      <c r="V2386" s="340"/>
    </row>
    <row r="2387" spans="1:22" ht="15" customHeight="1">
      <c r="A2387" s="361"/>
      <c r="B2387" s="78"/>
      <c r="C2387" s="28" t="s">
        <v>206</v>
      </c>
      <c r="D2387" s="79">
        <f>VLOOKUP($A$2380,'Nilai USP'!$B$8:$T$280,4)</f>
        <v>98</v>
      </c>
      <c r="E2387" s="79">
        <f>VLOOKUP($A$2380,'Nilai USP'!$B$8:$T$280,5)</f>
        <v>86.15384615384616</v>
      </c>
      <c r="F2387" s="79">
        <f>VLOOKUP($A$2380,'Nilai USP'!$B$8:$T$280,6)</f>
        <v>93</v>
      </c>
      <c r="G2387" s="79">
        <f>VLOOKUP($A$2380,'Nilai USP'!$B$8:$T$280,7)</f>
        <v>86</v>
      </c>
      <c r="H2387" s="79">
        <f>VLOOKUP($A$2380,'Nilai USP'!$B$8:$T$280,8)</f>
        <v>87</v>
      </c>
      <c r="I2387" s="79">
        <f>VLOOKUP($A$2380,'Nilai USP'!$B$8:$T$280,9)</f>
        <v>90</v>
      </c>
      <c r="J2387" s="79">
        <f>VLOOKUP($A$2380,'Nilai USP'!$B$8:$T$280,10)</f>
        <v>93</v>
      </c>
      <c r="K2387" s="79">
        <f>VLOOKUP($A$2380,'Nilai USP'!$B$8:$T$280,11)</f>
        <v>93</v>
      </c>
      <c r="L2387" s="79">
        <f>VLOOKUP($A$2380,'Nilai USP'!$B$8:$T$280,12)</f>
        <v>90</v>
      </c>
      <c r="M2387" s="79">
        <f>VLOOKUP($A$2380,'Nilai USP'!$B$8:$T$280,13)</f>
        <v>97.35294117647058</v>
      </c>
      <c r="N2387" s="79">
        <f>VLOOKUP($A$2380,'Nilai USP'!$B$8:$T$280,14)</f>
        <v>95</v>
      </c>
      <c r="O2387" s="79">
        <f>VLOOKUP($A$2380,'Nilai USP'!$B$8:$T$280,15)</f>
        <v>84</v>
      </c>
      <c r="P2387" s="79">
        <f>VLOOKUP($A$2380,'Nilai USP'!$B$8:$T$280,16)</f>
        <v>87</v>
      </c>
      <c r="Q2387" s="79">
        <f>VLOOKUP($A$2380,'Nilai USP'!$B$8:$T$280,17)</f>
        <v>80</v>
      </c>
      <c r="R2387" s="79">
        <f>VLOOKUP($A$2380,'Nilai USP'!$B$8:$T$280,18)</f>
        <v>86</v>
      </c>
      <c r="S2387" s="38">
        <f>SUM(D2387:R2387)</f>
        <v>1345.5067873303169</v>
      </c>
      <c r="T2387" s="38">
        <f t="shared" si="1293"/>
        <v>89.7</v>
      </c>
      <c r="U2387" s="375"/>
      <c r="V2387" s="340"/>
    </row>
    <row r="2388" spans="1:22" ht="15" customHeight="1" thickBot="1">
      <c r="A2388" s="362"/>
      <c r="B2388" s="29"/>
      <c r="C2388" s="37" t="s">
        <v>205</v>
      </c>
      <c r="D2388" s="41">
        <f t="shared" ref="D2388:R2388" si="1295">ROUND((D2386*$V$6+D2387*$V$7),0)</f>
        <v>92</v>
      </c>
      <c r="E2388" s="41">
        <f t="shared" si="1295"/>
        <v>85</v>
      </c>
      <c r="F2388" s="41">
        <f t="shared" si="1295"/>
        <v>87</v>
      </c>
      <c r="G2388" s="41">
        <f t="shared" si="1295"/>
        <v>88</v>
      </c>
      <c r="H2388" s="41">
        <f t="shared" si="1295"/>
        <v>88</v>
      </c>
      <c r="I2388" s="41">
        <f t="shared" si="1295"/>
        <v>88</v>
      </c>
      <c r="J2388" s="41">
        <f t="shared" si="1295"/>
        <v>91</v>
      </c>
      <c r="K2388" s="41">
        <f t="shared" si="1295"/>
        <v>90</v>
      </c>
      <c r="L2388" s="41">
        <f t="shared" si="1295"/>
        <v>87</v>
      </c>
      <c r="M2388" s="41">
        <f t="shared" si="1295"/>
        <v>92</v>
      </c>
      <c r="N2388" s="41">
        <f t="shared" si="1295"/>
        <v>92</v>
      </c>
      <c r="O2388" s="41">
        <f t="shared" si="1295"/>
        <v>84</v>
      </c>
      <c r="P2388" s="41">
        <f t="shared" si="1295"/>
        <v>86</v>
      </c>
      <c r="Q2388" s="41">
        <f t="shared" si="1295"/>
        <v>83</v>
      </c>
      <c r="R2388" s="41">
        <f t="shared" si="1295"/>
        <v>86</v>
      </c>
      <c r="S2388" s="41">
        <f>SUM(D2388:R2388)</f>
        <v>1319</v>
      </c>
      <c r="T2388" s="41">
        <f t="shared" si="1293"/>
        <v>87.93</v>
      </c>
      <c r="U2388" s="376"/>
      <c r="V2388" s="341"/>
    </row>
    <row r="2389" spans="1:22" ht="15" customHeight="1" thickTop="1">
      <c r="A2389" s="377">
        <v>265</v>
      </c>
      <c r="B2389" s="26"/>
      <c r="C2389" s="34" t="s">
        <v>34</v>
      </c>
      <c r="D2389" s="83">
        <f>VLOOKUP($A$2389,Raport1!$B$8:$T$280,4)</f>
        <v>80</v>
      </c>
      <c r="E2389" s="83">
        <f>VLOOKUP($A$2389,Raport1!$B$8:$T$280,5)</f>
        <v>77</v>
      </c>
      <c r="F2389" s="83">
        <f>VLOOKUP($A$2389,Raport1!$B$8:$T$280,6)</f>
        <v>80</v>
      </c>
      <c r="G2389" s="83">
        <f>VLOOKUP($A$2389,Raport1!$B$8:$T$280,7)</f>
        <v>72</v>
      </c>
      <c r="H2389" s="83">
        <f>VLOOKUP($A$2389,Raport1!$B$8:$T$280,8)</f>
        <v>72</v>
      </c>
      <c r="I2389" s="83">
        <f>VLOOKUP($A$2389,Raport1!$B$8:$T$280,9)</f>
        <v>79</v>
      </c>
      <c r="J2389" s="83">
        <f>VLOOKUP($A$2389,Raport1!$B$8:$T$280,10)</f>
        <v>86.5</v>
      </c>
      <c r="K2389" s="83">
        <f>VLOOKUP($A$2389,Raport1!$B$8:$T$280,11)</f>
        <v>80</v>
      </c>
      <c r="L2389" s="83">
        <f>VLOOKUP($A$2389,Raport1!$B$8:$T$280,12)</f>
        <v>81</v>
      </c>
      <c r="M2389" s="83">
        <f>VLOOKUP($A$2389,Raport1!$B$8:$T$280,13)</f>
        <v>80</v>
      </c>
      <c r="N2389" s="83">
        <f>VLOOKUP($A$2389,Raport1!$B$8:$T$280,14)</f>
        <v>81.5</v>
      </c>
      <c r="O2389" s="83">
        <f>VLOOKUP($A$2389,Raport1!$B$8:$T$280,15)</f>
        <v>81</v>
      </c>
      <c r="P2389" s="83">
        <f>VLOOKUP($A$2389,Raport1!$B$8:$T$280,16)</f>
        <v>80.5</v>
      </c>
      <c r="Q2389" s="83">
        <f>VLOOKUP($A$2389,Raport1!$B$8:$T$280,17)</f>
        <v>79</v>
      </c>
      <c r="R2389" s="83">
        <f>VLOOKUP($A$2389,Raport1!$B$8:$T$280,18)</f>
        <v>77</v>
      </c>
      <c r="S2389" s="80">
        <f t="shared" ref="S2389:S2394" si="1296">SUM(D2389:R2389)</f>
        <v>1186.5</v>
      </c>
      <c r="T2389" s="80">
        <f t="shared" ref="T2389:T2397" si="1297">ROUND(S2389/COUNT(D2389:R2389),2)</f>
        <v>79.099999999999994</v>
      </c>
      <c r="U2389" s="337" t="s">
        <v>203</v>
      </c>
      <c r="V2389" s="340" t="s">
        <v>33</v>
      </c>
    </row>
    <row r="2390" spans="1:22" ht="15" customHeight="1">
      <c r="A2390" s="361"/>
      <c r="B2390" s="26"/>
      <c r="C2390" s="35" t="s">
        <v>35</v>
      </c>
      <c r="D2390" s="84">
        <f>VLOOKUP($A$2389,Raport2!$B$8:$T$280,4)</f>
        <v>81.5</v>
      </c>
      <c r="E2390" s="84">
        <f>VLOOKUP($A$2389,Raport2!$B$8:$T$280,5)</f>
        <v>80</v>
      </c>
      <c r="F2390" s="84">
        <f>VLOOKUP($A$2389,Raport2!$B$8:$T$280,6)</f>
        <v>82</v>
      </c>
      <c r="G2390" s="84">
        <f>VLOOKUP($A$2389,Raport2!$B$8:$T$280,7)</f>
        <v>78.5</v>
      </c>
      <c r="H2390" s="84">
        <f>VLOOKUP($A$2389,Raport2!$B$8:$T$280,8)</f>
        <v>86</v>
      </c>
      <c r="I2390" s="84">
        <f>VLOOKUP($A$2389,Raport2!$B$8:$T$280,9)</f>
        <v>82.5</v>
      </c>
      <c r="J2390" s="84">
        <f>VLOOKUP($A$2389,Raport2!$B$8:$T$280,10)</f>
        <v>89</v>
      </c>
      <c r="K2390" s="84">
        <f>VLOOKUP($A$2389,Raport2!$B$8:$T$280,11)</f>
        <v>82</v>
      </c>
      <c r="L2390" s="84">
        <f>VLOOKUP($A$2389,Raport2!$B$8:$T$280,12)</f>
        <v>84</v>
      </c>
      <c r="M2390" s="84">
        <f>VLOOKUP($A$2389,Raport2!$B$8:$T$280,13)</f>
        <v>85</v>
      </c>
      <c r="N2390" s="84">
        <f>VLOOKUP($A$2389,Raport2!$B$8:$T$280,14)</f>
        <v>84.5</v>
      </c>
      <c r="O2390" s="84">
        <f>VLOOKUP($A$2389,Raport2!$B$8:$T$280,15)</f>
        <v>82</v>
      </c>
      <c r="P2390" s="84">
        <f>VLOOKUP($A$2389,Raport2!$B$8:$T$280,16)</f>
        <v>80.5</v>
      </c>
      <c r="Q2390" s="84">
        <f>VLOOKUP($A$2389,Raport2!$B$8:$T$280,17)</f>
        <v>79.5</v>
      </c>
      <c r="R2390" s="84">
        <f>VLOOKUP($A$2389,Raport2!$B$8:$T$280,18)</f>
        <v>82.5</v>
      </c>
      <c r="S2390" s="38">
        <f t="shared" si="1296"/>
        <v>1239.5</v>
      </c>
      <c r="T2390" s="38">
        <f t="shared" si="1297"/>
        <v>82.63</v>
      </c>
      <c r="U2390" s="375"/>
      <c r="V2390" s="340"/>
    </row>
    <row r="2391" spans="1:22" ht="15" customHeight="1">
      <c r="A2391" s="361"/>
      <c r="B2391" s="243" t="str">
        <f>VLOOKUP($A$2389,PresensiMIPA!$A$7:$W$360,7)</f>
        <v>SALSABILA FARADISA</v>
      </c>
      <c r="C2391" s="35" t="s">
        <v>22</v>
      </c>
      <c r="D2391" s="84">
        <f>VLOOKUP($A$2389,Raport3!$B$8:$T$280,4)</f>
        <v>84.5</v>
      </c>
      <c r="E2391" s="84">
        <f>VLOOKUP($A$2389,Raport3!$B$8:$T$280,5)</f>
        <v>81</v>
      </c>
      <c r="F2391" s="84">
        <f>VLOOKUP($A$2389,Raport3!$B$8:$T$280,6)</f>
        <v>85</v>
      </c>
      <c r="G2391" s="84">
        <f>VLOOKUP($A$2389,Raport3!$B$8:$T$280,7)</f>
        <v>79</v>
      </c>
      <c r="H2391" s="84">
        <f>VLOOKUP($A$2389,Raport3!$B$8:$T$280,8)</f>
        <v>89</v>
      </c>
      <c r="I2391" s="84">
        <f>VLOOKUP($A$2389,Raport3!$B$8:$T$280,9)</f>
        <v>86</v>
      </c>
      <c r="J2391" s="84">
        <f>VLOOKUP($A$2389,Raport3!$B$8:$T$280,10)</f>
        <v>90.5</v>
      </c>
      <c r="K2391" s="84">
        <f>VLOOKUP($A$2389,Raport3!$B$8:$T$280,11)</f>
        <v>84.5</v>
      </c>
      <c r="L2391" s="84">
        <f>VLOOKUP($A$2389,Raport3!$B$8:$T$280,12)</f>
        <v>85.5</v>
      </c>
      <c r="M2391" s="84">
        <f>VLOOKUP($A$2389,Raport3!$B$8:$T$280,13)</f>
        <v>90.5</v>
      </c>
      <c r="N2391" s="84">
        <f>VLOOKUP($A$2389,Raport3!$B$8:$T$280,14)</f>
        <v>87</v>
      </c>
      <c r="O2391" s="84">
        <f>VLOOKUP($A$2389,Raport3!$B$8:$T$280,15)</f>
        <v>83.5</v>
      </c>
      <c r="P2391" s="84">
        <f>VLOOKUP($A$2389,Raport3!$B$8:$T$280,16)</f>
        <v>82</v>
      </c>
      <c r="Q2391" s="84">
        <f>VLOOKUP($A$2389,Raport3!$B$8:$T$280,17)</f>
        <v>81.5</v>
      </c>
      <c r="R2391" s="84">
        <f>VLOOKUP($A$2389,Raport3!$B$8:$T$280,18)</f>
        <v>82.5</v>
      </c>
      <c r="S2391" s="38">
        <f t="shared" si="1296"/>
        <v>1272</v>
      </c>
      <c r="T2391" s="38">
        <f t="shared" si="1297"/>
        <v>84.8</v>
      </c>
      <c r="U2391" s="375"/>
      <c r="V2391" s="340"/>
    </row>
    <row r="2392" spans="1:22" ht="15" customHeight="1">
      <c r="A2392" s="361"/>
      <c r="B2392" s="243"/>
      <c r="C2392" s="35" t="s">
        <v>23</v>
      </c>
      <c r="D2392" s="84">
        <f>VLOOKUP($A$2389,Raport4!$B$8:$T$255,4)</f>
        <v>93</v>
      </c>
      <c r="E2392" s="84">
        <f>VLOOKUP($A$2389,Raport4!$B$8:$T$255,5)</f>
        <v>90</v>
      </c>
      <c r="F2392" s="84">
        <f>VLOOKUP($A$2389,Raport4!$B$8:$T$255,6)</f>
        <v>87</v>
      </c>
      <c r="G2392" s="84">
        <f>VLOOKUP($A$2389,Raport4!$B$8:$T$255,7)</f>
        <v>85.5</v>
      </c>
      <c r="H2392" s="84">
        <f>VLOOKUP($A$2389,Raport4!$B$8:$T$255,8)</f>
        <v>90</v>
      </c>
      <c r="I2392" s="84">
        <f>VLOOKUP($A$2389,Raport4!$B$8:$T$255,9)</f>
        <v>86.5</v>
      </c>
      <c r="J2392" s="84">
        <f>VLOOKUP($A$2389,Raport4!$B$8:$T$255,10)</f>
        <v>92</v>
      </c>
      <c r="K2392" s="84">
        <f>VLOOKUP($A$2389,Raport4!$B$8:$T$255,11)</f>
        <v>85</v>
      </c>
      <c r="L2392" s="84">
        <f>VLOOKUP($A$2389,Raport4!$B$8:$T$255,12)</f>
        <v>86.5</v>
      </c>
      <c r="M2392" s="84">
        <f>VLOOKUP($A$2389,Raport4!$B$8:$T$255,12)</f>
        <v>86.5</v>
      </c>
      <c r="N2392" s="84">
        <f>VLOOKUP($A$2389,Raport4!$B$8:$T$255,14)</f>
        <v>89.5</v>
      </c>
      <c r="O2392" s="84">
        <f>VLOOKUP($A$2389,Raport4!$B$8:$T$255,15)</f>
        <v>87.5</v>
      </c>
      <c r="P2392" s="84">
        <f>VLOOKUP($A$2389,Raport4!$B$8:$T$255,16)</f>
        <v>86</v>
      </c>
      <c r="Q2392" s="84">
        <f>VLOOKUP($A$2389,Raport4!$B$8:$T$255,17)</f>
        <v>89</v>
      </c>
      <c r="R2392" s="84">
        <f>VLOOKUP($A$2389,Raport4!$B$8:$T$255,18)</f>
        <v>87.5</v>
      </c>
      <c r="S2392" s="38">
        <f t="shared" si="1296"/>
        <v>1321.5</v>
      </c>
      <c r="T2392" s="38">
        <f t="shared" si="1297"/>
        <v>88.1</v>
      </c>
      <c r="U2392" s="375"/>
      <c r="V2392" s="340"/>
    </row>
    <row r="2393" spans="1:22" ht="15" customHeight="1">
      <c r="A2393" s="361"/>
      <c r="B2393" s="77" t="str">
        <f>VLOOKUP($A$2389,PresensiMIPA!$A$7:$W$360,4)</f>
        <v>3526015005030001</v>
      </c>
      <c r="C2393" s="35" t="s">
        <v>24</v>
      </c>
      <c r="D2393" s="84">
        <f>VLOOKUP($A$2389,Raport5!$B$8:$T$280,4)</f>
        <v>86.5</v>
      </c>
      <c r="E2393" s="84">
        <f>VLOOKUP($A$2389,Raport5!$B$8:$T$280,5)</f>
        <v>89.5</v>
      </c>
      <c r="F2393" s="84">
        <f>VLOOKUP($A$2389,Raport5!$B$8:$T$280,6)</f>
        <v>88</v>
      </c>
      <c r="G2393" s="84">
        <f>VLOOKUP($A$2389,Raport5!$B$8:$T$280,7)</f>
        <v>85</v>
      </c>
      <c r="H2393" s="84">
        <f>VLOOKUP($A$2389,Raport5!$B$8:$T$280,8)</f>
        <v>91</v>
      </c>
      <c r="I2393" s="84">
        <f>VLOOKUP($A$2389,Raport5!$B$8:$T$280,9)</f>
        <v>87</v>
      </c>
      <c r="J2393" s="84">
        <f>VLOOKUP($A$2389,Raport5!$B$8:$T$280,10)</f>
        <v>94</v>
      </c>
      <c r="K2393" s="84">
        <f>VLOOKUP($A$2389,Raport5!$B$8:$T$280,11)</f>
        <v>86.5</v>
      </c>
      <c r="L2393" s="84">
        <f>VLOOKUP($A$2389,Raport5!$B$8:$T$280,12)</f>
        <v>90.5</v>
      </c>
      <c r="M2393" s="84">
        <f>VLOOKUP($A$2389,Raport5!$B$8:$T$280,13)</f>
        <v>91</v>
      </c>
      <c r="N2393" s="84">
        <f>VLOOKUP($A$2389,Raport5!$B$8:$T$280,14)</f>
        <v>89</v>
      </c>
      <c r="O2393" s="84">
        <f>VLOOKUP($A$2389,Raport5!$B$8:$T$280,15)</f>
        <v>90</v>
      </c>
      <c r="P2393" s="84">
        <f>VLOOKUP($A$2389,Raport5!$B$8:$T$280,16)</f>
        <v>84</v>
      </c>
      <c r="Q2393" s="84">
        <f>VLOOKUP($A$2389,Raport5!$B$8:$T$280,17)</f>
        <v>88</v>
      </c>
      <c r="R2393" s="84">
        <f>VLOOKUP($A$2389,Raport5!$B$8:$T$280,18)</f>
        <v>85</v>
      </c>
      <c r="S2393" s="38">
        <f t="shared" si="1296"/>
        <v>1325</v>
      </c>
      <c r="T2393" s="38">
        <f t="shared" si="1297"/>
        <v>88.33</v>
      </c>
      <c r="U2393" s="375"/>
      <c r="V2393" s="340"/>
    </row>
    <row r="2394" spans="1:22" ht="15" customHeight="1">
      <c r="A2394" s="361"/>
      <c r="B2394" s="78">
        <f>VLOOKUP($A$2389,PresensiMIPA!$A$7:$W$360,2)</f>
        <v>12482</v>
      </c>
      <c r="C2394" s="35" t="s">
        <v>67</v>
      </c>
      <c r="D2394" s="84">
        <f>VLOOKUP($A$2389,Raport6!$B$8:$T$280,4)</f>
        <v>91.5</v>
      </c>
      <c r="E2394" s="84">
        <f>VLOOKUP($A$2389,Raport6!$B$8:$T$280,5)</f>
        <v>91</v>
      </c>
      <c r="F2394" s="84">
        <f>VLOOKUP($A$2389,Raport6!$B$8:$T$280,6)</f>
        <v>90</v>
      </c>
      <c r="G2394" s="84">
        <f>VLOOKUP($A$2389,Raport6!$B$8:$T$280,7)</f>
        <v>87</v>
      </c>
      <c r="H2394" s="84">
        <f>VLOOKUP($A$2389,Raport6!$B$8:$T$280,8)</f>
        <v>92</v>
      </c>
      <c r="I2394" s="84">
        <f>VLOOKUP($A$2389,Raport6!$B$8:$T$280,9)</f>
        <v>87.5</v>
      </c>
      <c r="J2394" s="84">
        <f>VLOOKUP($A$2389,Raport6!$B$8:$T$280,10)</f>
        <v>97</v>
      </c>
      <c r="K2394" s="84">
        <f>VLOOKUP($A$2389,Raport6!$B$8:$T$280,11)</f>
        <v>93</v>
      </c>
      <c r="L2394" s="84">
        <f>VLOOKUP($A$2389,Raport6!$B$8:$T$280,12)</f>
        <v>91.5</v>
      </c>
      <c r="M2394" s="84">
        <f>VLOOKUP($A$2389,Raport6!$B$8:$T$280,13)</f>
        <v>95</v>
      </c>
      <c r="N2394" s="84">
        <f>VLOOKUP($A$2389,Raport6!$B$8:$T$280,14)</f>
        <v>87</v>
      </c>
      <c r="O2394" s="84">
        <f>VLOOKUP($A$2389,Raport6!$B$8:$T$280,15)</f>
        <v>93</v>
      </c>
      <c r="P2394" s="84">
        <f>VLOOKUP($A$2389,Raport6!$B$8:$T$280,16)</f>
        <v>90</v>
      </c>
      <c r="Q2394" s="84">
        <f>VLOOKUP($A$2389,Raport6!$B$8:$T$280,17)</f>
        <v>91</v>
      </c>
      <c r="R2394" s="84">
        <f>VLOOKUP($A$2389,Raport6!$B$8:$T$280,18)</f>
        <v>86.5</v>
      </c>
      <c r="S2394" s="38">
        <f t="shared" si="1296"/>
        <v>1363</v>
      </c>
      <c r="T2394" s="38">
        <f t="shared" si="1297"/>
        <v>90.87</v>
      </c>
      <c r="U2394" s="375"/>
      <c r="V2394" s="340"/>
    </row>
    <row r="2395" spans="1:22" ht="15" customHeight="1">
      <c r="A2395" s="361"/>
      <c r="B2395" s="78" t="str">
        <f>VLOOKUP($A$2389,PresensiMIPA!$A$7:$W$360,3)</f>
        <v>0032404850</v>
      </c>
      <c r="C2395" s="28" t="s">
        <v>21</v>
      </c>
      <c r="D2395" s="40">
        <f t="shared" ref="D2395:S2395" si="1298">ROUND(((D2389+D2390+D2391+D2392+D2393+D2394)/6),2)</f>
        <v>86.17</v>
      </c>
      <c r="E2395" s="40">
        <f t="shared" si="1298"/>
        <v>84.75</v>
      </c>
      <c r="F2395" s="40">
        <f t="shared" si="1298"/>
        <v>85.33</v>
      </c>
      <c r="G2395" s="40">
        <f t="shared" si="1298"/>
        <v>81.17</v>
      </c>
      <c r="H2395" s="40">
        <f t="shared" si="1298"/>
        <v>86.67</v>
      </c>
      <c r="I2395" s="40">
        <f t="shared" si="1298"/>
        <v>84.75</v>
      </c>
      <c r="J2395" s="40">
        <f t="shared" si="1298"/>
        <v>91.5</v>
      </c>
      <c r="K2395" s="40">
        <f t="shared" si="1298"/>
        <v>85.17</v>
      </c>
      <c r="L2395" s="40">
        <f t="shared" si="1298"/>
        <v>86.5</v>
      </c>
      <c r="M2395" s="40">
        <f t="shared" si="1298"/>
        <v>88</v>
      </c>
      <c r="N2395" s="40">
        <f t="shared" si="1298"/>
        <v>86.42</v>
      </c>
      <c r="O2395" s="40">
        <f t="shared" si="1298"/>
        <v>86.17</v>
      </c>
      <c r="P2395" s="40">
        <f t="shared" si="1298"/>
        <v>83.83</v>
      </c>
      <c r="Q2395" s="40">
        <f t="shared" si="1298"/>
        <v>84.67</v>
      </c>
      <c r="R2395" s="40">
        <f t="shared" si="1298"/>
        <v>83.5</v>
      </c>
      <c r="S2395" s="39">
        <f t="shared" si="1298"/>
        <v>1284.58</v>
      </c>
      <c r="T2395" s="40">
        <f t="shared" si="1297"/>
        <v>85.64</v>
      </c>
      <c r="U2395" s="375"/>
      <c r="V2395" s="340"/>
    </row>
    <row r="2396" spans="1:22" ht="15" customHeight="1">
      <c r="A2396" s="361"/>
      <c r="B2396" s="78"/>
      <c r="C2396" s="28" t="s">
        <v>206</v>
      </c>
      <c r="D2396" s="79">
        <f>VLOOKUP($A$2389,'Nilai USP'!$B$8:$T$280,4)</f>
        <v>98</v>
      </c>
      <c r="E2396" s="79">
        <f>VLOOKUP($A$2389,'Nilai USP'!$B$8:$T$280,5)</f>
        <v>88.461538461538467</v>
      </c>
      <c r="F2396" s="79">
        <f>VLOOKUP($A$2389,'Nilai USP'!$B$8:$T$280,6)</f>
        <v>91</v>
      </c>
      <c r="G2396" s="79">
        <f>VLOOKUP($A$2389,'Nilai USP'!$B$8:$T$280,7)</f>
        <v>86</v>
      </c>
      <c r="H2396" s="79">
        <f>VLOOKUP($A$2389,'Nilai USP'!$B$8:$T$280,8)</f>
        <v>86</v>
      </c>
      <c r="I2396" s="79">
        <f>VLOOKUP($A$2389,'Nilai USP'!$B$8:$T$280,9)</f>
        <v>93</v>
      </c>
      <c r="J2396" s="79">
        <f>VLOOKUP($A$2389,'Nilai USP'!$B$8:$T$280,10)</f>
        <v>92</v>
      </c>
      <c r="K2396" s="79">
        <f>VLOOKUP($A$2389,'Nilai USP'!$B$8:$T$280,11)</f>
        <v>94</v>
      </c>
      <c r="L2396" s="79">
        <f>VLOOKUP($A$2389,'Nilai USP'!$B$8:$T$280,12)</f>
        <v>86</v>
      </c>
      <c r="M2396" s="79">
        <f>VLOOKUP($A$2389,'Nilai USP'!$B$8:$T$280,13)</f>
        <v>95.588235294117652</v>
      </c>
      <c r="N2396" s="79">
        <f>VLOOKUP($A$2389,'Nilai USP'!$B$8:$T$280,14)</f>
        <v>85</v>
      </c>
      <c r="O2396" s="79">
        <f>VLOOKUP($A$2389,'Nilai USP'!$B$8:$T$280,15)</f>
        <v>74</v>
      </c>
      <c r="P2396" s="79">
        <f>VLOOKUP($A$2389,'Nilai USP'!$B$8:$T$280,16)</f>
        <v>81</v>
      </c>
      <c r="Q2396" s="79">
        <f>VLOOKUP($A$2389,'Nilai USP'!$B$8:$T$280,17)</f>
        <v>80</v>
      </c>
      <c r="R2396" s="79">
        <f>VLOOKUP($A$2389,'Nilai USP'!$B$8:$T$280,18)</f>
        <v>86</v>
      </c>
      <c r="S2396" s="38">
        <f>SUM(D2396:R2396)</f>
        <v>1316.0497737556561</v>
      </c>
      <c r="T2396" s="38">
        <f t="shared" si="1297"/>
        <v>87.74</v>
      </c>
      <c r="U2396" s="375"/>
      <c r="V2396" s="340"/>
    </row>
    <row r="2397" spans="1:22" ht="15" customHeight="1" thickBot="1">
      <c r="A2397" s="362"/>
      <c r="B2397" s="29"/>
      <c r="C2397" s="37" t="s">
        <v>205</v>
      </c>
      <c r="D2397" s="41">
        <f t="shared" ref="D2397:R2397" si="1299">ROUND((D2395*$V$6+D2396*$V$7),0)</f>
        <v>92</v>
      </c>
      <c r="E2397" s="41">
        <f t="shared" si="1299"/>
        <v>87</v>
      </c>
      <c r="F2397" s="41">
        <f t="shared" si="1299"/>
        <v>88</v>
      </c>
      <c r="G2397" s="41">
        <f t="shared" si="1299"/>
        <v>84</v>
      </c>
      <c r="H2397" s="41">
        <f t="shared" si="1299"/>
        <v>86</v>
      </c>
      <c r="I2397" s="41">
        <f t="shared" si="1299"/>
        <v>89</v>
      </c>
      <c r="J2397" s="41">
        <f t="shared" si="1299"/>
        <v>92</v>
      </c>
      <c r="K2397" s="41">
        <f t="shared" si="1299"/>
        <v>90</v>
      </c>
      <c r="L2397" s="41">
        <f t="shared" si="1299"/>
        <v>86</v>
      </c>
      <c r="M2397" s="41">
        <f t="shared" si="1299"/>
        <v>92</v>
      </c>
      <c r="N2397" s="41">
        <f t="shared" si="1299"/>
        <v>86</v>
      </c>
      <c r="O2397" s="41">
        <f t="shared" si="1299"/>
        <v>80</v>
      </c>
      <c r="P2397" s="41">
        <f t="shared" si="1299"/>
        <v>82</v>
      </c>
      <c r="Q2397" s="41">
        <f t="shared" si="1299"/>
        <v>82</v>
      </c>
      <c r="R2397" s="41">
        <f t="shared" si="1299"/>
        <v>85</v>
      </c>
      <c r="S2397" s="41">
        <f>SUM(D2397:R2397)</f>
        <v>1301</v>
      </c>
      <c r="T2397" s="41">
        <f t="shared" si="1297"/>
        <v>86.73</v>
      </c>
      <c r="U2397" s="376"/>
      <c r="V2397" s="341"/>
    </row>
    <row r="2398" spans="1:22" ht="15" customHeight="1" thickTop="1">
      <c r="A2398" s="377">
        <v>266</v>
      </c>
      <c r="B2398" s="26"/>
      <c r="C2398" s="34" t="s">
        <v>34</v>
      </c>
      <c r="D2398" s="83">
        <f>VLOOKUP($A$2398,Raport1!$B$8:$T$280,4)</f>
        <v>82.5</v>
      </c>
      <c r="E2398" s="83">
        <f>VLOOKUP($A$2398,Raport1!$B$8:$T$280,5)</f>
        <v>82.5</v>
      </c>
      <c r="F2398" s="83">
        <f>VLOOKUP($A$2398,Raport1!$B$8:$T$280,6)</f>
        <v>82.5</v>
      </c>
      <c r="G2398" s="83">
        <f>VLOOKUP($A$2398,Raport1!$B$8:$T$280,7)</f>
        <v>80</v>
      </c>
      <c r="H2398" s="83">
        <f>VLOOKUP($A$2398,Raport1!$B$8:$T$280,8)</f>
        <v>82</v>
      </c>
      <c r="I2398" s="83">
        <f>VLOOKUP($A$2398,Raport1!$B$8:$T$280,9)</f>
        <v>81</v>
      </c>
      <c r="J2398" s="83">
        <f>VLOOKUP($A$2398,Raport1!$B$8:$T$280,10)</f>
        <v>84</v>
      </c>
      <c r="K2398" s="83">
        <f>VLOOKUP($A$2398,Raport1!$B$8:$T$280,11)</f>
        <v>81</v>
      </c>
      <c r="L2398" s="83">
        <f>VLOOKUP($A$2398,Raport1!$B$8:$T$280,12)</f>
        <v>83</v>
      </c>
      <c r="M2398" s="83">
        <f>VLOOKUP($A$2398,Raport1!$B$8:$T$280,13)</f>
        <v>82</v>
      </c>
      <c r="N2398" s="83">
        <f>VLOOKUP($A$2398,Raport1!$B$8:$T$280,14)</f>
        <v>82.5</v>
      </c>
      <c r="O2398" s="83">
        <f>VLOOKUP($A$2398,Raport1!$B$8:$T$280,15)</f>
        <v>82</v>
      </c>
      <c r="P2398" s="83">
        <f>VLOOKUP($A$2398,Raport1!$B$8:$T$280,16)</f>
        <v>82.5</v>
      </c>
      <c r="Q2398" s="83">
        <f>VLOOKUP($A$2398,Raport1!$B$8:$T$280,17)</f>
        <v>84</v>
      </c>
      <c r="R2398" s="83">
        <f>VLOOKUP($A$2398,Raport1!$B$8:$T$280,18)</f>
        <v>83.5</v>
      </c>
      <c r="S2398" s="80">
        <f t="shared" ref="S2398:S2403" si="1300">SUM(D2398:R2398)</f>
        <v>1235</v>
      </c>
      <c r="T2398" s="80">
        <f t="shared" ref="T2398:T2406" si="1301">ROUND(S2398/COUNT(D2398:R2398),2)</f>
        <v>82.33</v>
      </c>
      <c r="U2398" s="337" t="s">
        <v>203</v>
      </c>
      <c r="V2398" s="340" t="s">
        <v>33</v>
      </c>
    </row>
    <row r="2399" spans="1:22" ht="15" customHeight="1">
      <c r="A2399" s="361"/>
      <c r="B2399" s="26"/>
      <c r="C2399" s="35" t="s">
        <v>35</v>
      </c>
      <c r="D2399" s="84">
        <f>VLOOKUP($A$2398,Raport2!$B$8:$T$280,4)</f>
        <v>85.5</v>
      </c>
      <c r="E2399" s="84">
        <f>VLOOKUP($A$2398,Raport2!$B$8:$T$280,5)</f>
        <v>84.5</v>
      </c>
      <c r="F2399" s="84">
        <f>VLOOKUP($A$2398,Raport2!$B$8:$T$280,6)</f>
        <v>83</v>
      </c>
      <c r="G2399" s="84">
        <f>VLOOKUP($A$2398,Raport2!$B$8:$T$280,7)</f>
        <v>85</v>
      </c>
      <c r="H2399" s="84">
        <f>VLOOKUP($A$2398,Raport2!$B$8:$T$280,8)</f>
        <v>86</v>
      </c>
      <c r="I2399" s="84">
        <f>VLOOKUP($A$2398,Raport2!$B$8:$T$280,9)</f>
        <v>88.5</v>
      </c>
      <c r="J2399" s="84">
        <f>VLOOKUP($A$2398,Raport2!$B$8:$T$280,10)</f>
        <v>88</v>
      </c>
      <c r="K2399" s="84">
        <f>VLOOKUP($A$2398,Raport2!$B$8:$T$280,11)</f>
        <v>82.5</v>
      </c>
      <c r="L2399" s="84">
        <f>VLOOKUP($A$2398,Raport2!$B$8:$T$280,12)</f>
        <v>84</v>
      </c>
      <c r="M2399" s="84">
        <f>VLOOKUP($A$2398,Raport2!$B$8:$T$280,13)</f>
        <v>85</v>
      </c>
      <c r="N2399" s="84">
        <f>VLOOKUP($A$2398,Raport2!$B$8:$T$280,14)</f>
        <v>90.5</v>
      </c>
      <c r="O2399" s="84">
        <f>VLOOKUP($A$2398,Raport2!$B$8:$T$280,15)</f>
        <v>83.5</v>
      </c>
      <c r="P2399" s="84">
        <f>VLOOKUP($A$2398,Raport2!$B$8:$T$280,16)</f>
        <v>83</v>
      </c>
      <c r="Q2399" s="84">
        <f>VLOOKUP($A$2398,Raport2!$B$8:$T$280,17)</f>
        <v>84</v>
      </c>
      <c r="R2399" s="84">
        <f>VLOOKUP($A$2398,Raport2!$B$8:$T$280,18)</f>
        <v>86</v>
      </c>
      <c r="S2399" s="38">
        <f t="shared" si="1300"/>
        <v>1279</v>
      </c>
      <c r="T2399" s="38">
        <f t="shared" si="1301"/>
        <v>85.27</v>
      </c>
      <c r="U2399" s="375"/>
      <c r="V2399" s="340"/>
    </row>
    <row r="2400" spans="1:22" ht="15" customHeight="1">
      <c r="A2400" s="361"/>
      <c r="B2400" s="243" t="str">
        <f>VLOOKUP($A$2398,PresensiMIPA!$A$7:$W$360,7)</f>
        <v>Tri Ayu Sukma Ningsih</v>
      </c>
      <c r="C2400" s="35" t="s">
        <v>22</v>
      </c>
      <c r="D2400" s="84">
        <f>VLOOKUP($A$2398,Raport3!$B$8:$T$280,4)</f>
        <v>87.5</v>
      </c>
      <c r="E2400" s="84">
        <f>VLOOKUP($A$2398,Raport3!$B$8:$T$280,5)</f>
        <v>86.5</v>
      </c>
      <c r="F2400" s="84">
        <f>VLOOKUP($A$2398,Raport3!$B$8:$T$280,6)</f>
        <v>86</v>
      </c>
      <c r="G2400" s="84">
        <f>VLOOKUP($A$2398,Raport3!$B$8:$T$280,7)</f>
        <v>88</v>
      </c>
      <c r="H2400" s="84">
        <f>VLOOKUP($A$2398,Raport3!$B$8:$T$280,8)</f>
        <v>89.5</v>
      </c>
      <c r="I2400" s="84">
        <f>VLOOKUP($A$2398,Raport3!$B$8:$T$280,9)</f>
        <v>90</v>
      </c>
      <c r="J2400" s="84">
        <f>VLOOKUP($A$2398,Raport3!$B$8:$T$280,10)</f>
        <v>90.5</v>
      </c>
      <c r="K2400" s="84">
        <f>VLOOKUP($A$2398,Raport3!$B$8:$T$280,11)</f>
        <v>88</v>
      </c>
      <c r="L2400" s="84">
        <f>VLOOKUP($A$2398,Raport3!$B$8:$T$280,12)</f>
        <v>85.5</v>
      </c>
      <c r="M2400" s="84">
        <f>VLOOKUP($A$2398,Raport3!$B$8:$T$280,13)</f>
        <v>90</v>
      </c>
      <c r="N2400" s="84">
        <f>VLOOKUP($A$2398,Raport3!$B$8:$T$280,14)</f>
        <v>92</v>
      </c>
      <c r="O2400" s="84">
        <f>VLOOKUP($A$2398,Raport3!$B$8:$T$280,15)</f>
        <v>85</v>
      </c>
      <c r="P2400" s="84">
        <f>VLOOKUP($A$2398,Raport3!$B$8:$T$280,16)</f>
        <v>87</v>
      </c>
      <c r="Q2400" s="84">
        <f>VLOOKUP($A$2398,Raport3!$B$8:$T$280,17)</f>
        <v>93.5</v>
      </c>
      <c r="R2400" s="84">
        <f>VLOOKUP($A$2398,Raport3!$B$8:$T$280,18)</f>
        <v>86.5</v>
      </c>
      <c r="S2400" s="38">
        <f t="shared" si="1300"/>
        <v>1325.5</v>
      </c>
      <c r="T2400" s="38">
        <f t="shared" si="1301"/>
        <v>88.37</v>
      </c>
      <c r="U2400" s="375"/>
      <c r="V2400" s="340"/>
    </row>
    <row r="2401" spans="1:22" ht="15" customHeight="1">
      <c r="A2401" s="361"/>
      <c r="B2401" s="243"/>
      <c r="C2401" s="35" t="s">
        <v>23</v>
      </c>
      <c r="D2401" s="84">
        <f>VLOOKUP($A$2398,Raport4!$B$8:$T$255,4)</f>
        <v>93</v>
      </c>
      <c r="E2401" s="84">
        <f>VLOOKUP($A$2398,Raport4!$B$8:$T$255,5)</f>
        <v>90</v>
      </c>
      <c r="F2401" s="84">
        <f>VLOOKUP($A$2398,Raport4!$B$8:$T$255,6)</f>
        <v>87</v>
      </c>
      <c r="G2401" s="84">
        <f>VLOOKUP($A$2398,Raport4!$B$8:$T$255,7)</f>
        <v>85.5</v>
      </c>
      <c r="H2401" s="84">
        <f>VLOOKUP($A$2398,Raport4!$B$8:$T$255,8)</f>
        <v>90</v>
      </c>
      <c r="I2401" s="84">
        <f>VLOOKUP($A$2398,Raport4!$B$8:$T$255,9)</f>
        <v>86.5</v>
      </c>
      <c r="J2401" s="84">
        <f>VLOOKUP($A$2398,Raport4!$B$8:$T$255,10)</f>
        <v>92</v>
      </c>
      <c r="K2401" s="84">
        <f>VLOOKUP($A$2398,Raport4!$B$8:$T$255,11)</f>
        <v>85</v>
      </c>
      <c r="L2401" s="84">
        <f>VLOOKUP($A$2398,Raport4!$B$8:$T$255,12)</f>
        <v>86.5</v>
      </c>
      <c r="M2401" s="84">
        <f>VLOOKUP($A$2398,Raport4!$B$8:$T$255,12)</f>
        <v>86.5</v>
      </c>
      <c r="N2401" s="84">
        <f>VLOOKUP($A$2398,Raport4!$B$8:$T$255,14)</f>
        <v>89.5</v>
      </c>
      <c r="O2401" s="84">
        <f>VLOOKUP($A$2398,Raport4!$B$8:$T$255,15)</f>
        <v>87.5</v>
      </c>
      <c r="P2401" s="84">
        <f>VLOOKUP($A$2398,Raport4!$B$8:$T$255,16)</f>
        <v>86</v>
      </c>
      <c r="Q2401" s="84">
        <f>VLOOKUP($A$2398,Raport4!$B$8:$T$255,17)</f>
        <v>89</v>
      </c>
      <c r="R2401" s="84">
        <f>VLOOKUP($A$2398,Raport4!$B$8:$T$255,18)</f>
        <v>87.5</v>
      </c>
      <c r="S2401" s="38">
        <f t="shared" si="1300"/>
        <v>1321.5</v>
      </c>
      <c r="T2401" s="38">
        <f t="shared" si="1301"/>
        <v>88.1</v>
      </c>
      <c r="U2401" s="375"/>
      <c r="V2401" s="340"/>
    </row>
    <row r="2402" spans="1:22" ht="15" customHeight="1">
      <c r="A2402" s="361"/>
      <c r="B2402" s="77" t="str">
        <f>VLOOKUP($A$2398,PresensiMIPA!$A$7:$W$360,4)</f>
        <v>3526046602040003</v>
      </c>
      <c r="C2402" s="35" t="s">
        <v>24</v>
      </c>
      <c r="D2402" s="84">
        <f>VLOOKUP($A$2398,Raport5!$B$8:$T$280,4)</f>
        <v>89.5</v>
      </c>
      <c r="E2402" s="84">
        <f>VLOOKUP($A$2398,Raport5!$B$8:$T$280,5)</f>
        <v>97</v>
      </c>
      <c r="F2402" s="84">
        <f>VLOOKUP($A$2398,Raport5!$B$8:$T$280,6)</f>
        <v>89</v>
      </c>
      <c r="G2402" s="84">
        <f>VLOOKUP($A$2398,Raport5!$B$8:$T$280,7)</f>
        <v>97.5</v>
      </c>
      <c r="H2402" s="84">
        <f>VLOOKUP($A$2398,Raport5!$B$8:$T$280,8)</f>
        <v>93.5</v>
      </c>
      <c r="I2402" s="84">
        <f>VLOOKUP($A$2398,Raport5!$B$8:$T$280,9)</f>
        <v>90.5</v>
      </c>
      <c r="J2402" s="84">
        <f>VLOOKUP($A$2398,Raport5!$B$8:$T$280,10)</f>
        <v>96</v>
      </c>
      <c r="K2402" s="84">
        <f>VLOOKUP($A$2398,Raport5!$B$8:$T$280,11)</f>
        <v>87</v>
      </c>
      <c r="L2402" s="84">
        <f>VLOOKUP($A$2398,Raport5!$B$8:$T$280,12)</f>
        <v>93.5</v>
      </c>
      <c r="M2402" s="84">
        <f>VLOOKUP($A$2398,Raport5!$B$8:$T$280,13)</f>
        <v>95</v>
      </c>
      <c r="N2402" s="84">
        <f>VLOOKUP($A$2398,Raport5!$B$8:$T$280,14)</f>
        <v>94</v>
      </c>
      <c r="O2402" s="84">
        <f>VLOOKUP($A$2398,Raport5!$B$8:$T$280,15)</f>
        <v>90</v>
      </c>
      <c r="P2402" s="84">
        <f>VLOOKUP($A$2398,Raport5!$B$8:$T$280,16)</f>
        <v>92</v>
      </c>
      <c r="Q2402" s="84">
        <f>VLOOKUP($A$2398,Raport5!$B$8:$T$280,17)</f>
        <v>94</v>
      </c>
      <c r="R2402" s="84">
        <f>VLOOKUP($A$2398,Raport5!$B$8:$T$280,18)</f>
        <v>90</v>
      </c>
      <c r="S2402" s="38">
        <f t="shared" si="1300"/>
        <v>1388.5</v>
      </c>
      <c r="T2402" s="38">
        <f t="shared" si="1301"/>
        <v>92.57</v>
      </c>
      <c r="U2402" s="375"/>
      <c r="V2402" s="340"/>
    </row>
    <row r="2403" spans="1:22" ht="15" customHeight="1">
      <c r="A2403" s="361"/>
      <c r="B2403" s="78">
        <f>VLOOKUP($A$2398,PresensiMIPA!$A$7:$W$360,2)</f>
        <v>12516</v>
      </c>
      <c r="C2403" s="35" t="s">
        <v>67</v>
      </c>
      <c r="D2403" s="84">
        <f>VLOOKUP($A$2398,Raport6!$B$8:$T$280,4)</f>
        <v>94.5</v>
      </c>
      <c r="E2403" s="84">
        <f>VLOOKUP($A$2398,Raport6!$B$8:$T$280,5)</f>
        <v>98</v>
      </c>
      <c r="F2403" s="84">
        <f>VLOOKUP($A$2398,Raport6!$B$8:$T$280,6)</f>
        <v>94</v>
      </c>
      <c r="G2403" s="84">
        <f>VLOOKUP($A$2398,Raport6!$B$8:$T$280,7)</f>
        <v>97.5</v>
      </c>
      <c r="H2403" s="84">
        <f>VLOOKUP($A$2398,Raport6!$B$8:$T$280,8)</f>
        <v>93.5</v>
      </c>
      <c r="I2403" s="84">
        <f>VLOOKUP($A$2398,Raport6!$B$8:$T$280,9)</f>
        <v>90.5</v>
      </c>
      <c r="J2403" s="84">
        <f>VLOOKUP($A$2398,Raport6!$B$8:$T$280,10)</f>
        <v>98.5</v>
      </c>
      <c r="K2403" s="84">
        <f>VLOOKUP($A$2398,Raport6!$B$8:$T$280,11)</f>
        <v>91</v>
      </c>
      <c r="L2403" s="84">
        <f>VLOOKUP($A$2398,Raport6!$B$8:$T$280,12)</f>
        <v>94</v>
      </c>
      <c r="M2403" s="84">
        <f>VLOOKUP($A$2398,Raport6!$B$8:$T$280,13)</f>
        <v>98</v>
      </c>
      <c r="N2403" s="84">
        <f>VLOOKUP($A$2398,Raport6!$B$8:$T$280,14)</f>
        <v>93</v>
      </c>
      <c r="O2403" s="84">
        <f>VLOOKUP($A$2398,Raport6!$B$8:$T$280,15)</f>
        <v>89.5</v>
      </c>
      <c r="P2403" s="84">
        <f>VLOOKUP($A$2398,Raport6!$B$8:$T$280,16)</f>
        <v>92</v>
      </c>
      <c r="Q2403" s="84">
        <f>VLOOKUP($A$2398,Raport6!$B$8:$T$280,17)</f>
        <v>97</v>
      </c>
      <c r="R2403" s="84">
        <f>VLOOKUP($A$2398,Raport6!$B$8:$T$280,18)</f>
        <v>90.5</v>
      </c>
      <c r="S2403" s="38">
        <f t="shared" si="1300"/>
        <v>1411.5</v>
      </c>
      <c r="T2403" s="38">
        <f t="shared" si="1301"/>
        <v>94.1</v>
      </c>
      <c r="U2403" s="375"/>
      <c r="V2403" s="340"/>
    </row>
    <row r="2404" spans="1:22" ht="15" customHeight="1">
      <c r="A2404" s="361"/>
      <c r="B2404" s="78" t="str">
        <f>VLOOKUP($A$2398,PresensiMIPA!$A$7:$W$360,3)</f>
        <v>0043454804</v>
      </c>
      <c r="C2404" s="28" t="s">
        <v>21</v>
      </c>
      <c r="D2404" s="40">
        <f t="shared" ref="D2404:S2404" si="1302">ROUND(((D2398+D2399+D2400+D2401+D2402+D2403)/6),2)</f>
        <v>88.75</v>
      </c>
      <c r="E2404" s="40">
        <f t="shared" si="1302"/>
        <v>89.75</v>
      </c>
      <c r="F2404" s="40">
        <f t="shared" si="1302"/>
        <v>86.92</v>
      </c>
      <c r="G2404" s="40">
        <f t="shared" si="1302"/>
        <v>88.92</v>
      </c>
      <c r="H2404" s="40">
        <f t="shared" si="1302"/>
        <v>89.08</v>
      </c>
      <c r="I2404" s="40">
        <f t="shared" si="1302"/>
        <v>87.83</v>
      </c>
      <c r="J2404" s="40">
        <f t="shared" si="1302"/>
        <v>91.5</v>
      </c>
      <c r="K2404" s="40">
        <f t="shared" si="1302"/>
        <v>85.75</v>
      </c>
      <c r="L2404" s="40">
        <f t="shared" si="1302"/>
        <v>87.75</v>
      </c>
      <c r="M2404" s="40">
        <f t="shared" si="1302"/>
        <v>89.42</v>
      </c>
      <c r="N2404" s="40">
        <f t="shared" si="1302"/>
        <v>90.25</v>
      </c>
      <c r="O2404" s="40">
        <f t="shared" si="1302"/>
        <v>86.25</v>
      </c>
      <c r="P2404" s="40">
        <f t="shared" si="1302"/>
        <v>87.08</v>
      </c>
      <c r="Q2404" s="40">
        <f t="shared" si="1302"/>
        <v>90.25</v>
      </c>
      <c r="R2404" s="40">
        <f t="shared" si="1302"/>
        <v>87.33</v>
      </c>
      <c r="S2404" s="39">
        <f t="shared" si="1302"/>
        <v>1326.83</v>
      </c>
      <c r="T2404" s="40">
        <f t="shared" si="1301"/>
        <v>88.46</v>
      </c>
      <c r="U2404" s="375"/>
      <c r="V2404" s="340"/>
    </row>
    <row r="2405" spans="1:22" ht="15" customHeight="1">
      <c r="A2405" s="361"/>
      <c r="B2405" s="78"/>
      <c r="C2405" s="28" t="s">
        <v>206</v>
      </c>
      <c r="D2405" s="79">
        <f>VLOOKUP($A$2398,'Nilai USP'!$B$8:$T$280,4)</f>
        <v>98</v>
      </c>
      <c r="E2405" s="79">
        <f>VLOOKUP($A$2398,'Nilai USP'!$B$8:$T$280,5)</f>
        <v>87.692307692307693</v>
      </c>
      <c r="F2405" s="79">
        <f>VLOOKUP($A$2398,'Nilai USP'!$B$8:$T$280,6)</f>
        <v>98</v>
      </c>
      <c r="G2405" s="79">
        <f>VLOOKUP($A$2398,'Nilai USP'!$B$8:$T$280,7)</f>
        <v>85</v>
      </c>
      <c r="H2405" s="79">
        <f>VLOOKUP($A$2398,'Nilai USP'!$B$8:$T$280,8)</f>
        <v>86</v>
      </c>
      <c r="I2405" s="79">
        <f>VLOOKUP($A$2398,'Nilai USP'!$B$8:$T$280,9)</f>
        <v>100</v>
      </c>
      <c r="J2405" s="79">
        <f>VLOOKUP($A$2398,'Nilai USP'!$B$8:$T$280,10)</f>
        <v>97</v>
      </c>
      <c r="K2405" s="79">
        <f>VLOOKUP($A$2398,'Nilai USP'!$B$8:$T$280,11)</f>
        <v>98</v>
      </c>
      <c r="L2405" s="79">
        <f>VLOOKUP($A$2398,'Nilai USP'!$B$8:$T$280,12)</f>
        <v>89</v>
      </c>
      <c r="M2405" s="79">
        <f>VLOOKUP($A$2398,'Nilai USP'!$B$8:$T$280,13)</f>
        <v>99.117647058823536</v>
      </c>
      <c r="N2405" s="79">
        <f>VLOOKUP($A$2398,'Nilai USP'!$B$8:$T$280,14)</f>
        <v>85</v>
      </c>
      <c r="O2405" s="79">
        <f>VLOOKUP($A$2398,'Nilai USP'!$B$8:$T$280,15)</f>
        <v>87</v>
      </c>
      <c r="P2405" s="79">
        <f>VLOOKUP($A$2398,'Nilai USP'!$B$8:$T$280,16)</f>
        <v>89</v>
      </c>
      <c r="Q2405" s="79">
        <f>VLOOKUP($A$2398,'Nilai USP'!$B$8:$T$280,17)</f>
        <v>83</v>
      </c>
      <c r="R2405" s="79">
        <f>VLOOKUP($A$2398,'Nilai USP'!$B$8:$T$280,18)</f>
        <v>89</v>
      </c>
      <c r="S2405" s="38">
        <f>SUM(D2405:R2405)</f>
        <v>1370.809954751131</v>
      </c>
      <c r="T2405" s="38">
        <f t="shared" si="1301"/>
        <v>91.39</v>
      </c>
      <c r="U2405" s="375"/>
      <c r="V2405" s="340"/>
    </row>
    <row r="2406" spans="1:22" ht="15" customHeight="1" thickBot="1">
      <c r="A2406" s="362"/>
      <c r="B2406" s="29"/>
      <c r="C2406" s="37" t="s">
        <v>205</v>
      </c>
      <c r="D2406" s="41">
        <f t="shared" ref="D2406:R2406" si="1303">ROUND((D2404*$V$6+D2405*$V$7),0)</f>
        <v>93</v>
      </c>
      <c r="E2406" s="41">
        <f t="shared" si="1303"/>
        <v>89</v>
      </c>
      <c r="F2406" s="41">
        <f t="shared" si="1303"/>
        <v>92</v>
      </c>
      <c r="G2406" s="41">
        <f t="shared" si="1303"/>
        <v>87</v>
      </c>
      <c r="H2406" s="41">
        <f t="shared" si="1303"/>
        <v>88</v>
      </c>
      <c r="I2406" s="41">
        <f t="shared" si="1303"/>
        <v>94</v>
      </c>
      <c r="J2406" s="41">
        <f t="shared" si="1303"/>
        <v>94</v>
      </c>
      <c r="K2406" s="41">
        <f t="shared" si="1303"/>
        <v>92</v>
      </c>
      <c r="L2406" s="41">
        <f t="shared" si="1303"/>
        <v>88</v>
      </c>
      <c r="M2406" s="41">
        <f t="shared" si="1303"/>
        <v>94</v>
      </c>
      <c r="N2406" s="41">
        <f t="shared" si="1303"/>
        <v>88</v>
      </c>
      <c r="O2406" s="41">
        <f t="shared" si="1303"/>
        <v>87</v>
      </c>
      <c r="P2406" s="41">
        <f t="shared" si="1303"/>
        <v>88</v>
      </c>
      <c r="Q2406" s="41">
        <f t="shared" si="1303"/>
        <v>87</v>
      </c>
      <c r="R2406" s="41">
        <f t="shared" si="1303"/>
        <v>88</v>
      </c>
      <c r="S2406" s="41">
        <f>SUM(D2406:R2406)</f>
        <v>1349</v>
      </c>
      <c r="T2406" s="41">
        <f t="shared" si="1301"/>
        <v>89.93</v>
      </c>
      <c r="U2406" s="376"/>
      <c r="V2406" s="341"/>
    </row>
    <row r="2407" spans="1:22" ht="15" customHeight="1" thickTop="1">
      <c r="A2407" s="377">
        <v>267</v>
      </c>
      <c r="B2407" s="26"/>
      <c r="C2407" s="34" t="s">
        <v>34</v>
      </c>
      <c r="D2407" s="83">
        <f>VLOOKUP($A$2407,Raport1!$B$8:$T$280,4)</f>
        <v>75.5</v>
      </c>
      <c r="E2407" s="83">
        <f>VLOOKUP($A$2407,Raport1!$B$8:$T$280,5)</f>
        <v>76</v>
      </c>
      <c r="F2407" s="83">
        <f>VLOOKUP($A$2407,Raport1!$B$8:$T$280,6)</f>
        <v>81</v>
      </c>
      <c r="G2407" s="83">
        <f>VLOOKUP($A$2407,Raport1!$B$8:$T$280,7)</f>
        <v>76.5</v>
      </c>
      <c r="H2407" s="83">
        <f>VLOOKUP($A$2407,Raport1!$B$8:$T$280,8)</f>
        <v>72.5</v>
      </c>
      <c r="I2407" s="83">
        <f>VLOOKUP($A$2407,Raport1!$B$8:$T$280,9)</f>
        <v>78</v>
      </c>
      <c r="J2407" s="83">
        <f>VLOOKUP($A$2407,Raport1!$B$8:$T$280,10)</f>
        <v>85</v>
      </c>
      <c r="K2407" s="83">
        <f>VLOOKUP($A$2407,Raport1!$B$8:$T$280,11)</f>
        <v>80.5</v>
      </c>
      <c r="L2407" s="83">
        <f>VLOOKUP($A$2407,Raport1!$B$8:$T$280,12)</f>
        <v>80.5</v>
      </c>
      <c r="M2407" s="83">
        <f>VLOOKUP($A$2407,Raport1!$B$8:$T$280,13)</f>
        <v>81</v>
      </c>
      <c r="N2407" s="83">
        <f>VLOOKUP($A$2407,Raport1!$B$8:$T$280,14)</f>
        <v>78</v>
      </c>
      <c r="O2407" s="83">
        <f>VLOOKUP($A$2407,Raport1!$B$8:$T$280,15)</f>
        <v>79</v>
      </c>
      <c r="P2407" s="83">
        <f>VLOOKUP($A$2407,Raport1!$B$8:$T$280,16)</f>
        <v>76</v>
      </c>
      <c r="Q2407" s="83">
        <f>VLOOKUP($A$2407,Raport1!$B$8:$T$280,17)</f>
        <v>76.5</v>
      </c>
      <c r="R2407" s="83">
        <f>VLOOKUP($A$2407,Raport1!$B$8:$T$280,18)</f>
        <v>77.5</v>
      </c>
      <c r="S2407" s="80">
        <f t="shared" ref="S2407:S2412" si="1304">SUM(D2407:R2407)</f>
        <v>1173.5</v>
      </c>
      <c r="T2407" s="80">
        <f t="shared" ref="T2407:T2415" si="1305">ROUND(S2407/COUNT(D2407:R2407),2)</f>
        <v>78.23</v>
      </c>
      <c r="U2407" s="337" t="s">
        <v>203</v>
      </c>
      <c r="V2407" s="340" t="s">
        <v>33</v>
      </c>
    </row>
    <row r="2408" spans="1:22" ht="15" customHeight="1">
      <c r="A2408" s="361"/>
      <c r="B2408" s="26"/>
      <c r="C2408" s="35" t="s">
        <v>35</v>
      </c>
      <c r="D2408" s="84">
        <f>VLOOKUP($A$2407,Raport2!$B$8:$T$280,4)</f>
        <v>78</v>
      </c>
      <c r="E2408" s="84">
        <f>VLOOKUP($A$2407,Raport2!$B$8:$T$280,5)</f>
        <v>79</v>
      </c>
      <c r="F2408" s="84">
        <f>VLOOKUP($A$2407,Raport2!$B$8:$T$280,6)</f>
        <v>81.5</v>
      </c>
      <c r="G2408" s="84">
        <f>VLOOKUP($A$2407,Raport2!$B$8:$T$280,7)</f>
        <v>84</v>
      </c>
      <c r="H2408" s="84">
        <f>VLOOKUP($A$2407,Raport2!$B$8:$T$280,8)</f>
        <v>78.5</v>
      </c>
      <c r="I2408" s="84">
        <f>VLOOKUP($A$2407,Raport2!$B$8:$T$280,9)</f>
        <v>82.5</v>
      </c>
      <c r="J2408" s="84">
        <f>VLOOKUP($A$2407,Raport2!$B$8:$T$280,10)</f>
        <v>88</v>
      </c>
      <c r="K2408" s="84">
        <f>VLOOKUP($A$2407,Raport2!$B$8:$T$280,11)</f>
        <v>82</v>
      </c>
      <c r="L2408" s="84">
        <f>VLOOKUP($A$2407,Raport2!$B$8:$T$280,12)</f>
        <v>84</v>
      </c>
      <c r="M2408" s="84">
        <f>VLOOKUP($A$2407,Raport2!$B$8:$T$280,13)</f>
        <v>85</v>
      </c>
      <c r="N2408" s="84">
        <f>VLOOKUP($A$2407,Raport2!$B$8:$T$280,14)</f>
        <v>84</v>
      </c>
      <c r="O2408" s="84">
        <f>VLOOKUP($A$2407,Raport2!$B$8:$T$280,15)</f>
        <v>79</v>
      </c>
      <c r="P2408" s="84">
        <f>VLOOKUP($A$2407,Raport2!$B$8:$T$280,16)</f>
        <v>80</v>
      </c>
      <c r="Q2408" s="84">
        <f>VLOOKUP($A$2407,Raport2!$B$8:$T$280,17)</f>
        <v>79.5</v>
      </c>
      <c r="R2408" s="84">
        <f>VLOOKUP($A$2407,Raport2!$B$8:$T$280,18)</f>
        <v>82</v>
      </c>
      <c r="S2408" s="38">
        <f t="shared" si="1304"/>
        <v>1227</v>
      </c>
      <c r="T2408" s="38">
        <f t="shared" si="1305"/>
        <v>81.8</v>
      </c>
      <c r="U2408" s="375"/>
      <c r="V2408" s="340"/>
    </row>
    <row r="2409" spans="1:22" ht="15" customHeight="1">
      <c r="A2409" s="361"/>
      <c r="B2409" s="243" t="str">
        <f>VLOOKUP($A$2407,PresensiMIPA!$A$7:$W$360,7)</f>
        <v>Veni Vebriyanti</v>
      </c>
      <c r="C2409" s="35" t="s">
        <v>22</v>
      </c>
      <c r="D2409" s="84">
        <f>VLOOKUP($A$2407,Raport3!$B$8:$T$280,4)</f>
        <v>78.5</v>
      </c>
      <c r="E2409" s="84">
        <f>VLOOKUP($A$2407,Raport3!$B$8:$T$280,5)</f>
        <v>80</v>
      </c>
      <c r="F2409" s="84">
        <f>VLOOKUP($A$2407,Raport3!$B$8:$T$280,6)</f>
        <v>83</v>
      </c>
      <c r="G2409" s="84">
        <f>VLOOKUP($A$2407,Raport3!$B$8:$T$280,7)</f>
        <v>84.5</v>
      </c>
      <c r="H2409" s="84">
        <f>VLOOKUP($A$2407,Raport3!$B$8:$T$280,8)</f>
        <v>86.5</v>
      </c>
      <c r="I2409" s="84">
        <f>VLOOKUP($A$2407,Raport3!$B$8:$T$280,9)</f>
        <v>85.5</v>
      </c>
      <c r="J2409" s="84">
        <f>VLOOKUP($A$2407,Raport3!$B$8:$T$280,10)</f>
        <v>87.5</v>
      </c>
      <c r="K2409" s="84">
        <f>VLOOKUP($A$2407,Raport3!$B$8:$T$280,11)</f>
        <v>85</v>
      </c>
      <c r="L2409" s="84">
        <f>VLOOKUP($A$2407,Raport3!$B$8:$T$280,12)</f>
        <v>79.5</v>
      </c>
      <c r="M2409" s="84">
        <f>VLOOKUP($A$2407,Raport3!$B$8:$T$280,13)</f>
        <v>89.5</v>
      </c>
      <c r="N2409" s="84">
        <f>VLOOKUP($A$2407,Raport3!$B$8:$T$280,14)</f>
        <v>86</v>
      </c>
      <c r="O2409" s="84">
        <f>VLOOKUP($A$2407,Raport3!$B$8:$T$280,15)</f>
        <v>83.5</v>
      </c>
      <c r="P2409" s="84">
        <f>VLOOKUP($A$2407,Raport3!$B$8:$T$280,16)</f>
        <v>74</v>
      </c>
      <c r="Q2409" s="84">
        <f>VLOOKUP($A$2407,Raport3!$B$8:$T$280,17)</f>
        <v>81.5</v>
      </c>
      <c r="R2409" s="84">
        <f>VLOOKUP($A$2407,Raport3!$B$8:$T$280,18)</f>
        <v>81.5</v>
      </c>
      <c r="S2409" s="38">
        <f t="shared" si="1304"/>
        <v>1246</v>
      </c>
      <c r="T2409" s="38">
        <f t="shared" si="1305"/>
        <v>83.07</v>
      </c>
      <c r="U2409" s="375"/>
      <c r="V2409" s="340"/>
    </row>
    <row r="2410" spans="1:22" ht="15" customHeight="1">
      <c r="A2410" s="361"/>
      <c r="B2410" s="243"/>
      <c r="C2410" s="35" t="s">
        <v>23</v>
      </c>
      <c r="D2410" s="84">
        <f>VLOOKUP($A$2407,Raport4!$B$8:$T$255,4)</f>
        <v>93</v>
      </c>
      <c r="E2410" s="84">
        <f>VLOOKUP($A$2407,Raport4!$B$8:$T$255,5)</f>
        <v>90</v>
      </c>
      <c r="F2410" s="84">
        <f>VLOOKUP($A$2407,Raport4!$B$8:$T$255,6)</f>
        <v>87</v>
      </c>
      <c r="G2410" s="84">
        <f>VLOOKUP($A$2407,Raport4!$B$8:$T$255,7)</f>
        <v>85.5</v>
      </c>
      <c r="H2410" s="84">
        <f>VLOOKUP($A$2407,Raport4!$B$8:$T$255,8)</f>
        <v>90</v>
      </c>
      <c r="I2410" s="84">
        <f>VLOOKUP($A$2407,Raport4!$B$8:$T$255,9)</f>
        <v>86.5</v>
      </c>
      <c r="J2410" s="84">
        <f>VLOOKUP($A$2407,Raport4!$B$8:$T$255,10)</f>
        <v>92</v>
      </c>
      <c r="K2410" s="84">
        <f>VLOOKUP($A$2407,Raport4!$B$8:$T$255,11)</f>
        <v>85</v>
      </c>
      <c r="L2410" s="84">
        <f>VLOOKUP($A$2407,Raport4!$B$8:$T$255,12)</f>
        <v>86.5</v>
      </c>
      <c r="M2410" s="84">
        <f>VLOOKUP($A$2407,Raport4!$B$8:$T$255,12)</f>
        <v>86.5</v>
      </c>
      <c r="N2410" s="84">
        <f>VLOOKUP($A$2407,Raport4!$B$8:$T$255,14)</f>
        <v>89.5</v>
      </c>
      <c r="O2410" s="84">
        <f>VLOOKUP($A$2407,Raport4!$B$8:$T$255,15)</f>
        <v>87.5</v>
      </c>
      <c r="P2410" s="84">
        <f>VLOOKUP($A$2407,Raport4!$B$8:$T$255,16)</f>
        <v>86</v>
      </c>
      <c r="Q2410" s="84">
        <f>VLOOKUP($A$2407,Raport4!$B$8:$T$255,17)</f>
        <v>89</v>
      </c>
      <c r="R2410" s="84">
        <f>VLOOKUP($A$2407,Raport4!$B$8:$T$255,18)</f>
        <v>87.5</v>
      </c>
      <c r="S2410" s="38">
        <f t="shared" si="1304"/>
        <v>1321.5</v>
      </c>
      <c r="T2410" s="38">
        <f t="shared" si="1305"/>
        <v>88.1</v>
      </c>
      <c r="U2410" s="375"/>
      <c r="V2410" s="340"/>
    </row>
    <row r="2411" spans="1:22" ht="15" customHeight="1">
      <c r="A2411" s="361"/>
      <c r="B2411" s="77" t="str">
        <f>VLOOKUP($A$2407,PresensiMIPA!$A$7:$W$360,4)</f>
        <v>3526016802030001</v>
      </c>
      <c r="C2411" s="35" t="s">
        <v>24</v>
      </c>
      <c r="D2411" s="84">
        <f>VLOOKUP($A$2407,Raport5!$B$8:$T$280,4)</f>
        <v>86.5</v>
      </c>
      <c r="E2411" s="84">
        <f>VLOOKUP($A$2407,Raport5!$B$8:$T$280,5)</f>
        <v>87</v>
      </c>
      <c r="F2411" s="84">
        <f>VLOOKUP($A$2407,Raport5!$B$8:$T$280,6)</f>
        <v>81.5</v>
      </c>
      <c r="G2411" s="84">
        <f>VLOOKUP($A$2407,Raport5!$B$8:$T$280,7)</f>
        <v>89.5</v>
      </c>
      <c r="H2411" s="84">
        <f>VLOOKUP($A$2407,Raport5!$B$8:$T$280,8)</f>
        <v>89</v>
      </c>
      <c r="I2411" s="84">
        <f>VLOOKUP($A$2407,Raport5!$B$8:$T$280,9)</f>
        <v>86</v>
      </c>
      <c r="J2411" s="84">
        <f>VLOOKUP($A$2407,Raport5!$B$8:$T$280,10)</f>
        <v>93</v>
      </c>
      <c r="K2411" s="84">
        <f>VLOOKUP($A$2407,Raport5!$B$8:$T$280,11)</f>
        <v>86.5</v>
      </c>
      <c r="L2411" s="84">
        <f>VLOOKUP($A$2407,Raport5!$B$8:$T$280,12)</f>
        <v>88.5</v>
      </c>
      <c r="M2411" s="84">
        <f>VLOOKUP($A$2407,Raport5!$B$8:$T$280,13)</f>
        <v>90</v>
      </c>
      <c r="N2411" s="84">
        <f>VLOOKUP($A$2407,Raport5!$B$8:$T$280,14)</f>
        <v>88.5</v>
      </c>
      <c r="O2411" s="84">
        <f>VLOOKUP($A$2407,Raport5!$B$8:$T$280,15)</f>
        <v>83</v>
      </c>
      <c r="P2411" s="84">
        <f>VLOOKUP($A$2407,Raport5!$B$8:$T$280,16)</f>
        <v>83.5</v>
      </c>
      <c r="Q2411" s="84">
        <f>VLOOKUP($A$2407,Raport5!$B$8:$T$280,17)</f>
        <v>84</v>
      </c>
      <c r="R2411" s="84">
        <f>VLOOKUP($A$2407,Raport5!$B$8:$T$280,18)</f>
        <v>85</v>
      </c>
      <c r="S2411" s="38">
        <f t="shared" si="1304"/>
        <v>1301.5</v>
      </c>
      <c r="T2411" s="38">
        <f t="shared" si="1305"/>
        <v>86.77</v>
      </c>
      <c r="U2411" s="375"/>
      <c r="V2411" s="340"/>
    </row>
    <row r="2412" spans="1:22" ht="15" customHeight="1">
      <c r="A2412" s="361"/>
      <c r="B2412" s="78">
        <f>VLOOKUP($A$2407,PresensiMIPA!$A$7:$W$360,2)</f>
        <v>12526</v>
      </c>
      <c r="C2412" s="35" t="s">
        <v>67</v>
      </c>
      <c r="D2412" s="84">
        <f>VLOOKUP($A$2407,Raport6!$B$8:$T$280,4)</f>
        <v>91.5</v>
      </c>
      <c r="E2412" s="84">
        <f>VLOOKUP($A$2407,Raport6!$B$8:$T$280,5)</f>
        <v>90.5</v>
      </c>
      <c r="F2412" s="84">
        <f>VLOOKUP($A$2407,Raport6!$B$8:$T$280,6)</f>
        <v>84</v>
      </c>
      <c r="G2412" s="84">
        <f>VLOOKUP($A$2407,Raport6!$B$8:$T$280,7)</f>
        <v>92.5</v>
      </c>
      <c r="H2412" s="84">
        <f>VLOOKUP($A$2407,Raport6!$B$8:$T$280,8)</f>
        <v>90</v>
      </c>
      <c r="I2412" s="84">
        <f>VLOOKUP($A$2407,Raport6!$B$8:$T$280,9)</f>
        <v>86.5</v>
      </c>
      <c r="J2412" s="84">
        <f>VLOOKUP($A$2407,Raport6!$B$8:$T$280,10)</f>
        <v>96</v>
      </c>
      <c r="K2412" s="84">
        <f>VLOOKUP($A$2407,Raport6!$B$8:$T$280,11)</f>
        <v>93</v>
      </c>
      <c r="L2412" s="84">
        <f>VLOOKUP($A$2407,Raport6!$B$8:$T$280,12)</f>
        <v>90</v>
      </c>
      <c r="M2412" s="84">
        <f>VLOOKUP($A$2407,Raport6!$B$8:$T$280,13)</f>
        <v>94</v>
      </c>
      <c r="N2412" s="84">
        <f>VLOOKUP($A$2407,Raport6!$B$8:$T$280,14)</f>
        <v>87.5</v>
      </c>
      <c r="O2412" s="84">
        <f>VLOOKUP($A$2407,Raport6!$B$8:$T$280,15)</f>
        <v>88</v>
      </c>
      <c r="P2412" s="84">
        <f>VLOOKUP($A$2407,Raport6!$B$8:$T$280,16)</f>
        <v>83.5</v>
      </c>
      <c r="Q2412" s="84">
        <f>VLOOKUP($A$2407,Raport6!$B$8:$T$280,17)</f>
        <v>87</v>
      </c>
      <c r="R2412" s="84">
        <f>VLOOKUP($A$2407,Raport6!$B$8:$T$280,18)</f>
        <v>84</v>
      </c>
      <c r="S2412" s="38">
        <f t="shared" si="1304"/>
        <v>1338</v>
      </c>
      <c r="T2412" s="38">
        <f t="shared" si="1305"/>
        <v>89.2</v>
      </c>
      <c r="U2412" s="375"/>
      <c r="V2412" s="340"/>
    </row>
    <row r="2413" spans="1:22" ht="15" customHeight="1">
      <c r="A2413" s="361"/>
      <c r="B2413" s="78" t="str">
        <f>VLOOKUP($A$2407,PresensiMIPA!$A$7:$W$360,3)</f>
        <v>0039709505</v>
      </c>
      <c r="C2413" s="28" t="s">
        <v>21</v>
      </c>
      <c r="D2413" s="40">
        <f t="shared" ref="D2413:S2413" si="1306">ROUND(((D2407+D2408+D2409+D2410+D2411+D2412)/6),2)</f>
        <v>83.83</v>
      </c>
      <c r="E2413" s="40">
        <f t="shared" si="1306"/>
        <v>83.75</v>
      </c>
      <c r="F2413" s="40">
        <f t="shared" si="1306"/>
        <v>83</v>
      </c>
      <c r="G2413" s="40">
        <f t="shared" si="1306"/>
        <v>85.42</v>
      </c>
      <c r="H2413" s="40">
        <f t="shared" si="1306"/>
        <v>84.42</v>
      </c>
      <c r="I2413" s="40">
        <f t="shared" si="1306"/>
        <v>84.17</v>
      </c>
      <c r="J2413" s="40">
        <f t="shared" si="1306"/>
        <v>90.25</v>
      </c>
      <c r="K2413" s="40">
        <f t="shared" si="1306"/>
        <v>85.33</v>
      </c>
      <c r="L2413" s="40">
        <f t="shared" si="1306"/>
        <v>84.83</v>
      </c>
      <c r="M2413" s="40">
        <f t="shared" si="1306"/>
        <v>87.67</v>
      </c>
      <c r="N2413" s="40">
        <f t="shared" si="1306"/>
        <v>85.58</v>
      </c>
      <c r="O2413" s="40">
        <f t="shared" si="1306"/>
        <v>83.33</v>
      </c>
      <c r="P2413" s="40">
        <f t="shared" si="1306"/>
        <v>80.5</v>
      </c>
      <c r="Q2413" s="40">
        <f t="shared" si="1306"/>
        <v>82.92</v>
      </c>
      <c r="R2413" s="40">
        <f t="shared" si="1306"/>
        <v>82.92</v>
      </c>
      <c r="S2413" s="39">
        <f t="shared" si="1306"/>
        <v>1267.92</v>
      </c>
      <c r="T2413" s="40">
        <f t="shared" si="1305"/>
        <v>84.53</v>
      </c>
      <c r="U2413" s="375"/>
      <c r="V2413" s="340"/>
    </row>
    <row r="2414" spans="1:22" ht="15" customHeight="1">
      <c r="A2414" s="361"/>
      <c r="B2414" s="78"/>
      <c r="C2414" s="28" t="s">
        <v>206</v>
      </c>
      <c r="D2414" s="79">
        <f>VLOOKUP($A$2407,'Nilai USP'!$B$8:$T$280,4)</f>
        <v>94</v>
      </c>
      <c r="E2414" s="79">
        <f>VLOOKUP($A$2407,'Nilai USP'!$B$8:$T$280,5)</f>
        <v>88.461538461538467</v>
      </c>
      <c r="F2414" s="79">
        <f>VLOOKUP($A$2407,'Nilai USP'!$B$8:$T$280,6)</f>
        <v>88</v>
      </c>
      <c r="G2414" s="79">
        <f>VLOOKUP($A$2407,'Nilai USP'!$B$8:$T$280,7)</f>
        <v>85</v>
      </c>
      <c r="H2414" s="79">
        <f>VLOOKUP($A$2407,'Nilai USP'!$B$8:$T$280,8)</f>
        <v>86</v>
      </c>
      <c r="I2414" s="79">
        <f>VLOOKUP($A$2407,'Nilai USP'!$B$8:$T$280,9)</f>
        <v>94</v>
      </c>
      <c r="J2414" s="79">
        <f>VLOOKUP($A$2407,'Nilai USP'!$B$8:$T$280,10)</f>
        <v>95</v>
      </c>
      <c r="K2414" s="79">
        <f>VLOOKUP($A$2407,'Nilai USP'!$B$8:$T$280,11)</f>
        <v>96</v>
      </c>
      <c r="L2414" s="79">
        <f>VLOOKUP($A$2407,'Nilai USP'!$B$8:$T$280,12)</f>
        <v>83</v>
      </c>
      <c r="M2414" s="79">
        <f>VLOOKUP($A$2407,'Nilai USP'!$B$8:$T$280,13)</f>
        <v>95.588235294117652</v>
      </c>
      <c r="N2414" s="79">
        <f>VLOOKUP($A$2407,'Nilai USP'!$B$8:$T$280,14)</f>
        <v>90</v>
      </c>
      <c r="O2414" s="79">
        <f>VLOOKUP($A$2407,'Nilai USP'!$B$8:$T$280,15)</f>
        <v>79</v>
      </c>
      <c r="P2414" s="79">
        <f>VLOOKUP($A$2407,'Nilai USP'!$B$8:$T$280,16)</f>
        <v>78</v>
      </c>
      <c r="Q2414" s="79">
        <f>VLOOKUP($A$2407,'Nilai USP'!$B$8:$T$280,17)</f>
        <v>80</v>
      </c>
      <c r="R2414" s="79">
        <f>VLOOKUP($A$2407,'Nilai USP'!$B$8:$T$280,18)</f>
        <v>85</v>
      </c>
      <c r="S2414" s="38">
        <f>SUM(D2414:R2414)</f>
        <v>1317.0497737556561</v>
      </c>
      <c r="T2414" s="38">
        <f t="shared" si="1305"/>
        <v>87.8</v>
      </c>
      <c r="U2414" s="375"/>
      <c r="V2414" s="340"/>
    </row>
    <row r="2415" spans="1:22" ht="15" customHeight="1" thickBot="1">
      <c r="A2415" s="362"/>
      <c r="B2415" s="29"/>
      <c r="C2415" s="37" t="s">
        <v>205</v>
      </c>
      <c r="D2415" s="41">
        <f t="shared" ref="D2415:R2415" si="1307">ROUND((D2413*$V$6+D2414*$V$7),0)</f>
        <v>89</v>
      </c>
      <c r="E2415" s="41">
        <f t="shared" si="1307"/>
        <v>86</v>
      </c>
      <c r="F2415" s="41">
        <f t="shared" si="1307"/>
        <v>86</v>
      </c>
      <c r="G2415" s="41">
        <f t="shared" si="1307"/>
        <v>85</v>
      </c>
      <c r="H2415" s="41">
        <f t="shared" si="1307"/>
        <v>85</v>
      </c>
      <c r="I2415" s="41">
        <f t="shared" si="1307"/>
        <v>89</v>
      </c>
      <c r="J2415" s="41">
        <f t="shared" si="1307"/>
        <v>93</v>
      </c>
      <c r="K2415" s="41">
        <f t="shared" si="1307"/>
        <v>91</v>
      </c>
      <c r="L2415" s="41">
        <f t="shared" si="1307"/>
        <v>84</v>
      </c>
      <c r="M2415" s="41">
        <f t="shared" si="1307"/>
        <v>92</v>
      </c>
      <c r="N2415" s="41">
        <f t="shared" si="1307"/>
        <v>88</v>
      </c>
      <c r="O2415" s="41">
        <f t="shared" si="1307"/>
        <v>81</v>
      </c>
      <c r="P2415" s="41">
        <f t="shared" si="1307"/>
        <v>79</v>
      </c>
      <c r="Q2415" s="41">
        <f t="shared" si="1307"/>
        <v>81</v>
      </c>
      <c r="R2415" s="41">
        <f t="shared" si="1307"/>
        <v>84</v>
      </c>
      <c r="S2415" s="41">
        <f>SUM(D2415:R2415)</f>
        <v>1293</v>
      </c>
      <c r="T2415" s="41">
        <f t="shared" si="1305"/>
        <v>86.2</v>
      </c>
      <c r="U2415" s="376"/>
      <c r="V2415" s="341"/>
    </row>
    <row r="2416" spans="1:22" ht="15" customHeight="1" thickTop="1">
      <c r="A2416" s="377">
        <v>268</v>
      </c>
      <c r="B2416" s="26"/>
      <c r="C2416" s="34" t="s">
        <v>34</v>
      </c>
      <c r="D2416" s="83">
        <f>VLOOKUP($A$2416,Raport1!$B$8:$T$280,4)</f>
        <v>77</v>
      </c>
      <c r="E2416" s="83">
        <f>VLOOKUP($A$2416,Raport1!$B$8:$T$280,5)</f>
        <v>73.5</v>
      </c>
      <c r="F2416" s="83">
        <f>VLOOKUP($A$2416,Raport1!$B$8:$T$280,6)</f>
        <v>83</v>
      </c>
      <c r="G2416" s="83">
        <f>VLOOKUP($A$2416,Raport1!$B$8:$T$280,7)</f>
        <v>72.5</v>
      </c>
      <c r="H2416" s="83">
        <f>VLOOKUP($A$2416,Raport1!$B$8:$T$280,8)</f>
        <v>71</v>
      </c>
      <c r="I2416" s="83">
        <f>VLOOKUP($A$2416,Raport1!$B$8:$T$280,9)</f>
        <v>77.5</v>
      </c>
      <c r="J2416" s="83">
        <f>VLOOKUP($A$2416,Raport1!$B$8:$T$280,10)</f>
        <v>87</v>
      </c>
      <c r="K2416" s="83">
        <f>VLOOKUP($A$2416,Raport1!$B$8:$T$280,11)</f>
        <v>80</v>
      </c>
      <c r="L2416" s="83">
        <f>VLOOKUP($A$2416,Raport1!$B$8:$T$280,12)</f>
        <v>85.5</v>
      </c>
      <c r="M2416" s="83">
        <f>VLOOKUP($A$2416,Raport1!$B$8:$T$280,13)</f>
        <v>76</v>
      </c>
      <c r="N2416" s="83">
        <f>VLOOKUP($A$2416,Raport1!$B$8:$T$280,14)</f>
        <v>75.5</v>
      </c>
      <c r="O2416" s="83">
        <f>VLOOKUP($A$2416,Raport1!$B$8:$T$280,15)</f>
        <v>81</v>
      </c>
      <c r="P2416" s="83">
        <f>VLOOKUP($A$2416,Raport1!$B$8:$T$280,16)</f>
        <v>79</v>
      </c>
      <c r="Q2416" s="83">
        <f>VLOOKUP($A$2416,Raport1!$B$8:$T$280,17)</f>
        <v>76.5</v>
      </c>
      <c r="R2416" s="83">
        <f>VLOOKUP($A$2416,Raport1!$B$8:$T$280,18)</f>
        <v>76.5</v>
      </c>
      <c r="S2416" s="80">
        <f t="shared" ref="S2416:S2421" si="1308">SUM(D2416:R2416)</f>
        <v>1171.5</v>
      </c>
      <c r="T2416" s="80">
        <f t="shared" ref="T2416:T2424" si="1309">ROUND(S2416/COUNT(D2416:R2416),2)</f>
        <v>78.099999999999994</v>
      </c>
      <c r="U2416" s="337" t="s">
        <v>203</v>
      </c>
      <c r="V2416" s="340" t="s">
        <v>33</v>
      </c>
    </row>
    <row r="2417" spans="1:22" ht="15" customHeight="1">
      <c r="A2417" s="361"/>
      <c r="B2417" s="26"/>
      <c r="C2417" s="35" t="s">
        <v>35</v>
      </c>
      <c r="D2417" s="84">
        <f>VLOOKUP($A$2416,Raport2!$B$8:$T$280,4)</f>
        <v>79.5</v>
      </c>
      <c r="E2417" s="84">
        <f>VLOOKUP($A$2416,Raport2!$B$8:$T$280,5)</f>
        <v>75.5</v>
      </c>
      <c r="F2417" s="84">
        <f>VLOOKUP($A$2416,Raport2!$B$8:$T$280,6)</f>
        <v>84</v>
      </c>
      <c r="G2417" s="84">
        <f>VLOOKUP($A$2416,Raport2!$B$8:$T$280,7)</f>
        <v>75</v>
      </c>
      <c r="H2417" s="84">
        <f>VLOOKUP($A$2416,Raport2!$B$8:$T$280,8)</f>
        <v>81</v>
      </c>
      <c r="I2417" s="84">
        <f>VLOOKUP($A$2416,Raport2!$B$8:$T$280,9)</f>
        <v>80.5</v>
      </c>
      <c r="J2417" s="84">
        <f>VLOOKUP($A$2416,Raport2!$B$8:$T$280,10)</f>
        <v>88</v>
      </c>
      <c r="K2417" s="84">
        <f>VLOOKUP($A$2416,Raport2!$B$8:$T$280,11)</f>
        <v>82</v>
      </c>
      <c r="L2417" s="84">
        <f>VLOOKUP($A$2416,Raport2!$B$8:$T$280,12)</f>
        <v>83.5</v>
      </c>
      <c r="M2417" s="84">
        <f>VLOOKUP($A$2416,Raport2!$B$8:$T$280,13)</f>
        <v>81</v>
      </c>
      <c r="N2417" s="84">
        <f>VLOOKUP($A$2416,Raport2!$B$8:$T$280,14)</f>
        <v>84</v>
      </c>
      <c r="O2417" s="84">
        <f>VLOOKUP($A$2416,Raport2!$B$8:$T$280,15)</f>
        <v>76</v>
      </c>
      <c r="P2417" s="84">
        <f>VLOOKUP($A$2416,Raport2!$B$8:$T$280,16)</f>
        <v>82</v>
      </c>
      <c r="Q2417" s="84">
        <f>VLOOKUP($A$2416,Raport2!$B$8:$T$280,17)</f>
        <v>80.5</v>
      </c>
      <c r="R2417" s="84">
        <f>VLOOKUP($A$2416,Raport2!$B$8:$T$280,18)</f>
        <v>82</v>
      </c>
      <c r="S2417" s="38">
        <f t="shared" si="1308"/>
        <v>1214.5</v>
      </c>
      <c r="T2417" s="38">
        <f t="shared" si="1309"/>
        <v>80.97</v>
      </c>
      <c r="U2417" s="375"/>
      <c r="V2417" s="340"/>
    </row>
    <row r="2418" spans="1:22" ht="15" customHeight="1">
      <c r="A2418" s="361"/>
      <c r="B2418" s="243" t="str">
        <f>VLOOKUP($A$2416,PresensiMIPA!$A$7:$W$360,7)</f>
        <v>YANDA EKO DIANSYAH</v>
      </c>
      <c r="C2418" s="35" t="s">
        <v>22</v>
      </c>
      <c r="D2418" s="84">
        <f>VLOOKUP($A$2416,Raport3!$B$8:$T$280,4)</f>
        <v>81.5</v>
      </c>
      <c r="E2418" s="84">
        <f>VLOOKUP($A$2416,Raport3!$B$8:$T$280,5)</f>
        <v>77</v>
      </c>
      <c r="F2418" s="84">
        <f>VLOOKUP($A$2416,Raport3!$B$8:$T$280,6)</f>
        <v>83</v>
      </c>
      <c r="G2418" s="84">
        <f>VLOOKUP($A$2416,Raport3!$B$8:$T$280,7)</f>
        <v>83</v>
      </c>
      <c r="H2418" s="84">
        <f>VLOOKUP($A$2416,Raport3!$B$8:$T$280,8)</f>
        <v>87.5</v>
      </c>
      <c r="I2418" s="84">
        <f>VLOOKUP($A$2416,Raport3!$B$8:$T$280,9)</f>
        <v>85</v>
      </c>
      <c r="J2418" s="84">
        <f>VLOOKUP($A$2416,Raport3!$B$8:$T$280,10)</f>
        <v>89</v>
      </c>
      <c r="K2418" s="84">
        <f>VLOOKUP($A$2416,Raport3!$B$8:$T$280,11)</f>
        <v>87</v>
      </c>
      <c r="L2418" s="84">
        <f>VLOOKUP($A$2416,Raport3!$B$8:$T$280,12)</f>
        <v>85</v>
      </c>
      <c r="M2418" s="84">
        <f>VLOOKUP($A$2416,Raport3!$B$8:$T$280,13)</f>
        <v>84.5</v>
      </c>
      <c r="N2418" s="84">
        <f>VLOOKUP($A$2416,Raport3!$B$8:$T$280,14)</f>
        <v>87</v>
      </c>
      <c r="O2418" s="84">
        <f>VLOOKUP($A$2416,Raport3!$B$8:$T$280,15)</f>
        <v>86</v>
      </c>
      <c r="P2418" s="84">
        <f>VLOOKUP($A$2416,Raport3!$B$8:$T$280,16)</f>
        <v>85.5</v>
      </c>
      <c r="Q2418" s="84">
        <f>VLOOKUP($A$2416,Raport3!$B$8:$T$280,17)</f>
        <v>81.5</v>
      </c>
      <c r="R2418" s="84">
        <f>VLOOKUP($A$2416,Raport3!$B$8:$T$280,18)</f>
        <v>81.5</v>
      </c>
      <c r="S2418" s="38">
        <f t="shared" si="1308"/>
        <v>1264</v>
      </c>
      <c r="T2418" s="38">
        <f t="shared" si="1309"/>
        <v>84.27</v>
      </c>
      <c r="U2418" s="375"/>
      <c r="V2418" s="340"/>
    </row>
    <row r="2419" spans="1:22" ht="15" customHeight="1">
      <c r="A2419" s="361"/>
      <c r="B2419" s="243"/>
      <c r="C2419" s="35" t="s">
        <v>23</v>
      </c>
      <c r="D2419" s="84">
        <f>VLOOKUP($A$2416,Raport4!$B$8:$T$255,4)</f>
        <v>93</v>
      </c>
      <c r="E2419" s="84">
        <f>VLOOKUP($A$2416,Raport4!$B$8:$T$255,5)</f>
        <v>90</v>
      </c>
      <c r="F2419" s="84">
        <f>VLOOKUP($A$2416,Raport4!$B$8:$T$255,6)</f>
        <v>87</v>
      </c>
      <c r="G2419" s="84">
        <f>VLOOKUP($A$2416,Raport4!$B$8:$T$255,7)</f>
        <v>85.5</v>
      </c>
      <c r="H2419" s="84">
        <f>VLOOKUP($A$2416,Raport4!$B$8:$T$255,8)</f>
        <v>90</v>
      </c>
      <c r="I2419" s="84">
        <f>VLOOKUP($A$2416,Raport4!$B$8:$T$255,9)</f>
        <v>86.5</v>
      </c>
      <c r="J2419" s="84">
        <f>VLOOKUP($A$2416,Raport4!$B$8:$T$255,10)</f>
        <v>92</v>
      </c>
      <c r="K2419" s="84">
        <f>VLOOKUP($A$2416,Raport4!$B$8:$T$255,11)</f>
        <v>85</v>
      </c>
      <c r="L2419" s="84">
        <f>VLOOKUP($A$2416,Raport4!$B$8:$T$255,12)</f>
        <v>86.5</v>
      </c>
      <c r="M2419" s="84">
        <f>VLOOKUP($A$2416,Raport4!$B$8:$T$255,12)</f>
        <v>86.5</v>
      </c>
      <c r="N2419" s="84">
        <f>VLOOKUP($A$2416,Raport4!$B$8:$T$255,14)</f>
        <v>89.5</v>
      </c>
      <c r="O2419" s="84">
        <f>VLOOKUP($A$2416,Raport4!$B$8:$T$255,15)</f>
        <v>87.5</v>
      </c>
      <c r="P2419" s="84">
        <f>VLOOKUP($A$2416,Raport4!$B$8:$T$255,16)</f>
        <v>86</v>
      </c>
      <c r="Q2419" s="84">
        <f>VLOOKUP($A$2416,Raport4!$B$8:$T$255,17)</f>
        <v>89</v>
      </c>
      <c r="R2419" s="84">
        <f>VLOOKUP($A$2416,Raport4!$B$8:$T$255,18)</f>
        <v>87.5</v>
      </c>
      <c r="S2419" s="38">
        <f t="shared" si="1308"/>
        <v>1321.5</v>
      </c>
      <c r="T2419" s="38">
        <f t="shared" si="1309"/>
        <v>88.1</v>
      </c>
      <c r="U2419" s="375"/>
      <c r="V2419" s="340"/>
    </row>
    <row r="2420" spans="1:22" ht="15" customHeight="1">
      <c r="A2420" s="361"/>
      <c r="B2420" s="77" t="str">
        <f>VLOOKUP($A$2416,PresensiMIPA!$A$7:$W$360,4)</f>
        <v>7371142711040007</v>
      </c>
      <c r="C2420" s="35" t="s">
        <v>24</v>
      </c>
      <c r="D2420" s="84">
        <f>VLOOKUP($A$2416,Raport5!$B$8:$T$280,4)</f>
        <v>89</v>
      </c>
      <c r="E2420" s="84">
        <f>VLOOKUP($A$2416,Raport5!$B$8:$T$280,5)</f>
        <v>90.5</v>
      </c>
      <c r="F2420" s="84">
        <f>VLOOKUP($A$2416,Raport5!$B$8:$T$280,6)</f>
        <v>75</v>
      </c>
      <c r="G2420" s="84">
        <f>VLOOKUP($A$2416,Raport5!$B$8:$T$280,7)</f>
        <v>87</v>
      </c>
      <c r="H2420" s="84">
        <f>VLOOKUP($A$2416,Raport5!$B$8:$T$280,8)</f>
        <v>89</v>
      </c>
      <c r="I2420" s="84">
        <f>VLOOKUP($A$2416,Raport5!$B$8:$T$280,9)</f>
        <v>85.5</v>
      </c>
      <c r="J2420" s="84">
        <f>VLOOKUP($A$2416,Raport5!$B$8:$T$280,10)</f>
        <v>92</v>
      </c>
      <c r="K2420" s="84">
        <f>VLOOKUP($A$2416,Raport5!$B$8:$T$280,11)</f>
        <v>89</v>
      </c>
      <c r="L2420" s="84">
        <f>VLOOKUP($A$2416,Raport5!$B$8:$T$280,12)</f>
        <v>87.5</v>
      </c>
      <c r="M2420" s="84">
        <f>VLOOKUP($A$2416,Raport5!$B$8:$T$280,13)</f>
        <v>87</v>
      </c>
      <c r="N2420" s="84">
        <f>VLOOKUP($A$2416,Raport5!$B$8:$T$280,14)</f>
        <v>88</v>
      </c>
      <c r="O2420" s="84">
        <f>VLOOKUP($A$2416,Raport5!$B$8:$T$280,15)</f>
        <v>89.5</v>
      </c>
      <c r="P2420" s="84">
        <f>VLOOKUP($A$2416,Raport5!$B$8:$T$280,16)</f>
        <v>88.5</v>
      </c>
      <c r="Q2420" s="84">
        <f>VLOOKUP($A$2416,Raport5!$B$8:$T$280,17)</f>
        <v>83</v>
      </c>
      <c r="R2420" s="84">
        <f>VLOOKUP($A$2416,Raport5!$B$8:$T$280,18)</f>
        <v>85</v>
      </c>
      <c r="S2420" s="38">
        <f t="shared" si="1308"/>
        <v>1305.5</v>
      </c>
      <c r="T2420" s="38">
        <f t="shared" si="1309"/>
        <v>87.03</v>
      </c>
      <c r="U2420" s="375"/>
      <c r="V2420" s="340"/>
    </row>
    <row r="2421" spans="1:22" ht="15" customHeight="1">
      <c r="A2421" s="361"/>
      <c r="B2421" s="78">
        <f>VLOOKUP($A$2416,PresensiMIPA!$A$7:$W$360,2)</f>
        <v>12537</v>
      </c>
      <c r="C2421" s="35" t="s">
        <v>67</v>
      </c>
      <c r="D2421" s="84">
        <f>VLOOKUP($A$2416,Raport6!$B$8:$T$280,4)</f>
        <v>92.5</v>
      </c>
      <c r="E2421" s="84">
        <f>VLOOKUP($A$2416,Raport6!$B$8:$T$280,5)</f>
        <v>91</v>
      </c>
      <c r="F2421" s="84">
        <f>VLOOKUP($A$2416,Raport6!$B$8:$T$280,6)</f>
        <v>80</v>
      </c>
      <c r="G2421" s="84">
        <f>VLOOKUP($A$2416,Raport6!$B$8:$T$280,7)</f>
        <v>87.5</v>
      </c>
      <c r="H2421" s="84">
        <f>VLOOKUP($A$2416,Raport6!$B$8:$T$280,8)</f>
        <v>90.5</v>
      </c>
      <c r="I2421" s="84">
        <f>VLOOKUP($A$2416,Raport6!$B$8:$T$280,9)</f>
        <v>86</v>
      </c>
      <c r="J2421" s="84">
        <f>VLOOKUP($A$2416,Raport6!$B$8:$T$280,10)</f>
        <v>95</v>
      </c>
      <c r="K2421" s="84">
        <f>VLOOKUP($A$2416,Raport6!$B$8:$T$280,11)</f>
        <v>88</v>
      </c>
      <c r="L2421" s="84">
        <f>VLOOKUP($A$2416,Raport6!$B$8:$T$280,12)</f>
        <v>90</v>
      </c>
      <c r="M2421" s="84">
        <f>VLOOKUP($A$2416,Raport6!$B$8:$T$280,13)</f>
        <v>91</v>
      </c>
      <c r="N2421" s="84">
        <f>VLOOKUP($A$2416,Raport6!$B$8:$T$280,14)</f>
        <v>87</v>
      </c>
      <c r="O2421" s="84">
        <f>VLOOKUP($A$2416,Raport6!$B$8:$T$280,15)</f>
        <v>89</v>
      </c>
      <c r="P2421" s="84">
        <f>VLOOKUP($A$2416,Raport6!$B$8:$T$280,16)</f>
        <v>88.5</v>
      </c>
      <c r="Q2421" s="84">
        <f>VLOOKUP($A$2416,Raport6!$B$8:$T$280,17)</f>
        <v>86</v>
      </c>
      <c r="R2421" s="84">
        <f>VLOOKUP($A$2416,Raport6!$B$8:$T$280,18)</f>
        <v>85.5</v>
      </c>
      <c r="S2421" s="38">
        <f t="shared" si="1308"/>
        <v>1327.5</v>
      </c>
      <c r="T2421" s="38">
        <f t="shared" si="1309"/>
        <v>88.5</v>
      </c>
      <c r="U2421" s="375"/>
      <c r="V2421" s="340"/>
    </row>
    <row r="2422" spans="1:22" ht="15" customHeight="1">
      <c r="A2422" s="361"/>
      <c r="B2422" s="78" t="str">
        <f>VLOOKUP($A$2416,PresensiMIPA!$A$7:$W$360,3)</f>
        <v>0045231725</v>
      </c>
      <c r="C2422" s="28" t="s">
        <v>21</v>
      </c>
      <c r="D2422" s="40">
        <f t="shared" ref="D2422:S2422" si="1310">ROUND(((D2416+D2417+D2418+D2419+D2420+D2421)/6),2)</f>
        <v>85.42</v>
      </c>
      <c r="E2422" s="40">
        <f t="shared" si="1310"/>
        <v>82.92</v>
      </c>
      <c r="F2422" s="40">
        <f t="shared" si="1310"/>
        <v>82</v>
      </c>
      <c r="G2422" s="40">
        <f t="shared" si="1310"/>
        <v>81.75</v>
      </c>
      <c r="H2422" s="40">
        <f t="shared" si="1310"/>
        <v>84.83</v>
      </c>
      <c r="I2422" s="40">
        <f t="shared" si="1310"/>
        <v>83.5</v>
      </c>
      <c r="J2422" s="40">
        <f t="shared" si="1310"/>
        <v>90.5</v>
      </c>
      <c r="K2422" s="40">
        <f t="shared" si="1310"/>
        <v>85.17</v>
      </c>
      <c r="L2422" s="40">
        <f t="shared" si="1310"/>
        <v>86.33</v>
      </c>
      <c r="M2422" s="40">
        <f t="shared" si="1310"/>
        <v>84.33</v>
      </c>
      <c r="N2422" s="40">
        <f t="shared" si="1310"/>
        <v>85.17</v>
      </c>
      <c r="O2422" s="40">
        <f t="shared" si="1310"/>
        <v>84.83</v>
      </c>
      <c r="P2422" s="40">
        <f t="shared" si="1310"/>
        <v>84.92</v>
      </c>
      <c r="Q2422" s="40">
        <f t="shared" si="1310"/>
        <v>82.75</v>
      </c>
      <c r="R2422" s="40">
        <f t="shared" si="1310"/>
        <v>83</v>
      </c>
      <c r="S2422" s="39">
        <f t="shared" si="1310"/>
        <v>1267.42</v>
      </c>
      <c r="T2422" s="40">
        <f t="shared" si="1309"/>
        <v>84.49</v>
      </c>
      <c r="U2422" s="375"/>
      <c r="V2422" s="340"/>
    </row>
    <row r="2423" spans="1:22" ht="15" customHeight="1">
      <c r="A2423" s="361"/>
      <c r="B2423" s="78"/>
      <c r="C2423" s="28" t="s">
        <v>206</v>
      </c>
      <c r="D2423" s="79">
        <f>VLOOKUP($A$2416,'Nilai USP'!$B$8:$T$280,4)</f>
        <v>94</v>
      </c>
      <c r="E2423" s="79">
        <f>VLOOKUP($A$2416,'Nilai USP'!$B$8:$T$280,5)</f>
        <v>82.307692307692307</v>
      </c>
      <c r="F2423" s="79">
        <f>VLOOKUP($A$2416,'Nilai USP'!$B$8:$T$280,6)</f>
        <v>80</v>
      </c>
      <c r="G2423" s="79">
        <f>VLOOKUP($A$2416,'Nilai USP'!$B$8:$T$280,7)</f>
        <v>82</v>
      </c>
      <c r="H2423" s="79">
        <f>VLOOKUP($A$2416,'Nilai USP'!$B$8:$T$280,8)</f>
        <v>77</v>
      </c>
      <c r="I2423" s="79">
        <f>VLOOKUP($A$2416,'Nilai USP'!$B$8:$T$280,9)</f>
        <v>96</v>
      </c>
      <c r="J2423" s="79">
        <f>VLOOKUP($A$2416,'Nilai USP'!$B$8:$T$280,10)</f>
        <v>92</v>
      </c>
      <c r="K2423" s="79">
        <f>VLOOKUP($A$2416,'Nilai USP'!$B$8:$T$280,11)</f>
        <v>96</v>
      </c>
      <c r="L2423" s="79">
        <f>VLOOKUP($A$2416,'Nilai USP'!$B$8:$T$280,12)</f>
        <v>83</v>
      </c>
      <c r="M2423" s="79">
        <f>VLOOKUP($A$2416,'Nilai USP'!$B$8:$T$280,13)</f>
        <v>86.764705882352942</v>
      </c>
      <c r="N2423" s="79">
        <f>VLOOKUP($A$2416,'Nilai USP'!$B$8:$T$280,14)</f>
        <v>87</v>
      </c>
      <c r="O2423" s="79">
        <f>VLOOKUP($A$2416,'Nilai USP'!$B$8:$T$280,15)</f>
        <v>70</v>
      </c>
      <c r="P2423" s="79">
        <f>VLOOKUP($A$2416,'Nilai USP'!$B$8:$T$280,16)</f>
        <v>87</v>
      </c>
      <c r="Q2423" s="79">
        <f>VLOOKUP($A$2416,'Nilai USP'!$B$8:$T$280,17)</f>
        <v>73</v>
      </c>
      <c r="R2423" s="79">
        <f>VLOOKUP($A$2416,'Nilai USP'!$B$8:$T$280,18)</f>
        <v>88</v>
      </c>
      <c r="S2423" s="38">
        <f>SUM(D2423:R2423)</f>
        <v>1274.0723981900453</v>
      </c>
      <c r="T2423" s="38">
        <f t="shared" si="1309"/>
        <v>84.94</v>
      </c>
      <c r="U2423" s="375"/>
      <c r="V2423" s="340"/>
    </row>
    <row r="2424" spans="1:22" ht="15" customHeight="1" thickBot="1">
      <c r="A2424" s="362"/>
      <c r="B2424" s="29"/>
      <c r="C2424" s="37" t="s">
        <v>205</v>
      </c>
      <c r="D2424" s="41">
        <f t="shared" ref="D2424:R2424" si="1311">ROUND((D2422*$V$6+D2423*$V$7),0)</f>
        <v>90</v>
      </c>
      <c r="E2424" s="41">
        <f t="shared" si="1311"/>
        <v>83</v>
      </c>
      <c r="F2424" s="41">
        <f t="shared" si="1311"/>
        <v>81</v>
      </c>
      <c r="G2424" s="41">
        <f t="shared" si="1311"/>
        <v>82</v>
      </c>
      <c r="H2424" s="41">
        <f t="shared" si="1311"/>
        <v>81</v>
      </c>
      <c r="I2424" s="41">
        <f t="shared" si="1311"/>
        <v>90</v>
      </c>
      <c r="J2424" s="41">
        <f t="shared" si="1311"/>
        <v>91</v>
      </c>
      <c r="K2424" s="41">
        <f t="shared" si="1311"/>
        <v>91</v>
      </c>
      <c r="L2424" s="41">
        <f t="shared" si="1311"/>
        <v>85</v>
      </c>
      <c r="M2424" s="41">
        <f t="shared" si="1311"/>
        <v>86</v>
      </c>
      <c r="N2424" s="41">
        <f t="shared" si="1311"/>
        <v>86</v>
      </c>
      <c r="O2424" s="41">
        <f t="shared" si="1311"/>
        <v>77</v>
      </c>
      <c r="P2424" s="41">
        <f t="shared" si="1311"/>
        <v>86</v>
      </c>
      <c r="Q2424" s="41">
        <f t="shared" si="1311"/>
        <v>78</v>
      </c>
      <c r="R2424" s="41">
        <f t="shared" si="1311"/>
        <v>86</v>
      </c>
      <c r="S2424" s="41">
        <f>SUM(D2424:R2424)</f>
        <v>1273</v>
      </c>
      <c r="T2424" s="41">
        <f t="shared" si="1309"/>
        <v>84.87</v>
      </c>
      <c r="U2424" s="376"/>
      <c r="V2424" s="341"/>
    </row>
    <row r="2425" spans="1:22" ht="15" customHeight="1" thickTop="1">
      <c r="A2425" s="377">
        <v>269</v>
      </c>
      <c r="B2425" s="26"/>
      <c r="C2425" s="34" t="s">
        <v>34</v>
      </c>
      <c r="D2425" s="83">
        <f>VLOOKUP($A$2425,Raport1!$B$8:$T$280,4)</f>
        <v>79</v>
      </c>
      <c r="E2425" s="83">
        <f>VLOOKUP($A$2425,Raport1!$B$8:$T$280,5)</f>
        <v>76.5</v>
      </c>
      <c r="F2425" s="83">
        <f>VLOOKUP($A$2425,Raport1!$B$8:$T$280,6)</f>
        <v>83</v>
      </c>
      <c r="G2425" s="83">
        <f>VLOOKUP($A$2425,Raport1!$B$8:$T$280,7)</f>
        <v>75.5</v>
      </c>
      <c r="H2425" s="83">
        <f>VLOOKUP($A$2425,Raport1!$B$8:$T$280,8)</f>
        <v>77</v>
      </c>
      <c r="I2425" s="83">
        <f>VLOOKUP($A$2425,Raport1!$B$8:$T$280,9)</f>
        <v>79.5</v>
      </c>
      <c r="J2425" s="83">
        <f>VLOOKUP($A$2425,Raport1!$B$8:$T$280,10)</f>
        <v>84</v>
      </c>
      <c r="K2425" s="83">
        <f>VLOOKUP($A$2425,Raport1!$B$8:$T$280,11)</f>
        <v>82.5</v>
      </c>
      <c r="L2425" s="83">
        <f>VLOOKUP($A$2425,Raport1!$B$8:$T$280,12)</f>
        <v>82.5</v>
      </c>
      <c r="M2425" s="83">
        <f>VLOOKUP($A$2425,Raport1!$B$8:$T$280,13)</f>
        <v>78.5</v>
      </c>
      <c r="N2425" s="83">
        <f>VLOOKUP($A$2425,Raport1!$B$8:$T$280,14)</f>
        <v>79</v>
      </c>
      <c r="O2425" s="83">
        <f>VLOOKUP($A$2425,Raport1!$B$8:$T$280,15)</f>
        <v>79.5</v>
      </c>
      <c r="P2425" s="83">
        <f>VLOOKUP($A$2425,Raport1!$B$8:$T$280,16)</f>
        <v>81</v>
      </c>
      <c r="Q2425" s="83">
        <f>VLOOKUP($A$2425,Raport1!$B$8:$T$280,17)</f>
        <v>76.5</v>
      </c>
      <c r="R2425" s="83">
        <f>VLOOKUP($A$2425,Raport1!$B$8:$T$280,18)</f>
        <v>76.5</v>
      </c>
      <c r="S2425" s="80">
        <f t="shared" ref="S2425:S2430" si="1312">SUM(D2425:R2425)</f>
        <v>1190.5</v>
      </c>
      <c r="T2425" s="80">
        <f t="shared" ref="T2425:T2433" si="1313">ROUND(S2425/COUNT(D2425:R2425),2)</f>
        <v>79.37</v>
      </c>
      <c r="U2425" s="337" t="s">
        <v>203</v>
      </c>
      <c r="V2425" s="340" t="s">
        <v>33</v>
      </c>
    </row>
    <row r="2426" spans="1:22" ht="15" customHeight="1">
      <c r="A2426" s="361"/>
      <c r="B2426" s="26"/>
      <c r="C2426" s="35" t="s">
        <v>35</v>
      </c>
      <c r="D2426" s="84">
        <f>VLOOKUP($A$2425,Raport2!$B$8:$T$280,4)</f>
        <v>81.5</v>
      </c>
      <c r="E2426" s="84">
        <f>VLOOKUP($A$2425,Raport2!$B$8:$T$280,5)</f>
        <v>80</v>
      </c>
      <c r="F2426" s="84">
        <f>VLOOKUP($A$2425,Raport2!$B$8:$T$280,6)</f>
        <v>84</v>
      </c>
      <c r="G2426" s="84">
        <f>VLOOKUP($A$2425,Raport2!$B$8:$T$280,7)</f>
        <v>82</v>
      </c>
      <c r="H2426" s="84">
        <f>VLOOKUP($A$2425,Raport2!$B$8:$T$280,8)</f>
        <v>83.5</v>
      </c>
      <c r="I2426" s="84">
        <f>VLOOKUP($A$2425,Raport2!$B$8:$T$280,9)</f>
        <v>81.5</v>
      </c>
      <c r="J2426" s="84">
        <f>VLOOKUP($A$2425,Raport2!$B$8:$T$280,10)</f>
        <v>88</v>
      </c>
      <c r="K2426" s="84">
        <f>VLOOKUP($A$2425,Raport2!$B$8:$T$280,11)</f>
        <v>82.5</v>
      </c>
      <c r="L2426" s="84">
        <f>VLOOKUP($A$2425,Raport2!$B$8:$T$280,12)</f>
        <v>84</v>
      </c>
      <c r="M2426" s="84">
        <f>VLOOKUP($A$2425,Raport2!$B$8:$T$280,13)</f>
        <v>85</v>
      </c>
      <c r="N2426" s="84">
        <f>VLOOKUP($A$2425,Raport2!$B$8:$T$280,14)</f>
        <v>82.5</v>
      </c>
      <c r="O2426" s="84">
        <f>VLOOKUP($A$2425,Raport2!$B$8:$T$280,15)</f>
        <v>81</v>
      </c>
      <c r="P2426" s="84">
        <f>VLOOKUP($A$2425,Raport2!$B$8:$T$280,16)</f>
        <v>84</v>
      </c>
      <c r="Q2426" s="84">
        <f>VLOOKUP($A$2425,Raport2!$B$8:$T$280,17)</f>
        <v>80</v>
      </c>
      <c r="R2426" s="84">
        <f>VLOOKUP($A$2425,Raport2!$B$8:$T$280,18)</f>
        <v>83</v>
      </c>
      <c r="S2426" s="38">
        <f t="shared" si="1312"/>
        <v>1242.5</v>
      </c>
      <c r="T2426" s="38">
        <f t="shared" si="1313"/>
        <v>82.83</v>
      </c>
      <c r="U2426" s="375"/>
      <c r="V2426" s="340"/>
    </row>
    <row r="2427" spans="1:22" ht="15" customHeight="1">
      <c r="A2427" s="361"/>
      <c r="B2427" s="243" t="str">
        <f>VLOOKUP($A$2425,PresensiMIPA!$A$7:$W$360,7)</f>
        <v>Zuhriya Octasya Qudsi</v>
      </c>
      <c r="C2427" s="35" t="s">
        <v>22</v>
      </c>
      <c r="D2427" s="84">
        <f>VLOOKUP($A$2425,Raport3!$B$8:$T$280,4)</f>
        <v>85</v>
      </c>
      <c r="E2427" s="84">
        <f>VLOOKUP($A$2425,Raport3!$B$8:$T$280,5)</f>
        <v>85</v>
      </c>
      <c r="F2427" s="84">
        <f>VLOOKUP($A$2425,Raport3!$B$8:$T$280,6)</f>
        <v>85.5</v>
      </c>
      <c r="G2427" s="84">
        <f>VLOOKUP($A$2425,Raport3!$B$8:$T$280,7)</f>
        <v>85.5</v>
      </c>
      <c r="H2427" s="84">
        <f>VLOOKUP($A$2425,Raport3!$B$8:$T$280,8)</f>
        <v>89</v>
      </c>
      <c r="I2427" s="84">
        <f>VLOOKUP($A$2425,Raport3!$B$8:$T$280,9)</f>
        <v>85</v>
      </c>
      <c r="J2427" s="84">
        <f>VLOOKUP($A$2425,Raport3!$B$8:$T$280,10)</f>
        <v>88</v>
      </c>
      <c r="K2427" s="84">
        <f>VLOOKUP($A$2425,Raport3!$B$8:$T$280,11)</f>
        <v>86</v>
      </c>
      <c r="L2427" s="84">
        <f>VLOOKUP($A$2425,Raport3!$B$8:$T$280,12)</f>
        <v>85</v>
      </c>
      <c r="M2427" s="84">
        <f>VLOOKUP($A$2425,Raport3!$B$8:$T$280,13)</f>
        <v>90</v>
      </c>
      <c r="N2427" s="84">
        <f>VLOOKUP($A$2425,Raport3!$B$8:$T$280,14)</f>
        <v>84.5</v>
      </c>
      <c r="O2427" s="84">
        <f>VLOOKUP($A$2425,Raport3!$B$8:$T$280,15)</f>
        <v>83.5</v>
      </c>
      <c r="P2427" s="84">
        <f>VLOOKUP($A$2425,Raport3!$B$8:$T$280,16)</f>
        <v>85.5</v>
      </c>
      <c r="Q2427" s="84">
        <f>VLOOKUP($A$2425,Raport3!$B$8:$T$280,17)</f>
        <v>86.5</v>
      </c>
      <c r="R2427" s="84">
        <f>VLOOKUP($A$2425,Raport3!$B$8:$T$280,18)</f>
        <v>82.5</v>
      </c>
      <c r="S2427" s="38">
        <f t="shared" si="1312"/>
        <v>1286.5</v>
      </c>
      <c r="T2427" s="38">
        <f t="shared" si="1313"/>
        <v>85.77</v>
      </c>
      <c r="U2427" s="375"/>
      <c r="V2427" s="340"/>
    </row>
    <row r="2428" spans="1:22" ht="15" customHeight="1">
      <c r="A2428" s="361"/>
      <c r="B2428" s="243"/>
      <c r="C2428" s="35" t="s">
        <v>23</v>
      </c>
      <c r="D2428" s="84">
        <f>VLOOKUP($A$2425,Raport4!$B$8:$T$255,4)</f>
        <v>93</v>
      </c>
      <c r="E2428" s="84">
        <f>VLOOKUP($A$2425,Raport4!$B$8:$T$255,5)</f>
        <v>90</v>
      </c>
      <c r="F2428" s="84">
        <f>VLOOKUP($A$2425,Raport4!$B$8:$T$255,6)</f>
        <v>87</v>
      </c>
      <c r="G2428" s="84">
        <f>VLOOKUP($A$2425,Raport4!$B$8:$T$255,7)</f>
        <v>85.5</v>
      </c>
      <c r="H2428" s="84">
        <f>VLOOKUP($A$2425,Raport4!$B$8:$T$255,8)</f>
        <v>90</v>
      </c>
      <c r="I2428" s="84">
        <f>VLOOKUP($A$2425,Raport4!$B$8:$T$255,9)</f>
        <v>86.5</v>
      </c>
      <c r="J2428" s="84">
        <f>VLOOKUP($A$2425,Raport4!$B$8:$T$255,10)</f>
        <v>92</v>
      </c>
      <c r="K2428" s="84">
        <f>VLOOKUP($A$2425,Raport4!$B$8:$T$255,11)</f>
        <v>85</v>
      </c>
      <c r="L2428" s="84">
        <f>VLOOKUP($A$2425,Raport4!$B$8:$T$255,12)</f>
        <v>86.5</v>
      </c>
      <c r="M2428" s="84">
        <f>VLOOKUP($A$2425,Raport4!$B$8:$T$255,12)</f>
        <v>86.5</v>
      </c>
      <c r="N2428" s="84">
        <f>VLOOKUP($A$2425,Raport4!$B$8:$T$255,14)</f>
        <v>89.5</v>
      </c>
      <c r="O2428" s="84">
        <f>VLOOKUP($A$2425,Raport4!$B$8:$T$255,15)</f>
        <v>87.5</v>
      </c>
      <c r="P2428" s="84">
        <f>VLOOKUP($A$2425,Raport4!$B$8:$T$255,16)</f>
        <v>86</v>
      </c>
      <c r="Q2428" s="84">
        <f>VLOOKUP($A$2425,Raport4!$B$8:$T$255,17)</f>
        <v>89</v>
      </c>
      <c r="R2428" s="84">
        <f>VLOOKUP($A$2425,Raport4!$B$8:$T$255,18)</f>
        <v>87.5</v>
      </c>
      <c r="S2428" s="38">
        <f t="shared" si="1312"/>
        <v>1321.5</v>
      </c>
      <c r="T2428" s="38">
        <f t="shared" si="1313"/>
        <v>88.1</v>
      </c>
      <c r="U2428" s="375"/>
      <c r="V2428" s="340"/>
    </row>
    <row r="2429" spans="1:22" ht="15" customHeight="1">
      <c r="A2429" s="361"/>
      <c r="B2429" s="77" t="str">
        <f>VLOOKUP($A$2425,PresensiMIPA!$A$7:$W$360,4)</f>
        <v>3526047010030003</v>
      </c>
      <c r="C2429" s="35" t="s">
        <v>24</v>
      </c>
      <c r="D2429" s="84">
        <f>VLOOKUP($A$2425,Raport5!$B$8:$T$280,4)</f>
        <v>89</v>
      </c>
      <c r="E2429" s="84">
        <f>VLOOKUP($A$2425,Raport5!$B$8:$T$280,5)</f>
        <v>91</v>
      </c>
      <c r="F2429" s="84">
        <f>VLOOKUP($A$2425,Raport5!$B$8:$T$280,6)</f>
        <v>90</v>
      </c>
      <c r="G2429" s="84">
        <f>VLOOKUP($A$2425,Raport5!$B$8:$T$280,7)</f>
        <v>90.5</v>
      </c>
      <c r="H2429" s="84">
        <f>VLOOKUP($A$2425,Raport5!$B$8:$T$280,8)</f>
        <v>91</v>
      </c>
      <c r="I2429" s="84">
        <f>VLOOKUP($A$2425,Raport5!$B$8:$T$280,9)</f>
        <v>85.5</v>
      </c>
      <c r="J2429" s="84">
        <f>VLOOKUP($A$2425,Raport5!$B$8:$T$280,10)</f>
        <v>94</v>
      </c>
      <c r="K2429" s="84">
        <f>VLOOKUP($A$2425,Raport5!$B$8:$T$280,11)</f>
        <v>87</v>
      </c>
      <c r="L2429" s="84">
        <f>VLOOKUP($A$2425,Raport5!$B$8:$T$280,12)</f>
        <v>91.5</v>
      </c>
      <c r="M2429" s="84">
        <f>VLOOKUP($A$2425,Raport5!$B$8:$T$280,13)</f>
        <v>90</v>
      </c>
      <c r="N2429" s="84">
        <f>VLOOKUP($A$2425,Raport5!$B$8:$T$280,14)</f>
        <v>87.5</v>
      </c>
      <c r="O2429" s="84">
        <f>VLOOKUP($A$2425,Raport5!$B$8:$T$280,15)</f>
        <v>84</v>
      </c>
      <c r="P2429" s="84">
        <f>VLOOKUP($A$2425,Raport5!$B$8:$T$280,16)</f>
        <v>89.5</v>
      </c>
      <c r="Q2429" s="84">
        <f>VLOOKUP($A$2425,Raport5!$B$8:$T$280,17)</f>
        <v>88</v>
      </c>
      <c r="R2429" s="84">
        <f>VLOOKUP($A$2425,Raport5!$B$8:$T$280,18)</f>
        <v>88</v>
      </c>
      <c r="S2429" s="38">
        <f t="shared" si="1312"/>
        <v>1336.5</v>
      </c>
      <c r="T2429" s="38">
        <f t="shared" si="1313"/>
        <v>89.1</v>
      </c>
      <c r="U2429" s="375"/>
      <c r="V2429" s="340"/>
    </row>
    <row r="2430" spans="1:22" ht="15" customHeight="1">
      <c r="A2430" s="361"/>
      <c r="B2430" s="78">
        <f>VLOOKUP($A$2425,PresensiMIPA!$A$7:$W$360,2)</f>
        <v>12542</v>
      </c>
      <c r="C2430" s="35" t="s">
        <v>67</v>
      </c>
      <c r="D2430" s="84">
        <f>VLOOKUP($A$2425,Raport6!$B$8:$T$280,4)</f>
        <v>94</v>
      </c>
      <c r="E2430" s="84">
        <f>VLOOKUP($A$2425,Raport6!$B$8:$T$280,5)</f>
        <v>92.5</v>
      </c>
      <c r="F2430" s="84">
        <f>VLOOKUP($A$2425,Raport6!$B$8:$T$280,6)</f>
        <v>91</v>
      </c>
      <c r="G2430" s="84">
        <f>VLOOKUP($A$2425,Raport6!$B$8:$T$280,7)</f>
        <v>91</v>
      </c>
      <c r="H2430" s="84">
        <f>VLOOKUP($A$2425,Raport6!$B$8:$T$280,8)</f>
        <v>92</v>
      </c>
      <c r="I2430" s="84">
        <f>VLOOKUP($A$2425,Raport6!$B$8:$T$280,9)</f>
        <v>86</v>
      </c>
      <c r="J2430" s="84">
        <f>VLOOKUP($A$2425,Raport6!$B$8:$T$280,10)</f>
        <v>97</v>
      </c>
      <c r="K2430" s="84">
        <f>VLOOKUP($A$2425,Raport6!$B$8:$T$280,11)</f>
        <v>92</v>
      </c>
      <c r="L2430" s="84">
        <f>VLOOKUP($A$2425,Raport6!$B$8:$T$280,12)</f>
        <v>92.5</v>
      </c>
      <c r="M2430" s="84">
        <f>VLOOKUP($A$2425,Raport6!$B$8:$T$280,13)</f>
        <v>94</v>
      </c>
      <c r="N2430" s="84">
        <f>VLOOKUP($A$2425,Raport6!$B$8:$T$280,14)</f>
        <v>86.5</v>
      </c>
      <c r="O2430" s="84">
        <f>VLOOKUP($A$2425,Raport6!$B$8:$T$280,15)</f>
        <v>85.5</v>
      </c>
      <c r="P2430" s="84">
        <f>VLOOKUP($A$2425,Raport6!$B$8:$T$280,16)</f>
        <v>89.5</v>
      </c>
      <c r="Q2430" s="84">
        <f>VLOOKUP($A$2425,Raport6!$B$8:$T$280,17)</f>
        <v>91</v>
      </c>
      <c r="R2430" s="84">
        <f>VLOOKUP($A$2425,Raport6!$B$8:$T$280,18)</f>
        <v>88</v>
      </c>
      <c r="S2430" s="38">
        <f t="shared" si="1312"/>
        <v>1362.5</v>
      </c>
      <c r="T2430" s="38">
        <f t="shared" si="1313"/>
        <v>90.83</v>
      </c>
      <c r="U2430" s="375"/>
      <c r="V2430" s="340"/>
    </row>
    <row r="2431" spans="1:22" ht="15" customHeight="1">
      <c r="A2431" s="361"/>
      <c r="B2431" s="78" t="str">
        <f>VLOOKUP($A$2425,PresensiMIPA!$A$7:$W$360,3)</f>
        <v>0037135942</v>
      </c>
      <c r="C2431" s="28" t="s">
        <v>21</v>
      </c>
      <c r="D2431" s="40">
        <f t="shared" ref="D2431:S2431" si="1314">ROUND(((D2425+D2426+D2427+D2428+D2429+D2430)/6),2)</f>
        <v>86.92</v>
      </c>
      <c r="E2431" s="40">
        <f t="shared" si="1314"/>
        <v>85.83</v>
      </c>
      <c r="F2431" s="40">
        <f t="shared" si="1314"/>
        <v>86.75</v>
      </c>
      <c r="G2431" s="40">
        <f t="shared" si="1314"/>
        <v>85</v>
      </c>
      <c r="H2431" s="40">
        <f t="shared" si="1314"/>
        <v>87.08</v>
      </c>
      <c r="I2431" s="40">
        <f t="shared" si="1314"/>
        <v>84</v>
      </c>
      <c r="J2431" s="40">
        <f t="shared" si="1314"/>
        <v>90.5</v>
      </c>
      <c r="K2431" s="40">
        <f t="shared" si="1314"/>
        <v>85.83</v>
      </c>
      <c r="L2431" s="40">
        <f t="shared" si="1314"/>
        <v>87</v>
      </c>
      <c r="M2431" s="40">
        <f t="shared" si="1314"/>
        <v>87.33</v>
      </c>
      <c r="N2431" s="40">
        <f t="shared" si="1314"/>
        <v>84.92</v>
      </c>
      <c r="O2431" s="40">
        <f t="shared" si="1314"/>
        <v>83.5</v>
      </c>
      <c r="P2431" s="40">
        <f t="shared" si="1314"/>
        <v>85.92</v>
      </c>
      <c r="Q2431" s="40">
        <f t="shared" si="1314"/>
        <v>85.17</v>
      </c>
      <c r="R2431" s="40">
        <f t="shared" si="1314"/>
        <v>84.25</v>
      </c>
      <c r="S2431" s="39">
        <f t="shared" si="1314"/>
        <v>1290</v>
      </c>
      <c r="T2431" s="40">
        <f t="shared" si="1313"/>
        <v>86</v>
      </c>
      <c r="U2431" s="375"/>
      <c r="V2431" s="340"/>
    </row>
    <row r="2432" spans="1:22" ht="15" customHeight="1">
      <c r="A2432" s="361"/>
      <c r="B2432" s="78"/>
      <c r="C2432" s="28" t="s">
        <v>206</v>
      </c>
      <c r="D2432" s="79">
        <f>VLOOKUP($A$2425,'Nilai USP'!$B$8:$T$280,4)</f>
        <v>94</v>
      </c>
      <c r="E2432" s="79">
        <f>VLOOKUP($A$2425,'Nilai USP'!$B$8:$T$280,5)</f>
        <v>86.15384615384616</v>
      </c>
      <c r="F2432" s="79">
        <f>VLOOKUP($A$2425,'Nilai USP'!$B$8:$T$280,6)</f>
        <v>96</v>
      </c>
      <c r="G2432" s="79">
        <f>VLOOKUP($A$2425,'Nilai USP'!$B$8:$T$280,7)</f>
        <v>86</v>
      </c>
      <c r="H2432" s="79">
        <f>VLOOKUP($A$2425,'Nilai USP'!$B$8:$T$280,8)</f>
        <v>87</v>
      </c>
      <c r="I2432" s="79">
        <f>VLOOKUP($A$2425,'Nilai USP'!$B$8:$T$280,9)</f>
        <v>92</v>
      </c>
      <c r="J2432" s="79">
        <f>VLOOKUP($A$2425,'Nilai USP'!$B$8:$T$280,10)</f>
        <v>90</v>
      </c>
      <c r="K2432" s="79">
        <f>VLOOKUP($A$2425,'Nilai USP'!$B$8:$T$280,11)</f>
        <v>95</v>
      </c>
      <c r="L2432" s="79">
        <f>VLOOKUP($A$2425,'Nilai USP'!$B$8:$T$280,12)</f>
        <v>87</v>
      </c>
      <c r="M2432" s="79">
        <f>VLOOKUP($A$2425,'Nilai USP'!$B$8:$T$280,13)</f>
        <v>97.35294117647058</v>
      </c>
      <c r="N2432" s="79">
        <f>VLOOKUP($A$2425,'Nilai USP'!$B$8:$T$280,14)</f>
        <v>85</v>
      </c>
      <c r="O2432" s="79">
        <f>VLOOKUP($A$2425,'Nilai USP'!$B$8:$T$280,15)</f>
        <v>86</v>
      </c>
      <c r="P2432" s="79">
        <f>VLOOKUP($A$2425,'Nilai USP'!$B$8:$T$280,16)</f>
        <v>93</v>
      </c>
      <c r="Q2432" s="79">
        <f>VLOOKUP($A$2425,'Nilai USP'!$B$8:$T$280,17)</f>
        <v>82</v>
      </c>
      <c r="R2432" s="79">
        <f>VLOOKUP($A$2425,'Nilai USP'!$B$8:$T$280,18)</f>
        <v>89</v>
      </c>
      <c r="S2432" s="38">
        <f>SUM(D2432:R2432)</f>
        <v>1345.5067873303169</v>
      </c>
      <c r="T2432" s="38">
        <f t="shared" si="1313"/>
        <v>89.7</v>
      </c>
      <c r="U2432" s="375"/>
      <c r="V2432" s="340"/>
    </row>
    <row r="2433" spans="1:22" ht="15" customHeight="1" thickBot="1">
      <c r="A2433" s="362"/>
      <c r="B2433" s="29"/>
      <c r="C2433" s="37" t="s">
        <v>205</v>
      </c>
      <c r="D2433" s="41">
        <f t="shared" ref="D2433:R2433" si="1315">ROUND((D2431*$V$6+D2432*$V$7),0)</f>
        <v>90</v>
      </c>
      <c r="E2433" s="41">
        <f t="shared" si="1315"/>
        <v>86</v>
      </c>
      <c r="F2433" s="41">
        <f t="shared" si="1315"/>
        <v>91</v>
      </c>
      <c r="G2433" s="41">
        <f t="shared" si="1315"/>
        <v>86</v>
      </c>
      <c r="H2433" s="41">
        <f t="shared" si="1315"/>
        <v>87</v>
      </c>
      <c r="I2433" s="41">
        <f t="shared" si="1315"/>
        <v>88</v>
      </c>
      <c r="J2433" s="41">
        <f t="shared" si="1315"/>
        <v>90</v>
      </c>
      <c r="K2433" s="41">
        <f t="shared" si="1315"/>
        <v>90</v>
      </c>
      <c r="L2433" s="41">
        <f t="shared" si="1315"/>
        <v>87</v>
      </c>
      <c r="M2433" s="41">
        <f t="shared" si="1315"/>
        <v>92</v>
      </c>
      <c r="N2433" s="41">
        <f t="shared" si="1315"/>
        <v>85</v>
      </c>
      <c r="O2433" s="41">
        <f t="shared" si="1315"/>
        <v>85</v>
      </c>
      <c r="P2433" s="41">
        <f t="shared" si="1315"/>
        <v>89</v>
      </c>
      <c r="Q2433" s="41">
        <f t="shared" si="1315"/>
        <v>84</v>
      </c>
      <c r="R2433" s="41">
        <f t="shared" si="1315"/>
        <v>87</v>
      </c>
      <c r="S2433" s="41">
        <f>SUM(D2433:R2433)</f>
        <v>1317</v>
      </c>
      <c r="T2433" s="41">
        <f t="shared" si="1313"/>
        <v>87.8</v>
      </c>
      <c r="U2433" s="376"/>
      <c r="V2433" s="341"/>
    </row>
    <row r="2434" spans="1:22" ht="13.5" thickTop="1">
      <c r="D2434" s="148"/>
      <c r="E2434" s="148"/>
      <c r="F2434" s="148"/>
      <c r="G2434" s="148"/>
      <c r="H2434" s="148"/>
      <c r="I2434" s="148"/>
      <c r="J2434" s="148"/>
      <c r="K2434" s="148"/>
      <c r="L2434" s="148"/>
      <c r="M2434" s="148"/>
      <c r="N2434" s="148"/>
      <c r="O2434" s="148"/>
      <c r="P2434" s="148"/>
      <c r="Q2434" s="148"/>
      <c r="R2434" s="148"/>
    </row>
    <row r="2435" spans="1:22" ht="15">
      <c r="C2435" s="242" t="s">
        <v>186</v>
      </c>
      <c r="D2435" s="269"/>
      <c r="E2435" s="269"/>
      <c r="F2435" s="269"/>
      <c r="G2435" s="269"/>
      <c r="H2435" s="269"/>
      <c r="I2435" s="269"/>
      <c r="J2435" s="269"/>
      <c r="K2435" s="269"/>
      <c r="L2435" s="148"/>
      <c r="M2435" s="148"/>
      <c r="N2435" s="148"/>
      <c r="O2435" s="148"/>
      <c r="P2435" s="148"/>
      <c r="Q2435" s="148"/>
      <c r="R2435" s="148"/>
    </row>
    <row r="2436" spans="1:22" ht="15">
      <c r="C2436" s="242" t="s">
        <v>187</v>
      </c>
      <c r="D2436" s="269"/>
      <c r="E2436" s="269"/>
      <c r="F2436" s="269"/>
      <c r="G2436" s="269"/>
      <c r="H2436" s="269"/>
      <c r="I2436" s="269"/>
      <c r="J2436" s="269"/>
      <c r="K2436" s="269"/>
      <c r="L2436" s="148"/>
      <c r="M2436" s="148"/>
      <c r="N2436" s="148"/>
      <c r="O2436" s="148"/>
      <c r="P2436" s="239" t="s">
        <v>193</v>
      </c>
      <c r="Q2436" s="148"/>
      <c r="R2436" s="148"/>
    </row>
    <row r="2437" spans="1:22" ht="15">
      <c r="C2437" s="242" t="s">
        <v>188</v>
      </c>
      <c r="D2437" s="269"/>
      <c r="E2437" s="269"/>
      <c r="F2437" s="269"/>
      <c r="G2437" s="269"/>
      <c r="H2437" s="269"/>
      <c r="I2437" s="268"/>
      <c r="J2437" s="269"/>
      <c r="K2437" s="269"/>
      <c r="L2437" s="148"/>
      <c r="M2437" s="148"/>
      <c r="N2437" s="148"/>
      <c r="O2437" s="148"/>
      <c r="P2437" s="242" t="s">
        <v>1847</v>
      </c>
      <c r="Q2437" s="148"/>
      <c r="R2437" s="148"/>
    </row>
    <row r="2438" spans="1:22" ht="15">
      <c r="C2438" s="242" t="s">
        <v>189</v>
      </c>
      <c r="D2438" s="269"/>
      <c r="E2438" s="269"/>
      <c r="F2438" s="269"/>
      <c r="G2438" s="269"/>
      <c r="H2438" s="268"/>
      <c r="I2438" s="242" t="s">
        <v>190</v>
      </c>
      <c r="J2438" s="268"/>
      <c r="K2438" s="269"/>
      <c r="L2438" s="148"/>
      <c r="M2438" s="148"/>
      <c r="N2438" s="148"/>
      <c r="O2438" s="148"/>
      <c r="P2438" s="239" t="s">
        <v>194</v>
      </c>
      <c r="Q2438" s="148"/>
      <c r="R2438" s="148"/>
    </row>
    <row r="2439" spans="1:22" ht="15">
      <c r="C2439" s="242" t="s">
        <v>1851</v>
      </c>
      <c r="D2439" s="269"/>
      <c r="E2439" s="269"/>
      <c r="F2439" s="269"/>
      <c r="G2439" s="269"/>
      <c r="H2439" s="268"/>
      <c r="I2439" s="242"/>
      <c r="J2439" s="268"/>
      <c r="K2439" s="269"/>
      <c r="L2439" s="148"/>
      <c r="M2439" s="148"/>
      <c r="N2439" s="148"/>
      <c r="O2439" s="148"/>
      <c r="P2439" s="239"/>
      <c r="Q2439" s="148"/>
      <c r="R2439" s="148"/>
    </row>
    <row r="2440" spans="1:22">
      <c r="C2440" s="4"/>
      <c r="D2440" s="269"/>
      <c r="E2440" s="269"/>
      <c r="F2440" s="269"/>
      <c r="G2440" s="269"/>
      <c r="H2440" s="268"/>
      <c r="I2440" s="268"/>
      <c r="J2440" s="268"/>
      <c r="K2440" s="269"/>
      <c r="L2440" s="148"/>
      <c r="M2440" s="148"/>
      <c r="N2440" s="148"/>
      <c r="O2440" s="148"/>
      <c r="Q2440" s="148"/>
      <c r="R2440" s="148"/>
    </row>
    <row r="2441" spans="1:22">
      <c r="C2441" s="4"/>
      <c r="D2441" s="269"/>
      <c r="E2441" s="269"/>
      <c r="F2441" s="269"/>
      <c r="G2441" s="269"/>
      <c r="H2441" s="268"/>
      <c r="I2441" s="268"/>
      <c r="J2441" s="268"/>
      <c r="K2441" s="269"/>
      <c r="L2441" s="148"/>
      <c r="M2441" s="148"/>
      <c r="N2441" s="148"/>
      <c r="O2441" s="148"/>
      <c r="Q2441" s="148"/>
      <c r="R2441" s="148"/>
    </row>
    <row r="2442" spans="1:22">
      <c r="C2442" s="4"/>
      <c r="D2442" s="269"/>
      <c r="E2442" s="269"/>
      <c r="F2442" s="269"/>
      <c r="G2442" s="269"/>
      <c r="H2442" s="268"/>
      <c r="I2442" s="268"/>
      <c r="J2442" s="268"/>
      <c r="K2442" s="269"/>
      <c r="L2442" s="148"/>
      <c r="M2442" s="148"/>
      <c r="N2442" s="148"/>
      <c r="O2442" s="148"/>
      <c r="Q2442" s="148"/>
      <c r="R2442" s="148"/>
    </row>
    <row r="2443" spans="1:22" ht="15">
      <c r="C2443" s="240" t="s">
        <v>1849</v>
      </c>
      <c r="D2443" s="269"/>
      <c r="E2443" s="269"/>
      <c r="F2443" s="269"/>
      <c r="G2443" s="269"/>
      <c r="H2443" s="268"/>
      <c r="I2443" s="288" t="s">
        <v>191</v>
      </c>
      <c r="J2443" s="268"/>
      <c r="K2443" s="269"/>
      <c r="L2443" s="148"/>
      <c r="M2443" s="148"/>
      <c r="N2443" s="148"/>
      <c r="O2443" s="148"/>
      <c r="P2443" s="240" t="s">
        <v>1848</v>
      </c>
      <c r="Q2443" s="148"/>
      <c r="R2443" s="148"/>
    </row>
    <row r="2444" spans="1:22" ht="15">
      <c r="C2444" s="241" t="s">
        <v>1850</v>
      </c>
      <c r="D2444" s="269"/>
      <c r="E2444" s="269"/>
      <c r="F2444" s="269"/>
      <c r="G2444" s="269"/>
      <c r="H2444" s="268"/>
      <c r="I2444" s="289" t="s">
        <v>192</v>
      </c>
      <c r="J2444" s="268"/>
      <c r="K2444" s="269"/>
      <c r="L2444" s="148"/>
      <c r="M2444" s="148"/>
      <c r="N2444" s="148"/>
      <c r="O2444" s="148"/>
      <c r="P2444" s="241" t="s">
        <v>195</v>
      </c>
      <c r="Q2444" s="148"/>
      <c r="R2444" s="148"/>
    </row>
    <row r="2445" spans="1:22">
      <c r="D2445" s="148"/>
      <c r="E2445" s="148"/>
      <c r="F2445" s="148"/>
      <c r="G2445" s="148"/>
      <c r="H2445" s="148"/>
      <c r="I2445" s="148"/>
      <c r="J2445" s="148"/>
      <c r="K2445" s="148"/>
      <c r="L2445" s="148"/>
      <c r="M2445" s="148"/>
      <c r="N2445" s="148"/>
      <c r="O2445" s="148"/>
      <c r="P2445" s="148"/>
      <c r="Q2445" s="148"/>
      <c r="R2445" s="148"/>
    </row>
    <row r="2446" spans="1:22">
      <c r="D2446" s="148"/>
      <c r="E2446" s="148"/>
      <c r="F2446" s="148"/>
      <c r="G2446" s="148"/>
      <c r="H2446" s="148"/>
      <c r="I2446" s="148"/>
      <c r="J2446" s="148"/>
      <c r="K2446" s="148"/>
      <c r="L2446" s="148"/>
      <c r="M2446" s="148"/>
      <c r="N2446" s="148"/>
      <c r="O2446" s="148"/>
      <c r="P2446" s="148"/>
      <c r="Q2446" s="148"/>
      <c r="R2446" s="148"/>
    </row>
    <row r="2447" spans="1:22">
      <c r="D2447" s="148"/>
      <c r="E2447" s="148"/>
      <c r="F2447" s="148"/>
      <c r="G2447" s="148"/>
      <c r="H2447" s="148"/>
      <c r="I2447" s="148"/>
      <c r="J2447" s="148"/>
      <c r="K2447" s="148"/>
      <c r="L2447" s="148"/>
      <c r="M2447" s="148"/>
      <c r="N2447" s="148"/>
      <c r="O2447" s="148"/>
      <c r="P2447" s="148"/>
      <c r="Q2447" s="148"/>
      <c r="R2447" s="148"/>
    </row>
    <row r="2448" spans="1:22">
      <c r="D2448" s="148"/>
      <c r="E2448" s="148"/>
      <c r="F2448" s="148"/>
      <c r="G2448" s="148"/>
      <c r="H2448" s="148"/>
      <c r="I2448" s="148"/>
      <c r="J2448" s="148"/>
      <c r="K2448" s="148"/>
      <c r="L2448" s="148"/>
      <c r="M2448" s="148"/>
      <c r="N2448" s="148"/>
      <c r="O2448" s="148"/>
      <c r="P2448" s="148"/>
      <c r="Q2448" s="148"/>
      <c r="R2448" s="148"/>
    </row>
    <row r="2449" spans="4:18">
      <c r="D2449" s="148"/>
      <c r="E2449" s="148"/>
      <c r="F2449" s="148"/>
      <c r="G2449" s="148"/>
      <c r="H2449" s="148"/>
      <c r="I2449" s="148"/>
      <c r="J2449" s="148"/>
      <c r="K2449" s="148"/>
      <c r="L2449" s="148"/>
      <c r="M2449" s="148"/>
      <c r="N2449" s="148"/>
      <c r="O2449" s="148"/>
      <c r="P2449" s="148"/>
      <c r="Q2449" s="148"/>
      <c r="R2449" s="148"/>
    </row>
    <row r="2450" spans="4:18">
      <c r="D2450" s="148"/>
      <c r="E2450" s="148"/>
      <c r="F2450" s="148"/>
      <c r="G2450" s="148"/>
      <c r="H2450" s="148"/>
      <c r="I2450" s="148"/>
      <c r="J2450" s="148"/>
      <c r="K2450" s="148"/>
      <c r="L2450" s="148"/>
      <c r="M2450" s="148"/>
      <c r="N2450" s="148"/>
      <c r="O2450" s="148"/>
      <c r="P2450" s="148"/>
      <c r="Q2450" s="148"/>
      <c r="R2450" s="148"/>
    </row>
    <row r="2451" spans="4:18">
      <c r="D2451" s="148"/>
      <c r="E2451" s="148"/>
      <c r="F2451" s="148"/>
      <c r="G2451" s="148"/>
      <c r="H2451" s="148"/>
      <c r="I2451" s="148"/>
      <c r="J2451" s="148"/>
      <c r="K2451" s="148"/>
      <c r="L2451" s="148"/>
      <c r="M2451" s="148"/>
      <c r="N2451" s="148"/>
      <c r="O2451" s="148"/>
      <c r="P2451" s="148"/>
      <c r="Q2451" s="148"/>
      <c r="R2451" s="148"/>
    </row>
    <row r="2452" spans="4:18">
      <c r="D2452" s="148"/>
      <c r="E2452" s="148"/>
      <c r="F2452" s="148"/>
      <c r="G2452" s="148"/>
      <c r="H2452" s="148"/>
      <c r="I2452" s="148"/>
      <c r="J2452" s="148"/>
      <c r="K2452" s="148"/>
      <c r="L2452" s="148"/>
      <c r="M2452" s="148"/>
      <c r="N2452" s="148"/>
      <c r="O2452" s="148"/>
      <c r="P2452" s="148"/>
      <c r="Q2452" s="148"/>
      <c r="R2452" s="148"/>
    </row>
    <row r="2453" spans="4:18">
      <c r="D2453" s="148"/>
      <c r="E2453" s="148"/>
      <c r="F2453" s="148"/>
      <c r="G2453" s="148"/>
      <c r="H2453" s="148"/>
      <c r="I2453" s="148"/>
      <c r="J2453" s="148"/>
      <c r="K2453" s="148"/>
      <c r="L2453" s="148"/>
      <c r="M2453" s="148"/>
      <c r="N2453" s="148"/>
      <c r="O2453" s="148"/>
      <c r="P2453" s="148"/>
      <c r="Q2453" s="148"/>
      <c r="R2453" s="148"/>
    </row>
    <row r="2454" spans="4:18">
      <c r="D2454" s="148"/>
      <c r="E2454" s="148"/>
      <c r="F2454" s="148"/>
      <c r="G2454" s="148"/>
      <c r="H2454" s="148"/>
      <c r="I2454" s="148"/>
      <c r="J2454" s="148"/>
      <c r="K2454" s="148"/>
      <c r="L2454" s="148"/>
      <c r="M2454" s="148"/>
      <c r="N2454" s="148"/>
      <c r="O2454" s="148"/>
      <c r="P2454" s="148"/>
      <c r="Q2454" s="148"/>
      <c r="R2454" s="148"/>
    </row>
    <row r="2455" spans="4:18">
      <c r="D2455" s="148"/>
      <c r="E2455" s="148"/>
      <c r="F2455" s="148"/>
      <c r="G2455" s="148"/>
      <c r="H2455" s="148"/>
      <c r="I2455" s="148"/>
      <c r="J2455" s="148"/>
      <c r="K2455" s="148"/>
      <c r="L2455" s="148"/>
      <c r="M2455" s="148"/>
      <c r="N2455" s="148"/>
      <c r="O2455" s="148"/>
      <c r="P2455" s="148"/>
      <c r="Q2455" s="148"/>
      <c r="R2455" s="148"/>
    </row>
    <row r="2456" spans="4:18">
      <c r="D2456" s="148"/>
      <c r="E2456" s="148"/>
      <c r="F2456" s="148"/>
      <c r="G2456" s="148"/>
      <c r="H2456" s="148"/>
      <c r="I2456" s="148"/>
      <c r="J2456" s="148"/>
      <c r="K2456" s="148"/>
      <c r="L2456" s="148"/>
      <c r="M2456" s="148"/>
      <c r="N2456" s="148"/>
      <c r="O2456" s="148"/>
      <c r="P2456" s="148"/>
      <c r="Q2456" s="148"/>
      <c r="R2456" s="148"/>
    </row>
    <row r="2457" spans="4:18">
      <c r="D2457" s="148"/>
      <c r="E2457" s="148"/>
      <c r="F2457" s="148"/>
      <c r="G2457" s="148"/>
      <c r="H2457" s="148"/>
      <c r="I2457" s="148"/>
      <c r="J2457" s="148"/>
      <c r="K2457" s="148"/>
      <c r="L2457" s="148"/>
      <c r="M2457" s="148"/>
      <c r="N2457" s="148"/>
      <c r="O2457" s="148"/>
      <c r="P2457" s="148"/>
      <c r="Q2457" s="148"/>
      <c r="R2457" s="148"/>
    </row>
    <row r="2458" spans="4:18">
      <c r="D2458" s="148"/>
      <c r="E2458" s="148"/>
      <c r="F2458" s="148"/>
      <c r="G2458" s="148"/>
      <c r="H2458" s="148"/>
      <c r="I2458" s="148"/>
      <c r="J2458" s="148"/>
      <c r="K2458" s="148"/>
      <c r="L2458" s="148"/>
      <c r="M2458" s="148"/>
      <c r="N2458" s="148"/>
      <c r="O2458" s="148"/>
      <c r="P2458" s="148"/>
      <c r="Q2458" s="148"/>
      <c r="R2458" s="148"/>
    </row>
    <row r="2459" spans="4:18">
      <c r="D2459" s="148"/>
      <c r="E2459" s="148"/>
      <c r="F2459" s="148"/>
      <c r="G2459" s="148"/>
      <c r="H2459" s="148"/>
      <c r="I2459" s="148"/>
      <c r="J2459" s="148"/>
      <c r="K2459" s="148"/>
      <c r="L2459" s="148"/>
      <c r="M2459" s="148"/>
      <c r="N2459" s="148"/>
      <c r="O2459" s="148"/>
      <c r="P2459" s="148"/>
      <c r="Q2459" s="148"/>
      <c r="R2459" s="148"/>
    </row>
    <row r="2460" spans="4:18">
      <c r="D2460" s="148"/>
      <c r="E2460" s="148"/>
      <c r="F2460" s="148"/>
      <c r="G2460" s="148"/>
      <c r="H2460" s="148"/>
      <c r="I2460" s="148"/>
      <c r="J2460" s="148"/>
      <c r="K2460" s="148"/>
      <c r="L2460" s="148"/>
      <c r="M2460" s="148"/>
      <c r="N2460" s="148"/>
      <c r="O2460" s="148"/>
      <c r="P2460" s="148"/>
      <c r="Q2460" s="148"/>
      <c r="R2460" s="148"/>
    </row>
    <row r="2461" spans="4:18">
      <c r="D2461" s="148"/>
      <c r="E2461" s="148"/>
      <c r="F2461" s="148"/>
      <c r="G2461" s="148"/>
      <c r="H2461" s="148"/>
      <c r="I2461" s="148"/>
      <c r="J2461" s="148"/>
      <c r="K2461" s="148"/>
      <c r="L2461" s="148"/>
      <c r="M2461" s="148"/>
      <c r="N2461" s="148"/>
      <c r="O2461" s="148"/>
      <c r="P2461" s="148"/>
      <c r="Q2461" s="148"/>
      <c r="R2461" s="148"/>
    </row>
    <row r="2462" spans="4:18">
      <c r="D2462" s="148"/>
      <c r="E2462" s="148"/>
      <c r="F2462" s="148"/>
      <c r="G2462" s="148"/>
      <c r="H2462" s="148"/>
      <c r="I2462" s="148"/>
      <c r="J2462" s="148"/>
      <c r="K2462" s="148"/>
      <c r="L2462" s="148"/>
      <c r="M2462" s="148"/>
      <c r="N2462" s="148"/>
      <c r="O2462" s="148"/>
      <c r="P2462" s="148"/>
      <c r="Q2462" s="148"/>
      <c r="R2462" s="148"/>
    </row>
    <row r="2463" spans="4:18">
      <c r="D2463" s="148"/>
      <c r="E2463" s="148"/>
      <c r="F2463" s="148"/>
      <c r="G2463" s="148"/>
      <c r="H2463" s="148"/>
      <c r="I2463" s="148"/>
      <c r="J2463" s="148"/>
      <c r="K2463" s="148"/>
      <c r="L2463" s="148"/>
      <c r="M2463" s="148"/>
      <c r="N2463" s="148"/>
      <c r="O2463" s="148"/>
      <c r="P2463" s="148"/>
      <c r="Q2463" s="148"/>
      <c r="R2463" s="148"/>
    </row>
    <row r="2464" spans="4:18">
      <c r="D2464" s="148"/>
      <c r="E2464" s="148"/>
      <c r="F2464" s="148"/>
      <c r="G2464" s="148"/>
      <c r="H2464" s="148"/>
      <c r="I2464" s="148"/>
      <c r="J2464" s="148"/>
      <c r="K2464" s="148"/>
      <c r="L2464" s="148"/>
      <c r="M2464" s="148"/>
      <c r="N2464" s="148"/>
      <c r="O2464" s="148"/>
      <c r="P2464" s="148"/>
      <c r="Q2464" s="148"/>
      <c r="R2464" s="148"/>
    </row>
  </sheetData>
  <mergeCells count="1073">
    <mergeCell ref="A2308:A2316"/>
    <mergeCell ref="U2308:U2316"/>
    <mergeCell ref="V2308:V2316"/>
    <mergeCell ref="A2290:A2298"/>
    <mergeCell ref="U2290:U2298"/>
    <mergeCell ref="V2290:V2298"/>
    <mergeCell ref="A2299:A2307"/>
    <mergeCell ref="U2299:U2307"/>
    <mergeCell ref="V2299:V2307"/>
    <mergeCell ref="A2272:A2280"/>
    <mergeCell ref="U2272:U2280"/>
    <mergeCell ref="V2272:V2280"/>
    <mergeCell ref="A2281:A2289"/>
    <mergeCell ref="U2281:U2289"/>
    <mergeCell ref="V2281:V2289"/>
    <mergeCell ref="V2416:V2424"/>
    <mergeCell ref="A2317:A2325"/>
    <mergeCell ref="U2317:U2325"/>
    <mergeCell ref="V2317:V2325"/>
    <mergeCell ref="A2326:A2334"/>
    <mergeCell ref="U2326:U2334"/>
    <mergeCell ref="V2326:V2334"/>
    <mergeCell ref="A2335:A2343"/>
    <mergeCell ref="U2335:U2343"/>
    <mergeCell ref="V2335:V2343"/>
    <mergeCell ref="A2344:A2352"/>
    <mergeCell ref="U2344:U2352"/>
    <mergeCell ref="V2344:V2352"/>
    <mergeCell ref="A2353:A2361"/>
    <mergeCell ref="U2353:U2361"/>
    <mergeCell ref="V2353:V2361"/>
    <mergeCell ref="A2362:A2370"/>
    <mergeCell ref="A2254:A2262"/>
    <mergeCell ref="U2254:U2262"/>
    <mergeCell ref="V2254:V2262"/>
    <mergeCell ref="A2263:A2271"/>
    <mergeCell ref="U2263:U2271"/>
    <mergeCell ref="V2263:V2271"/>
    <mergeCell ref="A2236:A2244"/>
    <mergeCell ref="U2236:U2244"/>
    <mergeCell ref="V2236:V2244"/>
    <mergeCell ref="A2245:A2253"/>
    <mergeCell ref="U2245:U2253"/>
    <mergeCell ref="V2245:V2253"/>
    <mergeCell ref="A2218:A2226"/>
    <mergeCell ref="U2218:U2226"/>
    <mergeCell ref="V2218:V2226"/>
    <mergeCell ref="A2227:A2235"/>
    <mergeCell ref="U2227:U2235"/>
    <mergeCell ref="V2227:V2235"/>
    <mergeCell ref="A2200:A2208"/>
    <mergeCell ref="U2200:U2208"/>
    <mergeCell ref="V2200:V2208"/>
    <mergeCell ref="A2209:A2217"/>
    <mergeCell ref="U2209:U2217"/>
    <mergeCell ref="V2209:V2217"/>
    <mergeCell ref="A2191:A2199"/>
    <mergeCell ref="U2191:U2199"/>
    <mergeCell ref="V2191:V2199"/>
    <mergeCell ref="A2164:A2172"/>
    <mergeCell ref="U2164:U2172"/>
    <mergeCell ref="V2164:V2172"/>
    <mergeCell ref="A2173:A2181"/>
    <mergeCell ref="U2173:U2181"/>
    <mergeCell ref="V2173:V2181"/>
    <mergeCell ref="V2146:V2154"/>
    <mergeCell ref="B2148:B2149"/>
    <mergeCell ref="A2182:A2190"/>
    <mergeCell ref="U2182:U2190"/>
    <mergeCell ref="V2182:V2190"/>
    <mergeCell ref="A1:V1"/>
    <mergeCell ref="A2:V2"/>
    <mergeCell ref="V2137:V2145"/>
    <mergeCell ref="B2139:B2140"/>
    <mergeCell ref="A2110:A2118"/>
    <mergeCell ref="U2110:U2118"/>
    <mergeCell ref="A2128:A2136"/>
    <mergeCell ref="U2128:U2136"/>
    <mergeCell ref="A2137:A2145"/>
    <mergeCell ref="U2137:U2145"/>
    <mergeCell ref="A2146:A2154"/>
    <mergeCell ref="U2146:U2154"/>
    <mergeCell ref="A2155:A2163"/>
    <mergeCell ref="U2155:U2163"/>
    <mergeCell ref="B2112:B2113"/>
    <mergeCell ref="A2101:A2109"/>
    <mergeCell ref="V2128:V2136"/>
    <mergeCell ref="B2130:B2131"/>
    <mergeCell ref="V2047:V2055"/>
    <mergeCell ref="B2049:B2050"/>
    <mergeCell ref="A2056:A2064"/>
    <mergeCell ref="U2101:U2109"/>
    <mergeCell ref="V2101:V2109"/>
    <mergeCell ref="B2103:B2104"/>
    <mergeCell ref="U2092:U2100"/>
    <mergeCell ref="V2092:V2100"/>
    <mergeCell ref="B2094:B2095"/>
    <mergeCell ref="V2110:V2118"/>
    <mergeCell ref="V2155:V2163"/>
    <mergeCell ref="B2157:B2158"/>
    <mergeCell ref="A2083:A2091"/>
    <mergeCell ref="U2083:U2091"/>
    <mergeCell ref="V2083:V2091"/>
    <mergeCell ref="B2085:B2086"/>
    <mergeCell ref="V2074:V2082"/>
    <mergeCell ref="B2076:B2077"/>
    <mergeCell ref="A2119:A2127"/>
    <mergeCell ref="U2119:U2127"/>
    <mergeCell ref="V2119:V2127"/>
    <mergeCell ref="B2121:B2122"/>
    <mergeCell ref="V2029:V2037"/>
    <mergeCell ref="B2031:B2032"/>
    <mergeCell ref="A2038:A2046"/>
    <mergeCell ref="U2038:U2046"/>
    <mergeCell ref="V2038:V2046"/>
    <mergeCell ref="B2040:B2041"/>
    <mergeCell ref="A2011:A2019"/>
    <mergeCell ref="U2011:U2019"/>
    <mergeCell ref="A2092:A2100"/>
    <mergeCell ref="A2029:A2037"/>
    <mergeCell ref="U2029:U2037"/>
    <mergeCell ref="A2065:A2073"/>
    <mergeCell ref="U2065:U2073"/>
    <mergeCell ref="U2056:U2064"/>
    <mergeCell ref="A2047:A2055"/>
    <mergeCell ref="U2047:U2055"/>
    <mergeCell ref="A2020:A2028"/>
    <mergeCell ref="U2020:U2028"/>
    <mergeCell ref="V2020:V2028"/>
    <mergeCell ref="B2022:B2023"/>
    <mergeCell ref="A2074:A2082"/>
    <mergeCell ref="U2074:U2082"/>
    <mergeCell ref="V2056:V2064"/>
    <mergeCell ref="B2058:B2059"/>
    <mergeCell ref="V2065:V2073"/>
    <mergeCell ref="B2067:B2068"/>
    <mergeCell ref="V2002:V2010"/>
    <mergeCell ref="B2004:B2005"/>
    <mergeCell ref="V2011:V2019"/>
    <mergeCell ref="B2013:B2014"/>
    <mergeCell ref="A2002:A2010"/>
    <mergeCell ref="U2002:U2010"/>
    <mergeCell ref="V1984:V1992"/>
    <mergeCell ref="B1986:B1987"/>
    <mergeCell ref="A1993:A2001"/>
    <mergeCell ref="U1993:U2001"/>
    <mergeCell ref="V1993:V2001"/>
    <mergeCell ref="B1995:B1996"/>
    <mergeCell ref="A1984:A1992"/>
    <mergeCell ref="U1984:U1992"/>
    <mergeCell ref="A1975:A1983"/>
    <mergeCell ref="U1975:U1983"/>
    <mergeCell ref="V1975:V1983"/>
    <mergeCell ref="B1977:B1978"/>
    <mergeCell ref="A1966:A1974"/>
    <mergeCell ref="U1966:U1974"/>
    <mergeCell ref="V1966:V1974"/>
    <mergeCell ref="B1968:B1969"/>
    <mergeCell ref="A1957:A1965"/>
    <mergeCell ref="U1957:U1965"/>
    <mergeCell ref="V1957:V1965"/>
    <mergeCell ref="B1959:B1960"/>
    <mergeCell ref="A1948:A1956"/>
    <mergeCell ref="U1948:U1956"/>
    <mergeCell ref="V1948:V1956"/>
    <mergeCell ref="B1950:B1951"/>
    <mergeCell ref="A1939:A1947"/>
    <mergeCell ref="U1939:U1947"/>
    <mergeCell ref="V1939:V1947"/>
    <mergeCell ref="B1941:B1942"/>
    <mergeCell ref="A1930:A1938"/>
    <mergeCell ref="U1930:U1938"/>
    <mergeCell ref="V1930:V1938"/>
    <mergeCell ref="B1932:B1933"/>
    <mergeCell ref="A1921:A1929"/>
    <mergeCell ref="U1921:U1929"/>
    <mergeCell ref="V1921:V1929"/>
    <mergeCell ref="B1923:B1924"/>
    <mergeCell ref="A1912:A1920"/>
    <mergeCell ref="U1912:U1920"/>
    <mergeCell ref="V1912:V1920"/>
    <mergeCell ref="B1914:B1915"/>
    <mergeCell ref="A1903:A1911"/>
    <mergeCell ref="U1903:U1911"/>
    <mergeCell ref="V1903:V1911"/>
    <mergeCell ref="B1905:B1906"/>
    <mergeCell ref="A1894:A1902"/>
    <mergeCell ref="U1894:U1902"/>
    <mergeCell ref="V1894:V1902"/>
    <mergeCell ref="B1896:B1897"/>
    <mergeCell ref="A1885:A1893"/>
    <mergeCell ref="U1885:U1893"/>
    <mergeCell ref="V1885:V1893"/>
    <mergeCell ref="B1887:B1888"/>
    <mergeCell ref="A1876:A1884"/>
    <mergeCell ref="U1876:U1884"/>
    <mergeCell ref="V1876:V1884"/>
    <mergeCell ref="B1878:B1879"/>
    <mergeCell ref="A1867:A1875"/>
    <mergeCell ref="U1867:U1875"/>
    <mergeCell ref="V1867:V1875"/>
    <mergeCell ref="B1869:B1870"/>
    <mergeCell ref="A1858:A1866"/>
    <mergeCell ref="U1858:U1866"/>
    <mergeCell ref="V1858:V1866"/>
    <mergeCell ref="B1860:B1861"/>
    <mergeCell ref="A1849:A1857"/>
    <mergeCell ref="U1849:U1857"/>
    <mergeCell ref="V1849:V1857"/>
    <mergeCell ref="B1851:B1852"/>
    <mergeCell ref="A1840:A1848"/>
    <mergeCell ref="U1840:U1848"/>
    <mergeCell ref="V1840:V1848"/>
    <mergeCell ref="B1842:B1843"/>
    <mergeCell ref="A1552:A1560"/>
    <mergeCell ref="A1831:A1839"/>
    <mergeCell ref="U1831:U1839"/>
    <mergeCell ref="V1831:V1839"/>
    <mergeCell ref="B1833:B1834"/>
    <mergeCell ref="A1813:A1821"/>
    <mergeCell ref="U1813:U1821"/>
    <mergeCell ref="V1813:V1821"/>
    <mergeCell ref="B1815:B1816"/>
    <mergeCell ref="A1822:A1830"/>
    <mergeCell ref="B1824:B1825"/>
    <mergeCell ref="U1552:U1560"/>
    <mergeCell ref="V1552:V1560"/>
    <mergeCell ref="B1554:B1555"/>
    <mergeCell ref="V1651:V1659"/>
    <mergeCell ref="B1653:B1654"/>
    <mergeCell ref="V1660:V1668"/>
    <mergeCell ref="V1759:V1767"/>
    <mergeCell ref="U1822:U1830"/>
    <mergeCell ref="V1822:V1830"/>
    <mergeCell ref="A1579:A1587"/>
    <mergeCell ref="U1579:U1587"/>
    <mergeCell ref="V1579:V1587"/>
    <mergeCell ref="B1581:B1582"/>
    <mergeCell ref="V1570:V1578"/>
    <mergeCell ref="B1572:B1573"/>
    <mergeCell ref="A1570:A1578"/>
    <mergeCell ref="U1570:U1578"/>
    <mergeCell ref="A1561:A1569"/>
    <mergeCell ref="U1561:U1569"/>
    <mergeCell ref="V1561:V1569"/>
    <mergeCell ref="B1563:B1564"/>
    <mergeCell ref="A1534:A1542"/>
    <mergeCell ref="U1534:U1542"/>
    <mergeCell ref="V1534:V1542"/>
    <mergeCell ref="B1536:B1537"/>
    <mergeCell ref="A1543:A1551"/>
    <mergeCell ref="U1543:U1551"/>
    <mergeCell ref="V1543:V1551"/>
    <mergeCell ref="B1545:B1546"/>
    <mergeCell ref="U1525:U1533"/>
    <mergeCell ref="V1525:V1533"/>
    <mergeCell ref="B1527:B1528"/>
    <mergeCell ref="A1516:A1524"/>
    <mergeCell ref="U1516:U1524"/>
    <mergeCell ref="V1516:V1524"/>
    <mergeCell ref="B1518:B1519"/>
    <mergeCell ref="A1525:A1533"/>
    <mergeCell ref="A1507:A1515"/>
    <mergeCell ref="U1507:U1515"/>
    <mergeCell ref="V1507:V1515"/>
    <mergeCell ref="B1509:B1510"/>
    <mergeCell ref="A1498:A1506"/>
    <mergeCell ref="U1498:U1506"/>
    <mergeCell ref="V1498:V1506"/>
    <mergeCell ref="B1500:B1501"/>
    <mergeCell ref="A1489:A1497"/>
    <mergeCell ref="U1489:U1497"/>
    <mergeCell ref="V1489:V1497"/>
    <mergeCell ref="B1491:B1492"/>
    <mergeCell ref="A1480:A1488"/>
    <mergeCell ref="U1480:U1488"/>
    <mergeCell ref="V1480:V1488"/>
    <mergeCell ref="B1482:B1483"/>
    <mergeCell ref="A1471:A1479"/>
    <mergeCell ref="U1471:U1479"/>
    <mergeCell ref="V1471:V1479"/>
    <mergeCell ref="B1473:B1474"/>
    <mergeCell ref="A1462:A1470"/>
    <mergeCell ref="U1462:U1470"/>
    <mergeCell ref="V1462:V1470"/>
    <mergeCell ref="B1464:B1465"/>
    <mergeCell ref="A1453:A1461"/>
    <mergeCell ref="U1453:U1461"/>
    <mergeCell ref="V1453:V1461"/>
    <mergeCell ref="B1455:B1456"/>
    <mergeCell ref="A1444:A1452"/>
    <mergeCell ref="U1444:U1452"/>
    <mergeCell ref="V1444:V1452"/>
    <mergeCell ref="B1446:B1447"/>
    <mergeCell ref="A1435:A1443"/>
    <mergeCell ref="U1435:U1443"/>
    <mergeCell ref="V1435:V1443"/>
    <mergeCell ref="B1437:B1438"/>
    <mergeCell ref="A1426:A1434"/>
    <mergeCell ref="U1426:U1434"/>
    <mergeCell ref="V1426:V1434"/>
    <mergeCell ref="B1428:B1429"/>
    <mergeCell ref="A1417:A1425"/>
    <mergeCell ref="U1417:U1425"/>
    <mergeCell ref="V1417:V1425"/>
    <mergeCell ref="B1419:B1420"/>
    <mergeCell ref="A1408:A1416"/>
    <mergeCell ref="U1408:U1416"/>
    <mergeCell ref="V1408:V1416"/>
    <mergeCell ref="B1410:B1411"/>
    <mergeCell ref="A1399:A1407"/>
    <mergeCell ref="U1399:U1407"/>
    <mergeCell ref="V1399:V1407"/>
    <mergeCell ref="B1401:B1402"/>
    <mergeCell ref="A1390:A1398"/>
    <mergeCell ref="U1390:U1398"/>
    <mergeCell ref="V1390:V1398"/>
    <mergeCell ref="B1392:B1393"/>
    <mergeCell ref="A1381:A1389"/>
    <mergeCell ref="U1381:U1389"/>
    <mergeCell ref="V1381:V1389"/>
    <mergeCell ref="B1383:B1384"/>
    <mergeCell ref="A1372:A1380"/>
    <mergeCell ref="U1372:U1380"/>
    <mergeCell ref="V1372:V1380"/>
    <mergeCell ref="B1374:B1375"/>
    <mergeCell ref="A1363:A1371"/>
    <mergeCell ref="U1363:U1371"/>
    <mergeCell ref="V1363:V1371"/>
    <mergeCell ref="B1365:B1366"/>
    <mergeCell ref="A1354:A1362"/>
    <mergeCell ref="U1354:U1362"/>
    <mergeCell ref="V1354:V1362"/>
    <mergeCell ref="B1356:B1357"/>
    <mergeCell ref="A1345:A1353"/>
    <mergeCell ref="U1345:U1353"/>
    <mergeCell ref="V1345:V1353"/>
    <mergeCell ref="B1347:B1348"/>
    <mergeCell ref="A1336:A1344"/>
    <mergeCell ref="U1336:U1344"/>
    <mergeCell ref="V1336:V1344"/>
    <mergeCell ref="B1338:B1339"/>
    <mergeCell ref="A1327:A1335"/>
    <mergeCell ref="U1327:U1335"/>
    <mergeCell ref="V1327:V1335"/>
    <mergeCell ref="B1329:B1330"/>
    <mergeCell ref="A1318:A1326"/>
    <mergeCell ref="U1318:U1326"/>
    <mergeCell ref="V1318:V1326"/>
    <mergeCell ref="B1320:B1321"/>
    <mergeCell ref="A1309:A1317"/>
    <mergeCell ref="U1309:U1317"/>
    <mergeCell ref="V1309:V1317"/>
    <mergeCell ref="B1311:B1312"/>
    <mergeCell ref="A1300:A1308"/>
    <mergeCell ref="U1300:U1308"/>
    <mergeCell ref="V1300:V1308"/>
    <mergeCell ref="B1302:B1303"/>
    <mergeCell ref="A1291:A1299"/>
    <mergeCell ref="U1291:U1299"/>
    <mergeCell ref="V1291:V1299"/>
    <mergeCell ref="B1293:B1294"/>
    <mergeCell ref="A1282:A1290"/>
    <mergeCell ref="U1282:U1290"/>
    <mergeCell ref="V1282:V1290"/>
    <mergeCell ref="B1284:B1285"/>
    <mergeCell ref="A1273:A1281"/>
    <mergeCell ref="U1273:U1281"/>
    <mergeCell ref="V1273:V1281"/>
    <mergeCell ref="B1275:B1276"/>
    <mergeCell ref="A1264:A1272"/>
    <mergeCell ref="U1264:U1272"/>
    <mergeCell ref="V1264:V1272"/>
    <mergeCell ref="B1266:B1267"/>
    <mergeCell ref="A1255:A1263"/>
    <mergeCell ref="U1255:U1263"/>
    <mergeCell ref="V1255:V1263"/>
    <mergeCell ref="B1257:B1258"/>
    <mergeCell ref="A1246:A1254"/>
    <mergeCell ref="U1246:U1254"/>
    <mergeCell ref="V1246:V1254"/>
    <mergeCell ref="B1248:B1249"/>
    <mergeCell ref="A1237:A1245"/>
    <mergeCell ref="U1237:U1245"/>
    <mergeCell ref="V1237:V1245"/>
    <mergeCell ref="B1239:B1240"/>
    <mergeCell ref="A1228:A1236"/>
    <mergeCell ref="U1228:U1236"/>
    <mergeCell ref="V1228:V1236"/>
    <mergeCell ref="B1230:B1231"/>
    <mergeCell ref="A1219:A1227"/>
    <mergeCell ref="U1219:U1227"/>
    <mergeCell ref="V1219:V1227"/>
    <mergeCell ref="B1221:B1222"/>
    <mergeCell ref="A1210:A1218"/>
    <mergeCell ref="U1210:U1218"/>
    <mergeCell ref="V1210:V1218"/>
    <mergeCell ref="B1212:B1213"/>
    <mergeCell ref="A1201:A1209"/>
    <mergeCell ref="U1201:U1209"/>
    <mergeCell ref="V1201:V1209"/>
    <mergeCell ref="B1203:B1204"/>
    <mergeCell ref="A1192:A1200"/>
    <mergeCell ref="U1192:U1200"/>
    <mergeCell ref="V1192:V1200"/>
    <mergeCell ref="B1194:B1195"/>
    <mergeCell ref="A1183:A1191"/>
    <mergeCell ref="U1183:U1191"/>
    <mergeCell ref="V1183:V1191"/>
    <mergeCell ref="B1185:B1186"/>
    <mergeCell ref="A1174:A1182"/>
    <mergeCell ref="U1174:U1182"/>
    <mergeCell ref="V1174:V1182"/>
    <mergeCell ref="B1176:B1177"/>
    <mergeCell ref="A1165:A1173"/>
    <mergeCell ref="U1165:U1173"/>
    <mergeCell ref="V1165:V1173"/>
    <mergeCell ref="B1167:B1168"/>
    <mergeCell ref="A1156:A1164"/>
    <mergeCell ref="U1156:U1164"/>
    <mergeCell ref="V1156:V1164"/>
    <mergeCell ref="B1158:B1159"/>
    <mergeCell ref="A1147:A1155"/>
    <mergeCell ref="U1147:U1155"/>
    <mergeCell ref="V1147:V1155"/>
    <mergeCell ref="B1149:B1150"/>
    <mergeCell ref="A1138:A1146"/>
    <mergeCell ref="U1138:U1146"/>
    <mergeCell ref="V1138:V1146"/>
    <mergeCell ref="B1140:B1141"/>
    <mergeCell ref="A1129:A1137"/>
    <mergeCell ref="U1129:U1137"/>
    <mergeCell ref="V1129:V1137"/>
    <mergeCell ref="B1131:B1132"/>
    <mergeCell ref="A1120:A1128"/>
    <mergeCell ref="U1120:U1128"/>
    <mergeCell ref="V1120:V1128"/>
    <mergeCell ref="B1122:B1123"/>
    <mergeCell ref="A1111:A1119"/>
    <mergeCell ref="U1111:U1119"/>
    <mergeCell ref="V1111:V1119"/>
    <mergeCell ref="B1113:B1114"/>
    <mergeCell ref="A1102:A1110"/>
    <mergeCell ref="U1102:U1110"/>
    <mergeCell ref="V1102:V1110"/>
    <mergeCell ref="B1104:B1105"/>
    <mergeCell ref="A1093:A1101"/>
    <mergeCell ref="U1093:U1101"/>
    <mergeCell ref="V1093:V1101"/>
    <mergeCell ref="B1095:B1096"/>
    <mergeCell ref="A1084:A1092"/>
    <mergeCell ref="U1084:U1092"/>
    <mergeCell ref="V1084:V1092"/>
    <mergeCell ref="B1086:B1087"/>
    <mergeCell ref="A1075:A1083"/>
    <mergeCell ref="U1075:U1083"/>
    <mergeCell ref="V1075:V1083"/>
    <mergeCell ref="B1077:B1078"/>
    <mergeCell ref="A1066:A1074"/>
    <mergeCell ref="U1066:U1074"/>
    <mergeCell ref="V1066:V1074"/>
    <mergeCell ref="B1068:B1069"/>
    <mergeCell ref="A1057:A1065"/>
    <mergeCell ref="U1057:U1065"/>
    <mergeCell ref="V1057:V1065"/>
    <mergeCell ref="B1059:B1060"/>
    <mergeCell ref="A1048:A1056"/>
    <mergeCell ref="U1048:U1056"/>
    <mergeCell ref="V1048:V1056"/>
    <mergeCell ref="B1050:B1051"/>
    <mergeCell ref="A1039:A1047"/>
    <mergeCell ref="U1039:U1047"/>
    <mergeCell ref="V1039:V1047"/>
    <mergeCell ref="B1041:B1042"/>
    <mergeCell ref="A1030:A1038"/>
    <mergeCell ref="U1030:U1038"/>
    <mergeCell ref="V1030:V1038"/>
    <mergeCell ref="B1032:B1033"/>
    <mergeCell ref="A1021:A1029"/>
    <mergeCell ref="U1021:U1029"/>
    <mergeCell ref="V1021:V1029"/>
    <mergeCell ref="B1023:B1024"/>
    <mergeCell ref="A1012:A1020"/>
    <mergeCell ref="U1012:U1020"/>
    <mergeCell ref="V1012:V1020"/>
    <mergeCell ref="B1014:B1015"/>
    <mergeCell ref="A1003:A1011"/>
    <mergeCell ref="U1003:U1011"/>
    <mergeCell ref="V1003:V1011"/>
    <mergeCell ref="B1005:B1006"/>
    <mergeCell ref="A994:A1002"/>
    <mergeCell ref="U994:U1002"/>
    <mergeCell ref="V994:V1002"/>
    <mergeCell ref="B996:B997"/>
    <mergeCell ref="A985:A993"/>
    <mergeCell ref="U985:U993"/>
    <mergeCell ref="V985:V993"/>
    <mergeCell ref="B987:B988"/>
    <mergeCell ref="A976:A984"/>
    <mergeCell ref="U976:U984"/>
    <mergeCell ref="V976:V984"/>
    <mergeCell ref="B978:B979"/>
    <mergeCell ref="A967:A975"/>
    <mergeCell ref="U967:U975"/>
    <mergeCell ref="V967:V975"/>
    <mergeCell ref="B969:B970"/>
    <mergeCell ref="A958:A966"/>
    <mergeCell ref="U958:U966"/>
    <mergeCell ref="V958:V966"/>
    <mergeCell ref="B960:B961"/>
    <mergeCell ref="A949:A957"/>
    <mergeCell ref="U949:U957"/>
    <mergeCell ref="V949:V957"/>
    <mergeCell ref="B951:B952"/>
    <mergeCell ref="A940:A948"/>
    <mergeCell ref="U940:U948"/>
    <mergeCell ref="V940:V948"/>
    <mergeCell ref="B942:B943"/>
    <mergeCell ref="A931:A939"/>
    <mergeCell ref="U931:U939"/>
    <mergeCell ref="V931:V939"/>
    <mergeCell ref="B933:B934"/>
    <mergeCell ref="A922:A930"/>
    <mergeCell ref="U922:U930"/>
    <mergeCell ref="V922:V930"/>
    <mergeCell ref="B924:B925"/>
    <mergeCell ref="A913:A921"/>
    <mergeCell ref="U913:U921"/>
    <mergeCell ref="V913:V921"/>
    <mergeCell ref="B915:B916"/>
    <mergeCell ref="A904:A912"/>
    <mergeCell ref="U904:U912"/>
    <mergeCell ref="V904:V912"/>
    <mergeCell ref="B906:B907"/>
    <mergeCell ref="A895:A903"/>
    <mergeCell ref="U895:U903"/>
    <mergeCell ref="V895:V903"/>
    <mergeCell ref="B897:B898"/>
    <mergeCell ref="A886:A894"/>
    <mergeCell ref="U886:U894"/>
    <mergeCell ref="V886:V894"/>
    <mergeCell ref="B888:B889"/>
    <mergeCell ref="A877:A885"/>
    <mergeCell ref="U877:U885"/>
    <mergeCell ref="V877:V885"/>
    <mergeCell ref="B879:B880"/>
    <mergeCell ref="A868:A876"/>
    <mergeCell ref="U868:U876"/>
    <mergeCell ref="V868:V876"/>
    <mergeCell ref="B870:B871"/>
    <mergeCell ref="A859:A867"/>
    <mergeCell ref="U859:U867"/>
    <mergeCell ref="V859:V867"/>
    <mergeCell ref="B861:B862"/>
    <mergeCell ref="A850:A858"/>
    <mergeCell ref="U850:U858"/>
    <mergeCell ref="V850:V858"/>
    <mergeCell ref="B852:B853"/>
    <mergeCell ref="A841:A849"/>
    <mergeCell ref="U841:U849"/>
    <mergeCell ref="V841:V849"/>
    <mergeCell ref="B843:B844"/>
    <mergeCell ref="A832:A840"/>
    <mergeCell ref="U832:U840"/>
    <mergeCell ref="V832:V840"/>
    <mergeCell ref="B834:B835"/>
    <mergeCell ref="A823:A831"/>
    <mergeCell ref="U823:U831"/>
    <mergeCell ref="V823:V831"/>
    <mergeCell ref="B825:B826"/>
    <mergeCell ref="A814:A822"/>
    <mergeCell ref="U814:U822"/>
    <mergeCell ref="V814:V822"/>
    <mergeCell ref="B816:B817"/>
    <mergeCell ref="A805:A813"/>
    <mergeCell ref="U805:U813"/>
    <mergeCell ref="V805:V813"/>
    <mergeCell ref="B807:B808"/>
    <mergeCell ref="A796:A804"/>
    <mergeCell ref="U796:U804"/>
    <mergeCell ref="V796:V804"/>
    <mergeCell ref="B798:B799"/>
    <mergeCell ref="A787:A795"/>
    <mergeCell ref="U787:U795"/>
    <mergeCell ref="V787:V795"/>
    <mergeCell ref="B789:B790"/>
    <mergeCell ref="A778:A786"/>
    <mergeCell ref="U778:U786"/>
    <mergeCell ref="V778:V786"/>
    <mergeCell ref="B780:B781"/>
    <mergeCell ref="A769:A777"/>
    <mergeCell ref="U769:U777"/>
    <mergeCell ref="V769:V777"/>
    <mergeCell ref="B771:B772"/>
    <mergeCell ref="A760:A768"/>
    <mergeCell ref="U760:U768"/>
    <mergeCell ref="V760:V768"/>
    <mergeCell ref="B762:B763"/>
    <mergeCell ref="A751:A759"/>
    <mergeCell ref="U751:U759"/>
    <mergeCell ref="V751:V759"/>
    <mergeCell ref="B753:B754"/>
    <mergeCell ref="A742:A750"/>
    <mergeCell ref="U742:U750"/>
    <mergeCell ref="V742:V750"/>
    <mergeCell ref="B744:B745"/>
    <mergeCell ref="A733:A741"/>
    <mergeCell ref="U733:U741"/>
    <mergeCell ref="V733:V741"/>
    <mergeCell ref="B735:B736"/>
    <mergeCell ref="A724:A732"/>
    <mergeCell ref="U724:U732"/>
    <mergeCell ref="V724:V732"/>
    <mergeCell ref="B726:B727"/>
    <mergeCell ref="A715:A723"/>
    <mergeCell ref="U715:U723"/>
    <mergeCell ref="V715:V723"/>
    <mergeCell ref="B717:B718"/>
    <mergeCell ref="A706:A714"/>
    <mergeCell ref="U706:U714"/>
    <mergeCell ref="V706:V714"/>
    <mergeCell ref="B708:B709"/>
    <mergeCell ref="A697:A705"/>
    <mergeCell ref="U697:U705"/>
    <mergeCell ref="V697:V705"/>
    <mergeCell ref="B699:B700"/>
    <mergeCell ref="A688:A696"/>
    <mergeCell ref="U688:U696"/>
    <mergeCell ref="V688:V696"/>
    <mergeCell ref="B690:B691"/>
    <mergeCell ref="A679:A687"/>
    <mergeCell ref="U679:U687"/>
    <mergeCell ref="V679:V687"/>
    <mergeCell ref="B681:B682"/>
    <mergeCell ref="A670:A678"/>
    <mergeCell ref="U670:U678"/>
    <mergeCell ref="V670:V678"/>
    <mergeCell ref="B672:B673"/>
    <mergeCell ref="A661:A669"/>
    <mergeCell ref="U661:U669"/>
    <mergeCell ref="V661:V669"/>
    <mergeCell ref="B663:B664"/>
    <mergeCell ref="A652:A660"/>
    <mergeCell ref="U652:U660"/>
    <mergeCell ref="V652:V660"/>
    <mergeCell ref="B654:B655"/>
    <mergeCell ref="A643:A651"/>
    <mergeCell ref="U643:U651"/>
    <mergeCell ref="V643:V651"/>
    <mergeCell ref="B645:B646"/>
    <mergeCell ref="A634:A642"/>
    <mergeCell ref="U634:U642"/>
    <mergeCell ref="V634:V642"/>
    <mergeCell ref="B636:B637"/>
    <mergeCell ref="A625:A633"/>
    <mergeCell ref="U625:U633"/>
    <mergeCell ref="V625:V633"/>
    <mergeCell ref="B627:B628"/>
    <mergeCell ref="A616:A624"/>
    <mergeCell ref="U616:U624"/>
    <mergeCell ref="V616:V624"/>
    <mergeCell ref="B618:B619"/>
    <mergeCell ref="A607:A615"/>
    <mergeCell ref="U607:U615"/>
    <mergeCell ref="V607:V615"/>
    <mergeCell ref="B609:B610"/>
    <mergeCell ref="A598:A606"/>
    <mergeCell ref="U598:U606"/>
    <mergeCell ref="V598:V606"/>
    <mergeCell ref="B600:B601"/>
    <mergeCell ref="A589:A597"/>
    <mergeCell ref="U589:U597"/>
    <mergeCell ref="V589:V597"/>
    <mergeCell ref="B591:B592"/>
    <mergeCell ref="A580:A588"/>
    <mergeCell ref="U580:U588"/>
    <mergeCell ref="V580:V588"/>
    <mergeCell ref="B582:B583"/>
    <mergeCell ref="A571:A579"/>
    <mergeCell ref="U571:U579"/>
    <mergeCell ref="V571:V579"/>
    <mergeCell ref="B573:B574"/>
    <mergeCell ref="A562:A570"/>
    <mergeCell ref="U562:U570"/>
    <mergeCell ref="V562:V570"/>
    <mergeCell ref="B564:B565"/>
    <mergeCell ref="A553:A561"/>
    <mergeCell ref="U553:U561"/>
    <mergeCell ref="V553:V561"/>
    <mergeCell ref="B555:B556"/>
    <mergeCell ref="A544:A552"/>
    <mergeCell ref="U544:U552"/>
    <mergeCell ref="V544:V552"/>
    <mergeCell ref="B546:B547"/>
    <mergeCell ref="A535:A543"/>
    <mergeCell ref="U535:U543"/>
    <mergeCell ref="V535:V543"/>
    <mergeCell ref="B537:B538"/>
    <mergeCell ref="A526:A534"/>
    <mergeCell ref="U526:U534"/>
    <mergeCell ref="V526:V534"/>
    <mergeCell ref="B528:B529"/>
    <mergeCell ref="A517:A525"/>
    <mergeCell ref="U517:U525"/>
    <mergeCell ref="V517:V525"/>
    <mergeCell ref="B519:B520"/>
    <mergeCell ref="A508:A516"/>
    <mergeCell ref="U508:U516"/>
    <mergeCell ref="V508:V516"/>
    <mergeCell ref="B510:B511"/>
    <mergeCell ref="A499:A507"/>
    <mergeCell ref="U499:U507"/>
    <mergeCell ref="V499:V507"/>
    <mergeCell ref="B501:B502"/>
    <mergeCell ref="A490:A498"/>
    <mergeCell ref="U490:U498"/>
    <mergeCell ref="V490:V498"/>
    <mergeCell ref="B492:B493"/>
    <mergeCell ref="A481:A489"/>
    <mergeCell ref="U481:U489"/>
    <mergeCell ref="V481:V489"/>
    <mergeCell ref="B483:B484"/>
    <mergeCell ref="A472:A480"/>
    <mergeCell ref="U472:U480"/>
    <mergeCell ref="V472:V480"/>
    <mergeCell ref="B474:B475"/>
    <mergeCell ref="A463:A471"/>
    <mergeCell ref="U463:U471"/>
    <mergeCell ref="V463:V471"/>
    <mergeCell ref="B465:B466"/>
    <mergeCell ref="A454:A462"/>
    <mergeCell ref="U454:U462"/>
    <mergeCell ref="V454:V462"/>
    <mergeCell ref="B456:B457"/>
    <mergeCell ref="A445:A453"/>
    <mergeCell ref="U445:U453"/>
    <mergeCell ref="V445:V453"/>
    <mergeCell ref="B447:B448"/>
    <mergeCell ref="A436:A444"/>
    <mergeCell ref="U436:U444"/>
    <mergeCell ref="V436:V444"/>
    <mergeCell ref="B438:B439"/>
    <mergeCell ref="A427:A435"/>
    <mergeCell ref="U427:U435"/>
    <mergeCell ref="V427:V435"/>
    <mergeCell ref="B429:B430"/>
    <mergeCell ref="A256:A264"/>
    <mergeCell ref="B420:B421"/>
    <mergeCell ref="A409:A417"/>
    <mergeCell ref="U409:U417"/>
    <mergeCell ref="V409:V417"/>
    <mergeCell ref="B411:B412"/>
    <mergeCell ref="A400:A408"/>
    <mergeCell ref="U400:U408"/>
    <mergeCell ref="V400:V408"/>
    <mergeCell ref="B402:B403"/>
    <mergeCell ref="A391:A399"/>
    <mergeCell ref="U391:U399"/>
    <mergeCell ref="V391:V399"/>
    <mergeCell ref="B393:B394"/>
    <mergeCell ref="A382:A390"/>
    <mergeCell ref="U382:U390"/>
    <mergeCell ref="V382:V390"/>
    <mergeCell ref="B384:B385"/>
    <mergeCell ref="A373:A381"/>
    <mergeCell ref="U373:U381"/>
    <mergeCell ref="V373:V381"/>
    <mergeCell ref="B375:B376"/>
    <mergeCell ref="A364:A372"/>
    <mergeCell ref="U364:U372"/>
    <mergeCell ref="V364:V372"/>
    <mergeCell ref="B366:B367"/>
    <mergeCell ref="A355:A363"/>
    <mergeCell ref="A418:A426"/>
    <mergeCell ref="U418:U426"/>
    <mergeCell ref="V418:V426"/>
    <mergeCell ref="B258:B259"/>
    <mergeCell ref="U355:U363"/>
    <mergeCell ref="V355:V363"/>
    <mergeCell ref="B357:B358"/>
    <mergeCell ref="A346:A354"/>
    <mergeCell ref="U346:U354"/>
    <mergeCell ref="V346:V354"/>
    <mergeCell ref="B348:B349"/>
    <mergeCell ref="A337:A345"/>
    <mergeCell ref="U337:U345"/>
    <mergeCell ref="V337:V345"/>
    <mergeCell ref="B339:B340"/>
    <mergeCell ref="V247:V255"/>
    <mergeCell ref="B249:B250"/>
    <mergeCell ref="A229:A237"/>
    <mergeCell ref="U229:U237"/>
    <mergeCell ref="A238:A246"/>
    <mergeCell ref="A328:A336"/>
    <mergeCell ref="U328:U336"/>
    <mergeCell ref="V328:V336"/>
    <mergeCell ref="B330:B331"/>
    <mergeCell ref="V301:V309"/>
    <mergeCell ref="B303:B304"/>
    <mergeCell ref="V310:V318"/>
    <mergeCell ref="B312:B313"/>
    <mergeCell ref="U310:U318"/>
    <mergeCell ref="U301:U309"/>
    <mergeCell ref="A319:A327"/>
    <mergeCell ref="U319:U327"/>
    <mergeCell ref="V319:V327"/>
    <mergeCell ref="B321:B322"/>
    <mergeCell ref="A274:A282"/>
    <mergeCell ref="V292:V300"/>
    <mergeCell ref="V229:V237"/>
    <mergeCell ref="B168:B169"/>
    <mergeCell ref="A157:A165"/>
    <mergeCell ref="A103:A111"/>
    <mergeCell ref="U112:U120"/>
    <mergeCell ref="V112:V120"/>
    <mergeCell ref="B114:B115"/>
    <mergeCell ref="U121:U129"/>
    <mergeCell ref="V121:V129"/>
    <mergeCell ref="B123:B124"/>
    <mergeCell ref="U148:U156"/>
    <mergeCell ref="B132:B133"/>
    <mergeCell ref="V130:V138"/>
    <mergeCell ref="U175:U183"/>
    <mergeCell ref="A130:A138"/>
    <mergeCell ref="V157:V165"/>
    <mergeCell ref="B159:B160"/>
    <mergeCell ref="U193:U201"/>
    <mergeCell ref="U130:U138"/>
    <mergeCell ref="V148:V156"/>
    <mergeCell ref="B150:B151"/>
    <mergeCell ref="V139:V147"/>
    <mergeCell ref="B141:B142"/>
    <mergeCell ref="U157:U165"/>
    <mergeCell ref="A166:A174"/>
    <mergeCell ref="U166:U174"/>
    <mergeCell ref="U184:U192"/>
    <mergeCell ref="B186:B187"/>
    <mergeCell ref="A184:A192"/>
    <mergeCell ref="U274:U282"/>
    <mergeCell ref="V274:V282"/>
    <mergeCell ref="A67:A75"/>
    <mergeCell ref="P9:P11"/>
    <mergeCell ref="A8:A11"/>
    <mergeCell ref="B8:B9"/>
    <mergeCell ref="C8:C11"/>
    <mergeCell ref="A31:A39"/>
    <mergeCell ref="A49:A57"/>
    <mergeCell ref="J9:J11"/>
    <mergeCell ref="K9:K11"/>
    <mergeCell ref="L9:L11"/>
    <mergeCell ref="A220:A228"/>
    <mergeCell ref="A112:A120"/>
    <mergeCell ref="A58:A66"/>
    <mergeCell ref="A76:A84"/>
    <mergeCell ref="A121:A129"/>
    <mergeCell ref="A211:A219"/>
    <mergeCell ref="A94:A102"/>
    <mergeCell ref="A148:A156"/>
    <mergeCell ref="A139:A147"/>
    <mergeCell ref="U256:U264"/>
    <mergeCell ref="V166:V174"/>
    <mergeCell ref="V8:V11"/>
    <mergeCell ref="V184:V192"/>
    <mergeCell ref="N8:R8"/>
    <mergeCell ref="S8:S11"/>
    <mergeCell ref="T8:T11"/>
    <mergeCell ref="U8:U11"/>
    <mergeCell ref="Q9:Q11"/>
    <mergeCell ref="R9:R11"/>
    <mergeCell ref="O9:O11"/>
    <mergeCell ref="D8:I8"/>
    <mergeCell ref="H9:H11"/>
    <mergeCell ref="N9:N11"/>
    <mergeCell ref="F9:F11"/>
    <mergeCell ref="G9:G11"/>
    <mergeCell ref="D9:D11"/>
    <mergeCell ref="E9:E11"/>
    <mergeCell ref="U85:U93"/>
    <mergeCell ref="U76:U84"/>
    <mergeCell ref="V76:V84"/>
    <mergeCell ref="U139:U147"/>
    <mergeCell ref="B15:B16"/>
    <mergeCell ref="I9:I11"/>
    <mergeCell ref="V13:V21"/>
    <mergeCell ref="U94:U102"/>
    <mergeCell ref="V94:V102"/>
    <mergeCell ref="B96:B97"/>
    <mergeCell ref="M9:M11"/>
    <mergeCell ref="J8:M8"/>
    <mergeCell ref="A13:A21"/>
    <mergeCell ref="A22:A30"/>
    <mergeCell ref="U22:U30"/>
    <mergeCell ref="U31:U39"/>
    <mergeCell ref="B24:B25"/>
    <mergeCell ref="U13:U21"/>
    <mergeCell ref="A40:A48"/>
    <mergeCell ref="U40:U48"/>
    <mergeCell ref="V40:V48"/>
    <mergeCell ref="B42:B43"/>
    <mergeCell ref="U67:U75"/>
    <mergeCell ref="V67:V75"/>
    <mergeCell ref="B69:B70"/>
    <mergeCell ref="U58:U66"/>
    <mergeCell ref="B60:B61"/>
    <mergeCell ref="V58:V66"/>
    <mergeCell ref="B78:B79"/>
    <mergeCell ref="B33:B34"/>
    <mergeCell ref="A85:A93"/>
    <mergeCell ref="U49:U57"/>
    <mergeCell ref="V49:V57"/>
    <mergeCell ref="B51:B52"/>
    <mergeCell ref="V31:V39"/>
    <mergeCell ref="V22:V30"/>
    <mergeCell ref="V85:V93"/>
    <mergeCell ref="B87:B88"/>
    <mergeCell ref="U103:U111"/>
    <mergeCell ref="V103:V111"/>
    <mergeCell ref="B105:B106"/>
    <mergeCell ref="A1597:A1605"/>
    <mergeCell ref="U1597:U1605"/>
    <mergeCell ref="V1597:V1605"/>
    <mergeCell ref="B1599:B1600"/>
    <mergeCell ref="A1588:A1596"/>
    <mergeCell ref="U1588:U1596"/>
    <mergeCell ref="V1588:V1596"/>
    <mergeCell ref="B1590:B1591"/>
    <mergeCell ref="V220:V228"/>
    <mergeCell ref="B222:B223"/>
    <mergeCell ref="V175:V183"/>
    <mergeCell ref="B177:B178"/>
    <mergeCell ref="V202:V210"/>
    <mergeCell ref="U211:U219"/>
    <mergeCell ref="V211:V219"/>
    <mergeCell ref="B213:B214"/>
    <mergeCell ref="A175:A183"/>
    <mergeCell ref="A202:A210"/>
    <mergeCell ref="B204:B205"/>
    <mergeCell ref="A193:A201"/>
    <mergeCell ref="U202:U210"/>
    <mergeCell ref="U220:U228"/>
    <mergeCell ref="V193:V201"/>
    <mergeCell ref="B195:B196"/>
    <mergeCell ref="V256:V264"/>
    <mergeCell ref="V238:V246"/>
    <mergeCell ref="B267:B268"/>
    <mergeCell ref="B240:B241"/>
    <mergeCell ref="U238:U246"/>
    <mergeCell ref="B231:B232"/>
    <mergeCell ref="A247:A255"/>
    <mergeCell ref="U247:U255"/>
    <mergeCell ref="A1615:A1623"/>
    <mergeCell ref="U1615:U1623"/>
    <mergeCell ref="V1615:V1623"/>
    <mergeCell ref="B1617:B1618"/>
    <mergeCell ref="A1606:A1614"/>
    <mergeCell ref="U1606:U1614"/>
    <mergeCell ref="V1606:V1614"/>
    <mergeCell ref="B1608:B1609"/>
    <mergeCell ref="A265:A273"/>
    <mergeCell ref="V283:V291"/>
    <mergeCell ref="U265:U273"/>
    <mergeCell ref="V265:V273"/>
    <mergeCell ref="A283:A291"/>
    <mergeCell ref="B294:B295"/>
    <mergeCell ref="U283:U291"/>
    <mergeCell ref="A310:A318"/>
    <mergeCell ref="A301:A309"/>
    <mergeCell ref="A292:A300"/>
    <mergeCell ref="B276:B277"/>
    <mergeCell ref="B285:B286"/>
    <mergeCell ref="U292:U300"/>
    <mergeCell ref="A1633:A1641"/>
    <mergeCell ref="U1633:U1641"/>
    <mergeCell ref="V1633:V1641"/>
    <mergeCell ref="B1635:B1636"/>
    <mergeCell ref="A1624:A1632"/>
    <mergeCell ref="U1624:U1632"/>
    <mergeCell ref="V1624:V1632"/>
    <mergeCell ref="B1626:B1627"/>
    <mergeCell ref="B1671:B1672"/>
    <mergeCell ref="A1642:A1650"/>
    <mergeCell ref="U1642:U1650"/>
    <mergeCell ref="V1642:V1650"/>
    <mergeCell ref="B1644:B1645"/>
    <mergeCell ref="A1651:A1659"/>
    <mergeCell ref="U1651:U1659"/>
    <mergeCell ref="A1678:A1686"/>
    <mergeCell ref="U1678:U1686"/>
    <mergeCell ref="V1678:V1686"/>
    <mergeCell ref="B1680:B1681"/>
    <mergeCell ref="A1660:A1668"/>
    <mergeCell ref="U1660:U1668"/>
    <mergeCell ref="B1662:B1663"/>
    <mergeCell ref="A1669:A1677"/>
    <mergeCell ref="U1669:U1677"/>
    <mergeCell ref="V1669:V1677"/>
    <mergeCell ref="A1696:A1704"/>
    <mergeCell ref="U1696:U1704"/>
    <mergeCell ref="V1696:V1704"/>
    <mergeCell ref="B1698:B1699"/>
    <mergeCell ref="A1687:A1695"/>
    <mergeCell ref="U1687:U1695"/>
    <mergeCell ref="V1687:V1695"/>
    <mergeCell ref="B1689:B1690"/>
    <mergeCell ref="A1705:A1713"/>
    <mergeCell ref="U1705:U1713"/>
    <mergeCell ref="V1705:V1713"/>
    <mergeCell ref="B1707:B1708"/>
    <mergeCell ref="B1734:B1735"/>
    <mergeCell ref="A1714:A1722"/>
    <mergeCell ref="U1714:U1722"/>
    <mergeCell ref="V1714:V1722"/>
    <mergeCell ref="B1716:B1717"/>
    <mergeCell ref="B1752:B1753"/>
    <mergeCell ref="A1723:A1731"/>
    <mergeCell ref="U1723:U1731"/>
    <mergeCell ref="V1723:V1731"/>
    <mergeCell ref="B1725:B1726"/>
    <mergeCell ref="A1732:A1740"/>
    <mergeCell ref="U1732:U1740"/>
    <mergeCell ref="V1732:V1740"/>
    <mergeCell ref="U1786:U1794"/>
    <mergeCell ref="A1741:A1749"/>
    <mergeCell ref="U1741:U1749"/>
    <mergeCell ref="V1741:V1749"/>
    <mergeCell ref="B1743:B1744"/>
    <mergeCell ref="U1750:U1758"/>
    <mergeCell ref="V1768:V1776"/>
    <mergeCell ref="B1770:B1771"/>
    <mergeCell ref="A1750:A1758"/>
    <mergeCell ref="V1750:V1758"/>
    <mergeCell ref="A1804:A1812"/>
    <mergeCell ref="V1786:V1794"/>
    <mergeCell ref="V1777:V1785"/>
    <mergeCell ref="B1779:B1780"/>
    <mergeCell ref="A1759:A1767"/>
    <mergeCell ref="U1759:U1767"/>
    <mergeCell ref="A1768:A1776"/>
    <mergeCell ref="B1761:B1762"/>
    <mergeCell ref="U1768:U1776"/>
    <mergeCell ref="A1786:A1794"/>
    <mergeCell ref="U1804:U1812"/>
    <mergeCell ref="B1788:B1789"/>
    <mergeCell ref="A1777:A1785"/>
    <mergeCell ref="U1777:U1785"/>
    <mergeCell ref="V1804:V1812"/>
    <mergeCell ref="B1806:B1807"/>
    <mergeCell ref="A1795:A1803"/>
    <mergeCell ref="U1795:U1803"/>
    <mergeCell ref="V1795:V1803"/>
    <mergeCell ref="B1797:B1798"/>
    <mergeCell ref="U2362:U2370"/>
    <mergeCell ref="V2362:V2370"/>
    <mergeCell ref="A2425:A2433"/>
    <mergeCell ref="U2425:U2433"/>
    <mergeCell ref="V2425:V2433"/>
    <mergeCell ref="A2371:A2379"/>
    <mergeCell ref="U2371:U2379"/>
    <mergeCell ref="V2371:V2379"/>
    <mergeCell ref="A2380:A2388"/>
    <mergeCell ref="U2380:U2388"/>
    <mergeCell ref="V2380:V2388"/>
    <mergeCell ref="A2389:A2397"/>
    <mergeCell ref="U2389:U2397"/>
    <mergeCell ref="V2389:V2397"/>
    <mergeCell ref="A2398:A2406"/>
    <mergeCell ref="U2398:U2406"/>
    <mergeCell ref="V2398:V2406"/>
    <mergeCell ref="A2407:A2415"/>
    <mergeCell ref="U2407:U2415"/>
    <mergeCell ref="V2407:V2415"/>
    <mergeCell ref="A2416:A2424"/>
    <mergeCell ref="U2416:U2424"/>
  </mergeCells>
  <phoneticPr fontId="22" type="noConversion"/>
  <printOptions horizontalCentered="1"/>
  <pageMargins left="0.11811023622047245" right="0.11811023622047245" top="1.0236220472440944" bottom="0.39370078740157483" header="0.23622047244094491" footer="0.27559055118110237"/>
  <pageSetup paperSize="10000" scale="79" fitToHeight="3" orientation="landscape" horizontalDpi="4294967293" r:id="rId1"/>
  <headerFooter>
    <oddFooter>&amp;C&amp;K00+000Bangkalan, tanggal : 4 Februari 2022
Kepala SMA Negeri 2 Bangkalan
ABDUS  SYAKUR, M.Pd 
NIP. 19620318 198512 1 003</oddFooter>
  </headerFooter>
  <rowBreaks count="90" manualBreakCount="90">
    <brk id="39" max="16383" man="1"/>
    <brk id="66" max="16383" man="1"/>
    <brk id="93" max="16383" man="1"/>
    <brk id="120" max="16383" man="1"/>
    <brk id="147" max="16383" man="1"/>
    <brk id="174" max="16383" man="1"/>
    <brk id="201" max="16383" man="1"/>
    <brk id="228" max="16383" man="1"/>
    <brk id="255" max="16383" man="1"/>
    <brk id="282" max="16383" man="1"/>
    <brk id="309" max="16383" man="1"/>
    <brk id="336" max="16383" man="1"/>
    <brk id="363" max="16383" man="1"/>
    <brk id="390" max="16383" man="1"/>
    <brk id="417" max="16383" man="1"/>
    <brk id="444" max="16383" man="1"/>
    <brk id="471" max="16383" man="1"/>
    <brk id="498" max="16383" man="1"/>
    <brk id="525" max="16383" man="1"/>
    <brk id="552" max="16383" man="1"/>
    <brk id="579" max="16383" man="1"/>
    <brk id="606" max="16383" man="1"/>
    <brk id="633" max="16383" man="1"/>
    <brk id="660" max="16383" man="1"/>
    <brk id="687" max="16383" man="1"/>
    <brk id="714" max="16383" man="1"/>
    <brk id="741" max="16383" man="1"/>
    <brk id="768" max="16383" man="1"/>
    <brk id="795" max="16383" man="1"/>
    <brk id="822" max="16383" man="1"/>
    <brk id="849" max="16383" man="1"/>
    <brk id="876" max="16383" man="1"/>
    <brk id="903" max="16383" man="1"/>
    <brk id="930" max="16383" man="1"/>
    <brk id="957" max="16383" man="1"/>
    <brk id="984" max="16383" man="1"/>
    <brk id="1011" max="16383" man="1"/>
    <brk id="1038" max="16383" man="1"/>
    <brk id="1065" max="16383" man="1"/>
    <brk id="1092" max="16383" man="1"/>
    <brk id="1119" max="16383" man="1"/>
    <brk id="1146" max="16383" man="1"/>
    <brk id="1173" max="16383" man="1"/>
    <brk id="1200" max="16383" man="1"/>
    <brk id="1227" max="16383" man="1"/>
    <brk id="1254" max="16383" man="1"/>
    <brk id="1281" max="16383" man="1"/>
    <brk id="1308" max="16383" man="1"/>
    <brk id="1335" max="16383" man="1"/>
    <brk id="1362" max="16383" man="1"/>
    <brk id="1389" max="16383" man="1"/>
    <brk id="1416" max="16383" man="1"/>
    <brk id="1443" max="16383" man="1"/>
    <brk id="1470" max="16383" man="1"/>
    <brk id="1497" max="16383" man="1"/>
    <brk id="1524" max="16383" man="1"/>
    <brk id="1551" max="16383" man="1"/>
    <brk id="1578" max="16383" man="1"/>
    <brk id="1605" max="16383" man="1"/>
    <brk id="1632" max="16383" man="1"/>
    <brk id="1659" max="16383" man="1"/>
    <brk id="1686" max="16383" man="1"/>
    <brk id="1713" max="16383" man="1"/>
    <brk id="1740" max="16383" man="1"/>
    <brk id="1767" max="16383" man="1"/>
    <brk id="1794" max="16383" man="1"/>
    <brk id="1821" max="16383" man="1"/>
    <brk id="1848" max="16383" man="1"/>
    <brk id="1875" max="16383" man="1"/>
    <brk id="1902" max="16383" man="1"/>
    <brk id="1929" max="16383" man="1"/>
    <brk id="1956" max="16383" man="1"/>
    <brk id="1983" max="16383" man="1"/>
    <brk id="2010" max="16383" man="1"/>
    <brk id="2037" max="16383" man="1"/>
    <brk id="2064" max="16383" man="1"/>
    <brk id="2091" max="16383" man="1"/>
    <brk id="2118" max="16383" man="1"/>
    <brk id="2145" max="16383" man="1"/>
    <brk id="2172" max="16383" man="1"/>
    <brk id="2199" max="16383" man="1"/>
    <brk id="2226" max="16383" man="1"/>
    <brk id="2253" max="16383" man="1"/>
    <brk id="2280" max="16383" man="1"/>
    <brk id="2307" max="16383" man="1"/>
    <brk id="2334" max="16383" man="1"/>
    <brk id="2361" max="16383" man="1"/>
    <brk id="2388" max="16383" man="1"/>
    <brk id="2415" max="16383" man="1"/>
    <brk id="2445" max="16383" man="1"/>
  </row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281"/>
  <sheetViews>
    <sheetView topLeftCell="A105" workbookViewId="0">
      <selection activeCell="B111" sqref="B111"/>
    </sheetView>
  </sheetViews>
  <sheetFormatPr defaultRowHeight="15.75"/>
  <cols>
    <col min="1" max="1" width="5.42578125" style="21" customWidth="1"/>
    <col min="2" max="2" width="17.28515625" style="8" customWidth="1"/>
    <col min="3" max="3" width="39" style="8" customWidth="1"/>
    <col min="4" max="9" width="4.7109375" style="8" customWidth="1"/>
    <col min="10" max="16384" width="9.140625" style="8"/>
  </cols>
  <sheetData>
    <row r="1" spans="1:12" ht="18.75">
      <c r="A1" s="383" t="s">
        <v>42</v>
      </c>
      <c r="B1" s="383"/>
      <c r="C1" s="383"/>
      <c r="D1" s="383"/>
      <c r="E1" s="383"/>
      <c r="F1" s="383"/>
      <c r="G1" s="383"/>
      <c r="H1" s="383"/>
      <c r="I1" s="383"/>
      <c r="J1" s="383"/>
    </row>
    <row r="2" spans="1:12">
      <c r="A2" s="384" t="s">
        <v>4</v>
      </c>
      <c r="B2" s="384"/>
      <c r="C2" s="384"/>
      <c r="D2" s="384"/>
      <c r="E2" s="384"/>
      <c r="F2" s="384"/>
      <c r="G2" s="384"/>
      <c r="H2" s="384"/>
      <c r="I2" s="384"/>
      <c r="J2" s="384"/>
    </row>
    <row r="3" spans="1:12">
      <c r="A3" s="384" t="s">
        <v>239</v>
      </c>
      <c r="B3" s="384"/>
      <c r="C3" s="384"/>
      <c r="D3" s="384"/>
      <c r="E3" s="384"/>
      <c r="F3" s="384"/>
      <c r="G3" s="384"/>
      <c r="H3" s="384"/>
      <c r="I3" s="384"/>
      <c r="J3" s="384"/>
    </row>
    <row r="4" spans="1:12" ht="16.5" thickBot="1">
      <c r="A4" s="9"/>
      <c r="B4" s="10"/>
      <c r="C4" s="10"/>
      <c r="D4" s="10"/>
      <c r="E4" s="10"/>
      <c r="F4" s="10"/>
      <c r="G4" s="10"/>
      <c r="H4" s="10"/>
      <c r="I4" s="10"/>
      <c r="J4" s="10"/>
    </row>
    <row r="5" spans="1:12">
      <c r="A5" s="385" t="s">
        <v>43</v>
      </c>
      <c r="B5" s="386"/>
      <c r="C5" s="386" t="s">
        <v>44</v>
      </c>
      <c r="D5" s="386" t="s">
        <v>45</v>
      </c>
      <c r="E5" s="386"/>
      <c r="F5" s="386"/>
      <c r="G5" s="386"/>
      <c r="H5" s="386"/>
      <c r="I5" s="386"/>
      <c r="J5" s="388" t="s">
        <v>46</v>
      </c>
    </row>
    <row r="6" spans="1:12" s="21" customFormat="1" ht="16.5" thickBot="1">
      <c r="A6" s="11" t="s">
        <v>47</v>
      </c>
      <c r="B6" s="12" t="s">
        <v>48</v>
      </c>
      <c r="C6" s="387"/>
      <c r="D6" s="12" t="s">
        <v>49</v>
      </c>
      <c r="E6" s="12" t="s">
        <v>50</v>
      </c>
      <c r="F6" s="12" t="s">
        <v>51</v>
      </c>
      <c r="G6" s="12" t="s">
        <v>52</v>
      </c>
      <c r="H6" s="12" t="s">
        <v>53</v>
      </c>
      <c r="I6" s="12" t="s">
        <v>54</v>
      </c>
      <c r="J6" s="389"/>
    </row>
    <row r="7" spans="1:12" ht="16.5" thickBot="1">
      <c r="A7" s="13" t="s">
        <v>55</v>
      </c>
      <c r="B7" s="14" t="s">
        <v>56</v>
      </c>
      <c r="C7" s="14" t="s">
        <v>57</v>
      </c>
      <c r="D7" s="14" t="s">
        <v>58</v>
      </c>
      <c r="E7" s="14" t="s">
        <v>59</v>
      </c>
      <c r="F7" s="14" t="s">
        <v>60</v>
      </c>
      <c r="G7" s="14" t="s">
        <v>61</v>
      </c>
      <c r="H7" s="14" t="s">
        <v>62</v>
      </c>
      <c r="I7" s="14" t="s">
        <v>63</v>
      </c>
      <c r="J7" s="15" t="s">
        <v>64</v>
      </c>
      <c r="K7" s="16"/>
      <c r="L7" s="16"/>
    </row>
    <row r="8" spans="1:12" ht="16.5" thickTop="1">
      <c r="A8" s="17">
        <v>1</v>
      </c>
      <c r="B8" s="18" t="str">
        <f>PresensiMIPA!D7</f>
        <v>3526021002040002</v>
      </c>
      <c r="C8" s="19" t="str">
        <f>PresensiMIPA!G7</f>
        <v>ABDILBAR AINUR RIDLA</v>
      </c>
      <c r="D8" s="89" t="s">
        <v>65</v>
      </c>
      <c r="E8" s="89" t="s">
        <v>65</v>
      </c>
      <c r="F8" s="89" t="s">
        <v>65</v>
      </c>
      <c r="G8" s="89" t="s">
        <v>65</v>
      </c>
      <c r="H8" s="89" t="s">
        <v>65</v>
      </c>
      <c r="I8" s="89" t="s">
        <v>65</v>
      </c>
      <c r="J8" s="88" t="s">
        <v>203</v>
      </c>
    </row>
    <row r="9" spans="1:12">
      <c r="A9" s="20">
        <v>2</v>
      </c>
      <c r="B9" s="18" t="str">
        <f>PresensiMIPA!D8</f>
        <v>3526044312030005</v>
      </c>
      <c r="C9" s="19" t="str">
        <f>PresensiMIPA!G8</f>
        <v>AISYAH NUR FITRIYANTI</v>
      </c>
      <c r="D9" s="89" t="s">
        <v>65</v>
      </c>
      <c r="E9" s="89" t="s">
        <v>65</v>
      </c>
      <c r="F9" s="89" t="s">
        <v>65</v>
      </c>
      <c r="G9" s="89" t="s">
        <v>65</v>
      </c>
      <c r="H9" s="89" t="s">
        <v>65</v>
      </c>
      <c r="I9" s="89" t="s">
        <v>65</v>
      </c>
      <c r="J9" s="88" t="s">
        <v>203</v>
      </c>
    </row>
    <row r="10" spans="1:12">
      <c r="A10" s="20">
        <v>3</v>
      </c>
      <c r="B10" s="18" t="str">
        <f>PresensiMIPA!D9</f>
        <v>3526012502040002</v>
      </c>
      <c r="C10" s="19" t="str">
        <f>PresensiMIPA!G9</f>
        <v>ALIF RIFALDI</v>
      </c>
      <c r="D10" s="89" t="s">
        <v>65</v>
      </c>
      <c r="E10" s="89" t="s">
        <v>65</v>
      </c>
      <c r="F10" s="89" t="s">
        <v>65</v>
      </c>
      <c r="G10" s="89" t="s">
        <v>65</v>
      </c>
      <c r="H10" s="89" t="s">
        <v>65</v>
      </c>
      <c r="I10" s="89" t="s">
        <v>65</v>
      </c>
      <c r="J10" s="88" t="s">
        <v>203</v>
      </c>
    </row>
    <row r="11" spans="1:12">
      <c r="A11" s="20">
        <v>4</v>
      </c>
      <c r="B11" s="18" t="str">
        <f>PresensiMIPA!D10</f>
        <v>3526015808030001</v>
      </c>
      <c r="C11" s="19" t="str">
        <f>PresensiMIPA!G10</f>
        <v>Allysa Dwi Permata Sari</v>
      </c>
      <c r="D11" s="89" t="s">
        <v>65</v>
      </c>
      <c r="E11" s="89" t="s">
        <v>65</v>
      </c>
      <c r="F11" s="89" t="s">
        <v>65</v>
      </c>
      <c r="G11" s="89" t="s">
        <v>65</v>
      </c>
      <c r="H11" s="89" t="s">
        <v>65</v>
      </c>
      <c r="I11" s="89" t="s">
        <v>65</v>
      </c>
      <c r="J11" s="88" t="s">
        <v>203</v>
      </c>
    </row>
    <row r="12" spans="1:12">
      <c r="A12" s="20">
        <v>5</v>
      </c>
      <c r="B12" s="18" t="str">
        <f>PresensiMIPA!D11</f>
        <v>3526014811030002</v>
      </c>
      <c r="C12" s="19" t="str">
        <f>PresensiMIPA!G11</f>
        <v>AZZA JUANA SYAFIRA DARMA</v>
      </c>
      <c r="D12" s="89" t="s">
        <v>65</v>
      </c>
      <c r="E12" s="89" t="s">
        <v>65</v>
      </c>
      <c r="F12" s="89" t="s">
        <v>65</v>
      </c>
      <c r="G12" s="89" t="s">
        <v>65</v>
      </c>
      <c r="H12" s="89" t="s">
        <v>65</v>
      </c>
      <c r="I12" s="89" t="s">
        <v>65</v>
      </c>
      <c r="J12" s="88" t="s">
        <v>203</v>
      </c>
    </row>
    <row r="13" spans="1:12">
      <c r="A13" s="20">
        <v>6</v>
      </c>
      <c r="B13" s="18" t="str">
        <f>PresensiMIPA!D12</f>
        <v>3526021108030001</v>
      </c>
      <c r="C13" s="19" t="str">
        <f>PresensiMIPA!G12</f>
        <v>BAGUS JAYADI</v>
      </c>
      <c r="D13" s="89" t="s">
        <v>65</v>
      </c>
      <c r="E13" s="89" t="s">
        <v>65</v>
      </c>
      <c r="F13" s="89" t="s">
        <v>65</v>
      </c>
      <c r="G13" s="89" t="s">
        <v>65</v>
      </c>
      <c r="H13" s="89" t="s">
        <v>65</v>
      </c>
      <c r="I13" s="89" t="s">
        <v>65</v>
      </c>
      <c r="J13" s="88" t="s">
        <v>203</v>
      </c>
    </row>
    <row r="14" spans="1:12">
      <c r="A14" s="20">
        <v>7</v>
      </c>
      <c r="B14" s="18" t="str">
        <f>PresensiMIPA!D13</f>
        <v>3526012906030004</v>
      </c>
      <c r="C14" s="19" t="str">
        <f>PresensiMIPA!G13</f>
        <v>BISMILLAH GHAZA JUNIAR</v>
      </c>
      <c r="D14" s="89" t="s">
        <v>65</v>
      </c>
      <c r="E14" s="89" t="s">
        <v>65</v>
      </c>
      <c r="F14" s="89" t="s">
        <v>65</v>
      </c>
      <c r="G14" s="89" t="s">
        <v>65</v>
      </c>
      <c r="H14" s="89" t="s">
        <v>65</v>
      </c>
      <c r="I14" s="89" t="s">
        <v>65</v>
      </c>
      <c r="J14" s="88" t="s">
        <v>203</v>
      </c>
    </row>
    <row r="15" spans="1:12">
      <c r="A15" s="20">
        <v>8</v>
      </c>
      <c r="B15" s="18" t="str">
        <f>PresensiMIPA!D14</f>
        <v>3526024401040002</v>
      </c>
      <c r="C15" s="19" t="str">
        <f>PresensiMIPA!G14</f>
        <v>ELISA REFIANI</v>
      </c>
      <c r="D15" s="89" t="s">
        <v>65</v>
      </c>
      <c r="E15" s="89" t="s">
        <v>65</v>
      </c>
      <c r="F15" s="89" t="s">
        <v>65</v>
      </c>
      <c r="G15" s="89" t="s">
        <v>65</v>
      </c>
      <c r="H15" s="89" t="s">
        <v>65</v>
      </c>
      <c r="I15" s="89" t="s">
        <v>65</v>
      </c>
      <c r="J15" s="88" t="s">
        <v>203</v>
      </c>
    </row>
    <row r="16" spans="1:12">
      <c r="A16" s="20">
        <v>9</v>
      </c>
      <c r="B16" s="18" t="str">
        <f>PresensiMIPA!D15</f>
        <v>3526012611030001</v>
      </c>
      <c r="C16" s="19" t="str">
        <f>PresensiMIPA!G15</f>
        <v>Farhanus Saidy</v>
      </c>
      <c r="D16" s="89" t="s">
        <v>65</v>
      </c>
      <c r="E16" s="89" t="s">
        <v>65</v>
      </c>
      <c r="F16" s="89" t="s">
        <v>65</v>
      </c>
      <c r="G16" s="89" t="s">
        <v>65</v>
      </c>
      <c r="H16" s="89" t="s">
        <v>65</v>
      </c>
      <c r="I16" s="89" t="s">
        <v>65</v>
      </c>
      <c r="J16" s="88" t="s">
        <v>203</v>
      </c>
    </row>
    <row r="17" spans="1:10">
      <c r="A17" s="20">
        <v>10</v>
      </c>
      <c r="B17" s="18" t="str">
        <f>PresensiMIPA!D16</f>
        <v>3526045902040001</v>
      </c>
      <c r="C17" s="19" t="str">
        <f>PresensiMIPA!G16</f>
        <v>FIBRIYANTI ANJALI</v>
      </c>
      <c r="D17" s="89" t="s">
        <v>65</v>
      </c>
      <c r="E17" s="89" t="s">
        <v>65</v>
      </c>
      <c r="F17" s="89" t="s">
        <v>65</v>
      </c>
      <c r="G17" s="89" t="s">
        <v>65</v>
      </c>
      <c r="H17" s="89" t="s">
        <v>65</v>
      </c>
      <c r="I17" s="89" t="s">
        <v>65</v>
      </c>
      <c r="J17" s="88" t="s">
        <v>203</v>
      </c>
    </row>
    <row r="18" spans="1:10">
      <c r="A18" s="20">
        <v>11</v>
      </c>
      <c r="B18" s="18" t="str">
        <f>PresensiMIPA!D17</f>
        <v>3526012204040007</v>
      </c>
      <c r="C18" s="19" t="str">
        <f>PresensiMIPA!G17</f>
        <v>Fickry Hardiansyah</v>
      </c>
      <c r="D18" s="89" t="s">
        <v>65</v>
      </c>
      <c r="E18" s="89" t="s">
        <v>65</v>
      </c>
      <c r="F18" s="89" t="s">
        <v>65</v>
      </c>
      <c r="G18" s="89" t="s">
        <v>65</v>
      </c>
      <c r="H18" s="89" t="s">
        <v>65</v>
      </c>
      <c r="I18" s="89" t="s">
        <v>65</v>
      </c>
      <c r="J18" s="88" t="s">
        <v>203</v>
      </c>
    </row>
    <row r="19" spans="1:10">
      <c r="A19" s="20">
        <v>12</v>
      </c>
      <c r="B19" s="18" t="str">
        <f>PresensiMIPA!D18</f>
        <v>3526011409030001</v>
      </c>
      <c r="C19" s="19" t="str">
        <f>PresensiMIPA!G18</f>
        <v>HARYANTO</v>
      </c>
      <c r="D19" s="89" t="s">
        <v>65</v>
      </c>
      <c r="E19" s="89" t="s">
        <v>65</v>
      </c>
      <c r="F19" s="89" t="s">
        <v>65</v>
      </c>
      <c r="G19" s="89" t="s">
        <v>65</v>
      </c>
      <c r="H19" s="89" t="s">
        <v>65</v>
      </c>
      <c r="I19" s="89" t="s">
        <v>65</v>
      </c>
      <c r="J19" s="88" t="s">
        <v>203</v>
      </c>
    </row>
    <row r="20" spans="1:10">
      <c r="A20" s="20">
        <v>13</v>
      </c>
      <c r="B20" s="18" t="str">
        <f>PresensiMIPA!D19</f>
        <v>3526016710030005</v>
      </c>
      <c r="C20" s="19" t="str">
        <f>PresensiMIPA!G19</f>
        <v>Hasanah</v>
      </c>
      <c r="D20" s="89" t="s">
        <v>65</v>
      </c>
      <c r="E20" s="89" t="s">
        <v>65</v>
      </c>
      <c r="F20" s="89" t="s">
        <v>65</v>
      </c>
      <c r="G20" s="89" t="s">
        <v>65</v>
      </c>
      <c r="H20" s="89" t="s">
        <v>65</v>
      </c>
      <c r="I20" s="89" t="s">
        <v>65</v>
      </c>
      <c r="J20" s="88" t="s">
        <v>203</v>
      </c>
    </row>
    <row r="21" spans="1:10">
      <c r="A21" s="20">
        <v>14</v>
      </c>
      <c r="B21" s="18" t="str">
        <f>PresensiMIPA!D20</f>
        <v>3526030706020005</v>
      </c>
      <c r="C21" s="19" t="str">
        <f>PresensiMIPA!G20</f>
        <v>Imam Fausi</v>
      </c>
      <c r="D21" s="89" t="s">
        <v>65</v>
      </c>
      <c r="E21" s="89" t="s">
        <v>65</v>
      </c>
      <c r="F21" s="89" t="s">
        <v>65</v>
      </c>
      <c r="G21" s="89" t="s">
        <v>65</v>
      </c>
      <c r="H21" s="89" t="s">
        <v>65</v>
      </c>
      <c r="I21" s="89" t="s">
        <v>65</v>
      </c>
      <c r="J21" s="88" t="s">
        <v>203</v>
      </c>
    </row>
    <row r="22" spans="1:10">
      <c r="A22" s="20">
        <v>15</v>
      </c>
      <c r="B22" s="18" t="str">
        <f>PresensiMIPA!D21</f>
        <v>3526014111030001</v>
      </c>
      <c r="C22" s="19" t="str">
        <f>PresensiMIPA!G21</f>
        <v>INTAN SUCI RAMADHANI PURNAMA KUNCORO</v>
      </c>
      <c r="D22" s="89" t="s">
        <v>65</v>
      </c>
      <c r="E22" s="89" t="s">
        <v>65</v>
      </c>
      <c r="F22" s="89" t="s">
        <v>65</v>
      </c>
      <c r="G22" s="89" t="s">
        <v>65</v>
      </c>
      <c r="H22" s="89" t="s">
        <v>65</v>
      </c>
      <c r="I22" s="89" t="s">
        <v>65</v>
      </c>
      <c r="J22" s="88" t="s">
        <v>203</v>
      </c>
    </row>
    <row r="23" spans="1:10">
      <c r="A23" s="20">
        <v>16</v>
      </c>
      <c r="B23" s="18" t="str">
        <f>PresensiMIPA!D22</f>
        <v>3526014206030001</v>
      </c>
      <c r="C23" s="19" t="str">
        <f>PresensiMIPA!G22</f>
        <v>JUNIAR MEGA PUTRI</v>
      </c>
      <c r="D23" s="89" t="s">
        <v>65</v>
      </c>
      <c r="E23" s="89" t="s">
        <v>65</v>
      </c>
      <c r="F23" s="89" t="s">
        <v>65</v>
      </c>
      <c r="G23" s="89" t="s">
        <v>65</v>
      </c>
      <c r="H23" s="89" t="s">
        <v>65</v>
      </c>
      <c r="I23" s="89" t="s">
        <v>65</v>
      </c>
      <c r="J23" s="88" t="s">
        <v>203</v>
      </c>
    </row>
    <row r="24" spans="1:10">
      <c r="A24" s="20">
        <v>17</v>
      </c>
      <c r="B24" s="18" t="str">
        <f>PresensiMIPA!D23</f>
        <v>3526035711030001</v>
      </c>
      <c r="C24" s="19" t="str">
        <f>PresensiMIPA!G23</f>
        <v>LAILY QORIATUL FAJRIH</v>
      </c>
      <c r="D24" s="89" t="s">
        <v>65</v>
      </c>
      <c r="E24" s="89" t="s">
        <v>65</v>
      </c>
      <c r="F24" s="89" t="s">
        <v>65</v>
      </c>
      <c r="G24" s="89" t="s">
        <v>65</v>
      </c>
      <c r="H24" s="89" t="s">
        <v>65</v>
      </c>
      <c r="I24" s="89" t="s">
        <v>65</v>
      </c>
      <c r="J24" s="88" t="s">
        <v>203</v>
      </c>
    </row>
    <row r="25" spans="1:10">
      <c r="A25" s="20">
        <v>18</v>
      </c>
      <c r="B25" s="18" t="str">
        <f>PresensiMIPA!D24</f>
        <v>3526012802030008</v>
      </c>
      <c r="C25" s="19" t="str">
        <f>PresensiMIPA!G24</f>
        <v>Lukman Hakim</v>
      </c>
      <c r="D25" s="89" t="s">
        <v>65</v>
      </c>
      <c r="E25" s="89" t="s">
        <v>65</v>
      </c>
      <c r="F25" s="89" t="s">
        <v>65</v>
      </c>
      <c r="G25" s="89" t="s">
        <v>65</v>
      </c>
      <c r="H25" s="89" t="s">
        <v>65</v>
      </c>
      <c r="I25" s="89" t="s">
        <v>65</v>
      </c>
      <c r="J25" s="88" t="s">
        <v>203</v>
      </c>
    </row>
    <row r="26" spans="1:10">
      <c r="A26" s="20">
        <v>19</v>
      </c>
      <c r="B26" s="18" t="str">
        <f>PresensiMIPA!D25</f>
        <v>3526041403030003</v>
      </c>
      <c r="C26" s="19" t="str">
        <f>PresensiMIPA!G25</f>
        <v>MOCHAMMAD RIZKI FAJRI</v>
      </c>
      <c r="D26" s="89" t="s">
        <v>65</v>
      </c>
      <c r="E26" s="89" t="s">
        <v>65</v>
      </c>
      <c r="F26" s="89" t="s">
        <v>65</v>
      </c>
      <c r="G26" s="89" t="s">
        <v>65</v>
      </c>
      <c r="H26" s="89" t="s">
        <v>65</v>
      </c>
      <c r="I26" s="89" t="s">
        <v>65</v>
      </c>
      <c r="J26" s="88" t="s">
        <v>203</v>
      </c>
    </row>
    <row r="27" spans="1:10">
      <c r="A27" s="20">
        <v>20</v>
      </c>
      <c r="B27" s="18" t="str">
        <f>PresensiMIPA!D26</f>
        <v>3526013110030002</v>
      </c>
      <c r="C27" s="19" t="str">
        <f>PresensiMIPA!G26</f>
        <v>Muhammad Ghufron Maula</v>
      </c>
      <c r="D27" s="89" t="s">
        <v>65</v>
      </c>
      <c r="E27" s="89" t="s">
        <v>65</v>
      </c>
      <c r="F27" s="89" t="s">
        <v>65</v>
      </c>
      <c r="G27" s="89" t="s">
        <v>65</v>
      </c>
      <c r="H27" s="89" t="s">
        <v>65</v>
      </c>
      <c r="I27" s="89" t="s">
        <v>65</v>
      </c>
      <c r="J27" s="88" t="s">
        <v>203</v>
      </c>
    </row>
    <row r="28" spans="1:10">
      <c r="A28" s="20">
        <v>21</v>
      </c>
      <c r="B28" s="18" t="str">
        <f>PresensiMIPA!D27</f>
        <v>3526011403050003</v>
      </c>
      <c r="C28" s="19" t="str">
        <f>PresensiMIPA!G27</f>
        <v>Muhammad Mufti Alfarotzi</v>
      </c>
      <c r="D28" s="89" t="s">
        <v>65</v>
      </c>
      <c r="E28" s="89" t="s">
        <v>65</v>
      </c>
      <c r="F28" s="89" t="s">
        <v>65</v>
      </c>
      <c r="G28" s="89" t="s">
        <v>65</v>
      </c>
      <c r="H28" s="89" t="s">
        <v>65</v>
      </c>
      <c r="I28" s="89" t="s">
        <v>65</v>
      </c>
      <c r="J28" s="88" t="s">
        <v>203</v>
      </c>
    </row>
    <row r="29" spans="1:10">
      <c r="A29" s="20">
        <v>22</v>
      </c>
      <c r="B29" s="18" t="str">
        <f>PresensiMIPA!D28</f>
        <v>3526015606030001</v>
      </c>
      <c r="C29" s="19" t="str">
        <f>PresensiMIPA!G28</f>
        <v>NADHIRA FATIHA AMBAMI</v>
      </c>
      <c r="D29" s="89" t="s">
        <v>65</v>
      </c>
      <c r="E29" s="89" t="s">
        <v>65</v>
      </c>
      <c r="F29" s="89" t="s">
        <v>65</v>
      </c>
      <c r="G29" s="89" t="s">
        <v>65</v>
      </c>
      <c r="H29" s="89" t="s">
        <v>65</v>
      </c>
      <c r="I29" s="89" t="s">
        <v>65</v>
      </c>
      <c r="J29" s="88" t="s">
        <v>203</v>
      </c>
    </row>
    <row r="30" spans="1:10">
      <c r="A30" s="20">
        <v>23</v>
      </c>
      <c r="B30" s="18" t="str">
        <f>PresensiMIPA!D29</f>
        <v>3526024505040001</v>
      </c>
      <c r="C30" s="19" t="str">
        <f>PresensiMIPA!G29</f>
        <v>Nurhandayany</v>
      </c>
      <c r="D30" s="89" t="s">
        <v>65</v>
      </c>
      <c r="E30" s="89" t="s">
        <v>65</v>
      </c>
      <c r="F30" s="89" t="s">
        <v>65</v>
      </c>
      <c r="G30" s="89" t="s">
        <v>65</v>
      </c>
      <c r="H30" s="89" t="s">
        <v>65</v>
      </c>
      <c r="I30" s="89" t="s">
        <v>65</v>
      </c>
      <c r="J30" s="88" t="s">
        <v>203</v>
      </c>
    </row>
    <row r="31" spans="1:10">
      <c r="A31" s="20">
        <v>24</v>
      </c>
      <c r="B31" s="18" t="str">
        <f>PresensiMIPA!D30</f>
        <v>3510135608040001</v>
      </c>
      <c r="C31" s="19" t="str">
        <f>PresensiMIPA!G30</f>
        <v>PINGKAN AL PUNDANI</v>
      </c>
      <c r="D31" s="89" t="s">
        <v>65</v>
      </c>
      <c r="E31" s="89" t="s">
        <v>65</v>
      </c>
      <c r="F31" s="89" t="s">
        <v>65</v>
      </c>
      <c r="G31" s="89" t="s">
        <v>65</v>
      </c>
      <c r="H31" s="89" t="s">
        <v>65</v>
      </c>
      <c r="I31" s="89" t="s">
        <v>65</v>
      </c>
      <c r="J31" s="88" t="s">
        <v>203</v>
      </c>
    </row>
    <row r="32" spans="1:10">
      <c r="A32" s="20">
        <v>25</v>
      </c>
      <c r="B32" s="18" t="str">
        <f>PresensiMIPA!D31</f>
        <v>3526035902040002</v>
      </c>
      <c r="C32" s="19" t="str">
        <f>PresensiMIPA!G31</f>
        <v>QOTHRY ELNADA</v>
      </c>
      <c r="D32" s="89" t="s">
        <v>65</v>
      </c>
      <c r="E32" s="89" t="s">
        <v>65</v>
      </c>
      <c r="F32" s="89" t="s">
        <v>65</v>
      </c>
      <c r="G32" s="89" t="s">
        <v>65</v>
      </c>
      <c r="H32" s="89" t="s">
        <v>65</v>
      </c>
      <c r="I32" s="89" t="s">
        <v>65</v>
      </c>
      <c r="J32" s="88" t="s">
        <v>203</v>
      </c>
    </row>
    <row r="33" spans="1:10">
      <c r="A33" s="20">
        <v>26</v>
      </c>
      <c r="B33" s="18" t="str">
        <f>PresensiMIPA!D32</f>
        <v>3526051006050002</v>
      </c>
      <c r="C33" s="19" t="str">
        <f>PresensiMIPA!G32</f>
        <v>Rari Rizky Dwi Alfarizy</v>
      </c>
      <c r="D33" s="89" t="s">
        <v>65</v>
      </c>
      <c r="E33" s="89" t="s">
        <v>65</v>
      </c>
      <c r="F33" s="89" t="s">
        <v>65</v>
      </c>
      <c r="G33" s="89" t="s">
        <v>65</v>
      </c>
      <c r="H33" s="89" t="s">
        <v>65</v>
      </c>
      <c r="I33" s="89" t="s">
        <v>65</v>
      </c>
      <c r="J33" s="88" t="s">
        <v>203</v>
      </c>
    </row>
    <row r="34" spans="1:10">
      <c r="A34" s="20">
        <v>27</v>
      </c>
      <c r="B34" s="18" t="str">
        <f>PresensiMIPA!D33</f>
        <v>3526016512020005</v>
      </c>
      <c r="C34" s="19" t="str">
        <f>PresensiMIPA!G33</f>
        <v>RESA UMMAMI</v>
      </c>
      <c r="D34" s="89" t="s">
        <v>65</v>
      </c>
      <c r="E34" s="89" t="s">
        <v>65</v>
      </c>
      <c r="F34" s="89" t="s">
        <v>65</v>
      </c>
      <c r="G34" s="89" t="s">
        <v>65</v>
      </c>
      <c r="H34" s="89" t="s">
        <v>65</v>
      </c>
      <c r="I34" s="89" t="s">
        <v>65</v>
      </c>
      <c r="J34" s="88" t="s">
        <v>203</v>
      </c>
    </row>
    <row r="35" spans="1:10">
      <c r="A35" s="20">
        <v>28</v>
      </c>
      <c r="B35" s="18" t="str">
        <f>PresensiMIPA!D34</f>
        <v>3526021908040002</v>
      </c>
      <c r="C35" s="19" t="str">
        <f>PresensiMIPA!G34</f>
        <v>RIFKY RISHALDY ALFARESI</v>
      </c>
      <c r="D35" s="89" t="s">
        <v>65</v>
      </c>
      <c r="E35" s="89" t="s">
        <v>65</v>
      </c>
      <c r="F35" s="89" t="s">
        <v>65</v>
      </c>
      <c r="G35" s="89" t="s">
        <v>65</v>
      </c>
      <c r="H35" s="89" t="s">
        <v>65</v>
      </c>
      <c r="I35" s="89" t="s">
        <v>65</v>
      </c>
      <c r="J35" s="88" t="s">
        <v>203</v>
      </c>
    </row>
    <row r="36" spans="1:10">
      <c r="A36" s="20">
        <v>29</v>
      </c>
      <c r="B36" s="18" t="str">
        <f>PresensiMIPA!D35</f>
        <v>3526045710030000</v>
      </c>
      <c r="C36" s="19" t="str">
        <f>PresensiMIPA!G35</f>
        <v>SABRINA REISMA IZZATUN NISAA'</v>
      </c>
      <c r="D36" s="89" t="s">
        <v>65</v>
      </c>
      <c r="E36" s="89" t="s">
        <v>65</v>
      </c>
      <c r="F36" s="89" t="s">
        <v>65</v>
      </c>
      <c r="G36" s="89" t="s">
        <v>65</v>
      </c>
      <c r="H36" s="89" t="s">
        <v>65</v>
      </c>
      <c r="I36" s="89" t="s">
        <v>65</v>
      </c>
      <c r="J36" s="88" t="s">
        <v>203</v>
      </c>
    </row>
    <row r="37" spans="1:10">
      <c r="A37" s="20">
        <v>30</v>
      </c>
      <c r="B37" s="18" t="str">
        <f>PresensiMIPA!D36</f>
        <v>3526012512030002</v>
      </c>
      <c r="C37" s="19" t="str">
        <f>PresensiMIPA!G36</f>
        <v>SATRIO FATURULLAH PRATAMA PUTRA</v>
      </c>
      <c r="D37" s="89" t="s">
        <v>65</v>
      </c>
      <c r="E37" s="89" t="s">
        <v>65</v>
      </c>
      <c r="F37" s="89" t="s">
        <v>65</v>
      </c>
      <c r="G37" s="89" t="s">
        <v>65</v>
      </c>
      <c r="H37" s="89" t="s">
        <v>65</v>
      </c>
      <c r="I37" s="89" t="s">
        <v>65</v>
      </c>
      <c r="J37" s="88" t="s">
        <v>203</v>
      </c>
    </row>
    <row r="38" spans="1:10">
      <c r="A38" s="20">
        <v>31</v>
      </c>
      <c r="B38" s="18" t="str">
        <f>PresensiMIPA!D37</f>
        <v>3526024101020006</v>
      </c>
      <c r="C38" s="19" t="str">
        <f>PresensiMIPA!G37</f>
        <v>SITI NAFISAH</v>
      </c>
      <c r="D38" s="89" t="s">
        <v>65</v>
      </c>
      <c r="E38" s="89" t="s">
        <v>65</v>
      </c>
      <c r="F38" s="89" t="s">
        <v>65</v>
      </c>
      <c r="G38" s="89" t="s">
        <v>65</v>
      </c>
      <c r="H38" s="89" t="s">
        <v>65</v>
      </c>
      <c r="I38" s="89" t="s">
        <v>65</v>
      </c>
      <c r="J38" s="88" t="s">
        <v>203</v>
      </c>
    </row>
    <row r="39" spans="1:10">
      <c r="A39" s="20">
        <v>32</v>
      </c>
      <c r="B39" s="18" t="str">
        <f>PresensiMIPA!D38</f>
        <v>3526025204040003</v>
      </c>
      <c r="C39" s="19" t="str">
        <f>PresensiMIPA!G38</f>
        <v>ULIN NIKMAH</v>
      </c>
      <c r="D39" s="89" t="s">
        <v>65</v>
      </c>
      <c r="E39" s="89" t="s">
        <v>65</v>
      </c>
      <c r="F39" s="89" t="s">
        <v>65</v>
      </c>
      <c r="G39" s="89" t="s">
        <v>65</v>
      </c>
      <c r="H39" s="89" t="s">
        <v>65</v>
      </c>
      <c r="I39" s="89" t="s">
        <v>65</v>
      </c>
      <c r="J39" s="88" t="s">
        <v>203</v>
      </c>
    </row>
    <row r="40" spans="1:10">
      <c r="A40" s="20">
        <v>33</v>
      </c>
      <c r="B40" s="18" t="str">
        <f>PresensiMIPA!D39</f>
        <v>3526025412030004</v>
      </c>
      <c r="C40" s="19" t="str">
        <f>PresensiMIPA!G39</f>
        <v>VEREN NUR AFIDA</v>
      </c>
      <c r="D40" s="89" t="s">
        <v>65</v>
      </c>
      <c r="E40" s="89" t="s">
        <v>65</v>
      </c>
      <c r="F40" s="89" t="s">
        <v>65</v>
      </c>
      <c r="G40" s="89" t="s">
        <v>65</v>
      </c>
      <c r="H40" s="89" t="s">
        <v>65</v>
      </c>
      <c r="I40" s="89" t="s">
        <v>65</v>
      </c>
      <c r="J40" s="88" t="s">
        <v>203</v>
      </c>
    </row>
    <row r="41" spans="1:10">
      <c r="A41" s="20">
        <v>34</v>
      </c>
      <c r="B41" s="18" t="str">
        <f>PresensiMIPA!D40</f>
        <v>3526011904040001</v>
      </c>
      <c r="C41" s="19" t="str">
        <f>PresensiMIPA!G40</f>
        <v>ABDUL MALIK</v>
      </c>
      <c r="D41" s="89" t="s">
        <v>65</v>
      </c>
      <c r="E41" s="89" t="s">
        <v>65</v>
      </c>
      <c r="F41" s="89" t="s">
        <v>65</v>
      </c>
      <c r="G41" s="89" t="s">
        <v>65</v>
      </c>
      <c r="H41" s="89" t="s">
        <v>65</v>
      </c>
      <c r="I41" s="89" t="s">
        <v>65</v>
      </c>
      <c r="J41" s="88" t="s">
        <v>203</v>
      </c>
    </row>
    <row r="42" spans="1:10">
      <c r="A42" s="20">
        <v>35</v>
      </c>
      <c r="B42" s="18" t="str">
        <f>PresensiMIPA!D41</f>
        <v>3526010807030002</v>
      </c>
      <c r="C42" s="19" t="str">
        <f>PresensiMIPA!G41</f>
        <v>AHMAD DZAKY REIHAN</v>
      </c>
      <c r="D42" s="89" t="s">
        <v>65</v>
      </c>
      <c r="E42" s="89" t="s">
        <v>65</v>
      </c>
      <c r="F42" s="89" t="s">
        <v>65</v>
      </c>
      <c r="G42" s="89" t="s">
        <v>65</v>
      </c>
      <c r="H42" s="89" t="s">
        <v>65</v>
      </c>
      <c r="I42" s="89" t="s">
        <v>65</v>
      </c>
      <c r="J42" s="88" t="s">
        <v>203</v>
      </c>
    </row>
    <row r="43" spans="1:10">
      <c r="A43" s="20">
        <v>36</v>
      </c>
      <c r="B43" s="18" t="str">
        <f>PresensiMIPA!D42</f>
        <v>3526015806030004</v>
      </c>
      <c r="C43" s="19" t="str">
        <f>PresensiMIPA!G42</f>
        <v>AISYAH RYSA</v>
      </c>
      <c r="D43" s="89" t="s">
        <v>65</v>
      </c>
      <c r="E43" s="89" t="s">
        <v>65</v>
      </c>
      <c r="F43" s="89" t="s">
        <v>65</v>
      </c>
      <c r="G43" s="89" t="s">
        <v>65</v>
      </c>
      <c r="H43" s="89" t="s">
        <v>65</v>
      </c>
      <c r="I43" s="89" t="s">
        <v>65</v>
      </c>
      <c r="J43" s="88" t="s">
        <v>203</v>
      </c>
    </row>
    <row r="44" spans="1:10">
      <c r="A44" s="20">
        <v>37</v>
      </c>
      <c r="B44" s="18" t="str">
        <f>PresensiMIPA!D43</f>
        <v>3526016805030002</v>
      </c>
      <c r="C44" s="19" t="str">
        <f>PresensiMIPA!G43</f>
        <v>ALUFIANA LAISA</v>
      </c>
      <c r="D44" s="89" t="s">
        <v>65</v>
      </c>
      <c r="E44" s="89" t="s">
        <v>65</v>
      </c>
      <c r="F44" s="89" t="s">
        <v>65</v>
      </c>
      <c r="G44" s="89" t="s">
        <v>65</v>
      </c>
      <c r="H44" s="89" t="s">
        <v>65</v>
      </c>
      <c r="I44" s="89" t="s">
        <v>65</v>
      </c>
      <c r="J44" s="88" t="s">
        <v>203</v>
      </c>
    </row>
    <row r="45" spans="1:10">
      <c r="A45" s="20">
        <v>38</v>
      </c>
      <c r="B45" s="18" t="str">
        <f>PresensiMIPA!D44</f>
        <v>3526037003040001</v>
      </c>
      <c r="C45" s="19" t="str">
        <f>PresensiMIPA!G44</f>
        <v>Anik Alfiana</v>
      </c>
      <c r="D45" s="89" t="s">
        <v>65</v>
      </c>
      <c r="E45" s="89" t="s">
        <v>65</v>
      </c>
      <c r="F45" s="89" t="s">
        <v>65</v>
      </c>
      <c r="G45" s="89" t="s">
        <v>65</v>
      </c>
      <c r="H45" s="89" t="s">
        <v>65</v>
      </c>
      <c r="I45" s="89" t="s">
        <v>65</v>
      </c>
      <c r="J45" s="88" t="s">
        <v>203</v>
      </c>
    </row>
    <row r="46" spans="1:10">
      <c r="A46" s="20">
        <v>39</v>
      </c>
      <c r="B46" s="18" t="str">
        <f>PresensiMIPA!D45</f>
        <v>3526015205030002</v>
      </c>
      <c r="C46" s="19" t="str">
        <f>PresensiMIPA!G45</f>
        <v>ARISTA MAULIDA ROZIANA PUTRI</v>
      </c>
      <c r="D46" s="89" t="s">
        <v>65</v>
      </c>
      <c r="E46" s="89" t="s">
        <v>65</v>
      </c>
      <c r="F46" s="89" t="s">
        <v>65</v>
      </c>
      <c r="G46" s="89" t="s">
        <v>65</v>
      </c>
      <c r="H46" s="89" t="s">
        <v>65</v>
      </c>
      <c r="I46" s="89" t="s">
        <v>65</v>
      </c>
      <c r="J46" s="88" t="s">
        <v>203</v>
      </c>
    </row>
    <row r="47" spans="1:10">
      <c r="A47" s="20">
        <v>40</v>
      </c>
      <c r="B47" s="18" t="str">
        <f>PresensiMIPA!D46</f>
        <v>3526025701040001</v>
      </c>
      <c r="C47" s="19" t="str">
        <f>PresensiMIPA!G46</f>
        <v>BINTANG FESTIVANI</v>
      </c>
      <c r="D47" s="89" t="s">
        <v>65</v>
      </c>
      <c r="E47" s="89" t="s">
        <v>65</v>
      </c>
      <c r="F47" s="89" t="s">
        <v>65</v>
      </c>
      <c r="G47" s="89" t="s">
        <v>65</v>
      </c>
      <c r="H47" s="89" t="s">
        <v>65</v>
      </c>
      <c r="I47" s="89" t="s">
        <v>65</v>
      </c>
      <c r="J47" s="88" t="s">
        <v>203</v>
      </c>
    </row>
    <row r="48" spans="1:10">
      <c r="A48" s="20">
        <v>41</v>
      </c>
      <c r="B48" s="18" t="str">
        <f>PresensiMIPA!D47</f>
        <v>3526032109030002</v>
      </c>
      <c r="C48" s="19" t="str">
        <f>PresensiMIPA!G47</f>
        <v>Dharmawan Wildan Arifin</v>
      </c>
      <c r="D48" s="89" t="s">
        <v>65</v>
      </c>
      <c r="E48" s="89" t="s">
        <v>65</v>
      </c>
      <c r="F48" s="89" t="s">
        <v>65</v>
      </c>
      <c r="G48" s="89" t="s">
        <v>65</v>
      </c>
      <c r="H48" s="89" t="s">
        <v>65</v>
      </c>
      <c r="I48" s="89" t="s">
        <v>65</v>
      </c>
      <c r="J48" s="88" t="s">
        <v>203</v>
      </c>
    </row>
    <row r="49" spans="1:10">
      <c r="A49" s="20">
        <v>42</v>
      </c>
      <c r="B49" s="18" t="str">
        <f>PresensiMIPA!D48</f>
        <v>3526014208030003</v>
      </c>
      <c r="C49" s="19" t="str">
        <f>PresensiMIPA!G48</f>
        <v>DILA SURYANI AGUSTIN</v>
      </c>
      <c r="D49" s="89" t="s">
        <v>65</v>
      </c>
      <c r="E49" s="89" t="s">
        <v>65</v>
      </c>
      <c r="F49" s="89" t="s">
        <v>65</v>
      </c>
      <c r="G49" s="89" t="s">
        <v>65</v>
      </c>
      <c r="H49" s="89" t="s">
        <v>65</v>
      </c>
      <c r="I49" s="89" t="s">
        <v>65</v>
      </c>
      <c r="J49" s="88" t="s">
        <v>203</v>
      </c>
    </row>
    <row r="50" spans="1:10">
      <c r="A50" s="20">
        <v>43</v>
      </c>
      <c r="B50" s="18" t="str">
        <f>PresensiMIPA!D49</f>
        <v>3526016204040004</v>
      </c>
      <c r="C50" s="19" t="str">
        <f>PresensiMIPA!G49</f>
        <v>Emy Marianti</v>
      </c>
      <c r="D50" s="89" t="s">
        <v>65</v>
      </c>
      <c r="E50" s="89" t="s">
        <v>65</v>
      </c>
      <c r="F50" s="89" t="s">
        <v>65</v>
      </c>
      <c r="G50" s="89" t="s">
        <v>65</v>
      </c>
      <c r="H50" s="89" t="s">
        <v>65</v>
      </c>
      <c r="I50" s="89" t="s">
        <v>65</v>
      </c>
      <c r="J50" s="88" t="s">
        <v>203</v>
      </c>
    </row>
    <row r="51" spans="1:10">
      <c r="A51" s="20">
        <v>44</v>
      </c>
      <c r="B51" s="18" t="str">
        <f>PresensiMIPA!D50</f>
        <v>3526020803040001</v>
      </c>
      <c r="C51" s="19" t="str">
        <f>PresensiMIPA!G50</f>
        <v>FARREL AZARYA ZIDAN ANDIKA</v>
      </c>
      <c r="D51" s="89" t="s">
        <v>65</v>
      </c>
      <c r="E51" s="89" t="s">
        <v>65</v>
      </c>
      <c r="F51" s="89" t="s">
        <v>65</v>
      </c>
      <c r="G51" s="89" t="s">
        <v>65</v>
      </c>
      <c r="H51" s="89" t="s">
        <v>65</v>
      </c>
      <c r="I51" s="89" t="s">
        <v>65</v>
      </c>
      <c r="J51" s="88" t="s">
        <v>203</v>
      </c>
    </row>
    <row r="52" spans="1:10">
      <c r="A52" s="20">
        <v>45</v>
      </c>
      <c r="B52" s="18" t="str">
        <f>PresensiMIPA!D51</f>
        <v>3526014312030003</v>
      </c>
      <c r="C52" s="19" t="str">
        <f>PresensiMIPA!G51</f>
        <v>FITRI NUR WULANSARI</v>
      </c>
      <c r="D52" s="89" t="s">
        <v>65</v>
      </c>
      <c r="E52" s="89" t="s">
        <v>65</v>
      </c>
      <c r="F52" s="89" t="s">
        <v>65</v>
      </c>
      <c r="G52" s="89" t="s">
        <v>65</v>
      </c>
      <c r="H52" s="89" t="s">
        <v>65</v>
      </c>
      <c r="I52" s="89" t="s">
        <v>65</v>
      </c>
      <c r="J52" s="88" t="s">
        <v>203</v>
      </c>
    </row>
    <row r="53" spans="1:10">
      <c r="A53" s="20">
        <v>46</v>
      </c>
      <c r="B53" s="18" t="str">
        <f>PresensiMIPA!D52</f>
        <v>3526025202030005</v>
      </c>
      <c r="C53" s="19" t="str">
        <f>PresensiMIPA!G52</f>
        <v>HARTATIK</v>
      </c>
      <c r="D53" s="89" t="s">
        <v>65</v>
      </c>
      <c r="E53" s="89" t="s">
        <v>65</v>
      </c>
      <c r="F53" s="89" t="s">
        <v>65</v>
      </c>
      <c r="G53" s="89" t="s">
        <v>65</v>
      </c>
      <c r="H53" s="89" t="s">
        <v>65</v>
      </c>
      <c r="I53" s="89" t="s">
        <v>65</v>
      </c>
      <c r="J53" s="88" t="s">
        <v>203</v>
      </c>
    </row>
    <row r="54" spans="1:10">
      <c r="A54" s="20">
        <v>47</v>
      </c>
      <c r="B54" s="18" t="str">
        <f>PresensiMIPA!D53</f>
        <v>3526010812030002</v>
      </c>
      <c r="C54" s="19" t="str">
        <f>PresensiMIPA!G53</f>
        <v>HASANAL MUBAROK</v>
      </c>
      <c r="D54" s="89" t="s">
        <v>65</v>
      </c>
      <c r="E54" s="89" t="s">
        <v>65</v>
      </c>
      <c r="F54" s="89" t="s">
        <v>65</v>
      </c>
      <c r="G54" s="89" t="s">
        <v>65</v>
      </c>
      <c r="H54" s="89" t="s">
        <v>65</v>
      </c>
      <c r="I54" s="89" t="s">
        <v>65</v>
      </c>
      <c r="J54" s="88" t="s">
        <v>203</v>
      </c>
    </row>
    <row r="55" spans="1:10">
      <c r="A55" s="20">
        <v>48</v>
      </c>
      <c r="B55" s="18" t="str">
        <f>PresensiMIPA!D54</f>
        <v>3526012605030001</v>
      </c>
      <c r="C55" s="19" t="str">
        <f>PresensiMIPA!G54</f>
        <v>Irfan Maulana</v>
      </c>
      <c r="D55" s="89" t="s">
        <v>65</v>
      </c>
      <c r="E55" s="89" t="s">
        <v>65</v>
      </c>
      <c r="F55" s="89" t="s">
        <v>65</v>
      </c>
      <c r="G55" s="89" t="s">
        <v>65</v>
      </c>
      <c r="H55" s="89" t="s">
        <v>65</v>
      </c>
      <c r="I55" s="89" t="s">
        <v>65</v>
      </c>
      <c r="J55" s="88" t="s">
        <v>203</v>
      </c>
    </row>
    <row r="56" spans="1:10">
      <c r="A56" s="20">
        <v>49</v>
      </c>
      <c r="B56" s="18" t="str">
        <f>PresensiMIPA!D55</f>
        <v>3526024305040001</v>
      </c>
      <c r="C56" s="19" t="str">
        <f>PresensiMIPA!G55</f>
        <v>IRINA NINDYASARI</v>
      </c>
      <c r="D56" s="89" t="s">
        <v>65</v>
      </c>
      <c r="E56" s="89" t="s">
        <v>65</v>
      </c>
      <c r="F56" s="89" t="s">
        <v>65</v>
      </c>
      <c r="G56" s="89" t="s">
        <v>65</v>
      </c>
      <c r="H56" s="89" t="s">
        <v>65</v>
      </c>
      <c r="I56" s="89" t="s">
        <v>65</v>
      </c>
      <c r="J56" s="88" t="s">
        <v>203</v>
      </c>
    </row>
    <row r="57" spans="1:10">
      <c r="A57" s="20">
        <v>50</v>
      </c>
      <c r="B57" s="18" t="str">
        <f>PresensiMIPA!D56</f>
        <v>3526026707040002</v>
      </c>
      <c r="C57" s="19" t="str">
        <f>PresensiMIPA!G56</f>
        <v>KAMILIYATUL LAILI</v>
      </c>
      <c r="D57" s="89" t="s">
        <v>65</v>
      </c>
      <c r="E57" s="89" t="s">
        <v>65</v>
      </c>
      <c r="F57" s="89" t="s">
        <v>65</v>
      </c>
      <c r="G57" s="89" t="s">
        <v>65</v>
      </c>
      <c r="H57" s="89" t="s">
        <v>65</v>
      </c>
      <c r="I57" s="89" t="s">
        <v>65</v>
      </c>
      <c r="J57" s="88" t="s">
        <v>203</v>
      </c>
    </row>
    <row r="58" spans="1:10">
      <c r="A58" s="20">
        <v>51</v>
      </c>
      <c r="B58" s="18" t="str">
        <f>PresensiMIPA!D57</f>
        <v>3526034306030001</v>
      </c>
      <c r="C58" s="19" t="str">
        <f>PresensiMIPA!G57</f>
        <v>Lela Juniati Ningsih</v>
      </c>
      <c r="D58" s="89" t="s">
        <v>65</v>
      </c>
      <c r="E58" s="89" t="s">
        <v>65</v>
      </c>
      <c r="F58" s="89" t="s">
        <v>65</v>
      </c>
      <c r="G58" s="89" t="s">
        <v>65</v>
      </c>
      <c r="H58" s="89" t="s">
        <v>65</v>
      </c>
      <c r="I58" s="89" t="s">
        <v>65</v>
      </c>
      <c r="J58" s="88" t="s">
        <v>203</v>
      </c>
    </row>
    <row r="59" spans="1:10">
      <c r="A59" s="20">
        <v>52</v>
      </c>
      <c r="B59" s="18" t="str">
        <f>PresensiMIPA!D58</f>
        <v>3526011511030001</v>
      </c>
      <c r="C59" s="19" t="str">
        <f>PresensiMIPA!G58</f>
        <v>MAKIN AMIN</v>
      </c>
      <c r="D59" s="89" t="s">
        <v>65</v>
      </c>
      <c r="E59" s="89" t="s">
        <v>65</v>
      </c>
      <c r="F59" s="89" t="s">
        <v>65</v>
      </c>
      <c r="G59" s="89" t="s">
        <v>65</v>
      </c>
      <c r="H59" s="89" t="s">
        <v>65</v>
      </c>
      <c r="I59" s="89" t="s">
        <v>65</v>
      </c>
      <c r="J59" s="88" t="s">
        <v>203</v>
      </c>
    </row>
    <row r="60" spans="1:10">
      <c r="A60" s="20">
        <v>53</v>
      </c>
      <c r="B60" s="18" t="str">
        <f>PresensiMIPA!D59</f>
        <v>3526022604040001</v>
      </c>
      <c r="C60" s="19" t="str">
        <f>PresensiMIPA!G59</f>
        <v>MAULANA MALIK IBRAHIM</v>
      </c>
      <c r="D60" s="89" t="s">
        <v>65</v>
      </c>
      <c r="E60" s="89" t="s">
        <v>65</v>
      </c>
      <c r="F60" s="89" t="s">
        <v>65</v>
      </c>
      <c r="G60" s="89" t="s">
        <v>65</v>
      </c>
      <c r="H60" s="89" t="s">
        <v>65</v>
      </c>
      <c r="I60" s="89" t="s">
        <v>65</v>
      </c>
      <c r="J60" s="88" t="s">
        <v>203</v>
      </c>
    </row>
    <row r="61" spans="1:10">
      <c r="A61" s="20">
        <v>54</v>
      </c>
      <c r="B61" s="18" t="str">
        <f>PresensiMIPA!D60</f>
        <v>3526014605030003</v>
      </c>
      <c r="C61" s="19" t="str">
        <f>PresensiMIPA!G60</f>
        <v>MAULIDIYAH NUR DANIELA PUTRI</v>
      </c>
      <c r="D61" s="89" t="s">
        <v>65</v>
      </c>
      <c r="E61" s="89" t="s">
        <v>65</v>
      </c>
      <c r="F61" s="89" t="s">
        <v>65</v>
      </c>
      <c r="G61" s="89" t="s">
        <v>65</v>
      </c>
      <c r="H61" s="89" t="s">
        <v>65</v>
      </c>
      <c r="I61" s="89" t="s">
        <v>65</v>
      </c>
      <c r="J61" s="88" t="s">
        <v>203</v>
      </c>
    </row>
    <row r="62" spans="1:10">
      <c r="A62" s="20">
        <v>55</v>
      </c>
      <c r="B62" s="18" t="str">
        <f>PresensiMIPA!D61</f>
        <v>3526010506030001</v>
      </c>
      <c r="C62" s="19" t="str">
        <f>PresensiMIPA!G61</f>
        <v>MOH. FAUZAN</v>
      </c>
      <c r="D62" s="89" t="s">
        <v>65</v>
      </c>
      <c r="E62" s="89" t="s">
        <v>65</v>
      </c>
      <c r="F62" s="89" t="s">
        <v>65</v>
      </c>
      <c r="G62" s="89" t="s">
        <v>65</v>
      </c>
      <c r="H62" s="89" t="s">
        <v>65</v>
      </c>
      <c r="I62" s="89" t="s">
        <v>65</v>
      </c>
      <c r="J62" s="88" t="s">
        <v>203</v>
      </c>
    </row>
    <row r="63" spans="1:10">
      <c r="A63" s="20">
        <v>56</v>
      </c>
      <c r="B63" s="18" t="str">
        <f>PresensiMIPA!D62</f>
        <v>3526010312030002</v>
      </c>
      <c r="C63" s="19" t="str">
        <f>PresensiMIPA!G62</f>
        <v>MOH. SURAIHANDIKA</v>
      </c>
      <c r="D63" s="89" t="s">
        <v>65</v>
      </c>
      <c r="E63" s="89" t="s">
        <v>65</v>
      </c>
      <c r="F63" s="89" t="s">
        <v>65</v>
      </c>
      <c r="G63" s="89" t="s">
        <v>65</v>
      </c>
      <c r="H63" s="89" t="s">
        <v>65</v>
      </c>
      <c r="I63" s="89" t="s">
        <v>65</v>
      </c>
      <c r="J63" s="88" t="s">
        <v>203</v>
      </c>
    </row>
    <row r="64" spans="1:10">
      <c r="A64" s="20">
        <v>57</v>
      </c>
      <c r="B64" s="18" t="str">
        <f>PresensiMIPA!D63</f>
        <v>3526151410030001</v>
      </c>
      <c r="C64" s="19" t="str">
        <f>PresensiMIPA!G63</f>
        <v>Moh. Zidane Djazuli</v>
      </c>
      <c r="D64" s="89" t="s">
        <v>65</v>
      </c>
      <c r="E64" s="89" t="s">
        <v>65</v>
      </c>
      <c r="F64" s="89" t="s">
        <v>65</v>
      </c>
      <c r="G64" s="89" t="s">
        <v>65</v>
      </c>
      <c r="H64" s="89" t="s">
        <v>65</v>
      </c>
      <c r="I64" s="89" t="s">
        <v>65</v>
      </c>
      <c r="J64" s="88" t="s">
        <v>203</v>
      </c>
    </row>
    <row r="65" spans="1:10">
      <c r="A65" s="20">
        <v>58</v>
      </c>
      <c r="B65" s="18" t="str">
        <f>PresensiMIPA!D64</f>
        <v>3526016006030002</v>
      </c>
      <c r="C65" s="19" t="str">
        <f>PresensiMIPA!G64</f>
        <v>NISA SAJIDA KHAIRALLAH TELFAH</v>
      </c>
      <c r="D65" s="89" t="s">
        <v>65</v>
      </c>
      <c r="E65" s="89" t="s">
        <v>65</v>
      </c>
      <c r="F65" s="89" t="s">
        <v>65</v>
      </c>
      <c r="G65" s="89" t="s">
        <v>65</v>
      </c>
      <c r="H65" s="89" t="s">
        <v>65</v>
      </c>
      <c r="I65" s="89" t="s">
        <v>65</v>
      </c>
      <c r="J65" s="88" t="s">
        <v>203</v>
      </c>
    </row>
    <row r="66" spans="1:10">
      <c r="A66" s="20">
        <v>59</v>
      </c>
      <c r="B66" s="18" t="str">
        <f>PresensiMIPA!D65</f>
        <v>3526024505030001</v>
      </c>
      <c r="C66" s="19" t="str">
        <f>PresensiMIPA!G65</f>
        <v>PRAMITA LIWAUL HIKMAH</v>
      </c>
      <c r="D66" s="89" t="s">
        <v>65</v>
      </c>
      <c r="E66" s="89" t="s">
        <v>65</v>
      </c>
      <c r="F66" s="89" t="s">
        <v>65</v>
      </c>
      <c r="G66" s="89" t="s">
        <v>65</v>
      </c>
      <c r="H66" s="89" t="s">
        <v>65</v>
      </c>
      <c r="I66" s="89" t="s">
        <v>65</v>
      </c>
      <c r="J66" s="88" t="s">
        <v>203</v>
      </c>
    </row>
    <row r="67" spans="1:10">
      <c r="A67" s="20">
        <v>60</v>
      </c>
      <c r="B67" s="18" t="str">
        <f>PresensiMIPA!D66</f>
        <v>3526012203040003</v>
      </c>
      <c r="C67" s="19" t="str">
        <f>PresensiMIPA!G66</f>
        <v>R. BAGUS HIKMAWANSYAH</v>
      </c>
      <c r="D67" s="89" t="s">
        <v>65</v>
      </c>
      <c r="E67" s="89" t="s">
        <v>65</v>
      </c>
      <c r="F67" s="89" t="s">
        <v>65</v>
      </c>
      <c r="G67" s="89" t="s">
        <v>65</v>
      </c>
      <c r="H67" s="89" t="s">
        <v>65</v>
      </c>
      <c r="I67" s="89" t="s">
        <v>65</v>
      </c>
      <c r="J67" s="88" t="s">
        <v>203</v>
      </c>
    </row>
    <row r="68" spans="1:10">
      <c r="A68" s="20">
        <v>61</v>
      </c>
      <c r="B68" s="18" t="str">
        <f>PresensiMIPA!D67</f>
        <v>3526016504030009</v>
      </c>
      <c r="C68" s="19" t="str">
        <f>PresensiMIPA!G67</f>
        <v>R. MAHARANI YASMIN AROVA</v>
      </c>
      <c r="D68" s="89" t="s">
        <v>65</v>
      </c>
      <c r="E68" s="89" t="s">
        <v>65</v>
      </c>
      <c r="F68" s="89" t="s">
        <v>65</v>
      </c>
      <c r="G68" s="89" t="s">
        <v>65</v>
      </c>
      <c r="H68" s="89" t="s">
        <v>65</v>
      </c>
      <c r="I68" s="89" t="s">
        <v>65</v>
      </c>
      <c r="J68" s="88" t="s">
        <v>203</v>
      </c>
    </row>
    <row r="69" spans="1:10">
      <c r="A69" s="20">
        <v>62</v>
      </c>
      <c r="B69" s="18" t="str">
        <f>PresensiMIPA!D68</f>
        <v>3526011208030010</v>
      </c>
      <c r="C69" s="19" t="str">
        <f>PresensiMIPA!G68</f>
        <v>RAYHANZA NADHIF ATHALA</v>
      </c>
      <c r="D69" s="89" t="s">
        <v>65</v>
      </c>
      <c r="E69" s="89" t="s">
        <v>65</v>
      </c>
      <c r="F69" s="89" t="s">
        <v>65</v>
      </c>
      <c r="G69" s="89" t="s">
        <v>65</v>
      </c>
      <c r="H69" s="89" t="s">
        <v>65</v>
      </c>
      <c r="I69" s="89" t="s">
        <v>65</v>
      </c>
      <c r="J69" s="88" t="s">
        <v>203</v>
      </c>
    </row>
    <row r="70" spans="1:10">
      <c r="A70" s="20">
        <v>63</v>
      </c>
      <c r="B70" s="18" t="str">
        <f>PresensiMIPA!D69</f>
        <v>3526027005040001</v>
      </c>
      <c r="C70" s="19" t="str">
        <f>PresensiMIPA!G69</f>
        <v>RICKE ARIEFIANTINI</v>
      </c>
      <c r="D70" s="89" t="s">
        <v>65</v>
      </c>
      <c r="E70" s="89" t="s">
        <v>65</v>
      </c>
      <c r="F70" s="89" t="s">
        <v>65</v>
      </c>
      <c r="G70" s="89" t="s">
        <v>65</v>
      </c>
      <c r="H70" s="89" t="s">
        <v>65</v>
      </c>
      <c r="I70" s="89" t="s">
        <v>65</v>
      </c>
      <c r="J70" s="88" t="s">
        <v>203</v>
      </c>
    </row>
    <row r="71" spans="1:10">
      <c r="A71" s="20">
        <v>64</v>
      </c>
      <c r="B71" s="18" t="str">
        <f>PresensiMIPA!D70</f>
        <v>3527031505040004</v>
      </c>
      <c r="C71" s="19" t="str">
        <f>PresensiMIPA!G70</f>
        <v>RIFQI KHAIRAN FAATHIR</v>
      </c>
      <c r="D71" s="89" t="s">
        <v>65</v>
      </c>
      <c r="E71" s="89" t="s">
        <v>65</v>
      </c>
      <c r="F71" s="89" t="s">
        <v>65</v>
      </c>
      <c r="G71" s="89" t="s">
        <v>65</v>
      </c>
      <c r="H71" s="89" t="s">
        <v>65</v>
      </c>
      <c r="I71" s="89" t="s">
        <v>65</v>
      </c>
      <c r="J71" s="88" t="s">
        <v>203</v>
      </c>
    </row>
    <row r="72" spans="1:10">
      <c r="A72" s="20">
        <v>65</v>
      </c>
      <c r="B72" s="18" t="str">
        <f>PresensiMIPA!D71</f>
        <v>3526014802040004</v>
      </c>
      <c r="C72" s="19" t="str">
        <f>PresensiMIPA!G71</f>
        <v>SARAH ADIBA</v>
      </c>
      <c r="D72" s="89" t="s">
        <v>65</v>
      </c>
      <c r="E72" s="89" t="s">
        <v>65</v>
      </c>
      <c r="F72" s="89" t="s">
        <v>65</v>
      </c>
      <c r="G72" s="89" t="s">
        <v>65</v>
      </c>
      <c r="H72" s="89" t="s">
        <v>65</v>
      </c>
      <c r="I72" s="89" t="s">
        <v>65</v>
      </c>
      <c r="J72" s="88" t="s">
        <v>203</v>
      </c>
    </row>
    <row r="73" spans="1:10">
      <c r="A73" s="20">
        <v>66</v>
      </c>
      <c r="B73" s="18" t="str">
        <f>PresensiMIPA!D72</f>
        <v>3526011309030001</v>
      </c>
      <c r="C73" s="19" t="str">
        <f>PresensiMIPA!G72</f>
        <v>SEPTIO DIKA PRATAMA</v>
      </c>
      <c r="D73" s="89" t="s">
        <v>65</v>
      </c>
      <c r="E73" s="89" t="s">
        <v>65</v>
      </c>
      <c r="F73" s="89" t="s">
        <v>65</v>
      </c>
      <c r="G73" s="89" t="s">
        <v>65</v>
      </c>
      <c r="H73" s="89" t="s">
        <v>65</v>
      </c>
      <c r="I73" s="89" t="s">
        <v>65</v>
      </c>
      <c r="J73" s="88" t="s">
        <v>203</v>
      </c>
    </row>
    <row r="74" spans="1:10">
      <c r="A74" s="20">
        <v>67</v>
      </c>
      <c r="B74" s="18" t="str">
        <f>PresensiMIPA!D73</f>
        <v>3526026310030002</v>
      </c>
      <c r="C74" s="19" t="str">
        <f>PresensiMIPA!G73</f>
        <v>SITI NUR KOMARIYA</v>
      </c>
      <c r="D74" s="89" t="s">
        <v>65</v>
      </c>
      <c r="E74" s="89" t="s">
        <v>65</v>
      </c>
      <c r="F74" s="89" t="s">
        <v>65</v>
      </c>
      <c r="G74" s="89" t="s">
        <v>65</v>
      </c>
      <c r="H74" s="89" t="s">
        <v>65</v>
      </c>
      <c r="I74" s="89" t="s">
        <v>65</v>
      </c>
      <c r="J74" s="88" t="s">
        <v>203</v>
      </c>
    </row>
    <row r="75" spans="1:10">
      <c r="A75" s="20">
        <v>68</v>
      </c>
      <c r="B75" s="18" t="str">
        <f>PresensiMIPA!D74</f>
        <v>3526014606020001</v>
      </c>
      <c r="C75" s="19" t="str">
        <f>PresensiMIPA!G74</f>
        <v>TUTIMMUL FAIDAH</v>
      </c>
      <c r="D75" s="89" t="s">
        <v>65</v>
      </c>
      <c r="E75" s="89" t="s">
        <v>65</v>
      </c>
      <c r="F75" s="89" t="s">
        <v>65</v>
      </c>
      <c r="G75" s="89" t="s">
        <v>65</v>
      </c>
      <c r="H75" s="89" t="s">
        <v>65</v>
      </c>
      <c r="I75" s="89" t="s">
        <v>65</v>
      </c>
      <c r="J75" s="88" t="s">
        <v>203</v>
      </c>
    </row>
    <row r="76" spans="1:10">
      <c r="A76" s="20">
        <v>69</v>
      </c>
      <c r="B76" s="18" t="str">
        <f>PresensiMIPA!D75</f>
        <v>3526010605040001</v>
      </c>
      <c r="C76" s="19" t="str">
        <f>PresensiMIPA!G75</f>
        <v>ABDULLAH HAMMAM FANDI</v>
      </c>
      <c r="D76" s="89" t="s">
        <v>65</v>
      </c>
      <c r="E76" s="89" t="s">
        <v>65</v>
      </c>
      <c r="F76" s="89" t="s">
        <v>65</v>
      </c>
      <c r="G76" s="89" t="s">
        <v>65</v>
      </c>
      <c r="H76" s="89" t="s">
        <v>65</v>
      </c>
      <c r="I76" s="89" t="s">
        <v>65</v>
      </c>
      <c r="J76" s="88" t="s">
        <v>203</v>
      </c>
    </row>
    <row r="77" spans="1:10">
      <c r="A77" s="20">
        <v>70</v>
      </c>
      <c r="B77" s="18" t="str">
        <f>PresensiMIPA!D76</f>
        <v>3526026812040003</v>
      </c>
      <c r="C77" s="19" t="str">
        <f>PresensiMIPA!G76</f>
        <v>AFAF FITRIATI</v>
      </c>
      <c r="D77" s="89" t="s">
        <v>65</v>
      </c>
      <c r="E77" s="89" t="s">
        <v>65</v>
      </c>
      <c r="F77" s="89" t="s">
        <v>65</v>
      </c>
      <c r="G77" s="89" t="s">
        <v>65</v>
      </c>
      <c r="H77" s="89" t="s">
        <v>65</v>
      </c>
      <c r="I77" s="89" t="s">
        <v>65</v>
      </c>
      <c r="J77" s="88" t="s">
        <v>203</v>
      </c>
    </row>
    <row r="78" spans="1:10">
      <c r="A78" s="20">
        <v>71</v>
      </c>
      <c r="B78" s="18" t="str">
        <f>PresensiMIPA!D77</f>
        <v>3526010103020008</v>
      </c>
      <c r="C78" s="19" t="str">
        <f>PresensiMIPA!G77</f>
        <v>Ahmad Fauzi Andrian</v>
      </c>
      <c r="D78" s="89" t="s">
        <v>65</v>
      </c>
      <c r="E78" s="89" t="s">
        <v>65</v>
      </c>
      <c r="F78" s="89" t="s">
        <v>65</v>
      </c>
      <c r="G78" s="89" t="s">
        <v>65</v>
      </c>
      <c r="H78" s="89" t="s">
        <v>65</v>
      </c>
      <c r="I78" s="89" t="s">
        <v>65</v>
      </c>
      <c r="J78" s="88" t="s">
        <v>203</v>
      </c>
    </row>
    <row r="79" spans="1:10">
      <c r="A79" s="20">
        <v>72</v>
      </c>
      <c r="B79" s="18" t="str">
        <f>PresensiMIPA!D78</f>
        <v>3526016904040006</v>
      </c>
      <c r="C79" s="19" t="str">
        <f>PresensiMIPA!G78</f>
        <v>AL HANAFIATUS SAMHA</v>
      </c>
      <c r="D79" s="89" t="s">
        <v>65</v>
      </c>
      <c r="E79" s="89" t="s">
        <v>65</v>
      </c>
      <c r="F79" s="89" t="s">
        <v>65</v>
      </c>
      <c r="G79" s="89" t="s">
        <v>65</v>
      </c>
      <c r="H79" s="89" t="s">
        <v>65</v>
      </c>
      <c r="I79" s="89" t="s">
        <v>65</v>
      </c>
      <c r="J79" s="88" t="s">
        <v>203</v>
      </c>
    </row>
    <row r="80" spans="1:10">
      <c r="A80" s="20">
        <v>73</v>
      </c>
      <c r="B80" s="18" t="str">
        <f>PresensiMIPA!D79</f>
        <v>3526015110030002</v>
      </c>
      <c r="C80" s="19" t="str">
        <f>PresensiMIPA!G79</f>
        <v>ALVIANTI OKTAVIA SETIYONO</v>
      </c>
      <c r="D80" s="89" t="s">
        <v>65</v>
      </c>
      <c r="E80" s="89" t="s">
        <v>65</v>
      </c>
      <c r="F80" s="89" t="s">
        <v>65</v>
      </c>
      <c r="G80" s="89" t="s">
        <v>65</v>
      </c>
      <c r="H80" s="89" t="s">
        <v>65</v>
      </c>
      <c r="I80" s="89" t="s">
        <v>65</v>
      </c>
      <c r="J80" s="88" t="s">
        <v>203</v>
      </c>
    </row>
    <row r="81" spans="1:10">
      <c r="A81" s="20">
        <v>74</v>
      </c>
      <c r="B81" s="18" t="str">
        <f>PresensiMIPA!D80</f>
        <v>3526011304040001</v>
      </c>
      <c r="C81" s="19" t="str">
        <f>PresensiMIPA!G80</f>
        <v>ANDRE PRANATA ARYA PUTRA</v>
      </c>
      <c r="D81" s="89" t="s">
        <v>65</v>
      </c>
      <c r="E81" s="89" t="s">
        <v>65</v>
      </c>
      <c r="F81" s="89" t="s">
        <v>65</v>
      </c>
      <c r="G81" s="89" t="s">
        <v>65</v>
      </c>
      <c r="H81" s="89" t="s">
        <v>65</v>
      </c>
      <c r="I81" s="89" t="s">
        <v>65</v>
      </c>
      <c r="J81" s="88" t="s">
        <v>203</v>
      </c>
    </row>
    <row r="82" spans="1:10">
      <c r="A82" s="20">
        <v>75</v>
      </c>
      <c r="B82" s="18" t="str">
        <f>PresensiMIPA!D81</f>
        <v>3526074804040004</v>
      </c>
      <c r="C82" s="19" t="str">
        <f>PresensiMIPA!G81</f>
        <v>Anisyafaah</v>
      </c>
      <c r="D82" s="89" t="s">
        <v>65</v>
      </c>
      <c r="E82" s="89" t="s">
        <v>65</v>
      </c>
      <c r="F82" s="89" t="s">
        <v>65</v>
      </c>
      <c r="G82" s="89" t="s">
        <v>65</v>
      </c>
      <c r="H82" s="89" t="s">
        <v>65</v>
      </c>
      <c r="I82" s="89" t="s">
        <v>65</v>
      </c>
      <c r="J82" s="88" t="s">
        <v>203</v>
      </c>
    </row>
    <row r="83" spans="1:10">
      <c r="A83" s="20">
        <v>76</v>
      </c>
      <c r="B83" s="18" t="str">
        <f>PresensiMIPA!D82</f>
        <v>3526025203040001</v>
      </c>
      <c r="C83" s="19" t="str">
        <f>PresensiMIPA!G82</f>
        <v>CATERINA HIDAYATI</v>
      </c>
      <c r="D83" s="89" t="s">
        <v>65</v>
      </c>
      <c r="E83" s="89" t="s">
        <v>65</v>
      </c>
      <c r="F83" s="89" t="s">
        <v>65</v>
      </c>
      <c r="G83" s="89" t="s">
        <v>65</v>
      </c>
      <c r="H83" s="89" t="s">
        <v>65</v>
      </c>
      <c r="I83" s="89" t="s">
        <v>65</v>
      </c>
      <c r="J83" s="88" t="s">
        <v>203</v>
      </c>
    </row>
    <row r="84" spans="1:10">
      <c r="A84" s="20">
        <v>77</v>
      </c>
      <c r="B84" s="18" t="str">
        <f>PresensiMIPA!D83</f>
        <v>3526022106030002</v>
      </c>
      <c r="C84" s="19" t="str">
        <f>PresensiMIPA!G83</f>
        <v>DIMAS SENA PUTRA</v>
      </c>
      <c r="D84" s="89" t="s">
        <v>65</v>
      </c>
      <c r="E84" s="89" t="s">
        <v>65</v>
      </c>
      <c r="F84" s="89" t="s">
        <v>65</v>
      </c>
      <c r="G84" s="89" t="s">
        <v>65</v>
      </c>
      <c r="H84" s="89" t="s">
        <v>65</v>
      </c>
      <c r="I84" s="89" t="s">
        <v>65</v>
      </c>
      <c r="J84" s="88" t="s">
        <v>203</v>
      </c>
    </row>
    <row r="85" spans="1:10">
      <c r="A85" s="20">
        <v>78</v>
      </c>
      <c r="B85" s="18" t="str">
        <f>PresensiMIPA!D84</f>
        <v>3526015604030006</v>
      </c>
      <c r="C85" s="19" t="str">
        <f>PresensiMIPA!G84</f>
        <v>ERNA KURNIAWATI BASYIROH</v>
      </c>
      <c r="D85" s="89" t="s">
        <v>65</v>
      </c>
      <c r="E85" s="89" t="s">
        <v>65</v>
      </c>
      <c r="F85" s="89" t="s">
        <v>65</v>
      </c>
      <c r="G85" s="89" t="s">
        <v>65</v>
      </c>
      <c r="H85" s="89" t="s">
        <v>65</v>
      </c>
      <c r="I85" s="89" t="s">
        <v>65</v>
      </c>
      <c r="J85" s="88" t="s">
        <v>203</v>
      </c>
    </row>
    <row r="86" spans="1:10">
      <c r="A86" s="20">
        <v>79</v>
      </c>
      <c r="B86" s="18" t="str">
        <f>PresensiMIPA!D85</f>
        <v>3526012304020001</v>
      </c>
      <c r="C86" s="19" t="str">
        <f>PresensiMIPA!G85</f>
        <v>Ferdi Firmansyah</v>
      </c>
      <c r="D86" s="89" t="s">
        <v>65</v>
      </c>
      <c r="E86" s="89" t="s">
        <v>65</v>
      </c>
      <c r="F86" s="89" t="s">
        <v>65</v>
      </c>
      <c r="G86" s="89" t="s">
        <v>65</v>
      </c>
      <c r="H86" s="89" t="s">
        <v>65</v>
      </c>
      <c r="I86" s="89" t="s">
        <v>65</v>
      </c>
      <c r="J86" s="88" t="s">
        <v>203</v>
      </c>
    </row>
    <row r="87" spans="1:10">
      <c r="A87" s="20">
        <v>80</v>
      </c>
      <c r="B87" s="18" t="str">
        <f>PresensiMIPA!D86</f>
        <v>3526026507040001</v>
      </c>
      <c r="C87" s="19" t="str">
        <f>PresensiMIPA!G86</f>
        <v>Fitria Yuliana</v>
      </c>
      <c r="D87" s="89" t="s">
        <v>65</v>
      </c>
      <c r="E87" s="89" t="s">
        <v>65</v>
      </c>
      <c r="F87" s="89" t="s">
        <v>65</v>
      </c>
      <c r="G87" s="89" t="s">
        <v>65</v>
      </c>
      <c r="H87" s="89" t="s">
        <v>65</v>
      </c>
      <c r="I87" s="89" t="s">
        <v>65</v>
      </c>
      <c r="J87" s="88" t="s">
        <v>203</v>
      </c>
    </row>
    <row r="88" spans="1:10">
      <c r="A88" s="20">
        <v>81</v>
      </c>
      <c r="B88" s="18" t="str">
        <f>PresensiMIPA!D87</f>
        <v>6473032212030007</v>
      </c>
      <c r="C88" s="19" t="str">
        <f>PresensiMIPA!G87</f>
        <v>HAYKAL BESTANUN ARIFIN</v>
      </c>
      <c r="D88" s="89" t="s">
        <v>65</v>
      </c>
      <c r="E88" s="89" t="s">
        <v>65</v>
      </c>
      <c r="F88" s="89" t="s">
        <v>65</v>
      </c>
      <c r="G88" s="89" t="s">
        <v>65</v>
      </c>
      <c r="H88" s="89" t="s">
        <v>65</v>
      </c>
      <c r="I88" s="89" t="s">
        <v>65</v>
      </c>
      <c r="J88" s="88" t="s">
        <v>203</v>
      </c>
    </row>
    <row r="89" spans="1:10">
      <c r="A89" s="20">
        <v>82</v>
      </c>
      <c r="B89" s="18" t="str">
        <f>PresensiMIPA!D88</f>
        <v>3526014101040001</v>
      </c>
      <c r="C89" s="19" t="str">
        <f>PresensiMIPA!G88</f>
        <v>HERLINA PUTRI KURNIAWAN</v>
      </c>
      <c r="D89" s="89" t="s">
        <v>65</v>
      </c>
      <c r="E89" s="89" t="s">
        <v>65</v>
      </c>
      <c r="F89" s="89" t="s">
        <v>65</v>
      </c>
      <c r="G89" s="89" t="s">
        <v>65</v>
      </c>
      <c r="H89" s="89" t="s">
        <v>65</v>
      </c>
      <c r="I89" s="89" t="s">
        <v>65</v>
      </c>
      <c r="J89" s="88" t="s">
        <v>203</v>
      </c>
    </row>
    <row r="90" spans="1:10">
      <c r="A90" s="20">
        <v>83</v>
      </c>
      <c r="B90" s="18" t="str">
        <f>PresensiMIPA!D89</f>
        <v>3526016204040001</v>
      </c>
      <c r="C90" s="19" t="str">
        <f>PresensiMIPA!G89</f>
        <v>ISLHA KOMARIYAH MAULIDINA</v>
      </c>
      <c r="D90" s="89" t="s">
        <v>65</v>
      </c>
      <c r="E90" s="89" t="s">
        <v>65</v>
      </c>
      <c r="F90" s="89" t="s">
        <v>65</v>
      </c>
      <c r="G90" s="89" t="s">
        <v>65</v>
      </c>
      <c r="H90" s="89" t="s">
        <v>65</v>
      </c>
      <c r="I90" s="89" t="s">
        <v>65</v>
      </c>
      <c r="J90" s="88" t="s">
        <v>203</v>
      </c>
    </row>
    <row r="91" spans="1:10">
      <c r="A91" s="20">
        <v>84</v>
      </c>
      <c r="B91" s="18" t="str">
        <f>PresensiMIPA!D90</f>
        <v>3526020306040002</v>
      </c>
      <c r="C91" s="19" t="str">
        <f>PresensiMIPA!G90</f>
        <v>JUNIO FATHIR RESSY</v>
      </c>
      <c r="D91" s="89" t="s">
        <v>65</v>
      </c>
      <c r="E91" s="89" t="s">
        <v>65</v>
      </c>
      <c r="F91" s="89" t="s">
        <v>65</v>
      </c>
      <c r="G91" s="89" t="s">
        <v>65</v>
      </c>
      <c r="H91" s="89" t="s">
        <v>65</v>
      </c>
      <c r="I91" s="89" t="s">
        <v>65</v>
      </c>
      <c r="J91" s="88" t="s">
        <v>203</v>
      </c>
    </row>
    <row r="92" spans="1:10">
      <c r="A92" s="20">
        <v>85</v>
      </c>
      <c r="B92" s="18" t="str">
        <f>PresensiMIPA!D91</f>
        <v>3526036607030001</v>
      </c>
      <c r="C92" s="19" t="str">
        <f>PresensiMIPA!G91</f>
        <v>KANIA LAURA NUR AIDA</v>
      </c>
      <c r="D92" s="89" t="s">
        <v>65</v>
      </c>
      <c r="E92" s="89" t="s">
        <v>65</v>
      </c>
      <c r="F92" s="89" t="s">
        <v>65</v>
      </c>
      <c r="G92" s="89" t="s">
        <v>65</v>
      </c>
      <c r="H92" s="89" t="s">
        <v>65</v>
      </c>
      <c r="I92" s="89" t="s">
        <v>65</v>
      </c>
      <c r="J92" s="88" t="s">
        <v>203</v>
      </c>
    </row>
    <row r="93" spans="1:10">
      <c r="A93" s="20">
        <v>86</v>
      </c>
      <c r="B93" s="18" t="str">
        <f>PresensiMIPA!D92</f>
        <v>3526036506040003</v>
      </c>
      <c r="C93" s="19" t="str">
        <f>PresensiMIPA!G92</f>
        <v>LIA HADINI</v>
      </c>
      <c r="D93" s="89" t="s">
        <v>65</v>
      </c>
      <c r="E93" s="89" t="s">
        <v>65</v>
      </c>
      <c r="F93" s="89" t="s">
        <v>65</v>
      </c>
      <c r="G93" s="89" t="s">
        <v>65</v>
      </c>
      <c r="H93" s="89" t="s">
        <v>65</v>
      </c>
      <c r="I93" s="89" t="s">
        <v>65</v>
      </c>
      <c r="J93" s="88" t="s">
        <v>203</v>
      </c>
    </row>
    <row r="94" spans="1:10">
      <c r="A94" s="20">
        <v>87</v>
      </c>
      <c r="B94" s="18" t="str">
        <f>PresensiMIPA!D93</f>
        <v>3526012103030002</v>
      </c>
      <c r="C94" s="19" t="str">
        <f>PresensiMIPA!G93</f>
        <v>MARTHA ANUGRAH PANCA PUTRA</v>
      </c>
      <c r="D94" s="89" t="s">
        <v>65</v>
      </c>
      <c r="E94" s="89" t="s">
        <v>65</v>
      </c>
      <c r="F94" s="89" t="s">
        <v>65</v>
      </c>
      <c r="G94" s="89" t="s">
        <v>65</v>
      </c>
      <c r="H94" s="89" t="s">
        <v>65</v>
      </c>
      <c r="I94" s="89" t="s">
        <v>65</v>
      </c>
      <c r="J94" s="88" t="s">
        <v>203</v>
      </c>
    </row>
    <row r="95" spans="1:10">
      <c r="A95" s="20">
        <v>88</v>
      </c>
      <c r="B95" s="18" t="str">
        <f>PresensiMIPA!D94</f>
        <v>3526045705040002</v>
      </c>
      <c r="C95" s="19" t="str">
        <f>PresensiMIPA!G94</f>
        <v>Maulinda Eka Rahmawati</v>
      </c>
      <c r="D95" s="89" t="s">
        <v>65</v>
      </c>
      <c r="E95" s="89" t="s">
        <v>65</v>
      </c>
      <c r="F95" s="89" t="s">
        <v>65</v>
      </c>
      <c r="G95" s="89" t="s">
        <v>65</v>
      </c>
      <c r="H95" s="89" t="s">
        <v>65</v>
      </c>
      <c r="I95" s="89" t="s">
        <v>65</v>
      </c>
      <c r="J95" s="88" t="s">
        <v>203</v>
      </c>
    </row>
    <row r="96" spans="1:10">
      <c r="A96" s="20">
        <v>89</v>
      </c>
      <c r="B96" s="18" t="str">
        <f>PresensiMIPA!D95</f>
        <v>3526010404040004</v>
      </c>
      <c r="C96" s="19" t="str">
        <f>PresensiMIPA!G95</f>
        <v>MOH. IQBAL FATHONI</v>
      </c>
      <c r="D96" s="89" t="s">
        <v>65</v>
      </c>
      <c r="E96" s="89" t="s">
        <v>65</v>
      </c>
      <c r="F96" s="89" t="s">
        <v>65</v>
      </c>
      <c r="G96" s="89" t="s">
        <v>65</v>
      </c>
      <c r="H96" s="89" t="s">
        <v>65</v>
      </c>
      <c r="I96" s="89" t="s">
        <v>65</v>
      </c>
      <c r="J96" s="88" t="s">
        <v>203</v>
      </c>
    </row>
    <row r="97" spans="1:10">
      <c r="A97" s="20">
        <v>90</v>
      </c>
      <c r="B97" s="18" t="str">
        <f>PresensiMIPA!D96</f>
        <v>3526021005040003</v>
      </c>
      <c r="C97" s="19" t="str">
        <f>PresensiMIPA!G96</f>
        <v>MOHAMMAD NAUVAL DWI SAPUTRA</v>
      </c>
      <c r="D97" s="89" t="s">
        <v>65</v>
      </c>
      <c r="E97" s="89" t="s">
        <v>65</v>
      </c>
      <c r="F97" s="89" t="s">
        <v>65</v>
      </c>
      <c r="G97" s="89" t="s">
        <v>65</v>
      </c>
      <c r="H97" s="89" t="s">
        <v>65</v>
      </c>
      <c r="I97" s="89" t="s">
        <v>65</v>
      </c>
      <c r="J97" s="88" t="s">
        <v>203</v>
      </c>
    </row>
    <row r="98" spans="1:10">
      <c r="A98" s="20">
        <v>91</v>
      </c>
      <c r="B98" s="18" t="str">
        <f>PresensiMIPA!D97</f>
        <v>3526011111030002</v>
      </c>
      <c r="C98" s="19" t="str">
        <f>PresensiMIPA!G97</f>
        <v>Muhammad Noval Nur Ramadhani</v>
      </c>
      <c r="D98" s="89" t="s">
        <v>65</v>
      </c>
      <c r="E98" s="89" t="s">
        <v>65</v>
      </c>
      <c r="F98" s="89" t="s">
        <v>65</v>
      </c>
      <c r="G98" s="89" t="s">
        <v>65</v>
      </c>
      <c r="H98" s="89" t="s">
        <v>65</v>
      </c>
      <c r="I98" s="89" t="s">
        <v>65</v>
      </c>
      <c r="J98" s="88" t="s">
        <v>203</v>
      </c>
    </row>
    <row r="99" spans="1:10">
      <c r="A99" s="20">
        <v>92</v>
      </c>
      <c r="B99" s="18" t="str">
        <f>PresensiMIPA!D98</f>
        <v>3526045104040002</v>
      </c>
      <c r="C99" s="19" t="str">
        <f>PresensiMIPA!G98</f>
        <v>NADAA AVRIA HANUM</v>
      </c>
      <c r="D99" s="89" t="s">
        <v>65</v>
      </c>
      <c r="E99" s="89" t="s">
        <v>65</v>
      </c>
      <c r="F99" s="89" t="s">
        <v>65</v>
      </c>
      <c r="G99" s="89" t="s">
        <v>65</v>
      </c>
      <c r="H99" s="89" t="s">
        <v>65</v>
      </c>
      <c r="I99" s="89" t="s">
        <v>65</v>
      </c>
      <c r="J99" s="88" t="s">
        <v>203</v>
      </c>
    </row>
    <row r="100" spans="1:10">
      <c r="A100" s="20">
        <v>93</v>
      </c>
      <c r="B100" s="18" t="str">
        <f>PresensiMIPA!D99</f>
        <v>3526036806030001</v>
      </c>
      <c r="C100" s="19" t="str">
        <f>PresensiMIPA!G99</f>
        <v>NURHAYATI CAHYUNI MOFID</v>
      </c>
      <c r="D100" s="89" t="s">
        <v>65</v>
      </c>
      <c r="E100" s="89" t="s">
        <v>65</v>
      </c>
      <c r="F100" s="89" t="s">
        <v>65</v>
      </c>
      <c r="G100" s="89" t="s">
        <v>65</v>
      </c>
      <c r="H100" s="89" t="s">
        <v>65</v>
      </c>
      <c r="I100" s="89" t="s">
        <v>65</v>
      </c>
      <c r="J100" s="88" t="s">
        <v>203</v>
      </c>
    </row>
    <row r="101" spans="1:10">
      <c r="A101" s="20">
        <v>94</v>
      </c>
      <c r="B101" s="18" t="str">
        <f>PresensiMIPA!D100</f>
        <v>3527016207070002</v>
      </c>
      <c r="C101" s="19" t="str">
        <f>PresensiMIPA!G100</f>
        <v>PUSPA RIAWATI</v>
      </c>
      <c r="D101" s="89" t="s">
        <v>65</v>
      </c>
      <c r="E101" s="89" t="s">
        <v>65</v>
      </c>
      <c r="F101" s="89" t="s">
        <v>65</v>
      </c>
      <c r="G101" s="89" t="s">
        <v>65</v>
      </c>
      <c r="H101" s="89" t="s">
        <v>65</v>
      </c>
      <c r="I101" s="89" t="s">
        <v>65</v>
      </c>
      <c r="J101" s="88" t="s">
        <v>203</v>
      </c>
    </row>
    <row r="102" spans="1:10">
      <c r="A102" s="20">
        <v>95</v>
      </c>
      <c r="B102" s="18" t="str">
        <f>PresensiMIPA!D101</f>
        <v>3526044807040001</v>
      </c>
      <c r="C102" s="19" t="str">
        <f>PresensiMIPA!G101</f>
        <v>RAHMADINAH DIVA ZHAVIRA</v>
      </c>
      <c r="D102" s="89" t="s">
        <v>65</v>
      </c>
      <c r="E102" s="89" t="s">
        <v>65</v>
      </c>
      <c r="F102" s="89" t="s">
        <v>65</v>
      </c>
      <c r="G102" s="89" t="s">
        <v>65</v>
      </c>
      <c r="H102" s="89" t="s">
        <v>65</v>
      </c>
      <c r="I102" s="89" t="s">
        <v>65</v>
      </c>
      <c r="J102" s="88" t="s">
        <v>203</v>
      </c>
    </row>
    <row r="103" spans="1:10">
      <c r="A103" s="20">
        <v>96</v>
      </c>
      <c r="B103" s="18" t="str">
        <f>PresensiMIPA!D102</f>
        <v>3526010903030001</v>
      </c>
      <c r="C103" s="19" t="str">
        <f>PresensiMIPA!G102</f>
        <v>RAYVALDI BACHTIAR ARDIANSYAH</v>
      </c>
      <c r="D103" s="89" t="s">
        <v>65</v>
      </c>
      <c r="E103" s="89" t="s">
        <v>65</v>
      </c>
      <c r="F103" s="89" t="s">
        <v>65</v>
      </c>
      <c r="G103" s="89" t="s">
        <v>65</v>
      </c>
      <c r="H103" s="89" t="s">
        <v>65</v>
      </c>
      <c r="I103" s="89" t="s">
        <v>65</v>
      </c>
      <c r="J103" s="88" t="s">
        <v>203</v>
      </c>
    </row>
    <row r="104" spans="1:10">
      <c r="A104" s="20">
        <v>97</v>
      </c>
      <c r="B104" s="18" t="str">
        <f>PresensiMIPA!D103</f>
        <v>3526011108030005</v>
      </c>
      <c r="C104" s="19" t="str">
        <f>PresensiMIPA!G103</f>
        <v>RIJAL AZKAL RIDHA</v>
      </c>
      <c r="D104" s="89" t="s">
        <v>65</v>
      </c>
      <c r="E104" s="89" t="s">
        <v>65</v>
      </c>
      <c r="F104" s="89" t="s">
        <v>65</v>
      </c>
      <c r="G104" s="89" t="s">
        <v>65</v>
      </c>
      <c r="H104" s="89" t="s">
        <v>65</v>
      </c>
      <c r="I104" s="89" t="s">
        <v>65</v>
      </c>
      <c r="J104" s="88" t="s">
        <v>203</v>
      </c>
    </row>
    <row r="105" spans="1:10">
      <c r="A105" s="20">
        <v>98</v>
      </c>
      <c r="B105" s="18" t="str">
        <f>PresensiMIPA!D104</f>
        <v>3526036207040001</v>
      </c>
      <c r="C105" s="19" t="str">
        <f>PresensiMIPA!G104</f>
        <v>RISKA AMALIA FIRMANSYAH</v>
      </c>
      <c r="D105" s="89" t="s">
        <v>65</v>
      </c>
      <c r="E105" s="89" t="s">
        <v>65</v>
      </c>
      <c r="F105" s="89" t="s">
        <v>65</v>
      </c>
      <c r="G105" s="89" t="s">
        <v>65</v>
      </c>
      <c r="H105" s="89" t="s">
        <v>65</v>
      </c>
      <c r="I105" s="89" t="s">
        <v>65</v>
      </c>
      <c r="J105" s="88" t="s">
        <v>203</v>
      </c>
    </row>
    <row r="106" spans="1:10">
      <c r="A106" s="20">
        <v>99</v>
      </c>
      <c r="B106" s="18" t="str">
        <f>PresensiMIPA!D105</f>
        <v>3526027110030001</v>
      </c>
      <c r="C106" s="19" t="str">
        <f>PresensiMIPA!G105</f>
        <v>SILVI FITRIA OKTAVIANI</v>
      </c>
      <c r="D106" s="89" t="s">
        <v>65</v>
      </c>
      <c r="E106" s="89" t="s">
        <v>65</v>
      </c>
      <c r="F106" s="89" t="s">
        <v>65</v>
      </c>
      <c r="G106" s="89" t="s">
        <v>65</v>
      </c>
      <c r="H106" s="89" t="s">
        <v>65</v>
      </c>
      <c r="I106" s="89" t="s">
        <v>65</v>
      </c>
      <c r="J106" s="88" t="s">
        <v>203</v>
      </c>
    </row>
    <row r="107" spans="1:10">
      <c r="A107" s="20">
        <v>100</v>
      </c>
      <c r="B107" s="18" t="str">
        <f>PresensiMIPA!D106</f>
        <v>3526014110030004</v>
      </c>
      <c r="C107" s="19" t="str">
        <f>PresensiMIPA!G106</f>
        <v>SOFIA MUFARROHAH OKTAVIA</v>
      </c>
      <c r="D107" s="89" t="s">
        <v>65</v>
      </c>
      <c r="E107" s="89" t="s">
        <v>65</v>
      </c>
      <c r="F107" s="89" t="s">
        <v>65</v>
      </c>
      <c r="G107" s="89" t="s">
        <v>65</v>
      </c>
      <c r="H107" s="89" t="s">
        <v>65</v>
      </c>
      <c r="I107" s="89" t="s">
        <v>65</v>
      </c>
      <c r="J107" s="88" t="s">
        <v>203</v>
      </c>
    </row>
    <row r="108" spans="1:10">
      <c r="A108" s="20">
        <v>101</v>
      </c>
      <c r="B108" s="18" t="str">
        <f>PresensiMIPA!D107</f>
        <v>3526020706030002</v>
      </c>
      <c r="C108" s="19" t="str">
        <f>PresensiMIPA!G107</f>
        <v>Sony Arie Prasetya</v>
      </c>
      <c r="D108" s="89" t="s">
        <v>65</v>
      </c>
      <c r="E108" s="89" t="s">
        <v>65</v>
      </c>
      <c r="F108" s="89" t="s">
        <v>65</v>
      </c>
      <c r="G108" s="89" t="s">
        <v>65</v>
      </c>
      <c r="H108" s="89" t="s">
        <v>65</v>
      </c>
      <c r="I108" s="89" t="s">
        <v>65</v>
      </c>
      <c r="J108" s="88" t="s">
        <v>203</v>
      </c>
    </row>
    <row r="109" spans="1:10">
      <c r="A109" s="20">
        <v>102</v>
      </c>
      <c r="B109" s="18" t="str">
        <f>PresensiMIPA!D108</f>
        <v>3512086905060002</v>
      </c>
      <c r="C109" s="19" t="str">
        <f>PresensiMIPA!G108</f>
        <v>ULFATUH MAULIDANIA PUTRI</v>
      </c>
      <c r="D109" s="89" t="s">
        <v>65</v>
      </c>
      <c r="E109" s="89" t="s">
        <v>65</v>
      </c>
      <c r="F109" s="89" t="s">
        <v>65</v>
      </c>
      <c r="G109" s="89" t="s">
        <v>65</v>
      </c>
      <c r="H109" s="89" t="s">
        <v>65</v>
      </c>
      <c r="I109" s="89" t="s">
        <v>65</v>
      </c>
      <c r="J109" s="88" t="s">
        <v>203</v>
      </c>
    </row>
    <row r="110" spans="1:10">
      <c r="A110" s="20">
        <v>103</v>
      </c>
      <c r="B110" s="18" t="str">
        <f>PresensiMIPA!D109</f>
        <v>3526022603040001</v>
      </c>
      <c r="C110" s="19" t="str">
        <f>PresensiMIPA!G109</f>
        <v>ACHMAD FARHAN HASBINULLAH</v>
      </c>
      <c r="D110" s="89" t="s">
        <v>65</v>
      </c>
      <c r="E110" s="89" t="s">
        <v>65</v>
      </c>
      <c r="F110" s="89" t="s">
        <v>65</v>
      </c>
      <c r="G110" s="89" t="s">
        <v>65</v>
      </c>
      <c r="H110" s="89" t="s">
        <v>65</v>
      </c>
      <c r="I110" s="89" t="s">
        <v>65</v>
      </c>
      <c r="J110" s="88" t="s">
        <v>203</v>
      </c>
    </row>
    <row r="111" spans="1:10">
      <c r="A111" s="20">
        <v>104</v>
      </c>
      <c r="B111" s="18" t="str">
        <f>PresensiMIPA!D110</f>
        <v>3526016408030000</v>
      </c>
      <c r="C111" s="19" t="str">
        <f>PresensiMIPA!G110</f>
        <v>AIDA DEWI ABDULLAH</v>
      </c>
      <c r="D111" s="89" t="s">
        <v>65</v>
      </c>
      <c r="E111" s="89" t="s">
        <v>65</v>
      </c>
      <c r="F111" s="89" t="s">
        <v>65</v>
      </c>
      <c r="G111" s="89" t="s">
        <v>65</v>
      </c>
      <c r="H111" s="89" t="s">
        <v>65</v>
      </c>
      <c r="I111" s="89" t="s">
        <v>65</v>
      </c>
      <c r="J111" s="88" t="s">
        <v>203</v>
      </c>
    </row>
    <row r="112" spans="1:10">
      <c r="A112" s="20">
        <v>105</v>
      </c>
      <c r="B112" s="18" t="str">
        <f>PresensiMIPA!D111</f>
        <v>3526011105040002</v>
      </c>
      <c r="C112" s="19" t="str">
        <f>PresensiMIPA!G111</f>
        <v>AKMAL NURDIANSYAH</v>
      </c>
      <c r="D112" s="89" t="s">
        <v>65</v>
      </c>
      <c r="E112" s="89" t="s">
        <v>65</v>
      </c>
      <c r="F112" s="89" t="s">
        <v>65</v>
      </c>
      <c r="G112" s="89" t="s">
        <v>65</v>
      </c>
      <c r="H112" s="89" t="s">
        <v>65</v>
      </c>
      <c r="I112" s="89" t="s">
        <v>65</v>
      </c>
      <c r="J112" s="88" t="s">
        <v>203</v>
      </c>
    </row>
    <row r="113" spans="1:10">
      <c r="A113" s="20">
        <v>106</v>
      </c>
      <c r="B113" s="18" t="str">
        <f>PresensiMIPA!D112</f>
        <v>3526035507030004</v>
      </c>
      <c r="C113" s="19" t="str">
        <f>PresensiMIPA!G112</f>
        <v>ALFIAN NUR EMILIA</v>
      </c>
      <c r="D113" s="89" t="s">
        <v>65</v>
      </c>
      <c r="E113" s="89" t="s">
        <v>65</v>
      </c>
      <c r="F113" s="89" t="s">
        <v>65</v>
      </c>
      <c r="G113" s="89" t="s">
        <v>65</v>
      </c>
      <c r="H113" s="89" t="s">
        <v>65</v>
      </c>
      <c r="I113" s="89" t="s">
        <v>65</v>
      </c>
      <c r="J113" s="88" t="s">
        <v>203</v>
      </c>
    </row>
    <row r="114" spans="1:10">
      <c r="A114" s="20">
        <v>107</v>
      </c>
      <c r="B114" s="18" t="str">
        <f>PresensiMIPA!D113</f>
        <v>3526134411030001</v>
      </c>
      <c r="C114" s="19" t="str">
        <f>PresensiMIPA!G113</f>
        <v>AMELIA FARAH R</v>
      </c>
      <c r="D114" s="89" t="s">
        <v>65</v>
      </c>
      <c r="E114" s="89" t="s">
        <v>65</v>
      </c>
      <c r="F114" s="89" t="s">
        <v>65</v>
      </c>
      <c r="G114" s="89" t="s">
        <v>65</v>
      </c>
      <c r="H114" s="89" t="s">
        <v>65</v>
      </c>
      <c r="I114" s="89" t="s">
        <v>65</v>
      </c>
      <c r="J114" s="88" t="s">
        <v>203</v>
      </c>
    </row>
    <row r="115" spans="1:10">
      <c r="A115" s="20">
        <v>108</v>
      </c>
      <c r="B115" s="18" t="str">
        <f>PresensiMIPA!D114</f>
        <v>3526011811030001</v>
      </c>
      <c r="C115" s="19" t="str">
        <f>PresensiMIPA!G114</f>
        <v>ANGGA WAHYUDI</v>
      </c>
      <c r="D115" s="89" t="s">
        <v>65</v>
      </c>
      <c r="E115" s="89" t="s">
        <v>65</v>
      </c>
      <c r="F115" s="89" t="s">
        <v>65</v>
      </c>
      <c r="G115" s="89" t="s">
        <v>65</v>
      </c>
      <c r="H115" s="89" t="s">
        <v>65</v>
      </c>
      <c r="I115" s="89" t="s">
        <v>65</v>
      </c>
      <c r="J115" s="88" t="s">
        <v>203</v>
      </c>
    </row>
    <row r="116" spans="1:10">
      <c r="A116" s="20">
        <v>109</v>
      </c>
      <c r="B116" s="18" t="str">
        <f>PresensiMIPA!D115</f>
        <v>3526015904040001</v>
      </c>
      <c r="C116" s="19" t="str">
        <f>PresensiMIPA!G115</f>
        <v>APRILIA HALISA ALFIN</v>
      </c>
      <c r="D116" s="89" t="s">
        <v>65</v>
      </c>
      <c r="E116" s="89" t="s">
        <v>65</v>
      </c>
      <c r="F116" s="89" t="s">
        <v>65</v>
      </c>
      <c r="G116" s="89" t="s">
        <v>65</v>
      </c>
      <c r="H116" s="89" t="s">
        <v>65</v>
      </c>
      <c r="I116" s="89" t="s">
        <v>65</v>
      </c>
      <c r="J116" s="88" t="s">
        <v>203</v>
      </c>
    </row>
    <row r="117" spans="1:10">
      <c r="A117" s="20">
        <v>110</v>
      </c>
      <c r="B117" s="18" t="str">
        <f>PresensiMIPA!D116</f>
        <v>3526026212030001</v>
      </c>
      <c r="C117" s="19" t="str">
        <f>PresensiMIPA!G116</f>
        <v>DESWITA ANGGERAINI</v>
      </c>
      <c r="D117" s="89" t="s">
        <v>65</v>
      </c>
      <c r="E117" s="89" t="s">
        <v>65</v>
      </c>
      <c r="F117" s="89" t="s">
        <v>65</v>
      </c>
      <c r="G117" s="89" t="s">
        <v>65</v>
      </c>
      <c r="H117" s="89" t="s">
        <v>65</v>
      </c>
      <c r="I117" s="89" t="s">
        <v>65</v>
      </c>
      <c r="J117" s="88" t="s">
        <v>203</v>
      </c>
    </row>
    <row r="118" spans="1:10">
      <c r="A118" s="20">
        <v>111</v>
      </c>
      <c r="B118" s="18" t="str">
        <f>PresensiMIPA!D117</f>
        <v>3526011604030002</v>
      </c>
      <c r="C118" s="19" t="str">
        <f>PresensiMIPA!G117</f>
        <v>DHARMA LAKSANA</v>
      </c>
      <c r="D118" s="89" t="s">
        <v>65</v>
      </c>
      <c r="E118" s="89" t="s">
        <v>65</v>
      </c>
      <c r="F118" s="89" t="s">
        <v>65</v>
      </c>
      <c r="G118" s="89" t="s">
        <v>65</v>
      </c>
      <c r="H118" s="89" t="s">
        <v>65</v>
      </c>
      <c r="I118" s="89" t="s">
        <v>65</v>
      </c>
      <c r="J118" s="88" t="s">
        <v>203</v>
      </c>
    </row>
    <row r="119" spans="1:10">
      <c r="A119" s="20">
        <v>112</v>
      </c>
      <c r="B119" s="18" t="str">
        <f>PresensiMIPA!D118</f>
        <v>3374054312030002</v>
      </c>
      <c r="C119" s="19" t="str">
        <f>PresensiMIPA!G118</f>
        <v>DINA MUKARROMAH</v>
      </c>
      <c r="D119" s="89" t="s">
        <v>65</v>
      </c>
      <c r="E119" s="89" t="s">
        <v>65</v>
      </c>
      <c r="F119" s="89" t="s">
        <v>65</v>
      </c>
      <c r="G119" s="89" t="s">
        <v>65</v>
      </c>
      <c r="H119" s="89" t="s">
        <v>65</v>
      </c>
      <c r="I119" s="89" t="s">
        <v>65</v>
      </c>
      <c r="J119" s="88" t="s">
        <v>203</v>
      </c>
    </row>
    <row r="120" spans="1:10">
      <c r="A120" s="20">
        <v>113</v>
      </c>
      <c r="B120" s="18" t="str">
        <f>PresensiMIPA!D119</f>
        <v>3507170608070011</v>
      </c>
      <c r="C120" s="19" t="str">
        <f>PresensiMIPA!G119</f>
        <v>FLORINDA INNA LICHRON NURZANNAH</v>
      </c>
      <c r="D120" s="89" t="s">
        <v>65</v>
      </c>
      <c r="E120" s="89" t="s">
        <v>65</v>
      </c>
      <c r="F120" s="89" t="s">
        <v>65</v>
      </c>
      <c r="G120" s="89" t="s">
        <v>65</v>
      </c>
      <c r="H120" s="89" t="s">
        <v>65</v>
      </c>
      <c r="I120" s="89" t="s">
        <v>65</v>
      </c>
      <c r="J120" s="88" t="s">
        <v>203</v>
      </c>
    </row>
    <row r="121" spans="1:10">
      <c r="A121" s="20">
        <v>114</v>
      </c>
      <c r="B121" s="18" t="str">
        <f>PresensiMIPA!D120</f>
        <v>3526011110040003</v>
      </c>
      <c r="C121" s="19" t="str">
        <f>PresensiMIPA!G120</f>
        <v>HELMI BAHARI SAPUTRA</v>
      </c>
      <c r="D121" s="89" t="s">
        <v>65</v>
      </c>
      <c r="E121" s="89" t="s">
        <v>65</v>
      </c>
      <c r="F121" s="89" t="s">
        <v>65</v>
      </c>
      <c r="G121" s="89" t="s">
        <v>65</v>
      </c>
      <c r="H121" s="89" t="s">
        <v>65</v>
      </c>
      <c r="I121" s="89" t="s">
        <v>65</v>
      </c>
      <c r="J121" s="88" t="s">
        <v>203</v>
      </c>
    </row>
    <row r="122" spans="1:10">
      <c r="A122" s="20">
        <v>115</v>
      </c>
      <c r="B122" s="18" t="str">
        <f>PresensiMIPA!D121</f>
        <v>3526016403030001</v>
      </c>
      <c r="C122" s="19" t="str">
        <f>PresensiMIPA!G121</f>
        <v>IKA BELLA ARDITA</v>
      </c>
      <c r="D122" s="89" t="s">
        <v>65</v>
      </c>
      <c r="E122" s="89" t="s">
        <v>65</v>
      </c>
      <c r="F122" s="89" t="s">
        <v>65</v>
      </c>
      <c r="G122" s="89" t="s">
        <v>65</v>
      </c>
      <c r="H122" s="89" t="s">
        <v>65</v>
      </c>
      <c r="I122" s="89" t="s">
        <v>65</v>
      </c>
      <c r="J122" s="88" t="s">
        <v>203</v>
      </c>
    </row>
    <row r="123" spans="1:10">
      <c r="A123" s="20">
        <v>116</v>
      </c>
      <c r="B123" s="18" t="str">
        <f>PresensiMIPA!D122</f>
        <v>3526016701040002</v>
      </c>
      <c r="C123" s="19" t="str">
        <f>PresensiMIPA!G122</f>
        <v>Isnaini Siyatazya</v>
      </c>
      <c r="D123" s="89" t="s">
        <v>65</v>
      </c>
      <c r="E123" s="89" t="s">
        <v>65</v>
      </c>
      <c r="F123" s="89" t="s">
        <v>65</v>
      </c>
      <c r="G123" s="89" t="s">
        <v>65</v>
      </c>
      <c r="H123" s="89" t="s">
        <v>65</v>
      </c>
      <c r="I123" s="89" t="s">
        <v>65</v>
      </c>
      <c r="J123" s="88" t="s">
        <v>203</v>
      </c>
    </row>
    <row r="124" spans="1:10">
      <c r="A124" s="20">
        <v>117</v>
      </c>
      <c r="B124" s="18" t="str">
        <f>PresensiMIPA!D123</f>
        <v>3526030506030001</v>
      </c>
      <c r="C124" s="19" t="str">
        <f>PresensiMIPA!G123</f>
        <v>Junius Zufar Sabela</v>
      </c>
      <c r="D124" s="89" t="s">
        <v>65</v>
      </c>
      <c r="E124" s="89" t="s">
        <v>65</v>
      </c>
      <c r="F124" s="89" t="s">
        <v>65</v>
      </c>
      <c r="G124" s="89" t="s">
        <v>65</v>
      </c>
      <c r="H124" s="89" t="s">
        <v>65</v>
      </c>
      <c r="I124" s="89" t="s">
        <v>65</v>
      </c>
      <c r="J124" s="88" t="s">
        <v>203</v>
      </c>
    </row>
    <row r="125" spans="1:10">
      <c r="A125" s="290">
        <v>118</v>
      </c>
      <c r="B125" s="291" t="str">
        <f>PresensiMIPA!D124</f>
        <v>3526046007040002</v>
      </c>
      <c r="C125" s="292" t="str">
        <f>PresensiMIPA!G124</f>
        <v>KAORI AZZAHRA</v>
      </c>
      <c r="D125" s="293" t="s">
        <v>65</v>
      </c>
      <c r="E125" s="293" t="s">
        <v>65</v>
      </c>
      <c r="F125" s="293" t="s">
        <v>65</v>
      </c>
      <c r="G125" s="293" t="s">
        <v>65</v>
      </c>
      <c r="H125" s="293" t="s">
        <v>65</v>
      </c>
      <c r="I125" s="293" t="s">
        <v>65</v>
      </c>
      <c r="J125" s="294" t="s">
        <v>203</v>
      </c>
    </row>
    <row r="126" spans="1:10">
      <c r="A126" s="20">
        <v>119</v>
      </c>
      <c r="B126" s="18" t="str">
        <f>PresensiMIPA!D125</f>
        <v>3526015000030001</v>
      </c>
      <c r="C126" s="19" t="str">
        <f>PresensiMIPA!G125</f>
        <v>Lintang Wulandari</v>
      </c>
      <c r="D126" s="89" t="s">
        <v>65</v>
      </c>
      <c r="E126" s="89" t="s">
        <v>65</v>
      </c>
      <c r="F126" s="89" t="s">
        <v>65</v>
      </c>
      <c r="G126" s="89" t="s">
        <v>65</v>
      </c>
      <c r="H126" s="89" t="s">
        <v>65</v>
      </c>
      <c r="I126" s="89" t="s">
        <v>65</v>
      </c>
      <c r="J126" s="88" t="s">
        <v>203</v>
      </c>
    </row>
    <row r="127" spans="1:10">
      <c r="A127" s="20">
        <v>120</v>
      </c>
      <c r="B127" s="18" t="str">
        <f>PresensiMIPA!D126</f>
        <v>3526020612030001</v>
      </c>
      <c r="C127" s="19" t="str">
        <f>PresensiMIPA!G126</f>
        <v>MASSYALIKUL AKHYAR</v>
      </c>
      <c r="D127" s="89" t="s">
        <v>65</v>
      </c>
      <c r="E127" s="89" t="s">
        <v>65</v>
      </c>
      <c r="F127" s="89" t="s">
        <v>65</v>
      </c>
      <c r="G127" s="89" t="s">
        <v>65</v>
      </c>
      <c r="H127" s="89" t="s">
        <v>65</v>
      </c>
      <c r="I127" s="89" t="s">
        <v>65</v>
      </c>
      <c r="J127" s="88" t="s">
        <v>203</v>
      </c>
    </row>
    <row r="128" spans="1:10">
      <c r="A128" s="20">
        <v>121</v>
      </c>
      <c r="B128" s="18" t="str">
        <f>PresensiMIPA!D127</f>
        <v>3526036604040002</v>
      </c>
      <c r="C128" s="19" t="str">
        <f>PresensiMIPA!G127</f>
        <v>MAULUDATUL ISLAMI</v>
      </c>
      <c r="D128" s="89" t="s">
        <v>65</v>
      </c>
      <c r="E128" s="89" t="s">
        <v>65</v>
      </c>
      <c r="F128" s="89" t="s">
        <v>65</v>
      </c>
      <c r="G128" s="89" t="s">
        <v>65</v>
      </c>
      <c r="H128" s="89" t="s">
        <v>65</v>
      </c>
      <c r="I128" s="89" t="s">
        <v>65</v>
      </c>
      <c r="J128" s="88" t="s">
        <v>203</v>
      </c>
    </row>
    <row r="129" spans="1:10">
      <c r="A129" s="20">
        <v>122</v>
      </c>
      <c r="B129" s="18" t="str">
        <f>PresensiMIPA!D128</f>
        <v>3527011510040002</v>
      </c>
      <c r="C129" s="19" t="str">
        <f>PresensiMIPA!G128</f>
        <v>MOH. MOHTAR</v>
      </c>
      <c r="D129" s="89" t="s">
        <v>65</v>
      </c>
      <c r="E129" s="89" t="s">
        <v>65</v>
      </c>
      <c r="F129" s="89" t="s">
        <v>65</v>
      </c>
      <c r="G129" s="89" t="s">
        <v>65</v>
      </c>
      <c r="H129" s="89" t="s">
        <v>65</v>
      </c>
      <c r="I129" s="89" t="s">
        <v>65</v>
      </c>
      <c r="J129" s="88" t="s">
        <v>203</v>
      </c>
    </row>
    <row r="130" spans="1:10">
      <c r="A130" s="20">
        <v>123</v>
      </c>
      <c r="B130" s="18" t="str">
        <f>PresensiMIPA!D129</f>
        <v>3526043103040001</v>
      </c>
      <c r="C130" s="19" t="str">
        <f>PresensiMIPA!G129</f>
        <v>MOHAMMAD RAKA AL FAHREZI</v>
      </c>
      <c r="D130" s="89" t="s">
        <v>65</v>
      </c>
      <c r="E130" s="89" t="s">
        <v>65</v>
      </c>
      <c r="F130" s="89" t="s">
        <v>65</v>
      </c>
      <c r="G130" s="89" t="s">
        <v>65</v>
      </c>
      <c r="H130" s="89" t="s">
        <v>65</v>
      </c>
      <c r="I130" s="89" t="s">
        <v>65</v>
      </c>
      <c r="J130" s="88" t="s">
        <v>203</v>
      </c>
    </row>
    <row r="131" spans="1:10">
      <c r="A131" s="20">
        <v>124</v>
      </c>
      <c r="B131" s="18" t="str">
        <f>PresensiMIPA!D130</f>
        <v>3526010612030003</v>
      </c>
      <c r="C131" s="19" t="str">
        <f>PresensiMIPA!G130</f>
        <v>Muhammad Rafli Bayu Baskara</v>
      </c>
      <c r="D131" s="89" t="s">
        <v>65</v>
      </c>
      <c r="E131" s="89" t="s">
        <v>65</v>
      </c>
      <c r="F131" s="89" t="s">
        <v>65</v>
      </c>
      <c r="G131" s="89" t="s">
        <v>65</v>
      </c>
      <c r="H131" s="89" t="s">
        <v>65</v>
      </c>
      <c r="I131" s="89" t="s">
        <v>65</v>
      </c>
      <c r="J131" s="88" t="s">
        <v>203</v>
      </c>
    </row>
    <row r="132" spans="1:10">
      <c r="A132" s="20">
        <v>125</v>
      </c>
      <c r="B132" s="18" t="str">
        <f>PresensiMIPA!D131</f>
        <v>3526044109040002</v>
      </c>
      <c r="C132" s="19" t="str">
        <f>PresensiMIPA!G131</f>
        <v>NADHEA PUTRI FATIHA</v>
      </c>
      <c r="D132" s="89" t="s">
        <v>65</v>
      </c>
      <c r="E132" s="89" t="s">
        <v>65</v>
      </c>
      <c r="F132" s="89" t="s">
        <v>65</v>
      </c>
      <c r="G132" s="89" t="s">
        <v>65</v>
      </c>
      <c r="H132" s="89" t="s">
        <v>65</v>
      </c>
      <c r="I132" s="89" t="s">
        <v>65</v>
      </c>
      <c r="J132" s="88" t="s">
        <v>203</v>
      </c>
    </row>
    <row r="133" spans="1:10">
      <c r="A133" s="20">
        <v>126</v>
      </c>
      <c r="B133" s="18" t="str">
        <f>PresensiMIPA!D132</f>
        <v>3526014510030002</v>
      </c>
      <c r="C133" s="19" t="str">
        <f>PresensiMIPA!G132</f>
        <v>Nisrina Salma Octaviana</v>
      </c>
      <c r="D133" s="89" t="s">
        <v>65</v>
      </c>
      <c r="E133" s="89" t="s">
        <v>65</v>
      </c>
      <c r="F133" s="89" t="s">
        <v>65</v>
      </c>
      <c r="G133" s="89" t="s">
        <v>65</v>
      </c>
      <c r="H133" s="89" t="s">
        <v>65</v>
      </c>
      <c r="I133" s="89" t="s">
        <v>65</v>
      </c>
      <c r="J133" s="88" t="s">
        <v>203</v>
      </c>
    </row>
    <row r="134" spans="1:10">
      <c r="A134" s="20">
        <v>127</v>
      </c>
      <c r="B134" s="18" t="str">
        <f>PresensiMIPA!D133</f>
        <v>3526035106040001</v>
      </c>
      <c r="C134" s="19" t="str">
        <f>PresensiMIPA!G133</f>
        <v>PUSPITA RESTU MAHALIA</v>
      </c>
      <c r="D134" s="89" t="s">
        <v>65</v>
      </c>
      <c r="E134" s="89" t="s">
        <v>65</v>
      </c>
      <c r="F134" s="89" t="s">
        <v>65</v>
      </c>
      <c r="G134" s="89" t="s">
        <v>65</v>
      </c>
      <c r="H134" s="89" t="s">
        <v>65</v>
      </c>
      <c r="I134" s="89" t="s">
        <v>65</v>
      </c>
      <c r="J134" s="88" t="s">
        <v>203</v>
      </c>
    </row>
    <row r="135" spans="1:10">
      <c r="A135" s="20">
        <v>128</v>
      </c>
      <c r="B135" s="18" t="str">
        <f>PresensiMIPA!D134</f>
        <v>3526020807040002</v>
      </c>
      <c r="C135" s="19" t="str">
        <f>PresensiMIPA!G134</f>
        <v>R. FIRMAN SAPUTRA</v>
      </c>
      <c r="D135" s="89" t="s">
        <v>65</v>
      </c>
      <c r="E135" s="89" t="s">
        <v>65</v>
      </c>
      <c r="F135" s="89" t="s">
        <v>65</v>
      </c>
      <c r="G135" s="89" t="s">
        <v>65</v>
      </c>
      <c r="H135" s="89" t="s">
        <v>65</v>
      </c>
      <c r="I135" s="89" t="s">
        <v>65</v>
      </c>
      <c r="J135" s="88" t="s">
        <v>203</v>
      </c>
    </row>
    <row r="136" spans="1:10">
      <c r="A136" s="20">
        <v>129</v>
      </c>
      <c r="B136" s="18" t="str">
        <f>PresensiMIPA!D135</f>
        <v>3526016408030003</v>
      </c>
      <c r="C136" s="19" t="str">
        <f>PresensiMIPA!G135</f>
        <v>RANIYATUL HOTIMAH</v>
      </c>
      <c r="D136" s="89" t="s">
        <v>65</v>
      </c>
      <c r="E136" s="89" t="s">
        <v>65</v>
      </c>
      <c r="F136" s="89" t="s">
        <v>65</v>
      </c>
      <c r="G136" s="89" t="s">
        <v>65</v>
      </c>
      <c r="H136" s="89" t="s">
        <v>65</v>
      </c>
      <c r="I136" s="89" t="s">
        <v>65</v>
      </c>
      <c r="J136" s="88" t="s">
        <v>203</v>
      </c>
    </row>
    <row r="137" spans="1:10">
      <c r="A137" s="20">
        <v>130</v>
      </c>
      <c r="B137" s="18" t="str">
        <f>PresensiMIPA!D136</f>
        <v>3526016904040005</v>
      </c>
      <c r="C137" s="19" t="str">
        <f>PresensiMIPA!G136</f>
        <v>RIZKI MAULIDIYA</v>
      </c>
      <c r="D137" s="89" t="s">
        <v>65</v>
      </c>
      <c r="E137" s="89" t="s">
        <v>65</v>
      </c>
      <c r="F137" s="89" t="s">
        <v>65</v>
      </c>
      <c r="G137" s="89" t="s">
        <v>65</v>
      </c>
      <c r="H137" s="89" t="s">
        <v>65</v>
      </c>
      <c r="I137" s="89" t="s">
        <v>65</v>
      </c>
      <c r="J137" s="88" t="s">
        <v>203</v>
      </c>
    </row>
    <row r="138" spans="1:10">
      <c r="A138" s="20">
        <v>131</v>
      </c>
      <c r="B138" s="18" t="str">
        <f>PresensiMIPA!D137</f>
        <v>3526045910030001</v>
      </c>
      <c r="C138" s="19" t="str">
        <f>PresensiMIPA!G137</f>
        <v>SISTIFANIE PUTRI HANDAYANI</v>
      </c>
      <c r="D138" s="89" t="s">
        <v>65</v>
      </c>
      <c r="E138" s="89" t="s">
        <v>65</v>
      </c>
      <c r="F138" s="89" t="s">
        <v>65</v>
      </c>
      <c r="G138" s="89" t="s">
        <v>65</v>
      </c>
      <c r="H138" s="89" t="s">
        <v>65</v>
      </c>
      <c r="I138" s="89" t="s">
        <v>65</v>
      </c>
      <c r="J138" s="88" t="s">
        <v>203</v>
      </c>
    </row>
    <row r="139" spans="1:10">
      <c r="A139" s="20">
        <v>132</v>
      </c>
      <c r="B139" s="18" t="str">
        <f>PresensiMIPA!D138</f>
        <v>3526045302040001</v>
      </c>
      <c r="C139" s="19" t="str">
        <f>PresensiMIPA!G138</f>
        <v>Sonia Anindhiya Putri Kurniawan</v>
      </c>
      <c r="D139" s="89" t="s">
        <v>65</v>
      </c>
      <c r="E139" s="89" t="s">
        <v>65</v>
      </c>
      <c r="F139" s="89" t="s">
        <v>65</v>
      </c>
      <c r="G139" s="89" t="s">
        <v>65</v>
      </c>
      <c r="H139" s="89" t="s">
        <v>65</v>
      </c>
      <c r="I139" s="89" t="s">
        <v>65</v>
      </c>
      <c r="J139" s="88" t="s">
        <v>203</v>
      </c>
    </row>
    <row r="140" spans="1:10">
      <c r="A140" s="20">
        <v>133</v>
      </c>
      <c r="B140" s="18" t="str">
        <f>PresensiMIPA!D139</f>
        <v>3526022702040004</v>
      </c>
      <c r="C140" s="19" t="str">
        <f>PresensiMIPA!G139</f>
        <v>WANDA CITRA DEWI</v>
      </c>
      <c r="D140" s="89" t="s">
        <v>65</v>
      </c>
      <c r="E140" s="89" t="s">
        <v>65</v>
      </c>
      <c r="F140" s="89" t="s">
        <v>65</v>
      </c>
      <c r="G140" s="89" t="s">
        <v>65</v>
      </c>
      <c r="H140" s="89" t="s">
        <v>65</v>
      </c>
      <c r="I140" s="89" t="s">
        <v>65</v>
      </c>
      <c r="J140" s="88" t="s">
        <v>203</v>
      </c>
    </row>
    <row r="141" spans="1:10">
      <c r="A141" s="20">
        <v>134</v>
      </c>
      <c r="B141" s="18" t="str">
        <f>PresensiMIPA!D140</f>
        <v>7371142711040008</v>
      </c>
      <c r="C141" s="19" t="str">
        <f>PresensiMIPA!G140</f>
        <v>YANDI ERFAN DIANSYAH</v>
      </c>
      <c r="D141" s="89" t="s">
        <v>65</v>
      </c>
      <c r="E141" s="89" t="s">
        <v>65</v>
      </c>
      <c r="F141" s="89" t="s">
        <v>65</v>
      </c>
      <c r="G141" s="89" t="s">
        <v>65</v>
      </c>
      <c r="H141" s="89" t="s">
        <v>65</v>
      </c>
      <c r="I141" s="89" t="s">
        <v>65</v>
      </c>
      <c r="J141" s="88" t="s">
        <v>203</v>
      </c>
    </row>
    <row r="142" spans="1:10">
      <c r="A142" s="20">
        <v>135</v>
      </c>
      <c r="B142" s="18" t="str">
        <f>PresensiMIPA!D141</f>
        <v>3526020205030003</v>
      </c>
      <c r="C142" s="19" t="str">
        <f>PresensiMIPA!G141</f>
        <v>ACHMAD SYARIFUL MAULUD</v>
      </c>
      <c r="D142" s="89" t="s">
        <v>65</v>
      </c>
      <c r="E142" s="89" t="s">
        <v>65</v>
      </c>
      <c r="F142" s="89" t="s">
        <v>65</v>
      </c>
      <c r="G142" s="89" t="s">
        <v>65</v>
      </c>
      <c r="H142" s="89" t="s">
        <v>65</v>
      </c>
      <c r="I142" s="89" t="s">
        <v>65</v>
      </c>
      <c r="J142" s="88" t="s">
        <v>203</v>
      </c>
    </row>
    <row r="143" spans="1:10">
      <c r="A143" s="20">
        <v>136</v>
      </c>
      <c r="B143" s="18" t="str">
        <f>PresensiMIPA!D142</f>
        <v>3526015202040002</v>
      </c>
      <c r="C143" s="19" t="str">
        <f>PresensiMIPA!G142</f>
        <v>AFAF FEBRIANI</v>
      </c>
      <c r="D143" s="89" t="s">
        <v>65</v>
      </c>
      <c r="E143" s="89" t="s">
        <v>65</v>
      </c>
      <c r="F143" s="89" t="s">
        <v>65</v>
      </c>
      <c r="G143" s="89" t="s">
        <v>65</v>
      </c>
      <c r="H143" s="89" t="s">
        <v>65</v>
      </c>
      <c r="I143" s="89" t="s">
        <v>65</v>
      </c>
      <c r="J143" s="88" t="s">
        <v>203</v>
      </c>
    </row>
    <row r="144" spans="1:10">
      <c r="A144" s="20">
        <v>137</v>
      </c>
      <c r="B144" s="18" t="str">
        <f>PresensiMIPA!D143</f>
        <v>3526042306030005</v>
      </c>
      <c r="C144" s="19" t="str">
        <f>PresensiMIPA!G143</f>
        <v>Ainur Rohma Husni</v>
      </c>
      <c r="D144" s="89" t="s">
        <v>65</v>
      </c>
      <c r="E144" s="89" t="s">
        <v>65</v>
      </c>
      <c r="F144" s="89" t="s">
        <v>65</v>
      </c>
      <c r="G144" s="89" t="s">
        <v>65</v>
      </c>
      <c r="H144" s="89" t="s">
        <v>65</v>
      </c>
      <c r="I144" s="89" t="s">
        <v>65</v>
      </c>
      <c r="J144" s="88" t="s">
        <v>203</v>
      </c>
    </row>
    <row r="145" spans="1:10">
      <c r="A145" s="20">
        <v>138</v>
      </c>
      <c r="B145" s="18" t="str">
        <f>PresensiMIPA!D144</f>
        <v>3526021802040001</v>
      </c>
      <c r="C145" s="19" t="str">
        <f>PresensiMIPA!G144</f>
        <v>ALDY FEBRIANSYAH</v>
      </c>
      <c r="D145" s="89" t="s">
        <v>65</v>
      </c>
      <c r="E145" s="89" t="s">
        <v>65</v>
      </c>
      <c r="F145" s="89" t="s">
        <v>65</v>
      </c>
      <c r="G145" s="89" t="s">
        <v>65</v>
      </c>
      <c r="H145" s="89" t="s">
        <v>65</v>
      </c>
      <c r="I145" s="89" t="s">
        <v>65</v>
      </c>
      <c r="J145" s="88" t="s">
        <v>203</v>
      </c>
    </row>
    <row r="146" spans="1:10">
      <c r="A146" s="20">
        <v>139</v>
      </c>
      <c r="B146" s="18" t="str">
        <f>PresensiMIPA!D145</f>
        <v>3526016510030002</v>
      </c>
      <c r="C146" s="19" t="str">
        <f>PresensiMIPA!G145</f>
        <v>ALFITANIA WARDANI</v>
      </c>
      <c r="D146" s="89" t="s">
        <v>65</v>
      </c>
      <c r="E146" s="89" t="s">
        <v>65</v>
      </c>
      <c r="F146" s="89" t="s">
        <v>65</v>
      </c>
      <c r="G146" s="89" t="s">
        <v>65</v>
      </c>
      <c r="H146" s="89" t="s">
        <v>65</v>
      </c>
      <c r="I146" s="89" t="s">
        <v>65</v>
      </c>
      <c r="J146" s="88" t="s">
        <v>203</v>
      </c>
    </row>
    <row r="147" spans="1:10">
      <c r="A147" s="20">
        <v>140</v>
      </c>
      <c r="B147" s="18" t="str">
        <f>PresensiMIPA!D146</f>
        <v>3526035903040002</v>
      </c>
      <c r="C147" s="19" t="str">
        <f>PresensiMIPA!G146</f>
        <v>ANANDA CHOIRUNISA</v>
      </c>
      <c r="D147" s="89" t="s">
        <v>65</v>
      </c>
      <c r="E147" s="89" t="s">
        <v>65</v>
      </c>
      <c r="F147" s="89" t="s">
        <v>65</v>
      </c>
      <c r="G147" s="89" t="s">
        <v>65</v>
      </c>
      <c r="H147" s="89" t="s">
        <v>65</v>
      </c>
      <c r="I147" s="89" t="s">
        <v>65</v>
      </c>
      <c r="J147" s="88" t="s">
        <v>203</v>
      </c>
    </row>
    <row r="148" spans="1:10">
      <c r="A148" s="20">
        <v>141</v>
      </c>
      <c r="B148" s="18" t="str">
        <f>PresensiMIPA!D147</f>
        <v>3526013001040003</v>
      </c>
      <c r="C148" s="19" t="str">
        <f>PresensiMIPA!G147</f>
        <v>Arif Junaidi</v>
      </c>
      <c r="D148" s="89" t="s">
        <v>65</v>
      </c>
      <c r="E148" s="89" t="s">
        <v>65</v>
      </c>
      <c r="F148" s="89" t="s">
        <v>65</v>
      </c>
      <c r="G148" s="89" t="s">
        <v>65</v>
      </c>
      <c r="H148" s="89" t="s">
        <v>65</v>
      </c>
      <c r="I148" s="89" t="s">
        <v>65</v>
      </c>
      <c r="J148" s="88" t="s">
        <v>203</v>
      </c>
    </row>
    <row r="149" spans="1:10">
      <c r="A149" s="20">
        <v>142</v>
      </c>
      <c r="B149" s="18" t="str">
        <f>PresensiMIPA!D148</f>
        <v>3526010609040003</v>
      </c>
      <c r="C149" s="19" t="str">
        <f>PresensiMIPA!G148</f>
        <v>CANDRA SURYA DIRGANTARA</v>
      </c>
      <c r="D149" s="89" t="s">
        <v>65</v>
      </c>
      <c r="E149" s="89" t="s">
        <v>65</v>
      </c>
      <c r="F149" s="89" t="s">
        <v>65</v>
      </c>
      <c r="G149" s="89" t="s">
        <v>65</v>
      </c>
      <c r="H149" s="89" t="s">
        <v>65</v>
      </c>
      <c r="I149" s="89" t="s">
        <v>65</v>
      </c>
      <c r="J149" s="88" t="s">
        <v>203</v>
      </c>
    </row>
    <row r="150" spans="1:10">
      <c r="A150" s="20">
        <v>143</v>
      </c>
      <c r="B150" s="18" t="str">
        <f>PresensiMIPA!D149</f>
        <v>3526016512030004</v>
      </c>
      <c r="C150" s="19" t="str">
        <f>PresensiMIPA!G149</f>
        <v>DESWITA TRI SUGIARTI</v>
      </c>
      <c r="D150" s="89" t="s">
        <v>65</v>
      </c>
      <c r="E150" s="89" t="s">
        <v>65</v>
      </c>
      <c r="F150" s="89" t="s">
        <v>65</v>
      </c>
      <c r="G150" s="89" t="s">
        <v>65</v>
      </c>
      <c r="H150" s="89" t="s">
        <v>65</v>
      </c>
      <c r="I150" s="89" t="s">
        <v>65</v>
      </c>
      <c r="J150" s="88" t="s">
        <v>203</v>
      </c>
    </row>
    <row r="151" spans="1:10">
      <c r="A151" s="20">
        <v>144</v>
      </c>
      <c r="B151" s="18" t="str">
        <f>PresensiMIPA!D150</f>
        <v>3526105007020002</v>
      </c>
      <c r="C151" s="19" t="str">
        <f>PresensiMIPA!G150</f>
        <v>Dina Safira</v>
      </c>
      <c r="D151" s="89" t="s">
        <v>65</v>
      </c>
      <c r="E151" s="89" t="s">
        <v>65</v>
      </c>
      <c r="F151" s="89" t="s">
        <v>65</v>
      </c>
      <c r="G151" s="89" t="s">
        <v>65</v>
      </c>
      <c r="H151" s="89" t="s">
        <v>65</v>
      </c>
      <c r="I151" s="89" t="s">
        <v>65</v>
      </c>
      <c r="J151" s="88" t="s">
        <v>203</v>
      </c>
    </row>
    <row r="152" spans="1:10">
      <c r="A152" s="20">
        <v>145</v>
      </c>
      <c r="B152" s="18" t="str">
        <f>PresensiMIPA!D151</f>
        <v>3526010902040002</v>
      </c>
      <c r="C152" s="19" t="str">
        <f>PresensiMIPA!G151</f>
        <v>ELFIN AL HAIKHAL FEBRIANTO</v>
      </c>
      <c r="D152" s="89" t="s">
        <v>65</v>
      </c>
      <c r="E152" s="89" t="s">
        <v>65</v>
      </c>
      <c r="F152" s="89" t="s">
        <v>65</v>
      </c>
      <c r="G152" s="89" t="s">
        <v>65</v>
      </c>
      <c r="H152" s="89" t="s">
        <v>65</v>
      </c>
      <c r="I152" s="89" t="s">
        <v>65</v>
      </c>
      <c r="J152" s="88" t="s">
        <v>203</v>
      </c>
    </row>
    <row r="153" spans="1:10">
      <c r="A153" s="20">
        <v>146</v>
      </c>
      <c r="B153" s="18" t="str">
        <f>PresensiMIPA!D152</f>
        <v>3526014901040001</v>
      </c>
      <c r="C153" s="19" t="str">
        <f>PresensiMIPA!G152</f>
        <v>FARADILLA HASAN</v>
      </c>
      <c r="D153" s="89" t="s">
        <v>65</v>
      </c>
      <c r="E153" s="89" t="s">
        <v>65</v>
      </c>
      <c r="F153" s="89" t="s">
        <v>65</v>
      </c>
      <c r="G153" s="89" t="s">
        <v>65</v>
      </c>
      <c r="H153" s="89" t="s">
        <v>65</v>
      </c>
      <c r="I153" s="89" t="s">
        <v>65</v>
      </c>
      <c r="J153" s="88" t="s">
        <v>203</v>
      </c>
    </row>
    <row r="154" spans="1:10">
      <c r="A154" s="20">
        <v>147</v>
      </c>
      <c r="B154" s="18" t="str">
        <f>PresensiMIPA!D153</f>
        <v>3526013004040001</v>
      </c>
      <c r="C154" s="19" t="str">
        <f>PresensiMIPA!G153</f>
        <v>Hifdho Aby Kholik</v>
      </c>
      <c r="D154" s="89" t="s">
        <v>65</v>
      </c>
      <c r="E154" s="89" t="s">
        <v>65</v>
      </c>
      <c r="F154" s="89" t="s">
        <v>65</v>
      </c>
      <c r="G154" s="89" t="s">
        <v>65</v>
      </c>
      <c r="H154" s="89" t="s">
        <v>65</v>
      </c>
      <c r="I154" s="89" t="s">
        <v>65</v>
      </c>
      <c r="J154" s="88" t="s">
        <v>203</v>
      </c>
    </row>
    <row r="155" spans="1:10">
      <c r="A155" s="20">
        <v>148</v>
      </c>
      <c r="B155" s="18" t="str">
        <f>PresensiMIPA!D154</f>
        <v>3526015110040004</v>
      </c>
      <c r="C155" s="19" t="str">
        <f>PresensiMIPA!G154</f>
        <v>INAYAH KARSA TRIYANTO</v>
      </c>
      <c r="D155" s="89" t="s">
        <v>65</v>
      </c>
      <c r="E155" s="89" t="s">
        <v>65</v>
      </c>
      <c r="F155" s="89" t="s">
        <v>65</v>
      </c>
      <c r="G155" s="89" t="s">
        <v>65</v>
      </c>
      <c r="H155" s="89" t="s">
        <v>65</v>
      </c>
      <c r="I155" s="89" t="s">
        <v>65</v>
      </c>
      <c r="J155" s="88" t="s">
        <v>203</v>
      </c>
    </row>
    <row r="156" spans="1:10">
      <c r="A156" s="20">
        <v>149</v>
      </c>
      <c r="B156" s="18" t="str">
        <f>PresensiMIPA!D155</f>
        <v>3526015210040006</v>
      </c>
      <c r="C156" s="19" t="str">
        <f>PresensiMIPA!G155</f>
        <v>JIHAN HASNA</v>
      </c>
      <c r="D156" s="89" t="s">
        <v>65</v>
      </c>
      <c r="E156" s="89" t="s">
        <v>65</v>
      </c>
      <c r="F156" s="89" t="s">
        <v>65</v>
      </c>
      <c r="G156" s="89" t="s">
        <v>65</v>
      </c>
      <c r="H156" s="89" t="s">
        <v>65</v>
      </c>
      <c r="I156" s="89" t="s">
        <v>65</v>
      </c>
      <c r="J156" s="88" t="s">
        <v>203</v>
      </c>
    </row>
    <row r="157" spans="1:10">
      <c r="A157" s="20">
        <v>150</v>
      </c>
      <c r="B157" s="18" t="str">
        <f>PresensiMIPA!D156</f>
        <v>3526025309030001</v>
      </c>
      <c r="C157" s="19" t="str">
        <f>PresensiMIPA!G156</f>
        <v>Kimia Usa Adeh</v>
      </c>
      <c r="D157" s="89" t="s">
        <v>65</v>
      </c>
      <c r="E157" s="89" t="s">
        <v>65</v>
      </c>
      <c r="F157" s="89" t="s">
        <v>65</v>
      </c>
      <c r="G157" s="89" t="s">
        <v>65</v>
      </c>
      <c r="H157" s="89" t="s">
        <v>65</v>
      </c>
      <c r="I157" s="89" t="s">
        <v>65</v>
      </c>
      <c r="J157" s="88" t="s">
        <v>203</v>
      </c>
    </row>
    <row r="158" spans="1:10">
      <c r="A158" s="20">
        <v>151</v>
      </c>
      <c r="B158" s="18" t="str">
        <f>PresensiMIPA!D157</f>
        <v>3526027006040004</v>
      </c>
      <c r="C158" s="19" t="str">
        <f>PresensiMIPA!G157</f>
        <v>LULUK FITRIANA</v>
      </c>
      <c r="D158" s="89" t="s">
        <v>65</v>
      </c>
      <c r="E158" s="89" t="s">
        <v>65</v>
      </c>
      <c r="F158" s="89" t="s">
        <v>65</v>
      </c>
      <c r="G158" s="89" t="s">
        <v>65</v>
      </c>
      <c r="H158" s="89" t="s">
        <v>65</v>
      </c>
      <c r="I158" s="89" t="s">
        <v>65</v>
      </c>
      <c r="J158" s="88" t="s">
        <v>203</v>
      </c>
    </row>
    <row r="159" spans="1:10">
      <c r="A159" s="20">
        <v>152</v>
      </c>
      <c r="B159" s="18" t="str">
        <f>PresensiMIPA!D158</f>
        <v>3526012709030002</v>
      </c>
      <c r="C159" s="19" t="str">
        <f>PresensiMIPA!G158</f>
        <v>M. RIFAT CORY COSESI</v>
      </c>
      <c r="D159" s="89" t="s">
        <v>65</v>
      </c>
      <c r="E159" s="89" t="s">
        <v>65</v>
      </c>
      <c r="F159" s="89" t="s">
        <v>65</v>
      </c>
      <c r="G159" s="89" t="s">
        <v>65</v>
      </c>
      <c r="H159" s="89" t="s">
        <v>65</v>
      </c>
      <c r="I159" s="89" t="s">
        <v>65</v>
      </c>
      <c r="J159" s="88" t="s">
        <v>203</v>
      </c>
    </row>
    <row r="160" spans="1:10">
      <c r="A160" s="20">
        <v>153</v>
      </c>
      <c r="B160" s="18" t="str">
        <f>PresensiMIPA!D159</f>
        <v>3526034105030004</v>
      </c>
      <c r="C160" s="19" t="str">
        <f>PresensiMIPA!G159</f>
        <v>MEILINA SWASTIKA SAMPURNO</v>
      </c>
      <c r="D160" s="89" t="s">
        <v>65</v>
      </c>
      <c r="E160" s="89" t="s">
        <v>65</v>
      </c>
      <c r="F160" s="89" t="s">
        <v>65</v>
      </c>
      <c r="G160" s="89" t="s">
        <v>65</v>
      </c>
      <c r="H160" s="89" t="s">
        <v>65</v>
      </c>
      <c r="I160" s="89" t="s">
        <v>65</v>
      </c>
      <c r="J160" s="88" t="s">
        <v>203</v>
      </c>
    </row>
    <row r="161" spans="1:10">
      <c r="A161" s="20">
        <v>154</v>
      </c>
      <c r="B161" s="18" t="str">
        <f>PresensiMIPA!D160</f>
        <v>3526031202030001</v>
      </c>
      <c r="C161" s="19" t="str">
        <f>PresensiMIPA!G160</f>
        <v>MIFTAHUL ARIFIN</v>
      </c>
      <c r="D161" s="89" t="s">
        <v>65</v>
      </c>
      <c r="E161" s="89" t="s">
        <v>65</v>
      </c>
      <c r="F161" s="89" t="s">
        <v>65</v>
      </c>
      <c r="G161" s="89" t="s">
        <v>65</v>
      </c>
      <c r="H161" s="89" t="s">
        <v>65</v>
      </c>
      <c r="I161" s="89" t="s">
        <v>65</v>
      </c>
      <c r="J161" s="88" t="s">
        <v>203</v>
      </c>
    </row>
    <row r="162" spans="1:10">
      <c r="A162" s="20">
        <v>155</v>
      </c>
      <c r="B162" s="18" t="str">
        <f>PresensiMIPA!D161</f>
        <v>3526022109030000</v>
      </c>
      <c r="C162" s="19" t="str">
        <f>PresensiMIPA!G161</f>
        <v>MOH. MOKAFFI</v>
      </c>
      <c r="D162" s="89" t="s">
        <v>65</v>
      </c>
      <c r="E162" s="89" t="s">
        <v>65</v>
      </c>
      <c r="F162" s="89" t="s">
        <v>65</v>
      </c>
      <c r="G162" s="89" t="s">
        <v>65</v>
      </c>
      <c r="H162" s="89" t="s">
        <v>65</v>
      </c>
      <c r="I162" s="89" t="s">
        <v>65</v>
      </c>
      <c r="J162" s="88" t="s">
        <v>203</v>
      </c>
    </row>
    <row r="163" spans="1:10">
      <c r="A163" s="20">
        <v>156</v>
      </c>
      <c r="B163" s="18" t="str">
        <f>PresensiMIPA!D162</f>
        <v>3626011009040003</v>
      </c>
      <c r="C163" s="19" t="str">
        <f>PresensiMIPA!G162</f>
        <v>Muhammad Farel Al Fawazi</v>
      </c>
      <c r="D163" s="89" t="s">
        <v>65</v>
      </c>
      <c r="E163" s="89" t="s">
        <v>65</v>
      </c>
      <c r="F163" s="89" t="s">
        <v>65</v>
      </c>
      <c r="G163" s="89" t="s">
        <v>65</v>
      </c>
      <c r="H163" s="89" t="s">
        <v>65</v>
      </c>
      <c r="I163" s="89" t="s">
        <v>65</v>
      </c>
      <c r="J163" s="88" t="s">
        <v>203</v>
      </c>
    </row>
    <row r="164" spans="1:10">
      <c r="A164" s="20">
        <v>157</v>
      </c>
      <c r="B164" s="18" t="str">
        <f>PresensiMIPA!D163</f>
        <v>3526011108080001</v>
      </c>
      <c r="C164" s="19" t="str">
        <f>PresensiMIPA!G163</f>
        <v>Muhammad Reza Pahlevi</v>
      </c>
      <c r="D164" s="89" t="s">
        <v>65</v>
      </c>
      <c r="E164" s="89" t="s">
        <v>65</v>
      </c>
      <c r="F164" s="89" t="s">
        <v>65</v>
      </c>
      <c r="G164" s="89" t="s">
        <v>65</v>
      </c>
      <c r="H164" s="89" t="s">
        <v>65</v>
      </c>
      <c r="I164" s="89" t="s">
        <v>65</v>
      </c>
      <c r="J164" s="88" t="s">
        <v>203</v>
      </c>
    </row>
    <row r="165" spans="1:10">
      <c r="A165" s="20">
        <v>158</v>
      </c>
      <c r="B165" s="18" t="str">
        <f>PresensiMIPA!D164</f>
        <v>3526014611030004</v>
      </c>
      <c r="C165" s="19" t="str">
        <f>PresensiMIPA!G164</f>
        <v>Nadia Putri Ramadani</v>
      </c>
      <c r="D165" s="89" t="s">
        <v>65</v>
      </c>
      <c r="E165" s="89" t="s">
        <v>65</v>
      </c>
      <c r="F165" s="89" t="s">
        <v>65</v>
      </c>
      <c r="G165" s="89" t="s">
        <v>65</v>
      </c>
      <c r="H165" s="89" t="s">
        <v>65</v>
      </c>
      <c r="I165" s="89" t="s">
        <v>65</v>
      </c>
      <c r="J165" s="88" t="s">
        <v>203</v>
      </c>
    </row>
    <row r="166" spans="1:10">
      <c r="A166" s="20">
        <v>159</v>
      </c>
      <c r="B166" s="18" t="str">
        <f>PresensiMIPA!D165</f>
        <v>3526156301040001</v>
      </c>
      <c r="C166" s="19" t="str">
        <f>PresensiMIPA!G165</f>
        <v>NOVIA AYU WARDHANI</v>
      </c>
      <c r="D166" s="89" t="s">
        <v>65</v>
      </c>
      <c r="E166" s="89" t="s">
        <v>65</v>
      </c>
      <c r="F166" s="89" t="s">
        <v>65</v>
      </c>
      <c r="G166" s="89" t="s">
        <v>65</v>
      </c>
      <c r="H166" s="89" t="s">
        <v>65</v>
      </c>
      <c r="I166" s="89" t="s">
        <v>65</v>
      </c>
      <c r="J166" s="88" t="s">
        <v>203</v>
      </c>
    </row>
    <row r="167" spans="1:10">
      <c r="A167" s="20">
        <v>160</v>
      </c>
      <c r="B167" s="18" t="str">
        <f>PresensiMIPA!D166</f>
        <v>3526014812030004</v>
      </c>
      <c r="C167" s="19" t="str">
        <f>PresensiMIPA!G166</f>
        <v>NURIL FITRIA</v>
      </c>
      <c r="D167" s="89" t="s">
        <v>65</v>
      </c>
      <c r="E167" s="89" t="s">
        <v>65</v>
      </c>
      <c r="F167" s="89" t="s">
        <v>65</v>
      </c>
      <c r="G167" s="89" t="s">
        <v>65</v>
      </c>
      <c r="H167" s="89" t="s">
        <v>65</v>
      </c>
      <c r="I167" s="89" t="s">
        <v>65</v>
      </c>
      <c r="J167" s="88" t="s">
        <v>203</v>
      </c>
    </row>
    <row r="168" spans="1:10">
      <c r="A168" s="20">
        <v>161</v>
      </c>
      <c r="B168" s="18" t="str">
        <f>PresensiMIPA!D167</f>
        <v>3526012304040002</v>
      </c>
      <c r="C168" s="19" t="str">
        <f>PresensiMIPA!G167</f>
        <v>R. M. HIDAYAHTULLAH HERIYANTO PUTRA</v>
      </c>
      <c r="D168" s="89" t="s">
        <v>65</v>
      </c>
      <c r="E168" s="89" t="s">
        <v>65</v>
      </c>
      <c r="F168" s="89" t="s">
        <v>65</v>
      </c>
      <c r="G168" s="89" t="s">
        <v>65</v>
      </c>
      <c r="H168" s="89" t="s">
        <v>65</v>
      </c>
      <c r="I168" s="89" t="s">
        <v>65</v>
      </c>
      <c r="J168" s="88" t="s">
        <v>203</v>
      </c>
    </row>
    <row r="169" spans="1:10">
      <c r="A169" s="20">
        <v>162</v>
      </c>
      <c r="B169" s="18" t="str">
        <f>PresensiMIPA!D168</f>
        <v>3526034301030005</v>
      </c>
      <c r="C169" s="19" t="str">
        <f>PresensiMIPA!G168</f>
        <v>Ratri Anugerah</v>
      </c>
      <c r="D169" s="89" t="s">
        <v>65</v>
      </c>
      <c r="E169" s="89" t="s">
        <v>65</v>
      </c>
      <c r="F169" s="89" t="s">
        <v>65</v>
      </c>
      <c r="G169" s="89" t="s">
        <v>65</v>
      </c>
      <c r="H169" s="89" t="s">
        <v>65</v>
      </c>
      <c r="I169" s="89" t="s">
        <v>65</v>
      </c>
      <c r="J169" s="88" t="s">
        <v>203</v>
      </c>
    </row>
    <row r="170" spans="1:10">
      <c r="A170" s="20">
        <v>163</v>
      </c>
      <c r="B170" s="18" t="str">
        <f>PresensiMIPA!D169</f>
        <v>3526011805040001</v>
      </c>
      <c r="C170" s="19" t="str">
        <f>PresensiMIPA!G169</f>
        <v>REZA MAULANA PUTRA</v>
      </c>
      <c r="D170" s="89" t="s">
        <v>65</v>
      </c>
      <c r="E170" s="89" t="s">
        <v>65</v>
      </c>
      <c r="F170" s="89" t="s">
        <v>65</v>
      </c>
      <c r="G170" s="89" t="s">
        <v>65</v>
      </c>
      <c r="H170" s="89" t="s">
        <v>65</v>
      </c>
      <c r="I170" s="89" t="s">
        <v>65</v>
      </c>
      <c r="J170" s="88" t="s">
        <v>203</v>
      </c>
    </row>
    <row r="171" spans="1:10">
      <c r="A171" s="20">
        <v>164</v>
      </c>
      <c r="B171" s="18" t="str">
        <f>PresensiMIPA!D170</f>
        <v>3526010706030002</v>
      </c>
      <c r="C171" s="19" t="str">
        <f>PresensiMIPA!G170</f>
        <v>Salsabila Nurhuda</v>
      </c>
      <c r="D171" s="89" t="s">
        <v>65</v>
      </c>
      <c r="E171" s="89" t="s">
        <v>65</v>
      </c>
      <c r="F171" s="89" t="s">
        <v>65</v>
      </c>
      <c r="G171" s="89" t="s">
        <v>65</v>
      </c>
      <c r="H171" s="89" t="s">
        <v>65</v>
      </c>
      <c r="I171" s="89" t="s">
        <v>65</v>
      </c>
      <c r="J171" s="88" t="s">
        <v>203</v>
      </c>
    </row>
    <row r="172" spans="1:10">
      <c r="A172" s="20">
        <v>165</v>
      </c>
      <c r="B172" s="18" t="str">
        <f>PresensiMIPA!D171</f>
        <v>3526036708030001</v>
      </c>
      <c r="C172" s="19" t="str">
        <f>PresensiMIPA!G171</f>
        <v>SITI ASMA</v>
      </c>
      <c r="D172" s="89" t="s">
        <v>65</v>
      </c>
      <c r="E172" s="89" t="s">
        <v>65</v>
      </c>
      <c r="F172" s="89" t="s">
        <v>65</v>
      </c>
      <c r="G172" s="89" t="s">
        <v>65</v>
      </c>
      <c r="H172" s="89" t="s">
        <v>65</v>
      </c>
      <c r="I172" s="89" t="s">
        <v>65</v>
      </c>
      <c r="J172" s="88" t="s">
        <v>203</v>
      </c>
    </row>
    <row r="173" spans="1:10">
      <c r="A173" s="20">
        <v>166</v>
      </c>
      <c r="B173" s="18" t="str">
        <f>PresensiMIPA!D172</f>
        <v>3526035112030002</v>
      </c>
      <c r="C173" s="19" t="str">
        <f>PresensiMIPA!G172</f>
        <v>SYIFATHALIA RUSLI</v>
      </c>
      <c r="D173" s="89" t="s">
        <v>65</v>
      </c>
      <c r="E173" s="89" t="s">
        <v>65</v>
      </c>
      <c r="F173" s="89" t="s">
        <v>65</v>
      </c>
      <c r="G173" s="89" t="s">
        <v>65</v>
      </c>
      <c r="H173" s="89" t="s">
        <v>65</v>
      </c>
      <c r="I173" s="89" t="s">
        <v>65</v>
      </c>
      <c r="J173" s="88" t="s">
        <v>203</v>
      </c>
    </row>
    <row r="174" spans="1:10">
      <c r="A174" s="20">
        <v>167</v>
      </c>
      <c r="B174" s="18" t="str">
        <f>PresensiMIPA!D173</f>
        <v>3526036602040002</v>
      </c>
      <c r="C174" s="19" t="str">
        <f>PresensiMIPA!G173</f>
        <v>Umi Febriyanti Ismain</v>
      </c>
      <c r="D174" s="89" t="s">
        <v>65</v>
      </c>
      <c r="E174" s="89" t="s">
        <v>65</v>
      </c>
      <c r="F174" s="89" t="s">
        <v>65</v>
      </c>
      <c r="G174" s="89" t="s">
        <v>65</v>
      </c>
      <c r="H174" s="89" t="s">
        <v>65</v>
      </c>
      <c r="I174" s="89" t="s">
        <v>65</v>
      </c>
      <c r="J174" s="88" t="s">
        <v>203</v>
      </c>
    </row>
    <row r="175" spans="1:10">
      <c r="A175" s="20">
        <v>168</v>
      </c>
      <c r="B175" s="18" t="str">
        <f>PresensiMIPA!D174</f>
        <v>3526010408030005</v>
      </c>
      <c r="C175" s="19" t="str">
        <f>PresensiMIPA!G174</f>
        <v>WESIL RIZKY</v>
      </c>
      <c r="D175" s="89" t="s">
        <v>65</v>
      </c>
      <c r="E175" s="89" t="s">
        <v>65</v>
      </c>
      <c r="F175" s="89" t="s">
        <v>65</v>
      </c>
      <c r="G175" s="89" t="s">
        <v>65</v>
      </c>
      <c r="H175" s="89" t="s">
        <v>65</v>
      </c>
      <c r="I175" s="89" t="s">
        <v>65</v>
      </c>
      <c r="J175" s="88" t="s">
        <v>203</v>
      </c>
    </row>
    <row r="176" spans="1:10">
      <c r="A176" s="20">
        <v>169</v>
      </c>
      <c r="B176" s="18" t="str">
        <f>PresensiMIPA!D175</f>
        <v>3526015504040001</v>
      </c>
      <c r="C176" s="19" t="str">
        <f>PresensiMIPA!G175</f>
        <v>WINA NAJMI ARIF</v>
      </c>
      <c r="D176" s="89" t="s">
        <v>65</v>
      </c>
      <c r="E176" s="89" t="s">
        <v>65</v>
      </c>
      <c r="F176" s="89" t="s">
        <v>65</v>
      </c>
      <c r="G176" s="89" t="s">
        <v>65</v>
      </c>
      <c r="H176" s="89" t="s">
        <v>65</v>
      </c>
      <c r="I176" s="89" t="s">
        <v>65</v>
      </c>
      <c r="J176" s="88" t="s">
        <v>203</v>
      </c>
    </row>
    <row r="177" spans="1:10">
      <c r="A177" s="20">
        <v>170</v>
      </c>
      <c r="B177" s="18" t="str">
        <f>PresensiMIPA!D176</f>
        <v>3526030512030001</v>
      </c>
      <c r="C177" s="19" t="str">
        <f>PresensiMIPA!G176</f>
        <v>ADITYA NAUFAL IKBAR</v>
      </c>
      <c r="D177" s="89" t="s">
        <v>65</v>
      </c>
      <c r="E177" s="89" t="s">
        <v>65</v>
      </c>
      <c r="F177" s="89" t="s">
        <v>65</v>
      </c>
      <c r="G177" s="89" t="s">
        <v>65</v>
      </c>
      <c r="H177" s="89" t="s">
        <v>65</v>
      </c>
      <c r="I177" s="89" t="s">
        <v>65</v>
      </c>
      <c r="J177" s="88" t="s">
        <v>203</v>
      </c>
    </row>
    <row r="178" spans="1:10">
      <c r="A178" s="20">
        <v>171</v>
      </c>
      <c r="B178" s="18" t="str">
        <f>PresensiMIPA!D177</f>
        <v>3526013009030001</v>
      </c>
      <c r="C178" s="19" t="str">
        <f>PresensiMIPA!G177</f>
        <v>AINUR ROHMAH</v>
      </c>
      <c r="D178" s="89" t="s">
        <v>65</v>
      </c>
      <c r="E178" s="89" t="s">
        <v>65</v>
      </c>
      <c r="F178" s="89" t="s">
        <v>65</v>
      </c>
      <c r="G178" s="89" t="s">
        <v>65</v>
      </c>
      <c r="H178" s="89" t="s">
        <v>65</v>
      </c>
      <c r="I178" s="89" t="s">
        <v>65</v>
      </c>
      <c r="J178" s="88" t="s">
        <v>203</v>
      </c>
    </row>
    <row r="179" spans="1:10">
      <c r="A179" s="20">
        <v>172</v>
      </c>
      <c r="B179" s="18" t="str">
        <f>PresensiMIPA!D178</f>
        <v>3526012909030002</v>
      </c>
      <c r="C179" s="19" t="str">
        <f>PresensiMIPA!G178</f>
        <v>ALFIANANDA BAYUANGGA</v>
      </c>
      <c r="D179" s="89" t="s">
        <v>65</v>
      </c>
      <c r="E179" s="89" t="s">
        <v>65</v>
      </c>
      <c r="F179" s="89" t="s">
        <v>65</v>
      </c>
      <c r="G179" s="89" t="s">
        <v>65</v>
      </c>
      <c r="H179" s="89" t="s">
        <v>65</v>
      </c>
      <c r="I179" s="89" t="s">
        <v>65</v>
      </c>
      <c r="J179" s="88" t="s">
        <v>203</v>
      </c>
    </row>
    <row r="180" spans="1:10">
      <c r="A180" s="20">
        <v>173</v>
      </c>
      <c r="B180" s="18" t="str">
        <f>PresensiMIPA!D179</f>
        <v>3526014707040004</v>
      </c>
      <c r="C180" s="19" t="str">
        <f>PresensiMIPA!G179</f>
        <v>ALICIA FITRIA DEWI</v>
      </c>
      <c r="D180" s="89" t="s">
        <v>65</v>
      </c>
      <c r="E180" s="89" t="s">
        <v>65</v>
      </c>
      <c r="F180" s="89" t="s">
        <v>65</v>
      </c>
      <c r="G180" s="89" t="s">
        <v>65</v>
      </c>
      <c r="H180" s="89" t="s">
        <v>65</v>
      </c>
      <c r="I180" s="89" t="s">
        <v>65</v>
      </c>
      <c r="J180" s="88" t="s">
        <v>203</v>
      </c>
    </row>
    <row r="181" spans="1:10">
      <c r="A181" s="20">
        <v>174</v>
      </c>
      <c r="B181" s="18" t="str">
        <f>PresensiMIPA!D180</f>
        <v>3526016708030001</v>
      </c>
      <c r="C181" s="19" t="str">
        <f>PresensiMIPA!G180</f>
        <v>ANDINI AISYAH HIDAYATI</v>
      </c>
      <c r="D181" s="89" t="s">
        <v>65</v>
      </c>
      <c r="E181" s="89" t="s">
        <v>65</v>
      </c>
      <c r="F181" s="89" t="s">
        <v>65</v>
      </c>
      <c r="G181" s="89" t="s">
        <v>65</v>
      </c>
      <c r="H181" s="89" t="s">
        <v>65</v>
      </c>
      <c r="I181" s="89" t="s">
        <v>65</v>
      </c>
      <c r="J181" s="88" t="s">
        <v>203</v>
      </c>
    </row>
    <row r="182" spans="1:10">
      <c r="A182" s="20">
        <v>175</v>
      </c>
      <c r="B182" s="18" t="str">
        <f>PresensiMIPA!D181</f>
        <v>3526032003040001</v>
      </c>
      <c r="C182" s="19" t="str">
        <f>PresensiMIPA!G181</f>
        <v>ARISKI NASRUL MUKMININ</v>
      </c>
      <c r="D182" s="89" t="s">
        <v>65</v>
      </c>
      <c r="E182" s="89" t="s">
        <v>65</v>
      </c>
      <c r="F182" s="89" t="s">
        <v>65</v>
      </c>
      <c r="G182" s="89" t="s">
        <v>65</v>
      </c>
      <c r="H182" s="89" t="s">
        <v>65</v>
      </c>
      <c r="I182" s="89" t="s">
        <v>65</v>
      </c>
      <c r="J182" s="88" t="s">
        <v>203</v>
      </c>
    </row>
    <row r="183" spans="1:10">
      <c r="A183" s="20">
        <v>176</v>
      </c>
      <c r="B183" s="18" t="str">
        <f>PresensiMIPA!D182</f>
        <v>3526016907030001</v>
      </c>
      <c r="C183" s="19" t="str">
        <f>PresensiMIPA!G182</f>
        <v>ASLIN NURONIYAH</v>
      </c>
      <c r="D183" s="89" t="s">
        <v>65</v>
      </c>
      <c r="E183" s="89" t="s">
        <v>65</v>
      </c>
      <c r="F183" s="89" t="s">
        <v>65</v>
      </c>
      <c r="G183" s="89" t="s">
        <v>65</v>
      </c>
      <c r="H183" s="89" t="s">
        <v>65</v>
      </c>
      <c r="I183" s="89" t="s">
        <v>65</v>
      </c>
      <c r="J183" s="88" t="s">
        <v>203</v>
      </c>
    </row>
    <row r="184" spans="1:10">
      <c r="A184" s="20">
        <v>177</v>
      </c>
      <c r="B184" s="18" t="str">
        <f>PresensiMIPA!D183</f>
        <v>3526010708040003</v>
      </c>
      <c r="C184" s="19" t="str">
        <f>PresensiMIPA!G183</f>
        <v>CHALAFA NAUFAL CAESAR</v>
      </c>
      <c r="D184" s="89" t="s">
        <v>65</v>
      </c>
      <c r="E184" s="89" t="s">
        <v>65</v>
      </c>
      <c r="F184" s="89" t="s">
        <v>65</v>
      </c>
      <c r="G184" s="89" t="s">
        <v>65</v>
      </c>
      <c r="H184" s="89" t="s">
        <v>65</v>
      </c>
      <c r="I184" s="89" t="s">
        <v>65</v>
      </c>
      <c r="J184" s="88" t="s">
        <v>203</v>
      </c>
    </row>
    <row r="185" spans="1:10">
      <c r="A185" s="20">
        <v>178</v>
      </c>
      <c r="B185" s="18" t="str">
        <f>PresensiMIPA!D184</f>
        <v>3672034604040001</v>
      </c>
      <c r="C185" s="19" t="str">
        <f>PresensiMIPA!G184</f>
        <v>DIAN KRISNA FIRNANDA</v>
      </c>
      <c r="D185" s="89" t="s">
        <v>65</v>
      </c>
      <c r="E185" s="89" t="s">
        <v>65</v>
      </c>
      <c r="F185" s="89" t="s">
        <v>65</v>
      </c>
      <c r="G185" s="89" t="s">
        <v>65</v>
      </c>
      <c r="H185" s="89" t="s">
        <v>65</v>
      </c>
      <c r="I185" s="89" t="s">
        <v>65</v>
      </c>
      <c r="J185" s="88" t="s">
        <v>203</v>
      </c>
    </row>
    <row r="186" spans="1:10">
      <c r="A186" s="20">
        <v>179</v>
      </c>
      <c r="B186" s="18" t="str">
        <f>PresensiMIPA!D185</f>
        <v>3526024501040000</v>
      </c>
      <c r="C186" s="19" t="str">
        <f>PresensiMIPA!G185</f>
        <v>DINDA HARIYANI</v>
      </c>
      <c r="D186" s="89" t="s">
        <v>65</v>
      </c>
      <c r="E186" s="89" t="s">
        <v>65</v>
      </c>
      <c r="F186" s="89" t="s">
        <v>65</v>
      </c>
      <c r="G186" s="89" t="s">
        <v>65</v>
      </c>
      <c r="H186" s="89" t="s">
        <v>65</v>
      </c>
      <c r="I186" s="89" t="s">
        <v>65</v>
      </c>
      <c r="J186" s="88" t="s">
        <v>203</v>
      </c>
    </row>
    <row r="187" spans="1:10">
      <c r="A187" s="20">
        <v>180</v>
      </c>
      <c r="B187" s="18" t="str">
        <f>PresensiMIPA!D186</f>
        <v>3526012411030002</v>
      </c>
      <c r="C187" s="19" t="str">
        <f>PresensiMIPA!G186</f>
        <v>Fahrizal Akbar</v>
      </c>
      <c r="D187" s="89" t="s">
        <v>65</v>
      </c>
      <c r="E187" s="89" t="s">
        <v>65</v>
      </c>
      <c r="F187" s="89" t="s">
        <v>65</v>
      </c>
      <c r="G187" s="89" t="s">
        <v>65</v>
      </c>
      <c r="H187" s="89" t="s">
        <v>65</v>
      </c>
      <c r="I187" s="89" t="s">
        <v>65</v>
      </c>
      <c r="J187" s="88" t="s">
        <v>203</v>
      </c>
    </row>
    <row r="188" spans="1:10">
      <c r="A188" s="20">
        <v>181</v>
      </c>
      <c r="B188" s="18" t="str">
        <f>PresensiMIPA!D187</f>
        <v>3526012403030004</v>
      </c>
      <c r="C188" s="19" t="str">
        <f>PresensiMIPA!G187</f>
        <v>Fani Kurniyawan</v>
      </c>
      <c r="D188" s="89" t="s">
        <v>65</v>
      </c>
      <c r="E188" s="89" t="s">
        <v>65</v>
      </c>
      <c r="F188" s="89" t="s">
        <v>65</v>
      </c>
      <c r="G188" s="89" t="s">
        <v>65</v>
      </c>
      <c r="H188" s="89" t="s">
        <v>65</v>
      </c>
      <c r="I188" s="89" t="s">
        <v>65</v>
      </c>
      <c r="J188" s="88" t="s">
        <v>203</v>
      </c>
    </row>
    <row r="189" spans="1:10">
      <c r="A189" s="20">
        <v>182</v>
      </c>
      <c r="B189" s="18" t="str">
        <f>PresensiMIPA!D188</f>
        <v>3526016108040002</v>
      </c>
      <c r="C189" s="19" t="str">
        <f>PresensiMIPA!G188</f>
        <v>Fathiya Faradisa Efendi</v>
      </c>
      <c r="D189" s="89" t="s">
        <v>65</v>
      </c>
      <c r="E189" s="89" t="s">
        <v>65</v>
      </c>
      <c r="F189" s="89" t="s">
        <v>65</v>
      </c>
      <c r="G189" s="89" t="s">
        <v>65</v>
      </c>
      <c r="H189" s="89" t="s">
        <v>65</v>
      </c>
      <c r="I189" s="89" t="s">
        <v>65</v>
      </c>
      <c r="J189" s="88" t="s">
        <v>203</v>
      </c>
    </row>
    <row r="190" spans="1:10">
      <c r="A190" s="20">
        <v>183</v>
      </c>
      <c r="B190" s="18" t="str">
        <f>PresensiMIPA!D189</f>
        <v>3526030406030002</v>
      </c>
      <c r="C190" s="19" t="str">
        <f>PresensiMIPA!G189</f>
        <v>FIRMAN SYAHRIL</v>
      </c>
      <c r="D190" s="89" t="s">
        <v>65</v>
      </c>
      <c r="E190" s="89" t="s">
        <v>65</v>
      </c>
      <c r="F190" s="89" t="s">
        <v>65</v>
      </c>
      <c r="G190" s="89" t="s">
        <v>65</v>
      </c>
      <c r="H190" s="89" t="s">
        <v>65</v>
      </c>
      <c r="I190" s="89" t="s">
        <v>65</v>
      </c>
      <c r="J190" s="88" t="s">
        <v>203</v>
      </c>
    </row>
    <row r="191" spans="1:10">
      <c r="A191" s="20">
        <v>184</v>
      </c>
      <c r="B191" s="18" t="str">
        <f>PresensiMIPA!D190</f>
        <v>1604106211030003</v>
      </c>
      <c r="C191" s="19" t="str">
        <f>PresensiMIPA!G190</f>
        <v>JIHAN MUTHIA PUTERI</v>
      </c>
      <c r="D191" s="89" t="s">
        <v>65</v>
      </c>
      <c r="E191" s="89" t="s">
        <v>65</v>
      </c>
      <c r="F191" s="89" t="s">
        <v>65</v>
      </c>
      <c r="G191" s="89" t="s">
        <v>65</v>
      </c>
      <c r="H191" s="89" t="s">
        <v>65</v>
      </c>
      <c r="I191" s="89" t="s">
        <v>65</v>
      </c>
      <c r="J191" s="88" t="s">
        <v>203</v>
      </c>
    </row>
    <row r="192" spans="1:10">
      <c r="A192" s="20">
        <v>185</v>
      </c>
      <c r="B192" s="18" t="str">
        <f>PresensiMIPA!D191</f>
        <v>3526016309030003</v>
      </c>
      <c r="C192" s="19" t="str">
        <f>PresensiMIPA!G191</f>
        <v>LAILATUL FITRI AMELIA</v>
      </c>
      <c r="D192" s="89" t="s">
        <v>65</v>
      </c>
      <c r="E192" s="89" t="s">
        <v>65</v>
      </c>
      <c r="F192" s="89" t="s">
        <v>65</v>
      </c>
      <c r="G192" s="89" t="s">
        <v>65</v>
      </c>
      <c r="H192" s="89" t="s">
        <v>65</v>
      </c>
      <c r="I192" s="89" t="s">
        <v>65</v>
      </c>
      <c r="J192" s="88" t="s">
        <v>203</v>
      </c>
    </row>
    <row r="193" spans="1:10">
      <c r="A193" s="20">
        <v>186</v>
      </c>
      <c r="B193" s="18" t="str">
        <f>PresensiMIPA!D192</f>
        <v>3526011405030004</v>
      </c>
      <c r="C193" s="19" t="str">
        <f>PresensiMIPA!G192</f>
        <v>M. AMINULLAH MAULADI</v>
      </c>
      <c r="D193" s="89" t="s">
        <v>65</v>
      </c>
      <c r="E193" s="89" t="s">
        <v>65</v>
      </c>
      <c r="F193" s="89" t="s">
        <v>65</v>
      </c>
      <c r="G193" s="89" t="s">
        <v>65</v>
      </c>
      <c r="H193" s="89" t="s">
        <v>65</v>
      </c>
      <c r="I193" s="89" t="s">
        <v>65</v>
      </c>
      <c r="J193" s="88" t="s">
        <v>203</v>
      </c>
    </row>
    <row r="194" spans="1:10">
      <c r="A194" s="20">
        <v>187</v>
      </c>
      <c r="B194" s="18" t="str">
        <f>PresensiMIPA!D193</f>
        <v>3526024410040001</v>
      </c>
      <c r="C194" s="19" t="str">
        <f>PresensiMIPA!G193</f>
        <v>Maduri Saskya Maharani</v>
      </c>
      <c r="D194" s="89" t="s">
        <v>65</v>
      </c>
      <c r="E194" s="89" t="s">
        <v>65</v>
      </c>
      <c r="F194" s="89" t="s">
        <v>65</v>
      </c>
      <c r="G194" s="89" t="s">
        <v>65</v>
      </c>
      <c r="H194" s="89" t="s">
        <v>65</v>
      </c>
      <c r="I194" s="89" t="s">
        <v>65</v>
      </c>
      <c r="J194" s="88" t="s">
        <v>203</v>
      </c>
    </row>
    <row r="195" spans="1:10">
      <c r="A195" s="20">
        <v>188</v>
      </c>
      <c r="B195" s="18" t="str">
        <f>PresensiMIPA!D194</f>
        <v>3526026501040001</v>
      </c>
      <c r="C195" s="19" t="str">
        <f>PresensiMIPA!G194</f>
        <v>MIA ZAHRA VALENTYANA</v>
      </c>
      <c r="D195" s="89" t="s">
        <v>65</v>
      </c>
      <c r="E195" s="89" t="s">
        <v>65</v>
      </c>
      <c r="F195" s="89" t="s">
        <v>65</v>
      </c>
      <c r="G195" s="89" t="s">
        <v>65</v>
      </c>
      <c r="H195" s="89" t="s">
        <v>65</v>
      </c>
      <c r="I195" s="89" t="s">
        <v>65</v>
      </c>
      <c r="J195" s="88" t="s">
        <v>203</v>
      </c>
    </row>
    <row r="196" spans="1:10">
      <c r="A196" s="20">
        <v>189</v>
      </c>
      <c r="B196" s="18" t="str">
        <f>PresensiMIPA!D195</f>
        <v>3526032411030001</v>
      </c>
      <c r="C196" s="19" t="str">
        <f>PresensiMIPA!G195</f>
        <v>Moh. Muzekki</v>
      </c>
      <c r="D196" s="89" t="s">
        <v>65</v>
      </c>
      <c r="E196" s="89" t="s">
        <v>65</v>
      </c>
      <c r="F196" s="89" t="s">
        <v>65</v>
      </c>
      <c r="G196" s="89" t="s">
        <v>65</v>
      </c>
      <c r="H196" s="89" t="s">
        <v>65</v>
      </c>
      <c r="I196" s="89" t="s">
        <v>65</v>
      </c>
      <c r="J196" s="88" t="s">
        <v>203</v>
      </c>
    </row>
    <row r="197" spans="1:10">
      <c r="A197" s="20">
        <v>190</v>
      </c>
      <c r="B197" s="18" t="str">
        <f>PresensiMIPA!D196</f>
        <v>3526021104020001</v>
      </c>
      <c r="C197" s="19" t="str">
        <f>PresensiMIPA!G196</f>
        <v>MOH.RIBUT RIADI</v>
      </c>
      <c r="D197" s="89" t="s">
        <v>65</v>
      </c>
      <c r="E197" s="89" t="s">
        <v>65</v>
      </c>
      <c r="F197" s="89" t="s">
        <v>65</v>
      </c>
      <c r="G197" s="89" t="s">
        <v>65</v>
      </c>
      <c r="H197" s="89" t="s">
        <v>65</v>
      </c>
      <c r="I197" s="89" t="s">
        <v>65</v>
      </c>
      <c r="J197" s="88" t="s">
        <v>203</v>
      </c>
    </row>
    <row r="198" spans="1:10">
      <c r="A198" s="20">
        <v>191</v>
      </c>
      <c r="B198" s="18" t="str">
        <f>PresensiMIPA!D197</f>
        <v>3526011106030001</v>
      </c>
      <c r="C198" s="19" t="str">
        <f>PresensiMIPA!G197</f>
        <v>MUHAMMAD FARHAM</v>
      </c>
      <c r="D198" s="89" t="s">
        <v>65</v>
      </c>
      <c r="E198" s="89" t="s">
        <v>65</v>
      </c>
      <c r="F198" s="89" t="s">
        <v>65</v>
      </c>
      <c r="G198" s="89" t="s">
        <v>65</v>
      </c>
      <c r="H198" s="89" t="s">
        <v>65</v>
      </c>
      <c r="I198" s="89" t="s">
        <v>65</v>
      </c>
      <c r="J198" s="88" t="s">
        <v>203</v>
      </c>
    </row>
    <row r="199" spans="1:10">
      <c r="A199" s="20">
        <v>192</v>
      </c>
      <c r="B199" s="18" t="str">
        <f>PresensiMIPA!D198</f>
        <v>3526045707040001</v>
      </c>
      <c r="C199" s="19" t="str">
        <f>PresensiMIPA!G198</f>
        <v>NADIA SALSABILA</v>
      </c>
      <c r="D199" s="89" t="s">
        <v>65</v>
      </c>
      <c r="E199" s="89" t="s">
        <v>65</v>
      </c>
      <c r="F199" s="89" t="s">
        <v>65</v>
      </c>
      <c r="G199" s="89" t="s">
        <v>65</v>
      </c>
      <c r="H199" s="89" t="s">
        <v>65</v>
      </c>
      <c r="I199" s="89" t="s">
        <v>65</v>
      </c>
      <c r="J199" s="88" t="s">
        <v>203</v>
      </c>
    </row>
    <row r="200" spans="1:10">
      <c r="A200" s="20">
        <v>193</v>
      </c>
      <c r="B200" s="18" t="str">
        <f>PresensiMIPA!D199</f>
        <v>3526035507020001</v>
      </c>
      <c r="C200" s="19" t="str">
        <f>PresensiMIPA!G199</f>
        <v>NUR ANI</v>
      </c>
      <c r="D200" s="89" t="s">
        <v>65</v>
      </c>
      <c r="E200" s="89" t="s">
        <v>65</v>
      </c>
      <c r="F200" s="89" t="s">
        <v>65</v>
      </c>
      <c r="G200" s="89" t="s">
        <v>65</v>
      </c>
      <c r="H200" s="89" t="s">
        <v>65</v>
      </c>
      <c r="I200" s="89" t="s">
        <v>65</v>
      </c>
      <c r="J200" s="88" t="s">
        <v>203</v>
      </c>
    </row>
    <row r="201" spans="1:10">
      <c r="A201" s="20">
        <v>194</v>
      </c>
      <c r="B201" s="18" t="str">
        <f>PresensiMIPA!D200</f>
        <v>3526015311040002</v>
      </c>
      <c r="C201" s="19" t="str">
        <f>PresensiMIPA!G200</f>
        <v>NURUL ANISA FITRIYA</v>
      </c>
      <c r="D201" s="89" t="s">
        <v>65</v>
      </c>
      <c r="E201" s="89" t="s">
        <v>65</v>
      </c>
      <c r="F201" s="89" t="s">
        <v>65</v>
      </c>
      <c r="G201" s="89" t="s">
        <v>65</v>
      </c>
      <c r="H201" s="89" t="s">
        <v>65</v>
      </c>
      <c r="I201" s="89" t="s">
        <v>65</v>
      </c>
      <c r="J201" s="88" t="s">
        <v>203</v>
      </c>
    </row>
    <row r="202" spans="1:10">
      <c r="A202" s="20">
        <v>195</v>
      </c>
      <c r="B202" s="18" t="str">
        <f>PresensiMIPA!D201</f>
        <v>3526086908030002</v>
      </c>
      <c r="C202" s="19" t="str">
        <f>PresensiMIPA!G201</f>
        <v>PUTRI KHAIRUNNISA JUSI AGUSTIN</v>
      </c>
      <c r="D202" s="89" t="s">
        <v>65</v>
      </c>
      <c r="E202" s="89" t="s">
        <v>65</v>
      </c>
      <c r="F202" s="89" t="s">
        <v>65</v>
      </c>
      <c r="G202" s="89" t="s">
        <v>65</v>
      </c>
      <c r="H202" s="89" t="s">
        <v>65</v>
      </c>
      <c r="I202" s="89" t="s">
        <v>65</v>
      </c>
      <c r="J202" s="88" t="s">
        <v>203</v>
      </c>
    </row>
    <row r="203" spans="1:10">
      <c r="A203" s="20">
        <v>196</v>
      </c>
      <c r="B203" s="18" t="str">
        <f>PresensiMIPA!D202</f>
        <v>3526011903030001</v>
      </c>
      <c r="C203" s="19" t="str">
        <f>PresensiMIPA!G202</f>
        <v>R. MARIO SETIAWAN WIBOWO</v>
      </c>
      <c r="D203" s="89" t="s">
        <v>65</v>
      </c>
      <c r="E203" s="89" t="s">
        <v>65</v>
      </c>
      <c r="F203" s="89" t="s">
        <v>65</v>
      </c>
      <c r="G203" s="89" t="s">
        <v>65</v>
      </c>
      <c r="H203" s="89" t="s">
        <v>65</v>
      </c>
      <c r="I203" s="89" t="s">
        <v>65</v>
      </c>
      <c r="J203" s="88" t="s">
        <v>203</v>
      </c>
    </row>
    <row r="204" spans="1:10">
      <c r="A204" s="20">
        <v>197</v>
      </c>
      <c r="B204" s="18" t="str">
        <f>PresensiMIPA!D203</f>
        <v>3526042405040001</v>
      </c>
      <c r="C204" s="19" t="str">
        <f>PresensiMIPA!G203</f>
        <v>RIFALDI SYAHRUMIL AINIL LUBI</v>
      </c>
      <c r="D204" s="89" t="s">
        <v>65</v>
      </c>
      <c r="E204" s="89" t="s">
        <v>65</v>
      </c>
      <c r="F204" s="89" t="s">
        <v>65</v>
      </c>
      <c r="G204" s="89" t="s">
        <v>65</v>
      </c>
      <c r="H204" s="89" t="s">
        <v>65</v>
      </c>
      <c r="I204" s="89" t="s">
        <v>65</v>
      </c>
      <c r="J204" s="88" t="s">
        <v>203</v>
      </c>
    </row>
    <row r="205" spans="1:10">
      <c r="A205" s="20">
        <v>198</v>
      </c>
      <c r="B205" s="18" t="str">
        <f>PresensiMIPA!D204</f>
        <v>3526112105040002</v>
      </c>
      <c r="C205" s="19" t="str">
        <f>PresensiMIPA!G204</f>
        <v>RIZAL GUNAWAN</v>
      </c>
      <c r="D205" s="89" t="s">
        <v>65</v>
      </c>
      <c r="E205" s="89" t="s">
        <v>65</v>
      </c>
      <c r="F205" s="89" t="s">
        <v>65</v>
      </c>
      <c r="G205" s="89" t="s">
        <v>65</v>
      </c>
      <c r="H205" s="89" t="s">
        <v>65</v>
      </c>
      <c r="I205" s="89" t="s">
        <v>65</v>
      </c>
      <c r="J205" s="88" t="s">
        <v>203</v>
      </c>
    </row>
    <row r="206" spans="1:10">
      <c r="A206" s="20">
        <v>199</v>
      </c>
      <c r="B206" s="18" t="str">
        <f>PresensiMIPA!D205</f>
        <v>3526015005040001</v>
      </c>
      <c r="C206" s="19" t="str">
        <f>PresensiMIPA!G205</f>
        <v>SAFIRA MEISYA SALSA BINA</v>
      </c>
      <c r="D206" s="89" t="s">
        <v>65</v>
      </c>
      <c r="E206" s="89" t="s">
        <v>65</v>
      </c>
      <c r="F206" s="89" t="s">
        <v>65</v>
      </c>
      <c r="G206" s="89" t="s">
        <v>65</v>
      </c>
      <c r="H206" s="89" t="s">
        <v>65</v>
      </c>
      <c r="I206" s="89" t="s">
        <v>65</v>
      </c>
      <c r="J206" s="88" t="s">
        <v>203</v>
      </c>
    </row>
    <row r="207" spans="1:10">
      <c r="A207" s="20">
        <v>200</v>
      </c>
      <c r="B207" s="18" t="str">
        <f>PresensiMIPA!D206</f>
        <v>3526016305030001</v>
      </c>
      <c r="C207" s="19" t="str">
        <f>PresensiMIPA!G206</f>
        <v>SITI IN MEIDA YASMIN</v>
      </c>
      <c r="D207" s="89" t="s">
        <v>65</v>
      </c>
      <c r="E207" s="89" t="s">
        <v>65</v>
      </c>
      <c r="F207" s="89" t="s">
        <v>65</v>
      </c>
      <c r="G207" s="89" t="s">
        <v>65</v>
      </c>
      <c r="H207" s="89" t="s">
        <v>65</v>
      </c>
      <c r="I207" s="89" t="s">
        <v>65</v>
      </c>
      <c r="J207" s="88" t="s">
        <v>203</v>
      </c>
    </row>
    <row r="208" spans="1:10">
      <c r="A208" s="20">
        <v>201</v>
      </c>
      <c r="B208" s="18" t="str">
        <f>PresensiMIPA!D207</f>
        <v>3526015508040001</v>
      </c>
      <c r="C208" s="19" t="str">
        <f>PresensiMIPA!G207</f>
        <v>TASYA DWIYANTI</v>
      </c>
      <c r="D208" s="89" t="s">
        <v>65</v>
      </c>
      <c r="E208" s="89" t="s">
        <v>65</v>
      </c>
      <c r="F208" s="89" t="s">
        <v>65</v>
      </c>
      <c r="G208" s="89" t="s">
        <v>65</v>
      </c>
      <c r="H208" s="89" t="s">
        <v>65</v>
      </c>
      <c r="I208" s="89" t="s">
        <v>65</v>
      </c>
      <c r="J208" s="88" t="s">
        <v>203</v>
      </c>
    </row>
    <row r="209" spans="1:10">
      <c r="A209" s="20">
        <v>202</v>
      </c>
      <c r="B209" s="18" t="str">
        <f>PresensiMIPA!D208</f>
        <v>3526035008040002</v>
      </c>
      <c r="C209" s="19" t="str">
        <f>PresensiMIPA!G208</f>
        <v>Ummi Marliyani</v>
      </c>
      <c r="D209" s="89" t="s">
        <v>65</v>
      </c>
      <c r="E209" s="89" t="s">
        <v>65</v>
      </c>
      <c r="F209" s="89" t="s">
        <v>65</v>
      </c>
      <c r="G209" s="89" t="s">
        <v>65</v>
      </c>
      <c r="H209" s="89" t="s">
        <v>65</v>
      </c>
      <c r="I209" s="89" t="s">
        <v>65</v>
      </c>
      <c r="J209" s="88" t="s">
        <v>203</v>
      </c>
    </row>
    <row r="210" spans="1:10">
      <c r="A210" s="20">
        <v>203</v>
      </c>
      <c r="B210" s="18" t="str">
        <f>PresensiMIPA!D209</f>
        <v>3526032607040002</v>
      </c>
      <c r="C210" s="19" t="str">
        <f>PresensiMIPA!G209</f>
        <v>AFTONI MILKY BUSTOMI</v>
      </c>
      <c r="D210" s="89" t="s">
        <v>65</v>
      </c>
      <c r="E210" s="89" t="s">
        <v>65</v>
      </c>
      <c r="F210" s="89" t="s">
        <v>65</v>
      </c>
      <c r="G210" s="89" t="s">
        <v>65</v>
      </c>
      <c r="H210" s="89" t="s">
        <v>65</v>
      </c>
      <c r="I210" s="89" t="s">
        <v>65</v>
      </c>
      <c r="J210" s="88" t="s">
        <v>203</v>
      </c>
    </row>
    <row r="211" spans="1:10">
      <c r="A211" s="20">
        <v>204</v>
      </c>
      <c r="B211" s="18" t="str">
        <f>PresensiMIPA!D210</f>
        <v>3526011710030003</v>
      </c>
      <c r="C211" s="19" t="str">
        <f>PresensiMIPA!G210</f>
        <v>ALFIQI TRI SANDI</v>
      </c>
      <c r="D211" s="89" t="s">
        <v>65</v>
      </c>
      <c r="E211" s="89" t="s">
        <v>65</v>
      </c>
      <c r="F211" s="89" t="s">
        <v>65</v>
      </c>
      <c r="G211" s="89" t="s">
        <v>65</v>
      </c>
      <c r="H211" s="89" t="s">
        <v>65</v>
      </c>
      <c r="I211" s="89" t="s">
        <v>65</v>
      </c>
      <c r="J211" s="88" t="s">
        <v>203</v>
      </c>
    </row>
    <row r="212" spans="1:10">
      <c r="A212" s="20">
        <v>205</v>
      </c>
      <c r="B212" s="18" t="str">
        <f>PresensiMIPA!D211</f>
        <v>3526015607030004</v>
      </c>
      <c r="C212" s="19" t="str">
        <f>PresensiMIPA!G211</f>
        <v>ALITHA EKA YULYANA PUTRI</v>
      </c>
      <c r="D212" s="89" t="s">
        <v>65</v>
      </c>
      <c r="E212" s="89" t="s">
        <v>65</v>
      </c>
      <c r="F212" s="89" t="s">
        <v>65</v>
      </c>
      <c r="G212" s="89" t="s">
        <v>65</v>
      </c>
      <c r="H212" s="89" t="s">
        <v>65</v>
      </c>
      <c r="I212" s="89" t="s">
        <v>65</v>
      </c>
      <c r="J212" s="88" t="s">
        <v>203</v>
      </c>
    </row>
    <row r="213" spans="1:10">
      <c r="A213" s="20">
        <v>206</v>
      </c>
      <c r="B213" s="18" t="str">
        <f>PresensiMIPA!D212</f>
        <v>3526017004040004</v>
      </c>
      <c r="C213" s="19" t="str">
        <f>PresensiMIPA!G212</f>
        <v>ANDINI MAULIDININGSIH</v>
      </c>
      <c r="D213" s="89" t="s">
        <v>65</v>
      </c>
      <c r="E213" s="89" t="s">
        <v>65</v>
      </c>
      <c r="F213" s="89" t="s">
        <v>65</v>
      </c>
      <c r="G213" s="89" t="s">
        <v>65</v>
      </c>
      <c r="H213" s="89" t="s">
        <v>65</v>
      </c>
      <c r="I213" s="89" t="s">
        <v>65</v>
      </c>
      <c r="J213" s="88" t="s">
        <v>203</v>
      </c>
    </row>
    <row r="214" spans="1:10">
      <c r="A214" s="20">
        <v>207</v>
      </c>
      <c r="B214" s="18" t="str">
        <f>PresensiMIPA!D213</f>
        <v>3526031906030005</v>
      </c>
      <c r="C214" s="19" t="str">
        <f>PresensiMIPA!G213</f>
        <v>ARNAS JAKA NURYASIN</v>
      </c>
      <c r="D214" s="89" t="s">
        <v>65</v>
      </c>
      <c r="E214" s="89" t="s">
        <v>65</v>
      </c>
      <c r="F214" s="89" t="s">
        <v>65</v>
      </c>
      <c r="G214" s="89" t="s">
        <v>65</v>
      </c>
      <c r="H214" s="89" t="s">
        <v>65</v>
      </c>
      <c r="I214" s="89" t="s">
        <v>65</v>
      </c>
      <c r="J214" s="88" t="s">
        <v>203</v>
      </c>
    </row>
    <row r="215" spans="1:10">
      <c r="A215" s="20">
        <v>208</v>
      </c>
      <c r="B215" s="18" t="str">
        <f>PresensiMIPA!D214</f>
        <v>3526016211030002</v>
      </c>
      <c r="C215" s="19" t="str">
        <f>PresensiMIPA!G214</f>
        <v>ASRIYANTI HUSNUL HOTIMAH</v>
      </c>
      <c r="D215" s="89" t="s">
        <v>65</v>
      </c>
      <c r="E215" s="89" t="s">
        <v>65</v>
      </c>
      <c r="F215" s="89" t="s">
        <v>65</v>
      </c>
      <c r="G215" s="89" t="s">
        <v>65</v>
      </c>
      <c r="H215" s="89" t="s">
        <v>65</v>
      </c>
      <c r="I215" s="89" t="s">
        <v>65</v>
      </c>
      <c r="J215" s="88" t="s">
        <v>203</v>
      </c>
    </row>
    <row r="216" spans="1:10">
      <c r="A216" s="20">
        <v>209</v>
      </c>
      <c r="B216" s="18" t="str">
        <f>PresensiMIPA!D215</f>
        <v>3526012106040003</v>
      </c>
      <c r="C216" s="19" t="str">
        <f>PresensiMIPA!G215</f>
        <v>CIKAL ARYA PRATAMA</v>
      </c>
      <c r="D216" s="89" t="s">
        <v>65</v>
      </c>
      <c r="E216" s="89" t="s">
        <v>65</v>
      </c>
      <c r="F216" s="89" t="s">
        <v>65</v>
      </c>
      <c r="G216" s="89" t="s">
        <v>65</v>
      </c>
      <c r="H216" s="89" t="s">
        <v>65</v>
      </c>
      <c r="I216" s="89" t="s">
        <v>65</v>
      </c>
      <c r="J216" s="88" t="s">
        <v>203</v>
      </c>
    </row>
    <row r="217" spans="1:10">
      <c r="A217" s="20">
        <v>210</v>
      </c>
      <c r="B217" s="18" t="str">
        <f>PresensiMIPA!D216</f>
        <v>3526014612030002</v>
      </c>
      <c r="C217" s="19" t="str">
        <f>PresensiMIPA!G216</f>
        <v>DIAN NOVITA SARI</v>
      </c>
      <c r="D217" s="89" t="s">
        <v>65</v>
      </c>
      <c r="E217" s="89" t="s">
        <v>65</v>
      </c>
      <c r="F217" s="89" t="s">
        <v>65</v>
      </c>
      <c r="G217" s="89" t="s">
        <v>65</v>
      </c>
      <c r="H217" s="89" t="s">
        <v>65</v>
      </c>
      <c r="I217" s="89" t="s">
        <v>65</v>
      </c>
      <c r="J217" s="88" t="s">
        <v>203</v>
      </c>
    </row>
    <row r="218" spans="1:10">
      <c r="A218" s="20">
        <v>211</v>
      </c>
      <c r="B218" s="18" t="str">
        <f>PresensiMIPA!D217</f>
        <v>3526044107040050</v>
      </c>
      <c r="C218" s="19" t="str">
        <f>PresensiMIPA!G217</f>
        <v>DWI INDRIYANI HASDININGSIH</v>
      </c>
      <c r="D218" s="89" t="s">
        <v>65</v>
      </c>
      <c r="E218" s="89" t="s">
        <v>65</v>
      </c>
      <c r="F218" s="89" t="s">
        <v>65</v>
      </c>
      <c r="G218" s="89" t="s">
        <v>65</v>
      </c>
      <c r="H218" s="89" t="s">
        <v>65</v>
      </c>
      <c r="I218" s="89" t="s">
        <v>65</v>
      </c>
      <c r="J218" s="88" t="s">
        <v>203</v>
      </c>
    </row>
    <row r="219" spans="1:10">
      <c r="A219" s="20">
        <v>212</v>
      </c>
      <c r="B219" s="18" t="str">
        <f>PresensiMIPA!D218</f>
        <v>3526033103040002</v>
      </c>
      <c r="C219" s="19" t="str">
        <f>PresensiMIPA!G218</f>
        <v>FAINSANU FARAKA</v>
      </c>
      <c r="D219" s="89" t="s">
        <v>65</v>
      </c>
      <c r="E219" s="89" t="s">
        <v>65</v>
      </c>
      <c r="F219" s="89" t="s">
        <v>65</v>
      </c>
      <c r="G219" s="89" t="s">
        <v>65</v>
      </c>
      <c r="H219" s="89" t="s">
        <v>65</v>
      </c>
      <c r="I219" s="89" t="s">
        <v>65</v>
      </c>
      <c r="J219" s="88" t="s">
        <v>203</v>
      </c>
    </row>
    <row r="220" spans="1:10">
      <c r="A220" s="20">
        <v>213</v>
      </c>
      <c r="B220" s="18" t="str">
        <f>PresensiMIPA!D219</f>
        <v>3526016710030002</v>
      </c>
      <c r="C220" s="19" t="str">
        <f>PresensiMIPA!G219</f>
        <v>FATIMAH OKTAVIA LAURENS</v>
      </c>
      <c r="D220" s="89" t="s">
        <v>65</v>
      </c>
      <c r="E220" s="89" t="s">
        <v>65</v>
      </c>
      <c r="F220" s="89" t="s">
        <v>65</v>
      </c>
      <c r="G220" s="89" t="s">
        <v>65</v>
      </c>
      <c r="H220" s="89" t="s">
        <v>65</v>
      </c>
      <c r="I220" s="89" t="s">
        <v>65</v>
      </c>
      <c r="J220" s="88" t="s">
        <v>203</v>
      </c>
    </row>
    <row r="221" spans="1:10">
      <c r="A221" s="20">
        <v>214</v>
      </c>
      <c r="B221" s="18" t="str">
        <f>PresensiMIPA!D220</f>
        <v>3526042203040003</v>
      </c>
      <c r="C221" s="19" t="str">
        <f>PresensiMIPA!G220</f>
        <v>GHEFARI ALBIR FACHRI SUHERMAN</v>
      </c>
      <c r="D221" s="89" t="s">
        <v>65</v>
      </c>
      <c r="E221" s="89" t="s">
        <v>65</v>
      </c>
      <c r="F221" s="89" t="s">
        <v>65</v>
      </c>
      <c r="G221" s="89" t="s">
        <v>65</v>
      </c>
      <c r="H221" s="89" t="s">
        <v>65</v>
      </c>
      <c r="I221" s="89" t="s">
        <v>65</v>
      </c>
      <c r="J221" s="88" t="s">
        <v>203</v>
      </c>
    </row>
    <row r="222" spans="1:10">
      <c r="A222" s="20">
        <v>215</v>
      </c>
      <c r="B222" s="18" t="str">
        <f>PresensiMIPA!D221</f>
        <v>3526016612030001</v>
      </c>
      <c r="C222" s="19" t="str">
        <f>PresensiMIPA!G221</f>
        <v>Halimatus Sakdiyah</v>
      </c>
      <c r="D222" s="89" t="s">
        <v>65</v>
      </c>
      <c r="E222" s="89" t="s">
        <v>65</v>
      </c>
      <c r="F222" s="89" t="s">
        <v>65</v>
      </c>
      <c r="G222" s="89" t="s">
        <v>65</v>
      </c>
      <c r="H222" s="89" t="s">
        <v>65</v>
      </c>
      <c r="I222" s="89" t="s">
        <v>65</v>
      </c>
      <c r="J222" s="88" t="s">
        <v>203</v>
      </c>
    </row>
    <row r="223" spans="1:10">
      <c r="A223" s="20">
        <v>216</v>
      </c>
      <c r="B223" s="18" t="str">
        <f>PresensiMIPA!D222</f>
        <v>3526031801040002</v>
      </c>
      <c r="C223" s="19" t="str">
        <f>PresensiMIPA!G222</f>
        <v>HISYAM SAPUTRA</v>
      </c>
      <c r="D223" s="89" t="s">
        <v>65</v>
      </c>
      <c r="E223" s="89" t="s">
        <v>65</v>
      </c>
      <c r="F223" s="89" t="s">
        <v>65</v>
      </c>
      <c r="G223" s="89" t="s">
        <v>65</v>
      </c>
      <c r="H223" s="89" t="s">
        <v>65</v>
      </c>
      <c r="I223" s="89" t="s">
        <v>65</v>
      </c>
      <c r="J223" s="88" t="s">
        <v>203</v>
      </c>
    </row>
    <row r="224" spans="1:10">
      <c r="A224" s="20">
        <v>217</v>
      </c>
      <c r="B224" s="18" t="str">
        <f>PresensiMIPA!D223</f>
        <v>3526034704030002</v>
      </c>
      <c r="C224" s="19" t="str">
        <f>PresensiMIPA!G223</f>
        <v>INDAH FITRIANI</v>
      </c>
      <c r="D224" s="89" t="s">
        <v>65</v>
      </c>
      <c r="E224" s="89" t="s">
        <v>65</v>
      </c>
      <c r="F224" s="89" t="s">
        <v>65</v>
      </c>
      <c r="G224" s="89" t="s">
        <v>65</v>
      </c>
      <c r="H224" s="89" t="s">
        <v>65</v>
      </c>
      <c r="I224" s="89" t="s">
        <v>65</v>
      </c>
      <c r="J224" s="88" t="s">
        <v>203</v>
      </c>
    </row>
    <row r="225" spans="1:10">
      <c r="A225" s="20">
        <v>218</v>
      </c>
      <c r="B225" s="18" t="str">
        <f>PresensiMIPA!D224</f>
        <v>3526035305030003</v>
      </c>
      <c r="C225" s="19" t="str">
        <f>PresensiMIPA!G224</f>
        <v>Lailatus Sofi</v>
      </c>
      <c r="D225" s="89" t="s">
        <v>65</v>
      </c>
      <c r="E225" s="89" t="s">
        <v>65</v>
      </c>
      <c r="F225" s="89" t="s">
        <v>65</v>
      </c>
      <c r="G225" s="89" t="s">
        <v>65</v>
      </c>
      <c r="H225" s="89" t="s">
        <v>65</v>
      </c>
      <c r="I225" s="89" t="s">
        <v>65</v>
      </c>
      <c r="J225" s="88" t="s">
        <v>203</v>
      </c>
    </row>
    <row r="226" spans="1:10">
      <c r="A226" s="20">
        <v>219</v>
      </c>
      <c r="B226" s="18" t="str">
        <f>PresensiMIPA!D225</f>
        <v>3526036003040001</v>
      </c>
      <c r="C226" s="19" t="str">
        <f>PresensiMIPA!G225</f>
        <v>Marisa Sofia</v>
      </c>
      <c r="D226" s="89" t="s">
        <v>65</v>
      </c>
      <c r="E226" s="89" t="s">
        <v>65</v>
      </c>
      <c r="F226" s="89" t="s">
        <v>65</v>
      </c>
      <c r="G226" s="89" t="s">
        <v>65</v>
      </c>
      <c r="H226" s="89" t="s">
        <v>65</v>
      </c>
      <c r="I226" s="89" t="s">
        <v>65</v>
      </c>
      <c r="J226" s="88" t="s">
        <v>203</v>
      </c>
    </row>
    <row r="227" spans="1:10">
      <c r="A227" s="20">
        <v>220</v>
      </c>
      <c r="B227" s="18" t="str">
        <f>PresensiMIPA!D226</f>
        <v>3526035909040005</v>
      </c>
      <c r="C227" s="19" t="str">
        <f>PresensiMIPA!G226</f>
        <v>Mila Safira</v>
      </c>
      <c r="D227" s="89" t="s">
        <v>65</v>
      </c>
      <c r="E227" s="89" t="s">
        <v>65</v>
      </c>
      <c r="F227" s="89" t="s">
        <v>65</v>
      </c>
      <c r="G227" s="89" t="s">
        <v>65</v>
      </c>
      <c r="H227" s="89" t="s">
        <v>65</v>
      </c>
      <c r="I227" s="89" t="s">
        <v>65</v>
      </c>
      <c r="J227" s="88" t="s">
        <v>203</v>
      </c>
    </row>
    <row r="228" spans="1:10">
      <c r="A228" s="20">
        <v>221</v>
      </c>
      <c r="B228" s="18" t="str">
        <f>PresensiMIPA!D227</f>
        <v>3526021910030003</v>
      </c>
      <c r="C228" s="19" t="str">
        <f>PresensiMIPA!G227</f>
        <v>MOCHAMMAD AFIF</v>
      </c>
      <c r="D228" s="89" t="s">
        <v>65</v>
      </c>
      <c r="E228" s="89" t="s">
        <v>65</v>
      </c>
      <c r="F228" s="89" t="s">
        <v>65</v>
      </c>
      <c r="G228" s="89" t="s">
        <v>65</v>
      </c>
      <c r="H228" s="89" t="s">
        <v>65</v>
      </c>
      <c r="I228" s="89" t="s">
        <v>65</v>
      </c>
      <c r="J228" s="88" t="s">
        <v>203</v>
      </c>
    </row>
    <row r="229" spans="1:10">
      <c r="A229" s="20">
        <v>222</v>
      </c>
      <c r="B229" s="18" t="str">
        <f>PresensiMIPA!D228</f>
        <v>3526012207030003</v>
      </c>
      <c r="C229" s="19" t="str">
        <f>PresensiMIPA!G228</f>
        <v>MUHAMMAD GAZWAN GHATFANI</v>
      </c>
      <c r="D229" s="89" t="s">
        <v>65</v>
      </c>
      <c r="E229" s="89" t="s">
        <v>65</v>
      </c>
      <c r="F229" s="89" t="s">
        <v>65</v>
      </c>
      <c r="G229" s="89" t="s">
        <v>65</v>
      </c>
      <c r="H229" s="89" t="s">
        <v>65</v>
      </c>
      <c r="I229" s="89" t="s">
        <v>65</v>
      </c>
      <c r="J229" s="88" t="s">
        <v>203</v>
      </c>
    </row>
    <row r="230" spans="1:10">
      <c r="A230" s="20">
        <v>223</v>
      </c>
      <c r="B230" s="18" t="str">
        <f>PresensiMIPA!D229</f>
        <v>3526026808040001</v>
      </c>
      <c r="C230" s="19" t="str">
        <f>PresensiMIPA!G229</f>
        <v>NADYA REVANIA ROHMAN</v>
      </c>
      <c r="D230" s="89" t="s">
        <v>65</v>
      </c>
      <c r="E230" s="89" t="s">
        <v>65</v>
      </c>
      <c r="F230" s="89" t="s">
        <v>65</v>
      </c>
      <c r="G230" s="89" t="s">
        <v>65</v>
      </c>
      <c r="H230" s="89" t="s">
        <v>65</v>
      </c>
      <c r="I230" s="89" t="s">
        <v>65</v>
      </c>
      <c r="J230" s="88" t="s">
        <v>203</v>
      </c>
    </row>
    <row r="231" spans="1:10">
      <c r="A231" s="20">
        <v>224</v>
      </c>
      <c r="B231" s="18" t="str">
        <f>PresensiMIPA!D230</f>
        <v>3578102711030008</v>
      </c>
      <c r="C231" s="19" t="str">
        <f>PresensiMIPA!G230</f>
        <v>NOVIAN WAHYU NUGROHO</v>
      </c>
      <c r="D231" s="89" t="s">
        <v>65</v>
      </c>
      <c r="E231" s="89" t="s">
        <v>65</v>
      </c>
      <c r="F231" s="89" t="s">
        <v>65</v>
      </c>
      <c r="G231" s="89" t="s">
        <v>65</v>
      </c>
      <c r="H231" s="89" t="s">
        <v>65</v>
      </c>
      <c r="I231" s="89" t="s">
        <v>65</v>
      </c>
      <c r="J231" s="88" t="s">
        <v>203</v>
      </c>
    </row>
    <row r="232" spans="1:10">
      <c r="A232" s="20">
        <v>225</v>
      </c>
      <c r="B232" s="18" t="str">
        <f>PresensiMIPA!D231</f>
        <v>3526014505030003</v>
      </c>
      <c r="C232" s="19" t="str">
        <f>PresensiMIPA!G231</f>
        <v>NUR BUNGA FIRDAUSY</v>
      </c>
      <c r="D232" s="89" t="s">
        <v>65</v>
      </c>
      <c r="E232" s="89" t="s">
        <v>65</v>
      </c>
      <c r="F232" s="89" t="s">
        <v>65</v>
      </c>
      <c r="G232" s="89" t="s">
        <v>65</v>
      </c>
      <c r="H232" s="89" t="s">
        <v>65</v>
      </c>
      <c r="I232" s="89" t="s">
        <v>65</v>
      </c>
      <c r="J232" s="88" t="s">
        <v>203</v>
      </c>
    </row>
    <row r="233" spans="1:10">
      <c r="A233" s="20">
        <v>226</v>
      </c>
      <c r="B233" s="18" t="str">
        <f>PresensiMIPA!D232</f>
        <v>3526185803040001</v>
      </c>
      <c r="C233" s="19" t="str">
        <f>PresensiMIPA!G232</f>
        <v>Nurul Ilmiyeh</v>
      </c>
      <c r="D233" s="89" t="s">
        <v>65</v>
      </c>
      <c r="E233" s="89" t="s">
        <v>65</v>
      </c>
      <c r="F233" s="89" t="s">
        <v>65</v>
      </c>
      <c r="G233" s="89" t="s">
        <v>65</v>
      </c>
      <c r="H233" s="89" t="s">
        <v>65</v>
      </c>
      <c r="I233" s="89" t="s">
        <v>65</v>
      </c>
      <c r="J233" s="88" t="s">
        <v>203</v>
      </c>
    </row>
    <row r="234" spans="1:10">
      <c r="A234" s="20">
        <v>227</v>
      </c>
      <c r="B234" s="18" t="str">
        <f>PresensiMIPA!D233</f>
        <v>3526015811030002</v>
      </c>
      <c r="C234" s="19" t="str">
        <f>PresensiMIPA!G233</f>
        <v>PUTRI MAHARANI</v>
      </c>
      <c r="D234" s="89" t="s">
        <v>65</v>
      </c>
      <c r="E234" s="89" t="s">
        <v>65</v>
      </c>
      <c r="F234" s="89" t="s">
        <v>65</v>
      </c>
      <c r="G234" s="89" t="s">
        <v>65</v>
      </c>
      <c r="H234" s="89" t="s">
        <v>65</v>
      </c>
      <c r="I234" s="89" t="s">
        <v>65</v>
      </c>
      <c r="J234" s="88" t="s">
        <v>203</v>
      </c>
    </row>
    <row r="235" spans="1:10">
      <c r="A235" s="20">
        <v>228</v>
      </c>
      <c r="B235" s="18" t="str">
        <f>PresensiMIPA!D234</f>
        <v>3526051203040003</v>
      </c>
      <c r="C235" s="19" t="str">
        <f>PresensiMIPA!G234</f>
        <v>RAFLY ARDIANSYAH</v>
      </c>
      <c r="D235" s="89" t="s">
        <v>65</v>
      </c>
      <c r="E235" s="89" t="s">
        <v>65</v>
      </c>
      <c r="F235" s="89" t="s">
        <v>65</v>
      </c>
      <c r="G235" s="89" t="s">
        <v>65</v>
      </c>
      <c r="H235" s="89" t="s">
        <v>65</v>
      </c>
      <c r="I235" s="89" t="s">
        <v>65</v>
      </c>
      <c r="J235" s="88" t="s">
        <v>203</v>
      </c>
    </row>
    <row r="236" spans="1:10">
      <c r="A236" s="20">
        <v>229</v>
      </c>
      <c r="B236" s="18" t="str">
        <f>PresensiMIPA!D235</f>
        <v>3526011911040003</v>
      </c>
      <c r="C236" s="19" t="str">
        <f>PresensiMIPA!G235</f>
        <v>RAYHAN RAMZY</v>
      </c>
      <c r="D236" s="89" t="s">
        <v>65</v>
      </c>
      <c r="E236" s="89" t="s">
        <v>65</v>
      </c>
      <c r="F236" s="89" t="s">
        <v>65</v>
      </c>
      <c r="G236" s="89" t="s">
        <v>65</v>
      </c>
      <c r="H236" s="89" t="s">
        <v>65</v>
      </c>
      <c r="I236" s="89" t="s">
        <v>65</v>
      </c>
      <c r="J236" s="88" t="s">
        <v>203</v>
      </c>
    </row>
    <row r="237" spans="1:10">
      <c r="A237" s="20">
        <v>230</v>
      </c>
      <c r="B237" s="18" t="str">
        <f>PresensiMIPA!D236</f>
        <v>3526010608030001</v>
      </c>
      <c r="C237" s="19" t="str">
        <f>PresensiMIPA!G236</f>
        <v>RIFKI ANANDA SHALIH</v>
      </c>
      <c r="D237" s="89" t="s">
        <v>65</v>
      </c>
      <c r="E237" s="89" t="s">
        <v>65</v>
      </c>
      <c r="F237" s="89" t="s">
        <v>65</v>
      </c>
      <c r="G237" s="89" t="s">
        <v>65</v>
      </c>
      <c r="H237" s="89" t="s">
        <v>65</v>
      </c>
      <c r="I237" s="89" t="s">
        <v>65</v>
      </c>
      <c r="J237" s="88" t="s">
        <v>203</v>
      </c>
    </row>
    <row r="238" spans="1:10">
      <c r="A238" s="20">
        <v>231</v>
      </c>
      <c r="B238" s="18" t="str">
        <f>PresensiMIPA!D237</f>
        <v>3526015201040003</v>
      </c>
      <c r="C238" s="19" t="str">
        <f>PresensiMIPA!G237</f>
        <v>SITI MARYAM</v>
      </c>
      <c r="D238" s="89" t="s">
        <v>65</v>
      </c>
      <c r="E238" s="89" t="s">
        <v>65</v>
      </c>
      <c r="F238" s="89" t="s">
        <v>65</v>
      </c>
      <c r="G238" s="89" t="s">
        <v>65</v>
      </c>
      <c r="H238" s="89" t="s">
        <v>65</v>
      </c>
      <c r="I238" s="89" t="s">
        <v>65</v>
      </c>
      <c r="J238" s="88" t="s">
        <v>203</v>
      </c>
    </row>
    <row r="239" spans="1:10">
      <c r="A239" s="20">
        <v>232</v>
      </c>
      <c r="B239" s="18" t="str">
        <f>PresensiMIPA!D238</f>
        <v>3526016805030003</v>
      </c>
      <c r="C239" s="19" t="str">
        <f>PresensiMIPA!G238</f>
        <v>THIYA MEISYA MS</v>
      </c>
      <c r="D239" s="89" t="s">
        <v>65</v>
      </c>
      <c r="E239" s="89" t="s">
        <v>65</v>
      </c>
      <c r="F239" s="89" t="s">
        <v>65</v>
      </c>
      <c r="G239" s="89" t="s">
        <v>65</v>
      </c>
      <c r="H239" s="89" t="s">
        <v>65</v>
      </c>
      <c r="I239" s="89" t="s">
        <v>65</v>
      </c>
      <c r="J239" s="88" t="s">
        <v>203</v>
      </c>
    </row>
    <row r="240" spans="1:10">
      <c r="A240" s="20">
        <v>233</v>
      </c>
      <c r="B240" s="18" t="str">
        <f>PresensiMIPA!D239</f>
        <v>3526014702040002</v>
      </c>
      <c r="C240" s="19" t="str">
        <f>PresensiMIPA!G239</f>
        <v>UMMU FADILA ULFA</v>
      </c>
      <c r="D240" s="89" t="s">
        <v>65</v>
      </c>
      <c r="E240" s="89" t="s">
        <v>65</v>
      </c>
      <c r="F240" s="89" t="s">
        <v>65</v>
      </c>
      <c r="G240" s="89" t="s">
        <v>65</v>
      </c>
      <c r="H240" s="89" t="s">
        <v>65</v>
      </c>
      <c r="I240" s="89" t="s">
        <v>65</v>
      </c>
      <c r="J240" s="88" t="s">
        <v>203</v>
      </c>
    </row>
    <row r="241" spans="1:10">
      <c r="A241" s="20">
        <v>234</v>
      </c>
      <c r="B241" s="18" t="str">
        <f>PresensiMIPA!D240</f>
        <v>3526011312030005</v>
      </c>
      <c r="C241" s="19" t="str">
        <f>PresensiMIPA!G240</f>
        <v>WILLY CHAIRULLAH FAUZI PUTRA</v>
      </c>
      <c r="D241" s="89" t="s">
        <v>65</v>
      </c>
      <c r="E241" s="89" t="s">
        <v>65</v>
      </c>
      <c r="F241" s="89" t="s">
        <v>65</v>
      </c>
      <c r="G241" s="89" t="s">
        <v>65</v>
      </c>
      <c r="H241" s="89" t="s">
        <v>65</v>
      </c>
      <c r="I241" s="89" t="s">
        <v>65</v>
      </c>
      <c r="J241" s="88" t="s">
        <v>203</v>
      </c>
    </row>
    <row r="242" spans="1:10">
      <c r="A242" s="20">
        <v>235</v>
      </c>
      <c r="B242" s="18" t="str">
        <f>PresensiMIPA!D241</f>
        <v>3526025012020004</v>
      </c>
      <c r="C242" s="19" t="str">
        <f>PresensiMIPA!G241</f>
        <v>ZEINAH</v>
      </c>
      <c r="D242" s="89" t="s">
        <v>65</v>
      </c>
      <c r="E242" s="89" t="s">
        <v>65</v>
      </c>
      <c r="F242" s="89" t="s">
        <v>65</v>
      </c>
      <c r="G242" s="89" t="s">
        <v>65</v>
      </c>
      <c r="H242" s="89" t="s">
        <v>65</v>
      </c>
      <c r="I242" s="89" t="s">
        <v>65</v>
      </c>
      <c r="J242" s="88" t="s">
        <v>203</v>
      </c>
    </row>
    <row r="243" spans="1:10">
      <c r="A243" s="20">
        <v>236</v>
      </c>
      <c r="B243" s="18" t="str">
        <f>PresensiMIPA!D242</f>
        <v>3526015206030004</v>
      </c>
      <c r="C243" s="19" t="str">
        <f>PresensiMIPA!G242</f>
        <v>JUANITA FAJRINA PRAMESWARI</v>
      </c>
      <c r="D243" s="89" t="s">
        <v>65</v>
      </c>
      <c r="E243" s="89" t="s">
        <v>65</v>
      </c>
      <c r="F243" s="89" t="s">
        <v>65</v>
      </c>
      <c r="G243" s="89" t="s">
        <v>65</v>
      </c>
      <c r="H243" s="89" t="s">
        <v>65</v>
      </c>
      <c r="I243" s="89" t="s">
        <v>65</v>
      </c>
      <c r="J243" s="88" t="s">
        <v>203</v>
      </c>
    </row>
    <row r="244" spans="1:10">
      <c r="A244" s="20">
        <v>237</v>
      </c>
      <c r="B244" s="18" t="str">
        <f>PresensiMIPA!D243</f>
        <v>3526011907030002</v>
      </c>
      <c r="C244" s="19" t="str">
        <f>PresensiMIPA!G243</f>
        <v>AGIL SETIAWAN PUTRA</v>
      </c>
      <c r="D244" s="89" t="s">
        <v>65</v>
      </c>
      <c r="E244" s="89" t="s">
        <v>65</v>
      </c>
      <c r="F244" s="89" t="s">
        <v>65</v>
      </c>
      <c r="G244" s="89" t="s">
        <v>65</v>
      </c>
      <c r="H244" s="89" t="s">
        <v>65</v>
      </c>
      <c r="I244" s="89" t="s">
        <v>65</v>
      </c>
      <c r="J244" s="88" t="s">
        <v>203</v>
      </c>
    </row>
    <row r="245" spans="1:10">
      <c r="A245" s="20">
        <v>238</v>
      </c>
      <c r="B245" s="18" t="str">
        <f>PresensiMIPA!D244</f>
        <v>3526015303040002</v>
      </c>
      <c r="C245" s="19" t="str">
        <f>PresensiMIPA!G244</f>
        <v>AISYAH NOER AULYA</v>
      </c>
      <c r="D245" s="89" t="s">
        <v>65</v>
      </c>
      <c r="E245" s="89" t="s">
        <v>65</v>
      </c>
      <c r="F245" s="89" t="s">
        <v>65</v>
      </c>
      <c r="G245" s="89" t="s">
        <v>65</v>
      </c>
      <c r="H245" s="89" t="s">
        <v>65</v>
      </c>
      <c r="I245" s="89" t="s">
        <v>65</v>
      </c>
      <c r="J245" s="88" t="s">
        <v>203</v>
      </c>
    </row>
    <row r="246" spans="1:10">
      <c r="A246" s="20">
        <v>239</v>
      </c>
      <c r="B246" s="18" t="str">
        <f>PresensiMIPA!D245</f>
        <v>3526021206040001</v>
      </c>
      <c r="C246" s="19" t="str">
        <f>PresensiMIPA!G245</f>
        <v>ALI AKBAR NAFIS</v>
      </c>
      <c r="D246" s="89" t="s">
        <v>65</v>
      </c>
      <c r="E246" s="89" t="s">
        <v>65</v>
      </c>
      <c r="F246" s="89" t="s">
        <v>65</v>
      </c>
      <c r="G246" s="89" t="s">
        <v>65</v>
      </c>
      <c r="H246" s="89" t="s">
        <v>65</v>
      </c>
      <c r="I246" s="89" t="s">
        <v>65</v>
      </c>
      <c r="J246" s="88" t="s">
        <v>203</v>
      </c>
    </row>
    <row r="247" spans="1:10">
      <c r="A247" s="20">
        <v>240</v>
      </c>
      <c r="B247" s="18" t="str">
        <f>PresensiMIPA!D246</f>
        <v>3526015908040001</v>
      </c>
      <c r="C247" s="19" t="str">
        <f>PresensiMIPA!G246</f>
        <v>ANGGIA FELYSA PUTRI</v>
      </c>
      <c r="D247" s="89" t="s">
        <v>65</v>
      </c>
      <c r="E247" s="89" t="s">
        <v>65</v>
      </c>
      <c r="F247" s="89" t="s">
        <v>65</v>
      </c>
      <c r="G247" s="89" t="s">
        <v>65</v>
      </c>
      <c r="H247" s="89" t="s">
        <v>65</v>
      </c>
      <c r="I247" s="89" t="s">
        <v>65</v>
      </c>
      <c r="J247" s="88" t="s">
        <v>203</v>
      </c>
    </row>
    <row r="248" spans="1:10">
      <c r="A248" s="20">
        <v>241</v>
      </c>
      <c r="B248" s="18" t="str">
        <f>PresensiMIPA!D247</f>
        <v>3578041904030006</v>
      </c>
      <c r="C248" s="19" t="str">
        <f>PresensiMIPA!G247</f>
        <v>ASYRAF FARIHANIF</v>
      </c>
      <c r="D248" s="89" t="s">
        <v>65</v>
      </c>
      <c r="E248" s="89" t="s">
        <v>65</v>
      </c>
      <c r="F248" s="89" t="s">
        <v>65</v>
      </c>
      <c r="G248" s="89" t="s">
        <v>65</v>
      </c>
      <c r="H248" s="89" t="s">
        <v>65</v>
      </c>
      <c r="I248" s="89" t="s">
        <v>65</v>
      </c>
      <c r="J248" s="88" t="s">
        <v>203</v>
      </c>
    </row>
    <row r="249" spans="1:10">
      <c r="A249" s="20">
        <v>242</v>
      </c>
      <c r="B249" s="18" t="str">
        <f>PresensiMIPA!D248</f>
        <v>3526014208030002</v>
      </c>
      <c r="C249" s="19" t="str">
        <f>PresensiMIPA!G248</f>
        <v>AURORA DWI BALBINA</v>
      </c>
      <c r="D249" s="89" t="s">
        <v>65</v>
      </c>
      <c r="E249" s="89" t="s">
        <v>65</v>
      </c>
      <c r="F249" s="89" t="s">
        <v>65</v>
      </c>
      <c r="G249" s="89" t="s">
        <v>65</v>
      </c>
      <c r="H249" s="89" t="s">
        <v>65</v>
      </c>
      <c r="I249" s="89" t="s">
        <v>65</v>
      </c>
      <c r="J249" s="88" t="s">
        <v>203</v>
      </c>
    </row>
    <row r="250" spans="1:10">
      <c r="A250" s="20">
        <v>243</v>
      </c>
      <c r="B250" s="18" t="str">
        <f>PresensiMIPA!D249</f>
        <v>3526111308040002</v>
      </c>
      <c r="C250" s="19" t="str">
        <f>PresensiMIPA!G249</f>
        <v>DHAFAA HUBILLAH</v>
      </c>
      <c r="D250" s="89" t="s">
        <v>65</v>
      </c>
      <c r="E250" s="89" t="s">
        <v>65</v>
      </c>
      <c r="F250" s="89" t="s">
        <v>65</v>
      </c>
      <c r="G250" s="89" t="s">
        <v>65</v>
      </c>
      <c r="H250" s="89" t="s">
        <v>65</v>
      </c>
      <c r="I250" s="89" t="s">
        <v>65</v>
      </c>
      <c r="J250" s="88" t="s">
        <v>203</v>
      </c>
    </row>
    <row r="251" spans="1:10">
      <c r="A251" s="20">
        <v>244</v>
      </c>
      <c r="B251" s="18" t="str">
        <f>PresensiMIPA!D250</f>
        <v>3526024910030001</v>
      </c>
      <c r="C251" s="19" t="str">
        <f>PresensiMIPA!G250</f>
        <v>EKA PUTRI CHAIRUNNISA</v>
      </c>
      <c r="D251" s="89" t="s">
        <v>65</v>
      </c>
      <c r="E251" s="89" t="s">
        <v>65</v>
      </c>
      <c r="F251" s="89" t="s">
        <v>65</v>
      </c>
      <c r="G251" s="89" t="s">
        <v>65</v>
      </c>
      <c r="H251" s="89" t="s">
        <v>65</v>
      </c>
      <c r="I251" s="89" t="s">
        <v>65</v>
      </c>
      <c r="J251" s="88" t="s">
        <v>203</v>
      </c>
    </row>
    <row r="252" spans="1:10">
      <c r="A252" s="20">
        <v>245</v>
      </c>
      <c r="B252" s="18" t="str">
        <f>PresensiMIPA!D251</f>
        <v>3526011802040001</v>
      </c>
      <c r="C252" s="19" t="str">
        <f>PresensiMIPA!G251</f>
        <v>Faisal</v>
      </c>
      <c r="D252" s="89" t="s">
        <v>65</v>
      </c>
      <c r="E252" s="89" t="s">
        <v>65</v>
      </c>
      <c r="F252" s="89" t="s">
        <v>65</v>
      </c>
      <c r="G252" s="89" t="s">
        <v>65</v>
      </c>
      <c r="H252" s="89" t="s">
        <v>65</v>
      </c>
      <c r="I252" s="89" t="s">
        <v>65</v>
      </c>
      <c r="J252" s="88" t="s">
        <v>203</v>
      </c>
    </row>
    <row r="253" spans="1:10">
      <c r="A253" s="20">
        <v>246</v>
      </c>
      <c r="B253" s="18" t="str">
        <f>PresensiMIPA!D252</f>
        <v>3526024802040004</v>
      </c>
      <c r="C253" s="19" t="str">
        <f>PresensiMIPA!G252</f>
        <v>FAUSIYEH</v>
      </c>
      <c r="D253" s="89" t="s">
        <v>65</v>
      </c>
      <c r="E253" s="89" t="s">
        <v>65</v>
      </c>
      <c r="F253" s="89" t="s">
        <v>65</v>
      </c>
      <c r="G253" s="89" t="s">
        <v>65</v>
      </c>
      <c r="H253" s="89" t="s">
        <v>65</v>
      </c>
      <c r="I253" s="89" t="s">
        <v>65</v>
      </c>
      <c r="J253" s="88" t="s">
        <v>203</v>
      </c>
    </row>
    <row r="254" spans="1:10">
      <c r="A254" s="20">
        <v>247</v>
      </c>
      <c r="B254" s="18" t="str">
        <f>PresensiMIPA!D253</f>
        <v>3526010512040001</v>
      </c>
      <c r="C254" s="19" t="str">
        <f>PresensiMIPA!G253</f>
        <v>GIBRAN THOIFURY</v>
      </c>
      <c r="D254" s="89" t="s">
        <v>65</v>
      </c>
      <c r="E254" s="89" t="s">
        <v>65</v>
      </c>
      <c r="F254" s="89" t="s">
        <v>65</v>
      </c>
      <c r="G254" s="89" t="s">
        <v>65</v>
      </c>
      <c r="H254" s="89" t="s">
        <v>65</v>
      </c>
      <c r="I254" s="89" t="s">
        <v>65</v>
      </c>
      <c r="J254" s="88" t="s">
        <v>203</v>
      </c>
    </row>
    <row r="255" spans="1:10">
      <c r="A255" s="20">
        <v>248</v>
      </c>
      <c r="B255" s="18" t="str">
        <f>PresensiMIPA!D254</f>
        <v>3526045802040004</v>
      </c>
      <c r="C255" s="19" t="str">
        <f>PresensiMIPA!G254</f>
        <v>HANIFIA AFNANI</v>
      </c>
      <c r="D255" s="89" t="s">
        <v>65</v>
      </c>
      <c r="E255" s="89" t="s">
        <v>65</v>
      </c>
      <c r="F255" s="89" t="s">
        <v>65</v>
      </c>
      <c r="G255" s="89" t="s">
        <v>65</v>
      </c>
      <c r="H255" s="89" t="s">
        <v>65</v>
      </c>
      <c r="I255" s="89" t="s">
        <v>65</v>
      </c>
      <c r="J255" s="88" t="s">
        <v>203</v>
      </c>
    </row>
    <row r="256" spans="1:10">
      <c r="A256" s="20">
        <v>249</v>
      </c>
      <c r="B256" s="18" t="str">
        <f>PresensiMIPA!D255</f>
        <v>3526020904040001</v>
      </c>
      <c r="C256" s="19" t="str">
        <f>PresensiMIPA!G255</f>
        <v>ICHZA MAHENDRA NURBA</v>
      </c>
      <c r="D256" s="89" t="s">
        <v>65</v>
      </c>
      <c r="E256" s="89" t="s">
        <v>65</v>
      </c>
      <c r="F256" s="89" t="s">
        <v>65</v>
      </c>
      <c r="G256" s="89" t="s">
        <v>65</v>
      </c>
      <c r="H256" s="89" t="s">
        <v>65</v>
      </c>
      <c r="I256" s="89" t="s">
        <v>65</v>
      </c>
      <c r="J256" s="88" t="s">
        <v>203</v>
      </c>
    </row>
    <row r="257" spans="1:10">
      <c r="A257" s="20">
        <v>250</v>
      </c>
      <c r="B257" s="18" t="str">
        <f>PresensiMIPA!D256</f>
        <v>3526015103040000</v>
      </c>
      <c r="C257" s="19" t="str">
        <f>PresensiMIPA!G256</f>
        <v>INDAH MARDIANA PUTRI</v>
      </c>
      <c r="D257" s="89" t="s">
        <v>65</v>
      </c>
      <c r="E257" s="89" t="s">
        <v>65</v>
      </c>
      <c r="F257" s="89" t="s">
        <v>65</v>
      </c>
      <c r="G257" s="89" t="s">
        <v>65</v>
      </c>
      <c r="H257" s="89" t="s">
        <v>65</v>
      </c>
      <c r="I257" s="89" t="s">
        <v>65</v>
      </c>
      <c r="J257" s="88" t="s">
        <v>203</v>
      </c>
    </row>
    <row r="258" spans="1:10">
      <c r="A258" s="20">
        <v>251</v>
      </c>
      <c r="B258" s="18" t="str">
        <f>PresensiMIPA!D257</f>
        <v>3526037003040002</v>
      </c>
      <c r="C258" s="19" t="str">
        <f>PresensiMIPA!G257</f>
        <v>Jihan Sofaroh</v>
      </c>
      <c r="D258" s="89" t="s">
        <v>65</v>
      </c>
      <c r="E258" s="89" t="s">
        <v>65</v>
      </c>
      <c r="F258" s="89" t="s">
        <v>65</v>
      </c>
      <c r="G258" s="89" t="s">
        <v>65</v>
      </c>
      <c r="H258" s="89" t="s">
        <v>65</v>
      </c>
      <c r="I258" s="89" t="s">
        <v>65</v>
      </c>
      <c r="J258" s="88" t="s">
        <v>203</v>
      </c>
    </row>
    <row r="259" spans="1:10">
      <c r="A259" s="20">
        <v>252</v>
      </c>
      <c r="B259" s="18" t="str">
        <f>PresensiMIPA!D258</f>
        <v>3526011804030003</v>
      </c>
      <c r="C259" s="19" t="str">
        <f>PresensiMIPA!G258</f>
        <v>M. CHAIRUL AMINULLAH</v>
      </c>
      <c r="D259" s="89" t="s">
        <v>65</v>
      </c>
      <c r="E259" s="89" t="s">
        <v>65</v>
      </c>
      <c r="F259" s="89" t="s">
        <v>65</v>
      </c>
      <c r="G259" s="89" t="s">
        <v>65</v>
      </c>
      <c r="H259" s="89" t="s">
        <v>65</v>
      </c>
      <c r="I259" s="89" t="s">
        <v>65</v>
      </c>
      <c r="J259" s="88" t="s">
        <v>203</v>
      </c>
    </row>
    <row r="260" spans="1:10">
      <c r="A260" s="20">
        <v>253</v>
      </c>
      <c r="B260" s="18" t="str">
        <f>PresensiMIPA!D259</f>
        <v>3526037004040004</v>
      </c>
      <c r="C260" s="19" t="str">
        <f>PresensiMIPA!G259</f>
        <v>MAULIDIA FIANDINI PUTRI</v>
      </c>
      <c r="D260" s="89" t="s">
        <v>65</v>
      </c>
      <c r="E260" s="89" t="s">
        <v>65</v>
      </c>
      <c r="F260" s="89" t="s">
        <v>65</v>
      </c>
      <c r="G260" s="89" t="s">
        <v>65</v>
      </c>
      <c r="H260" s="89" t="s">
        <v>65</v>
      </c>
      <c r="I260" s="89" t="s">
        <v>65</v>
      </c>
      <c r="J260" s="88" t="s">
        <v>203</v>
      </c>
    </row>
    <row r="261" spans="1:10">
      <c r="A261" s="20">
        <v>254</v>
      </c>
      <c r="B261" s="18" t="str">
        <f>PresensiMIPA!D260</f>
        <v>3526016901040002</v>
      </c>
      <c r="C261" s="19" t="str">
        <f>PresensiMIPA!G260</f>
        <v>MITA AULIA NUR WAHID</v>
      </c>
      <c r="D261" s="89" t="s">
        <v>65</v>
      </c>
      <c r="E261" s="89" t="s">
        <v>65</v>
      </c>
      <c r="F261" s="89" t="s">
        <v>65</v>
      </c>
      <c r="G261" s="89" t="s">
        <v>65</v>
      </c>
      <c r="H261" s="89" t="s">
        <v>65</v>
      </c>
      <c r="I261" s="89" t="s">
        <v>65</v>
      </c>
      <c r="J261" s="88" t="s">
        <v>203</v>
      </c>
    </row>
    <row r="262" spans="1:10">
      <c r="A262" s="20">
        <v>255</v>
      </c>
      <c r="B262" s="18" t="str">
        <f>PresensiMIPA!D261</f>
        <v>3526010911030009</v>
      </c>
      <c r="C262" s="19" t="str">
        <f>PresensiMIPA!G261</f>
        <v>MOH. ROMADHON</v>
      </c>
      <c r="D262" s="89" t="s">
        <v>65</v>
      </c>
      <c r="E262" s="89" t="s">
        <v>65</v>
      </c>
      <c r="F262" s="89" t="s">
        <v>65</v>
      </c>
      <c r="G262" s="89" t="s">
        <v>65</v>
      </c>
      <c r="H262" s="89" t="s">
        <v>65</v>
      </c>
      <c r="I262" s="89" t="s">
        <v>65</v>
      </c>
      <c r="J262" s="88" t="s">
        <v>203</v>
      </c>
    </row>
    <row r="263" spans="1:10">
      <c r="A263" s="20">
        <v>256</v>
      </c>
      <c r="B263" s="18" t="str">
        <f>PresensiMIPA!D262</f>
        <v>3526015404030003</v>
      </c>
      <c r="C263" s="19" t="str">
        <f>PresensiMIPA!G262</f>
        <v>NADYA WULANDARI</v>
      </c>
      <c r="D263" s="89" t="s">
        <v>65</v>
      </c>
      <c r="E263" s="89" t="s">
        <v>65</v>
      </c>
      <c r="F263" s="89" t="s">
        <v>65</v>
      </c>
      <c r="G263" s="89" t="s">
        <v>65</v>
      </c>
      <c r="H263" s="89" t="s">
        <v>65</v>
      </c>
      <c r="I263" s="89" t="s">
        <v>65</v>
      </c>
      <c r="J263" s="88" t="s">
        <v>203</v>
      </c>
    </row>
    <row r="264" spans="1:10">
      <c r="A264" s="20">
        <v>257</v>
      </c>
      <c r="B264" s="18" t="str">
        <f>PresensiMIPA!D263</f>
        <v>3526015505030003</v>
      </c>
      <c r="C264" s="19" t="str">
        <f>PresensiMIPA!G263</f>
        <v>NUR FADILAH</v>
      </c>
      <c r="D264" s="89" t="s">
        <v>65</v>
      </c>
      <c r="E264" s="89" t="s">
        <v>65</v>
      </c>
      <c r="F264" s="89" t="s">
        <v>65</v>
      </c>
      <c r="G264" s="89" t="s">
        <v>65</v>
      </c>
      <c r="H264" s="89" t="s">
        <v>65</v>
      </c>
      <c r="I264" s="89" t="s">
        <v>65</v>
      </c>
      <c r="J264" s="88" t="s">
        <v>203</v>
      </c>
    </row>
    <row r="265" spans="1:10">
      <c r="A265" s="20">
        <v>258</v>
      </c>
      <c r="B265" s="18" t="str">
        <f>PresensiMIPA!D264</f>
        <v>3526010201030009</v>
      </c>
      <c r="C265" s="19" t="str">
        <f>PresensiMIPA!G264</f>
        <v>Nurfada Marsuki Wahid</v>
      </c>
      <c r="D265" s="89" t="s">
        <v>65</v>
      </c>
      <c r="E265" s="89" t="s">
        <v>65</v>
      </c>
      <c r="F265" s="89" t="s">
        <v>65</v>
      </c>
      <c r="G265" s="89" t="s">
        <v>65</v>
      </c>
      <c r="H265" s="89" t="s">
        <v>65</v>
      </c>
      <c r="I265" s="89" t="s">
        <v>65</v>
      </c>
      <c r="J265" s="88" t="s">
        <v>203</v>
      </c>
    </row>
    <row r="266" spans="1:10">
      <c r="A266" s="20">
        <v>259</v>
      </c>
      <c r="B266" s="18" t="str">
        <f>PresensiMIPA!D265</f>
        <v>3526036804040004</v>
      </c>
      <c r="C266" s="19" t="str">
        <f>PresensiMIPA!G265</f>
        <v>NURUL WIDYA WATI</v>
      </c>
      <c r="D266" s="89" t="s">
        <v>65</v>
      </c>
      <c r="E266" s="89" t="s">
        <v>65</v>
      </c>
      <c r="F266" s="89" t="s">
        <v>65</v>
      </c>
      <c r="G266" s="89" t="s">
        <v>65</v>
      </c>
      <c r="H266" s="89" t="s">
        <v>65</v>
      </c>
      <c r="I266" s="89" t="s">
        <v>65</v>
      </c>
      <c r="J266" s="88" t="s">
        <v>203</v>
      </c>
    </row>
    <row r="267" spans="1:10">
      <c r="A267" s="20">
        <v>260</v>
      </c>
      <c r="B267" s="18" t="str">
        <f>PresensiMIPA!D266</f>
        <v>3526016910030003</v>
      </c>
      <c r="C267" s="19" t="str">
        <f>PresensiMIPA!G266</f>
        <v>Putri Puspitasari</v>
      </c>
      <c r="D267" s="89" t="s">
        <v>65</v>
      </c>
      <c r="E267" s="89" t="s">
        <v>65</v>
      </c>
      <c r="F267" s="89" t="s">
        <v>65</v>
      </c>
      <c r="G267" s="89" t="s">
        <v>65</v>
      </c>
      <c r="H267" s="89" t="s">
        <v>65</v>
      </c>
      <c r="I267" s="89" t="s">
        <v>65</v>
      </c>
      <c r="J267" s="88" t="s">
        <v>203</v>
      </c>
    </row>
    <row r="268" spans="1:10">
      <c r="A268" s="20">
        <v>261</v>
      </c>
      <c r="B268" s="18" t="str">
        <f>PresensiMIPA!D267</f>
        <v>3526010310030000</v>
      </c>
      <c r="C268" s="19" t="str">
        <f>PresensiMIPA!G267</f>
        <v>RANDI AZKA ATHAR AMIN</v>
      </c>
      <c r="D268" s="89" t="s">
        <v>65</v>
      </c>
      <c r="E268" s="89" t="s">
        <v>65</v>
      </c>
      <c r="F268" s="89" t="s">
        <v>65</v>
      </c>
      <c r="G268" s="89" t="s">
        <v>65</v>
      </c>
      <c r="H268" s="89" t="s">
        <v>65</v>
      </c>
      <c r="I268" s="89" t="s">
        <v>65</v>
      </c>
      <c r="J268" s="88" t="s">
        <v>203</v>
      </c>
    </row>
    <row r="269" spans="1:10">
      <c r="A269" s="20">
        <v>262</v>
      </c>
      <c r="B269" s="18" t="str">
        <f>PresensiMIPA!D268</f>
        <v>3526035112030003</v>
      </c>
      <c r="C269" s="19" t="str">
        <f>PresensiMIPA!G268</f>
        <v>RENI WAHYU CAHYA NINGRUM</v>
      </c>
      <c r="D269" s="89" t="s">
        <v>65</v>
      </c>
      <c r="E269" s="89" t="s">
        <v>65</v>
      </c>
      <c r="F269" s="89" t="s">
        <v>65</v>
      </c>
      <c r="G269" s="89" t="s">
        <v>65</v>
      </c>
      <c r="H269" s="89" t="s">
        <v>65</v>
      </c>
      <c r="I269" s="89" t="s">
        <v>65</v>
      </c>
      <c r="J269" s="88" t="s">
        <v>203</v>
      </c>
    </row>
    <row r="270" spans="1:10">
      <c r="A270" s="20">
        <v>263</v>
      </c>
      <c r="B270" s="18" t="str">
        <f>PresensiMIPA!D269</f>
        <v>3526021708030002</v>
      </c>
      <c r="C270" s="19" t="str">
        <f>PresensiMIPA!G269</f>
        <v>RIFKY HERMAWAN</v>
      </c>
      <c r="D270" s="89" t="s">
        <v>65</v>
      </c>
      <c r="E270" s="89" t="s">
        <v>65</v>
      </c>
      <c r="F270" s="89" t="s">
        <v>65</v>
      </c>
      <c r="G270" s="89" t="s">
        <v>65</v>
      </c>
      <c r="H270" s="89" t="s">
        <v>65</v>
      </c>
      <c r="I270" s="89" t="s">
        <v>65</v>
      </c>
      <c r="J270" s="88" t="s">
        <v>203</v>
      </c>
    </row>
    <row r="271" spans="1:10">
      <c r="A271" s="20">
        <v>264</v>
      </c>
      <c r="B271" s="18" t="str">
        <f>PresensiMIPA!D270</f>
        <v>3526010911030006</v>
      </c>
      <c r="C271" s="19" t="str">
        <f>PresensiMIPA!G270</f>
        <v>RP. REYHAN ELBAN ABIYYU SETIAWAN</v>
      </c>
      <c r="D271" s="89" t="s">
        <v>65</v>
      </c>
      <c r="E271" s="89" t="s">
        <v>65</v>
      </c>
      <c r="F271" s="89" t="s">
        <v>65</v>
      </c>
      <c r="G271" s="89" t="s">
        <v>65</v>
      </c>
      <c r="H271" s="89" t="s">
        <v>65</v>
      </c>
      <c r="I271" s="89" t="s">
        <v>65</v>
      </c>
      <c r="J271" s="88" t="s">
        <v>203</v>
      </c>
    </row>
    <row r="272" spans="1:10">
      <c r="A272" s="20">
        <v>265</v>
      </c>
      <c r="B272" s="18" t="str">
        <f>PresensiMIPA!D271</f>
        <v>3526015005030001</v>
      </c>
      <c r="C272" s="19" t="str">
        <f>PresensiMIPA!G271</f>
        <v>SALSABILA FARADISA</v>
      </c>
      <c r="D272" s="89" t="s">
        <v>65</v>
      </c>
      <c r="E272" s="89" t="s">
        <v>65</v>
      </c>
      <c r="F272" s="89" t="s">
        <v>65</v>
      </c>
      <c r="G272" s="89" t="s">
        <v>65</v>
      </c>
      <c r="H272" s="89" t="s">
        <v>65</v>
      </c>
      <c r="I272" s="89" t="s">
        <v>65</v>
      </c>
      <c r="J272" s="88" t="s">
        <v>203</v>
      </c>
    </row>
    <row r="273" spans="1:10">
      <c r="A273" s="20">
        <v>266</v>
      </c>
      <c r="B273" s="18" t="str">
        <f>PresensiMIPA!D272</f>
        <v>3526046602040003</v>
      </c>
      <c r="C273" s="19" t="str">
        <f>PresensiMIPA!G272</f>
        <v>Tri Ayu Sukma Ningsih</v>
      </c>
      <c r="D273" s="89" t="s">
        <v>65</v>
      </c>
      <c r="E273" s="89" t="s">
        <v>65</v>
      </c>
      <c r="F273" s="89" t="s">
        <v>65</v>
      </c>
      <c r="G273" s="89" t="s">
        <v>65</v>
      </c>
      <c r="H273" s="89" t="s">
        <v>65</v>
      </c>
      <c r="I273" s="89" t="s">
        <v>65</v>
      </c>
      <c r="J273" s="88" t="s">
        <v>203</v>
      </c>
    </row>
    <row r="274" spans="1:10">
      <c r="A274" s="20">
        <v>267</v>
      </c>
      <c r="B274" s="18" t="str">
        <f>PresensiMIPA!D273</f>
        <v>3526016802030001</v>
      </c>
      <c r="C274" s="19" t="str">
        <f>PresensiMIPA!G273</f>
        <v>Veni Vebriyanti</v>
      </c>
      <c r="D274" s="89" t="s">
        <v>65</v>
      </c>
      <c r="E274" s="89" t="s">
        <v>65</v>
      </c>
      <c r="F274" s="89" t="s">
        <v>65</v>
      </c>
      <c r="G274" s="89" t="s">
        <v>65</v>
      </c>
      <c r="H274" s="89" t="s">
        <v>65</v>
      </c>
      <c r="I274" s="89" t="s">
        <v>65</v>
      </c>
      <c r="J274" s="88" t="s">
        <v>203</v>
      </c>
    </row>
    <row r="275" spans="1:10">
      <c r="A275" s="20">
        <v>268</v>
      </c>
      <c r="B275" s="18" t="str">
        <f>PresensiMIPA!D274</f>
        <v>7371142711040007</v>
      </c>
      <c r="C275" s="19" t="str">
        <f>PresensiMIPA!G274</f>
        <v>YANDA EKO DIANSYAH</v>
      </c>
      <c r="D275" s="89" t="s">
        <v>65</v>
      </c>
      <c r="E275" s="89" t="s">
        <v>65</v>
      </c>
      <c r="F275" s="89" t="s">
        <v>65</v>
      </c>
      <c r="G275" s="89" t="s">
        <v>65</v>
      </c>
      <c r="H275" s="89" t="s">
        <v>65</v>
      </c>
      <c r="I275" s="89" t="s">
        <v>65</v>
      </c>
      <c r="J275" s="88" t="s">
        <v>203</v>
      </c>
    </row>
    <row r="276" spans="1:10">
      <c r="A276" s="20">
        <v>269</v>
      </c>
      <c r="B276" s="18" t="str">
        <f>PresensiMIPA!D275</f>
        <v>3526047010030003</v>
      </c>
      <c r="C276" s="19" t="str">
        <f>PresensiMIPA!G275</f>
        <v>Zuhriya Octasya Qudsi</v>
      </c>
      <c r="D276" s="89" t="s">
        <v>65</v>
      </c>
      <c r="E276" s="89" t="s">
        <v>65</v>
      </c>
      <c r="F276" s="89" t="s">
        <v>65</v>
      </c>
      <c r="G276" s="89" t="s">
        <v>65</v>
      </c>
      <c r="H276" s="89" t="s">
        <v>65</v>
      </c>
      <c r="I276" s="89" t="s">
        <v>65</v>
      </c>
      <c r="J276" s="88" t="s">
        <v>203</v>
      </c>
    </row>
    <row r="277" spans="1:10">
      <c r="A277" s="20"/>
      <c r="B277" s="18"/>
      <c r="C277" s="19"/>
      <c r="D277" s="89"/>
      <c r="E277" s="89"/>
      <c r="F277" s="89"/>
      <c r="G277" s="89"/>
      <c r="H277" s="89"/>
      <c r="I277" s="89"/>
      <c r="J277" s="88"/>
    </row>
    <row r="278" spans="1:10">
      <c r="A278" s="20"/>
      <c r="B278" s="18"/>
      <c r="C278" s="19"/>
      <c r="D278" s="89"/>
      <c r="E278" s="89"/>
      <c r="F278" s="89"/>
      <c r="G278" s="89"/>
      <c r="H278" s="89"/>
      <c r="I278" s="89"/>
      <c r="J278" s="88"/>
    </row>
    <row r="279" spans="1:10">
      <c r="A279" s="20"/>
      <c r="B279" s="18"/>
      <c r="C279" s="19"/>
      <c r="D279" s="89"/>
      <c r="E279" s="89"/>
      <c r="F279" s="89"/>
      <c r="G279" s="89"/>
      <c r="H279" s="89"/>
      <c r="I279" s="89"/>
      <c r="J279" s="88"/>
    </row>
    <row r="280" spans="1:10">
      <c r="A280" s="20"/>
      <c r="B280" s="18"/>
      <c r="C280" s="19"/>
      <c r="D280" s="89"/>
      <c r="E280" s="89"/>
      <c r="F280" s="89"/>
      <c r="G280" s="89"/>
      <c r="H280" s="89"/>
      <c r="I280" s="89"/>
      <c r="J280" s="88"/>
    </row>
    <row r="281" spans="1:10">
      <c r="A281" s="20"/>
      <c r="B281" s="18"/>
      <c r="C281" s="19"/>
      <c r="D281" s="89"/>
      <c r="E281" s="89"/>
      <c r="F281" s="89"/>
      <c r="G281" s="89"/>
      <c r="H281" s="89"/>
      <c r="I281" s="89"/>
      <c r="J281" s="88"/>
    </row>
  </sheetData>
  <mergeCells count="7">
    <mergeCell ref="A1:J1"/>
    <mergeCell ref="A2:J2"/>
    <mergeCell ref="A3:J3"/>
    <mergeCell ref="A5:B5"/>
    <mergeCell ref="C5:C6"/>
    <mergeCell ref="D5:I5"/>
    <mergeCell ref="J5:J6"/>
  </mergeCells>
  <phoneticPr fontId="36" type="noConversion"/>
  <pageMargins left="0.75" right="0.75" top="1" bottom="1" header="0.5" footer="0.5"/>
  <pageSetup paperSize="10000" orientation="portrait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44"/>
  <sheetViews>
    <sheetView topLeftCell="A127" workbookViewId="0">
      <selection activeCell="F141" sqref="F141"/>
    </sheetView>
  </sheetViews>
  <sheetFormatPr defaultRowHeight="15.75"/>
  <cols>
    <col min="1" max="1" width="5.42578125" style="21" customWidth="1"/>
    <col min="2" max="2" width="22.28515625" style="8" customWidth="1"/>
    <col min="3" max="3" width="39" style="8" customWidth="1"/>
    <col min="4" max="9" width="4.7109375" style="8" customWidth="1"/>
    <col min="10" max="16384" width="9.140625" style="8"/>
  </cols>
  <sheetData>
    <row r="1" spans="1:12" ht="18.75">
      <c r="A1" s="383" t="s">
        <v>42</v>
      </c>
      <c r="B1" s="383"/>
      <c r="C1" s="383"/>
      <c r="D1" s="383"/>
      <c r="E1" s="383"/>
      <c r="F1" s="383"/>
      <c r="G1" s="383"/>
      <c r="H1" s="383"/>
      <c r="I1" s="383"/>
      <c r="J1" s="383"/>
    </row>
    <row r="2" spans="1:12">
      <c r="A2" s="384" t="s">
        <v>4</v>
      </c>
      <c r="B2" s="384"/>
      <c r="C2" s="384"/>
      <c r="D2" s="384"/>
      <c r="E2" s="384"/>
      <c r="F2" s="384"/>
      <c r="G2" s="384"/>
      <c r="H2" s="384"/>
      <c r="I2" s="384"/>
      <c r="J2" s="384"/>
    </row>
    <row r="3" spans="1:12">
      <c r="A3" s="384" t="s">
        <v>239</v>
      </c>
      <c r="B3" s="384"/>
      <c r="C3" s="384"/>
      <c r="D3" s="384"/>
      <c r="E3" s="384"/>
      <c r="F3" s="384"/>
      <c r="G3" s="384"/>
      <c r="H3" s="384"/>
      <c r="I3" s="384"/>
      <c r="J3" s="384"/>
    </row>
    <row r="4" spans="1:12" ht="16.5" thickBot="1">
      <c r="A4" s="9"/>
      <c r="B4" s="10"/>
      <c r="C4" s="10"/>
      <c r="D4" s="10"/>
      <c r="E4" s="10"/>
      <c r="F4" s="10"/>
      <c r="G4" s="10"/>
      <c r="H4" s="10"/>
      <c r="I4" s="10"/>
      <c r="J4" s="10"/>
    </row>
    <row r="5" spans="1:12">
      <c r="A5" s="385" t="s">
        <v>43</v>
      </c>
      <c r="B5" s="386"/>
      <c r="C5" s="386" t="s">
        <v>44</v>
      </c>
      <c r="D5" s="386" t="s">
        <v>45</v>
      </c>
      <c r="E5" s="386"/>
      <c r="F5" s="386"/>
      <c r="G5" s="386"/>
      <c r="H5" s="386"/>
      <c r="I5" s="386"/>
      <c r="J5" s="388" t="s">
        <v>46</v>
      </c>
    </row>
    <row r="6" spans="1:12" s="21" customFormat="1" ht="16.5" thickBot="1">
      <c r="A6" s="11" t="s">
        <v>47</v>
      </c>
      <c r="B6" s="12" t="s">
        <v>48</v>
      </c>
      <c r="C6" s="387"/>
      <c r="D6" s="12" t="s">
        <v>49</v>
      </c>
      <c r="E6" s="12" t="s">
        <v>50</v>
      </c>
      <c r="F6" s="12" t="s">
        <v>51</v>
      </c>
      <c r="G6" s="12" t="s">
        <v>52</v>
      </c>
      <c r="H6" s="12" t="s">
        <v>53</v>
      </c>
      <c r="I6" s="12" t="s">
        <v>54</v>
      </c>
      <c r="J6" s="389"/>
    </row>
    <row r="7" spans="1:12" ht="16.5" thickBot="1">
      <c r="A7" s="13" t="s">
        <v>55</v>
      </c>
      <c r="B7" s="14" t="s">
        <v>56</v>
      </c>
      <c r="C7" s="14" t="s">
        <v>57</v>
      </c>
      <c r="D7" s="14" t="s">
        <v>58</v>
      </c>
      <c r="E7" s="14" t="s">
        <v>59</v>
      </c>
      <c r="F7" s="14" t="s">
        <v>60</v>
      </c>
      <c r="G7" s="14" t="s">
        <v>61</v>
      </c>
      <c r="H7" s="14" t="s">
        <v>62</v>
      </c>
      <c r="I7" s="14" t="s">
        <v>63</v>
      </c>
      <c r="J7" s="15" t="s">
        <v>64</v>
      </c>
      <c r="K7" s="16"/>
      <c r="L7" s="16"/>
    </row>
    <row r="8" spans="1:12" ht="16.5" thickTop="1">
      <c r="A8" s="139">
        <v>1</v>
      </c>
      <c r="B8" s="18" t="str">
        <f>PresensiIPS!D7</f>
        <v>3573040412030000</v>
      </c>
      <c r="C8" s="19" t="str">
        <f>PresensiIPS!G7</f>
        <v>ABDILLAH RAMADHANI</v>
      </c>
      <c r="D8" s="140" t="s">
        <v>65</v>
      </c>
      <c r="E8" s="140" t="s">
        <v>65</v>
      </c>
      <c r="F8" s="140" t="s">
        <v>65</v>
      </c>
      <c r="G8" s="140" t="s">
        <v>65</v>
      </c>
      <c r="H8" s="140" t="s">
        <v>65</v>
      </c>
      <c r="I8" s="140" t="s">
        <v>65</v>
      </c>
      <c r="J8" s="88" t="s">
        <v>203</v>
      </c>
    </row>
    <row r="9" spans="1:12">
      <c r="A9" s="20">
        <v>2</v>
      </c>
      <c r="B9" s="18" t="str">
        <f>PresensiIPS!D8</f>
        <v>3526015008030003</v>
      </c>
      <c r="C9" s="19" t="str">
        <f>PresensiIPS!G8</f>
        <v>ALIZAH IRMAYANTI</v>
      </c>
      <c r="D9" s="140" t="s">
        <v>65</v>
      </c>
      <c r="E9" s="140" t="s">
        <v>65</v>
      </c>
      <c r="F9" s="140" t="s">
        <v>65</v>
      </c>
      <c r="G9" s="140" t="s">
        <v>65</v>
      </c>
      <c r="H9" s="140" t="s">
        <v>65</v>
      </c>
      <c r="I9" s="140" t="s">
        <v>65</v>
      </c>
      <c r="J9" s="88" t="s">
        <v>203</v>
      </c>
    </row>
    <row r="10" spans="1:12">
      <c r="A10" s="20">
        <v>3</v>
      </c>
      <c r="B10" s="18" t="str">
        <f>PresensiIPS!D9</f>
        <v>3526012703040005</v>
      </c>
      <c r="C10" s="19" t="str">
        <f>PresensiIPS!G9</f>
        <v>ANDI MUBAROK</v>
      </c>
      <c r="D10" s="140" t="s">
        <v>65</v>
      </c>
      <c r="E10" s="140" t="s">
        <v>65</v>
      </c>
      <c r="F10" s="140" t="s">
        <v>65</v>
      </c>
      <c r="G10" s="140" t="s">
        <v>65</v>
      </c>
      <c r="H10" s="140" t="s">
        <v>65</v>
      </c>
      <c r="I10" s="140" t="s">
        <v>65</v>
      </c>
      <c r="J10" s="88" t="s">
        <v>203</v>
      </c>
    </row>
    <row r="11" spans="1:12">
      <c r="A11" s="20">
        <v>4</v>
      </c>
      <c r="B11" s="18" t="str">
        <f>PresensiIPS!D10</f>
        <v>3526041503040001</v>
      </c>
      <c r="C11" s="19" t="str">
        <f>PresensiIPS!G10</f>
        <v>ATTHARIQ ALKAUSAR HERDIYANTO</v>
      </c>
      <c r="D11" s="140" t="s">
        <v>65</v>
      </c>
      <c r="E11" s="140" t="s">
        <v>65</v>
      </c>
      <c r="F11" s="140" t="s">
        <v>65</v>
      </c>
      <c r="G11" s="140" t="s">
        <v>65</v>
      </c>
      <c r="H11" s="140" t="s">
        <v>65</v>
      </c>
      <c r="I11" s="140" t="s">
        <v>65</v>
      </c>
      <c r="J11" s="88" t="s">
        <v>203</v>
      </c>
    </row>
    <row r="12" spans="1:12">
      <c r="A12" s="20">
        <v>5</v>
      </c>
      <c r="B12" s="18" t="str">
        <f>PresensiIPS!D11</f>
        <v>3526040512030002</v>
      </c>
      <c r="C12" s="19" t="str">
        <f>PresensiIPS!G11</f>
        <v>DANU FIRMAN CAHYA SYSNANDA</v>
      </c>
      <c r="D12" s="140" t="s">
        <v>65</v>
      </c>
      <c r="E12" s="140" t="s">
        <v>65</v>
      </c>
      <c r="F12" s="140" t="s">
        <v>65</v>
      </c>
      <c r="G12" s="140" t="s">
        <v>65</v>
      </c>
      <c r="H12" s="140" t="s">
        <v>65</v>
      </c>
      <c r="I12" s="140" t="s">
        <v>65</v>
      </c>
      <c r="J12" s="88" t="s">
        <v>203</v>
      </c>
    </row>
    <row r="13" spans="1:12">
      <c r="A13" s="20">
        <v>6</v>
      </c>
      <c r="B13" s="18" t="str">
        <f>PresensiIPS!D12</f>
        <v>3526015604030007</v>
      </c>
      <c r="C13" s="19" t="str">
        <f>PresensiIPS!G12</f>
        <v>ERNI KURNIAWATI BASYIROH</v>
      </c>
      <c r="D13" s="140" t="s">
        <v>65</v>
      </c>
      <c r="E13" s="140" t="s">
        <v>65</v>
      </c>
      <c r="F13" s="140" t="s">
        <v>65</v>
      </c>
      <c r="G13" s="140" t="s">
        <v>65</v>
      </c>
      <c r="H13" s="140" t="s">
        <v>65</v>
      </c>
      <c r="I13" s="140" t="s">
        <v>65</v>
      </c>
      <c r="J13" s="88" t="s">
        <v>203</v>
      </c>
    </row>
    <row r="14" spans="1:12">
      <c r="A14" s="20">
        <v>7</v>
      </c>
      <c r="B14" s="18" t="str">
        <f>PresensiIPS!D13</f>
        <v>3526011806030002</v>
      </c>
      <c r="C14" s="19" t="str">
        <f>PresensiIPS!G13</f>
        <v>FAJRUL FALAH</v>
      </c>
      <c r="D14" s="140" t="s">
        <v>65</v>
      </c>
      <c r="E14" s="140" t="s">
        <v>65</v>
      </c>
      <c r="F14" s="140" t="s">
        <v>65</v>
      </c>
      <c r="G14" s="140" t="s">
        <v>65</v>
      </c>
      <c r="H14" s="140" t="s">
        <v>65</v>
      </c>
      <c r="I14" s="140" t="s">
        <v>65</v>
      </c>
      <c r="J14" s="88" t="s">
        <v>203</v>
      </c>
    </row>
    <row r="15" spans="1:12">
      <c r="A15" s="20">
        <v>8</v>
      </c>
      <c r="B15" s="18" t="str">
        <f>PresensiIPS!D14</f>
        <v>3526016905040002</v>
      </c>
      <c r="C15" s="19" t="str">
        <f>PresensiIPS!G14</f>
        <v>FANIA WULANDARI</v>
      </c>
      <c r="D15" s="140" t="s">
        <v>65</v>
      </c>
      <c r="E15" s="140" t="s">
        <v>65</v>
      </c>
      <c r="F15" s="140" t="s">
        <v>65</v>
      </c>
      <c r="G15" s="140" t="s">
        <v>65</v>
      </c>
      <c r="H15" s="140" t="s">
        <v>65</v>
      </c>
      <c r="I15" s="140" t="s">
        <v>65</v>
      </c>
      <c r="J15" s="88" t="s">
        <v>203</v>
      </c>
    </row>
    <row r="16" spans="1:12">
      <c r="A16" s="20">
        <v>9</v>
      </c>
      <c r="B16" s="18" t="str">
        <f>PresensiIPS!D15</f>
        <v>3526015401040004</v>
      </c>
      <c r="C16" s="19" t="str">
        <f>PresensiIPS!G15</f>
        <v>FITRIA PUTRI UTAMI</v>
      </c>
      <c r="D16" s="140" t="s">
        <v>65</v>
      </c>
      <c r="E16" s="140" t="s">
        <v>65</v>
      </c>
      <c r="F16" s="140" t="s">
        <v>65</v>
      </c>
      <c r="G16" s="140" t="s">
        <v>65</v>
      </c>
      <c r="H16" s="140" t="s">
        <v>65</v>
      </c>
      <c r="I16" s="140" t="s">
        <v>65</v>
      </c>
      <c r="J16" s="88" t="s">
        <v>203</v>
      </c>
    </row>
    <row r="17" spans="1:10">
      <c r="A17" s="20">
        <v>10</v>
      </c>
      <c r="B17" s="18" t="str">
        <f>PresensiIPS!D16</f>
        <v>3526012908040002</v>
      </c>
      <c r="C17" s="19" t="str">
        <f>PresensiIPS!G16</f>
        <v>GUSTI HAITSAM PERKASA</v>
      </c>
      <c r="D17" s="140" t="s">
        <v>65</v>
      </c>
      <c r="E17" s="140" t="s">
        <v>65</v>
      </c>
      <c r="F17" s="140" t="s">
        <v>65</v>
      </c>
      <c r="G17" s="140" t="s">
        <v>65</v>
      </c>
      <c r="H17" s="140" t="s">
        <v>65</v>
      </c>
      <c r="I17" s="140" t="s">
        <v>65</v>
      </c>
      <c r="J17" s="88" t="s">
        <v>203</v>
      </c>
    </row>
    <row r="18" spans="1:10">
      <c r="A18" s="20">
        <v>11</v>
      </c>
      <c r="B18" s="18" t="str">
        <f>PresensiIPS!D17</f>
        <v>3525132002040000</v>
      </c>
      <c r="C18" s="19" t="str">
        <f>PresensiIPS!G17</f>
        <v>HORISUN ARIEF</v>
      </c>
      <c r="D18" s="140" t="s">
        <v>65</v>
      </c>
      <c r="E18" s="140" t="s">
        <v>65</v>
      </c>
      <c r="F18" s="140" t="s">
        <v>65</v>
      </c>
      <c r="G18" s="140" t="s">
        <v>65</v>
      </c>
      <c r="H18" s="140" t="s">
        <v>65</v>
      </c>
      <c r="I18" s="140" t="s">
        <v>65</v>
      </c>
      <c r="J18" s="88" t="s">
        <v>203</v>
      </c>
    </row>
    <row r="19" spans="1:10">
      <c r="A19" s="20">
        <v>12</v>
      </c>
      <c r="B19" s="18" t="str">
        <f>PresensiIPS!D18</f>
        <v>3526036706040001</v>
      </c>
      <c r="C19" s="19" t="str">
        <f>PresensiIPS!G18</f>
        <v>IMROATUL MUNAWAROH</v>
      </c>
      <c r="D19" s="140" t="s">
        <v>65</v>
      </c>
      <c r="E19" s="140" t="s">
        <v>65</v>
      </c>
      <c r="F19" s="140" t="s">
        <v>65</v>
      </c>
      <c r="G19" s="140" t="s">
        <v>65</v>
      </c>
      <c r="H19" s="140" t="s">
        <v>65</v>
      </c>
      <c r="I19" s="140" t="s">
        <v>65</v>
      </c>
      <c r="J19" s="88" t="s">
        <v>203</v>
      </c>
    </row>
    <row r="20" spans="1:10">
      <c r="A20" s="20">
        <v>13</v>
      </c>
      <c r="B20" s="18" t="str">
        <f>PresensiIPS!D19</f>
        <v>3526031001040002</v>
      </c>
      <c r="C20" s="19" t="str">
        <f>PresensiIPS!G19</f>
        <v>Iqbal Syarifullah</v>
      </c>
      <c r="D20" s="140" t="s">
        <v>65</v>
      </c>
      <c r="E20" s="140" t="s">
        <v>65</v>
      </c>
      <c r="F20" s="140" t="s">
        <v>65</v>
      </c>
      <c r="G20" s="140" t="s">
        <v>65</v>
      </c>
      <c r="H20" s="140" t="s">
        <v>65</v>
      </c>
      <c r="I20" s="140" t="s">
        <v>65</v>
      </c>
      <c r="J20" s="88" t="s">
        <v>203</v>
      </c>
    </row>
    <row r="21" spans="1:10">
      <c r="A21" s="20">
        <v>14</v>
      </c>
      <c r="B21" s="18" t="str">
        <f>PresensiIPS!D20</f>
        <v>3526010603040006</v>
      </c>
      <c r="C21" s="19" t="str">
        <f>PresensiIPS!G20</f>
        <v>KHOIRON NAHDIYIN</v>
      </c>
      <c r="D21" s="140" t="s">
        <v>65</v>
      </c>
      <c r="E21" s="140" t="s">
        <v>65</v>
      </c>
      <c r="F21" s="140" t="s">
        <v>65</v>
      </c>
      <c r="G21" s="140" t="s">
        <v>65</v>
      </c>
      <c r="H21" s="140" t="s">
        <v>65</v>
      </c>
      <c r="I21" s="140" t="s">
        <v>65</v>
      </c>
      <c r="J21" s="88" t="s">
        <v>203</v>
      </c>
    </row>
    <row r="22" spans="1:10">
      <c r="A22" s="20">
        <v>15</v>
      </c>
      <c r="B22" s="18" t="str">
        <f>PresensiIPS!D21</f>
        <v>3526011103030006</v>
      </c>
      <c r="C22" s="19" t="str">
        <f>PresensiIPS!G21</f>
        <v>MAHARDHIKA AGUNG WICAKSONO</v>
      </c>
      <c r="D22" s="140" t="s">
        <v>65</v>
      </c>
      <c r="E22" s="140" t="s">
        <v>65</v>
      </c>
      <c r="F22" s="140" t="s">
        <v>65</v>
      </c>
      <c r="G22" s="140" t="s">
        <v>65</v>
      </c>
      <c r="H22" s="140" t="s">
        <v>65</v>
      </c>
      <c r="I22" s="140" t="s">
        <v>65</v>
      </c>
      <c r="J22" s="88" t="s">
        <v>203</v>
      </c>
    </row>
    <row r="23" spans="1:10">
      <c r="A23" s="20">
        <v>16</v>
      </c>
      <c r="B23" s="18" t="str">
        <f>PresensiIPS!D22</f>
        <v>3526014305040002</v>
      </c>
      <c r="C23" s="19" t="str">
        <f>PresensiIPS!G22</f>
        <v>MAULINA ROBIATUN NISA</v>
      </c>
      <c r="D23" s="140" t="s">
        <v>65</v>
      </c>
      <c r="E23" s="140" t="s">
        <v>65</v>
      </c>
      <c r="F23" s="140" t="s">
        <v>65</v>
      </c>
      <c r="G23" s="140" t="s">
        <v>65</v>
      </c>
      <c r="H23" s="140" t="s">
        <v>65</v>
      </c>
      <c r="I23" s="140" t="s">
        <v>65</v>
      </c>
      <c r="J23" s="88" t="s">
        <v>203</v>
      </c>
    </row>
    <row r="24" spans="1:10">
      <c r="A24" s="20">
        <v>17</v>
      </c>
      <c r="B24" s="18" t="str">
        <f>PresensiIPS!D23</f>
        <v>3526035501040001</v>
      </c>
      <c r="C24" s="19" t="str">
        <f>PresensiIPS!G23</f>
        <v>MELIANA PUSPITA SARI</v>
      </c>
      <c r="D24" s="140" t="s">
        <v>65</v>
      </c>
      <c r="E24" s="140" t="s">
        <v>65</v>
      </c>
      <c r="F24" s="140" t="s">
        <v>65</v>
      </c>
      <c r="G24" s="140" t="s">
        <v>65</v>
      </c>
      <c r="H24" s="140" t="s">
        <v>65</v>
      </c>
      <c r="I24" s="140" t="s">
        <v>65</v>
      </c>
      <c r="J24" s="88" t="s">
        <v>203</v>
      </c>
    </row>
    <row r="25" spans="1:10">
      <c r="A25" s="20">
        <v>18</v>
      </c>
      <c r="B25" s="18" t="str">
        <f>PresensiIPS!D24</f>
        <v>3526011208030006</v>
      </c>
      <c r="C25" s="19" t="str">
        <f>PresensiIPS!G24</f>
        <v>MOH. ARJUN DANI LUCKYANSYAH</v>
      </c>
      <c r="D25" s="140" t="s">
        <v>65</v>
      </c>
      <c r="E25" s="140" t="s">
        <v>65</v>
      </c>
      <c r="F25" s="140" t="s">
        <v>65</v>
      </c>
      <c r="G25" s="140" t="s">
        <v>65</v>
      </c>
      <c r="H25" s="140" t="s">
        <v>65</v>
      </c>
      <c r="I25" s="140" t="s">
        <v>65</v>
      </c>
      <c r="J25" s="88" t="s">
        <v>203</v>
      </c>
    </row>
    <row r="26" spans="1:10">
      <c r="A26" s="20">
        <v>19</v>
      </c>
      <c r="B26" s="18" t="str">
        <f>PresensiIPS!D25</f>
        <v>3526010107030000</v>
      </c>
      <c r="C26" s="19" t="str">
        <f>PresensiIPS!G25</f>
        <v>MOH. RIZQIYANTO KURNIAWAN</v>
      </c>
      <c r="D26" s="140" t="s">
        <v>65</v>
      </c>
      <c r="E26" s="140" t="s">
        <v>65</v>
      </c>
      <c r="F26" s="140" t="s">
        <v>65</v>
      </c>
      <c r="G26" s="140" t="s">
        <v>65</v>
      </c>
      <c r="H26" s="140" t="s">
        <v>65</v>
      </c>
      <c r="I26" s="140" t="s">
        <v>65</v>
      </c>
      <c r="J26" s="88" t="s">
        <v>203</v>
      </c>
    </row>
    <row r="27" spans="1:10">
      <c r="A27" s="20">
        <v>20</v>
      </c>
      <c r="B27" s="18" t="str">
        <f>PresensiIPS!D26</f>
        <v>3526012211030001</v>
      </c>
      <c r="C27" s="19" t="str">
        <f>PresensiIPS!G26</f>
        <v>MOHAMMAD ARIFIN ILHAM</v>
      </c>
      <c r="D27" s="140" t="s">
        <v>65</v>
      </c>
      <c r="E27" s="140" t="s">
        <v>65</v>
      </c>
      <c r="F27" s="140" t="s">
        <v>65</v>
      </c>
      <c r="G27" s="140" t="s">
        <v>65</v>
      </c>
      <c r="H27" s="140" t="s">
        <v>65</v>
      </c>
      <c r="I27" s="140" t="s">
        <v>65</v>
      </c>
      <c r="J27" s="88" t="s">
        <v>203</v>
      </c>
    </row>
    <row r="28" spans="1:10">
      <c r="A28" s="20">
        <v>21</v>
      </c>
      <c r="B28" s="18" t="str">
        <f>PresensiIPS!D27</f>
        <v>3526012407040001</v>
      </c>
      <c r="C28" s="19" t="str">
        <f>PresensiIPS!G27</f>
        <v>MUHAMMAD REDIAN YULI PRASETYA</v>
      </c>
      <c r="D28" s="140" t="s">
        <v>65</v>
      </c>
      <c r="E28" s="140" t="s">
        <v>65</v>
      </c>
      <c r="F28" s="140" t="s">
        <v>65</v>
      </c>
      <c r="G28" s="140" t="s">
        <v>65</v>
      </c>
      <c r="H28" s="140" t="s">
        <v>65</v>
      </c>
      <c r="I28" s="140" t="s">
        <v>65</v>
      </c>
      <c r="J28" s="88" t="s">
        <v>203</v>
      </c>
    </row>
    <row r="29" spans="1:10">
      <c r="A29" s="20">
        <v>22</v>
      </c>
      <c r="B29" s="18" t="str">
        <f>PresensiIPS!D28</f>
        <v>3526014612030004</v>
      </c>
      <c r="C29" s="19" t="str">
        <f>PresensiIPS!G28</f>
        <v>NABILA PUTRI KAHANAYA</v>
      </c>
      <c r="D29" s="140" t="s">
        <v>65</v>
      </c>
      <c r="E29" s="140" t="s">
        <v>65</v>
      </c>
      <c r="F29" s="140" t="s">
        <v>65</v>
      </c>
      <c r="G29" s="140" t="s">
        <v>65</v>
      </c>
      <c r="H29" s="140" t="s">
        <v>65</v>
      </c>
      <c r="I29" s="140" t="s">
        <v>65</v>
      </c>
      <c r="J29" s="88" t="s">
        <v>203</v>
      </c>
    </row>
    <row r="30" spans="1:10">
      <c r="A30" s="20">
        <v>23</v>
      </c>
      <c r="B30" s="18" t="str">
        <f>PresensiIPS!D29</f>
        <v>3526014204040007</v>
      </c>
      <c r="C30" s="19" t="str">
        <f>PresensiIPS!G29</f>
        <v>NUR FATMAWATI</v>
      </c>
      <c r="D30" s="140" t="s">
        <v>65</v>
      </c>
      <c r="E30" s="140" t="s">
        <v>65</v>
      </c>
      <c r="F30" s="140" t="s">
        <v>65</v>
      </c>
      <c r="G30" s="140" t="s">
        <v>65</v>
      </c>
      <c r="H30" s="140" t="s">
        <v>65</v>
      </c>
      <c r="I30" s="140" t="s">
        <v>65</v>
      </c>
      <c r="J30" s="88" t="s">
        <v>203</v>
      </c>
    </row>
    <row r="31" spans="1:10">
      <c r="A31" s="20">
        <v>24</v>
      </c>
      <c r="B31" s="18" t="str">
        <f>PresensiIPS!D30</f>
        <v>3526042306040003</v>
      </c>
      <c r="C31" s="19" t="str">
        <f>PresensiIPS!G30</f>
        <v>PUTRA TARUNA RAHARJA</v>
      </c>
      <c r="D31" s="140" t="s">
        <v>65</v>
      </c>
      <c r="E31" s="140" t="s">
        <v>65</v>
      </c>
      <c r="F31" s="140" t="s">
        <v>65</v>
      </c>
      <c r="G31" s="140" t="s">
        <v>65</v>
      </c>
      <c r="H31" s="140" t="s">
        <v>65</v>
      </c>
      <c r="I31" s="140" t="s">
        <v>65</v>
      </c>
      <c r="J31" s="88" t="s">
        <v>203</v>
      </c>
    </row>
    <row r="32" spans="1:10">
      <c r="A32" s="20">
        <v>25</v>
      </c>
      <c r="B32" s="18" t="str">
        <f>PresensiIPS!D31</f>
        <v>3526014103040002</v>
      </c>
      <c r="C32" s="19" t="str">
        <f>PresensiIPS!G31</f>
        <v>PUTRI MAHARANI</v>
      </c>
      <c r="D32" s="140" t="s">
        <v>65</v>
      </c>
      <c r="E32" s="140" t="s">
        <v>65</v>
      </c>
      <c r="F32" s="140" t="s">
        <v>65</v>
      </c>
      <c r="G32" s="140" t="s">
        <v>65</v>
      </c>
      <c r="H32" s="140" t="s">
        <v>65</v>
      </c>
      <c r="I32" s="140" t="s">
        <v>65</v>
      </c>
      <c r="J32" s="88" t="s">
        <v>203</v>
      </c>
    </row>
    <row r="33" spans="1:10">
      <c r="A33" s="20">
        <v>26</v>
      </c>
      <c r="B33" s="18" t="str">
        <f>PresensiIPS!D32</f>
        <v>3526032105040002</v>
      </c>
      <c r="C33" s="19" t="str">
        <f>PresensiIPS!G32</f>
        <v>R. RISALDY YANUAR RISKY</v>
      </c>
      <c r="D33" s="140" t="s">
        <v>65</v>
      </c>
      <c r="E33" s="140" t="s">
        <v>65</v>
      </c>
      <c r="F33" s="140" t="s">
        <v>65</v>
      </c>
      <c r="G33" s="140" t="s">
        <v>65</v>
      </c>
      <c r="H33" s="140" t="s">
        <v>65</v>
      </c>
      <c r="I33" s="140" t="s">
        <v>65</v>
      </c>
      <c r="J33" s="88" t="s">
        <v>203</v>
      </c>
    </row>
    <row r="34" spans="1:10">
      <c r="A34" s="20">
        <v>27</v>
      </c>
      <c r="B34" s="18" t="str">
        <f>PresensiIPS!D33</f>
        <v>3526015011030005</v>
      </c>
      <c r="C34" s="19" t="str">
        <f>PresensiIPS!G33</f>
        <v>RADIKA NOVIA RAMADHANI</v>
      </c>
      <c r="D34" s="140" t="s">
        <v>65</v>
      </c>
      <c r="E34" s="140" t="s">
        <v>65</v>
      </c>
      <c r="F34" s="140" t="s">
        <v>65</v>
      </c>
      <c r="G34" s="140" t="s">
        <v>65</v>
      </c>
      <c r="H34" s="140" t="s">
        <v>65</v>
      </c>
      <c r="I34" s="140" t="s">
        <v>65</v>
      </c>
      <c r="J34" s="88" t="s">
        <v>203</v>
      </c>
    </row>
    <row r="35" spans="1:10">
      <c r="A35" s="20">
        <v>28</v>
      </c>
      <c r="B35" s="18" t="str">
        <f>PresensiIPS!D34</f>
        <v>3526036910030001</v>
      </c>
      <c r="C35" s="19" t="str">
        <f>PresensiIPS!G34</f>
        <v>RISKI RAHMAWATI</v>
      </c>
      <c r="D35" s="140" t="s">
        <v>65</v>
      </c>
      <c r="E35" s="140" t="s">
        <v>65</v>
      </c>
      <c r="F35" s="140" t="s">
        <v>65</v>
      </c>
      <c r="G35" s="140" t="s">
        <v>65</v>
      </c>
      <c r="H35" s="140" t="s">
        <v>65</v>
      </c>
      <c r="I35" s="140" t="s">
        <v>65</v>
      </c>
      <c r="J35" s="88" t="s">
        <v>203</v>
      </c>
    </row>
    <row r="36" spans="1:10">
      <c r="A36" s="20">
        <v>29</v>
      </c>
      <c r="B36" s="18" t="str">
        <f>PresensiIPS!D35</f>
        <v>3526010709080504</v>
      </c>
      <c r="C36" s="19" t="str">
        <f>PresensiIPS!G35</f>
        <v>SEPTIAN WAHYU HIDAYAT</v>
      </c>
      <c r="D36" s="140" t="s">
        <v>65</v>
      </c>
      <c r="E36" s="140" t="s">
        <v>65</v>
      </c>
      <c r="F36" s="140" t="s">
        <v>65</v>
      </c>
      <c r="G36" s="140" t="s">
        <v>65</v>
      </c>
      <c r="H36" s="140" t="s">
        <v>65</v>
      </c>
      <c r="I36" s="140" t="s">
        <v>65</v>
      </c>
      <c r="J36" s="88" t="s">
        <v>203</v>
      </c>
    </row>
    <row r="37" spans="1:10">
      <c r="A37" s="20">
        <v>30</v>
      </c>
      <c r="B37" s="18" t="str">
        <f>PresensiIPS!D36</f>
        <v>3526025212030003</v>
      </c>
      <c r="C37" s="19" t="str">
        <f>PresensiIPS!G36</f>
        <v>Serly Nisa Arini</v>
      </c>
      <c r="D37" s="140" t="s">
        <v>65</v>
      </c>
      <c r="E37" s="140" t="s">
        <v>65</v>
      </c>
      <c r="F37" s="140" t="s">
        <v>65</v>
      </c>
      <c r="G37" s="140" t="s">
        <v>65</v>
      </c>
      <c r="H37" s="140" t="s">
        <v>65</v>
      </c>
      <c r="I37" s="140" t="s">
        <v>65</v>
      </c>
      <c r="J37" s="88" t="s">
        <v>203</v>
      </c>
    </row>
    <row r="38" spans="1:10">
      <c r="A38" s="20">
        <v>31</v>
      </c>
      <c r="B38" s="18" t="str">
        <f>PresensiIPS!D37</f>
        <v>3526011503030005</v>
      </c>
      <c r="C38" s="19" t="str">
        <f>PresensiIPS!G37</f>
        <v>TAURODAD CATUR FIRMANSYAH</v>
      </c>
      <c r="D38" s="140" t="s">
        <v>65</v>
      </c>
      <c r="E38" s="140" t="s">
        <v>65</v>
      </c>
      <c r="F38" s="140" t="s">
        <v>65</v>
      </c>
      <c r="G38" s="140" t="s">
        <v>65</v>
      </c>
      <c r="H38" s="140" t="s">
        <v>65</v>
      </c>
      <c r="I38" s="140" t="s">
        <v>65</v>
      </c>
      <c r="J38" s="88" t="s">
        <v>203</v>
      </c>
    </row>
    <row r="39" spans="1:10">
      <c r="A39" s="20">
        <v>32</v>
      </c>
      <c r="B39" s="18" t="str">
        <f>PresensiIPS!D38</f>
        <v>3526016510040003</v>
      </c>
      <c r="C39" s="19" t="str">
        <f>PresensiIPS!G38</f>
        <v>ULFATUL LAILAH</v>
      </c>
      <c r="D39" s="140" t="s">
        <v>65</v>
      </c>
      <c r="E39" s="140" t="s">
        <v>65</v>
      </c>
      <c r="F39" s="140" t="s">
        <v>65</v>
      </c>
      <c r="G39" s="140" t="s">
        <v>65</v>
      </c>
      <c r="H39" s="140" t="s">
        <v>65</v>
      </c>
      <c r="I39" s="140" t="s">
        <v>65</v>
      </c>
      <c r="J39" s="88" t="s">
        <v>203</v>
      </c>
    </row>
    <row r="40" spans="1:10">
      <c r="A40" s="20">
        <v>33</v>
      </c>
      <c r="B40" s="18" t="str">
        <f>PresensiIPS!D39</f>
        <v>3526011211020010</v>
      </c>
      <c r="C40" s="19" t="str">
        <f>PresensiIPS!G39</f>
        <v>WAHYU NOVAN HIDAYAT</v>
      </c>
      <c r="D40" s="140" t="s">
        <v>65</v>
      </c>
      <c r="E40" s="140" t="s">
        <v>65</v>
      </c>
      <c r="F40" s="140" t="s">
        <v>65</v>
      </c>
      <c r="G40" s="140" t="s">
        <v>65</v>
      </c>
      <c r="H40" s="140" t="s">
        <v>65</v>
      </c>
      <c r="I40" s="140" t="s">
        <v>65</v>
      </c>
      <c r="J40" s="88" t="s">
        <v>203</v>
      </c>
    </row>
    <row r="41" spans="1:10">
      <c r="A41" s="20">
        <v>34</v>
      </c>
      <c r="B41" s="18" t="str">
        <f>PresensiIPS!D40</f>
        <v>3526011601040001</v>
      </c>
      <c r="C41" s="19" t="str">
        <f>PresensiIPS!G40</f>
        <v>ZALFA RIZQIYA SHABRIANANDA</v>
      </c>
      <c r="D41" s="140" t="s">
        <v>65</v>
      </c>
      <c r="E41" s="140" t="s">
        <v>65</v>
      </c>
      <c r="F41" s="140" t="s">
        <v>65</v>
      </c>
      <c r="G41" s="140" t="s">
        <v>65</v>
      </c>
      <c r="H41" s="140" t="s">
        <v>65</v>
      </c>
      <c r="I41" s="140" t="s">
        <v>65</v>
      </c>
      <c r="J41" s="88" t="s">
        <v>203</v>
      </c>
    </row>
    <row r="42" spans="1:10">
      <c r="A42" s="20">
        <v>35</v>
      </c>
      <c r="B42" s="18" t="str">
        <f>PresensiIPS!D41</f>
        <v>3526010205040004</v>
      </c>
      <c r="C42" s="19" t="str">
        <f>PresensiIPS!G41</f>
        <v>ACHMAD AL FATHONI</v>
      </c>
      <c r="D42" s="140" t="s">
        <v>65</v>
      </c>
      <c r="E42" s="140" t="s">
        <v>65</v>
      </c>
      <c r="F42" s="140" t="s">
        <v>65</v>
      </c>
      <c r="G42" s="140" t="s">
        <v>65</v>
      </c>
      <c r="H42" s="140" t="s">
        <v>65</v>
      </c>
      <c r="I42" s="140" t="s">
        <v>65</v>
      </c>
      <c r="J42" s="88" t="s">
        <v>203</v>
      </c>
    </row>
    <row r="43" spans="1:10">
      <c r="A43" s="20">
        <v>36</v>
      </c>
      <c r="B43" s="18" t="str">
        <f>PresensiIPS!D42</f>
        <v>3526012502030005</v>
      </c>
      <c r="C43" s="19" t="str">
        <f>PresensiIPS!G42</f>
        <v>Adistira Bima Nanda Syahputra</v>
      </c>
      <c r="D43" s="140" t="s">
        <v>65</v>
      </c>
      <c r="E43" s="140" t="s">
        <v>65</v>
      </c>
      <c r="F43" s="140" t="s">
        <v>65</v>
      </c>
      <c r="G43" s="140" t="s">
        <v>65</v>
      </c>
      <c r="H43" s="140" t="s">
        <v>65</v>
      </c>
      <c r="I43" s="140" t="s">
        <v>65</v>
      </c>
      <c r="J43" s="88" t="s">
        <v>203</v>
      </c>
    </row>
    <row r="44" spans="1:10">
      <c r="A44" s="20">
        <v>37</v>
      </c>
      <c r="B44" s="18" t="str">
        <f>PresensiIPS!D43</f>
        <v>3526015312030005</v>
      </c>
      <c r="C44" s="19" t="str">
        <f>PresensiIPS!G43</f>
        <v>AMEYLA NADHIRA TSURAYYA</v>
      </c>
      <c r="D44" s="140" t="s">
        <v>65</v>
      </c>
      <c r="E44" s="140" t="s">
        <v>65</v>
      </c>
      <c r="F44" s="140" t="s">
        <v>65</v>
      </c>
      <c r="G44" s="140" t="s">
        <v>65</v>
      </c>
      <c r="H44" s="140" t="s">
        <v>65</v>
      </c>
      <c r="I44" s="140" t="s">
        <v>65</v>
      </c>
      <c r="J44" s="88" t="s">
        <v>203</v>
      </c>
    </row>
    <row r="45" spans="1:10">
      <c r="A45" s="20">
        <v>38</v>
      </c>
      <c r="B45" s="18" t="str">
        <f>PresensiIPS!D44</f>
        <v>3526014303040003</v>
      </c>
      <c r="C45" s="19" t="str">
        <f>PresensiIPS!G44</f>
        <v>ANNISA MAHARANI</v>
      </c>
      <c r="D45" s="140" t="s">
        <v>65</v>
      </c>
      <c r="E45" s="140" t="s">
        <v>65</v>
      </c>
      <c r="F45" s="140" t="s">
        <v>65</v>
      </c>
      <c r="G45" s="140" t="s">
        <v>65</v>
      </c>
      <c r="H45" s="140" t="s">
        <v>65</v>
      </c>
      <c r="I45" s="140" t="s">
        <v>65</v>
      </c>
      <c r="J45" s="88" t="s">
        <v>203</v>
      </c>
    </row>
    <row r="46" spans="1:10">
      <c r="A46" s="20">
        <v>39</v>
      </c>
      <c r="B46" s="18" t="str">
        <f>PresensiIPS!D45</f>
        <v>3526021804040001</v>
      </c>
      <c r="C46" s="19" t="str">
        <f>PresensiIPS!G45</f>
        <v>BRYAN DEO RAKAPRIARTA</v>
      </c>
      <c r="D46" s="140" t="s">
        <v>65</v>
      </c>
      <c r="E46" s="140" t="s">
        <v>65</v>
      </c>
      <c r="F46" s="140" t="s">
        <v>65</v>
      </c>
      <c r="G46" s="140" t="s">
        <v>65</v>
      </c>
      <c r="H46" s="140" t="s">
        <v>65</v>
      </c>
      <c r="I46" s="140" t="s">
        <v>65</v>
      </c>
      <c r="J46" s="88" t="s">
        <v>203</v>
      </c>
    </row>
    <row r="47" spans="1:10">
      <c r="A47" s="20">
        <v>40</v>
      </c>
      <c r="B47" s="18" t="str">
        <f>PresensiIPS!D46</f>
        <v>3526010907030005</v>
      </c>
      <c r="C47" s="19" t="str">
        <f>PresensiIPS!G46</f>
        <v>DIMAS MAHENDRA PUTRA</v>
      </c>
      <c r="D47" s="140" t="s">
        <v>65</v>
      </c>
      <c r="E47" s="140" t="s">
        <v>65</v>
      </c>
      <c r="F47" s="140" t="s">
        <v>65</v>
      </c>
      <c r="G47" s="140" t="s">
        <v>65</v>
      </c>
      <c r="H47" s="140" t="s">
        <v>65</v>
      </c>
      <c r="I47" s="140" t="s">
        <v>65</v>
      </c>
      <c r="J47" s="88" t="s">
        <v>203</v>
      </c>
    </row>
    <row r="48" spans="1:10">
      <c r="A48" s="20">
        <v>41</v>
      </c>
      <c r="B48" s="18" t="str">
        <f>PresensiIPS!D47</f>
        <v>3526012403040004</v>
      </c>
      <c r="C48" s="19" t="str">
        <f>PresensiIPS!G47</f>
        <v>FERIEL GIBRAN</v>
      </c>
      <c r="D48" s="140" t="s">
        <v>65</v>
      </c>
      <c r="E48" s="140" t="s">
        <v>65</v>
      </c>
      <c r="F48" s="140" t="s">
        <v>65</v>
      </c>
      <c r="G48" s="140" t="s">
        <v>65</v>
      </c>
      <c r="H48" s="140" t="s">
        <v>65</v>
      </c>
      <c r="I48" s="140" t="s">
        <v>65</v>
      </c>
      <c r="J48" s="88" t="s">
        <v>203</v>
      </c>
    </row>
    <row r="49" spans="1:10">
      <c r="A49" s="20">
        <v>42</v>
      </c>
      <c r="B49" s="18" t="str">
        <f>PresensiIPS!D48</f>
        <v>3526016207030002</v>
      </c>
      <c r="C49" s="19" t="str">
        <f>PresensiIPS!G48</f>
        <v>FIFI ANDRIANI</v>
      </c>
      <c r="D49" s="140" t="s">
        <v>65</v>
      </c>
      <c r="E49" s="140" t="s">
        <v>65</v>
      </c>
      <c r="F49" s="140" t="s">
        <v>65</v>
      </c>
      <c r="G49" s="140" t="s">
        <v>65</v>
      </c>
      <c r="H49" s="140" t="s">
        <v>65</v>
      </c>
      <c r="I49" s="140" t="s">
        <v>65</v>
      </c>
      <c r="J49" s="88" t="s">
        <v>203</v>
      </c>
    </row>
    <row r="50" spans="1:10">
      <c r="A50" s="20">
        <v>43</v>
      </c>
      <c r="B50" s="18" t="str">
        <f>PresensiIPS!D49</f>
        <v>3526033010020002</v>
      </c>
      <c r="C50" s="19" t="str">
        <f>PresensiIPS!G49</f>
        <v>Fikri Okta Firmasyah Alim</v>
      </c>
      <c r="D50" s="140" t="s">
        <v>65</v>
      </c>
      <c r="E50" s="140" t="s">
        <v>65</v>
      </c>
      <c r="F50" s="140" t="s">
        <v>65</v>
      </c>
      <c r="G50" s="140" t="s">
        <v>65</v>
      </c>
      <c r="H50" s="140" t="s">
        <v>65</v>
      </c>
      <c r="I50" s="140" t="s">
        <v>65</v>
      </c>
      <c r="J50" s="88" t="s">
        <v>203</v>
      </c>
    </row>
    <row r="51" spans="1:10">
      <c r="A51" s="20">
        <v>44</v>
      </c>
      <c r="B51" s="18" t="str">
        <f>PresensiIPS!D50</f>
        <v>3526036302030001</v>
      </c>
      <c r="C51" s="19" t="str">
        <f>PresensiIPS!G50</f>
        <v>Hijjatul Ikaromah</v>
      </c>
      <c r="D51" s="140" t="s">
        <v>65</v>
      </c>
      <c r="E51" s="140" t="s">
        <v>65</v>
      </c>
      <c r="F51" s="140" t="s">
        <v>65</v>
      </c>
      <c r="G51" s="140" t="s">
        <v>65</v>
      </c>
      <c r="H51" s="140" t="s">
        <v>65</v>
      </c>
      <c r="I51" s="140" t="s">
        <v>65</v>
      </c>
      <c r="J51" s="88" t="s">
        <v>203</v>
      </c>
    </row>
    <row r="52" spans="1:10">
      <c r="A52" s="20">
        <v>45</v>
      </c>
      <c r="B52" s="18" t="str">
        <f>PresensiIPS!D51</f>
        <v>3526011205040011</v>
      </c>
      <c r="C52" s="19" t="str">
        <f>PresensiIPS!G51</f>
        <v>IBNUL FARID</v>
      </c>
      <c r="D52" s="140" t="s">
        <v>65</v>
      </c>
      <c r="E52" s="140" t="s">
        <v>65</v>
      </c>
      <c r="F52" s="140" t="s">
        <v>65</v>
      </c>
      <c r="G52" s="140" t="s">
        <v>65</v>
      </c>
      <c r="H52" s="140" t="s">
        <v>65</v>
      </c>
      <c r="I52" s="140" t="s">
        <v>65</v>
      </c>
      <c r="J52" s="88" t="s">
        <v>203</v>
      </c>
    </row>
    <row r="53" spans="1:10">
      <c r="A53" s="20">
        <v>46</v>
      </c>
      <c r="B53" s="18" t="str">
        <f>PresensiIPS!D52</f>
        <v>3526026005040002</v>
      </c>
      <c r="C53" s="19" t="str">
        <f>PresensiIPS!G52</f>
        <v>INDAH GITA DWI CAHYANI EFFENDI</v>
      </c>
      <c r="D53" s="140" t="s">
        <v>65</v>
      </c>
      <c r="E53" s="140" t="s">
        <v>65</v>
      </c>
      <c r="F53" s="140" t="s">
        <v>65</v>
      </c>
      <c r="G53" s="140" t="s">
        <v>65</v>
      </c>
      <c r="H53" s="140" t="s">
        <v>65</v>
      </c>
      <c r="I53" s="140" t="s">
        <v>65</v>
      </c>
      <c r="J53" s="88" t="s">
        <v>203</v>
      </c>
    </row>
    <row r="54" spans="1:10">
      <c r="A54" s="20">
        <v>47</v>
      </c>
      <c r="B54" s="18" t="str">
        <f>PresensiIPS!D53</f>
        <v>3526030203010004</v>
      </c>
      <c r="C54" s="19" t="str">
        <f>PresensiIPS!G53</f>
        <v>Khoirul Yakin</v>
      </c>
      <c r="D54" s="140" t="s">
        <v>65</v>
      </c>
      <c r="E54" s="140" t="s">
        <v>65</v>
      </c>
      <c r="F54" s="140" t="s">
        <v>65</v>
      </c>
      <c r="G54" s="140" t="s">
        <v>65</v>
      </c>
      <c r="H54" s="140" t="s">
        <v>65</v>
      </c>
      <c r="I54" s="140" t="s">
        <v>65</v>
      </c>
      <c r="J54" s="88" t="s">
        <v>203</v>
      </c>
    </row>
    <row r="55" spans="1:10">
      <c r="A55" s="20">
        <v>48</v>
      </c>
      <c r="B55" s="18" t="str">
        <f>PresensiIPS!D54</f>
        <v>3526015109030001</v>
      </c>
      <c r="C55" s="19" t="str">
        <f>PresensiIPS!G54</f>
        <v>LENY KARMILA</v>
      </c>
      <c r="D55" s="140" t="s">
        <v>65</v>
      </c>
      <c r="E55" s="140" t="s">
        <v>65</v>
      </c>
      <c r="F55" s="140" t="s">
        <v>65</v>
      </c>
      <c r="G55" s="140" t="s">
        <v>65</v>
      </c>
      <c r="H55" s="140" t="s">
        <v>65</v>
      </c>
      <c r="I55" s="140" t="s">
        <v>65</v>
      </c>
      <c r="J55" s="88" t="s">
        <v>203</v>
      </c>
    </row>
    <row r="56" spans="1:10">
      <c r="A56" s="20">
        <v>49</v>
      </c>
      <c r="B56" s="18" t="str">
        <f>PresensiIPS!D55</f>
        <v>3526015503030004</v>
      </c>
      <c r="C56" s="19" t="str">
        <f>PresensiIPS!G55</f>
        <v>Merri Sri Kusmiati</v>
      </c>
      <c r="D56" s="140" t="s">
        <v>65</v>
      </c>
      <c r="E56" s="140" t="s">
        <v>65</v>
      </c>
      <c r="F56" s="140" t="s">
        <v>65</v>
      </c>
      <c r="G56" s="140" t="s">
        <v>65</v>
      </c>
      <c r="H56" s="140" t="s">
        <v>65</v>
      </c>
      <c r="I56" s="140" t="s">
        <v>65</v>
      </c>
      <c r="J56" s="88" t="s">
        <v>203</v>
      </c>
    </row>
    <row r="57" spans="1:10">
      <c r="A57" s="20">
        <v>50</v>
      </c>
      <c r="B57" s="18" t="str">
        <f>PresensiIPS!D56</f>
        <v>3526012504040001</v>
      </c>
      <c r="C57" s="19" t="str">
        <f>PresensiIPS!G56</f>
        <v>MOH. MAULUDIN AKBAR</v>
      </c>
      <c r="D57" s="140" t="s">
        <v>65</v>
      </c>
      <c r="E57" s="140" t="s">
        <v>65</v>
      </c>
      <c r="F57" s="140" t="s">
        <v>65</v>
      </c>
      <c r="G57" s="140" t="s">
        <v>65</v>
      </c>
      <c r="H57" s="140" t="s">
        <v>65</v>
      </c>
      <c r="I57" s="140" t="s">
        <v>65</v>
      </c>
      <c r="J57" s="88" t="s">
        <v>203</v>
      </c>
    </row>
    <row r="58" spans="1:10">
      <c r="A58" s="20">
        <v>51</v>
      </c>
      <c r="B58" s="18" t="str">
        <f>PresensiIPS!D57</f>
        <v>3526011312030003</v>
      </c>
      <c r="C58" s="19" t="str">
        <f>PresensiIPS!G57</f>
        <v>Moh. Sulton Bonang</v>
      </c>
      <c r="D58" s="140" t="s">
        <v>65</v>
      </c>
      <c r="E58" s="140" t="s">
        <v>65</v>
      </c>
      <c r="F58" s="140" t="s">
        <v>65</v>
      </c>
      <c r="G58" s="140" t="s">
        <v>65</v>
      </c>
      <c r="H58" s="140" t="s">
        <v>65</v>
      </c>
      <c r="I58" s="140" t="s">
        <v>65</v>
      </c>
      <c r="J58" s="88" t="s">
        <v>203</v>
      </c>
    </row>
    <row r="59" spans="1:10">
      <c r="A59" s="20">
        <v>52</v>
      </c>
      <c r="B59" s="18" t="str">
        <f>PresensiIPS!D58</f>
        <v>3526011006020001</v>
      </c>
      <c r="C59" s="19" t="str">
        <f>PresensiIPS!G58</f>
        <v>MOHAMMAD BARIGI IQBAL</v>
      </c>
      <c r="D59" s="140" t="s">
        <v>65</v>
      </c>
      <c r="E59" s="140" t="s">
        <v>65</v>
      </c>
      <c r="F59" s="140" t="s">
        <v>65</v>
      </c>
      <c r="G59" s="140" t="s">
        <v>65</v>
      </c>
      <c r="H59" s="140" t="s">
        <v>65</v>
      </c>
      <c r="I59" s="140" t="s">
        <v>65</v>
      </c>
      <c r="J59" s="88" t="s">
        <v>203</v>
      </c>
    </row>
    <row r="60" spans="1:10">
      <c r="A60" s="20">
        <v>53</v>
      </c>
      <c r="B60" s="18" t="str">
        <f>PresensiIPS!D59</f>
        <v>3526011304040002</v>
      </c>
      <c r="C60" s="19" t="str">
        <f>PresensiIPS!G59</f>
        <v>MUHAMMAD ALFIN NUR CHOLIS</v>
      </c>
      <c r="D60" s="140" t="s">
        <v>65</v>
      </c>
      <c r="E60" s="140" t="s">
        <v>65</v>
      </c>
      <c r="F60" s="140" t="s">
        <v>65</v>
      </c>
      <c r="G60" s="140" t="s">
        <v>65</v>
      </c>
      <c r="H60" s="140" t="s">
        <v>65</v>
      </c>
      <c r="I60" s="140" t="s">
        <v>65</v>
      </c>
      <c r="J60" s="88" t="s">
        <v>203</v>
      </c>
    </row>
    <row r="61" spans="1:10">
      <c r="A61" s="20">
        <v>54</v>
      </c>
      <c r="B61" s="18" t="str">
        <f>PresensiIPS!D60</f>
        <v>5205015703040002</v>
      </c>
      <c r="C61" s="19" t="str">
        <f>PresensiIPS!G60</f>
        <v>Nadia Cinta Puri</v>
      </c>
      <c r="D61" s="140" t="s">
        <v>65</v>
      </c>
      <c r="E61" s="140" t="s">
        <v>65</v>
      </c>
      <c r="F61" s="140" t="s">
        <v>65</v>
      </c>
      <c r="G61" s="140" t="s">
        <v>65</v>
      </c>
      <c r="H61" s="140" t="s">
        <v>65</v>
      </c>
      <c r="I61" s="140" t="s">
        <v>65</v>
      </c>
      <c r="J61" s="88" t="s">
        <v>203</v>
      </c>
    </row>
    <row r="62" spans="1:10">
      <c r="A62" s="20">
        <v>55</v>
      </c>
      <c r="B62" s="18" t="str">
        <f>PresensiIPS!D61</f>
        <v>3526012710030003</v>
      </c>
      <c r="C62" s="19" t="str">
        <f>PresensiIPS!G61</f>
        <v>NAUFAL ROCHMAN</v>
      </c>
      <c r="D62" s="140" t="s">
        <v>65</v>
      </c>
      <c r="E62" s="140" t="s">
        <v>65</v>
      </c>
      <c r="F62" s="140" t="s">
        <v>65</v>
      </c>
      <c r="G62" s="140" t="s">
        <v>65</v>
      </c>
      <c r="H62" s="140" t="s">
        <v>65</v>
      </c>
      <c r="I62" s="140" t="s">
        <v>65</v>
      </c>
      <c r="J62" s="88" t="s">
        <v>203</v>
      </c>
    </row>
    <row r="63" spans="1:10">
      <c r="A63" s="20">
        <v>56</v>
      </c>
      <c r="B63" s="18" t="str">
        <f>PresensiIPS!D62</f>
        <v>3526015404040001</v>
      </c>
      <c r="C63" s="19" t="str">
        <f>PresensiIPS!G62</f>
        <v>NURHAYATI</v>
      </c>
      <c r="D63" s="140" t="s">
        <v>65</v>
      </c>
      <c r="E63" s="140" t="s">
        <v>65</v>
      </c>
      <c r="F63" s="140" t="s">
        <v>65</v>
      </c>
      <c r="G63" s="140" t="s">
        <v>65</v>
      </c>
      <c r="H63" s="140" t="s">
        <v>65</v>
      </c>
      <c r="I63" s="140" t="s">
        <v>65</v>
      </c>
      <c r="J63" s="88" t="s">
        <v>203</v>
      </c>
    </row>
    <row r="64" spans="1:10">
      <c r="A64" s="20">
        <v>57</v>
      </c>
      <c r="B64" s="18" t="str">
        <f>PresensiIPS!D63</f>
        <v>3501085501040002</v>
      </c>
      <c r="C64" s="19" t="str">
        <f>PresensiIPS!G63</f>
        <v>NURUL KAMALIA</v>
      </c>
      <c r="D64" s="140" t="s">
        <v>65</v>
      </c>
      <c r="E64" s="140" t="s">
        <v>65</v>
      </c>
      <c r="F64" s="140" t="s">
        <v>65</v>
      </c>
      <c r="G64" s="140" t="s">
        <v>65</v>
      </c>
      <c r="H64" s="140" t="s">
        <v>65</v>
      </c>
      <c r="I64" s="140" t="s">
        <v>65</v>
      </c>
      <c r="J64" s="88" t="s">
        <v>203</v>
      </c>
    </row>
    <row r="65" spans="1:10">
      <c r="A65" s="20">
        <v>58</v>
      </c>
      <c r="B65" s="18" t="str">
        <f>PresensiIPS!D64</f>
        <v>3526031412030001</v>
      </c>
      <c r="C65" s="19" t="str">
        <f>PresensiIPS!G64</f>
        <v>RANGGA ADITYA RASTRA PRADANA</v>
      </c>
      <c r="D65" s="140" t="s">
        <v>65</v>
      </c>
      <c r="E65" s="140" t="s">
        <v>65</v>
      </c>
      <c r="F65" s="140" t="s">
        <v>65</v>
      </c>
      <c r="G65" s="140" t="s">
        <v>65</v>
      </c>
      <c r="H65" s="140" t="s">
        <v>65</v>
      </c>
      <c r="I65" s="140" t="s">
        <v>65</v>
      </c>
      <c r="J65" s="88" t="s">
        <v>203</v>
      </c>
    </row>
    <row r="66" spans="1:10">
      <c r="A66" s="20">
        <v>59</v>
      </c>
      <c r="B66" s="18" t="str">
        <f>PresensiIPS!D65</f>
        <v>3526015304030007</v>
      </c>
      <c r="C66" s="19" t="str">
        <f>PresensiIPS!G65</f>
        <v>RANIA SALSABILA</v>
      </c>
      <c r="D66" s="140" t="s">
        <v>65</v>
      </c>
      <c r="E66" s="140" t="s">
        <v>65</v>
      </c>
      <c r="F66" s="140" t="s">
        <v>65</v>
      </c>
      <c r="G66" s="140" t="s">
        <v>65</v>
      </c>
      <c r="H66" s="140" t="s">
        <v>65</v>
      </c>
      <c r="I66" s="140" t="s">
        <v>65</v>
      </c>
      <c r="J66" s="88" t="s">
        <v>203</v>
      </c>
    </row>
    <row r="67" spans="1:10">
      <c r="A67" s="20">
        <v>60</v>
      </c>
      <c r="B67" s="18" t="str">
        <f>PresensiIPS!D66</f>
        <v>3526012610040002</v>
      </c>
      <c r="C67" s="19" t="str">
        <f>PresensiIPS!G66</f>
        <v>RIFKI ANGGANA OKTO RAMDANI</v>
      </c>
      <c r="D67" s="140" t="s">
        <v>65</v>
      </c>
      <c r="E67" s="140" t="s">
        <v>65</v>
      </c>
      <c r="F67" s="140" t="s">
        <v>65</v>
      </c>
      <c r="G67" s="140" t="s">
        <v>65</v>
      </c>
      <c r="H67" s="140" t="s">
        <v>65</v>
      </c>
      <c r="I67" s="140" t="s">
        <v>65</v>
      </c>
      <c r="J67" s="88" t="s">
        <v>203</v>
      </c>
    </row>
    <row r="68" spans="1:10">
      <c r="A68" s="20">
        <v>61</v>
      </c>
      <c r="B68" s="18" t="str">
        <f>PresensiIPS!D67</f>
        <v>3526017101040001</v>
      </c>
      <c r="C68" s="19" t="str">
        <f>PresensiIPS!G67</f>
        <v>RIZA UMAM QUR'ANI</v>
      </c>
      <c r="D68" s="140" t="s">
        <v>65</v>
      </c>
      <c r="E68" s="140" t="s">
        <v>65</v>
      </c>
      <c r="F68" s="140" t="s">
        <v>65</v>
      </c>
      <c r="G68" s="140" t="s">
        <v>65</v>
      </c>
      <c r="H68" s="140" t="s">
        <v>65</v>
      </c>
      <c r="I68" s="140" t="s">
        <v>65</v>
      </c>
      <c r="J68" s="88" t="s">
        <v>203</v>
      </c>
    </row>
    <row r="69" spans="1:10">
      <c r="A69" s="20">
        <v>62</v>
      </c>
      <c r="B69" s="18" t="str">
        <f>PresensiIPS!D68</f>
        <v>3526024710040002</v>
      </c>
      <c r="C69" s="19" t="str">
        <f>PresensiIPS!G68</f>
        <v>SHERLI OKTAFIA DEWI</v>
      </c>
      <c r="D69" s="140" t="s">
        <v>65</v>
      </c>
      <c r="E69" s="140" t="s">
        <v>65</v>
      </c>
      <c r="F69" s="140" t="s">
        <v>65</v>
      </c>
      <c r="G69" s="140" t="s">
        <v>65</v>
      </c>
      <c r="H69" s="140" t="s">
        <v>65</v>
      </c>
      <c r="I69" s="140" t="s">
        <v>65</v>
      </c>
      <c r="J69" s="88" t="s">
        <v>203</v>
      </c>
    </row>
    <row r="70" spans="1:10">
      <c r="A70" s="20">
        <v>63</v>
      </c>
      <c r="B70" s="18" t="str">
        <f>PresensiIPS!D69</f>
        <v>3526014611030005</v>
      </c>
      <c r="C70" s="19" t="str">
        <f>PresensiIPS!G69</f>
        <v>SITI RAHAYU RAMADHANI</v>
      </c>
      <c r="D70" s="140" t="s">
        <v>65</v>
      </c>
      <c r="E70" s="140" t="s">
        <v>65</v>
      </c>
      <c r="F70" s="140" t="s">
        <v>65</v>
      </c>
      <c r="G70" s="140" t="s">
        <v>65</v>
      </c>
      <c r="H70" s="140" t="s">
        <v>65</v>
      </c>
      <c r="I70" s="140" t="s">
        <v>65</v>
      </c>
      <c r="J70" s="88" t="s">
        <v>203</v>
      </c>
    </row>
    <row r="71" spans="1:10">
      <c r="A71" s="20">
        <v>64</v>
      </c>
      <c r="B71" s="18" t="str">
        <f>PresensiIPS!D70</f>
        <v>3526023110030001</v>
      </c>
      <c r="C71" s="19" t="str">
        <f>PresensiIPS!G70</f>
        <v>TINO RAMADANI ARIANTO</v>
      </c>
      <c r="D71" s="140" t="s">
        <v>65</v>
      </c>
      <c r="E71" s="140" t="s">
        <v>65</v>
      </c>
      <c r="F71" s="140" t="s">
        <v>65</v>
      </c>
      <c r="G71" s="140" t="s">
        <v>65</v>
      </c>
      <c r="H71" s="140" t="s">
        <v>65</v>
      </c>
      <c r="I71" s="140" t="s">
        <v>65</v>
      </c>
      <c r="J71" s="88" t="s">
        <v>203</v>
      </c>
    </row>
    <row r="72" spans="1:10">
      <c r="A72" s="20">
        <v>65</v>
      </c>
      <c r="B72" s="18" t="str">
        <f>PresensiIPS!D71</f>
        <v>3526015910030001</v>
      </c>
      <c r="C72" s="19" t="str">
        <f>PresensiIPS!G71</f>
        <v>VINATA AFISYAH PUTRI</v>
      </c>
      <c r="D72" s="140" t="s">
        <v>65</v>
      </c>
      <c r="E72" s="140" t="s">
        <v>65</v>
      </c>
      <c r="F72" s="140" t="s">
        <v>65</v>
      </c>
      <c r="G72" s="140" t="s">
        <v>65</v>
      </c>
      <c r="H72" s="140" t="s">
        <v>65</v>
      </c>
      <c r="I72" s="140" t="s">
        <v>65</v>
      </c>
      <c r="J72" s="88" t="s">
        <v>203</v>
      </c>
    </row>
    <row r="73" spans="1:10">
      <c r="A73" s="20">
        <v>66</v>
      </c>
      <c r="B73" s="18" t="str">
        <f>PresensiIPS!D72</f>
        <v>3526012012030002</v>
      </c>
      <c r="C73" s="19" t="str">
        <f>PresensiIPS!G72</f>
        <v>WAHYU YUDISTIRA</v>
      </c>
      <c r="D73" s="140" t="s">
        <v>65</v>
      </c>
      <c r="E73" s="140" t="s">
        <v>65</v>
      </c>
      <c r="F73" s="140" t="s">
        <v>65</v>
      </c>
      <c r="G73" s="140" t="s">
        <v>65</v>
      </c>
      <c r="H73" s="140" t="s">
        <v>65</v>
      </c>
      <c r="I73" s="140" t="s">
        <v>65</v>
      </c>
      <c r="J73" s="88" t="s">
        <v>203</v>
      </c>
    </row>
    <row r="74" spans="1:10">
      <c r="A74" s="20">
        <v>67</v>
      </c>
      <c r="B74" s="18" t="str">
        <f>PresensiIPS!D73</f>
        <v>5371045606040006</v>
      </c>
      <c r="C74" s="19" t="str">
        <f>PresensiIPS!G73</f>
        <v>ADILA RAHMA SALISA</v>
      </c>
      <c r="D74" s="140" t="s">
        <v>65</v>
      </c>
      <c r="E74" s="140" t="s">
        <v>65</v>
      </c>
      <c r="F74" s="140" t="s">
        <v>65</v>
      </c>
      <c r="G74" s="140" t="s">
        <v>65</v>
      </c>
      <c r="H74" s="140" t="s">
        <v>65</v>
      </c>
      <c r="I74" s="140" t="s">
        <v>65</v>
      </c>
      <c r="J74" s="88" t="s">
        <v>203</v>
      </c>
    </row>
    <row r="75" spans="1:10">
      <c r="A75" s="20">
        <v>68</v>
      </c>
      <c r="B75" s="18" t="str">
        <f>PresensiIPS!D74</f>
        <v>3526011105030002</v>
      </c>
      <c r="C75" s="19" t="str">
        <f>PresensiIPS!G74</f>
        <v>AHMAD ZHARIF HABIBULLAH</v>
      </c>
      <c r="D75" s="140" t="s">
        <v>65</v>
      </c>
      <c r="E75" s="140" t="s">
        <v>65</v>
      </c>
      <c r="F75" s="140" t="s">
        <v>65</v>
      </c>
      <c r="G75" s="140" t="s">
        <v>65</v>
      </c>
      <c r="H75" s="140" t="s">
        <v>65</v>
      </c>
      <c r="I75" s="140" t="s">
        <v>65</v>
      </c>
      <c r="J75" s="88" t="s">
        <v>203</v>
      </c>
    </row>
    <row r="76" spans="1:10">
      <c r="A76" s="20">
        <v>69</v>
      </c>
      <c r="B76" s="18" t="str">
        <f>PresensiIPS!D75</f>
        <v>3526015906030002</v>
      </c>
      <c r="C76" s="19" t="str">
        <f>PresensiIPS!G75</f>
        <v>ANANDA NOVA JUNIAR</v>
      </c>
      <c r="D76" s="140" t="s">
        <v>65</v>
      </c>
      <c r="E76" s="140" t="s">
        <v>65</v>
      </c>
      <c r="F76" s="140" t="s">
        <v>65</v>
      </c>
      <c r="G76" s="140" t="s">
        <v>65</v>
      </c>
      <c r="H76" s="140" t="s">
        <v>65</v>
      </c>
      <c r="I76" s="140" t="s">
        <v>65</v>
      </c>
      <c r="J76" s="88" t="s">
        <v>203</v>
      </c>
    </row>
    <row r="77" spans="1:10">
      <c r="A77" s="20">
        <v>70</v>
      </c>
      <c r="B77" s="18" t="str">
        <f>PresensiIPS!D76</f>
        <v>3526010610030001</v>
      </c>
      <c r="C77" s="19" t="str">
        <f>PresensiIPS!G76</f>
        <v>ANDRES FARREL ARDAN</v>
      </c>
      <c r="D77" s="140" t="s">
        <v>65</v>
      </c>
      <c r="E77" s="140" t="s">
        <v>65</v>
      </c>
      <c r="F77" s="140" t="s">
        <v>65</v>
      </c>
      <c r="G77" s="140" t="s">
        <v>65</v>
      </c>
      <c r="H77" s="140" t="s">
        <v>65</v>
      </c>
      <c r="I77" s="140" t="s">
        <v>65</v>
      </c>
      <c r="J77" s="88" t="s">
        <v>203</v>
      </c>
    </row>
    <row r="78" spans="1:10">
      <c r="A78" s="20">
        <v>71</v>
      </c>
      <c r="B78" s="18" t="str">
        <f>PresensiIPS!D77</f>
        <v>3526017112030006</v>
      </c>
      <c r="C78" s="19" t="str">
        <f>PresensiIPS!G77</f>
        <v>DEWI ROSITA</v>
      </c>
      <c r="D78" s="140" t="s">
        <v>65</v>
      </c>
      <c r="E78" s="140" t="s">
        <v>65</v>
      </c>
      <c r="F78" s="140" t="s">
        <v>65</v>
      </c>
      <c r="G78" s="140" t="s">
        <v>65</v>
      </c>
      <c r="H78" s="140" t="s">
        <v>65</v>
      </c>
      <c r="I78" s="140" t="s">
        <v>65</v>
      </c>
      <c r="J78" s="88" t="s">
        <v>203</v>
      </c>
    </row>
    <row r="79" spans="1:10">
      <c r="A79" s="20">
        <v>72</v>
      </c>
      <c r="B79" s="18" t="str">
        <f>PresensiIPS!D78</f>
        <v>3526015808030007</v>
      </c>
      <c r="C79" s="19" t="str">
        <f>PresensiIPS!G78</f>
        <v>ERZA NASYWA SALSABILA</v>
      </c>
      <c r="D79" s="140" t="s">
        <v>65</v>
      </c>
      <c r="E79" s="140" t="s">
        <v>65</v>
      </c>
      <c r="F79" s="140" t="s">
        <v>65</v>
      </c>
      <c r="G79" s="140" t="s">
        <v>65</v>
      </c>
      <c r="H79" s="140" t="s">
        <v>65</v>
      </c>
      <c r="I79" s="140" t="s">
        <v>65</v>
      </c>
      <c r="J79" s="88" t="s">
        <v>203</v>
      </c>
    </row>
    <row r="80" spans="1:10">
      <c r="A80" s="20">
        <v>73</v>
      </c>
      <c r="B80" s="18" t="str">
        <f>PresensiIPS!D79</f>
        <v>3526010408030007</v>
      </c>
      <c r="C80" s="19" t="str">
        <f>PresensiIPS!G79</f>
        <v>FARCHAN HAMDANI</v>
      </c>
      <c r="D80" s="140" t="s">
        <v>65</v>
      </c>
      <c r="E80" s="140" t="s">
        <v>65</v>
      </c>
      <c r="F80" s="140" t="s">
        <v>65</v>
      </c>
      <c r="G80" s="140" t="s">
        <v>65</v>
      </c>
      <c r="H80" s="140" t="s">
        <v>65</v>
      </c>
      <c r="I80" s="140" t="s">
        <v>65</v>
      </c>
      <c r="J80" s="88" t="s">
        <v>203</v>
      </c>
    </row>
    <row r="81" spans="1:10">
      <c r="A81" s="20">
        <v>74</v>
      </c>
      <c r="B81" s="18" t="str">
        <f>PresensiIPS!D80</f>
        <v>3526032702040001</v>
      </c>
      <c r="C81" s="19" t="str">
        <f>PresensiIPS!G80</f>
        <v>FIRMAN RAHMAT HIDAYAT</v>
      </c>
      <c r="D81" s="140" t="s">
        <v>65</v>
      </c>
      <c r="E81" s="140" t="s">
        <v>65</v>
      </c>
      <c r="F81" s="140" t="s">
        <v>65</v>
      </c>
      <c r="G81" s="140" t="s">
        <v>65</v>
      </c>
      <c r="H81" s="140" t="s">
        <v>65</v>
      </c>
      <c r="I81" s="140" t="s">
        <v>65</v>
      </c>
      <c r="J81" s="88" t="s">
        <v>203</v>
      </c>
    </row>
    <row r="82" spans="1:10">
      <c r="A82" s="20">
        <v>75</v>
      </c>
      <c r="B82" s="18" t="str">
        <f>PresensiIPS!D81</f>
        <v>3526014110030005</v>
      </c>
      <c r="C82" s="19" t="str">
        <f>PresensiIPS!G81</f>
        <v>FRIZKA KINANTI AYYUZA</v>
      </c>
      <c r="D82" s="140" t="s">
        <v>65</v>
      </c>
      <c r="E82" s="140" t="s">
        <v>65</v>
      </c>
      <c r="F82" s="140" t="s">
        <v>65</v>
      </c>
      <c r="G82" s="140" t="s">
        <v>65</v>
      </c>
      <c r="H82" s="140" t="s">
        <v>65</v>
      </c>
      <c r="I82" s="140" t="s">
        <v>65</v>
      </c>
      <c r="J82" s="88" t="s">
        <v>203</v>
      </c>
    </row>
    <row r="83" spans="1:10">
      <c r="A83" s="20">
        <v>76</v>
      </c>
      <c r="B83" s="18" t="str">
        <f>PresensiIPS!D82</f>
        <v>3526010905030000</v>
      </c>
      <c r="C83" s="19" t="str">
        <f>PresensiIPS!G82</f>
        <v>HALIQ ALI RAHMODI</v>
      </c>
      <c r="D83" s="140" t="s">
        <v>65</v>
      </c>
      <c r="E83" s="140" t="s">
        <v>65</v>
      </c>
      <c r="F83" s="140" t="s">
        <v>65</v>
      </c>
      <c r="G83" s="140" t="s">
        <v>65</v>
      </c>
      <c r="H83" s="140" t="s">
        <v>65</v>
      </c>
      <c r="I83" s="140" t="s">
        <v>65</v>
      </c>
      <c r="J83" s="88" t="s">
        <v>203</v>
      </c>
    </row>
    <row r="84" spans="1:10">
      <c r="A84" s="20">
        <v>77</v>
      </c>
      <c r="B84" s="18" t="str">
        <f>PresensiIPS!D83</f>
        <v>3526014811030001</v>
      </c>
      <c r="C84" s="19" t="str">
        <f>PresensiIPS!G83</f>
        <v>IKA NOVIA RAHMAWATI</v>
      </c>
      <c r="D84" s="140" t="s">
        <v>65</v>
      </c>
      <c r="E84" s="140" t="s">
        <v>65</v>
      </c>
      <c r="F84" s="140" t="s">
        <v>65</v>
      </c>
      <c r="G84" s="140" t="s">
        <v>65</v>
      </c>
      <c r="H84" s="140" t="s">
        <v>65</v>
      </c>
      <c r="I84" s="140" t="s">
        <v>65</v>
      </c>
      <c r="J84" s="88" t="s">
        <v>203</v>
      </c>
    </row>
    <row r="85" spans="1:10">
      <c r="A85" s="20">
        <v>78</v>
      </c>
      <c r="B85" s="18" t="str">
        <f>PresensiIPS!D84</f>
        <v>3526015507040002</v>
      </c>
      <c r="C85" s="19" t="str">
        <f>PresensiIPS!G84</f>
        <v>IVON ROSYARIDHA JATMIKE</v>
      </c>
      <c r="D85" s="140" t="s">
        <v>65</v>
      </c>
      <c r="E85" s="140" t="s">
        <v>65</v>
      </c>
      <c r="F85" s="140" t="s">
        <v>65</v>
      </c>
      <c r="G85" s="140" t="s">
        <v>65</v>
      </c>
      <c r="H85" s="140" t="s">
        <v>65</v>
      </c>
      <c r="I85" s="140" t="s">
        <v>65</v>
      </c>
      <c r="J85" s="88" t="s">
        <v>203</v>
      </c>
    </row>
    <row r="86" spans="1:10">
      <c r="A86" s="20">
        <v>79</v>
      </c>
      <c r="B86" s="18" t="str">
        <f>PresensiIPS!D85</f>
        <v>3526010701040002</v>
      </c>
      <c r="C86" s="19" t="str">
        <f>PresensiIPS!G85</f>
        <v>KANDIYAS</v>
      </c>
      <c r="D86" s="140" t="s">
        <v>65</v>
      </c>
      <c r="E86" s="140" t="s">
        <v>65</v>
      </c>
      <c r="F86" s="140" t="s">
        <v>65</v>
      </c>
      <c r="G86" s="140" t="s">
        <v>65</v>
      </c>
      <c r="H86" s="140" t="s">
        <v>65</v>
      </c>
      <c r="I86" s="140" t="s">
        <v>65</v>
      </c>
      <c r="J86" s="88" t="s">
        <v>203</v>
      </c>
    </row>
    <row r="87" spans="1:10">
      <c r="A87" s="20">
        <v>80</v>
      </c>
      <c r="B87" s="18" t="str">
        <f>PresensiIPS!D86</f>
        <v>3526016409030002</v>
      </c>
      <c r="C87" s="19" t="str">
        <f>PresensiIPS!G86</f>
        <v>Lika Adelia</v>
      </c>
      <c r="D87" s="140" t="s">
        <v>65</v>
      </c>
      <c r="E87" s="140" t="s">
        <v>65</v>
      </c>
      <c r="F87" s="140" t="s">
        <v>65</v>
      </c>
      <c r="G87" s="140" t="s">
        <v>65</v>
      </c>
      <c r="H87" s="140" t="s">
        <v>65</v>
      </c>
      <c r="I87" s="140" t="s">
        <v>65</v>
      </c>
      <c r="J87" s="88" t="s">
        <v>203</v>
      </c>
    </row>
    <row r="88" spans="1:10">
      <c r="A88" s="20">
        <v>81</v>
      </c>
      <c r="B88" s="18" t="str">
        <f>PresensiIPS!D87</f>
        <v>3526060312010006</v>
      </c>
      <c r="C88" s="19" t="str">
        <f>PresensiIPS!G87</f>
        <v>M. ABDULLOH</v>
      </c>
      <c r="D88" s="140" t="s">
        <v>65</v>
      </c>
      <c r="E88" s="140" t="s">
        <v>65</v>
      </c>
      <c r="F88" s="140" t="s">
        <v>65</v>
      </c>
      <c r="G88" s="140" t="s">
        <v>65</v>
      </c>
      <c r="H88" s="140" t="s">
        <v>65</v>
      </c>
      <c r="I88" s="140" t="s">
        <v>65</v>
      </c>
      <c r="J88" s="88" t="s">
        <v>203</v>
      </c>
    </row>
    <row r="89" spans="1:10">
      <c r="A89" s="20">
        <v>82</v>
      </c>
      <c r="B89" s="18" t="str">
        <f>PresensiIPS!D88</f>
        <v>3526022901040002</v>
      </c>
      <c r="C89" s="19" t="str">
        <f>PresensiIPS!G88</f>
        <v>M.RISKY ADITYA</v>
      </c>
      <c r="D89" s="140" t="s">
        <v>65</v>
      </c>
      <c r="E89" s="140" t="s">
        <v>65</v>
      </c>
      <c r="F89" s="140" t="s">
        <v>65</v>
      </c>
      <c r="G89" s="140" t="s">
        <v>65</v>
      </c>
      <c r="H89" s="140" t="s">
        <v>65</v>
      </c>
      <c r="I89" s="140" t="s">
        <v>65</v>
      </c>
      <c r="J89" s="88" t="s">
        <v>203</v>
      </c>
    </row>
    <row r="90" spans="1:10">
      <c r="A90" s="20">
        <v>83</v>
      </c>
      <c r="B90" s="18" t="str">
        <f>PresensiIPS!D89</f>
        <v>3526015404040003</v>
      </c>
      <c r="C90" s="19" t="str">
        <f>PresensiIPS!G89</f>
        <v>MAULINDA HASANAH</v>
      </c>
      <c r="D90" s="140" t="s">
        <v>65</v>
      </c>
      <c r="E90" s="140" t="s">
        <v>65</v>
      </c>
      <c r="F90" s="140" t="s">
        <v>65</v>
      </c>
      <c r="G90" s="140" t="s">
        <v>65</v>
      </c>
      <c r="H90" s="140" t="s">
        <v>65</v>
      </c>
      <c r="I90" s="140" t="s">
        <v>65</v>
      </c>
      <c r="J90" s="88" t="s">
        <v>203</v>
      </c>
    </row>
    <row r="91" spans="1:10">
      <c r="A91" s="20">
        <v>84</v>
      </c>
      <c r="B91" s="18" t="str">
        <f>PresensiIPS!D90</f>
        <v>3526012004070041</v>
      </c>
      <c r="C91" s="19" t="str">
        <f>PresensiIPS!G90</f>
        <v>MUHAMMAD CHAIRIL ARIFIN</v>
      </c>
      <c r="D91" s="140" t="s">
        <v>65</v>
      </c>
      <c r="E91" s="140" t="s">
        <v>65</v>
      </c>
      <c r="F91" s="140" t="s">
        <v>65</v>
      </c>
      <c r="G91" s="140" t="s">
        <v>65</v>
      </c>
      <c r="H91" s="140" t="s">
        <v>65</v>
      </c>
      <c r="I91" s="140" t="s">
        <v>65</v>
      </c>
      <c r="J91" s="88" t="s">
        <v>203</v>
      </c>
    </row>
    <row r="92" spans="1:10">
      <c r="A92" s="20">
        <v>85</v>
      </c>
      <c r="B92" s="18" t="str">
        <f>PresensiIPS!D91</f>
        <v>3172020504040008</v>
      </c>
      <c r="C92" s="19" t="str">
        <f>PresensiIPS!G91</f>
        <v>MUHAMMAD SUBHAN HADI</v>
      </c>
      <c r="D92" s="140" t="s">
        <v>65</v>
      </c>
      <c r="E92" s="140" t="s">
        <v>65</v>
      </c>
      <c r="F92" s="140" t="s">
        <v>65</v>
      </c>
      <c r="G92" s="140" t="s">
        <v>65</v>
      </c>
      <c r="H92" s="140" t="s">
        <v>65</v>
      </c>
      <c r="I92" s="140" t="s">
        <v>65</v>
      </c>
      <c r="J92" s="88" t="s">
        <v>203</v>
      </c>
    </row>
    <row r="93" spans="1:10">
      <c r="A93" s="20">
        <v>86</v>
      </c>
      <c r="B93" s="18" t="str">
        <f>PresensiIPS!D92</f>
        <v>3526017108030002</v>
      </c>
      <c r="C93" s="19" t="str">
        <f>PresensiIPS!G92</f>
        <v>NAFIAH MAHARANI</v>
      </c>
      <c r="D93" s="140" t="s">
        <v>65</v>
      </c>
      <c r="E93" s="140" t="s">
        <v>65</v>
      </c>
      <c r="F93" s="140" t="s">
        <v>65</v>
      </c>
      <c r="G93" s="140" t="s">
        <v>65</v>
      </c>
      <c r="H93" s="140" t="s">
        <v>65</v>
      </c>
      <c r="I93" s="140" t="s">
        <v>65</v>
      </c>
      <c r="J93" s="88" t="s">
        <v>203</v>
      </c>
    </row>
    <row r="94" spans="1:10">
      <c r="A94" s="20">
        <v>87</v>
      </c>
      <c r="B94" s="18" t="str">
        <f>PresensiIPS!D93</f>
        <v>3526015504030002</v>
      </c>
      <c r="C94" s="19" t="str">
        <f>PresensiIPS!G93</f>
        <v>NURHAYATI</v>
      </c>
      <c r="D94" s="140" t="s">
        <v>65</v>
      </c>
      <c r="E94" s="140" t="s">
        <v>65</v>
      </c>
      <c r="F94" s="140" t="s">
        <v>65</v>
      </c>
      <c r="G94" s="140" t="s">
        <v>65</v>
      </c>
      <c r="H94" s="140" t="s">
        <v>65</v>
      </c>
      <c r="I94" s="140" t="s">
        <v>65</v>
      </c>
      <c r="J94" s="88" t="s">
        <v>203</v>
      </c>
    </row>
    <row r="95" spans="1:10">
      <c r="A95" s="20">
        <v>88</v>
      </c>
      <c r="B95" s="18" t="str">
        <f>PresensiIPS!D94</f>
        <v>3526016205030002</v>
      </c>
      <c r="C95" s="19" t="str">
        <f>PresensiIPS!G94</f>
        <v>NURIL FAHMA WIJAYA</v>
      </c>
      <c r="D95" s="140" t="s">
        <v>65</v>
      </c>
      <c r="E95" s="140" t="s">
        <v>65</v>
      </c>
      <c r="F95" s="140" t="s">
        <v>65</v>
      </c>
      <c r="G95" s="140" t="s">
        <v>65</v>
      </c>
      <c r="H95" s="140" t="s">
        <v>65</v>
      </c>
      <c r="I95" s="140" t="s">
        <v>65</v>
      </c>
      <c r="J95" s="88" t="s">
        <v>203</v>
      </c>
    </row>
    <row r="96" spans="1:10">
      <c r="A96" s="20">
        <v>89</v>
      </c>
      <c r="B96" s="18" t="str">
        <f>PresensiIPS!D95</f>
        <v>3526075811030002</v>
      </c>
      <c r="C96" s="19" t="str">
        <f>PresensiIPS!G95</f>
        <v>NURUL MAKKIYAH</v>
      </c>
      <c r="D96" s="140" t="s">
        <v>65</v>
      </c>
      <c r="E96" s="140" t="s">
        <v>65</v>
      </c>
      <c r="F96" s="140" t="s">
        <v>65</v>
      </c>
      <c r="G96" s="140" t="s">
        <v>65</v>
      </c>
      <c r="H96" s="140" t="s">
        <v>65</v>
      </c>
      <c r="I96" s="140" t="s">
        <v>65</v>
      </c>
      <c r="J96" s="88" t="s">
        <v>203</v>
      </c>
    </row>
    <row r="97" spans="1:10">
      <c r="A97" s="20">
        <v>90</v>
      </c>
      <c r="B97" s="18" t="str">
        <f>PresensiIPS!D96</f>
        <v>3526030601090003</v>
      </c>
      <c r="C97" s="19" t="str">
        <f>PresensiIPS!G96</f>
        <v>R. FAHRURROZI NUR ANSORI</v>
      </c>
      <c r="D97" s="140" t="s">
        <v>65</v>
      </c>
      <c r="E97" s="140" t="s">
        <v>65</v>
      </c>
      <c r="F97" s="140" t="s">
        <v>65</v>
      </c>
      <c r="G97" s="140" t="s">
        <v>65</v>
      </c>
      <c r="H97" s="140" t="s">
        <v>65</v>
      </c>
      <c r="I97" s="140" t="s">
        <v>65</v>
      </c>
      <c r="J97" s="88" t="s">
        <v>203</v>
      </c>
    </row>
    <row r="98" spans="1:10">
      <c r="A98" s="20">
        <v>91</v>
      </c>
      <c r="B98" s="18" t="str">
        <f>PresensiIPS!D97</f>
        <v>3526016201050001</v>
      </c>
      <c r="C98" s="19" t="str">
        <f>PresensiIPS!G97</f>
        <v>R.A. ANGGRAINI DWI PUSPITA</v>
      </c>
      <c r="D98" s="140" t="s">
        <v>65</v>
      </c>
      <c r="E98" s="140" t="s">
        <v>65</v>
      </c>
      <c r="F98" s="140" t="s">
        <v>65</v>
      </c>
      <c r="G98" s="140" t="s">
        <v>65</v>
      </c>
      <c r="H98" s="140" t="s">
        <v>65</v>
      </c>
      <c r="I98" s="140" t="s">
        <v>65</v>
      </c>
      <c r="J98" s="88" t="s">
        <v>203</v>
      </c>
    </row>
    <row r="99" spans="1:10">
      <c r="A99" s="20">
        <v>92</v>
      </c>
      <c r="B99" s="18" t="str">
        <f>PresensiIPS!D98</f>
        <v>3526012707010007</v>
      </c>
      <c r="C99" s="19" t="str">
        <f>PresensiIPS!G98</f>
        <v>REKY FIRDAUS</v>
      </c>
      <c r="D99" s="140" t="s">
        <v>65</v>
      </c>
      <c r="E99" s="140" t="s">
        <v>65</v>
      </c>
      <c r="F99" s="140" t="s">
        <v>65</v>
      </c>
      <c r="G99" s="140" t="s">
        <v>65</v>
      </c>
      <c r="H99" s="140" t="s">
        <v>65</v>
      </c>
      <c r="I99" s="140" t="s">
        <v>65</v>
      </c>
      <c r="J99" s="88" t="s">
        <v>203</v>
      </c>
    </row>
    <row r="100" spans="1:10">
      <c r="A100" s="20">
        <v>93</v>
      </c>
      <c r="B100" s="18" t="str">
        <f>PresensiIPS!D99</f>
        <v>3526011404040004</v>
      </c>
      <c r="C100" s="19" t="str">
        <f>PresensiIPS!G99</f>
        <v>REZA PAHLEVI DWI KUSUMA</v>
      </c>
      <c r="D100" s="140" t="s">
        <v>65</v>
      </c>
      <c r="E100" s="140" t="s">
        <v>65</v>
      </c>
      <c r="F100" s="140" t="s">
        <v>65</v>
      </c>
      <c r="G100" s="140" t="s">
        <v>65</v>
      </c>
      <c r="H100" s="140" t="s">
        <v>65</v>
      </c>
      <c r="I100" s="140" t="s">
        <v>65</v>
      </c>
      <c r="J100" s="88" t="s">
        <v>203</v>
      </c>
    </row>
    <row r="101" spans="1:10">
      <c r="A101" s="20">
        <v>94</v>
      </c>
      <c r="B101" s="18" t="str">
        <f>PresensiIPS!D100</f>
        <v>3526010807030004</v>
      </c>
      <c r="C101" s="19" t="str">
        <f>PresensiIPS!G100</f>
        <v>RIYANTO</v>
      </c>
      <c r="D101" s="140" t="s">
        <v>65</v>
      </c>
      <c r="E101" s="140" t="s">
        <v>65</v>
      </c>
      <c r="F101" s="140" t="s">
        <v>65</v>
      </c>
      <c r="G101" s="140" t="s">
        <v>65</v>
      </c>
      <c r="H101" s="140" t="s">
        <v>65</v>
      </c>
      <c r="I101" s="140" t="s">
        <v>65</v>
      </c>
      <c r="J101" s="88" t="s">
        <v>203</v>
      </c>
    </row>
    <row r="102" spans="1:10">
      <c r="A102" s="20">
        <v>95</v>
      </c>
      <c r="B102" s="18" t="str">
        <f>PresensiIPS!D101</f>
        <v>3526024704040002</v>
      </c>
      <c r="C102" s="19" t="str">
        <f>PresensiIPS!G101</f>
        <v>SARI APRILIA PUTRI</v>
      </c>
      <c r="D102" s="140" t="s">
        <v>65</v>
      </c>
      <c r="E102" s="140" t="s">
        <v>65</v>
      </c>
      <c r="F102" s="140" t="s">
        <v>65</v>
      </c>
      <c r="G102" s="140" t="s">
        <v>65</v>
      </c>
      <c r="H102" s="140" t="s">
        <v>65</v>
      </c>
      <c r="I102" s="140" t="s">
        <v>65</v>
      </c>
      <c r="J102" s="88" t="s">
        <v>203</v>
      </c>
    </row>
    <row r="103" spans="1:10">
      <c r="A103" s="20">
        <v>96</v>
      </c>
      <c r="B103" s="18" t="str">
        <f>PresensiIPS!D102</f>
        <v>3526015012030003</v>
      </c>
      <c r="C103" s="19" t="str">
        <f>PresensiIPS!G102</f>
        <v>SITI AMELIA MAHDIN</v>
      </c>
      <c r="D103" s="140" t="s">
        <v>65</v>
      </c>
      <c r="E103" s="140" t="s">
        <v>65</v>
      </c>
      <c r="F103" s="140" t="s">
        <v>65</v>
      </c>
      <c r="G103" s="140" t="s">
        <v>65</v>
      </c>
      <c r="H103" s="140" t="s">
        <v>65</v>
      </c>
      <c r="I103" s="140" t="s">
        <v>65</v>
      </c>
      <c r="J103" s="88" t="s">
        <v>203</v>
      </c>
    </row>
    <row r="104" spans="1:10">
      <c r="A104" s="20">
        <v>97</v>
      </c>
      <c r="B104" s="18" t="str">
        <f>PresensiIPS!D103</f>
        <v>3526034706030001</v>
      </c>
      <c r="C104" s="19" t="str">
        <f>PresensiIPS!G103</f>
        <v>SONIA ERYANTI IKA PUTRI SHOLIHIN</v>
      </c>
      <c r="D104" s="140" t="s">
        <v>65</v>
      </c>
      <c r="E104" s="140" t="s">
        <v>65</v>
      </c>
      <c r="F104" s="140" t="s">
        <v>65</v>
      </c>
      <c r="G104" s="140" t="s">
        <v>65</v>
      </c>
      <c r="H104" s="140" t="s">
        <v>65</v>
      </c>
      <c r="I104" s="140" t="s">
        <v>65</v>
      </c>
      <c r="J104" s="88" t="s">
        <v>203</v>
      </c>
    </row>
    <row r="105" spans="1:10">
      <c r="A105" s="20">
        <v>98</v>
      </c>
      <c r="B105" s="18" t="str">
        <f>PresensiIPS!D104</f>
        <v>3526012707030005</v>
      </c>
      <c r="C105" s="19" t="str">
        <f>PresensiIPS!G104</f>
        <v>SUMAR</v>
      </c>
      <c r="D105" s="140" t="s">
        <v>65</v>
      </c>
      <c r="E105" s="140" t="s">
        <v>65</v>
      </c>
      <c r="F105" s="140" t="s">
        <v>65</v>
      </c>
      <c r="G105" s="140" t="s">
        <v>65</v>
      </c>
      <c r="H105" s="140" t="s">
        <v>65</v>
      </c>
      <c r="I105" s="140" t="s">
        <v>65</v>
      </c>
      <c r="J105" s="88" t="s">
        <v>203</v>
      </c>
    </row>
    <row r="106" spans="1:10">
      <c r="A106" s="20">
        <v>99</v>
      </c>
      <c r="B106" s="18" t="str">
        <f>PresensiIPS!D105</f>
        <v>3526015002040003</v>
      </c>
      <c r="C106" s="19" t="str">
        <f>PresensiIPS!G105</f>
        <v>SYAFINA DWI ANGGRAINI</v>
      </c>
      <c r="D106" s="140" t="s">
        <v>65</v>
      </c>
      <c r="E106" s="140" t="s">
        <v>65</v>
      </c>
      <c r="F106" s="140" t="s">
        <v>65</v>
      </c>
      <c r="G106" s="140" t="s">
        <v>65</v>
      </c>
      <c r="H106" s="140" t="s">
        <v>65</v>
      </c>
      <c r="I106" s="140" t="s">
        <v>65</v>
      </c>
      <c r="J106" s="88" t="s">
        <v>203</v>
      </c>
    </row>
    <row r="107" spans="1:10">
      <c r="A107" s="20">
        <v>100</v>
      </c>
      <c r="B107" s="18" t="str">
        <f>PresensiIPS!D106</f>
        <v>3526010308030003</v>
      </c>
      <c r="C107" s="19" t="str">
        <f>PresensiIPS!G106</f>
        <v>ACHMAD MAULANA ABIM SYAHPUTRA</v>
      </c>
      <c r="D107" s="140" t="s">
        <v>65</v>
      </c>
      <c r="E107" s="140" t="s">
        <v>65</v>
      </c>
      <c r="F107" s="140" t="s">
        <v>65</v>
      </c>
      <c r="G107" s="140" t="s">
        <v>65</v>
      </c>
      <c r="H107" s="140" t="s">
        <v>65</v>
      </c>
      <c r="I107" s="140" t="s">
        <v>65</v>
      </c>
      <c r="J107" s="88" t="s">
        <v>203</v>
      </c>
    </row>
    <row r="108" spans="1:10">
      <c r="A108" s="20">
        <v>101</v>
      </c>
      <c r="B108" s="18" t="str">
        <f>PresensiIPS!D107</f>
        <v>3526032607030001</v>
      </c>
      <c r="C108" s="19" t="str">
        <f>PresensiIPS!G107</f>
        <v>ALEK JULIYANTO</v>
      </c>
      <c r="D108" s="140" t="s">
        <v>65</v>
      </c>
      <c r="E108" s="140" t="s">
        <v>65</v>
      </c>
      <c r="F108" s="140" t="s">
        <v>65</v>
      </c>
      <c r="G108" s="140" t="s">
        <v>65</v>
      </c>
      <c r="H108" s="140" t="s">
        <v>65</v>
      </c>
      <c r="I108" s="140" t="s">
        <v>65</v>
      </c>
      <c r="J108" s="88" t="s">
        <v>203</v>
      </c>
    </row>
    <row r="109" spans="1:10">
      <c r="A109" s="20">
        <v>102</v>
      </c>
      <c r="B109" s="18" t="str">
        <f>PresensiIPS!D108</f>
        <v>3526014203020004</v>
      </c>
      <c r="C109" s="19" t="str">
        <f>PresensiIPS!G108</f>
        <v>ANDINI CRISTINA SANTOSO</v>
      </c>
      <c r="D109" s="140" t="s">
        <v>65</v>
      </c>
      <c r="E109" s="140" t="s">
        <v>65</v>
      </c>
      <c r="F109" s="140" t="s">
        <v>65</v>
      </c>
      <c r="G109" s="140" t="s">
        <v>65</v>
      </c>
      <c r="H109" s="140" t="s">
        <v>65</v>
      </c>
      <c r="I109" s="140" t="s">
        <v>65</v>
      </c>
      <c r="J109" s="88" t="s">
        <v>203</v>
      </c>
    </row>
    <row r="110" spans="1:10">
      <c r="A110" s="20">
        <v>103</v>
      </c>
      <c r="B110" s="18" t="str">
        <f>PresensiIPS!D109</f>
        <v>3526010105040002</v>
      </c>
      <c r="C110" s="19" t="str">
        <f>PresensiIPS!G109</f>
        <v>Antoni Ahmad Nufal</v>
      </c>
      <c r="D110" s="140" t="s">
        <v>65</v>
      </c>
      <c r="E110" s="140" t="s">
        <v>65</v>
      </c>
      <c r="F110" s="140" t="s">
        <v>65</v>
      </c>
      <c r="G110" s="140" t="s">
        <v>65</v>
      </c>
      <c r="H110" s="140" t="s">
        <v>65</v>
      </c>
      <c r="I110" s="140" t="s">
        <v>65</v>
      </c>
      <c r="J110" s="88" t="s">
        <v>203</v>
      </c>
    </row>
    <row r="111" spans="1:10">
      <c r="A111" s="20">
        <v>104</v>
      </c>
      <c r="B111" s="18" t="str">
        <f>PresensiIPS!D110</f>
        <v>3526040512030003</v>
      </c>
      <c r="C111" s="19" t="str">
        <f>PresensiIPS!G110</f>
        <v>DANI SYSNANDA CAHYA PUTRA</v>
      </c>
      <c r="D111" s="140" t="s">
        <v>65</v>
      </c>
      <c r="E111" s="140" t="s">
        <v>65</v>
      </c>
      <c r="F111" s="140" t="s">
        <v>65</v>
      </c>
      <c r="G111" s="140" t="s">
        <v>65</v>
      </c>
      <c r="H111" s="140" t="s">
        <v>65</v>
      </c>
      <c r="I111" s="140" t="s">
        <v>65</v>
      </c>
      <c r="J111" s="88" t="s">
        <v>203</v>
      </c>
    </row>
    <row r="112" spans="1:10">
      <c r="A112" s="20">
        <v>105</v>
      </c>
      <c r="B112" s="18" t="str">
        <f>PresensiIPS!D111</f>
        <v>3526036103040001</v>
      </c>
      <c r="C112" s="19" t="str">
        <f>PresensiIPS!G111</f>
        <v>FAMELIA SHOFRIA</v>
      </c>
      <c r="D112" s="140" t="s">
        <v>65</v>
      </c>
      <c r="E112" s="140" t="s">
        <v>65</v>
      </c>
      <c r="F112" s="140" t="s">
        <v>65</v>
      </c>
      <c r="G112" s="140" t="s">
        <v>65</v>
      </c>
      <c r="H112" s="140" t="s">
        <v>65</v>
      </c>
      <c r="I112" s="140" t="s">
        <v>65</v>
      </c>
      <c r="J112" s="88" t="s">
        <v>203</v>
      </c>
    </row>
    <row r="113" spans="1:10">
      <c r="A113" s="20">
        <v>106</v>
      </c>
      <c r="B113" s="18" t="str">
        <f>PresensiIPS!D112</f>
        <v>3526032406030002</v>
      </c>
      <c r="C113" s="19" t="str">
        <f>PresensiIPS!G112</f>
        <v>FARIS MAULANA</v>
      </c>
      <c r="D113" s="140" t="s">
        <v>65</v>
      </c>
      <c r="E113" s="140" t="s">
        <v>65</v>
      </c>
      <c r="F113" s="140" t="s">
        <v>65</v>
      </c>
      <c r="G113" s="140" t="s">
        <v>65</v>
      </c>
      <c r="H113" s="140" t="s">
        <v>65</v>
      </c>
      <c r="I113" s="140" t="s">
        <v>65</v>
      </c>
      <c r="J113" s="88" t="s">
        <v>203</v>
      </c>
    </row>
    <row r="114" spans="1:10">
      <c r="A114" s="20">
        <v>107</v>
      </c>
      <c r="B114" s="18" t="str">
        <f>PresensiIPS!D113</f>
        <v>3526014212030003</v>
      </c>
      <c r="C114" s="19" t="str">
        <f>PresensiIPS!G113</f>
        <v>FITRI DESI ISNAIN</v>
      </c>
      <c r="D114" s="140" t="s">
        <v>65</v>
      </c>
      <c r="E114" s="140" t="s">
        <v>65</v>
      </c>
      <c r="F114" s="140" t="s">
        <v>65</v>
      </c>
      <c r="G114" s="140" t="s">
        <v>65</v>
      </c>
      <c r="H114" s="140" t="s">
        <v>65</v>
      </c>
      <c r="I114" s="140" t="s">
        <v>65</v>
      </c>
      <c r="J114" s="88" t="s">
        <v>203</v>
      </c>
    </row>
    <row r="115" spans="1:10">
      <c r="A115" s="20">
        <v>108</v>
      </c>
      <c r="B115" s="18" t="str">
        <f>PresensiIPS!D114</f>
        <v>3526010807030003</v>
      </c>
      <c r="C115" s="19" t="str">
        <f>PresensiIPS!G114</f>
        <v>HENDY NURIAN EFFENDI</v>
      </c>
      <c r="D115" s="140" t="s">
        <v>65</v>
      </c>
      <c r="E115" s="140" t="s">
        <v>65</v>
      </c>
      <c r="F115" s="140" t="s">
        <v>65</v>
      </c>
      <c r="G115" s="140" t="s">
        <v>65</v>
      </c>
      <c r="H115" s="140" t="s">
        <v>65</v>
      </c>
      <c r="I115" s="140" t="s">
        <v>65</v>
      </c>
      <c r="J115" s="88" t="s">
        <v>203</v>
      </c>
    </row>
    <row r="116" spans="1:10">
      <c r="A116" s="20">
        <v>109</v>
      </c>
      <c r="B116" s="18" t="str">
        <f>PresensiIPS!D115</f>
        <v>3526010609030002</v>
      </c>
      <c r="C116" s="19" t="str">
        <f>PresensiIPS!G115</f>
        <v>Iqbal Amrullah</v>
      </c>
      <c r="D116" s="140" t="s">
        <v>65</v>
      </c>
      <c r="E116" s="140" t="s">
        <v>65</v>
      </c>
      <c r="F116" s="140" t="s">
        <v>65</v>
      </c>
      <c r="G116" s="140" t="s">
        <v>65</v>
      </c>
      <c r="H116" s="140" t="s">
        <v>65</v>
      </c>
      <c r="I116" s="140" t="s">
        <v>65</v>
      </c>
      <c r="J116" s="88" t="s">
        <v>203</v>
      </c>
    </row>
    <row r="117" spans="1:10">
      <c r="A117" s="20">
        <v>110</v>
      </c>
      <c r="B117" s="18" t="str">
        <f>PresensiIPS!D116</f>
        <v>3526015010030001</v>
      </c>
      <c r="C117" s="19" t="str">
        <f>PresensiIPS!G116</f>
        <v>JUM'ANI FAROHAH</v>
      </c>
      <c r="D117" s="140" t="s">
        <v>65</v>
      </c>
      <c r="E117" s="140" t="s">
        <v>65</v>
      </c>
      <c r="F117" s="140" t="s">
        <v>65</v>
      </c>
      <c r="G117" s="140" t="s">
        <v>65</v>
      </c>
      <c r="H117" s="140" t="s">
        <v>65</v>
      </c>
      <c r="I117" s="140" t="s">
        <v>65</v>
      </c>
      <c r="J117" s="88" t="s">
        <v>203</v>
      </c>
    </row>
    <row r="118" spans="1:10">
      <c r="A118" s="20">
        <v>111</v>
      </c>
      <c r="B118" s="18" t="str">
        <f>PresensiIPS!D117</f>
        <v>3526012407030002</v>
      </c>
      <c r="C118" s="19" t="str">
        <f>PresensiIPS!G117</f>
        <v>M. INDRA GUNAWAN</v>
      </c>
      <c r="D118" s="140" t="s">
        <v>65</v>
      </c>
      <c r="E118" s="140" t="s">
        <v>65</v>
      </c>
      <c r="F118" s="140" t="s">
        <v>65</v>
      </c>
      <c r="G118" s="140" t="s">
        <v>65</v>
      </c>
      <c r="H118" s="140" t="s">
        <v>65</v>
      </c>
      <c r="I118" s="140" t="s">
        <v>65</v>
      </c>
      <c r="J118" s="88" t="s">
        <v>203</v>
      </c>
    </row>
    <row r="119" spans="1:10">
      <c r="A119" s="20">
        <v>112</v>
      </c>
      <c r="B119" s="18" t="str">
        <f>PresensiIPS!D118</f>
        <v>3526010106040004</v>
      </c>
      <c r="C119" s="19" t="str">
        <f>PresensiIPS!G118</f>
        <v>M. YUNIAR ABDIANTAMA</v>
      </c>
      <c r="D119" s="140" t="s">
        <v>65</v>
      </c>
      <c r="E119" s="140" t="s">
        <v>65</v>
      </c>
      <c r="F119" s="140" t="s">
        <v>65</v>
      </c>
      <c r="G119" s="140" t="s">
        <v>65</v>
      </c>
      <c r="H119" s="140" t="s">
        <v>65</v>
      </c>
      <c r="I119" s="140" t="s">
        <v>65</v>
      </c>
      <c r="J119" s="88" t="s">
        <v>203</v>
      </c>
    </row>
    <row r="120" spans="1:10">
      <c r="A120" s="20">
        <v>113</v>
      </c>
      <c r="B120" s="18" t="str">
        <f>PresensiIPS!D119</f>
        <v>3526011705040003</v>
      </c>
      <c r="C120" s="19" t="str">
        <f>PresensiIPS!G119</f>
        <v>MAULANA RIZKY ANDHIRA</v>
      </c>
      <c r="D120" s="140" t="s">
        <v>65</v>
      </c>
      <c r="E120" s="140" t="s">
        <v>65</v>
      </c>
      <c r="F120" s="140" t="s">
        <v>65</v>
      </c>
      <c r="G120" s="140" t="s">
        <v>65</v>
      </c>
      <c r="H120" s="140" t="s">
        <v>65</v>
      </c>
      <c r="I120" s="140" t="s">
        <v>65</v>
      </c>
      <c r="J120" s="88" t="s">
        <v>203</v>
      </c>
    </row>
    <row r="121" spans="1:10">
      <c r="A121" s="20">
        <v>114</v>
      </c>
      <c r="B121" s="18" t="str">
        <f>PresensiIPS!D120</f>
        <v>3526016704040004</v>
      </c>
      <c r="C121" s="19" t="str">
        <f>PresensiIPS!G120</f>
        <v>MAULIDYA APRILIANY</v>
      </c>
      <c r="D121" s="140" t="s">
        <v>65</v>
      </c>
      <c r="E121" s="140" t="s">
        <v>65</v>
      </c>
      <c r="F121" s="140" t="s">
        <v>65</v>
      </c>
      <c r="G121" s="140" t="s">
        <v>65</v>
      </c>
      <c r="H121" s="140" t="s">
        <v>65</v>
      </c>
      <c r="I121" s="140" t="s">
        <v>65</v>
      </c>
      <c r="J121" s="88" t="s">
        <v>203</v>
      </c>
    </row>
    <row r="122" spans="1:10">
      <c r="A122" s="20">
        <v>115</v>
      </c>
      <c r="B122" s="18" t="str">
        <f>PresensiIPS!D121</f>
        <v>3526015105030003</v>
      </c>
      <c r="C122" s="19" t="str">
        <f>PresensiIPS!G121</f>
        <v>MAULYDA DWY ANGRAYNY SUHERMAN</v>
      </c>
      <c r="D122" s="140" t="s">
        <v>65</v>
      </c>
      <c r="E122" s="140" t="s">
        <v>65</v>
      </c>
      <c r="F122" s="140" t="s">
        <v>65</v>
      </c>
      <c r="G122" s="140" t="s">
        <v>65</v>
      </c>
      <c r="H122" s="140" t="s">
        <v>65</v>
      </c>
      <c r="I122" s="140" t="s">
        <v>65</v>
      </c>
      <c r="J122" s="88" t="s">
        <v>203</v>
      </c>
    </row>
    <row r="123" spans="1:10">
      <c r="A123" s="20">
        <v>116</v>
      </c>
      <c r="B123" s="18" t="str">
        <f>PresensiIPS!D122</f>
        <v>3526010501040001</v>
      </c>
      <c r="C123" s="19" t="str">
        <f>PresensiIPS!G122</f>
        <v>MOH. PANJI MAGHRIBA</v>
      </c>
      <c r="D123" s="140" t="s">
        <v>65</v>
      </c>
      <c r="E123" s="140" t="s">
        <v>65</v>
      </c>
      <c r="F123" s="140" t="s">
        <v>65</v>
      </c>
      <c r="G123" s="140" t="s">
        <v>65</v>
      </c>
      <c r="H123" s="140" t="s">
        <v>65</v>
      </c>
      <c r="I123" s="140" t="s">
        <v>65</v>
      </c>
      <c r="J123" s="88" t="s">
        <v>203</v>
      </c>
    </row>
    <row r="124" spans="1:10">
      <c r="A124" s="20">
        <v>117</v>
      </c>
      <c r="B124" s="18" t="str">
        <f>PresensiIPS!D123</f>
        <v>3526012606070002</v>
      </c>
      <c r="C124" s="19" t="str">
        <f>PresensiIPS!G123</f>
        <v>MOHAMMAD ILHAM</v>
      </c>
      <c r="D124" s="140" t="s">
        <v>65</v>
      </c>
      <c r="E124" s="140" t="s">
        <v>65</v>
      </c>
      <c r="F124" s="140" t="s">
        <v>65</v>
      </c>
      <c r="G124" s="140" t="s">
        <v>65</v>
      </c>
      <c r="H124" s="140" t="s">
        <v>65</v>
      </c>
      <c r="I124" s="140" t="s">
        <v>65</v>
      </c>
      <c r="J124" s="88" t="s">
        <v>203</v>
      </c>
    </row>
    <row r="125" spans="1:10">
      <c r="A125" s="20">
        <v>118</v>
      </c>
      <c r="B125" s="18" t="str">
        <f>PresensiIPS!D124</f>
        <v>3526012401040001</v>
      </c>
      <c r="C125" s="19" t="str">
        <f>PresensiIPS!G124</f>
        <v>MUHAMMAD KANDIAS</v>
      </c>
      <c r="D125" s="140" t="s">
        <v>65</v>
      </c>
      <c r="E125" s="140" t="s">
        <v>65</v>
      </c>
      <c r="F125" s="140" t="s">
        <v>65</v>
      </c>
      <c r="G125" s="140" t="s">
        <v>65</v>
      </c>
      <c r="H125" s="140" t="s">
        <v>65</v>
      </c>
      <c r="I125" s="140" t="s">
        <v>65</v>
      </c>
      <c r="J125" s="88" t="s">
        <v>203</v>
      </c>
    </row>
    <row r="126" spans="1:10">
      <c r="A126" s="20">
        <v>119</v>
      </c>
      <c r="B126" s="18" t="str">
        <f>PresensiIPS!D125</f>
        <v>3526011612030002</v>
      </c>
      <c r="C126" s="19" t="str">
        <f>PresensiIPS!G125</f>
        <v>MUHAMMAD YUNUS FIRDAUS</v>
      </c>
      <c r="D126" s="140" t="s">
        <v>65</v>
      </c>
      <c r="E126" s="140" t="s">
        <v>65</v>
      </c>
      <c r="F126" s="140" t="s">
        <v>65</v>
      </c>
      <c r="G126" s="140" t="s">
        <v>65</v>
      </c>
      <c r="H126" s="140" t="s">
        <v>65</v>
      </c>
      <c r="I126" s="140" t="s">
        <v>65</v>
      </c>
      <c r="J126" s="88" t="s">
        <v>203</v>
      </c>
    </row>
    <row r="127" spans="1:10">
      <c r="A127" s="20">
        <v>120</v>
      </c>
      <c r="B127" s="18" t="str">
        <f>PresensiIPS!D126</f>
        <v>3526024911040000</v>
      </c>
      <c r="C127" s="19" t="str">
        <f>PresensiIPS!G126</f>
        <v>MUSEYRIYE TUDDINIH</v>
      </c>
      <c r="D127" s="140" t="s">
        <v>65</v>
      </c>
      <c r="E127" s="140" t="s">
        <v>65</v>
      </c>
      <c r="F127" s="140" t="s">
        <v>65</v>
      </c>
      <c r="G127" s="140" t="s">
        <v>65</v>
      </c>
      <c r="H127" s="140" t="s">
        <v>65</v>
      </c>
      <c r="I127" s="140" t="s">
        <v>65</v>
      </c>
      <c r="J127" s="88" t="s">
        <v>203</v>
      </c>
    </row>
    <row r="128" spans="1:10">
      <c r="A128" s="20">
        <v>121</v>
      </c>
      <c r="B128" s="18" t="str">
        <f>PresensiIPS!D127</f>
        <v>3526030107130016</v>
      </c>
      <c r="C128" s="19" t="str">
        <f>PresensiIPS!G127</f>
        <v>NOVANGGA TRI WICAKSONO SAPUTRA</v>
      </c>
      <c r="D128" s="140" t="s">
        <v>65</v>
      </c>
      <c r="E128" s="140" t="s">
        <v>65</v>
      </c>
      <c r="F128" s="140" t="s">
        <v>65</v>
      </c>
      <c r="G128" s="140" t="s">
        <v>65</v>
      </c>
      <c r="H128" s="140" t="s">
        <v>65</v>
      </c>
      <c r="I128" s="140" t="s">
        <v>65</v>
      </c>
      <c r="J128" s="88" t="s">
        <v>203</v>
      </c>
    </row>
    <row r="129" spans="1:12">
      <c r="A129" s="20">
        <v>122</v>
      </c>
      <c r="B129" s="18" t="str">
        <f>PresensiIPS!D128</f>
        <v>3526075205030004</v>
      </c>
      <c r="C129" s="19" t="str">
        <f>PresensiIPS!G128</f>
        <v>NURUL FIRDAUS</v>
      </c>
      <c r="D129" s="140" t="s">
        <v>65</v>
      </c>
      <c r="E129" s="140" t="s">
        <v>65</v>
      </c>
      <c r="F129" s="140" t="s">
        <v>65</v>
      </c>
      <c r="G129" s="140" t="s">
        <v>65</v>
      </c>
      <c r="H129" s="140" t="s">
        <v>65</v>
      </c>
      <c r="I129" s="140" t="s">
        <v>65</v>
      </c>
      <c r="J129" s="88" t="s">
        <v>203</v>
      </c>
    </row>
    <row r="130" spans="1:12">
      <c r="A130" s="20">
        <v>123</v>
      </c>
      <c r="B130" s="18" t="str">
        <f>PresensiIPS!D129</f>
        <v>3526064906040003</v>
      </c>
      <c r="C130" s="19" t="str">
        <f>PresensiIPS!G129</f>
        <v>PRAMUDITA KURNIASANI</v>
      </c>
      <c r="D130" s="140" t="s">
        <v>65</v>
      </c>
      <c r="E130" s="140" t="s">
        <v>65</v>
      </c>
      <c r="F130" s="140" t="s">
        <v>65</v>
      </c>
      <c r="G130" s="140" t="s">
        <v>65</v>
      </c>
      <c r="H130" s="140" t="s">
        <v>65</v>
      </c>
      <c r="I130" s="140" t="s">
        <v>65</v>
      </c>
      <c r="J130" s="88" t="s">
        <v>203</v>
      </c>
      <c r="L130" s="8" t="s">
        <v>196</v>
      </c>
    </row>
    <row r="131" spans="1:12">
      <c r="A131" s="20">
        <v>124</v>
      </c>
      <c r="B131" s="18" t="str">
        <f>PresensiIPS!D130</f>
        <v>3526015503040002</v>
      </c>
      <c r="C131" s="19" t="str">
        <f>PresensiIPS!G130</f>
        <v>R.A. HADIA ALIMA SYAHIRA</v>
      </c>
      <c r="D131" s="140" t="s">
        <v>65</v>
      </c>
      <c r="E131" s="140" t="s">
        <v>65</v>
      </c>
      <c r="F131" s="140" t="s">
        <v>65</v>
      </c>
      <c r="G131" s="140" t="s">
        <v>65</v>
      </c>
      <c r="H131" s="140" t="s">
        <v>65</v>
      </c>
      <c r="I131" s="140" t="s">
        <v>65</v>
      </c>
      <c r="J131" s="88" t="s">
        <v>203</v>
      </c>
    </row>
    <row r="132" spans="1:12">
      <c r="A132" s="20">
        <v>125</v>
      </c>
      <c r="B132" s="18" t="str">
        <f>PresensiIPS!D131</f>
        <v>3526011201040001</v>
      </c>
      <c r="C132" s="19" t="str">
        <f>PresensiIPS!G131</f>
        <v>RIAN FIRMANSYAH</v>
      </c>
      <c r="D132" s="140" t="s">
        <v>65</v>
      </c>
      <c r="E132" s="140" t="s">
        <v>65</v>
      </c>
      <c r="F132" s="140" t="s">
        <v>65</v>
      </c>
      <c r="G132" s="140" t="s">
        <v>65</v>
      </c>
      <c r="H132" s="140" t="s">
        <v>65</v>
      </c>
      <c r="I132" s="140" t="s">
        <v>65</v>
      </c>
      <c r="J132" s="88" t="s">
        <v>203</v>
      </c>
    </row>
    <row r="133" spans="1:12">
      <c r="A133" s="20">
        <v>126</v>
      </c>
      <c r="B133" s="18" t="str">
        <f>PresensiIPS!D132</f>
        <v>3526015108030008</v>
      </c>
      <c r="C133" s="19" t="str">
        <f>PresensiIPS!G132</f>
        <v>RINA AGUSTINA</v>
      </c>
      <c r="D133" s="140" t="s">
        <v>65</v>
      </c>
      <c r="E133" s="140" t="s">
        <v>65</v>
      </c>
      <c r="F133" s="140" t="s">
        <v>65</v>
      </c>
      <c r="G133" s="140" t="s">
        <v>65</v>
      </c>
      <c r="H133" s="140" t="s">
        <v>65</v>
      </c>
      <c r="I133" s="140" t="s">
        <v>65</v>
      </c>
      <c r="J133" s="88" t="s">
        <v>203</v>
      </c>
    </row>
    <row r="134" spans="1:12">
      <c r="A134" s="20">
        <v>127</v>
      </c>
      <c r="B134" s="18" t="str">
        <f>PresensiIPS!D133</f>
        <v>3526020312030002</v>
      </c>
      <c r="C134" s="19" t="str">
        <f>PresensiIPS!G133</f>
        <v>RIZKY FIRMANSYAH ADI PUTRA</v>
      </c>
      <c r="D134" s="140" t="s">
        <v>65</v>
      </c>
      <c r="E134" s="140" t="s">
        <v>65</v>
      </c>
      <c r="F134" s="140" t="s">
        <v>65</v>
      </c>
      <c r="G134" s="140" t="s">
        <v>65</v>
      </c>
      <c r="H134" s="140" t="s">
        <v>65</v>
      </c>
      <c r="I134" s="140" t="s">
        <v>65</v>
      </c>
      <c r="J134" s="88" t="s">
        <v>203</v>
      </c>
    </row>
    <row r="135" spans="1:12">
      <c r="A135" s="20">
        <v>128</v>
      </c>
      <c r="B135" s="18" t="str">
        <f>PresensiIPS!D134</f>
        <v>3578124509030003</v>
      </c>
      <c r="C135" s="19" t="str">
        <f>PresensiIPS!G134</f>
        <v>SITI NURFAIZAH</v>
      </c>
      <c r="D135" s="140" t="s">
        <v>65</v>
      </c>
      <c r="E135" s="140" t="s">
        <v>65</v>
      </c>
      <c r="F135" s="140" t="s">
        <v>65</v>
      </c>
      <c r="G135" s="140" t="s">
        <v>65</v>
      </c>
      <c r="H135" s="140" t="s">
        <v>65</v>
      </c>
      <c r="I135" s="140" t="s">
        <v>65</v>
      </c>
      <c r="J135" s="88" t="s">
        <v>203</v>
      </c>
    </row>
    <row r="136" spans="1:12">
      <c r="A136" s="20">
        <v>129</v>
      </c>
      <c r="B136" s="18" t="str">
        <f>PresensiIPS!D135</f>
        <v>3526035912030001</v>
      </c>
      <c r="C136" s="19" t="str">
        <f>PresensiIPS!G135</f>
        <v>SRI WAHYU NINGSIH</v>
      </c>
      <c r="D136" s="140" t="s">
        <v>65</v>
      </c>
      <c r="E136" s="140" t="s">
        <v>65</v>
      </c>
      <c r="F136" s="140" t="s">
        <v>65</v>
      </c>
      <c r="G136" s="140" t="s">
        <v>65</v>
      </c>
      <c r="H136" s="140" t="s">
        <v>65</v>
      </c>
      <c r="I136" s="140" t="s">
        <v>65</v>
      </c>
      <c r="J136" s="88" t="s">
        <v>203</v>
      </c>
    </row>
    <row r="137" spans="1:12">
      <c r="A137" s="20">
        <v>130</v>
      </c>
      <c r="B137" s="18" t="str">
        <f>PresensiIPS!D136</f>
        <v>3526032511030001</v>
      </c>
      <c r="C137" s="19" t="str">
        <f>PresensiIPS!G136</f>
        <v>SYAUQIE HABIBILLAH</v>
      </c>
      <c r="D137" s="140" t="s">
        <v>65</v>
      </c>
      <c r="E137" s="140" t="s">
        <v>65</v>
      </c>
      <c r="F137" s="140" t="s">
        <v>65</v>
      </c>
      <c r="G137" s="140" t="s">
        <v>65</v>
      </c>
      <c r="H137" s="140" t="s">
        <v>65</v>
      </c>
      <c r="I137" s="140" t="s">
        <v>65</v>
      </c>
      <c r="J137" s="88" t="s">
        <v>203</v>
      </c>
    </row>
    <row r="138" spans="1:12">
      <c r="A138" s="20">
        <v>131</v>
      </c>
      <c r="B138" s="18" t="str">
        <f>PresensiIPS!D137</f>
        <v>3526015701030002</v>
      </c>
      <c r="C138" s="19" t="str">
        <f>PresensiIPS!G137</f>
        <v>TRI WAHYU LESTARI</v>
      </c>
      <c r="D138" s="140" t="s">
        <v>65</v>
      </c>
      <c r="E138" s="140" t="s">
        <v>65</v>
      </c>
      <c r="F138" s="140" t="s">
        <v>65</v>
      </c>
      <c r="G138" s="140" t="s">
        <v>65</v>
      </c>
      <c r="H138" s="140" t="s">
        <v>65</v>
      </c>
      <c r="I138" s="140" t="s">
        <v>65</v>
      </c>
      <c r="J138" s="88" t="s">
        <v>203</v>
      </c>
    </row>
    <row r="139" spans="1:12">
      <c r="A139" s="20">
        <v>132</v>
      </c>
      <c r="B139" s="18" t="str">
        <f>PresensiIPS!D138</f>
        <v>3526011402030005</v>
      </c>
      <c r="C139" s="19" t="str">
        <f>PresensiIPS!G138</f>
        <v>UMAR FAHMI AKBAR</v>
      </c>
      <c r="D139" s="140" t="s">
        <v>65</v>
      </c>
      <c r="E139" s="140" t="s">
        <v>65</v>
      </c>
      <c r="F139" s="140" t="s">
        <v>65</v>
      </c>
      <c r="G139" s="140" t="s">
        <v>65</v>
      </c>
      <c r="H139" s="140" t="s">
        <v>65</v>
      </c>
      <c r="I139" s="140" t="s">
        <v>65</v>
      </c>
      <c r="J139" s="88" t="s">
        <v>203</v>
      </c>
    </row>
    <row r="140" spans="1:12">
      <c r="A140" s="20">
        <v>133</v>
      </c>
      <c r="B140" s="18" t="str">
        <f>PresensiIPS!D139</f>
        <v>3526185311030003</v>
      </c>
      <c r="C140" s="19" t="str">
        <f>PresensiIPS!G139</f>
        <v>WILDA AL ALUF</v>
      </c>
      <c r="D140" s="140" t="s">
        <v>65</v>
      </c>
      <c r="E140" s="140" t="s">
        <v>65</v>
      </c>
      <c r="F140" s="140" t="s">
        <v>65</v>
      </c>
      <c r="G140" s="140" t="s">
        <v>65</v>
      </c>
      <c r="H140" s="140" t="s">
        <v>65</v>
      </c>
      <c r="I140" s="140" t="s">
        <v>65</v>
      </c>
      <c r="J140" s="88" t="s">
        <v>203</v>
      </c>
    </row>
    <row r="141" spans="1:12">
      <c r="A141" s="20"/>
      <c r="B141" s="18"/>
      <c r="C141" s="19"/>
      <c r="D141" s="140"/>
      <c r="E141" s="140"/>
      <c r="F141" s="140"/>
      <c r="G141" s="140"/>
      <c r="H141" s="140"/>
      <c r="I141" s="140"/>
      <c r="J141" s="88"/>
    </row>
    <row r="142" spans="1:12">
      <c r="A142" s="20"/>
      <c r="B142" s="18"/>
      <c r="C142" s="19"/>
      <c r="D142" s="140"/>
      <c r="E142" s="140"/>
      <c r="F142" s="140"/>
      <c r="G142" s="140"/>
      <c r="H142" s="140"/>
      <c r="I142" s="140"/>
      <c r="J142" s="88"/>
    </row>
    <row r="143" spans="1:12">
      <c r="A143" s="20"/>
      <c r="B143" s="18"/>
      <c r="C143" s="19"/>
      <c r="D143" s="140"/>
      <c r="E143" s="140"/>
      <c r="F143" s="140"/>
      <c r="G143" s="140"/>
      <c r="H143" s="140"/>
      <c r="I143" s="140"/>
      <c r="J143" s="88"/>
    </row>
    <row r="144" spans="1:12">
      <c r="A144" s="20"/>
      <c r="B144" s="18"/>
      <c r="C144" s="19"/>
      <c r="D144" s="140"/>
      <c r="E144" s="140"/>
      <c r="F144" s="140"/>
      <c r="G144" s="140"/>
      <c r="H144" s="140"/>
      <c r="I144" s="140"/>
      <c r="J144" s="88"/>
    </row>
  </sheetData>
  <mergeCells count="7">
    <mergeCell ref="A1:J1"/>
    <mergeCell ref="A2:J2"/>
    <mergeCell ref="A3:J3"/>
    <mergeCell ref="A5:B5"/>
    <mergeCell ref="C5:C6"/>
    <mergeCell ref="D5:I5"/>
    <mergeCell ref="J5:J6"/>
  </mergeCells>
  <phoneticPr fontId="22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43"/>
  <sheetViews>
    <sheetView topLeftCell="A19" workbookViewId="0">
      <selection activeCell="F17" sqref="F17"/>
    </sheetView>
  </sheetViews>
  <sheetFormatPr defaultRowHeight="12.75"/>
  <cols>
    <col min="1" max="1" width="8.5703125" customWidth="1"/>
    <col min="2" max="2" width="5.140625" customWidth="1"/>
    <col min="3" max="3" width="19.7109375" customWidth="1"/>
    <col min="4" max="4" width="2" customWidth="1"/>
    <col min="5" max="5" width="24.85546875" customWidth="1"/>
    <col min="6" max="8" width="8.42578125" customWidth="1"/>
    <col min="9" max="9" width="12.5703125" hidden="1" customWidth="1"/>
    <col min="10" max="10" width="8.5703125" customWidth="1"/>
    <col min="11" max="11" width="0.7109375" customWidth="1"/>
  </cols>
  <sheetData>
    <row r="1" spans="1:13" ht="13.5" thickBot="1">
      <c r="A1" s="91">
        <v>152</v>
      </c>
      <c r="I1" t="s">
        <v>116</v>
      </c>
      <c r="J1" s="92" t="str">
        <f>VLOOKUP($A$1,PresensiMIPA!$A$7:$W$245,5)</f>
        <v>XII MIPA 5</v>
      </c>
    </row>
    <row r="2" spans="1:13" ht="10.5" customHeight="1" thickTop="1">
      <c r="A2" s="93"/>
      <c r="B2" s="94"/>
      <c r="C2" s="94"/>
      <c r="D2" s="94"/>
      <c r="E2" s="94"/>
      <c r="F2" s="94"/>
      <c r="G2" s="94"/>
      <c r="H2" s="94"/>
      <c r="I2" s="94"/>
      <c r="J2" s="95"/>
      <c r="L2" s="96"/>
    </row>
    <row r="3" spans="1:13" ht="15.75">
      <c r="A3" s="397" t="s">
        <v>117</v>
      </c>
      <c r="B3" s="398"/>
      <c r="C3" s="398"/>
      <c r="D3" s="398"/>
      <c r="E3" s="398"/>
      <c r="F3" s="398"/>
      <c r="G3" s="398"/>
      <c r="H3" s="398"/>
      <c r="I3" s="398"/>
      <c r="J3" s="399"/>
    </row>
    <row r="4" spans="1:13">
      <c r="A4" s="400" t="s">
        <v>148</v>
      </c>
      <c r="B4" s="401"/>
      <c r="C4" s="401"/>
      <c r="D4" s="401"/>
      <c r="E4" s="401"/>
      <c r="F4" s="401"/>
      <c r="G4" s="401"/>
      <c r="H4" s="401"/>
      <c r="I4" s="401"/>
      <c r="J4" s="402"/>
    </row>
    <row r="5" spans="1:13">
      <c r="A5" s="403" t="s">
        <v>118</v>
      </c>
      <c r="B5" s="404"/>
      <c r="C5" s="404"/>
      <c r="D5" s="404"/>
      <c r="E5" s="404"/>
      <c r="F5" s="404"/>
      <c r="G5" s="404"/>
      <c r="H5" s="404"/>
      <c r="I5" s="404"/>
      <c r="J5" s="405"/>
    </row>
    <row r="6" spans="1:13">
      <c r="A6" s="406" t="s">
        <v>239</v>
      </c>
      <c r="B6" s="404"/>
      <c r="C6" s="404"/>
      <c r="D6" s="404"/>
      <c r="E6" s="404"/>
      <c r="F6" s="404"/>
      <c r="G6" s="404"/>
      <c r="H6" s="404"/>
      <c r="I6" s="404"/>
      <c r="J6" s="405"/>
    </row>
    <row r="7" spans="1:13">
      <c r="A7" s="97"/>
      <c r="J7" s="98"/>
    </row>
    <row r="8" spans="1:13" ht="8.25" customHeight="1">
      <c r="A8" s="97"/>
      <c r="J8" s="98"/>
    </row>
    <row r="9" spans="1:13" s="69" customFormat="1" ht="15.95" customHeight="1">
      <c r="A9" s="99"/>
      <c r="B9" s="69" t="s">
        <v>119</v>
      </c>
      <c r="D9" s="100" t="s">
        <v>120</v>
      </c>
      <c r="E9" s="134" t="str">
        <f>VLOOKUP($A$1,PresensiMIPA!$A$7:$W$245,7)</f>
        <v>M. RIFAT CORY COSESI</v>
      </c>
      <c r="F9" s="101"/>
      <c r="G9" s="101"/>
      <c r="H9" s="101"/>
      <c r="J9" s="102"/>
    </row>
    <row r="10" spans="1:13" s="69" customFormat="1" ht="15.95" customHeight="1">
      <c r="A10" s="99"/>
      <c r="B10" s="69" t="s">
        <v>121</v>
      </c>
      <c r="D10" s="100" t="s">
        <v>120</v>
      </c>
      <c r="E10" s="134" t="str">
        <f>VLOOKUP($A$1,PresensiMIPA!$A$7:$W$245,11)</f>
        <v>BANGKALAN, 37891</v>
      </c>
      <c r="F10" s="101"/>
      <c r="G10" s="101"/>
      <c r="H10" s="101"/>
      <c r="J10" s="102"/>
    </row>
    <row r="11" spans="1:13" s="69" customFormat="1" ht="15.95" customHeight="1">
      <c r="A11" s="99"/>
      <c r="B11" s="69" t="s">
        <v>27</v>
      </c>
      <c r="D11" s="100" t="s">
        <v>120</v>
      </c>
      <c r="E11" s="135">
        <f>VLOOKUP($A$1,PresensiMIPA!$A$7:$W$245,2)</f>
        <v>12322</v>
      </c>
      <c r="J11" s="102"/>
    </row>
    <row r="12" spans="1:13" s="69" customFormat="1" ht="15.95" customHeight="1">
      <c r="A12" s="99"/>
      <c r="B12" s="69" t="s">
        <v>122</v>
      </c>
      <c r="D12" s="100" t="s">
        <v>120</v>
      </c>
      <c r="E12" s="135" t="str">
        <f>VLOOKUP($A$1,PresensiMIPA!$A$7:$W$245,3)</f>
        <v>0037185807</v>
      </c>
      <c r="J12" s="102"/>
    </row>
    <row r="13" spans="1:13" ht="8.25" customHeight="1">
      <c r="A13" s="97"/>
      <c r="D13" s="103"/>
      <c r="E13" s="104"/>
      <c r="J13" s="98"/>
    </row>
    <row r="14" spans="1:13" ht="12.75" customHeight="1">
      <c r="A14" s="97"/>
      <c r="J14" s="98"/>
    </row>
    <row r="15" spans="1:13" ht="47.25" customHeight="1">
      <c r="A15" s="97"/>
      <c r="B15" s="105" t="s">
        <v>123</v>
      </c>
      <c r="C15" s="396" t="s">
        <v>95</v>
      </c>
      <c r="D15" s="396"/>
      <c r="E15" s="396"/>
      <c r="F15" s="106" t="s">
        <v>124</v>
      </c>
      <c r="G15" s="106" t="s">
        <v>146</v>
      </c>
      <c r="H15" s="106" t="s">
        <v>136</v>
      </c>
      <c r="I15" s="106"/>
      <c r="J15" s="98"/>
      <c r="M15" s="136"/>
    </row>
    <row r="16" spans="1:13" ht="15.75" customHeight="1">
      <c r="A16" s="97"/>
      <c r="B16" s="107" t="s">
        <v>49</v>
      </c>
      <c r="C16" s="108" t="s">
        <v>125</v>
      </c>
      <c r="D16" s="109"/>
      <c r="E16" s="110"/>
      <c r="F16" s="133"/>
      <c r="G16" s="111"/>
      <c r="H16" s="111"/>
      <c r="I16" s="111"/>
      <c r="J16" s="98"/>
    </row>
    <row r="17" spans="1:10" ht="15.75" customHeight="1">
      <c r="A17" s="97"/>
      <c r="B17" s="118">
        <v>1</v>
      </c>
      <c r="C17" s="119" t="s">
        <v>142</v>
      </c>
      <c r="D17" s="120"/>
      <c r="E17" s="121"/>
      <c r="F17" s="138">
        <f>VLOOKUP($A$1,'Nilai USP'!$B$8:$T$246,4)</f>
        <v>94</v>
      </c>
      <c r="G17" s="141" t="s">
        <v>147</v>
      </c>
      <c r="H17" s="390" t="str">
        <f>VLOOKUP($A$1,'SIKAP IPA'!$A$8:$J$246,10)</f>
        <v>SB</v>
      </c>
      <c r="I17" s="112"/>
      <c r="J17" s="98"/>
    </row>
    <row r="18" spans="1:10" ht="15.75" customHeight="1">
      <c r="A18" s="97"/>
      <c r="B18" s="122">
        <v>2</v>
      </c>
      <c r="C18" s="123" t="s">
        <v>143</v>
      </c>
      <c r="D18" s="124"/>
      <c r="E18" s="125"/>
      <c r="F18" s="143">
        <f>VLOOKUP($A$1,'Nilai USP'!$B$8:$T$246,5)</f>
        <v>89.230769230769226</v>
      </c>
      <c r="G18" s="137" t="s">
        <v>147</v>
      </c>
      <c r="H18" s="391"/>
      <c r="I18" s="113"/>
      <c r="J18" s="98"/>
    </row>
    <row r="19" spans="1:10" ht="15.75" customHeight="1">
      <c r="A19" s="97"/>
      <c r="B19" s="122">
        <v>3</v>
      </c>
      <c r="C19" s="123" t="s">
        <v>126</v>
      </c>
      <c r="D19" s="124"/>
      <c r="E19" s="125"/>
      <c r="F19" s="143">
        <f>VLOOKUP($A$1,'Nilai USP'!$B$8:$T$246,6)</f>
        <v>86</v>
      </c>
      <c r="G19" s="137">
        <v>80</v>
      </c>
      <c r="H19" s="391"/>
      <c r="I19" s="113"/>
      <c r="J19" s="98"/>
    </row>
    <row r="20" spans="1:10" ht="15.75" customHeight="1">
      <c r="A20" s="97"/>
      <c r="B20" s="122">
        <v>4</v>
      </c>
      <c r="C20" s="126" t="s">
        <v>128</v>
      </c>
      <c r="D20" s="124"/>
      <c r="E20" s="125"/>
      <c r="F20" s="143">
        <f>VLOOKUP($A$1,'Nilai USP'!$B$8:$T$246,7)</f>
        <v>84</v>
      </c>
      <c r="G20" s="137">
        <v>95</v>
      </c>
      <c r="H20" s="391"/>
      <c r="I20" s="113"/>
      <c r="J20" s="98"/>
    </row>
    <row r="21" spans="1:10" ht="15.75" customHeight="1">
      <c r="A21" s="97"/>
      <c r="B21" s="122">
        <v>5</v>
      </c>
      <c r="C21" s="123" t="s">
        <v>144</v>
      </c>
      <c r="D21" s="124"/>
      <c r="E21" s="125"/>
      <c r="F21" s="143">
        <f>VLOOKUP($A$1,'Nilai USP'!$B$8:$T$246,8)</f>
        <v>83</v>
      </c>
      <c r="G21" s="137" t="s">
        <v>147</v>
      </c>
      <c r="H21" s="391"/>
      <c r="I21" s="113"/>
      <c r="J21" s="98"/>
    </row>
    <row r="22" spans="1:10" ht="15.75" customHeight="1">
      <c r="A22" s="97"/>
      <c r="B22" s="122">
        <v>6</v>
      </c>
      <c r="C22" s="126" t="s">
        <v>127</v>
      </c>
      <c r="D22" s="124"/>
      <c r="E22" s="125"/>
      <c r="F22" s="143">
        <f>VLOOKUP($A$1,'Nilai USP'!$B$8:$T$246,9)</f>
        <v>83</v>
      </c>
      <c r="G22" s="137">
        <v>72</v>
      </c>
      <c r="H22" s="391"/>
      <c r="I22" s="113"/>
      <c r="J22" s="98"/>
    </row>
    <row r="23" spans="1:10" ht="15.75" customHeight="1">
      <c r="A23" s="97"/>
      <c r="B23" s="122">
        <v>7</v>
      </c>
      <c r="C23" s="123" t="s">
        <v>133</v>
      </c>
      <c r="D23" s="124"/>
      <c r="E23" s="125"/>
      <c r="F23" s="143">
        <f>VLOOKUP($A$1,'Nilai USP'!$B$8:$T$246,10)</f>
        <v>93</v>
      </c>
      <c r="G23" s="137" t="s">
        <v>147</v>
      </c>
      <c r="H23" s="391"/>
      <c r="I23" s="113"/>
      <c r="J23" s="98"/>
    </row>
    <row r="24" spans="1:10" ht="15.75" customHeight="1">
      <c r="A24" s="97"/>
      <c r="B24" s="122">
        <v>8</v>
      </c>
      <c r="C24" s="123" t="s">
        <v>134</v>
      </c>
      <c r="D24" s="124"/>
      <c r="E24" s="125"/>
      <c r="F24" s="143">
        <f>VLOOKUP($A$1,'Nilai USP'!$B$8:$T$246,11)</f>
        <v>88</v>
      </c>
      <c r="G24" s="137" t="s">
        <v>147</v>
      </c>
      <c r="H24" s="391"/>
      <c r="I24" s="113"/>
      <c r="J24" s="98"/>
    </row>
    <row r="25" spans="1:10" ht="15.75" customHeight="1">
      <c r="A25" s="97"/>
      <c r="B25" s="122">
        <v>9</v>
      </c>
      <c r="C25" s="126" t="s">
        <v>145</v>
      </c>
      <c r="D25" s="124"/>
      <c r="E25" s="125"/>
      <c r="F25" s="143">
        <f>VLOOKUP($A$1,'Nilai USP'!$B$8:$T$246,12)</f>
        <v>90</v>
      </c>
      <c r="G25" s="137" t="s">
        <v>147</v>
      </c>
      <c r="H25" s="391"/>
      <c r="I25" s="113"/>
      <c r="J25" s="98"/>
    </row>
    <row r="26" spans="1:10" ht="15.75" customHeight="1">
      <c r="A26" s="97"/>
      <c r="B26" s="122">
        <v>10</v>
      </c>
      <c r="C26" s="126" t="s">
        <v>128</v>
      </c>
      <c r="D26" s="124"/>
      <c r="E26" s="125"/>
      <c r="F26" s="143">
        <f>VLOOKUP($A$1,'Nilai USP'!$B$8:$T$246,14)</f>
        <v>80</v>
      </c>
      <c r="G26" s="137" t="s">
        <v>147</v>
      </c>
      <c r="H26" s="391"/>
      <c r="I26" s="113"/>
      <c r="J26" s="98"/>
    </row>
    <row r="27" spans="1:10" ht="15.75" customHeight="1">
      <c r="A27" s="97"/>
      <c r="B27" s="122">
        <v>11</v>
      </c>
      <c r="C27" s="126" t="s">
        <v>131</v>
      </c>
      <c r="D27" s="124"/>
      <c r="E27" s="125"/>
      <c r="F27" s="143">
        <f>VLOOKUP($A$1,'Nilai USP'!$B$8:$T$246,15)</f>
        <v>70</v>
      </c>
      <c r="G27" s="137">
        <v>82.5</v>
      </c>
      <c r="H27" s="391"/>
      <c r="I27" s="113"/>
      <c r="J27" s="98"/>
    </row>
    <row r="28" spans="1:10" ht="15.75" customHeight="1">
      <c r="A28" s="97"/>
      <c r="B28" s="122">
        <v>12</v>
      </c>
      <c r="C28" s="126" t="s">
        <v>129</v>
      </c>
      <c r="D28" s="124"/>
      <c r="E28" s="125"/>
      <c r="F28" s="143">
        <f>VLOOKUP($A$1,'Nilai USP'!$B$8:$T$246,16)</f>
        <v>79</v>
      </c>
      <c r="G28" s="137">
        <v>65</v>
      </c>
      <c r="H28" s="391"/>
      <c r="I28" s="113"/>
      <c r="J28" s="98"/>
    </row>
    <row r="29" spans="1:10" ht="15.75" customHeight="1">
      <c r="A29" s="97"/>
      <c r="B29" s="122">
        <v>13</v>
      </c>
      <c r="C29" s="126" t="s">
        <v>130</v>
      </c>
      <c r="D29" s="127"/>
      <c r="E29" s="128"/>
      <c r="F29" s="143">
        <f>VLOOKUP($A$1,'Nilai USP'!$B$8:$T$246,17)</f>
        <v>75</v>
      </c>
      <c r="G29" s="137">
        <v>90</v>
      </c>
      <c r="H29" s="391"/>
      <c r="I29" s="113"/>
      <c r="J29" s="98"/>
    </row>
    <row r="30" spans="1:10" ht="15.75" customHeight="1">
      <c r="A30" s="97"/>
      <c r="B30" s="122">
        <v>14</v>
      </c>
      <c r="C30" s="130" t="s">
        <v>137</v>
      </c>
      <c r="D30" s="127"/>
      <c r="E30" s="128"/>
      <c r="F30" s="138">
        <f>VLOOKUP($A$1,'Nilai USP'!$B$8:$T$246,18)</f>
        <v>80</v>
      </c>
      <c r="G30" s="142" t="s">
        <v>147</v>
      </c>
      <c r="H30" s="392"/>
      <c r="I30" s="129"/>
      <c r="J30" s="98"/>
    </row>
    <row r="31" spans="1:10" ht="15.75" customHeight="1">
      <c r="A31" s="97"/>
      <c r="B31" s="393"/>
      <c r="C31" s="394"/>
      <c r="D31" s="394"/>
      <c r="E31" s="394"/>
      <c r="F31" s="394"/>
      <c r="G31" s="394"/>
      <c r="H31" s="395"/>
      <c r="I31" s="114"/>
      <c r="J31" s="98"/>
    </row>
    <row r="32" spans="1:10" ht="12.75" customHeight="1">
      <c r="A32" s="97"/>
      <c r="J32" s="98"/>
    </row>
    <row r="33" spans="1:10">
      <c r="A33" s="97"/>
      <c r="J33" s="98"/>
    </row>
    <row r="34" spans="1:10">
      <c r="A34" s="97"/>
      <c r="F34" t="s">
        <v>151</v>
      </c>
      <c r="J34" s="98"/>
    </row>
    <row r="35" spans="1:10">
      <c r="A35" s="97"/>
      <c r="F35" t="s">
        <v>2</v>
      </c>
      <c r="J35" s="98"/>
    </row>
    <row r="36" spans="1:10">
      <c r="A36" s="97"/>
      <c r="J36" s="98"/>
    </row>
    <row r="37" spans="1:10">
      <c r="A37" s="97"/>
      <c r="J37" s="98"/>
    </row>
    <row r="38" spans="1:10">
      <c r="A38" s="97"/>
      <c r="J38" s="98"/>
    </row>
    <row r="39" spans="1:10">
      <c r="A39" s="97"/>
      <c r="F39" s="115" t="s">
        <v>149</v>
      </c>
      <c r="G39" s="115"/>
      <c r="J39" s="98"/>
    </row>
    <row r="40" spans="1:10">
      <c r="A40" s="97"/>
      <c r="F40" t="s">
        <v>150</v>
      </c>
      <c r="J40" s="98"/>
    </row>
    <row r="41" spans="1:10">
      <c r="A41" s="97"/>
      <c r="J41" s="98"/>
    </row>
    <row r="42" spans="1:10" ht="8.25" customHeight="1" thickBot="1">
      <c r="A42" s="116"/>
      <c r="B42" s="2"/>
      <c r="C42" s="2"/>
      <c r="D42" s="2"/>
      <c r="E42" s="2"/>
      <c r="F42" s="2"/>
      <c r="G42" s="2"/>
      <c r="H42" s="2"/>
      <c r="I42" s="2"/>
      <c r="J42" s="117"/>
    </row>
    <row r="43" spans="1:10" ht="13.5" thickTop="1"/>
  </sheetData>
  <mergeCells count="7">
    <mergeCell ref="H17:H30"/>
    <mergeCell ref="B31:H31"/>
    <mergeCell ref="C15:E15"/>
    <mergeCell ref="A3:J3"/>
    <mergeCell ref="A4:J4"/>
    <mergeCell ref="A5:J5"/>
    <mergeCell ref="A6:J6"/>
  </mergeCells>
  <phoneticPr fontId="0" type="noConversion"/>
  <printOptions horizontalCentered="1"/>
  <pageMargins left="0.62992125984251968" right="0.55118110236220474" top="0.74803149606299213" bottom="0.74803149606299213" header="0.31496062992125984" footer="0.31496062992125984"/>
  <pageSetup paperSize="9" scale="9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43"/>
  <sheetViews>
    <sheetView topLeftCell="A16" workbookViewId="0">
      <selection activeCell="F39" sqref="F39"/>
    </sheetView>
  </sheetViews>
  <sheetFormatPr defaultRowHeight="12.75"/>
  <cols>
    <col min="1" max="1" width="8.5703125" customWidth="1"/>
    <col min="2" max="2" width="5.140625" customWidth="1"/>
    <col min="3" max="3" width="19.7109375" customWidth="1"/>
    <col min="4" max="4" width="2" customWidth="1"/>
    <col min="5" max="5" width="24.85546875" customWidth="1"/>
    <col min="6" max="8" width="8.42578125" customWidth="1"/>
    <col min="9" max="9" width="7.140625" hidden="1" customWidth="1"/>
    <col min="10" max="10" width="8.5703125" customWidth="1"/>
    <col min="11" max="11" width="0.7109375" customWidth="1"/>
  </cols>
  <sheetData>
    <row r="1" spans="1:13" ht="13.5" thickBot="1">
      <c r="A1" s="91">
        <v>24</v>
      </c>
      <c r="I1" t="s">
        <v>116</v>
      </c>
      <c r="J1" s="92" t="str">
        <f>VLOOKUP($A$1,PresensiIPS!$A$7:$M$115,5)</f>
        <v>XII IPS 1</v>
      </c>
    </row>
    <row r="2" spans="1:13" ht="10.5" customHeight="1" thickTop="1">
      <c r="A2" s="93"/>
      <c r="B2" s="94"/>
      <c r="C2" s="94"/>
      <c r="D2" s="94"/>
      <c r="E2" s="94"/>
      <c r="F2" s="94"/>
      <c r="G2" s="94"/>
      <c r="H2" s="94"/>
      <c r="I2" s="94"/>
      <c r="J2" s="95"/>
      <c r="L2" s="96"/>
    </row>
    <row r="3" spans="1:13" ht="15.75">
      <c r="A3" s="397" t="s">
        <v>117</v>
      </c>
      <c r="B3" s="398"/>
      <c r="C3" s="398"/>
      <c r="D3" s="398"/>
      <c r="E3" s="398"/>
      <c r="F3" s="398"/>
      <c r="G3" s="398"/>
      <c r="H3" s="398"/>
      <c r="I3" s="398"/>
      <c r="J3" s="399"/>
    </row>
    <row r="4" spans="1:13">
      <c r="A4" s="400" t="s">
        <v>148</v>
      </c>
      <c r="B4" s="401"/>
      <c r="C4" s="401"/>
      <c r="D4" s="401"/>
      <c r="E4" s="401"/>
      <c r="F4" s="401"/>
      <c r="G4" s="401"/>
      <c r="H4" s="401"/>
      <c r="I4" s="401"/>
      <c r="J4" s="402"/>
    </row>
    <row r="5" spans="1:13">
      <c r="A5" s="403" t="s">
        <v>138</v>
      </c>
      <c r="B5" s="404"/>
      <c r="C5" s="404"/>
      <c r="D5" s="404"/>
      <c r="E5" s="404"/>
      <c r="F5" s="404"/>
      <c r="G5" s="404"/>
      <c r="H5" s="404"/>
      <c r="I5" s="404"/>
      <c r="J5" s="405"/>
    </row>
    <row r="6" spans="1:13">
      <c r="A6" s="406" t="s">
        <v>239</v>
      </c>
      <c r="B6" s="404"/>
      <c r="C6" s="404"/>
      <c r="D6" s="404"/>
      <c r="E6" s="404"/>
      <c r="F6" s="404"/>
      <c r="G6" s="404"/>
      <c r="H6" s="404"/>
      <c r="I6" s="404"/>
      <c r="J6" s="405"/>
    </row>
    <row r="7" spans="1:13">
      <c r="A7" s="97"/>
      <c r="J7" s="98"/>
    </row>
    <row r="8" spans="1:13" ht="8.25" customHeight="1">
      <c r="A8" s="97"/>
      <c r="J8" s="98"/>
    </row>
    <row r="9" spans="1:13" s="69" customFormat="1" ht="15.95" customHeight="1">
      <c r="A9" s="99"/>
      <c r="B9" s="69" t="s">
        <v>119</v>
      </c>
      <c r="D9" s="100" t="s">
        <v>120</v>
      </c>
      <c r="E9" s="134" t="str">
        <f>VLOOKUP($A$1,PresensiIPS!$A$7:$M$115,7)</f>
        <v>PUTRA TARUNA RAHARJA</v>
      </c>
      <c r="F9" s="101"/>
      <c r="G9" s="101"/>
      <c r="H9" s="101"/>
      <c r="J9" s="102"/>
    </row>
    <row r="10" spans="1:13" s="69" customFormat="1" ht="15.95" customHeight="1">
      <c r="A10" s="99"/>
      <c r="B10" s="69" t="s">
        <v>121</v>
      </c>
      <c r="D10" s="100" t="s">
        <v>120</v>
      </c>
      <c r="E10" s="134" t="str">
        <f>VLOOKUP($A$1,PresensiIPS!$A$7:$M$115,11)</f>
        <v>Bangkalan, 23 Mei 2004</v>
      </c>
      <c r="F10" s="101"/>
      <c r="G10" s="101"/>
      <c r="H10" s="101"/>
      <c r="J10" s="102"/>
    </row>
    <row r="11" spans="1:13" s="69" customFormat="1" ht="15.95" customHeight="1">
      <c r="A11" s="99"/>
      <c r="B11" s="69" t="s">
        <v>27</v>
      </c>
      <c r="D11" s="100" t="s">
        <v>120</v>
      </c>
      <c r="E11" s="135">
        <f>VLOOKUP($A$1,PresensiIPS!$A$7:$M$115,2)</f>
        <v>12428</v>
      </c>
      <c r="J11" s="102"/>
    </row>
    <row r="12" spans="1:13" s="69" customFormat="1" ht="15.95" customHeight="1">
      <c r="A12" s="99"/>
      <c r="B12" s="69" t="s">
        <v>122</v>
      </c>
      <c r="D12" s="100" t="s">
        <v>120</v>
      </c>
      <c r="E12" s="135" t="str">
        <f>VLOOKUP($A$1,PresensiIPS!$A$7:$M$115,3)</f>
        <v>0043455562</v>
      </c>
      <c r="J12" s="102"/>
    </row>
    <row r="13" spans="1:13" ht="8.25" customHeight="1">
      <c r="A13" s="97"/>
      <c r="D13" s="103"/>
      <c r="E13" s="104"/>
      <c r="J13" s="98"/>
    </row>
    <row r="14" spans="1:13" ht="12.75" customHeight="1">
      <c r="A14" s="97"/>
      <c r="J14" s="98"/>
    </row>
    <row r="15" spans="1:13" ht="47.25" customHeight="1">
      <c r="A15" s="97"/>
      <c r="B15" s="105" t="s">
        <v>123</v>
      </c>
      <c r="C15" s="396" t="s">
        <v>95</v>
      </c>
      <c r="D15" s="396"/>
      <c r="E15" s="396"/>
      <c r="F15" s="106" t="s">
        <v>124</v>
      </c>
      <c r="G15" s="106" t="s">
        <v>146</v>
      </c>
      <c r="H15" s="106" t="s">
        <v>136</v>
      </c>
      <c r="I15" s="106"/>
      <c r="J15" s="98"/>
      <c r="M15" s="136"/>
    </row>
    <row r="16" spans="1:13" ht="15.75" customHeight="1">
      <c r="A16" s="97"/>
      <c r="B16" s="131"/>
      <c r="C16" s="132"/>
      <c r="D16" s="109"/>
      <c r="E16" s="110"/>
      <c r="F16" s="133"/>
      <c r="G16" s="111"/>
      <c r="H16" s="111"/>
      <c r="I16" s="111"/>
      <c r="J16" s="98"/>
    </row>
    <row r="17" spans="1:10" ht="15.75" customHeight="1">
      <c r="A17" s="97"/>
      <c r="B17" s="118">
        <v>1</v>
      </c>
      <c r="C17" s="119" t="s">
        <v>142</v>
      </c>
      <c r="D17" s="120"/>
      <c r="E17" s="121"/>
      <c r="F17" s="138">
        <f>VLOOKUP($A$1,'Nilai USP'!$B$265:$T$375,4)</f>
        <v>95</v>
      </c>
      <c r="G17" s="141" t="s">
        <v>147</v>
      </c>
      <c r="H17" s="390" t="str">
        <f>VLOOKUP($A$1,'SIKAP IPS'!$A$8:$J$116,10)</f>
        <v>SB</v>
      </c>
      <c r="I17" s="112"/>
      <c r="J17" s="98"/>
    </row>
    <row r="18" spans="1:10" ht="15.75" customHeight="1">
      <c r="A18" s="97"/>
      <c r="B18" s="122">
        <v>2</v>
      </c>
      <c r="C18" s="123" t="s">
        <v>143</v>
      </c>
      <c r="D18" s="124"/>
      <c r="E18" s="125"/>
      <c r="F18" s="143">
        <f>VLOOKUP($A$1,'Nilai USP'!$B$265:$T$375,5)</f>
        <v>86.92307692307692</v>
      </c>
      <c r="G18" s="137" t="s">
        <v>147</v>
      </c>
      <c r="H18" s="391"/>
      <c r="I18" s="113"/>
      <c r="J18" s="98"/>
    </row>
    <row r="19" spans="1:10" ht="15.75" customHeight="1">
      <c r="A19" s="97"/>
      <c r="B19" s="122">
        <v>3</v>
      </c>
      <c r="C19" s="123" t="s">
        <v>126</v>
      </c>
      <c r="D19" s="124"/>
      <c r="E19" s="125"/>
      <c r="F19" s="143">
        <f>VLOOKUP($A$1,'Nilai USP'!$B$265:$T$375,6)</f>
        <v>91</v>
      </c>
      <c r="G19" s="137">
        <v>64</v>
      </c>
      <c r="H19" s="391"/>
      <c r="I19" s="113"/>
      <c r="J19" s="98"/>
    </row>
    <row r="20" spans="1:10" ht="15.75" customHeight="1">
      <c r="A20" s="97"/>
      <c r="B20" s="122">
        <v>4</v>
      </c>
      <c r="C20" s="126" t="s">
        <v>128</v>
      </c>
      <c r="D20" s="124"/>
      <c r="E20" s="125"/>
      <c r="F20" s="143">
        <f>VLOOKUP($A$1,'Nilai USP'!$B$265:$T$375,7)</f>
        <v>84</v>
      </c>
      <c r="G20" s="137">
        <v>75</v>
      </c>
      <c r="H20" s="391"/>
      <c r="I20" s="113"/>
      <c r="J20" s="98"/>
    </row>
    <row r="21" spans="1:10" ht="15.75" customHeight="1">
      <c r="A21" s="97"/>
      <c r="B21" s="122">
        <v>5</v>
      </c>
      <c r="C21" s="123" t="s">
        <v>144</v>
      </c>
      <c r="D21" s="124"/>
      <c r="E21" s="125"/>
      <c r="F21" s="143">
        <f>VLOOKUP($A$1,'Nilai USP'!$B$265:$T$375,8)</f>
        <v>88</v>
      </c>
      <c r="G21" s="137" t="s">
        <v>147</v>
      </c>
      <c r="H21" s="391"/>
      <c r="I21" s="113"/>
      <c r="J21" s="98"/>
    </row>
    <row r="22" spans="1:10" ht="15.75" customHeight="1">
      <c r="A22" s="97"/>
      <c r="B22" s="122">
        <v>6</v>
      </c>
      <c r="C22" s="126" t="s">
        <v>127</v>
      </c>
      <c r="D22" s="124"/>
      <c r="E22" s="125"/>
      <c r="F22" s="143">
        <f>VLOOKUP($A$1,'Nilai USP'!$B$265:$T$375,9)</f>
        <v>97</v>
      </c>
      <c r="G22" s="137">
        <v>68</v>
      </c>
      <c r="H22" s="391"/>
      <c r="I22" s="113"/>
      <c r="J22" s="98"/>
    </row>
    <row r="23" spans="1:10" ht="15.75" customHeight="1">
      <c r="A23" s="97"/>
      <c r="B23" s="122">
        <v>7</v>
      </c>
      <c r="C23" s="123" t="s">
        <v>133</v>
      </c>
      <c r="D23" s="124"/>
      <c r="E23" s="125"/>
      <c r="F23" s="143">
        <f>VLOOKUP($A$1,'Nilai USP'!$B$265:$T$375,10)</f>
        <v>88</v>
      </c>
      <c r="G23" s="137" t="s">
        <v>147</v>
      </c>
      <c r="H23" s="391"/>
      <c r="I23" s="113"/>
      <c r="J23" s="98"/>
    </row>
    <row r="24" spans="1:10" ht="15.75" customHeight="1">
      <c r="A24" s="97"/>
      <c r="B24" s="122">
        <v>8</v>
      </c>
      <c r="C24" s="123" t="s">
        <v>134</v>
      </c>
      <c r="D24" s="124"/>
      <c r="E24" s="125"/>
      <c r="F24" s="143">
        <f>VLOOKUP($A$1,'Nilai USP'!$B$265:$T$375,11)</f>
        <v>93</v>
      </c>
      <c r="G24" s="137" t="s">
        <v>147</v>
      </c>
      <c r="H24" s="391"/>
      <c r="I24" s="113"/>
      <c r="J24" s="98"/>
    </row>
    <row r="25" spans="1:10" ht="15.75" customHeight="1">
      <c r="A25" s="97"/>
      <c r="B25" s="122">
        <v>9</v>
      </c>
      <c r="C25" s="126" t="s">
        <v>145</v>
      </c>
      <c r="D25" s="124"/>
      <c r="E25" s="125"/>
      <c r="F25" s="143">
        <f>VLOOKUP($A$1,'Nilai USP'!$B$265:$T$375,12)</f>
        <v>93</v>
      </c>
      <c r="G25" s="137" t="s">
        <v>147</v>
      </c>
      <c r="H25" s="391"/>
      <c r="I25" s="113"/>
      <c r="J25" s="98"/>
    </row>
    <row r="26" spans="1:10" ht="15.75" customHeight="1">
      <c r="A26" s="97"/>
      <c r="B26" s="122">
        <v>10</v>
      </c>
      <c r="C26" s="126" t="s">
        <v>139</v>
      </c>
      <c r="D26" s="124"/>
      <c r="E26" s="125"/>
      <c r="F26" s="143">
        <f>VLOOKUP($A$1,'Nilai USP'!$B$265:$T$375,14)</f>
        <v>95</v>
      </c>
      <c r="G26" s="137">
        <v>84</v>
      </c>
      <c r="H26" s="391"/>
      <c r="I26" s="113"/>
      <c r="J26" s="98"/>
    </row>
    <row r="27" spans="1:10" ht="15.75" customHeight="1">
      <c r="A27" s="97"/>
      <c r="B27" s="122">
        <v>11</v>
      </c>
      <c r="C27" s="126" t="s">
        <v>132</v>
      </c>
      <c r="D27" s="124"/>
      <c r="E27" s="125"/>
      <c r="F27" s="143">
        <f>VLOOKUP($A$1,'Nilai USP'!$B$265:$T$375,15)</f>
        <v>87</v>
      </c>
      <c r="G27" s="137" t="s">
        <v>147</v>
      </c>
      <c r="H27" s="391"/>
      <c r="I27" s="113"/>
      <c r="J27" s="98"/>
    </row>
    <row r="28" spans="1:10" ht="15.75" customHeight="1">
      <c r="A28" s="97"/>
      <c r="B28" s="122">
        <v>12</v>
      </c>
      <c r="C28" s="126" t="s">
        <v>141</v>
      </c>
      <c r="D28" s="124"/>
      <c r="E28" s="125"/>
      <c r="F28" s="143">
        <f>VLOOKUP($A$1,'Nilai USP'!$B$265:$T$375,16)</f>
        <v>86</v>
      </c>
      <c r="G28" s="137">
        <v>62</v>
      </c>
      <c r="H28" s="391"/>
      <c r="I28" s="113"/>
      <c r="J28" s="98"/>
    </row>
    <row r="29" spans="1:10" ht="15.75" customHeight="1">
      <c r="A29" s="97"/>
      <c r="B29" s="122">
        <v>13</v>
      </c>
      <c r="C29" s="126" t="s">
        <v>140</v>
      </c>
      <c r="D29" s="127"/>
      <c r="E29" s="128"/>
      <c r="F29" s="143">
        <f>VLOOKUP($A$1,'Nilai USP'!$B$265:$T$375,17)</f>
        <v>80</v>
      </c>
      <c r="G29" s="137">
        <v>72.5</v>
      </c>
      <c r="H29" s="391"/>
      <c r="I29" s="113"/>
      <c r="J29" s="98"/>
    </row>
    <row r="30" spans="1:10" ht="15.75" customHeight="1">
      <c r="A30" s="97"/>
      <c r="B30" s="122">
        <v>14</v>
      </c>
      <c r="C30" s="130" t="s">
        <v>242</v>
      </c>
      <c r="D30" s="127"/>
      <c r="E30" s="128"/>
      <c r="F30" s="138">
        <f>VLOOKUP($A$1,'Nilai USP'!$B$265:$T$375,18)</f>
        <v>88</v>
      </c>
      <c r="G30" s="142" t="s">
        <v>147</v>
      </c>
      <c r="H30" s="392"/>
      <c r="I30" s="129"/>
      <c r="J30" s="98"/>
    </row>
    <row r="31" spans="1:10" ht="15.75" customHeight="1">
      <c r="A31" s="97"/>
      <c r="B31" s="393"/>
      <c r="C31" s="394"/>
      <c r="D31" s="394"/>
      <c r="E31" s="394"/>
      <c r="F31" s="394"/>
      <c r="G31" s="394"/>
      <c r="H31" s="395"/>
      <c r="I31" s="114"/>
      <c r="J31" s="98"/>
    </row>
    <row r="32" spans="1:10" ht="12.75" customHeight="1">
      <c r="A32" s="97"/>
      <c r="J32" s="98"/>
    </row>
    <row r="33" spans="1:10">
      <c r="A33" s="97"/>
      <c r="J33" s="98"/>
    </row>
    <row r="34" spans="1:10">
      <c r="A34" s="97"/>
      <c r="F34" t="s">
        <v>151</v>
      </c>
      <c r="J34" s="98"/>
    </row>
    <row r="35" spans="1:10">
      <c r="A35" s="97"/>
      <c r="F35" t="s">
        <v>135</v>
      </c>
      <c r="J35" s="98"/>
    </row>
    <row r="36" spans="1:10">
      <c r="A36" s="97"/>
      <c r="J36" s="98"/>
    </row>
    <row r="37" spans="1:10">
      <c r="A37" s="97"/>
      <c r="J37" s="98"/>
    </row>
    <row r="38" spans="1:10">
      <c r="A38" s="97"/>
      <c r="J38" s="98"/>
    </row>
    <row r="39" spans="1:10">
      <c r="A39" s="97"/>
      <c r="F39" s="115" t="s">
        <v>149</v>
      </c>
      <c r="G39" s="115"/>
      <c r="J39" s="98"/>
    </row>
    <row r="40" spans="1:10">
      <c r="A40" s="97"/>
      <c r="F40" t="s">
        <v>150</v>
      </c>
      <c r="J40" s="98"/>
    </row>
    <row r="41" spans="1:10">
      <c r="A41" s="97"/>
      <c r="J41" s="98"/>
    </row>
    <row r="42" spans="1:10" ht="8.25" customHeight="1" thickBot="1">
      <c r="A42" s="116"/>
      <c r="B42" s="2"/>
      <c r="C42" s="2"/>
      <c r="D42" s="2"/>
      <c r="E42" s="2"/>
      <c r="F42" s="2"/>
      <c r="G42" s="2"/>
      <c r="H42" s="2"/>
      <c r="I42" s="2"/>
      <c r="J42" s="117"/>
    </row>
    <row r="43" spans="1:10" ht="13.5" thickTop="1"/>
  </sheetData>
  <mergeCells count="7">
    <mergeCell ref="C15:E15"/>
    <mergeCell ref="B31:H31"/>
    <mergeCell ref="A3:J3"/>
    <mergeCell ref="A4:J4"/>
    <mergeCell ref="A5:J5"/>
    <mergeCell ref="A6:J6"/>
    <mergeCell ref="H17:H30"/>
  </mergeCells>
  <phoneticPr fontId="0" type="noConversion"/>
  <printOptions horizontalCentered="1"/>
  <pageMargins left="0.47244094488188981" right="0.27559055118110237" top="0.74803149606299213" bottom="0.74803149606299213" header="0.31496062992125984" footer="0.31496062992125984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8:N58"/>
  <sheetViews>
    <sheetView view="pageBreakPreview" zoomScale="60" workbookViewId="0">
      <selection activeCell="J18" sqref="J18"/>
    </sheetView>
  </sheetViews>
  <sheetFormatPr defaultRowHeight="12.75"/>
  <cols>
    <col min="1" max="1" width="0.42578125" customWidth="1"/>
    <col min="2" max="2" width="9.140625" customWidth="1"/>
    <col min="4" max="4" width="16.140625" customWidth="1"/>
    <col min="5" max="5" width="2" customWidth="1"/>
    <col min="6" max="6" width="6.28515625" customWidth="1"/>
    <col min="7" max="7" width="4" customWidth="1"/>
    <col min="8" max="8" width="19.85546875" customWidth="1"/>
    <col min="9" max="9" width="8.7109375" customWidth="1"/>
    <col min="10" max="10" width="8.85546875" customWidth="1"/>
    <col min="11" max="11" width="11.7109375" customWidth="1"/>
    <col min="12" max="12" width="1" customWidth="1"/>
  </cols>
  <sheetData>
    <row r="8" spans="2:13" ht="13.5" thickBot="1">
      <c r="B8" s="91">
        <v>243</v>
      </c>
      <c r="K8" s="157"/>
    </row>
    <row r="9" spans="2:13" ht="13.5" thickTop="1">
      <c r="B9" s="158"/>
      <c r="C9" s="159"/>
      <c r="D9" s="159"/>
      <c r="E9" s="159"/>
      <c r="F9" s="159"/>
      <c r="G9" s="159"/>
      <c r="H9" s="159"/>
      <c r="I9" s="159"/>
      <c r="J9" s="159"/>
      <c r="K9" s="160"/>
      <c r="M9" s="96"/>
    </row>
    <row r="10" spans="2:13" ht="18">
      <c r="B10" s="411" t="s">
        <v>162</v>
      </c>
      <c r="C10" s="412"/>
      <c r="D10" s="412"/>
      <c r="E10" s="412"/>
      <c r="F10" s="412"/>
      <c r="G10" s="412"/>
      <c r="H10" s="412"/>
      <c r="I10" s="412"/>
      <c r="J10" s="412"/>
      <c r="K10" s="413"/>
      <c r="M10" s="96"/>
    </row>
    <row r="11" spans="2:13">
      <c r="B11" s="161"/>
      <c r="C11" s="162"/>
      <c r="D11" s="163" t="s">
        <v>70</v>
      </c>
      <c r="E11" s="227" t="s">
        <v>120</v>
      </c>
      <c r="F11" s="157"/>
      <c r="G11" s="157"/>
      <c r="H11" s="134"/>
      <c r="I11" s="162"/>
      <c r="J11" s="162"/>
      <c r="K11" s="164"/>
      <c r="M11" s="96"/>
    </row>
    <row r="12" spans="2:13">
      <c r="B12" s="165"/>
      <c r="C12" s="1"/>
      <c r="D12" s="1"/>
      <c r="E12" s="1"/>
      <c r="F12" s="1"/>
      <c r="G12" s="1"/>
      <c r="H12" s="177"/>
      <c r="I12" s="1"/>
      <c r="J12" s="1"/>
      <c r="K12" s="166"/>
      <c r="M12" s="96"/>
    </row>
    <row r="13" spans="2:13">
      <c r="B13" s="167"/>
      <c r="C13" s="410" t="s">
        <v>163</v>
      </c>
      <c r="D13" s="410"/>
      <c r="E13" s="410"/>
      <c r="F13" s="410"/>
      <c r="G13" s="410"/>
      <c r="H13" s="410"/>
      <c r="I13" s="410"/>
      <c r="J13" s="410"/>
      <c r="K13" s="168"/>
    </row>
    <row r="14" spans="2:13">
      <c r="B14" s="165"/>
      <c r="C14" s="1"/>
      <c r="D14" s="1"/>
      <c r="E14" s="1"/>
      <c r="F14" s="1"/>
      <c r="G14" s="1"/>
      <c r="H14" s="1"/>
      <c r="I14" s="1"/>
      <c r="J14" s="1"/>
      <c r="K14" s="166"/>
    </row>
    <row r="15" spans="2:13" s="69" customFormat="1" ht="15.75">
      <c r="B15" s="169"/>
      <c r="C15" s="170" t="s">
        <v>119</v>
      </c>
      <c r="D15" s="170"/>
      <c r="E15" s="171" t="s">
        <v>120</v>
      </c>
      <c r="F15" s="172" t="str">
        <f>VLOOKUP($B$8,PresensiMIPA!$A$7:$V$277,7)</f>
        <v>DHAFAA HUBILLAH</v>
      </c>
      <c r="G15" s="172"/>
      <c r="H15" s="172"/>
      <c r="I15" s="173"/>
      <c r="J15" s="173"/>
      <c r="K15" s="174"/>
    </row>
    <row r="16" spans="2:13" s="69" customFormat="1">
      <c r="B16" s="169"/>
      <c r="C16" s="170" t="s">
        <v>164</v>
      </c>
      <c r="D16" s="170"/>
      <c r="E16" s="171" t="s">
        <v>120</v>
      </c>
      <c r="F16" s="134" t="str">
        <f>VLOOKUP($B$8,PresensiMIPA!$A$7:$V$277,11)</f>
        <v>BANYUWANGI, 38212</v>
      </c>
      <c r="G16" s="134"/>
      <c r="H16" s="134"/>
      <c r="I16" s="173"/>
      <c r="J16" s="173"/>
      <c r="K16" s="174"/>
    </row>
    <row r="17" spans="2:14" s="69" customFormat="1">
      <c r="B17" s="169"/>
      <c r="C17" s="170" t="s">
        <v>165</v>
      </c>
      <c r="D17" s="170"/>
      <c r="E17" s="171" t="s">
        <v>120</v>
      </c>
      <c r="F17" s="134">
        <f>VLOOKUP($B$8,PresensiMIPA!$A$7:$V$277,2)</f>
        <v>12204</v>
      </c>
      <c r="G17" s="134"/>
      <c r="H17" s="134"/>
      <c r="I17" s="170"/>
      <c r="J17" s="170"/>
      <c r="K17" s="174"/>
    </row>
    <row r="18" spans="2:14" s="69" customFormat="1">
      <c r="B18" s="169"/>
      <c r="C18" s="170" t="s">
        <v>122</v>
      </c>
      <c r="D18" s="170"/>
      <c r="E18" s="171" t="s">
        <v>120</v>
      </c>
      <c r="F18" s="134" t="str">
        <f>VLOOKUP($B$8,PresensiMIPA!$A$7:$V$277,3)</f>
        <v>0043436592</v>
      </c>
      <c r="G18" s="134"/>
      <c r="H18" s="134"/>
      <c r="I18" s="170"/>
      <c r="J18" s="170"/>
      <c r="K18" s="174"/>
    </row>
    <row r="19" spans="2:14" s="69" customFormat="1">
      <c r="B19" s="169"/>
      <c r="C19" s="176" t="s">
        <v>166</v>
      </c>
      <c r="D19" s="170"/>
      <c r="E19" s="171" t="s">
        <v>120</v>
      </c>
      <c r="F19" s="226" t="s">
        <v>180</v>
      </c>
      <c r="G19" s="175"/>
      <c r="H19" s="135"/>
      <c r="I19" s="170"/>
      <c r="J19" s="170"/>
      <c r="K19" s="174"/>
    </row>
    <row r="20" spans="2:14" s="69" customFormat="1">
      <c r="B20" s="169"/>
      <c r="C20" s="176" t="s">
        <v>167</v>
      </c>
      <c r="D20" s="170"/>
      <c r="E20" s="171" t="s">
        <v>120</v>
      </c>
      <c r="F20" s="226" t="s">
        <v>181</v>
      </c>
      <c r="G20" s="175"/>
      <c r="H20" s="135"/>
      <c r="I20" s="170"/>
      <c r="J20" s="170"/>
      <c r="K20" s="174"/>
    </row>
    <row r="21" spans="2:14">
      <c r="B21" s="165"/>
      <c r="C21" s="1"/>
      <c r="D21" s="1"/>
      <c r="E21" s="177"/>
      <c r="F21" s="178"/>
      <c r="G21" s="178"/>
      <c r="H21" s="178"/>
      <c r="I21" s="1"/>
      <c r="J21" s="1"/>
      <c r="K21" s="166"/>
    </row>
    <row r="22" spans="2:14">
      <c r="B22" s="165"/>
      <c r="C22" s="176" t="s">
        <v>168</v>
      </c>
      <c r="D22" s="1"/>
      <c r="E22" s="177"/>
      <c r="F22" s="178"/>
      <c r="G22" s="178"/>
      <c r="H22" s="178"/>
      <c r="I22" s="1"/>
      <c r="J22" s="1"/>
      <c r="K22" s="166"/>
    </row>
    <row r="23" spans="2:14">
      <c r="B23" s="165"/>
      <c r="C23" s="1"/>
      <c r="D23" s="1"/>
      <c r="E23" s="1"/>
      <c r="F23" s="1"/>
      <c r="G23" s="1"/>
      <c r="H23" s="1"/>
      <c r="I23" s="1"/>
      <c r="J23" s="1"/>
      <c r="K23" s="166"/>
    </row>
    <row r="24" spans="2:14" ht="51">
      <c r="B24" s="165"/>
      <c r="C24" s="179" t="s">
        <v>123</v>
      </c>
      <c r="D24" s="414" t="s">
        <v>169</v>
      </c>
      <c r="E24" s="415"/>
      <c r="F24" s="415"/>
      <c r="G24" s="415"/>
      <c r="H24" s="416"/>
      <c r="I24" s="180" t="s">
        <v>170</v>
      </c>
      <c r="J24" s="180" t="s">
        <v>124</v>
      </c>
      <c r="K24" s="166"/>
      <c r="N24" s="136"/>
    </row>
    <row r="25" spans="2:14" s="4" customFormat="1" ht="14.25">
      <c r="B25" s="181"/>
      <c r="C25" s="407" t="s">
        <v>171</v>
      </c>
      <c r="D25" s="408"/>
      <c r="E25" s="408"/>
      <c r="F25" s="408"/>
      <c r="G25" s="211"/>
      <c r="H25" s="182"/>
      <c r="I25" s="234"/>
      <c r="J25" s="234"/>
      <c r="K25" s="183"/>
    </row>
    <row r="26" spans="2:14" ht="14.25">
      <c r="B26" s="165"/>
      <c r="C26" s="151">
        <v>1</v>
      </c>
      <c r="D26" s="184" t="s">
        <v>142</v>
      </c>
      <c r="E26" s="185"/>
      <c r="F26" s="185"/>
      <c r="G26" s="185"/>
      <c r="H26" s="186"/>
      <c r="I26" s="233">
        <f>VLOOKUP($B$8,'RAPORT 1-6'!$B$8:$T$263,4)</f>
        <v>83.666666666666671</v>
      </c>
      <c r="J26" s="233">
        <f>VLOOKUP($B$8,'Nilai USP'!$A$8:$T$263,5)</f>
        <v>95</v>
      </c>
      <c r="K26" s="166"/>
    </row>
    <row r="27" spans="2:14" ht="14.25">
      <c r="B27" s="165"/>
      <c r="C27" s="151">
        <v>2</v>
      </c>
      <c r="D27" s="184" t="s">
        <v>143</v>
      </c>
      <c r="E27" s="185"/>
      <c r="F27" s="185"/>
      <c r="G27" s="185"/>
      <c r="H27" s="186"/>
      <c r="I27" s="233">
        <f>VLOOKUP($B$8,'RAPORT 1-6'!$B$8:$T$263,5)</f>
        <v>84.5</v>
      </c>
      <c r="J27" s="233">
        <f>VLOOKUP($B$8,'Nilai USP'!$A$8:$T$263,6)</f>
        <v>88.461538461538467</v>
      </c>
      <c r="K27" s="166"/>
    </row>
    <row r="28" spans="2:14" ht="14.25">
      <c r="B28" s="165"/>
      <c r="C28" s="151">
        <v>3</v>
      </c>
      <c r="D28" s="184" t="s">
        <v>126</v>
      </c>
      <c r="E28" s="185"/>
      <c r="F28" s="185"/>
      <c r="G28" s="185"/>
      <c r="H28" s="186"/>
      <c r="I28" s="233">
        <f>VLOOKUP($B$8,'RAPORT 1-6'!$B$8:$T$263,6)</f>
        <v>79.25</v>
      </c>
      <c r="J28" s="233">
        <f>VLOOKUP($B$8,'Nilai USP'!$A$8:$T$263,7)</f>
        <v>92</v>
      </c>
      <c r="K28" s="166"/>
    </row>
    <row r="29" spans="2:14" ht="14.25">
      <c r="B29" s="165"/>
      <c r="C29" s="151">
        <v>4</v>
      </c>
      <c r="D29" s="188" t="s">
        <v>128</v>
      </c>
      <c r="E29" s="185"/>
      <c r="F29" s="185"/>
      <c r="G29" s="185"/>
      <c r="H29" s="186"/>
      <c r="I29" s="233">
        <f>VLOOKUP($B$8,'RAPORT 1-6'!$B$8:$T$263,7)</f>
        <v>83.75</v>
      </c>
      <c r="J29" s="233">
        <f>VLOOKUP($B$8,'Nilai USP'!$A$8:$T$263,8)</f>
        <v>86</v>
      </c>
      <c r="K29" s="166"/>
    </row>
    <row r="30" spans="2:14" ht="14.25">
      <c r="B30" s="165"/>
      <c r="C30" s="151">
        <v>5</v>
      </c>
      <c r="D30" s="184" t="s">
        <v>144</v>
      </c>
      <c r="E30" s="185"/>
      <c r="F30" s="185"/>
      <c r="G30" s="185"/>
      <c r="H30" s="186"/>
      <c r="I30" s="233">
        <f>VLOOKUP($B$8,'RAPORT 1-6'!$B$8:$T$263,8)</f>
        <v>85.583333333333329</v>
      </c>
      <c r="J30" s="233">
        <f>VLOOKUP($B$8,'Nilai USP'!$A$8:$T$263,9)</f>
        <v>90</v>
      </c>
      <c r="K30" s="166"/>
    </row>
    <row r="31" spans="2:14" ht="14.25">
      <c r="B31" s="165"/>
      <c r="C31" s="151">
        <v>6</v>
      </c>
      <c r="D31" s="188" t="s">
        <v>127</v>
      </c>
      <c r="E31" s="185"/>
      <c r="F31" s="185"/>
      <c r="G31" s="185"/>
      <c r="H31" s="186"/>
      <c r="I31" s="233">
        <f>VLOOKUP($B$8,'RAPORT 1-6'!$B$8:$T$263,9)</f>
        <v>83.083333333333329</v>
      </c>
      <c r="J31" s="233">
        <f>VLOOKUP($B$8,'Nilai USP'!$A$8:$T$263,10)</f>
        <v>96</v>
      </c>
      <c r="K31" s="166"/>
    </row>
    <row r="32" spans="2:14" ht="14.25">
      <c r="B32" s="165"/>
      <c r="C32" s="407" t="s">
        <v>172</v>
      </c>
      <c r="D32" s="408"/>
      <c r="E32" s="408"/>
      <c r="F32" s="408"/>
      <c r="G32" s="211"/>
      <c r="H32" s="182"/>
      <c r="I32" s="187"/>
      <c r="J32" s="233"/>
      <c r="K32" s="166"/>
    </row>
    <row r="33" spans="2:11" ht="14.25">
      <c r="B33" s="165"/>
      <c r="C33" s="151">
        <v>1</v>
      </c>
      <c r="D33" s="184" t="s">
        <v>133</v>
      </c>
      <c r="E33" s="185"/>
      <c r="F33" s="185"/>
      <c r="G33" s="185"/>
      <c r="H33" s="186"/>
      <c r="I33" s="233">
        <f>VLOOKUP($B$8,'RAPORT 1-6'!$B$8:$T$263,10)</f>
        <v>89.833333333333329</v>
      </c>
      <c r="J33" s="233">
        <f>VLOOKUP($B$8,'Nilai USP'!$A$8:$T$263,11)</f>
        <v>93</v>
      </c>
      <c r="K33" s="166"/>
    </row>
    <row r="34" spans="2:11" ht="14.25">
      <c r="B34" s="165"/>
      <c r="C34" s="151">
        <v>2</v>
      </c>
      <c r="D34" s="184" t="s">
        <v>134</v>
      </c>
      <c r="E34" s="185"/>
      <c r="F34" s="185"/>
      <c r="G34" s="185"/>
      <c r="H34" s="186"/>
      <c r="I34" s="233">
        <f>VLOOKUP($B$8,'RAPORT 1-6'!$B$8:$T$263,11)</f>
        <v>84.916666666666671</v>
      </c>
      <c r="J34" s="233">
        <f>VLOOKUP($B$8,'Nilai USP'!$A$8:$T$263,12)</f>
        <v>97</v>
      </c>
      <c r="K34" s="166"/>
    </row>
    <row r="35" spans="2:11" ht="14.25">
      <c r="B35" s="165"/>
      <c r="C35" s="151">
        <v>3</v>
      </c>
      <c r="D35" s="188" t="s">
        <v>145</v>
      </c>
      <c r="E35" s="185"/>
      <c r="F35" s="185"/>
      <c r="G35" s="185"/>
      <c r="H35" s="186"/>
      <c r="I35" s="233">
        <f>VLOOKUP($B$8,'RAPORT 1-6'!$B$8:$T$263,12)</f>
        <v>86.083333333333329</v>
      </c>
      <c r="J35" s="233">
        <f>VLOOKUP($B$8,'Nilai USP'!$A$8:$T$263,13)</f>
        <v>86</v>
      </c>
      <c r="K35" s="166"/>
    </row>
    <row r="36" spans="2:11" ht="14.25">
      <c r="B36" s="165"/>
      <c r="C36" s="151">
        <v>4</v>
      </c>
      <c r="D36" s="184" t="s">
        <v>173</v>
      </c>
      <c r="E36" s="185"/>
      <c r="F36" s="185"/>
      <c r="G36" s="185"/>
      <c r="H36" s="186"/>
      <c r="I36" s="187"/>
      <c r="J36" s="233"/>
      <c r="K36" s="166"/>
    </row>
    <row r="37" spans="2:11" ht="14.25">
      <c r="B37" s="165"/>
      <c r="C37" s="151"/>
      <c r="D37" s="184" t="s">
        <v>174</v>
      </c>
      <c r="E37" s="185"/>
      <c r="F37" s="185"/>
      <c r="G37" s="185"/>
      <c r="H37" s="186"/>
      <c r="I37" s="233">
        <f>VLOOKUP($B$8,'RAPORT 1-6'!$B$8:$T$263,13)</f>
        <v>84.5</v>
      </c>
      <c r="J37" s="233">
        <f>VLOOKUP($B$8,'Nilai USP'!$A$8:$T$263,14)</f>
        <v>94.705882352941174</v>
      </c>
      <c r="K37" s="166"/>
    </row>
    <row r="38" spans="2:11" ht="14.25">
      <c r="B38" s="165"/>
      <c r="C38" s="407" t="s">
        <v>104</v>
      </c>
      <c r="D38" s="408"/>
      <c r="E38" s="408"/>
      <c r="F38" s="408"/>
      <c r="G38" s="211"/>
      <c r="H38" s="182"/>
      <c r="I38" s="187"/>
      <c r="J38" s="233"/>
      <c r="K38" s="166"/>
    </row>
    <row r="39" spans="2:11" ht="14.25">
      <c r="B39" s="165"/>
      <c r="C39" s="151">
        <v>1</v>
      </c>
      <c r="D39" s="188" t="s">
        <v>128</v>
      </c>
      <c r="E39" s="185"/>
      <c r="F39" s="185"/>
      <c r="G39" s="185"/>
      <c r="H39" s="186"/>
      <c r="I39" s="233">
        <f>VLOOKUP($B$8,'RAPORT 1-6'!$B$8:$T$263,14)</f>
        <v>84.75</v>
      </c>
      <c r="J39" s="233">
        <f>VLOOKUP($B$8,'Nilai USP'!$A$8:$T$263,15)</f>
        <v>90</v>
      </c>
      <c r="K39" s="166"/>
    </row>
    <row r="40" spans="2:11" ht="14.25">
      <c r="B40" s="165"/>
      <c r="C40" s="151">
        <v>2</v>
      </c>
      <c r="D40" s="188" t="s">
        <v>131</v>
      </c>
      <c r="E40" s="185"/>
      <c r="F40" s="185"/>
      <c r="G40" s="185"/>
      <c r="H40" s="186"/>
      <c r="I40" s="233">
        <f>VLOOKUP($B$8,'RAPORT 1-6'!$B$8:$T$263,15)</f>
        <v>82.333333333333329</v>
      </c>
      <c r="J40" s="233">
        <f>VLOOKUP($B$8,'Nilai USP'!$A$8:$T$263,16)</f>
        <v>83</v>
      </c>
      <c r="K40" s="166"/>
    </row>
    <row r="41" spans="2:11" ht="14.25">
      <c r="B41" s="165"/>
      <c r="C41" s="151">
        <v>3</v>
      </c>
      <c r="D41" s="188" t="s">
        <v>129</v>
      </c>
      <c r="E41" s="185"/>
      <c r="F41" s="185"/>
      <c r="G41" s="185"/>
      <c r="H41" s="186"/>
      <c r="I41" s="233">
        <f>VLOOKUP($B$8,'RAPORT 1-6'!$B$8:$T$263,16)</f>
        <v>84.666666666666671</v>
      </c>
      <c r="J41" s="233">
        <f>VLOOKUP($B$8,'Nilai USP'!$A$8:$T$263,17)</f>
        <v>90</v>
      </c>
      <c r="K41" s="166"/>
    </row>
    <row r="42" spans="2:11" ht="14.25">
      <c r="B42" s="165"/>
      <c r="C42" s="151">
        <v>4</v>
      </c>
      <c r="D42" s="188" t="s">
        <v>130</v>
      </c>
      <c r="E42" s="185"/>
      <c r="F42" s="185"/>
      <c r="G42" s="185"/>
      <c r="H42" s="186"/>
      <c r="I42" s="233">
        <f>VLOOKUP($B$8,'RAPORT 1-6'!$B$8:$T$263,17)</f>
        <v>81.666666666666671</v>
      </c>
      <c r="J42" s="233">
        <f>VLOOKUP($B$8,'Nilai USP'!$A$8:$T$263,18)</f>
        <v>86</v>
      </c>
      <c r="K42" s="166"/>
    </row>
    <row r="43" spans="2:11" ht="14.25">
      <c r="B43" s="165"/>
      <c r="C43" s="151">
        <v>5</v>
      </c>
      <c r="D43" s="184" t="s">
        <v>175</v>
      </c>
      <c r="E43" s="185"/>
      <c r="F43" s="185"/>
      <c r="G43" s="185"/>
      <c r="H43" s="186"/>
      <c r="I43" s="187"/>
      <c r="J43" s="233"/>
      <c r="K43" s="166"/>
    </row>
    <row r="44" spans="2:11" ht="14.25">
      <c r="B44" s="165"/>
      <c r="C44" s="189"/>
      <c r="D44" s="184" t="s">
        <v>137</v>
      </c>
      <c r="E44" s="185"/>
      <c r="F44" s="185"/>
      <c r="G44" s="185"/>
      <c r="H44" s="186"/>
      <c r="I44" s="233">
        <f>VLOOKUP($B$8,'RAPORT 1-6'!$B$8:$T$263,18)</f>
        <v>82.333333333333329</v>
      </c>
      <c r="J44" s="233">
        <f>VLOOKUP($B$8,'Nilai USP'!$A$8:$T$263,19)</f>
        <v>86</v>
      </c>
      <c r="K44" s="166"/>
    </row>
    <row r="45" spans="2:11" ht="15">
      <c r="B45" s="165"/>
      <c r="C45" s="393" t="s">
        <v>105</v>
      </c>
      <c r="D45" s="409"/>
      <c r="E45" s="409"/>
      <c r="F45" s="409"/>
      <c r="G45" s="190"/>
      <c r="H45" s="191"/>
      <c r="I45" s="192">
        <f>SUM(I26:I44)/15</f>
        <v>84.061111111111117</v>
      </c>
      <c r="J45" s="192">
        <f>SUM(J26:J44)/15</f>
        <v>90.211161387631975</v>
      </c>
      <c r="K45" s="166"/>
    </row>
    <row r="46" spans="2:11">
      <c r="B46" s="165"/>
      <c r="C46" s="1"/>
      <c r="D46" s="1"/>
      <c r="E46" s="1"/>
      <c r="F46" s="1"/>
      <c r="G46" s="1"/>
      <c r="H46" s="1"/>
      <c r="I46" s="1"/>
      <c r="J46" s="1"/>
      <c r="K46" s="166"/>
    </row>
    <row r="47" spans="2:11" ht="27" customHeight="1">
      <c r="B47" s="165"/>
      <c r="C47" s="410" t="s">
        <v>176</v>
      </c>
      <c r="D47" s="410"/>
      <c r="E47" s="410"/>
      <c r="F47" s="410"/>
      <c r="G47" s="410"/>
      <c r="H47" s="410"/>
      <c r="I47" s="410"/>
      <c r="J47" s="410"/>
      <c r="K47" s="166"/>
    </row>
    <row r="48" spans="2:11">
      <c r="B48" s="165"/>
      <c r="C48" s="1"/>
      <c r="D48" s="1"/>
      <c r="E48" s="1"/>
      <c r="F48" s="1"/>
      <c r="G48" s="1"/>
      <c r="H48" s="1"/>
      <c r="I48" s="1"/>
      <c r="J48" s="1"/>
      <c r="K48" s="166"/>
    </row>
    <row r="49" spans="2:11">
      <c r="B49" s="165"/>
      <c r="C49" s="1"/>
      <c r="D49" s="1"/>
      <c r="E49" s="1"/>
      <c r="F49" s="1"/>
      <c r="G49" s="1"/>
      <c r="H49" s="1"/>
      <c r="I49" s="5" t="s">
        <v>202</v>
      </c>
      <c r="J49" s="1"/>
      <c r="K49" s="166"/>
    </row>
    <row r="50" spans="2:11">
      <c r="B50" s="165"/>
      <c r="C50" s="1"/>
      <c r="D50" s="1"/>
      <c r="E50" s="1"/>
      <c r="F50" s="1"/>
      <c r="G50" s="1"/>
      <c r="H50" s="1"/>
      <c r="I50" s="1" t="s">
        <v>2</v>
      </c>
      <c r="J50" s="1"/>
      <c r="K50" s="166"/>
    </row>
    <row r="51" spans="2:11">
      <c r="B51" s="165"/>
      <c r="C51" s="1"/>
      <c r="D51" s="1"/>
      <c r="E51" s="1"/>
      <c r="F51" s="1"/>
      <c r="G51" s="1"/>
      <c r="H51" s="1"/>
      <c r="I51" s="1"/>
      <c r="J51" s="1"/>
      <c r="K51" s="166"/>
    </row>
    <row r="52" spans="2:11">
      <c r="B52" s="165"/>
      <c r="C52" s="1"/>
      <c r="D52" s="1"/>
      <c r="E52" s="1"/>
      <c r="F52" s="1"/>
      <c r="G52" s="1"/>
      <c r="H52" s="1"/>
      <c r="I52" s="1"/>
      <c r="J52" s="1"/>
      <c r="K52" s="166"/>
    </row>
    <row r="53" spans="2:11">
      <c r="B53" s="165"/>
      <c r="C53" s="1"/>
      <c r="D53" s="1"/>
      <c r="E53" s="1"/>
      <c r="F53" s="1"/>
      <c r="G53" s="1"/>
      <c r="H53" s="1"/>
      <c r="I53" s="1"/>
      <c r="J53" s="1"/>
      <c r="K53" s="166"/>
    </row>
    <row r="54" spans="2:11">
      <c r="B54" s="165"/>
      <c r="C54" s="1"/>
      <c r="D54" s="1"/>
      <c r="E54" s="1"/>
      <c r="F54" s="1"/>
      <c r="G54" s="1"/>
      <c r="H54" s="1"/>
      <c r="I54" s="193" t="s">
        <v>149</v>
      </c>
      <c r="J54" s="193"/>
      <c r="K54" s="166"/>
    </row>
    <row r="55" spans="2:11">
      <c r="B55" s="165"/>
      <c r="C55" s="1"/>
      <c r="D55" s="1"/>
      <c r="E55" s="1"/>
      <c r="F55" s="1"/>
      <c r="G55" s="1"/>
      <c r="H55" s="1"/>
      <c r="I55" s="1" t="s">
        <v>150</v>
      </c>
      <c r="J55" s="1"/>
      <c r="K55" s="166"/>
    </row>
    <row r="56" spans="2:11">
      <c r="B56" s="165"/>
      <c r="C56" s="1"/>
      <c r="D56" s="1"/>
      <c r="E56" s="1"/>
      <c r="F56" s="1"/>
      <c r="G56" s="1"/>
      <c r="H56" s="1"/>
      <c r="I56" s="1"/>
      <c r="J56" s="1"/>
      <c r="K56" s="166"/>
    </row>
    <row r="57" spans="2:11" ht="13.5" thickBot="1">
      <c r="B57" s="194"/>
      <c r="C57" s="195"/>
      <c r="D57" s="195"/>
      <c r="E57" s="195"/>
      <c r="F57" s="195"/>
      <c r="G57" s="195"/>
      <c r="H57" s="195"/>
      <c r="I57" s="195"/>
      <c r="J57" s="195"/>
      <c r="K57" s="196"/>
    </row>
    <row r="58" spans="2:11" ht="13.5" thickTop="1"/>
  </sheetData>
  <mergeCells count="8">
    <mergeCell ref="C32:F32"/>
    <mergeCell ref="C38:F38"/>
    <mergeCell ref="C45:F45"/>
    <mergeCell ref="C47:J47"/>
    <mergeCell ref="B10:K10"/>
    <mergeCell ref="C13:J13"/>
    <mergeCell ref="D24:H24"/>
    <mergeCell ref="C25:F25"/>
  </mergeCells>
  <printOptions horizontalCentered="1"/>
  <pageMargins left="0.51181102362204722" right="0.31496062992125984" top="0.55118110236220474" bottom="0.74803149606299213" header="0.31496062992125984" footer="0.31496062992125984"/>
  <pageSetup paperSize="10001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B1:N51"/>
  <sheetViews>
    <sheetView topLeftCell="A37" workbookViewId="0">
      <selection activeCell="E5" sqref="E5"/>
    </sheetView>
  </sheetViews>
  <sheetFormatPr defaultRowHeight="12.75"/>
  <cols>
    <col min="1" max="1" width="1" customWidth="1"/>
    <col min="4" max="4" width="15.7109375" customWidth="1"/>
    <col min="5" max="5" width="1.85546875" customWidth="1"/>
    <col min="6" max="6" width="6.5703125" customWidth="1"/>
    <col min="7" max="7" width="4.140625" customWidth="1"/>
    <col min="8" max="8" width="19.85546875" customWidth="1"/>
  </cols>
  <sheetData>
    <row r="1" spans="2:13" ht="13.5" thickBot="1">
      <c r="B1" s="91">
        <v>1</v>
      </c>
      <c r="K1" s="157"/>
    </row>
    <row r="2" spans="2:13" ht="13.5" thickTop="1">
      <c r="B2" s="197"/>
      <c r="C2" s="198"/>
      <c r="D2" s="198"/>
      <c r="E2" s="198"/>
      <c r="F2" s="198"/>
      <c r="G2" s="198"/>
      <c r="H2" s="198"/>
      <c r="I2" s="198"/>
      <c r="J2" s="198"/>
      <c r="K2" s="199"/>
      <c r="M2" s="96"/>
    </row>
    <row r="3" spans="2:13" ht="18">
      <c r="B3" s="417" t="s">
        <v>162</v>
      </c>
      <c r="C3" s="412"/>
      <c r="D3" s="412"/>
      <c r="E3" s="412"/>
      <c r="F3" s="412"/>
      <c r="G3" s="412"/>
      <c r="H3" s="412"/>
      <c r="I3" s="412"/>
      <c r="J3" s="412"/>
      <c r="K3" s="418"/>
      <c r="M3" s="96"/>
    </row>
    <row r="4" spans="2:13">
      <c r="B4" s="200"/>
      <c r="C4" s="162"/>
      <c r="D4" s="163" t="s">
        <v>70</v>
      </c>
      <c r="E4" s="237" t="s">
        <v>120</v>
      </c>
      <c r="F4" s="157" t="s">
        <v>178</v>
      </c>
      <c r="G4" s="201" t="e">
        <f>VLOOKUP($B$1,PresensiIPS!$A$7:$M$277,15)</f>
        <v>#REF!</v>
      </c>
      <c r="H4" s="134" t="s">
        <v>179</v>
      </c>
      <c r="I4" s="162"/>
      <c r="J4" s="162"/>
      <c r="K4" s="202"/>
      <c r="M4" s="96"/>
    </row>
    <row r="5" spans="2:13">
      <c r="B5" s="203"/>
      <c r="C5" s="1"/>
      <c r="D5" s="1"/>
      <c r="E5" s="1"/>
      <c r="F5" s="1"/>
      <c r="G5" s="1"/>
      <c r="H5" s="1"/>
      <c r="I5" s="1"/>
      <c r="J5" s="1"/>
      <c r="K5" s="204"/>
      <c r="M5" s="96"/>
    </row>
    <row r="6" spans="2:13">
      <c r="B6" s="205"/>
      <c r="C6" s="410" t="s">
        <v>163</v>
      </c>
      <c r="D6" s="410"/>
      <c r="E6" s="410"/>
      <c r="F6" s="410"/>
      <c r="G6" s="410"/>
      <c r="H6" s="410"/>
      <c r="I6" s="410"/>
      <c r="J6" s="410"/>
      <c r="K6" s="206"/>
    </row>
    <row r="7" spans="2:13">
      <c r="B7" s="205"/>
      <c r="C7" s="207"/>
      <c r="D7" s="207"/>
      <c r="E7" s="207"/>
      <c r="F7" s="207"/>
      <c r="G7" s="225"/>
      <c r="H7" s="207"/>
      <c r="I7" s="207"/>
      <c r="J7" s="207"/>
      <c r="K7" s="206"/>
    </row>
    <row r="8" spans="2:13" s="69" customFormat="1" ht="15.75">
      <c r="B8" s="208"/>
      <c r="C8" s="170" t="s">
        <v>119</v>
      </c>
      <c r="D8" s="170"/>
      <c r="E8" s="171" t="s">
        <v>120</v>
      </c>
      <c r="F8" s="235" t="str">
        <f>VLOOKUP($B$1,PresensiIPS!$A$7:$M$277,7)</f>
        <v>ABDILLAH RAMADHANI</v>
      </c>
      <c r="G8" s="209"/>
      <c r="H8" s="209"/>
      <c r="I8" s="173"/>
      <c r="J8" s="173"/>
      <c r="K8" s="210"/>
    </row>
    <row r="9" spans="2:13" s="69" customFormat="1">
      <c r="B9" s="208"/>
      <c r="C9" s="170" t="s">
        <v>164</v>
      </c>
      <c r="D9" s="170"/>
      <c r="E9" s="171" t="s">
        <v>120</v>
      </c>
      <c r="F9" s="226" t="str">
        <f>VLOOKUP($B$1,PresensiIPS!$A$7:$M$277,11)</f>
        <v>MALANG, 04 Desember 2003</v>
      </c>
      <c r="G9" s="134"/>
      <c r="H9" s="134"/>
      <c r="I9" s="173"/>
      <c r="J9" s="173"/>
      <c r="K9" s="210"/>
    </row>
    <row r="10" spans="2:13" s="69" customFormat="1">
      <c r="B10" s="208"/>
      <c r="C10" s="170" t="s">
        <v>165</v>
      </c>
      <c r="D10" s="170"/>
      <c r="E10" s="171" t="s">
        <v>120</v>
      </c>
      <c r="F10" s="226">
        <f>VLOOKUP($B$1,PresensiIPS!$A$7:$M$277,2)</f>
        <v>12124</v>
      </c>
      <c r="G10" s="236"/>
      <c r="H10" s="236"/>
      <c r="I10" s="236"/>
      <c r="J10" s="170"/>
      <c r="K10" s="210"/>
    </row>
    <row r="11" spans="2:13" s="69" customFormat="1">
      <c r="B11" s="208"/>
      <c r="C11" s="170" t="s">
        <v>122</v>
      </c>
      <c r="D11" s="170"/>
      <c r="E11" s="171" t="s">
        <v>120</v>
      </c>
      <c r="F11" s="226" t="str">
        <f>VLOOKUP($B$1,PresensiIPS!$A$7:$M$277,3)</f>
        <v>0039787577</v>
      </c>
      <c r="G11" s="236"/>
      <c r="H11" s="236"/>
      <c r="I11" s="236"/>
      <c r="J11" s="170"/>
      <c r="K11" s="210"/>
    </row>
    <row r="12" spans="2:13" s="69" customFormat="1">
      <c r="B12" s="208"/>
      <c r="C12" s="176" t="s">
        <v>166</v>
      </c>
      <c r="D12" s="170"/>
      <c r="E12" s="171" t="s">
        <v>120</v>
      </c>
      <c r="F12" s="226" t="s">
        <v>183</v>
      </c>
      <c r="G12" s="226"/>
      <c r="H12" s="135"/>
      <c r="I12" s="135"/>
      <c r="J12" s="170"/>
      <c r="K12" s="210"/>
    </row>
    <row r="13" spans="2:13" s="69" customFormat="1">
      <c r="B13" s="208"/>
      <c r="C13" s="176" t="s">
        <v>167</v>
      </c>
      <c r="D13" s="170"/>
      <c r="E13" s="171" t="s">
        <v>120</v>
      </c>
      <c r="F13" s="226" t="s">
        <v>181</v>
      </c>
      <c r="G13" s="226"/>
      <c r="H13" s="135"/>
      <c r="I13" s="135"/>
      <c r="J13" s="170"/>
      <c r="K13" s="210"/>
    </row>
    <row r="14" spans="2:13">
      <c r="B14" s="203"/>
      <c r="C14" s="1"/>
      <c r="D14" s="1"/>
      <c r="E14" s="177"/>
      <c r="F14" s="178"/>
      <c r="G14" s="178"/>
      <c r="H14" s="178"/>
      <c r="I14" s="1"/>
      <c r="J14" s="1"/>
      <c r="K14" s="204"/>
    </row>
    <row r="15" spans="2:13">
      <c r="B15" s="203"/>
      <c r="C15" s="176" t="s">
        <v>168</v>
      </c>
      <c r="D15" s="1"/>
      <c r="E15" s="177"/>
      <c r="F15" s="178"/>
      <c r="G15" s="178"/>
      <c r="H15" s="178"/>
      <c r="I15" s="1"/>
      <c r="J15" s="1"/>
      <c r="K15" s="204"/>
    </row>
    <row r="16" spans="2:13">
      <c r="B16" s="203"/>
      <c r="C16" s="1"/>
      <c r="D16" s="1"/>
      <c r="E16" s="1"/>
      <c r="F16" s="1"/>
      <c r="G16" s="1"/>
      <c r="H16" s="1"/>
      <c r="I16" s="1"/>
      <c r="J16" s="1"/>
      <c r="K16" s="204"/>
    </row>
    <row r="17" spans="2:14" ht="51">
      <c r="B17" s="203"/>
      <c r="C17" s="179" t="s">
        <v>123</v>
      </c>
      <c r="D17" s="414" t="s">
        <v>169</v>
      </c>
      <c r="E17" s="415"/>
      <c r="F17" s="415"/>
      <c r="G17" s="415"/>
      <c r="H17" s="416"/>
      <c r="I17" s="180" t="s">
        <v>170</v>
      </c>
      <c r="J17" s="180" t="s">
        <v>124</v>
      </c>
      <c r="K17" s="204"/>
      <c r="N17" s="136"/>
    </row>
    <row r="18" spans="2:14">
      <c r="B18" s="203"/>
      <c r="C18" s="407" t="s">
        <v>171</v>
      </c>
      <c r="D18" s="408"/>
      <c r="E18" s="408"/>
      <c r="F18" s="408"/>
      <c r="G18" s="223"/>
      <c r="H18" s="182"/>
      <c r="I18" s="133"/>
      <c r="J18" s="111"/>
      <c r="K18" s="204"/>
    </row>
    <row r="19" spans="2:14" ht="14.25">
      <c r="B19" s="203"/>
      <c r="C19" s="151">
        <v>1</v>
      </c>
      <c r="D19" s="184" t="s">
        <v>142</v>
      </c>
      <c r="E19" s="185"/>
      <c r="F19" s="185"/>
      <c r="G19" s="185"/>
      <c r="H19" s="186"/>
      <c r="I19" s="233" t="e">
        <f>VLOOKUP($B$1,'RAPORT 1-6'!$B$264:$T$391,4)</f>
        <v>#N/A</v>
      </c>
      <c r="J19" s="233">
        <f>VLOOKUP($B$1,'Nilai USP'!$A$265:$T$391,5)</f>
        <v>100</v>
      </c>
      <c r="K19" s="204"/>
    </row>
    <row r="20" spans="2:14" ht="14.25">
      <c r="B20" s="203"/>
      <c r="C20" s="151">
        <v>2</v>
      </c>
      <c r="D20" s="184" t="s">
        <v>143</v>
      </c>
      <c r="E20" s="185"/>
      <c r="F20" s="185"/>
      <c r="G20" s="185"/>
      <c r="H20" s="186"/>
      <c r="I20" s="233" t="e">
        <f>VLOOKUP($B$1,'RAPORT 1-6'!$B$264:$T$391,5)</f>
        <v>#N/A</v>
      </c>
      <c r="J20" s="233">
        <f>VLOOKUP($B$1,'Nilai USP'!$A$265:$T$391,6)</f>
        <v>83.84615384615384</v>
      </c>
      <c r="K20" s="204"/>
    </row>
    <row r="21" spans="2:14" ht="14.25">
      <c r="B21" s="203"/>
      <c r="C21" s="151">
        <v>3</v>
      </c>
      <c r="D21" s="184" t="s">
        <v>126</v>
      </c>
      <c r="E21" s="185"/>
      <c r="F21" s="185"/>
      <c r="G21" s="185"/>
      <c r="H21" s="186"/>
      <c r="I21" s="233" t="e">
        <f>VLOOKUP($B$1,'RAPORT 1-6'!$B$264:$T$391,6)</f>
        <v>#N/A</v>
      </c>
      <c r="J21" s="233">
        <f>VLOOKUP($B$1,'Nilai USP'!$A$265:$T$391,7)</f>
        <v>97</v>
      </c>
      <c r="K21" s="204"/>
    </row>
    <row r="22" spans="2:14" ht="14.25">
      <c r="B22" s="203"/>
      <c r="C22" s="151">
        <v>4</v>
      </c>
      <c r="D22" s="188" t="s">
        <v>128</v>
      </c>
      <c r="E22" s="185"/>
      <c r="F22" s="185"/>
      <c r="G22" s="185"/>
      <c r="H22" s="186"/>
      <c r="I22" s="233" t="e">
        <f>VLOOKUP($B$1,'RAPORT 1-6'!$B$264:$T$391,7)</f>
        <v>#N/A</v>
      </c>
      <c r="J22" s="233">
        <f>VLOOKUP($B$1,'Nilai USP'!$A$265:$T$391,8)</f>
        <v>84</v>
      </c>
      <c r="K22" s="204"/>
    </row>
    <row r="23" spans="2:14" ht="14.25">
      <c r="B23" s="203"/>
      <c r="C23" s="151">
        <v>5</v>
      </c>
      <c r="D23" s="184" t="s">
        <v>144</v>
      </c>
      <c r="E23" s="185"/>
      <c r="F23" s="185"/>
      <c r="G23" s="185"/>
      <c r="H23" s="186"/>
      <c r="I23" s="233" t="e">
        <f>VLOOKUP($B$1,'RAPORT 1-6'!$B$264:$T$391,8)</f>
        <v>#N/A</v>
      </c>
      <c r="J23" s="233">
        <f>VLOOKUP($B$1,'Nilai USP'!$A$265:$T$391,9)</f>
        <v>84</v>
      </c>
      <c r="K23" s="204"/>
    </row>
    <row r="24" spans="2:14" ht="14.25">
      <c r="B24" s="203"/>
      <c r="C24" s="151">
        <v>6</v>
      </c>
      <c r="D24" s="188" t="s">
        <v>127</v>
      </c>
      <c r="E24" s="185"/>
      <c r="F24" s="185"/>
      <c r="G24" s="185"/>
      <c r="H24" s="186"/>
      <c r="I24" s="233" t="e">
        <f>VLOOKUP($B$1,'RAPORT 1-6'!$B$264:$T$391,9)</f>
        <v>#N/A</v>
      </c>
      <c r="J24" s="233">
        <f>VLOOKUP($B$1,'Nilai USP'!$A$265:$T$391,10)</f>
        <v>95</v>
      </c>
      <c r="K24" s="204"/>
    </row>
    <row r="25" spans="2:14" ht="15">
      <c r="B25" s="203"/>
      <c r="C25" s="407" t="s">
        <v>172</v>
      </c>
      <c r="D25" s="408"/>
      <c r="E25" s="408"/>
      <c r="F25" s="408"/>
      <c r="G25" s="223"/>
      <c r="H25" s="211"/>
      <c r="I25" s="212"/>
      <c r="J25" s="213"/>
      <c r="K25" s="204"/>
    </row>
    <row r="26" spans="2:14" ht="14.25">
      <c r="B26" s="203"/>
      <c r="C26" s="151">
        <v>1</v>
      </c>
      <c r="D26" s="184" t="s">
        <v>133</v>
      </c>
      <c r="E26" s="185"/>
      <c r="F26" s="185"/>
      <c r="G26" s="185"/>
      <c r="H26" s="186"/>
      <c r="I26" s="233" t="e">
        <f>VLOOKUP($B$1,'RAPORT 1-6'!$B$264:$T$391,10)</f>
        <v>#N/A</v>
      </c>
      <c r="J26" s="233">
        <f>VLOOKUP($B$1,'Nilai USP'!$A$265:$T$391,11)</f>
        <v>96</v>
      </c>
      <c r="K26" s="204"/>
    </row>
    <row r="27" spans="2:14" ht="14.25">
      <c r="B27" s="203"/>
      <c r="C27" s="151">
        <v>2</v>
      </c>
      <c r="D27" s="184" t="s">
        <v>134</v>
      </c>
      <c r="E27" s="185"/>
      <c r="F27" s="185"/>
      <c r="G27" s="185"/>
      <c r="H27" s="186"/>
      <c r="I27" s="233" t="e">
        <f>VLOOKUP($B$1,'RAPORT 1-6'!$B$264:$T$391,11)</f>
        <v>#N/A</v>
      </c>
      <c r="J27" s="233">
        <f>VLOOKUP($B$1,'Nilai USP'!$A$265:$T$391,12)</f>
        <v>95</v>
      </c>
      <c r="K27" s="204"/>
    </row>
    <row r="28" spans="2:14" ht="14.25">
      <c r="B28" s="203"/>
      <c r="C28" s="151">
        <v>3</v>
      </c>
      <c r="D28" s="188" t="s">
        <v>145</v>
      </c>
      <c r="E28" s="185"/>
      <c r="F28" s="185"/>
      <c r="G28" s="185"/>
      <c r="H28" s="186"/>
      <c r="I28" s="233" t="e">
        <f>VLOOKUP($B$1,'RAPORT 1-6'!$B$264:$T$391,12)</f>
        <v>#N/A</v>
      </c>
      <c r="J28" s="233">
        <f>VLOOKUP($B$1,'Nilai USP'!$A$265:$T$391,13)</f>
        <v>83</v>
      </c>
      <c r="K28" s="204"/>
    </row>
    <row r="29" spans="2:14" ht="15">
      <c r="B29" s="203"/>
      <c r="C29" s="151">
        <v>4</v>
      </c>
      <c r="D29" s="184" t="s">
        <v>173</v>
      </c>
      <c r="E29" s="185"/>
      <c r="F29" s="185"/>
      <c r="G29" s="185"/>
      <c r="H29" s="185"/>
      <c r="I29" s="212"/>
      <c r="J29" s="213"/>
      <c r="K29" s="204"/>
    </row>
    <row r="30" spans="2:14" ht="14.25">
      <c r="B30" s="203"/>
      <c r="C30" s="151"/>
      <c r="D30" s="184" t="s">
        <v>177</v>
      </c>
      <c r="E30" s="185"/>
      <c r="F30" s="185"/>
      <c r="G30" s="185"/>
      <c r="H30" s="186"/>
      <c r="I30" s="233" t="e">
        <f>VLOOKUP($B$1,'RAPORT 1-6'!$B$264:$T$391,13)</f>
        <v>#N/A</v>
      </c>
      <c r="J30" s="233">
        <f>VLOOKUP($B$1,'Nilai USP'!$A$265:$T$391,14)</f>
        <v>98.235294117647058</v>
      </c>
      <c r="K30" s="204"/>
    </row>
    <row r="31" spans="2:14" ht="15">
      <c r="B31" s="203"/>
      <c r="C31" s="407" t="s">
        <v>104</v>
      </c>
      <c r="D31" s="408"/>
      <c r="E31" s="408"/>
      <c r="F31" s="408"/>
      <c r="G31" s="223"/>
      <c r="H31" s="211"/>
      <c r="I31" s="212"/>
      <c r="J31" s="213"/>
      <c r="K31" s="204"/>
    </row>
    <row r="32" spans="2:14" ht="14.25">
      <c r="B32" s="203"/>
      <c r="C32" s="151">
        <v>1</v>
      </c>
      <c r="D32" s="188" t="s">
        <v>139</v>
      </c>
      <c r="E32" s="185"/>
      <c r="F32" s="185"/>
      <c r="G32" s="185"/>
      <c r="H32" s="186"/>
      <c r="I32" s="233" t="e">
        <f>VLOOKUP($B$1,'RAPORT 1-6'!$B$264:$T$391,14)</f>
        <v>#N/A</v>
      </c>
      <c r="J32" s="233">
        <f>VLOOKUP($B$1,'Nilai USP'!$A$265:$T$391,15)</f>
        <v>82</v>
      </c>
      <c r="K32" s="204"/>
    </row>
    <row r="33" spans="2:11" ht="14.25">
      <c r="B33" s="203"/>
      <c r="C33" s="151">
        <v>2</v>
      </c>
      <c r="D33" s="188" t="s">
        <v>132</v>
      </c>
      <c r="E33" s="185"/>
      <c r="F33" s="185"/>
      <c r="G33" s="185"/>
      <c r="H33" s="186"/>
      <c r="I33" s="233" t="e">
        <f>VLOOKUP($B$1,'RAPORT 1-6'!$B$264:$T$391,15)</f>
        <v>#N/A</v>
      </c>
      <c r="J33" s="233">
        <f>VLOOKUP($B$1,'Nilai USP'!$A$265:$T$391,16)</f>
        <v>77</v>
      </c>
      <c r="K33" s="204"/>
    </row>
    <row r="34" spans="2:11" ht="14.25">
      <c r="B34" s="203"/>
      <c r="C34" s="151">
        <v>3</v>
      </c>
      <c r="D34" s="188" t="s">
        <v>141</v>
      </c>
      <c r="E34" s="185"/>
      <c r="F34" s="185"/>
      <c r="G34" s="185"/>
      <c r="H34" s="186"/>
      <c r="I34" s="233" t="e">
        <f>VLOOKUP($B$1,'RAPORT 1-6'!$B$264:$T$391,16)</f>
        <v>#N/A</v>
      </c>
      <c r="J34" s="233">
        <f>VLOOKUP($B$1,'Nilai USP'!$A$265:$T$391,17)</f>
        <v>86</v>
      </c>
      <c r="K34" s="204"/>
    </row>
    <row r="35" spans="2:11" ht="14.25">
      <c r="B35" s="203"/>
      <c r="C35" s="151">
        <v>4</v>
      </c>
      <c r="D35" s="188" t="s">
        <v>140</v>
      </c>
      <c r="E35" s="185"/>
      <c r="F35" s="185"/>
      <c r="G35" s="185"/>
      <c r="H35" s="186"/>
      <c r="I35" s="233" t="e">
        <f>VLOOKUP($B$1,'RAPORT 1-6'!$B$264:$T$391,17)</f>
        <v>#N/A</v>
      </c>
      <c r="J35" s="233">
        <f>VLOOKUP($B$1,'Nilai USP'!$A$265:$T$391,19)</f>
        <v>88</v>
      </c>
      <c r="K35" s="204"/>
    </row>
    <row r="36" spans="2:11" ht="15">
      <c r="B36" s="203"/>
      <c r="C36" s="151">
        <v>5</v>
      </c>
      <c r="D36" s="184" t="s">
        <v>175</v>
      </c>
      <c r="E36" s="185"/>
      <c r="F36" s="185"/>
      <c r="G36" s="185"/>
      <c r="H36" s="185"/>
      <c r="I36" s="214"/>
      <c r="J36" s="213"/>
      <c r="K36" s="204"/>
    </row>
    <row r="37" spans="2:11" ht="14.25">
      <c r="B37" s="203"/>
      <c r="C37" s="151"/>
      <c r="D37" s="184" t="s">
        <v>129</v>
      </c>
      <c r="E37" s="185"/>
      <c r="F37" s="185"/>
      <c r="G37" s="185"/>
      <c r="H37" s="186"/>
      <c r="I37" s="187">
        <f>VLOOKUP($B$1,'[1]NilRapor1-6'!$B$287:$T$399,18)</f>
        <v>79.833333333333329</v>
      </c>
      <c r="J37" s="187">
        <f>VLOOKUP($B$1,'[1]Nilai US'!$B$286:$T$398,18)</f>
        <v>85</v>
      </c>
      <c r="K37" s="204"/>
    </row>
    <row r="38" spans="2:11" ht="15">
      <c r="B38" s="203"/>
      <c r="C38" s="393" t="s">
        <v>105</v>
      </c>
      <c r="D38" s="409"/>
      <c r="E38" s="409"/>
      <c r="F38" s="409"/>
      <c r="G38" s="224"/>
      <c r="H38" s="191"/>
      <c r="I38" s="215" t="e">
        <f>SUM(I19:I37)/15</f>
        <v>#N/A</v>
      </c>
      <c r="J38" s="215">
        <f>SUM(J19:J37)/15</f>
        <v>88.938763197586724</v>
      </c>
      <c r="K38" s="204"/>
    </row>
    <row r="39" spans="2:11">
      <c r="B39" s="203"/>
      <c r="C39" s="1"/>
      <c r="D39" s="1"/>
      <c r="E39" s="1"/>
      <c r="F39" s="1"/>
      <c r="G39" s="1"/>
      <c r="H39" s="1"/>
      <c r="I39" s="1"/>
      <c r="J39" s="1"/>
      <c r="K39" s="204"/>
    </row>
    <row r="40" spans="2:11" ht="27.75" customHeight="1">
      <c r="B40" s="203"/>
      <c r="C40" s="410" t="s">
        <v>176</v>
      </c>
      <c r="D40" s="410"/>
      <c r="E40" s="410"/>
      <c r="F40" s="410"/>
      <c r="G40" s="410"/>
      <c r="H40" s="410"/>
      <c r="I40" s="410"/>
      <c r="J40" s="410"/>
      <c r="K40" s="204"/>
    </row>
    <row r="41" spans="2:11">
      <c r="B41" s="203"/>
      <c r="C41" s="1"/>
      <c r="D41" s="1"/>
      <c r="E41" s="1"/>
      <c r="F41" s="1"/>
      <c r="G41" s="1"/>
      <c r="H41" s="1"/>
      <c r="I41" s="1"/>
      <c r="J41" s="1"/>
      <c r="K41" s="204"/>
    </row>
    <row r="42" spans="2:11">
      <c r="B42" s="203"/>
      <c r="C42" s="1"/>
      <c r="D42" s="1"/>
      <c r="E42" s="1"/>
      <c r="F42" s="1"/>
      <c r="G42" s="1"/>
      <c r="H42" s="1"/>
      <c r="I42" s="5" t="s">
        <v>182</v>
      </c>
      <c r="J42" s="1"/>
      <c r="K42" s="204"/>
    </row>
    <row r="43" spans="2:11">
      <c r="B43" s="203"/>
      <c r="C43" s="1"/>
      <c r="D43" s="1"/>
      <c r="E43" s="1"/>
      <c r="F43" s="1"/>
      <c r="G43" s="1"/>
      <c r="H43" s="1"/>
      <c r="I43" s="1" t="s">
        <v>135</v>
      </c>
      <c r="J43" s="1"/>
      <c r="K43" s="204"/>
    </row>
    <row r="44" spans="2:11">
      <c r="B44" s="203"/>
      <c r="C44" s="1"/>
      <c r="D44" s="1"/>
      <c r="E44" s="1"/>
      <c r="F44" s="1"/>
      <c r="G44" s="1"/>
      <c r="H44" s="1"/>
      <c r="I44" s="1"/>
      <c r="J44" s="1"/>
      <c r="K44" s="204"/>
    </row>
    <row r="45" spans="2:11">
      <c r="B45" s="203"/>
      <c r="C45" s="1"/>
      <c r="D45" s="1"/>
      <c r="E45" s="1"/>
      <c r="F45" s="1"/>
      <c r="G45" s="1"/>
      <c r="H45" s="1"/>
      <c r="I45" s="1"/>
      <c r="J45" s="1"/>
      <c r="K45" s="204"/>
    </row>
    <row r="46" spans="2:11">
      <c r="B46" s="203"/>
      <c r="C46" s="1"/>
      <c r="D46" s="1"/>
      <c r="E46" s="1"/>
      <c r="F46" s="1"/>
      <c r="G46" s="1"/>
      <c r="H46" s="1"/>
      <c r="I46" s="1"/>
      <c r="J46" s="1"/>
      <c r="K46" s="204"/>
    </row>
    <row r="47" spans="2:11">
      <c r="B47" s="203"/>
      <c r="C47" s="1"/>
      <c r="D47" s="1"/>
      <c r="E47" s="1"/>
      <c r="F47" s="1"/>
      <c r="G47" s="1"/>
      <c r="H47" s="1"/>
      <c r="I47" s="193" t="s">
        <v>149</v>
      </c>
      <c r="J47" s="193"/>
      <c r="K47" s="204"/>
    </row>
    <row r="48" spans="2:11">
      <c r="B48" s="203"/>
      <c r="C48" s="1"/>
      <c r="D48" s="1"/>
      <c r="E48" s="1"/>
      <c r="F48" s="1"/>
      <c r="G48" s="1"/>
      <c r="H48" s="1"/>
      <c r="I48" s="1" t="s">
        <v>150</v>
      </c>
      <c r="J48" s="1"/>
      <c r="K48" s="204"/>
    </row>
    <row r="49" spans="2:11">
      <c r="B49" s="203"/>
      <c r="C49" s="1"/>
      <c r="D49" s="1"/>
      <c r="E49" s="1"/>
      <c r="F49" s="1"/>
      <c r="G49" s="1"/>
      <c r="H49" s="1"/>
      <c r="I49" s="1"/>
      <c r="J49" s="1"/>
      <c r="K49" s="204"/>
    </row>
    <row r="50" spans="2:11" ht="13.5" thickBot="1">
      <c r="B50" s="216"/>
      <c r="C50" s="217"/>
      <c r="D50" s="217"/>
      <c r="E50" s="217"/>
      <c r="F50" s="217"/>
      <c r="G50" s="217"/>
      <c r="H50" s="217"/>
      <c r="I50" s="217"/>
      <c r="J50" s="217"/>
      <c r="K50" s="218"/>
    </row>
    <row r="51" spans="2:11" ht="13.5" thickTop="1"/>
  </sheetData>
  <mergeCells count="8">
    <mergeCell ref="C25:F25"/>
    <mergeCell ref="C31:F31"/>
    <mergeCell ref="C38:F38"/>
    <mergeCell ref="C40:J40"/>
    <mergeCell ref="B3:K3"/>
    <mergeCell ref="C6:J6"/>
    <mergeCell ref="D17:H17"/>
    <mergeCell ref="C18:F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18"/>
  <sheetViews>
    <sheetView workbookViewId="0">
      <pane ySplit="6" topLeftCell="A22" activePane="bottomLeft" state="frozen"/>
      <selection pane="bottomLeft" activeCell="G37" sqref="G37"/>
    </sheetView>
  </sheetViews>
  <sheetFormatPr defaultRowHeight="12.75"/>
  <cols>
    <col min="1" max="1" width="5.42578125" customWidth="1"/>
    <col min="2" max="2" width="6.7109375" customWidth="1"/>
    <col min="3" max="3" width="11.42578125" customWidth="1"/>
    <col min="4" max="4" width="20.7109375" customWidth="1"/>
    <col min="5" max="5" width="6.7109375" customWidth="1"/>
    <col min="6" max="6" width="5.28515625" customWidth="1"/>
    <col min="7" max="7" width="32.85546875" customWidth="1"/>
    <col min="8" max="8" width="5.140625" customWidth="1"/>
    <col min="9" max="9" width="13.5703125" customWidth="1"/>
    <col min="10" max="10" width="18.140625" style="249" customWidth="1"/>
    <col min="11" max="11" width="27.5703125" style="255" customWidth="1"/>
    <col min="12" max="12" width="28.140625" customWidth="1"/>
    <col min="13" max="13" width="5.28515625" customWidth="1"/>
    <col min="14" max="14" width="10.140625" customWidth="1"/>
    <col min="15" max="21" width="5.7109375" customWidth="1"/>
    <col min="22" max="22" width="6.42578125" customWidth="1"/>
    <col min="23" max="23" width="40.28515625" customWidth="1"/>
  </cols>
  <sheetData>
    <row r="1" spans="1:24" s="4" customFormat="1">
      <c r="A1" s="310" t="s">
        <v>161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</row>
    <row r="2" spans="1:24" s="4" customFormat="1">
      <c r="A2" s="42" t="s">
        <v>68</v>
      </c>
      <c r="B2" s="43"/>
      <c r="C2" s="43"/>
      <c r="D2" s="43"/>
      <c r="E2" s="43"/>
      <c r="F2" s="43"/>
      <c r="G2" s="42"/>
      <c r="H2" s="43"/>
      <c r="I2" s="42"/>
      <c r="J2" s="246"/>
      <c r="K2" s="251"/>
      <c r="L2" s="42"/>
      <c r="M2" s="43"/>
    </row>
    <row r="3" spans="1:24" s="4" customFormat="1">
      <c r="A3" s="4" t="s">
        <v>69</v>
      </c>
      <c r="B3" s="43"/>
      <c r="C3" s="43"/>
      <c r="D3" s="43"/>
      <c r="E3" s="43"/>
      <c r="F3" s="43"/>
      <c r="H3" s="43"/>
      <c r="J3" s="247"/>
      <c r="K3" s="252"/>
      <c r="M3" s="43"/>
    </row>
    <row r="4" spans="1:24" s="4" customFormat="1">
      <c r="A4" s="44">
        <v>1</v>
      </c>
      <c r="B4" s="44">
        <v>2</v>
      </c>
      <c r="C4" s="44">
        <v>3</v>
      </c>
      <c r="D4" s="44">
        <v>4</v>
      </c>
      <c r="E4" s="44">
        <v>5</v>
      </c>
      <c r="F4" s="44">
        <v>6</v>
      </c>
      <c r="G4" s="44">
        <v>7</v>
      </c>
      <c r="H4" s="44">
        <v>8</v>
      </c>
      <c r="I4" s="44">
        <v>9</v>
      </c>
      <c r="J4" s="250">
        <v>10</v>
      </c>
      <c r="K4" s="253">
        <v>11</v>
      </c>
      <c r="L4" s="44">
        <v>12</v>
      </c>
      <c r="M4" s="44">
        <v>13</v>
      </c>
      <c r="N4" s="44"/>
      <c r="O4" s="44"/>
      <c r="P4" s="44"/>
      <c r="Q4" s="44"/>
      <c r="R4" s="44"/>
      <c r="S4" s="44"/>
      <c r="T4" s="44"/>
      <c r="U4" s="44"/>
      <c r="V4" s="44"/>
      <c r="W4" s="44"/>
    </row>
    <row r="5" spans="1:24" s="4" customFormat="1" ht="12.95" customHeight="1">
      <c r="A5" s="311" t="s">
        <v>70</v>
      </c>
      <c r="B5" s="311"/>
      <c r="C5" s="312" t="s">
        <v>71</v>
      </c>
      <c r="D5" s="45" t="s">
        <v>72</v>
      </c>
      <c r="E5" s="314" t="s">
        <v>73</v>
      </c>
      <c r="F5" s="315"/>
      <c r="G5" s="316" t="s">
        <v>74</v>
      </c>
      <c r="H5" s="316" t="s">
        <v>75</v>
      </c>
      <c r="I5" s="312" t="s">
        <v>76</v>
      </c>
      <c r="J5" s="318" t="s">
        <v>77</v>
      </c>
      <c r="K5" s="320" t="s">
        <v>78</v>
      </c>
      <c r="L5" s="312" t="s">
        <v>79</v>
      </c>
      <c r="M5" s="312" t="s">
        <v>80</v>
      </c>
    </row>
    <row r="6" spans="1:24" s="4" customFormat="1" ht="12.95" customHeight="1">
      <c r="A6" s="144" t="s">
        <v>81</v>
      </c>
      <c r="B6" s="144" t="s">
        <v>82</v>
      </c>
      <c r="C6" s="313"/>
      <c r="D6" s="144" t="s">
        <v>83</v>
      </c>
      <c r="E6" s="144" t="s">
        <v>84</v>
      </c>
      <c r="F6" s="144" t="s">
        <v>85</v>
      </c>
      <c r="G6" s="317"/>
      <c r="H6" s="317"/>
      <c r="I6" s="313"/>
      <c r="J6" s="319"/>
      <c r="K6" s="321"/>
      <c r="L6" s="313"/>
      <c r="M6" s="313"/>
      <c r="N6" s="152"/>
      <c r="O6" s="152"/>
      <c r="P6" s="152"/>
      <c r="Q6" s="152"/>
      <c r="R6" s="152"/>
      <c r="S6" s="152"/>
      <c r="T6" s="152"/>
      <c r="U6" s="152"/>
      <c r="V6" s="152"/>
      <c r="W6" s="46"/>
      <c r="X6" s="46"/>
    </row>
    <row r="7" spans="1:24">
      <c r="A7" s="147">
        <v>1</v>
      </c>
      <c r="B7" s="148">
        <v>12123</v>
      </c>
      <c r="C7" s="148" t="s">
        <v>781</v>
      </c>
      <c r="D7" s="245" t="s">
        <v>782</v>
      </c>
      <c r="E7" s="148" t="s">
        <v>212</v>
      </c>
      <c r="G7" s="148" t="s">
        <v>783</v>
      </c>
      <c r="H7" s="148" t="s">
        <v>91</v>
      </c>
      <c r="I7" s="148" t="s">
        <v>197</v>
      </c>
      <c r="J7" s="248">
        <v>38027</v>
      </c>
      <c r="K7" s="148" t="str">
        <f>I7&amp;", "&amp;TEXT(J7,"dd mmmm yyyy")</f>
        <v>BANGKALAN, 10 Februari 2004</v>
      </c>
      <c r="L7" s="148" t="s">
        <v>784</v>
      </c>
      <c r="M7" s="148" t="s">
        <v>66</v>
      </c>
      <c r="N7" s="150"/>
      <c r="O7" s="153"/>
      <c r="P7" s="154"/>
      <c r="Q7" s="154"/>
      <c r="R7" s="154"/>
      <c r="S7" s="154"/>
      <c r="T7" s="154"/>
      <c r="U7" s="154"/>
      <c r="V7" s="156"/>
      <c r="W7" s="145"/>
    </row>
    <row r="8" spans="1:24">
      <c r="A8" s="147">
        <v>2</v>
      </c>
      <c r="B8" s="148">
        <v>12146</v>
      </c>
      <c r="C8" s="148" t="s">
        <v>785</v>
      </c>
      <c r="D8" s="245" t="s">
        <v>786</v>
      </c>
      <c r="E8" s="148" t="s">
        <v>212</v>
      </c>
      <c r="G8" s="148" t="s">
        <v>787</v>
      </c>
      <c r="H8" s="148" t="s">
        <v>89</v>
      </c>
      <c r="I8" s="148" t="s">
        <v>3</v>
      </c>
      <c r="J8" s="248">
        <v>37958</v>
      </c>
      <c r="K8" s="148" t="str">
        <f t="shared" ref="K8:K71" si="0">I8&amp;", "&amp;TEXT(J8,"dd mmmm yyyy")</f>
        <v>SURABAYA, 03 Desember 2003</v>
      </c>
      <c r="L8" s="148" t="s">
        <v>788</v>
      </c>
      <c r="M8" s="148" t="s">
        <v>66</v>
      </c>
      <c r="N8" s="150"/>
      <c r="O8" s="153"/>
      <c r="P8" s="154"/>
      <c r="Q8" s="154"/>
      <c r="R8" s="154"/>
      <c r="S8" s="154"/>
      <c r="T8" s="154"/>
      <c r="U8" s="154"/>
      <c r="V8" s="156"/>
      <c r="W8" s="145"/>
    </row>
    <row r="9" spans="1:24" ht="15">
      <c r="A9" s="147">
        <v>3</v>
      </c>
      <c r="B9" s="148">
        <v>12158</v>
      </c>
      <c r="C9" s="148" t="s">
        <v>789</v>
      </c>
      <c r="D9" s="245" t="s">
        <v>790</v>
      </c>
      <c r="E9" s="148" t="s">
        <v>212</v>
      </c>
      <c r="G9" s="148" t="s">
        <v>791</v>
      </c>
      <c r="H9" s="148" t="s">
        <v>91</v>
      </c>
      <c r="I9" s="148" t="s">
        <v>90</v>
      </c>
      <c r="J9" s="248">
        <v>38042</v>
      </c>
      <c r="K9" s="254" t="str">
        <f t="shared" si="0"/>
        <v>Bangkalan, 25 Februari 2004</v>
      </c>
      <c r="L9" s="148" t="s">
        <v>792</v>
      </c>
      <c r="M9" s="148" t="s">
        <v>66</v>
      </c>
      <c r="N9" s="150"/>
      <c r="O9" s="153"/>
      <c r="P9" s="154"/>
      <c r="Q9" s="154"/>
      <c r="R9" s="154"/>
      <c r="S9" s="154"/>
      <c r="T9" s="154"/>
      <c r="U9" s="154"/>
      <c r="V9" s="156"/>
      <c r="W9" s="145"/>
    </row>
    <row r="10" spans="1:24" ht="15">
      <c r="A10" s="147">
        <v>4</v>
      </c>
      <c r="B10" s="148">
        <v>12161</v>
      </c>
      <c r="C10" s="148" t="s">
        <v>793</v>
      </c>
      <c r="D10" s="245" t="s">
        <v>794</v>
      </c>
      <c r="E10" s="148" t="s">
        <v>212</v>
      </c>
      <c r="G10" s="148" t="s">
        <v>795</v>
      </c>
      <c r="H10" s="148" t="s">
        <v>89</v>
      </c>
      <c r="I10" s="148" t="s">
        <v>90</v>
      </c>
      <c r="J10" s="248">
        <v>37851</v>
      </c>
      <c r="K10" s="254" t="str">
        <f t="shared" si="0"/>
        <v>Bangkalan, 18 Agustus 2003</v>
      </c>
      <c r="L10" s="148" t="s">
        <v>233</v>
      </c>
      <c r="M10" s="148" t="s">
        <v>66</v>
      </c>
      <c r="N10" s="150"/>
      <c r="O10" s="153"/>
      <c r="P10" s="154"/>
      <c r="Q10" s="154"/>
      <c r="R10" s="154"/>
      <c r="S10" s="154"/>
      <c r="T10" s="154"/>
      <c r="U10" s="154"/>
      <c r="V10" s="156"/>
      <c r="W10" s="145"/>
    </row>
    <row r="11" spans="1:24" ht="15">
      <c r="A11" s="147">
        <v>5</v>
      </c>
      <c r="B11" s="148">
        <v>12190</v>
      </c>
      <c r="C11" s="148" t="s">
        <v>796</v>
      </c>
      <c r="D11" s="245" t="s">
        <v>797</v>
      </c>
      <c r="E11" s="148" t="s">
        <v>212</v>
      </c>
      <c r="G11" s="148" t="s">
        <v>798</v>
      </c>
      <c r="H11" s="148" t="s">
        <v>89</v>
      </c>
      <c r="I11" s="148" t="s">
        <v>404</v>
      </c>
      <c r="J11" s="248">
        <v>37933</v>
      </c>
      <c r="K11" s="254" t="str">
        <f t="shared" si="0"/>
        <v>Nganjuk, 08 November 2003</v>
      </c>
      <c r="L11" s="148" t="s">
        <v>799</v>
      </c>
      <c r="M11" s="148" t="s">
        <v>66</v>
      </c>
      <c r="N11" s="150"/>
      <c r="O11" s="153"/>
      <c r="P11" s="154"/>
      <c r="Q11" s="154"/>
      <c r="R11" s="154"/>
      <c r="S11" s="154"/>
      <c r="T11" s="154"/>
      <c r="U11" s="154"/>
      <c r="V11" s="156"/>
      <c r="W11" s="145"/>
    </row>
    <row r="12" spans="1:24" ht="15">
      <c r="A12" s="147">
        <v>6</v>
      </c>
      <c r="B12" s="148">
        <v>12191</v>
      </c>
      <c r="C12" s="148" t="s">
        <v>800</v>
      </c>
      <c r="D12" s="245" t="s">
        <v>801</v>
      </c>
      <c r="E12" s="148" t="s">
        <v>212</v>
      </c>
      <c r="G12" s="148" t="s">
        <v>802</v>
      </c>
      <c r="H12" s="148" t="s">
        <v>91</v>
      </c>
      <c r="I12" s="148" t="s">
        <v>90</v>
      </c>
      <c r="J12" s="248">
        <v>37844</v>
      </c>
      <c r="K12" s="254" t="str">
        <f t="shared" si="0"/>
        <v>Bangkalan, 11 Agustus 2003</v>
      </c>
      <c r="L12" s="148" t="s">
        <v>803</v>
      </c>
      <c r="M12" s="148" t="s">
        <v>66</v>
      </c>
      <c r="N12" s="150"/>
      <c r="O12" s="153"/>
      <c r="P12" s="154"/>
      <c r="Q12" s="154"/>
      <c r="R12" s="154"/>
      <c r="S12" s="154"/>
      <c r="T12" s="154"/>
      <c r="U12" s="154"/>
      <c r="V12" s="156"/>
      <c r="W12" s="145"/>
    </row>
    <row r="13" spans="1:24" ht="15">
      <c r="A13" s="147">
        <v>7</v>
      </c>
      <c r="B13" s="148">
        <v>12193</v>
      </c>
      <c r="C13" s="148" t="s">
        <v>804</v>
      </c>
      <c r="D13" s="245" t="s">
        <v>805</v>
      </c>
      <c r="E13" s="148" t="s">
        <v>212</v>
      </c>
      <c r="G13" s="148" t="s">
        <v>806</v>
      </c>
      <c r="H13" s="148" t="s">
        <v>91</v>
      </c>
      <c r="I13" s="148" t="s">
        <v>90</v>
      </c>
      <c r="J13" s="248">
        <v>37801</v>
      </c>
      <c r="K13" s="254" t="str">
        <f t="shared" si="0"/>
        <v>Bangkalan, 29 Juni 2003</v>
      </c>
      <c r="L13" s="148" t="s">
        <v>807</v>
      </c>
      <c r="M13" s="148" t="s">
        <v>66</v>
      </c>
      <c r="N13" s="150"/>
      <c r="O13" s="153"/>
      <c r="P13" s="154"/>
      <c r="Q13" s="154"/>
      <c r="R13" s="154"/>
      <c r="S13" s="154"/>
      <c r="T13" s="154"/>
      <c r="U13" s="154"/>
      <c r="V13" s="156"/>
      <c r="W13" s="145"/>
    </row>
    <row r="14" spans="1:24" ht="15">
      <c r="A14" s="147">
        <v>8</v>
      </c>
      <c r="B14" s="148">
        <v>12221</v>
      </c>
      <c r="C14" s="148" t="s">
        <v>808</v>
      </c>
      <c r="D14" s="245" t="s">
        <v>809</v>
      </c>
      <c r="E14" s="148" t="s">
        <v>212</v>
      </c>
      <c r="G14" s="148" t="s">
        <v>810</v>
      </c>
      <c r="H14" s="148" t="s">
        <v>89</v>
      </c>
      <c r="I14" s="148" t="s">
        <v>197</v>
      </c>
      <c r="J14" s="248">
        <v>37990</v>
      </c>
      <c r="K14" s="254" t="str">
        <f t="shared" si="0"/>
        <v>BANGKALAN, 04 Januari 2004</v>
      </c>
      <c r="L14" s="148" t="s">
        <v>811</v>
      </c>
      <c r="M14" s="148" t="s">
        <v>66</v>
      </c>
      <c r="N14" s="150"/>
      <c r="O14" s="153"/>
      <c r="P14" s="154"/>
      <c r="Q14" s="154"/>
      <c r="R14" s="154"/>
      <c r="S14" s="154"/>
      <c r="T14" s="154"/>
      <c r="U14" s="154"/>
      <c r="V14" s="156"/>
      <c r="W14" s="145"/>
    </row>
    <row r="15" spans="1:24" ht="15">
      <c r="A15" s="147">
        <v>9</v>
      </c>
      <c r="B15" s="148">
        <v>12236</v>
      </c>
      <c r="C15" s="148" t="s">
        <v>812</v>
      </c>
      <c r="D15" s="245" t="s">
        <v>813</v>
      </c>
      <c r="E15" s="148" t="s">
        <v>212</v>
      </c>
      <c r="G15" s="148" t="s">
        <v>814</v>
      </c>
      <c r="H15" s="148" t="s">
        <v>91</v>
      </c>
      <c r="I15" s="148" t="s">
        <v>90</v>
      </c>
      <c r="J15" s="248">
        <v>37951</v>
      </c>
      <c r="K15" s="254" t="str">
        <f t="shared" si="0"/>
        <v>Bangkalan, 26 November 2003</v>
      </c>
      <c r="L15" s="148" t="s">
        <v>815</v>
      </c>
      <c r="M15" s="148" t="s">
        <v>66</v>
      </c>
      <c r="N15" s="150"/>
      <c r="O15" s="153"/>
      <c r="P15" s="154"/>
      <c r="Q15" s="154"/>
      <c r="R15" s="154"/>
      <c r="S15" s="154"/>
      <c r="T15" s="154"/>
      <c r="U15" s="154"/>
      <c r="V15" s="156"/>
      <c r="W15" s="145"/>
    </row>
    <row r="16" spans="1:24" ht="15">
      <c r="A16" s="147">
        <v>10</v>
      </c>
      <c r="B16" s="148">
        <v>12244</v>
      </c>
      <c r="C16" s="148" t="s">
        <v>816</v>
      </c>
      <c r="D16" s="245" t="s">
        <v>817</v>
      </c>
      <c r="E16" s="148" t="s">
        <v>212</v>
      </c>
      <c r="G16" s="148" t="s">
        <v>818</v>
      </c>
      <c r="H16" s="148" t="s">
        <v>89</v>
      </c>
      <c r="I16" s="148" t="s">
        <v>197</v>
      </c>
      <c r="J16" s="248">
        <v>38036</v>
      </c>
      <c r="K16" s="254" t="str">
        <f t="shared" si="0"/>
        <v>BANGKALAN, 19 Februari 2004</v>
      </c>
      <c r="L16" s="148" t="s">
        <v>819</v>
      </c>
      <c r="M16" s="148" t="s">
        <v>66</v>
      </c>
      <c r="N16" s="150"/>
      <c r="O16" s="153"/>
      <c r="P16" s="154"/>
      <c r="Q16" s="154"/>
      <c r="R16" s="154"/>
      <c r="S16" s="154"/>
      <c r="T16" s="154"/>
      <c r="U16" s="154"/>
      <c r="V16" s="156"/>
      <c r="W16" s="145"/>
    </row>
    <row r="17" spans="1:23" ht="15">
      <c r="A17" s="147">
        <v>11</v>
      </c>
      <c r="B17" s="148">
        <v>12245</v>
      </c>
      <c r="C17" s="148" t="s">
        <v>820</v>
      </c>
      <c r="D17" s="245" t="s">
        <v>821</v>
      </c>
      <c r="E17" s="148" t="s">
        <v>212</v>
      </c>
      <c r="G17" s="148" t="s">
        <v>822</v>
      </c>
      <c r="H17" s="148" t="s">
        <v>91</v>
      </c>
      <c r="I17" s="148" t="s">
        <v>90</v>
      </c>
      <c r="J17" s="248">
        <v>38068</v>
      </c>
      <c r="K17" s="254" t="str">
        <f t="shared" si="0"/>
        <v>Bangkalan, 22 Maret 2004</v>
      </c>
      <c r="L17" s="148" t="s">
        <v>823</v>
      </c>
      <c r="M17" s="148" t="s">
        <v>66</v>
      </c>
      <c r="N17" s="150"/>
      <c r="O17" s="153"/>
      <c r="P17" s="154"/>
      <c r="Q17" s="154"/>
      <c r="R17" s="154"/>
      <c r="S17" s="154"/>
      <c r="T17" s="154"/>
      <c r="U17" s="154"/>
      <c r="V17" s="156"/>
      <c r="W17" s="145"/>
    </row>
    <row r="18" spans="1:23" ht="15">
      <c r="A18" s="147">
        <v>12</v>
      </c>
      <c r="B18" s="148">
        <v>12263</v>
      </c>
      <c r="C18" s="148" t="s">
        <v>824</v>
      </c>
      <c r="D18" s="245" t="s">
        <v>825</v>
      </c>
      <c r="E18" s="148" t="s">
        <v>212</v>
      </c>
      <c r="G18" s="148" t="s">
        <v>219</v>
      </c>
      <c r="H18" s="148" t="s">
        <v>91</v>
      </c>
      <c r="I18" s="148" t="s">
        <v>90</v>
      </c>
      <c r="J18" s="248">
        <v>37878</v>
      </c>
      <c r="K18" s="254" t="str">
        <f t="shared" si="0"/>
        <v>Bangkalan, 14 September 2003</v>
      </c>
      <c r="L18" s="148" t="s">
        <v>826</v>
      </c>
      <c r="M18" s="148" t="s">
        <v>66</v>
      </c>
      <c r="N18" s="150"/>
      <c r="O18" s="153"/>
      <c r="P18" s="154"/>
      <c r="Q18" s="154"/>
      <c r="R18" s="154"/>
      <c r="S18" s="154"/>
      <c r="T18" s="154"/>
      <c r="U18" s="154"/>
      <c r="V18" s="156"/>
      <c r="W18" s="145"/>
    </row>
    <row r="19" spans="1:23" ht="15">
      <c r="A19" s="147">
        <v>13</v>
      </c>
      <c r="B19" s="148">
        <v>12264</v>
      </c>
      <c r="C19" s="148" t="s">
        <v>827</v>
      </c>
      <c r="D19" s="245" t="s">
        <v>828</v>
      </c>
      <c r="E19" s="148" t="s">
        <v>212</v>
      </c>
      <c r="G19" s="148" t="s">
        <v>829</v>
      </c>
      <c r="H19" s="148" t="s">
        <v>89</v>
      </c>
      <c r="I19" s="148" t="s">
        <v>90</v>
      </c>
      <c r="J19" s="248">
        <v>37921</v>
      </c>
      <c r="K19" s="254" t="str">
        <f t="shared" si="0"/>
        <v>Bangkalan, 27 Oktober 2003</v>
      </c>
      <c r="L19" s="148" t="s">
        <v>830</v>
      </c>
      <c r="M19" s="148" t="s">
        <v>66</v>
      </c>
      <c r="N19" s="150"/>
      <c r="O19" s="153"/>
      <c r="P19" s="154"/>
      <c r="Q19" s="154"/>
      <c r="R19" s="154"/>
      <c r="S19" s="154"/>
      <c r="T19" s="154"/>
      <c r="U19" s="154"/>
      <c r="V19" s="156"/>
      <c r="W19" s="145"/>
    </row>
    <row r="20" spans="1:23" ht="15">
      <c r="A20" s="147">
        <v>14</v>
      </c>
      <c r="B20" s="148">
        <v>12278</v>
      </c>
      <c r="C20" s="148" t="s">
        <v>831</v>
      </c>
      <c r="D20" s="245" t="s">
        <v>832</v>
      </c>
      <c r="E20" s="148" t="s">
        <v>212</v>
      </c>
      <c r="G20" s="148" t="s">
        <v>833</v>
      </c>
      <c r="H20" s="148" t="s">
        <v>91</v>
      </c>
      <c r="I20" s="148" t="s">
        <v>834</v>
      </c>
      <c r="J20" s="248">
        <v>37414</v>
      </c>
      <c r="K20" s="254" t="str">
        <f t="shared" si="0"/>
        <v>Sambas, 07 Juni 2002</v>
      </c>
      <c r="L20" s="148" t="s">
        <v>835</v>
      </c>
      <c r="M20" s="148" t="s">
        <v>66</v>
      </c>
      <c r="N20" s="150"/>
      <c r="O20" s="153"/>
      <c r="P20" s="154"/>
      <c r="Q20" s="154"/>
      <c r="R20" s="154"/>
      <c r="S20" s="154"/>
      <c r="T20" s="154"/>
      <c r="U20" s="154"/>
      <c r="V20" s="156"/>
      <c r="W20" s="145"/>
    </row>
    <row r="21" spans="1:23" ht="15">
      <c r="A21" s="147">
        <v>15</v>
      </c>
      <c r="B21" s="148">
        <v>12284</v>
      </c>
      <c r="C21" s="148" t="s">
        <v>836</v>
      </c>
      <c r="D21" s="245" t="s">
        <v>837</v>
      </c>
      <c r="E21" s="148" t="s">
        <v>212</v>
      </c>
      <c r="G21" s="148" t="s">
        <v>838</v>
      </c>
      <c r="H21" s="148" t="s">
        <v>89</v>
      </c>
      <c r="I21" s="148" t="s">
        <v>90</v>
      </c>
      <c r="J21" s="248">
        <v>37926</v>
      </c>
      <c r="K21" s="254" t="str">
        <f t="shared" si="0"/>
        <v>Bangkalan, 01 November 2003</v>
      </c>
      <c r="L21" s="148" t="s">
        <v>839</v>
      </c>
      <c r="M21" s="148" t="s">
        <v>66</v>
      </c>
      <c r="N21" s="150"/>
      <c r="O21" s="153"/>
      <c r="P21" s="154"/>
      <c r="Q21" s="154"/>
      <c r="R21" s="154"/>
      <c r="S21" s="154"/>
      <c r="T21" s="154"/>
      <c r="U21" s="154"/>
      <c r="V21" s="156"/>
      <c r="W21" s="145"/>
    </row>
    <row r="22" spans="1:23" ht="15">
      <c r="A22" s="147">
        <v>16</v>
      </c>
      <c r="B22" s="148">
        <v>12297</v>
      </c>
      <c r="C22" s="148" t="s">
        <v>840</v>
      </c>
      <c r="D22" s="245" t="s">
        <v>841</v>
      </c>
      <c r="E22" s="148" t="s">
        <v>212</v>
      </c>
      <c r="G22" s="148" t="s">
        <v>842</v>
      </c>
      <c r="H22" s="148" t="s">
        <v>89</v>
      </c>
      <c r="I22" s="148" t="s">
        <v>90</v>
      </c>
      <c r="J22" s="248">
        <v>37774</v>
      </c>
      <c r="K22" s="254" t="str">
        <f t="shared" si="0"/>
        <v>Bangkalan, 02 Juni 2003</v>
      </c>
      <c r="L22" s="148" t="s">
        <v>843</v>
      </c>
      <c r="M22" s="148" t="s">
        <v>66</v>
      </c>
      <c r="N22" s="150"/>
      <c r="O22" s="153"/>
      <c r="P22" s="154"/>
      <c r="Q22" s="154"/>
      <c r="R22" s="154"/>
      <c r="S22" s="154"/>
      <c r="T22" s="154"/>
      <c r="U22" s="154"/>
      <c r="V22" s="156"/>
      <c r="W22" s="145"/>
    </row>
    <row r="23" spans="1:23" ht="15">
      <c r="A23" s="147">
        <v>17</v>
      </c>
      <c r="B23" s="148">
        <v>12309</v>
      </c>
      <c r="C23" s="148" t="s">
        <v>844</v>
      </c>
      <c r="D23" s="245" t="s">
        <v>845</v>
      </c>
      <c r="E23" s="148" t="s">
        <v>212</v>
      </c>
      <c r="G23" s="148" t="s">
        <v>846</v>
      </c>
      <c r="H23" s="148" t="s">
        <v>89</v>
      </c>
      <c r="I23" s="148" t="s">
        <v>90</v>
      </c>
      <c r="J23" s="248">
        <v>37942</v>
      </c>
      <c r="K23" s="254" t="str">
        <f t="shared" si="0"/>
        <v>Bangkalan, 17 November 2003</v>
      </c>
      <c r="L23" s="148" t="s">
        <v>847</v>
      </c>
      <c r="M23" s="148" t="s">
        <v>66</v>
      </c>
      <c r="N23" s="150"/>
      <c r="O23" s="153"/>
      <c r="P23" s="154"/>
      <c r="Q23" s="154"/>
      <c r="R23" s="154"/>
      <c r="S23" s="154"/>
      <c r="T23" s="154"/>
      <c r="U23" s="154"/>
      <c r="V23" s="156"/>
      <c r="W23" s="145"/>
    </row>
    <row r="24" spans="1:23" ht="15">
      <c r="A24" s="147">
        <v>18</v>
      </c>
      <c r="B24" s="148">
        <v>12315</v>
      </c>
      <c r="C24" s="148" t="s">
        <v>848</v>
      </c>
      <c r="D24" s="245" t="s">
        <v>849</v>
      </c>
      <c r="E24" s="148" t="s">
        <v>212</v>
      </c>
      <c r="G24" s="148" t="s">
        <v>850</v>
      </c>
      <c r="H24" s="148" t="s">
        <v>91</v>
      </c>
      <c r="I24" s="148" t="s">
        <v>90</v>
      </c>
      <c r="J24" s="248">
        <v>37680</v>
      </c>
      <c r="K24" s="254" t="str">
        <f t="shared" si="0"/>
        <v>Bangkalan, 28 Februari 2003</v>
      </c>
      <c r="L24" s="148" t="s">
        <v>851</v>
      </c>
      <c r="M24" s="148" t="s">
        <v>66</v>
      </c>
      <c r="N24" s="150"/>
      <c r="O24" s="153"/>
      <c r="P24" s="154"/>
      <c r="Q24" s="154"/>
      <c r="R24" s="154"/>
      <c r="S24" s="154"/>
      <c r="T24" s="154"/>
      <c r="U24" s="154"/>
      <c r="V24" s="156"/>
      <c r="W24" s="145"/>
    </row>
    <row r="25" spans="1:23" ht="15">
      <c r="A25" s="147">
        <v>19</v>
      </c>
      <c r="B25" s="148">
        <v>12350</v>
      </c>
      <c r="C25" s="148" t="s">
        <v>852</v>
      </c>
      <c r="D25" s="245" t="s">
        <v>853</v>
      </c>
      <c r="E25" s="148" t="s">
        <v>212</v>
      </c>
      <c r="G25" s="148" t="s">
        <v>854</v>
      </c>
      <c r="H25" s="148" t="s">
        <v>91</v>
      </c>
      <c r="I25" s="148" t="s">
        <v>197</v>
      </c>
      <c r="J25" s="248">
        <v>37694</v>
      </c>
      <c r="K25" s="254" t="str">
        <f t="shared" si="0"/>
        <v>BANGKALAN, 14 Maret 2003</v>
      </c>
      <c r="L25" s="148" t="s">
        <v>855</v>
      </c>
      <c r="M25" s="148" t="s">
        <v>66</v>
      </c>
      <c r="N25" s="150"/>
      <c r="O25" s="153"/>
      <c r="P25" s="154"/>
      <c r="Q25" s="154"/>
      <c r="R25" s="154"/>
      <c r="S25" s="154"/>
      <c r="T25" s="154"/>
      <c r="U25" s="154"/>
      <c r="V25" s="156"/>
      <c r="W25" s="145"/>
    </row>
    <row r="26" spans="1:23" ht="15">
      <c r="A26" s="147">
        <v>20</v>
      </c>
      <c r="B26" s="148">
        <v>12376</v>
      </c>
      <c r="C26" s="148" t="s">
        <v>856</v>
      </c>
      <c r="D26" s="245" t="s">
        <v>857</v>
      </c>
      <c r="E26" s="148" t="s">
        <v>212</v>
      </c>
      <c r="G26" s="148" t="s">
        <v>858</v>
      </c>
      <c r="H26" s="148" t="s">
        <v>91</v>
      </c>
      <c r="I26" s="148" t="s">
        <v>90</v>
      </c>
      <c r="J26" s="248">
        <v>37925</v>
      </c>
      <c r="K26" s="254" t="str">
        <f t="shared" si="0"/>
        <v>Bangkalan, 31 Oktober 2003</v>
      </c>
      <c r="L26" s="148" t="s">
        <v>859</v>
      </c>
      <c r="M26" s="148" t="s">
        <v>66</v>
      </c>
      <c r="N26" s="150"/>
      <c r="O26" s="153"/>
      <c r="P26" s="154"/>
      <c r="Q26" s="154"/>
      <c r="R26" s="154"/>
      <c r="S26" s="154"/>
      <c r="T26" s="154"/>
      <c r="U26" s="154"/>
      <c r="V26" s="156"/>
      <c r="W26" s="145"/>
    </row>
    <row r="27" spans="1:23" ht="15">
      <c r="A27" s="147">
        <v>21</v>
      </c>
      <c r="B27" s="148">
        <v>12378</v>
      </c>
      <c r="C27" s="148" t="s">
        <v>860</v>
      </c>
      <c r="D27" s="245" t="s">
        <v>861</v>
      </c>
      <c r="E27" s="148" t="s">
        <v>212</v>
      </c>
      <c r="G27" s="148" t="s">
        <v>862</v>
      </c>
      <c r="H27" s="148" t="s">
        <v>91</v>
      </c>
      <c r="I27" s="148" t="s">
        <v>90</v>
      </c>
      <c r="J27" s="248">
        <v>38425</v>
      </c>
      <c r="K27" s="254" t="str">
        <f t="shared" si="0"/>
        <v>Bangkalan, 14 Maret 2005</v>
      </c>
      <c r="L27" s="148" t="s">
        <v>863</v>
      </c>
      <c r="M27" s="148" t="s">
        <v>66</v>
      </c>
      <c r="N27" s="150"/>
      <c r="O27" s="153"/>
      <c r="P27" s="154"/>
      <c r="Q27" s="154"/>
      <c r="R27" s="154"/>
      <c r="S27" s="154"/>
      <c r="T27" s="154"/>
      <c r="U27" s="154"/>
      <c r="V27" s="156"/>
      <c r="W27" s="145"/>
    </row>
    <row r="28" spans="1:23" ht="15">
      <c r="A28" s="147">
        <v>22</v>
      </c>
      <c r="B28" s="148">
        <v>12397</v>
      </c>
      <c r="C28" s="148" t="s">
        <v>864</v>
      </c>
      <c r="D28" s="245" t="s">
        <v>865</v>
      </c>
      <c r="E28" s="148" t="s">
        <v>212</v>
      </c>
      <c r="G28" s="148" t="s">
        <v>866</v>
      </c>
      <c r="H28" s="148" t="s">
        <v>89</v>
      </c>
      <c r="I28" s="148" t="s">
        <v>90</v>
      </c>
      <c r="J28" s="248">
        <v>37788</v>
      </c>
      <c r="K28" s="254" t="str">
        <f t="shared" si="0"/>
        <v>Bangkalan, 16 Juni 2003</v>
      </c>
      <c r="L28" s="148" t="s">
        <v>867</v>
      </c>
      <c r="M28" s="148" t="s">
        <v>66</v>
      </c>
      <c r="N28" s="150"/>
      <c r="O28" s="153"/>
      <c r="P28" s="154"/>
      <c r="Q28" s="154"/>
      <c r="R28" s="154"/>
      <c r="S28" s="154"/>
      <c r="T28" s="154"/>
      <c r="U28" s="154"/>
      <c r="V28" s="156"/>
      <c r="W28" s="145"/>
    </row>
    <row r="29" spans="1:23" ht="15">
      <c r="A29" s="147">
        <v>23</v>
      </c>
      <c r="B29" s="148">
        <v>12411</v>
      </c>
      <c r="C29" s="148" t="s">
        <v>868</v>
      </c>
      <c r="D29" s="245" t="s">
        <v>869</v>
      </c>
      <c r="E29" s="148" t="s">
        <v>212</v>
      </c>
      <c r="G29" s="148" t="s">
        <v>870</v>
      </c>
      <c r="H29" s="148" t="s">
        <v>89</v>
      </c>
      <c r="I29" s="148" t="s">
        <v>90</v>
      </c>
      <c r="J29" s="248">
        <v>37991</v>
      </c>
      <c r="K29" s="254" t="str">
        <f t="shared" si="0"/>
        <v>Bangkalan, 05 Januari 2004</v>
      </c>
      <c r="L29" s="148" t="s">
        <v>871</v>
      </c>
      <c r="M29" s="148" t="s">
        <v>66</v>
      </c>
      <c r="N29" s="150"/>
      <c r="O29" s="153"/>
      <c r="P29" s="154"/>
      <c r="Q29" s="154"/>
      <c r="R29" s="154"/>
      <c r="S29" s="154"/>
      <c r="T29" s="154"/>
      <c r="U29" s="154"/>
      <c r="V29" s="156"/>
      <c r="W29" s="145"/>
    </row>
    <row r="30" spans="1:23" ht="15">
      <c r="A30" s="147">
        <v>24</v>
      </c>
      <c r="B30" s="148">
        <v>12423</v>
      </c>
      <c r="C30" s="148" t="s">
        <v>872</v>
      </c>
      <c r="D30" s="245" t="s">
        <v>873</v>
      </c>
      <c r="E30" s="148" t="s">
        <v>212</v>
      </c>
      <c r="G30" s="148" t="s">
        <v>874</v>
      </c>
      <c r="H30" s="148" t="s">
        <v>89</v>
      </c>
      <c r="I30" s="148" t="s">
        <v>875</v>
      </c>
      <c r="J30" s="248">
        <v>38215</v>
      </c>
      <c r="K30" s="254" t="str">
        <f t="shared" si="0"/>
        <v>BANYUWANGI, 16 Agustus 2004</v>
      </c>
      <c r="L30" s="148" t="s">
        <v>876</v>
      </c>
      <c r="M30" s="148" t="s">
        <v>66</v>
      </c>
      <c r="N30" s="150"/>
      <c r="O30" s="153"/>
      <c r="P30" s="154"/>
      <c r="Q30" s="154"/>
      <c r="R30" s="154"/>
      <c r="S30" s="154"/>
      <c r="T30" s="154"/>
      <c r="U30" s="154"/>
      <c r="V30" s="156"/>
      <c r="W30" s="145"/>
    </row>
    <row r="31" spans="1:23" ht="15">
      <c r="A31" s="147">
        <v>25</v>
      </c>
      <c r="B31" s="148">
        <v>12433</v>
      </c>
      <c r="C31" s="148" t="s">
        <v>877</v>
      </c>
      <c r="D31" s="245" t="s">
        <v>878</v>
      </c>
      <c r="E31" s="148" t="s">
        <v>212</v>
      </c>
      <c r="G31" s="148" t="s">
        <v>879</v>
      </c>
      <c r="H31" s="148" t="s">
        <v>89</v>
      </c>
      <c r="I31" s="148" t="s">
        <v>90</v>
      </c>
      <c r="J31" s="248">
        <v>38036</v>
      </c>
      <c r="K31" s="254" t="str">
        <f t="shared" si="0"/>
        <v>Bangkalan, 19 Februari 2004</v>
      </c>
      <c r="L31" s="148" t="s">
        <v>880</v>
      </c>
      <c r="M31" s="148" t="s">
        <v>66</v>
      </c>
      <c r="N31" s="150"/>
      <c r="O31" s="153"/>
      <c r="P31" s="154"/>
      <c r="Q31" s="154"/>
      <c r="R31" s="154"/>
      <c r="S31" s="154"/>
      <c r="T31" s="154"/>
      <c r="U31" s="154"/>
      <c r="V31" s="156"/>
      <c r="W31" s="145"/>
    </row>
    <row r="32" spans="1:23" ht="15">
      <c r="A32" s="147">
        <v>26</v>
      </c>
      <c r="B32" s="148">
        <v>12451</v>
      </c>
      <c r="C32" s="148" t="s">
        <v>881</v>
      </c>
      <c r="D32" s="245" t="s">
        <v>882</v>
      </c>
      <c r="E32" s="148" t="s">
        <v>212</v>
      </c>
      <c r="G32" s="148" t="s">
        <v>883</v>
      </c>
      <c r="H32" s="148" t="s">
        <v>91</v>
      </c>
      <c r="I32" s="148" t="s">
        <v>246</v>
      </c>
      <c r="J32" s="248">
        <v>38513</v>
      </c>
      <c r="K32" s="254" t="str">
        <f t="shared" si="0"/>
        <v>Kediri, 10 Juni 2005</v>
      </c>
      <c r="L32" s="148" t="s">
        <v>884</v>
      </c>
      <c r="M32" s="148" t="s">
        <v>66</v>
      </c>
      <c r="N32" s="150"/>
      <c r="O32" s="153"/>
      <c r="P32" s="154"/>
      <c r="Q32" s="154"/>
      <c r="R32" s="154"/>
      <c r="S32" s="154"/>
      <c r="T32" s="154"/>
      <c r="U32" s="154"/>
      <c r="V32" s="156"/>
      <c r="W32" s="145"/>
    </row>
    <row r="33" spans="1:23" ht="15">
      <c r="A33" s="147">
        <v>27</v>
      </c>
      <c r="B33" s="148">
        <v>12457</v>
      </c>
      <c r="C33" s="148" t="s">
        <v>885</v>
      </c>
      <c r="D33" s="245" t="s">
        <v>886</v>
      </c>
      <c r="E33" s="148" t="s">
        <v>212</v>
      </c>
      <c r="G33" s="148" t="s">
        <v>887</v>
      </c>
      <c r="H33" s="148" t="s">
        <v>89</v>
      </c>
      <c r="I33" s="148" t="s">
        <v>197</v>
      </c>
      <c r="J33" s="248">
        <v>37615</v>
      </c>
      <c r="K33" s="254" t="str">
        <f t="shared" si="0"/>
        <v>BANGKALAN, 25 Desember 2002</v>
      </c>
      <c r="L33" s="148" t="s">
        <v>888</v>
      </c>
      <c r="M33" s="148" t="s">
        <v>66</v>
      </c>
      <c r="N33" s="150"/>
      <c r="O33" s="153"/>
      <c r="P33" s="154"/>
      <c r="Q33" s="154"/>
      <c r="R33" s="154"/>
      <c r="S33" s="154"/>
      <c r="T33" s="154"/>
      <c r="U33" s="154"/>
      <c r="V33" s="156"/>
      <c r="W33" s="145"/>
    </row>
    <row r="34" spans="1:23" ht="15">
      <c r="A34" s="147">
        <v>28</v>
      </c>
      <c r="B34" s="148">
        <v>12466</v>
      </c>
      <c r="C34" s="148" t="s">
        <v>889</v>
      </c>
      <c r="D34" s="245" t="s">
        <v>890</v>
      </c>
      <c r="E34" s="148" t="s">
        <v>212</v>
      </c>
      <c r="G34" s="148" t="s">
        <v>891</v>
      </c>
      <c r="H34" s="148" t="s">
        <v>91</v>
      </c>
      <c r="I34" s="148" t="s">
        <v>90</v>
      </c>
      <c r="J34" s="248">
        <v>38218</v>
      </c>
      <c r="K34" s="254" t="str">
        <f t="shared" si="0"/>
        <v>Bangkalan, 19 Agustus 2004</v>
      </c>
      <c r="L34" s="148" t="s">
        <v>578</v>
      </c>
      <c r="M34" s="148" t="s">
        <v>66</v>
      </c>
      <c r="N34" s="150"/>
      <c r="O34" s="153"/>
      <c r="P34" s="154"/>
      <c r="Q34" s="154"/>
      <c r="R34" s="154"/>
      <c r="S34" s="154"/>
      <c r="T34" s="154"/>
      <c r="U34" s="154"/>
      <c r="V34" s="156"/>
      <c r="W34" s="145"/>
    </row>
    <row r="35" spans="1:23" ht="15">
      <c r="A35" s="238">
        <v>29</v>
      </c>
      <c r="B35" s="148">
        <v>12480</v>
      </c>
      <c r="C35" s="148" t="s">
        <v>892</v>
      </c>
      <c r="D35" s="245" t="s">
        <v>893</v>
      </c>
      <c r="E35" s="148" t="s">
        <v>212</v>
      </c>
      <c r="G35" s="148" t="s">
        <v>894</v>
      </c>
      <c r="H35" s="148" t="s">
        <v>89</v>
      </c>
      <c r="I35" s="148" t="s">
        <v>197</v>
      </c>
      <c r="J35" s="248">
        <v>37911</v>
      </c>
      <c r="K35" s="254" t="str">
        <f t="shared" si="0"/>
        <v>BANGKALAN, 17 Oktober 2003</v>
      </c>
      <c r="L35" s="148" t="s">
        <v>895</v>
      </c>
      <c r="M35" s="148" t="s">
        <v>66</v>
      </c>
      <c r="N35" s="150"/>
      <c r="O35" s="153"/>
      <c r="P35" s="154"/>
      <c r="Q35" s="154"/>
      <c r="R35" s="154"/>
      <c r="S35" s="154"/>
      <c r="T35" s="154"/>
      <c r="U35" s="154"/>
      <c r="V35" s="156"/>
      <c r="W35" s="145"/>
    </row>
    <row r="36" spans="1:23" ht="15">
      <c r="A36" s="147">
        <v>30</v>
      </c>
      <c r="B36" s="148">
        <v>12486</v>
      </c>
      <c r="C36" s="148" t="s">
        <v>896</v>
      </c>
      <c r="D36" s="245" t="s">
        <v>897</v>
      </c>
      <c r="E36" s="148" t="s">
        <v>212</v>
      </c>
      <c r="G36" s="148" t="s">
        <v>898</v>
      </c>
      <c r="H36" s="148" t="s">
        <v>91</v>
      </c>
      <c r="I36" s="148" t="s">
        <v>90</v>
      </c>
      <c r="J36" s="248">
        <v>37980</v>
      </c>
      <c r="K36" s="254" t="str">
        <f t="shared" si="0"/>
        <v>Bangkalan, 25 Desember 2003</v>
      </c>
      <c r="L36" s="148" t="s">
        <v>899</v>
      </c>
      <c r="M36" s="148" t="s">
        <v>66</v>
      </c>
      <c r="N36" s="150"/>
      <c r="O36" s="153"/>
      <c r="P36" s="154"/>
      <c r="Q36" s="154"/>
      <c r="R36" s="154"/>
      <c r="S36" s="154"/>
      <c r="T36" s="154"/>
      <c r="U36" s="154"/>
      <c r="V36" s="156"/>
      <c r="W36" s="145"/>
    </row>
    <row r="37" spans="1:23" ht="15">
      <c r="A37" s="147">
        <v>31</v>
      </c>
      <c r="B37" s="148">
        <v>12497</v>
      </c>
      <c r="C37" s="148" t="s">
        <v>900</v>
      </c>
      <c r="D37" s="245" t="s">
        <v>901</v>
      </c>
      <c r="E37" s="148" t="s">
        <v>212</v>
      </c>
      <c r="G37" s="148" t="s">
        <v>902</v>
      </c>
      <c r="H37" s="148" t="s">
        <v>89</v>
      </c>
      <c r="I37" s="148" t="s">
        <v>197</v>
      </c>
      <c r="J37" s="248">
        <v>37257</v>
      </c>
      <c r="K37" s="254" t="str">
        <f t="shared" si="0"/>
        <v>BANGKALAN, 01 Januari 2002</v>
      </c>
      <c r="L37" s="148" t="s">
        <v>903</v>
      </c>
      <c r="M37" s="148" t="s">
        <v>66</v>
      </c>
      <c r="N37" s="150"/>
      <c r="O37" s="153"/>
      <c r="P37" s="154"/>
      <c r="Q37" s="154"/>
      <c r="R37" s="154"/>
      <c r="S37" s="154"/>
      <c r="T37" s="154"/>
      <c r="U37" s="154"/>
      <c r="V37" s="156"/>
      <c r="W37" s="145"/>
    </row>
    <row r="38" spans="1:23" ht="15">
      <c r="A38" s="147">
        <v>32</v>
      </c>
      <c r="B38" s="148">
        <v>12521</v>
      </c>
      <c r="C38" s="148" t="s">
        <v>904</v>
      </c>
      <c r="D38" s="245" t="s">
        <v>905</v>
      </c>
      <c r="E38" s="148" t="s">
        <v>212</v>
      </c>
      <c r="G38" s="148" t="s">
        <v>906</v>
      </c>
      <c r="H38" s="148" t="s">
        <v>89</v>
      </c>
      <c r="I38" s="148" t="s">
        <v>197</v>
      </c>
      <c r="J38" s="248">
        <v>38089</v>
      </c>
      <c r="K38" s="254" t="str">
        <f t="shared" si="0"/>
        <v>BANGKALAN, 12 April 2004</v>
      </c>
      <c r="L38" s="148" t="s">
        <v>907</v>
      </c>
      <c r="M38" s="148" t="s">
        <v>66</v>
      </c>
      <c r="N38" s="150"/>
      <c r="O38" s="153"/>
      <c r="P38" s="154"/>
      <c r="Q38" s="154"/>
      <c r="R38" s="154"/>
      <c r="S38" s="154"/>
      <c r="T38" s="154"/>
      <c r="U38" s="154"/>
      <c r="V38" s="156"/>
      <c r="W38" s="145"/>
    </row>
    <row r="39" spans="1:23" ht="15">
      <c r="A39" s="147">
        <v>33</v>
      </c>
      <c r="B39" s="148">
        <v>12527</v>
      </c>
      <c r="C39" s="148" t="s">
        <v>908</v>
      </c>
      <c r="D39" s="245" t="s">
        <v>909</v>
      </c>
      <c r="E39" s="148" t="s">
        <v>212</v>
      </c>
      <c r="G39" s="148" t="s">
        <v>910</v>
      </c>
      <c r="H39" s="148" t="s">
        <v>89</v>
      </c>
      <c r="I39" s="148" t="s">
        <v>197</v>
      </c>
      <c r="J39" s="248">
        <v>37969</v>
      </c>
      <c r="K39" s="254" t="str">
        <f t="shared" si="0"/>
        <v>BANGKALAN, 14 Desember 2003</v>
      </c>
      <c r="L39" s="148" t="s">
        <v>911</v>
      </c>
      <c r="M39" s="148" t="s">
        <v>66</v>
      </c>
      <c r="N39" s="150"/>
      <c r="O39" s="153"/>
      <c r="P39" s="154"/>
      <c r="Q39" s="154"/>
      <c r="R39" s="154"/>
      <c r="S39" s="154"/>
      <c r="T39" s="154"/>
      <c r="U39" s="154"/>
      <c r="V39" s="156"/>
      <c r="W39" s="145"/>
    </row>
    <row r="40" spans="1:23" ht="15">
      <c r="A40" s="147">
        <v>34</v>
      </c>
      <c r="B40" s="148">
        <v>12125</v>
      </c>
      <c r="C40" s="148" t="s">
        <v>912</v>
      </c>
      <c r="D40" s="245" t="s">
        <v>913</v>
      </c>
      <c r="E40" s="148" t="s">
        <v>213</v>
      </c>
      <c r="G40" s="148" t="s">
        <v>914</v>
      </c>
      <c r="H40" s="148" t="s">
        <v>91</v>
      </c>
      <c r="I40" s="148" t="s">
        <v>90</v>
      </c>
      <c r="J40" s="248">
        <v>38096</v>
      </c>
      <c r="K40" s="254" t="str">
        <f t="shared" si="0"/>
        <v>Bangkalan, 19 April 2004</v>
      </c>
      <c r="L40" s="148" t="s">
        <v>915</v>
      </c>
      <c r="M40" s="148" t="s">
        <v>66</v>
      </c>
      <c r="N40" s="150"/>
      <c r="O40" s="153"/>
      <c r="P40" s="154"/>
      <c r="Q40" s="154"/>
      <c r="R40" s="154"/>
      <c r="S40" s="154"/>
      <c r="T40" s="154"/>
      <c r="U40" s="154"/>
      <c r="V40" s="156"/>
      <c r="W40" s="145"/>
    </row>
    <row r="41" spans="1:23" ht="15">
      <c r="A41" s="147">
        <v>35</v>
      </c>
      <c r="B41" s="148">
        <v>12139</v>
      </c>
      <c r="C41" s="148" t="s">
        <v>916</v>
      </c>
      <c r="D41" s="245" t="s">
        <v>917</v>
      </c>
      <c r="E41" s="148" t="s">
        <v>213</v>
      </c>
      <c r="G41" s="148" t="s">
        <v>918</v>
      </c>
      <c r="H41" s="148" t="s">
        <v>91</v>
      </c>
      <c r="I41" s="148" t="s">
        <v>197</v>
      </c>
      <c r="J41" s="248">
        <v>37810</v>
      </c>
      <c r="K41" s="254" t="str">
        <f t="shared" si="0"/>
        <v>BANGKALAN, 08 Juli 2003</v>
      </c>
      <c r="L41" s="148" t="s">
        <v>919</v>
      </c>
      <c r="M41" s="148" t="s">
        <v>66</v>
      </c>
      <c r="N41" s="150"/>
      <c r="O41" s="153"/>
      <c r="P41" s="154"/>
      <c r="Q41" s="154"/>
      <c r="R41" s="154"/>
      <c r="S41" s="154"/>
      <c r="T41" s="154"/>
      <c r="U41" s="154"/>
      <c r="V41" s="156"/>
      <c r="W41" s="145"/>
    </row>
    <row r="42" spans="1:23" ht="15">
      <c r="A42" s="147">
        <v>36</v>
      </c>
      <c r="B42" s="148">
        <v>12147</v>
      </c>
      <c r="C42" s="148" t="s">
        <v>920</v>
      </c>
      <c r="D42" s="245" t="s">
        <v>921</v>
      </c>
      <c r="E42" s="148" t="s">
        <v>213</v>
      </c>
      <c r="G42" s="148" t="s">
        <v>922</v>
      </c>
      <c r="H42" s="148" t="s">
        <v>89</v>
      </c>
      <c r="I42" s="148" t="s">
        <v>90</v>
      </c>
      <c r="J42" s="248">
        <v>37790</v>
      </c>
      <c r="K42" s="254" t="str">
        <f t="shared" si="0"/>
        <v>Bangkalan, 18 Juni 2003</v>
      </c>
      <c r="L42" s="148" t="s">
        <v>923</v>
      </c>
      <c r="M42" s="148" t="s">
        <v>66</v>
      </c>
      <c r="N42" s="150"/>
      <c r="O42" s="153"/>
      <c r="P42" s="154"/>
      <c r="Q42" s="154"/>
      <c r="R42" s="154"/>
      <c r="S42" s="154"/>
      <c r="T42" s="154"/>
      <c r="U42" s="154"/>
      <c r="V42" s="156"/>
      <c r="W42" s="145"/>
    </row>
    <row r="43" spans="1:23" ht="15">
      <c r="A43" s="147">
        <v>37</v>
      </c>
      <c r="B43" s="148">
        <v>12162</v>
      </c>
      <c r="C43" s="148" t="s">
        <v>924</v>
      </c>
      <c r="D43" s="245" t="s">
        <v>925</v>
      </c>
      <c r="E43" s="148" t="s">
        <v>213</v>
      </c>
      <c r="G43" s="148" t="s">
        <v>926</v>
      </c>
      <c r="H43" s="148" t="s">
        <v>89</v>
      </c>
      <c r="I43" s="148" t="s">
        <v>90</v>
      </c>
      <c r="J43" s="248">
        <v>37769</v>
      </c>
      <c r="K43" s="254" t="str">
        <f t="shared" si="0"/>
        <v>Bangkalan, 28 Mei 2003</v>
      </c>
      <c r="L43" s="148" t="s">
        <v>927</v>
      </c>
      <c r="M43" s="148" t="s">
        <v>66</v>
      </c>
      <c r="N43" s="150"/>
      <c r="O43" s="153"/>
      <c r="P43" s="154"/>
      <c r="Q43" s="154"/>
      <c r="R43" s="154"/>
      <c r="S43" s="154"/>
      <c r="T43" s="154"/>
      <c r="U43" s="154"/>
      <c r="V43" s="156"/>
      <c r="W43" s="145"/>
    </row>
    <row r="44" spans="1:23" ht="15">
      <c r="A44" s="147">
        <v>38</v>
      </c>
      <c r="B44" s="148">
        <v>12176</v>
      </c>
      <c r="C44" s="148" t="s">
        <v>928</v>
      </c>
      <c r="D44" s="245" t="s">
        <v>929</v>
      </c>
      <c r="E44" s="148" t="s">
        <v>213</v>
      </c>
      <c r="G44" s="148" t="s">
        <v>930</v>
      </c>
      <c r="H44" s="148" t="s">
        <v>89</v>
      </c>
      <c r="I44" s="148" t="s">
        <v>90</v>
      </c>
      <c r="J44" s="248">
        <v>38076</v>
      </c>
      <c r="K44" s="254" t="str">
        <f t="shared" si="0"/>
        <v>Bangkalan, 30 Maret 2004</v>
      </c>
      <c r="L44" s="148" t="s">
        <v>931</v>
      </c>
      <c r="M44" s="148" t="s">
        <v>66</v>
      </c>
      <c r="N44" s="150"/>
      <c r="O44" s="153"/>
      <c r="P44" s="154"/>
      <c r="Q44" s="154"/>
      <c r="R44" s="154"/>
      <c r="S44" s="154"/>
      <c r="T44" s="154"/>
      <c r="U44" s="154"/>
      <c r="V44" s="156"/>
      <c r="W44" s="145"/>
    </row>
    <row r="45" spans="1:23" ht="15">
      <c r="A45" s="147">
        <v>39</v>
      </c>
      <c r="B45" s="148">
        <v>12183</v>
      </c>
      <c r="C45" s="148" t="s">
        <v>932</v>
      </c>
      <c r="D45" s="245" t="s">
        <v>933</v>
      </c>
      <c r="E45" s="148" t="s">
        <v>213</v>
      </c>
      <c r="G45" s="148" t="s">
        <v>934</v>
      </c>
      <c r="H45" s="148" t="s">
        <v>89</v>
      </c>
      <c r="I45" s="148" t="s">
        <v>90</v>
      </c>
      <c r="J45" s="248">
        <v>37753</v>
      </c>
      <c r="K45" s="254" t="str">
        <f t="shared" si="0"/>
        <v>Bangkalan, 12 Mei 2003</v>
      </c>
      <c r="L45" s="148" t="s">
        <v>935</v>
      </c>
      <c r="M45" s="148" t="s">
        <v>66</v>
      </c>
      <c r="N45" s="150"/>
      <c r="O45" s="153"/>
      <c r="P45" s="154"/>
      <c r="Q45" s="154"/>
      <c r="R45" s="154"/>
      <c r="S45" s="154"/>
      <c r="T45" s="154"/>
      <c r="U45" s="154"/>
      <c r="V45" s="156"/>
      <c r="W45" s="145"/>
    </row>
    <row r="46" spans="1:23" ht="15">
      <c r="A46" s="147">
        <v>40</v>
      </c>
      <c r="B46" s="148">
        <v>12192</v>
      </c>
      <c r="C46" s="148" t="s">
        <v>936</v>
      </c>
      <c r="D46" s="245" t="s">
        <v>937</v>
      </c>
      <c r="E46" s="148" t="s">
        <v>213</v>
      </c>
      <c r="G46" s="148" t="s">
        <v>938</v>
      </c>
      <c r="H46" s="148" t="s">
        <v>89</v>
      </c>
      <c r="I46" s="148" t="s">
        <v>197</v>
      </c>
      <c r="J46" s="248">
        <v>38003</v>
      </c>
      <c r="K46" s="254" t="str">
        <f t="shared" si="0"/>
        <v>BANGKALAN, 17 Januari 2004</v>
      </c>
      <c r="L46" s="148" t="s">
        <v>939</v>
      </c>
      <c r="M46" s="148" t="s">
        <v>66</v>
      </c>
      <c r="N46" s="150"/>
      <c r="O46" s="153"/>
      <c r="P46" s="154"/>
      <c r="Q46" s="154"/>
      <c r="R46" s="154"/>
      <c r="S46" s="154"/>
      <c r="T46" s="154"/>
      <c r="U46" s="154"/>
      <c r="V46" s="156"/>
      <c r="W46" s="145"/>
    </row>
    <row r="47" spans="1:23" ht="15">
      <c r="A47" s="147">
        <v>41</v>
      </c>
      <c r="B47" s="148">
        <v>12206</v>
      </c>
      <c r="C47" s="148" t="s">
        <v>940</v>
      </c>
      <c r="D47" s="245" t="s">
        <v>941</v>
      </c>
      <c r="E47" s="148" t="s">
        <v>213</v>
      </c>
      <c r="G47" s="148" t="s">
        <v>942</v>
      </c>
      <c r="H47" s="148" t="s">
        <v>91</v>
      </c>
      <c r="I47" s="148" t="s">
        <v>90</v>
      </c>
      <c r="J47" s="248">
        <v>37885</v>
      </c>
      <c r="K47" s="254" t="str">
        <f t="shared" si="0"/>
        <v>Bangkalan, 21 September 2003</v>
      </c>
      <c r="L47" s="148" t="s">
        <v>232</v>
      </c>
      <c r="M47" s="148" t="s">
        <v>66</v>
      </c>
      <c r="N47" s="150"/>
      <c r="O47" s="153"/>
      <c r="P47" s="154"/>
      <c r="Q47" s="154"/>
      <c r="R47" s="154"/>
      <c r="S47" s="154"/>
      <c r="T47" s="154"/>
      <c r="U47" s="154"/>
      <c r="V47" s="156"/>
      <c r="W47" s="145"/>
    </row>
    <row r="48" spans="1:23" ht="15">
      <c r="A48" s="147">
        <v>42</v>
      </c>
      <c r="B48" s="148">
        <v>12211</v>
      </c>
      <c r="C48" s="148" t="s">
        <v>943</v>
      </c>
      <c r="D48" s="245" t="s">
        <v>944</v>
      </c>
      <c r="E48" s="148" t="s">
        <v>213</v>
      </c>
      <c r="G48" s="148" t="s">
        <v>945</v>
      </c>
      <c r="H48" s="148" t="s">
        <v>89</v>
      </c>
      <c r="I48" s="148" t="s">
        <v>90</v>
      </c>
      <c r="J48" s="248">
        <v>37841</v>
      </c>
      <c r="K48" s="254" t="str">
        <f t="shared" si="0"/>
        <v>Bangkalan, 08 Agustus 2003</v>
      </c>
      <c r="L48" s="148" t="s">
        <v>946</v>
      </c>
      <c r="M48" s="148" t="s">
        <v>66</v>
      </c>
      <c r="N48" s="150"/>
      <c r="O48" s="153"/>
      <c r="P48" s="154"/>
      <c r="Q48" s="154"/>
      <c r="R48" s="154"/>
      <c r="S48" s="154"/>
      <c r="T48" s="154"/>
      <c r="U48" s="154"/>
      <c r="V48" s="156"/>
      <c r="W48" s="145"/>
    </row>
    <row r="49" spans="1:23" ht="15">
      <c r="A49" s="147">
        <v>43</v>
      </c>
      <c r="B49" s="148">
        <v>12222</v>
      </c>
      <c r="C49" s="148" t="s">
        <v>947</v>
      </c>
      <c r="D49" s="245" t="s">
        <v>948</v>
      </c>
      <c r="E49" s="148" t="s">
        <v>213</v>
      </c>
      <c r="G49" s="148" t="s">
        <v>949</v>
      </c>
      <c r="H49" s="148" t="s">
        <v>89</v>
      </c>
      <c r="I49" s="148" t="s">
        <v>90</v>
      </c>
      <c r="J49" s="248">
        <v>38068</v>
      </c>
      <c r="K49" s="254" t="str">
        <f t="shared" si="0"/>
        <v>Bangkalan, 22 Maret 2004</v>
      </c>
      <c r="L49" s="148" t="s">
        <v>950</v>
      </c>
      <c r="M49" s="148" t="s">
        <v>66</v>
      </c>
      <c r="N49" s="150"/>
      <c r="O49" s="153"/>
      <c r="P49" s="154"/>
      <c r="Q49" s="154"/>
      <c r="R49" s="154"/>
      <c r="S49" s="154"/>
      <c r="T49" s="154"/>
      <c r="U49" s="154"/>
      <c r="V49" s="156"/>
      <c r="W49" s="145"/>
    </row>
    <row r="50" spans="1:23" ht="15">
      <c r="A50" s="147">
        <v>44</v>
      </c>
      <c r="B50" s="148">
        <v>12238</v>
      </c>
      <c r="C50" s="148" t="s">
        <v>951</v>
      </c>
      <c r="D50" s="245" t="s">
        <v>952</v>
      </c>
      <c r="E50" s="148" t="s">
        <v>213</v>
      </c>
      <c r="G50" s="148" t="s">
        <v>953</v>
      </c>
      <c r="H50" s="148" t="s">
        <v>91</v>
      </c>
      <c r="I50" s="148" t="s">
        <v>90</v>
      </c>
      <c r="J50" s="248">
        <v>38054</v>
      </c>
      <c r="K50" s="254" t="str">
        <f t="shared" si="0"/>
        <v>Bangkalan, 08 Maret 2004</v>
      </c>
      <c r="L50" s="148" t="s">
        <v>954</v>
      </c>
      <c r="M50" s="148" t="s">
        <v>66</v>
      </c>
      <c r="N50" s="150"/>
      <c r="O50" s="153"/>
      <c r="P50" s="154"/>
      <c r="Q50" s="154"/>
      <c r="R50" s="154"/>
      <c r="S50" s="154"/>
      <c r="T50" s="154"/>
      <c r="U50" s="154"/>
      <c r="V50" s="156"/>
      <c r="W50" s="145"/>
    </row>
    <row r="51" spans="1:23" ht="15">
      <c r="A51" s="147">
        <v>45</v>
      </c>
      <c r="B51" s="148">
        <v>12250</v>
      </c>
      <c r="C51" s="148" t="s">
        <v>955</v>
      </c>
      <c r="D51" s="245" t="s">
        <v>956</v>
      </c>
      <c r="E51" s="148" t="s">
        <v>213</v>
      </c>
      <c r="G51" s="148" t="s">
        <v>957</v>
      </c>
      <c r="H51" s="148" t="s">
        <v>89</v>
      </c>
      <c r="I51" s="148" t="s">
        <v>153</v>
      </c>
      <c r="J51" s="248">
        <v>37958</v>
      </c>
      <c r="K51" s="254" t="str">
        <f t="shared" si="0"/>
        <v>Sukoharjo, 03 Desember 2003</v>
      </c>
      <c r="L51" s="148" t="s">
        <v>958</v>
      </c>
      <c r="M51" s="148" t="s">
        <v>66</v>
      </c>
      <c r="N51" s="150"/>
      <c r="O51" s="153"/>
      <c r="P51" s="154"/>
      <c r="Q51" s="154"/>
      <c r="R51" s="154"/>
      <c r="S51" s="154"/>
      <c r="T51" s="154"/>
      <c r="U51" s="154"/>
      <c r="V51" s="156"/>
      <c r="W51" s="145"/>
    </row>
    <row r="52" spans="1:23" ht="15">
      <c r="A52" s="147">
        <v>46</v>
      </c>
      <c r="B52" s="148">
        <v>12262</v>
      </c>
      <c r="C52" s="148" t="s">
        <v>959</v>
      </c>
      <c r="D52" s="245" t="s">
        <v>960</v>
      </c>
      <c r="E52" s="148" t="s">
        <v>213</v>
      </c>
      <c r="G52" s="148" t="s">
        <v>961</v>
      </c>
      <c r="H52" s="148" t="s">
        <v>89</v>
      </c>
      <c r="I52" s="148" t="s">
        <v>90</v>
      </c>
      <c r="J52" s="248">
        <v>37664</v>
      </c>
      <c r="K52" s="254" t="str">
        <f t="shared" si="0"/>
        <v>Bangkalan, 12 Februari 2003</v>
      </c>
      <c r="L52" s="148" t="s">
        <v>962</v>
      </c>
      <c r="M52" s="148" t="s">
        <v>66</v>
      </c>
      <c r="N52" s="150"/>
      <c r="O52" s="153"/>
      <c r="P52" s="154"/>
      <c r="Q52" s="154"/>
      <c r="R52" s="154"/>
      <c r="S52" s="154"/>
      <c r="T52" s="154"/>
      <c r="U52" s="154"/>
      <c r="V52" s="156"/>
      <c r="W52" s="145"/>
    </row>
    <row r="53" spans="1:23" ht="15">
      <c r="A53" s="147">
        <v>47</v>
      </c>
      <c r="B53" s="148">
        <v>12265</v>
      </c>
      <c r="C53" s="148" t="s">
        <v>963</v>
      </c>
      <c r="D53" s="245" t="s">
        <v>964</v>
      </c>
      <c r="E53" s="148" t="s">
        <v>213</v>
      </c>
      <c r="G53" s="148" t="s">
        <v>965</v>
      </c>
      <c r="H53" s="148" t="s">
        <v>91</v>
      </c>
      <c r="I53" s="148" t="s">
        <v>197</v>
      </c>
      <c r="J53" s="248">
        <v>37963</v>
      </c>
      <c r="K53" s="254" t="str">
        <f t="shared" si="0"/>
        <v>BANGKALAN, 08 Desember 2003</v>
      </c>
      <c r="L53" s="148" t="s">
        <v>966</v>
      </c>
      <c r="M53" s="148" t="s">
        <v>66</v>
      </c>
      <c r="N53" s="150"/>
      <c r="O53" s="153"/>
      <c r="P53" s="154"/>
      <c r="Q53" s="154"/>
      <c r="R53" s="154"/>
      <c r="S53" s="154"/>
      <c r="T53" s="154"/>
      <c r="U53" s="154"/>
      <c r="V53" s="156"/>
      <c r="W53" s="145"/>
    </row>
    <row r="54" spans="1:23" ht="15">
      <c r="A54" s="147">
        <v>48</v>
      </c>
      <c r="B54" s="148">
        <v>12287</v>
      </c>
      <c r="C54" s="148" t="s">
        <v>967</v>
      </c>
      <c r="D54" s="245" t="s">
        <v>968</v>
      </c>
      <c r="E54" s="148" t="s">
        <v>213</v>
      </c>
      <c r="G54" s="148" t="s">
        <v>969</v>
      </c>
      <c r="H54" s="148" t="s">
        <v>91</v>
      </c>
      <c r="I54" s="148" t="s">
        <v>90</v>
      </c>
      <c r="J54" s="248">
        <v>37767</v>
      </c>
      <c r="K54" s="254" t="str">
        <f t="shared" si="0"/>
        <v>Bangkalan, 26 Mei 2003</v>
      </c>
      <c r="L54" s="148" t="s">
        <v>970</v>
      </c>
      <c r="M54" s="148" t="s">
        <v>66</v>
      </c>
      <c r="N54" s="150"/>
      <c r="O54" s="153"/>
      <c r="P54" s="154"/>
      <c r="Q54" s="154"/>
      <c r="R54" s="154"/>
      <c r="S54" s="154"/>
      <c r="T54" s="154"/>
      <c r="U54" s="154"/>
      <c r="V54" s="156"/>
      <c r="W54" s="145"/>
    </row>
    <row r="55" spans="1:23" ht="15">
      <c r="A55" s="147">
        <v>49</v>
      </c>
      <c r="B55" s="148">
        <v>12288</v>
      </c>
      <c r="C55" s="148" t="s">
        <v>971</v>
      </c>
      <c r="D55" s="245" t="s">
        <v>972</v>
      </c>
      <c r="E55" s="148" t="s">
        <v>213</v>
      </c>
      <c r="G55" s="148" t="s">
        <v>973</v>
      </c>
      <c r="H55" s="148" t="s">
        <v>89</v>
      </c>
      <c r="I55" s="148" t="s">
        <v>197</v>
      </c>
      <c r="J55" s="248">
        <v>38110</v>
      </c>
      <c r="K55" s="254" t="str">
        <f t="shared" si="0"/>
        <v>BANGKALAN, 03 Mei 2004</v>
      </c>
      <c r="L55" s="148" t="s">
        <v>974</v>
      </c>
      <c r="M55" s="148" t="s">
        <v>66</v>
      </c>
      <c r="N55" s="150"/>
      <c r="O55" s="153"/>
      <c r="P55" s="154"/>
      <c r="Q55" s="154"/>
      <c r="R55" s="154"/>
      <c r="S55" s="154"/>
      <c r="T55" s="154"/>
      <c r="U55" s="154"/>
      <c r="V55" s="156"/>
      <c r="W55" s="145"/>
    </row>
    <row r="56" spans="1:23" ht="15">
      <c r="A56" s="147">
        <v>50</v>
      </c>
      <c r="B56" s="148">
        <v>12300</v>
      </c>
      <c r="C56" s="148" t="s">
        <v>975</v>
      </c>
      <c r="D56" s="245" t="s">
        <v>976</v>
      </c>
      <c r="E56" s="148" t="s">
        <v>213</v>
      </c>
      <c r="G56" s="148" t="s">
        <v>977</v>
      </c>
      <c r="H56" s="148" t="s">
        <v>89</v>
      </c>
      <c r="I56" s="148" t="s">
        <v>197</v>
      </c>
      <c r="J56" s="248">
        <v>38195</v>
      </c>
      <c r="K56" s="254" t="str">
        <f t="shared" si="0"/>
        <v>BANGKALAN, 27 Juli 2004</v>
      </c>
      <c r="L56" s="148" t="s">
        <v>978</v>
      </c>
      <c r="M56" s="148" t="s">
        <v>66</v>
      </c>
      <c r="N56" s="150"/>
      <c r="O56" s="153"/>
      <c r="P56" s="154"/>
      <c r="Q56" s="154"/>
      <c r="R56" s="154"/>
      <c r="S56" s="154"/>
      <c r="T56" s="154"/>
      <c r="U56" s="154"/>
      <c r="V56" s="156"/>
      <c r="W56" s="145"/>
    </row>
    <row r="57" spans="1:23" ht="15">
      <c r="A57" s="147">
        <v>51</v>
      </c>
      <c r="B57" s="148">
        <v>12310</v>
      </c>
      <c r="C57" s="148" t="s">
        <v>979</v>
      </c>
      <c r="D57" s="245" t="s">
        <v>980</v>
      </c>
      <c r="E57" s="148" t="s">
        <v>213</v>
      </c>
      <c r="G57" s="148" t="s">
        <v>981</v>
      </c>
      <c r="H57" s="148" t="s">
        <v>89</v>
      </c>
      <c r="I57" s="148" t="s">
        <v>90</v>
      </c>
      <c r="J57" s="248">
        <v>37775</v>
      </c>
      <c r="K57" s="254" t="str">
        <f t="shared" si="0"/>
        <v>Bangkalan, 03 Juni 2003</v>
      </c>
      <c r="L57" s="148" t="s">
        <v>982</v>
      </c>
      <c r="M57" s="148" t="s">
        <v>66</v>
      </c>
      <c r="N57" s="150"/>
      <c r="O57" s="153"/>
      <c r="P57" s="154"/>
      <c r="Q57" s="154"/>
      <c r="R57" s="154"/>
      <c r="S57" s="154"/>
      <c r="T57" s="154"/>
      <c r="U57" s="154"/>
      <c r="V57" s="156"/>
      <c r="W57" s="145"/>
    </row>
    <row r="58" spans="1:23" ht="15">
      <c r="A58" s="147">
        <v>52</v>
      </c>
      <c r="B58" s="148">
        <v>12327</v>
      </c>
      <c r="C58" s="148" t="s">
        <v>983</v>
      </c>
      <c r="D58" s="245" t="s">
        <v>984</v>
      </c>
      <c r="E58" s="148" t="s">
        <v>213</v>
      </c>
      <c r="G58" s="148" t="s">
        <v>985</v>
      </c>
      <c r="H58" s="148" t="s">
        <v>91</v>
      </c>
      <c r="I58" s="148" t="s">
        <v>90</v>
      </c>
      <c r="J58" s="248">
        <v>37940</v>
      </c>
      <c r="K58" s="254" t="str">
        <f t="shared" si="0"/>
        <v>Bangkalan, 15 November 2003</v>
      </c>
      <c r="L58" s="148" t="s">
        <v>986</v>
      </c>
      <c r="M58" s="148" t="s">
        <v>66</v>
      </c>
      <c r="N58" s="150"/>
      <c r="O58" s="153"/>
      <c r="P58" s="154"/>
      <c r="Q58" s="154"/>
      <c r="R58" s="154"/>
      <c r="S58" s="154"/>
      <c r="T58" s="154"/>
      <c r="U58" s="154"/>
      <c r="V58" s="156"/>
      <c r="W58" s="145"/>
    </row>
    <row r="59" spans="1:23" ht="15">
      <c r="A59" s="147">
        <v>53</v>
      </c>
      <c r="B59" s="148">
        <v>12331</v>
      </c>
      <c r="C59" s="148" t="s">
        <v>987</v>
      </c>
      <c r="D59" s="245" t="s">
        <v>988</v>
      </c>
      <c r="E59" s="148" t="s">
        <v>213</v>
      </c>
      <c r="G59" s="148" t="s">
        <v>989</v>
      </c>
      <c r="H59" s="148" t="s">
        <v>91</v>
      </c>
      <c r="I59" s="148" t="s">
        <v>197</v>
      </c>
      <c r="J59" s="248">
        <v>38103</v>
      </c>
      <c r="K59" s="254" t="str">
        <f t="shared" si="0"/>
        <v>BANGKALAN, 26 April 2004</v>
      </c>
      <c r="L59" s="148" t="s">
        <v>990</v>
      </c>
      <c r="M59" s="148" t="s">
        <v>66</v>
      </c>
      <c r="N59" s="150"/>
      <c r="O59" s="153"/>
      <c r="P59" s="154"/>
      <c r="Q59" s="154"/>
      <c r="R59" s="154"/>
      <c r="S59" s="154"/>
      <c r="T59" s="154"/>
      <c r="U59" s="154"/>
      <c r="V59" s="156"/>
      <c r="W59" s="145"/>
    </row>
    <row r="60" spans="1:23" ht="15">
      <c r="A60" s="147">
        <v>54</v>
      </c>
      <c r="B60" s="148">
        <v>12334</v>
      </c>
      <c r="C60" s="148" t="s">
        <v>991</v>
      </c>
      <c r="D60" s="245" t="s">
        <v>992</v>
      </c>
      <c r="E60" s="148" t="s">
        <v>213</v>
      </c>
      <c r="G60" s="148" t="s">
        <v>993</v>
      </c>
      <c r="H60" s="148" t="s">
        <v>89</v>
      </c>
      <c r="I60" s="148" t="s">
        <v>90</v>
      </c>
      <c r="J60" s="248">
        <v>37747</v>
      </c>
      <c r="K60" s="254" t="str">
        <f t="shared" si="0"/>
        <v>Bangkalan, 06 Mei 2003</v>
      </c>
      <c r="L60" s="148" t="s">
        <v>994</v>
      </c>
      <c r="M60" s="148" t="s">
        <v>66</v>
      </c>
      <c r="N60" s="150"/>
      <c r="O60" s="153"/>
      <c r="P60" s="154"/>
      <c r="Q60" s="154"/>
      <c r="R60" s="154"/>
      <c r="S60" s="154"/>
      <c r="T60" s="154"/>
      <c r="U60" s="154"/>
      <c r="V60" s="156"/>
      <c r="W60" s="145"/>
    </row>
    <row r="61" spans="1:23" ht="15">
      <c r="A61" s="147">
        <v>55</v>
      </c>
      <c r="B61" s="148">
        <v>12352</v>
      </c>
      <c r="C61" s="148" t="s">
        <v>995</v>
      </c>
      <c r="D61" s="245" t="s">
        <v>996</v>
      </c>
      <c r="E61" s="148" t="s">
        <v>213</v>
      </c>
      <c r="G61" s="148" t="s">
        <v>997</v>
      </c>
      <c r="H61" s="148" t="s">
        <v>91</v>
      </c>
      <c r="I61" s="148" t="s">
        <v>90</v>
      </c>
      <c r="J61" s="248">
        <v>37777</v>
      </c>
      <c r="K61" s="254" t="str">
        <f t="shared" si="0"/>
        <v>Bangkalan, 05 Juni 2003</v>
      </c>
      <c r="L61" s="148" t="s">
        <v>998</v>
      </c>
      <c r="M61" s="148" t="s">
        <v>66</v>
      </c>
      <c r="N61" s="150"/>
      <c r="O61" s="153"/>
      <c r="P61" s="154"/>
      <c r="Q61" s="154"/>
      <c r="R61" s="154"/>
      <c r="S61" s="154"/>
      <c r="T61" s="154"/>
      <c r="U61" s="154"/>
      <c r="V61" s="156"/>
      <c r="W61" s="145"/>
    </row>
    <row r="62" spans="1:23" ht="15">
      <c r="A62" s="147">
        <v>56</v>
      </c>
      <c r="B62" s="148">
        <v>12363</v>
      </c>
      <c r="C62" s="148" t="s">
        <v>999</v>
      </c>
      <c r="D62" s="245" t="s">
        <v>1000</v>
      </c>
      <c r="E62" s="148" t="s">
        <v>213</v>
      </c>
      <c r="G62" s="148" t="s">
        <v>1001</v>
      </c>
      <c r="H62" s="148" t="s">
        <v>91</v>
      </c>
      <c r="I62" s="148" t="s">
        <v>90</v>
      </c>
      <c r="J62" s="248">
        <v>37958</v>
      </c>
      <c r="K62" s="254" t="str">
        <f t="shared" si="0"/>
        <v>Bangkalan, 03 Desember 2003</v>
      </c>
      <c r="L62" s="148" t="s">
        <v>1002</v>
      </c>
      <c r="M62" s="148" t="s">
        <v>66</v>
      </c>
      <c r="N62" s="150"/>
      <c r="O62" s="153"/>
      <c r="P62" s="154"/>
      <c r="Q62" s="154"/>
      <c r="R62" s="154"/>
      <c r="S62" s="154"/>
      <c r="T62" s="154"/>
      <c r="U62" s="154"/>
      <c r="V62" s="156"/>
      <c r="W62" s="145"/>
    </row>
    <row r="63" spans="1:23" ht="15">
      <c r="A63" s="147">
        <v>57</v>
      </c>
      <c r="B63" s="148">
        <v>12364</v>
      </c>
      <c r="C63" s="148" t="s">
        <v>1003</v>
      </c>
      <c r="D63" s="245" t="s">
        <v>1004</v>
      </c>
      <c r="E63" s="148" t="s">
        <v>213</v>
      </c>
      <c r="G63" s="148" t="s">
        <v>1005</v>
      </c>
      <c r="H63" s="148" t="s">
        <v>91</v>
      </c>
      <c r="I63" s="148" t="s">
        <v>90</v>
      </c>
      <c r="J63" s="248">
        <v>37908</v>
      </c>
      <c r="K63" s="254" t="str">
        <f t="shared" si="0"/>
        <v>Bangkalan, 14 Oktober 2003</v>
      </c>
      <c r="L63" s="148" t="s">
        <v>1006</v>
      </c>
      <c r="M63" s="148" t="s">
        <v>66</v>
      </c>
      <c r="N63" s="150"/>
      <c r="O63" s="153"/>
      <c r="P63" s="154"/>
      <c r="Q63" s="154"/>
      <c r="R63" s="154"/>
      <c r="S63" s="154"/>
      <c r="T63" s="154"/>
      <c r="U63" s="154"/>
      <c r="V63" s="156"/>
      <c r="W63" s="145"/>
    </row>
    <row r="64" spans="1:23" ht="15">
      <c r="A64" s="147">
        <v>58</v>
      </c>
      <c r="B64" s="148">
        <v>12399</v>
      </c>
      <c r="C64" s="148" t="s">
        <v>1007</v>
      </c>
      <c r="D64" s="245" t="s">
        <v>1008</v>
      </c>
      <c r="E64" s="148" t="s">
        <v>213</v>
      </c>
      <c r="G64" s="148" t="s">
        <v>1009</v>
      </c>
      <c r="H64" s="148" t="s">
        <v>89</v>
      </c>
      <c r="I64" s="148" t="s">
        <v>90</v>
      </c>
      <c r="J64" s="248">
        <v>37792</v>
      </c>
      <c r="K64" s="254" t="str">
        <f t="shared" si="0"/>
        <v>Bangkalan, 20 Juni 2003</v>
      </c>
      <c r="L64" s="148" t="s">
        <v>1010</v>
      </c>
      <c r="M64" s="148" t="s">
        <v>66</v>
      </c>
      <c r="N64" s="150"/>
      <c r="O64" s="153"/>
      <c r="P64" s="154"/>
      <c r="Q64" s="154"/>
      <c r="R64" s="154"/>
      <c r="S64" s="154"/>
      <c r="T64" s="154"/>
      <c r="U64" s="154"/>
      <c r="V64" s="156"/>
      <c r="W64" s="145"/>
    </row>
    <row r="65" spans="1:23" ht="15">
      <c r="A65" s="147">
        <v>59</v>
      </c>
      <c r="B65" s="148">
        <v>12424</v>
      </c>
      <c r="C65" s="148" t="s">
        <v>1011</v>
      </c>
      <c r="D65" s="245" t="s">
        <v>1012</v>
      </c>
      <c r="E65" s="148" t="s">
        <v>213</v>
      </c>
      <c r="G65" s="148" t="s">
        <v>1013</v>
      </c>
      <c r="H65" s="148" t="s">
        <v>89</v>
      </c>
      <c r="I65" s="148" t="s">
        <v>90</v>
      </c>
      <c r="J65" s="248">
        <v>37746</v>
      </c>
      <c r="K65" s="254" t="str">
        <f t="shared" si="0"/>
        <v>Bangkalan, 05 Mei 2003</v>
      </c>
      <c r="L65" s="148" t="s">
        <v>1014</v>
      </c>
      <c r="M65" s="148" t="s">
        <v>66</v>
      </c>
      <c r="N65" s="150"/>
      <c r="O65" s="153"/>
      <c r="P65" s="155"/>
      <c r="Q65" s="155"/>
      <c r="R65" s="155"/>
      <c r="S65" s="155"/>
      <c r="T65" s="155"/>
      <c r="U65" s="155"/>
      <c r="V65" s="156"/>
      <c r="W65" s="145"/>
    </row>
    <row r="66" spans="1:23" ht="15">
      <c r="A66" s="147">
        <v>60</v>
      </c>
      <c r="B66" s="148">
        <v>12435</v>
      </c>
      <c r="C66" s="148" t="s">
        <v>1015</v>
      </c>
      <c r="D66" s="245" t="s">
        <v>1016</v>
      </c>
      <c r="E66" s="148" t="s">
        <v>213</v>
      </c>
      <c r="G66" s="148" t="s">
        <v>1017</v>
      </c>
      <c r="H66" s="148" t="s">
        <v>91</v>
      </c>
      <c r="I66" s="148" t="s">
        <v>244</v>
      </c>
      <c r="J66" s="248">
        <v>38068</v>
      </c>
      <c r="K66" s="254" t="str">
        <f t="shared" si="0"/>
        <v>Sumenep, 22 Maret 2004</v>
      </c>
      <c r="L66" s="148" t="s">
        <v>1018</v>
      </c>
      <c r="M66" s="148" t="s">
        <v>66</v>
      </c>
      <c r="N66" s="150"/>
      <c r="O66" s="153"/>
      <c r="P66" s="154"/>
      <c r="Q66" s="154"/>
      <c r="R66" s="154"/>
      <c r="S66" s="154"/>
      <c r="T66" s="154"/>
      <c r="U66" s="154"/>
      <c r="V66" s="156"/>
      <c r="W66" s="145"/>
    </row>
    <row r="67" spans="1:23" ht="15">
      <c r="A67" s="147">
        <v>61</v>
      </c>
      <c r="B67" s="148">
        <v>12439</v>
      </c>
      <c r="C67" s="148" t="s">
        <v>1019</v>
      </c>
      <c r="D67" s="245" t="s">
        <v>1020</v>
      </c>
      <c r="E67" s="148" t="s">
        <v>213</v>
      </c>
      <c r="G67" s="148" t="s">
        <v>1021</v>
      </c>
      <c r="H67" s="148" t="s">
        <v>89</v>
      </c>
      <c r="I67" s="148" t="s">
        <v>90</v>
      </c>
      <c r="J67" s="248">
        <v>37736</v>
      </c>
      <c r="K67" s="254" t="str">
        <f t="shared" si="0"/>
        <v>Bangkalan, 25 April 2003</v>
      </c>
      <c r="L67" s="148" t="s">
        <v>1022</v>
      </c>
      <c r="M67" s="148" t="s">
        <v>66</v>
      </c>
      <c r="N67" s="150"/>
      <c r="O67" s="153"/>
      <c r="P67" s="154"/>
      <c r="Q67" s="154"/>
      <c r="R67" s="154"/>
      <c r="S67" s="154"/>
      <c r="T67" s="154"/>
      <c r="U67" s="154"/>
      <c r="V67" s="156"/>
      <c r="W67" s="145"/>
    </row>
    <row r="68" spans="1:23" ht="15">
      <c r="A68" s="147">
        <v>62</v>
      </c>
      <c r="B68" s="148">
        <v>12454</v>
      </c>
      <c r="C68" s="148" t="s">
        <v>1023</v>
      </c>
      <c r="D68" s="245" t="s">
        <v>1024</v>
      </c>
      <c r="E68" s="148" t="s">
        <v>213</v>
      </c>
      <c r="G68" s="148" t="s">
        <v>1025</v>
      </c>
      <c r="H68" s="148" t="s">
        <v>91</v>
      </c>
      <c r="I68" s="148" t="s">
        <v>90</v>
      </c>
      <c r="J68" s="248">
        <v>37845</v>
      </c>
      <c r="K68" s="254" t="str">
        <f t="shared" si="0"/>
        <v>Bangkalan, 12 Agustus 2003</v>
      </c>
      <c r="L68" s="148" t="s">
        <v>1026</v>
      </c>
      <c r="M68" s="148" t="s">
        <v>66</v>
      </c>
      <c r="N68" s="150"/>
      <c r="O68" s="153"/>
      <c r="P68" s="154"/>
      <c r="Q68" s="154"/>
      <c r="R68" s="154"/>
      <c r="S68" s="154"/>
      <c r="T68" s="154"/>
      <c r="U68" s="154"/>
      <c r="V68" s="156"/>
      <c r="W68" s="145"/>
    </row>
    <row r="69" spans="1:23" ht="15">
      <c r="A69" s="147">
        <v>63</v>
      </c>
      <c r="B69" s="148">
        <v>12461</v>
      </c>
      <c r="C69" s="148" t="s">
        <v>1027</v>
      </c>
      <c r="D69" s="245" t="s">
        <v>1028</v>
      </c>
      <c r="E69" s="148" t="s">
        <v>213</v>
      </c>
      <c r="G69" s="148" t="s">
        <v>1029</v>
      </c>
      <c r="H69" s="148" t="s">
        <v>89</v>
      </c>
      <c r="I69" s="148" t="s">
        <v>90</v>
      </c>
      <c r="J69" s="248">
        <v>38137</v>
      </c>
      <c r="K69" s="254" t="str">
        <f t="shared" si="0"/>
        <v>Bangkalan, 30 Mei 2004</v>
      </c>
      <c r="L69" s="148" t="s">
        <v>1030</v>
      </c>
      <c r="M69" s="148" t="s">
        <v>66</v>
      </c>
      <c r="N69" s="150"/>
      <c r="O69" s="153"/>
      <c r="P69" s="154"/>
      <c r="Q69" s="154"/>
      <c r="R69" s="154"/>
      <c r="S69" s="154"/>
      <c r="T69" s="154"/>
      <c r="U69" s="154"/>
      <c r="V69" s="156"/>
      <c r="W69" s="145"/>
    </row>
    <row r="70" spans="1:23" ht="15">
      <c r="A70" s="147">
        <v>64</v>
      </c>
      <c r="B70" s="148">
        <v>12467</v>
      </c>
      <c r="C70" s="148" t="s">
        <v>1031</v>
      </c>
      <c r="D70" s="245" t="s">
        <v>1032</v>
      </c>
      <c r="E70" s="148" t="s">
        <v>213</v>
      </c>
      <c r="G70" s="148" t="s">
        <v>1033</v>
      </c>
      <c r="H70" s="148" t="s">
        <v>91</v>
      </c>
      <c r="I70" s="148" t="s">
        <v>1034</v>
      </c>
      <c r="J70" s="248">
        <v>38122</v>
      </c>
      <c r="K70" s="254" t="str">
        <f t="shared" si="0"/>
        <v>SAMPANG, 15 Mei 2004</v>
      </c>
      <c r="L70" s="148" t="s">
        <v>1035</v>
      </c>
      <c r="M70" s="148" t="s">
        <v>66</v>
      </c>
      <c r="N70" s="150"/>
      <c r="O70" s="153"/>
      <c r="P70" s="154"/>
      <c r="Q70" s="154"/>
      <c r="R70" s="154"/>
      <c r="S70" s="154"/>
      <c r="T70" s="154"/>
      <c r="U70" s="154"/>
      <c r="V70" s="156"/>
      <c r="W70" s="145"/>
    </row>
    <row r="71" spans="1:23" ht="15">
      <c r="A71" s="147">
        <v>65</v>
      </c>
      <c r="B71" s="148">
        <v>12484</v>
      </c>
      <c r="C71" s="148" t="s">
        <v>1036</v>
      </c>
      <c r="D71" s="245" t="s">
        <v>1037</v>
      </c>
      <c r="E71" s="148" t="s">
        <v>213</v>
      </c>
      <c r="G71" s="148" t="s">
        <v>1038</v>
      </c>
      <c r="H71" s="148" t="s">
        <v>89</v>
      </c>
      <c r="I71" s="148" t="s">
        <v>197</v>
      </c>
      <c r="J71" s="248">
        <v>38025</v>
      </c>
      <c r="K71" s="254" t="str">
        <f t="shared" si="0"/>
        <v>BANGKALAN, 08 Februari 2004</v>
      </c>
      <c r="L71" s="148" t="s">
        <v>1039</v>
      </c>
      <c r="M71" s="148" t="s">
        <v>66</v>
      </c>
      <c r="N71" s="150"/>
      <c r="O71" s="153"/>
      <c r="P71" s="154"/>
      <c r="Q71" s="154"/>
      <c r="R71" s="154"/>
      <c r="S71" s="154"/>
      <c r="T71" s="154"/>
      <c r="U71" s="154"/>
      <c r="V71" s="156"/>
      <c r="W71" s="145"/>
    </row>
    <row r="72" spans="1:23" ht="15">
      <c r="A72" s="147">
        <v>66</v>
      </c>
      <c r="B72" s="148">
        <v>12488</v>
      </c>
      <c r="C72" s="148" t="s">
        <v>1040</v>
      </c>
      <c r="D72" s="245" t="s">
        <v>1041</v>
      </c>
      <c r="E72" s="148" t="s">
        <v>213</v>
      </c>
      <c r="G72" s="148" t="s">
        <v>1042</v>
      </c>
      <c r="H72" s="148" t="s">
        <v>91</v>
      </c>
      <c r="I72" s="148" t="s">
        <v>197</v>
      </c>
      <c r="J72" s="248">
        <v>37877</v>
      </c>
      <c r="K72" s="254" t="str">
        <f t="shared" ref="K72:K135" si="1">I72&amp;", "&amp;TEXT(J72,"dd mmmm yyyy")</f>
        <v>BANGKALAN, 13 September 2003</v>
      </c>
      <c r="L72" s="148" t="s">
        <v>1043</v>
      </c>
      <c r="M72" s="148" t="s">
        <v>66</v>
      </c>
      <c r="N72" s="150"/>
      <c r="O72" s="153"/>
      <c r="P72" s="154"/>
      <c r="Q72" s="154"/>
      <c r="R72" s="154"/>
      <c r="S72" s="154"/>
      <c r="T72" s="154"/>
      <c r="U72" s="154"/>
      <c r="V72" s="156"/>
      <c r="W72" s="145"/>
    </row>
    <row r="73" spans="1:23" ht="15">
      <c r="A73" s="147">
        <v>67</v>
      </c>
      <c r="B73" s="148">
        <v>12498</v>
      </c>
      <c r="C73" s="148" t="s">
        <v>1044</v>
      </c>
      <c r="D73" s="245" t="s">
        <v>1045</v>
      </c>
      <c r="E73" s="148" t="s">
        <v>213</v>
      </c>
      <c r="G73" s="148" t="s">
        <v>1046</v>
      </c>
      <c r="H73" s="148" t="s">
        <v>89</v>
      </c>
      <c r="I73" s="148" t="s">
        <v>197</v>
      </c>
      <c r="J73" s="248">
        <v>37917</v>
      </c>
      <c r="K73" s="254" t="str">
        <f t="shared" si="1"/>
        <v>BANGKALAN, 23 Oktober 2003</v>
      </c>
      <c r="L73" s="148" t="s">
        <v>1047</v>
      </c>
      <c r="M73" s="148" t="s">
        <v>66</v>
      </c>
      <c r="N73" s="150"/>
      <c r="O73" s="153"/>
      <c r="P73" s="154"/>
      <c r="Q73" s="154"/>
      <c r="R73" s="154"/>
      <c r="S73" s="154"/>
      <c r="T73" s="154"/>
      <c r="U73" s="154"/>
      <c r="V73" s="156"/>
      <c r="W73" s="145"/>
    </row>
    <row r="74" spans="1:23" ht="15">
      <c r="A74" s="147">
        <v>68</v>
      </c>
      <c r="B74" s="148">
        <v>12518</v>
      </c>
      <c r="C74" s="148" t="s">
        <v>1048</v>
      </c>
      <c r="D74" s="245" t="s">
        <v>1049</v>
      </c>
      <c r="E74" s="148" t="s">
        <v>213</v>
      </c>
      <c r="G74" s="148" t="s">
        <v>1050</v>
      </c>
      <c r="H74" s="148" t="s">
        <v>89</v>
      </c>
      <c r="I74" s="148" t="s">
        <v>90</v>
      </c>
      <c r="J74" s="248">
        <v>37413</v>
      </c>
      <c r="K74" s="254" t="str">
        <f t="shared" si="1"/>
        <v>Bangkalan, 06 Juni 2002</v>
      </c>
      <c r="L74" s="148" t="s">
        <v>1051</v>
      </c>
      <c r="M74" s="148" t="s">
        <v>66</v>
      </c>
      <c r="N74" s="150"/>
      <c r="O74" s="153"/>
      <c r="P74" s="154"/>
      <c r="Q74" s="154"/>
      <c r="R74" s="154"/>
      <c r="S74" s="154"/>
      <c r="T74" s="154"/>
      <c r="U74" s="154"/>
      <c r="V74" s="156"/>
      <c r="W74" s="145"/>
    </row>
    <row r="75" spans="1:23" ht="15">
      <c r="A75" s="147">
        <v>69</v>
      </c>
      <c r="B75" s="148">
        <v>12126</v>
      </c>
      <c r="C75" s="148" t="s">
        <v>1052</v>
      </c>
      <c r="D75" s="245" t="s">
        <v>1053</v>
      </c>
      <c r="E75" s="148" t="s">
        <v>214</v>
      </c>
      <c r="G75" s="148" t="s">
        <v>1054</v>
      </c>
      <c r="H75" s="148" t="s">
        <v>91</v>
      </c>
      <c r="I75" s="148" t="s">
        <v>1055</v>
      </c>
      <c r="J75" s="248">
        <v>38113</v>
      </c>
      <c r="K75" s="254" t="str">
        <f t="shared" si="1"/>
        <v>Gresik, 06 Mei 2004</v>
      </c>
      <c r="L75" s="148" t="s">
        <v>1056</v>
      </c>
      <c r="M75" s="148" t="s">
        <v>66</v>
      </c>
      <c r="N75" s="150"/>
      <c r="O75" s="153"/>
      <c r="P75" s="154"/>
      <c r="Q75" s="154"/>
      <c r="R75" s="154"/>
      <c r="S75" s="154"/>
      <c r="T75" s="154"/>
      <c r="U75" s="154"/>
      <c r="V75" s="156"/>
      <c r="W75" s="145"/>
    </row>
    <row r="76" spans="1:23" ht="15">
      <c r="A76" s="147">
        <v>70</v>
      </c>
      <c r="B76" s="148">
        <v>12136</v>
      </c>
      <c r="C76" s="148" t="s">
        <v>1057</v>
      </c>
      <c r="D76" s="245" t="s">
        <v>1058</v>
      </c>
      <c r="E76" s="148" t="s">
        <v>214</v>
      </c>
      <c r="G76" s="148" t="s">
        <v>1059</v>
      </c>
      <c r="H76" s="148" t="s">
        <v>89</v>
      </c>
      <c r="I76" s="148" t="s">
        <v>197</v>
      </c>
      <c r="J76" s="248">
        <v>38349</v>
      </c>
      <c r="K76" s="254" t="str">
        <f t="shared" si="1"/>
        <v>BANGKALAN, 28 Desember 2004</v>
      </c>
      <c r="L76" s="148" t="s">
        <v>1060</v>
      </c>
      <c r="M76" s="148" t="s">
        <v>66</v>
      </c>
      <c r="N76" s="150"/>
      <c r="O76" s="153"/>
      <c r="P76" s="154"/>
      <c r="Q76" s="154"/>
      <c r="R76" s="154"/>
      <c r="S76" s="154"/>
      <c r="T76" s="154"/>
      <c r="U76" s="154"/>
      <c r="V76" s="156"/>
      <c r="W76" s="145"/>
    </row>
    <row r="77" spans="1:23" ht="15">
      <c r="A77" s="147">
        <v>71</v>
      </c>
      <c r="B77" s="148">
        <v>12140</v>
      </c>
      <c r="C77" s="148" t="s">
        <v>1061</v>
      </c>
      <c r="D77" s="245" t="s">
        <v>1062</v>
      </c>
      <c r="E77" s="148" t="s">
        <v>214</v>
      </c>
      <c r="G77" s="148" t="s">
        <v>1063</v>
      </c>
      <c r="H77" s="148" t="s">
        <v>91</v>
      </c>
      <c r="I77" s="148" t="s">
        <v>198</v>
      </c>
      <c r="J77" s="248">
        <v>37316</v>
      </c>
      <c r="K77" s="254" t="str">
        <f t="shared" si="1"/>
        <v>Sampang, 01 Maret 2002</v>
      </c>
      <c r="L77" s="148" t="s">
        <v>1064</v>
      </c>
      <c r="M77" s="148" t="s">
        <v>66</v>
      </c>
      <c r="N77" s="150"/>
      <c r="O77" s="153"/>
      <c r="P77" s="154"/>
      <c r="Q77" s="154"/>
      <c r="R77" s="154"/>
      <c r="S77" s="154"/>
      <c r="T77" s="154"/>
      <c r="U77" s="154"/>
      <c r="V77" s="156"/>
      <c r="W77" s="145"/>
    </row>
    <row r="78" spans="1:23" ht="15">
      <c r="A78" s="147">
        <v>72</v>
      </c>
      <c r="B78" s="148">
        <v>12149</v>
      </c>
      <c r="C78" s="148" t="s">
        <v>1065</v>
      </c>
      <c r="D78" s="245" t="s">
        <v>1066</v>
      </c>
      <c r="E78" s="148" t="s">
        <v>214</v>
      </c>
      <c r="G78" s="148" t="s">
        <v>1067</v>
      </c>
      <c r="H78" s="148" t="s">
        <v>89</v>
      </c>
      <c r="I78" s="148" t="s">
        <v>90</v>
      </c>
      <c r="J78" s="248">
        <v>38106</v>
      </c>
      <c r="K78" s="254" t="str">
        <f t="shared" si="1"/>
        <v>Bangkalan, 29 April 2004</v>
      </c>
      <c r="L78" s="148" t="s">
        <v>1068</v>
      </c>
      <c r="M78" s="148" t="s">
        <v>66</v>
      </c>
      <c r="N78" s="150"/>
      <c r="O78" s="153"/>
      <c r="P78" s="154"/>
      <c r="Q78" s="154"/>
      <c r="R78" s="154"/>
      <c r="S78" s="154"/>
      <c r="T78" s="154"/>
      <c r="U78" s="154"/>
      <c r="V78" s="156"/>
      <c r="W78" s="145"/>
    </row>
    <row r="79" spans="1:23" ht="15">
      <c r="A79" s="147">
        <v>73</v>
      </c>
      <c r="B79" s="148">
        <v>12163</v>
      </c>
      <c r="C79" s="148" t="s">
        <v>1069</v>
      </c>
      <c r="D79" s="245" t="s">
        <v>1070</v>
      </c>
      <c r="E79" s="148" t="s">
        <v>214</v>
      </c>
      <c r="G79" s="148" t="s">
        <v>1071</v>
      </c>
      <c r="H79" s="148" t="s">
        <v>89</v>
      </c>
      <c r="I79" s="148" t="s">
        <v>90</v>
      </c>
      <c r="J79" s="248">
        <v>37905</v>
      </c>
      <c r="K79" s="254" t="str">
        <f t="shared" si="1"/>
        <v>Bangkalan, 11 Oktober 2003</v>
      </c>
      <c r="L79" s="148" t="s">
        <v>226</v>
      </c>
      <c r="M79" s="148" t="s">
        <v>66</v>
      </c>
      <c r="N79" s="150"/>
      <c r="O79" s="153"/>
      <c r="P79" s="154"/>
      <c r="Q79" s="154"/>
      <c r="R79" s="154"/>
      <c r="S79" s="154"/>
      <c r="T79" s="154"/>
      <c r="U79" s="154"/>
      <c r="V79" s="156"/>
      <c r="W79" s="145"/>
    </row>
    <row r="80" spans="1:23" ht="15">
      <c r="A80" s="147">
        <v>74</v>
      </c>
      <c r="B80" s="148">
        <v>12172</v>
      </c>
      <c r="C80" s="148" t="s">
        <v>1072</v>
      </c>
      <c r="D80" s="245" t="s">
        <v>1073</v>
      </c>
      <c r="E80" s="148" t="s">
        <v>214</v>
      </c>
      <c r="G80" s="148" t="s">
        <v>1074</v>
      </c>
      <c r="H80" s="148" t="s">
        <v>91</v>
      </c>
      <c r="I80" s="148" t="s">
        <v>90</v>
      </c>
      <c r="J80" s="248">
        <v>38090</v>
      </c>
      <c r="K80" s="254" t="str">
        <f t="shared" si="1"/>
        <v>Bangkalan, 13 April 2004</v>
      </c>
      <c r="L80" s="148" t="s">
        <v>1075</v>
      </c>
      <c r="M80" s="148" t="s">
        <v>66</v>
      </c>
      <c r="N80" s="150"/>
      <c r="O80" s="153"/>
      <c r="P80" s="154"/>
      <c r="Q80" s="154"/>
      <c r="R80" s="154"/>
      <c r="S80" s="154"/>
      <c r="T80" s="154"/>
      <c r="U80" s="154"/>
      <c r="V80" s="156"/>
      <c r="W80" s="145"/>
    </row>
    <row r="81" spans="1:23" ht="15">
      <c r="A81" s="147">
        <v>75</v>
      </c>
      <c r="B81" s="148">
        <v>12177</v>
      </c>
      <c r="C81" s="148" t="s">
        <v>1076</v>
      </c>
      <c r="D81" s="245" t="s">
        <v>1077</v>
      </c>
      <c r="E81" s="148" t="s">
        <v>214</v>
      </c>
      <c r="G81" s="148" t="s">
        <v>1078</v>
      </c>
      <c r="H81" s="148" t="s">
        <v>89</v>
      </c>
      <c r="I81" s="148" t="s">
        <v>90</v>
      </c>
      <c r="J81" s="248">
        <v>38085</v>
      </c>
      <c r="K81" s="254" t="str">
        <f t="shared" si="1"/>
        <v>Bangkalan, 08 April 2004</v>
      </c>
      <c r="L81" s="148" t="s">
        <v>1079</v>
      </c>
      <c r="M81" s="148" t="s">
        <v>66</v>
      </c>
      <c r="N81" s="150"/>
      <c r="O81" s="153"/>
      <c r="P81" s="154"/>
      <c r="Q81" s="154"/>
      <c r="R81" s="154"/>
      <c r="S81" s="154"/>
      <c r="T81" s="154"/>
      <c r="U81" s="154"/>
      <c r="V81" s="156"/>
      <c r="W81" s="145"/>
    </row>
    <row r="82" spans="1:23" ht="15">
      <c r="A82" s="147">
        <v>76</v>
      </c>
      <c r="B82" s="148">
        <v>12196</v>
      </c>
      <c r="C82" s="148" t="s">
        <v>1080</v>
      </c>
      <c r="D82" s="245" t="s">
        <v>1081</v>
      </c>
      <c r="E82" s="148" t="s">
        <v>214</v>
      </c>
      <c r="G82" s="148" t="s">
        <v>1082</v>
      </c>
      <c r="H82" s="148" t="s">
        <v>89</v>
      </c>
      <c r="I82" s="148" t="s">
        <v>197</v>
      </c>
      <c r="J82" s="248">
        <v>38058</v>
      </c>
      <c r="K82" s="254" t="str">
        <f t="shared" si="1"/>
        <v>BANGKALAN, 12 Maret 2004</v>
      </c>
      <c r="L82" s="148" t="s">
        <v>1083</v>
      </c>
      <c r="M82" s="148" t="s">
        <v>66</v>
      </c>
      <c r="N82" s="150"/>
      <c r="O82" s="153"/>
      <c r="P82" s="154"/>
      <c r="Q82" s="154"/>
      <c r="R82" s="154"/>
      <c r="S82" s="154"/>
      <c r="T82" s="154"/>
      <c r="U82" s="154"/>
      <c r="V82" s="156"/>
      <c r="W82" s="145"/>
    </row>
    <row r="83" spans="1:23" ht="15">
      <c r="A83" s="147">
        <v>77</v>
      </c>
      <c r="B83" s="148">
        <v>12213</v>
      </c>
      <c r="C83" s="148" t="s">
        <v>1084</v>
      </c>
      <c r="D83" s="245" t="s">
        <v>1085</v>
      </c>
      <c r="E83" s="148" t="s">
        <v>214</v>
      </c>
      <c r="G83" s="148" t="s">
        <v>1086</v>
      </c>
      <c r="H83" s="148" t="s">
        <v>91</v>
      </c>
      <c r="I83" s="148" t="s">
        <v>90</v>
      </c>
      <c r="J83" s="248">
        <v>37793</v>
      </c>
      <c r="K83" s="254" t="str">
        <f t="shared" si="1"/>
        <v>Bangkalan, 21 Juni 2003</v>
      </c>
      <c r="L83" s="148" t="s">
        <v>1087</v>
      </c>
      <c r="M83" s="148" t="s">
        <v>66</v>
      </c>
      <c r="N83" s="150"/>
      <c r="O83" s="153"/>
      <c r="P83" s="154"/>
      <c r="Q83" s="154"/>
      <c r="R83" s="154"/>
      <c r="S83" s="154"/>
      <c r="T83" s="154"/>
      <c r="U83" s="154"/>
      <c r="V83" s="156"/>
      <c r="W83" s="145"/>
    </row>
    <row r="84" spans="1:23" ht="15">
      <c r="A84" s="147">
        <v>78</v>
      </c>
      <c r="B84" s="148">
        <v>12223</v>
      </c>
      <c r="C84" s="148" t="s">
        <v>1088</v>
      </c>
      <c r="D84" s="245" t="s">
        <v>1089</v>
      </c>
      <c r="E84" s="148" t="s">
        <v>214</v>
      </c>
      <c r="G84" s="148" t="s">
        <v>1090</v>
      </c>
      <c r="H84" s="148" t="s">
        <v>89</v>
      </c>
      <c r="I84" s="148" t="s">
        <v>90</v>
      </c>
      <c r="J84" s="248">
        <v>37727</v>
      </c>
      <c r="K84" s="254" t="str">
        <f t="shared" si="1"/>
        <v>Bangkalan, 16 April 2003</v>
      </c>
      <c r="L84" s="148" t="s">
        <v>1091</v>
      </c>
      <c r="M84" s="148" t="s">
        <v>66</v>
      </c>
      <c r="N84" s="150"/>
      <c r="O84" s="153"/>
      <c r="P84" s="154"/>
      <c r="Q84" s="154"/>
      <c r="R84" s="154"/>
      <c r="S84" s="154"/>
      <c r="T84" s="154"/>
      <c r="U84" s="154"/>
      <c r="V84" s="156"/>
      <c r="W84" s="145"/>
    </row>
    <row r="85" spans="1:23" ht="15">
      <c r="A85" s="147">
        <v>79</v>
      </c>
      <c r="B85" s="148">
        <v>12242</v>
      </c>
      <c r="C85" s="148" t="s">
        <v>1092</v>
      </c>
      <c r="D85" s="245" t="s">
        <v>1093</v>
      </c>
      <c r="E85" s="148" t="s">
        <v>214</v>
      </c>
      <c r="G85" s="148" t="s">
        <v>1094</v>
      </c>
      <c r="H85" s="148" t="s">
        <v>91</v>
      </c>
      <c r="I85" s="148" t="s">
        <v>90</v>
      </c>
      <c r="J85" s="248">
        <v>37369</v>
      </c>
      <c r="K85" s="254" t="str">
        <f t="shared" si="1"/>
        <v>Bangkalan, 23 April 2002</v>
      </c>
      <c r="L85" s="148" t="s">
        <v>1095</v>
      </c>
      <c r="M85" s="148" t="s">
        <v>66</v>
      </c>
      <c r="N85" s="150"/>
      <c r="O85" s="153"/>
      <c r="P85" s="154"/>
      <c r="Q85" s="154"/>
      <c r="R85" s="154"/>
      <c r="S85" s="154"/>
      <c r="T85" s="154"/>
      <c r="U85" s="154"/>
      <c r="V85" s="156"/>
      <c r="W85" s="145"/>
    </row>
    <row r="86" spans="1:23" ht="15">
      <c r="A86" s="147">
        <v>80</v>
      </c>
      <c r="B86" s="148">
        <v>12252</v>
      </c>
      <c r="C86" s="148" t="s">
        <v>1096</v>
      </c>
      <c r="D86" s="245" t="s">
        <v>1097</v>
      </c>
      <c r="E86" s="148" t="s">
        <v>214</v>
      </c>
      <c r="G86" s="148" t="s">
        <v>1098</v>
      </c>
      <c r="H86" s="148" t="s">
        <v>89</v>
      </c>
      <c r="I86" s="148" t="s">
        <v>90</v>
      </c>
      <c r="J86" s="248">
        <v>38193</v>
      </c>
      <c r="K86" s="254" t="str">
        <f t="shared" si="1"/>
        <v>Bangkalan, 25 Juli 2004</v>
      </c>
      <c r="L86" s="148" t="s">
        <v>1099</v>
      </c>
      <c r="M86" s="148" t="s">
        <v>66</v>
      </c>
      <c r="N86" s="150"/>
      <c r="O86" s="153"/>
      <c r="P86" s="154"/>
      <c r="Q86" s="154"/>
      <c r="R86" s="154"/>
      <c r="S86" s="154"/>
      <c r="T86" s="154"/>
      <c r="U86" s="154"/>
      <c r="V86" s="156"/>
      <c r="W86" s="145"/>
    </row>
    <row r="87" spans="1:23" ht="15">
      <c r="A87" s="147">
        <v>81</v>
      </c>
      <c r="B87" s="148">
        <v>12266</v>
      </c>
      <c r="C87" s="148" t="s">
        <v>1100</v>
      </c>
      <c r="D87" s="245" t="s">
        <v>1101</v>
      </c>
      <c r="E87" s="148" t="s">
        <v>214</v>
      </c>
      <c r="G87" s="148" t="s">
        <v>1102</v>
      </c>
      <c r="H87" s="148" t="s">
        <v>91</v>
      </c>
      <c r="I87" s="148" t="s">
        <v>1103</v>
      </c>
      <c r="J87" s="248">
        <v>37977</v>
      </c>
      <c r="K87" s="254" t="str">
        <f t="shared" si="1"/>
        <v>TARAKAN, 22 Desember 2003</v>
      </c>
      <c r="L87" s="148" t="s">
        <v>1030</v>
      </c>
      <c r="M87" s="148" t="s">
        <v>66</v>
      </c>
      <c r="N87" s="150"/>
      <c r="O87" s="153"/>
      <c r="P87" s="154"/>
      <c r="Q87" s="154"/>
      <c r="R87" s="154"/>
      <c r="S87" s="154"/>
      <c r="T87" s="154"/>
      <c r="U87" s="154"/>
      <c r="V87" s="156"/>
      <c r="W87" s="145"/>
    </row>
    <row r="88" spans="1:23" ht="15">
      <c r="A88" s="147">
        <v>82</v>
      </c>
      <c r="B88" s="148">
        <v>12269</v>
      </c>
      <c r="C88" s="148" t="s">
        <v>1104</v>
      </c>
      <c r="D88" s="245" t="s">
        <v>1105</v>
      </c>
      <c r="E88" s="148" t="s">
        <v>214</v>
      </c>
      <c r="G88" s="148" t="s">
        <v>1106</v>
      </c>
      <c r="H88" s="148" t="s">
        <v>89</v>
      </c>
      <c r="I88" s="148" t="s">
        <v>90</v>
      </c>
      <c r="J88" s="248">
        <v>37987</v>
      </c>
      <c r="K88" s="254" t="str">
        <f t="shared" si="1"/>
        <v>Bangkalan, 01 Januari 2004</v>
      </c>
      <c r="L88" s="148" t="s">
        <v>1107</v>
      </c>
      <c r="M88" s="148" t="s">
        <v>66</v>
      </c>
      <c r="N88" s="150"/>
      <c r="O88" s="153"/>
      <c r="P88" s="154"/>
      <c r="Q88" s="154"/>
      <c r="R88" s="154"/>
      <c r="S88" s="154"/>
      <c r="T88" s="154"/>
      <c r="U88" s="154"/>
      <c r="V88" s="156"/>
      <c r="W88" s="145"/>
    </row>
    <row r="89" spans="1:23" ht="15">
      <c r="A89" s="147">
        <v>83</v>
      </c>
      <c r="B89" s="148">
        <v>12289</v>
      </c>
      <c r="C89" s="148" t="s">
        <v>1108</v>
      </c>
      <c r="D89" s="245" t="s">
        <v>1109</v>
      </c>
      <c r="E89" s="148" t="s">
        <v>214</v>
      </c>
      <c r="G89" s="148" t="s">
        <v>1110</v>
      </c>
      <c r="H89" s="148" t="s">
        <v>89</v>
      </c>
      <c r="I89" s="148" t="s">
        <v>90</v>
      </c>
      <c r="J89" s="248">
        <v>38099</v>
      </c>
      <c r="K89" s="254" t="str">
        <f t="shared" si="1"/>
        <v>Bangkalan, 22 April 2004</v>
      </c>
      <c r="L89" s="148" t="s">
        <v>1111</v>
      </c>
      <c r="M89" s="148" t="s">
        <v>66</v>
      </c>
      <c r="N89" s="150"/>
      <c r="O89" s="153"/>
      <c r="P89" s="154"/>
      <c r="Q89" s="154"/>
      <c r="R89" s="154"/>
      <c r="S89" s="154"/>
      <c r="T89" s="154"/>
      <c r="U89" s="154"/>
      <c r="V89" s="156"/>
      <c r="W89" s="145"/>
    </row>
    <row r="90" spans="1:23" ht="15">
      <c r="A90" s="147">
        <v>84</v>
      </c>
      <c r="B90" s="148">
        <v>12298</v>
      </c>
      <c r="C90" s="148" t="s">
        <v>1112</v>
      </c>
      <c r="D90" s="245" t="s">
        <v>1113</v>
      </c>
      <c r="E90" s="148" t="s">
        <v>214</v>
      </c>
      <c r="G90" s="148" t="s">
        <v>1114</v>
      </c>
      <c r="H90" s="148" t="s">
        <v>91</v>
      </c>
      <c r="I90" s="148" t="s">
        <v>197</v>
      </c>
      <c r="J90" s="248">
        <v>38141</v>
      </c>
      <c r="K90" s="254" t="str">
        <f t="shared" si="1"/>
        <v>BANGKALAN, 03 Juni 2004</v>
      </c>
      <c r="L90" s="148" t="s">
        <v>1115</v>
      </c>
      <c r="M90" s="148" t="s">
        <v>66</v>
      </c>
      <c r="N90" s="150"/>
      <c r="O90" s="153"/>
      <c r="P90" s="154"/>
      <c r="Q90" s="154"/>
      <c r="R90" s="154"/>
      <c r="S90" s="154"/>
      <c r="T90" s="154"/>
      <c r="U90" s="154"/>
      <c r="V90" s="156"/>
      <c r="W90" s="145"/>
    </row>
    <row r="91" spans="1:23" ht="15">
      <c r="A91" s="147">
        <v>85</v>
      </c>
      <c r="B91" s="148">
        <v>12302</v>
      </c>
      <c r="C91" s="148" t="s">
        <v>1116</v>
      </c>
      <c r="D91" s="245" t="s">
        <v>1117</v>
      </c>
      <c r="E91" s="148" t="s">
        <v>214</v>
      </c>
      <c r="G91" s="148" t="s">
        <v>1118</v>
      </c>
      <c r="H91" s="148" t="s">
        <v>89</v>
      </c>
      <c r="I91" s="148" t="s">
        <v>90</v>
      </c>
      <c r="J91" s="248">
        <v>37828</v>
      </c>
      <c r="K91" s="254" t="str">
        <f t="shared" si="1"/>
        <v>Bangkalan, 26 Juli 2003</v>
      </c>
      <c r="L91" s="148" t="s">
        <v>1119</v>
      </c>
      <c r="M91" s="148" t="s">
        <v>66</v>
      </c>
      <c r="N91" s="150"/>
      <c r="O91" s="153"/>
      <c r="P91" s="154"/>
      <c r="Q91" s="154"/>
      <c r="R91" s="154"/>
      <c r="S91" s="154"/>
      <c r="T91" s="154"/>
      <c r="U91" s="154"/>
      <c r="V91" s="156"/>
      <c r="W91" s="145"/>
    </row>
    <row r="92" spans="1:23" ht="15">
      <c r="A92" s="147">
        <v>86</v>
      </c>
      <c r="B92" s="148">
        <v>12312</v>
      </c>
      <c r="C92" s="148" t="s">
        <v>1120</v>
      </c>
      <c r="D92" s="245" t="s">
        <v>1121</v>
      </c>
      <c r="E92" s="148" t="s">
        <v>214</v>
      </c>
      <c r="G92" s="148" t="s">
        <v>1122</v>
      </c>
      <c r="H92" s="148" t="s">
        <v>89</v>
      </c>
      <c r="I92" s="148" t="s">
        <v>197</v>
      </c>
      <c r="J92" s="248">
        <v>38163</v>
      </c>
      <c r="K92" s="254" t="str">
        <f t="shared" si="1"/>
        <v>BANGKALAN, 25 Juni 2004</v>
      </c>
      <c r="L92" s="148" t="s">
        <v>1123</v>
      </c>
      <c r="M92" s="148" t="s">
        <v>66</v>
      </c>
      <c r="N92" s="150"/>
      <c r="O92" s="153"/>
      <c r="P92" s="154"/>
      <c r="Q92" s="154"/>
      <c r="R92" s="154"/>
      <c r="S92" s="154"/>
      <c r="T92" s="154"/>
      <c r="U92" s="154"/>
      <c r="V92" s="156"/>
      <c r="W92" s="145"/>
    </row>
    <row r="93" spans="1:23" ht="15">
      <c r="A93" s="147">
        <v>87</v>
      </c>
      <c r="B93" s="148">
        <v>12329</v>
      </c>
      <c r="C93" s="148" t="s">
        <v>1124</v>
      </c>
      <c r="D93" s="245" t="s">
        <v>1125</v>
      </c>
      <c r="E93" s="148" t="s">
        <v>214</v>
      </c>
      <c r="G93" s="148" t="s">
        <v>1126</v>
      </c>
      <c r="H93" s="148" t="s">
        <v>91</v>
      </c>
      <c r="I93" s="148" t="s">
        <v>90</v>
      </c>
      <c r="J93" s="248">
        <v>37701</v>
      </c>
      <c r="K93" s="254" t="str">
        <f t="shared" si="1"/>
        <v>Bangkalan, 21 Maret 2003</v>
      </c>
      <c r="L93" s="148" t="s">
        <v>1127</v>
      </c>
      <c r="M93" s="148" t="s">
        <v>66</v>
      </c>
      <c r="N93" s="150"/>
      <c r="O93" s="153"/>
      <c r="P93" s="154"/>
      <c r="Q93" s="154"/>
      <c r="R93" s="154"/>
      <c r="S93" s="154"/>
      <c r="T93" s="154"/>
      <c r="U93" s="154"/>
      <c r="V93" s="156"/>
      <c r="W93" s="145"/>
    </row>
    <row r="94" spans="1:23" ht="15">
      <c r="A94" s="147">
        <v>88</v>
      </c>
      <c r="B94" s="148">
        <v>12337</v>
      </c>
      <c r="C94" s="148" t="s">
        <v>1128</v>
      </c>
      <c r="D94" s="245" t="s">
        <v>1129</v>
      </c>
      <c r="E94" s="148" t="s">
        <v>214</v>
      </c>
      <c r="G94" s="148" t="s">
        <v>1130</v>
      </c>
      <c r="H94" s="148" t="s">
        <v>89</v>
      </c>
      <c r="I94" s="148" t="s">
        <v>90</v>
      </c>
      <c r="J94" s="248">
        <v>38124</v>
      </c>
      <c r="K94" s="254" t="str">
        <f t="shared" si="1"/>
        <v>Bangkalan, 17 Mei 2004</v>
      </c>
      <c r="L94" s="148" t="s">
        <v>1131</v>
      </c>
      <c r="M94" s="148" t="s">
        <v>66</v>
      </c>
      <c r="N94" s="150"/>
      <c r="O94" s="153"/>
      <c r="P94" s="154"/>
      <c r="Q94" s="154"/>
      <c r="R94" s="154"/>
      <c r="S94" s="154"/>
      <c r="T94" s="154"/>
      <c r="U94" s="154"/>
      <c r="V94" s="156"/>
      <c r="W94" s="145"/>
    </row>
    <row r="95" spans="1:23" ht="15">
      <c r="A95" s="147">
        <v>89</v>
      </c>
      <c r="B95" s="148">
        <v>12353</v>
      </c>
      <c r="C95" s="148" t="s">
        <v>1132</v>
      </c>
      <c r="D95" s="245" t="s">
        <v>1133</v>
      </c>
      <c r="E95" s="148" t="s">
        <v>214</v>
      </c>
      <c r="G95" s="148" t="s">
        <v>1134</v>
      </c>
      <c r="H95" s="148" t="s">
        <v>91</v>
      </c>
      <c r="I95" s="148" t="s">
        <v>90</v>
      </c>
      <c r="J95" s="248">
        <v>38081</v>
      </c>
      <c r="K95" s="254" t="str">
        <f t="shared" si="1"/>
        <v>Bangkalan, 04 April 2004</v>
      </c>
      <c r="L95" s="148" t="s">
        <v>1135</v>
      </c>
      <c r="M95" s="148" t="s">
        <v>66</v>
      </c>
      <c r="N95" s="150"/>
      <c r="O95" s="153"/>
      <c r="P95" s="154"/>
      <c r="Q95" s="154"/>
      <c r="R95" s="154"/>
      <c r="S95" s="154"/>
      <c r="T95" s="154"/>
      <c r="U95" s="154"/>
      <c r="V95" s="156"/>
      <c r="W95" s="145"/>
    </row>
    <row r="96" spans="1:23" ht="15">
      <c r="A96" s="147">
        <v>90</v>
      </c>
      <c r="B96" s="148">
        <v>12369</v>
      </c>
      <c r="C96" s="148" t="s">
        <v>1136</v>
      </c>
      <c r="D96" s="245" t="s">
        <v>1137</v>
      </c>
      <c r="E96" s="148" t="s">
        <v>214</v>
      </c>
      <c r="G96" s="148" t="s">
        <v>1138</v>
      </c>
      <c r="H96" s="148" t="s">
        <v>91</v>
      </c>
      <c r="I96" s="148" t="s">
        <v>210</v>
      </c>
      <c r="J96" s="248">
        <v>38240</v>
      </c>
      <c r="K96" s="254" t="str">
        <f t="shared" si="1"/>
        <v>KEDIRI, 10 September 2004</v>
      </c>
      <c r="L96" s="148" t="s">
        <v>1139</v>
      </c>
      <c r="M96" s="148" t="s">
        <v>66</v>
      </c>
      <c r="N96" s="150"/>
      <c r="O96" s="153"/>
      <c r="P96" s="154"/>
      <c r="Q96" s="154"/>
      <c r="R96" s="154"/>
      <c r="S96" s="154"/>
      <c r="T96" s="154"/>
      <c r="U96" s="154"/>
      <c r="V96" s="156"/>
      <c r="W96" s="145"/>
    </row>
    <row r="97" spans="1:23" ht="15">
      <c r="A97" s="147">
        <v>91</v>
      </c>
      <c r="B97" s="148">
        <v>12379</v>
      </c>
      <c r="C97" s="148" t="s">
        <v>1140</v>
      </c>
      <c r="D97" s="245" t="s">
        <v>1141</v>
      </c>
      <c r="E97" s="148" t="s">
        <v>214</v>
      </c>
      <c r="G97" s="148" t="s">
        <v>1142</v>
      </c>
      <c r="H97" s="148" t="s">
        <v>91</v>
      </c>
      <c r="I97" s="148" t="s">
        <v>90</v>
      </c>
      <c r="J97" s="248">
        <v>37936</v>
      </c>
      <c r="K97" s="254" t="str">
        <f t="shared" si="1"/>
        <v>Bangkalan, 11 November 2003</v>
      </c>
      <c r="L97" s="148" t="s">
        <v>1143</v>
      </c>
      <c r="M97" s="148" t="s">
        <v>66</v>
      </c>
      <c r="N97" s="150"/>
      <c r="O97" s="153"/>
      <c r="P97" s="154"/>
      <c r="Q97" s="154"/>
      <c r="R97" s="154"/>
      <c r="S97" s="154"/>
      <c r="T97" s="154"/>
      <c r="U97" s="154"/>
      <c r="V97" s="156"/>
      <c r="W97" s="145"/>
    </row>
    <row r="98" spans="1:23" ht="15">
      <c r="A98" s="147">
        <v>92</v>
      </c>
      <c r="B98" s="148">
        <v>12388</v>
      </c>
      <c r="C98" s="148" t="s">
        <v>1144</v>
      </c>
      <c r="D98" s="245" t="s">
        <v>1145</v>
      </c>
      <c r="E98" s="148" t="s">
        <v>214</v>
      </c>
      <c r="G98" s="148" t="s">
        <v>1146</v>
      </c>
      <c r="H98" s="148" t="s">
        <v>89</v>
      </c>
      <c r="I98" s="148" t="s">
        <v>3</v>
      </c>
      <c r="J98" s="248">
        <v>38088</v>
      </c>
      <c r="K98" s="254" t="str">
        <f t="shared" si="1"/>
        <v>SURABAYA, 11 April 2004</v>
      </c>
      <c r="L98" s="148" t="s">
        <v>1147</v>
      </c>
      <c r="M98" s="148" t="s">
        <v>66</v>
      </c>
      <c r="N98" s="150"/>
      <c r="O98" s="153"/>
      <c r="P98" s="154"/>
      <c r="Q98" s="154"/>
      <c r="R98" s="154"/>
      <c r="S98" s="154"/>
      <c r="T98" s="154"/>
      <c r="U98" s="154"/>
      <c r="V98" s="156"/>
      <c r="W98" s="145"/>
    </row>
    <row r="99" spans="1:23" ht="15">
      <c r="A99" s="147">
        <v>93</v>
      </c>
      <c r="B99" s="148">
        <v>12414</v>
      </c>
      <c r="C99" s="148" t="s">
        <v>1148</v>
      </c>
      <c r="D99" s="245" t="s">
        <v>1149</v>
      </c>
      <c r="E99" s="148" t="s">
        <v>214</v>
      </c>
      <c r="G99" s="148" t="s">
        <v>1150</v>
      </c>
      <c r="H99" s="148" t="s">
        <v>89</v>
      </c>
      <c r="I99" s="148" t="s">
        <v>90</v>
      </c>
      <c r="J99" s="248">
        <v>37800</v>
      </c>
      <c r="K99" s="254" t="str">
        <f t="shared" si="1"/>
        <v>Bangkalan, 28 Juni 2003</v>
      </c>
      <c r="L99" s="148" t="s">
        <v>1151</v>
      </c>
      <c r="M99" s="148" t="s">
        <v>66</v>
      </c>
      <c r="N99" s="150"/>
      <c r="O99" s="153"/>
      <c r="P99" s="154"/>
      <c r="Q99" s="154"/>
      <c r="R99" s="154"/>
      <c r="S99" s="154"/>
      <c r="T99" s="154"/>
      <c r="U99" s="154"/>
      <c r="V99" s="156"/>
      <c r="W99" s="145"/>
    </row>
    <row r="100" spans="1:23" ht="15">
      <c r="A100" s="147">
        <v>94</v>
      </c>
      <c r="B100" s="148">
        <v>12426</v>
      </c>
      <c r="C100" s="148" t="s">
        <v>1152</v>
      </c>
      <c r="D100" s="245" t="s">
        <v>1153</v>
      </c>
      <c r="E100" s="148" t="s">
        <v>214</v>
      </c>
      <c r="G100" s="148" t="s">
        <v>1154</v>
      </c>
      <c r="H100" s="148" t="s">
        <v>89</v>
      </c>
      <c r="I100" s="148" t="s">
        <v>198</v>
      </c>
      <c r="J100" s="248">
        <v>38555</v>
      </c>
      <c r="K100" s="254" t="str">
        <f t="shared" si="1"/>
        <v>Sampang, 22 Juli 2005</v>
      </c>
      <c r="L100" s="148" t="s">
        <v>1155</v>
      </c>
      <c r="M100" s="148" t="s">
        <v>66</v>
      </c>
      <c r="N100" s="150"/>
      <c r="O100" s="153"/>
      <c r="P100" s="154"/>
      <c r="Q100" s="154"/>
      <c r="R100" s="154"/>
      <c r="S100" s="154"/>
      <c r="T100" s="154"/>
      <c r="U100" s="154"/>
      <c r="V100" s="156"/>
      <c r="W100" s="145"/>
    </row>
    <row r="101" spans="1:23" ht="15">
      <c r="A101" s="147">
        <v>95</v>
      </c>
      <c r="B101" s="148">
        <v>12446</v>
      </c>
      <c r="C101" s="148" t="s">
        <v>1156</v>
      </c>
      <c r="D101" s="245" t="s">
        <v>1157</v>
      </c>
      <c r="E101" s="148" t="s">
        <v>214</v>
      </c>
      <c r="G101" s="148" t="s">
        <v>1158</v>
      </c>
      <c r="H101" s="148" t="s">
        <v>89</v>
      </c>
      <c r="I101" s="148" t="s">
        <v>90</v>
      </c>
      <c r="J101" s="248">
        <v>38176</v>
      </c>
      <c r="K101" s="254" t="str">
        <f t="shared" si="1"/>
        <v>Bangkalan, 08 Juli 2004</v>
      </c>
      <c r="L101" s="148" t="s">
        <v>1159</v>
      </c>
      <c r="M101" s="148" t="s">
        <v>66</v>
      </c>
      <c r="N101" s="150"/>
      <c r="O101" s="153"/>
      <c r="P101" s="154"/>
      <c r="Q101" s="154"/>
      <c r="R101" s="154"/>
      <c r="S101" s="154"/>
      <c r="T101" s="154"/>
      <c r="U101" s="154"/>
      <c r="V101" s="156"/>
      <c r="W101" s="145"/>
    </row>
    <row r="102" spans="1:23" ht="15">
      <c r="A102" s="147">
        <v>96</v>
      </c>
      <c r="B102" s="148">
        <v>12455</v>
      </c>
      <c r="C102" s="148" t="s">
        <v>1160</v>
      </c>
      <c r="D102" s="245" t="s">
        <v>1161</v>
      </c>
      <c r="E102" s="148" t="s">
        <v>214</v>
      </c>
      <c r="G102" s="148" t="s">
        <v>1162</v>
      </c>
      <c r="H102" s="148" t="s">
        <v>91</v>
      </c>
      <c r="I102" s="148" t="s">
        <v>90</v>
      </c>
      <c r="J102" s="248">
        <v>37689</v>
      </c>
      <c r="K102" s="254" t="str">
        <f t="shared" si="1"/>
        <v>Bangkalan, 09 Maret 2003</v>
      </c>
      <c r="L102" s="148" t="s">
        <v>1163</v>
      </c>
      <c r="M102" s="148" t="s">
        <v>66</v>
      </c>
      <c r="N102" s="150"/>
      <c r="O102" s="153"/>
      <c r="P102" s="154"/>
      <c r="Q102" s="154"/>
      <c r="R102" s="154"/>
      <c r="S102" s="154"/>
      <c r="T102" s="154"/>
      <c r="U102" s="154"/>
      <c r="V102" s="156"/>
      <c r="W102" s="145"/>
    </row>
    <row r="103" spans="1:23" ht="15">
      <c r="A103" s="147">
        <v>97</v>
      </c>
      <c r="B103" s="148">
        <v>12468</v>
      </c>
      <c r="C103" s="148" t="s">
        <v>1164</v>
      </c>
      <c r="D103" s="245" t="s">
        <v>1165</v>
      </c>
      <c r="E103" s="148" t="s">
        <v>214</v>
      </c>
      <c r="G103" s="148" t="s">
        <v>1166</v>
      </c>
      <c r="H103" s="148" t="s">
        <v>91</v>
      </c>
      <c r="I103" s="148" t="s">
        <v>152</v>
      </c>
      <c r="J103" s="248">
        <v>37844</v>
      </c>
      <c r="K103" s="254" t="str">
        <f t="shared" si="1"/>
        <v>Surabaya, 11 Agustus 2003</v>
      </c>
      <c r="L103" s="148" t="s">
        <v>1167</v>
      </c>
      <c r="M103" s="148" t="s">
        <v>66</v>
      </c>
      <c r="N103" s="150"/>
      <c r="O103" s="153"/>
      <c r="P103" s="154"/>
      <c r="Q103" s="154"/>
      <c r="R103" s="154"/>
      <c r="S103" s="154"/>
      <c r="T103" s="154"/>
      <c r="U103" s="154"/>
      <c r="V103" s="156"/>
      <c r="W103" s="145"/>
    </row>
    <row r="104" spans="1:23" ht="15">
      <c r="A104" s="147">
        <v>98</v>
      </c>
      <c r="B104" s="148">
        <v>12470</v>
      </c>
      <c r="C104" s="148" t="s">
        <v>1168</v>
      </c>
      <c r="D104" s="245" t="s">
        <v>1169</v>
      </c>
      <c r="E104" s="148" t="s">
        <v>214</v>
      </c>
      <c r="G104" s="148" t="s">
        <v>1170</v>
      </c>
      <c r="H104" s="148" t="s">
        <v>89</v>
      </c>
      <c r="I104" s="148" t="s">
        <v>90</v>
      </c>
      <c r="J104" s="248">
        <v>38190</v>
      </c>
      <c r="K104" s="254" t="str">
        <f t="shared" si="1"/>
        <v>Bangkalan, 22 Juli 2004</v>
      </c>
      <c r="L104" s="148" t="s">
        <v>1171</v>
      </c>
      <c r="M104" s="148" t="s">
        <v>66</v>
      </c>
      <c r="N104" s="150"/>
      <c r="O104" s="153"/>
      <c r="P104" s="154"/>
      <c r="Q104" s="154"/>
      <c r="R104" s="154"/>
      <c r="S104" s="154"/>
      <c r="T104" s="154"/>
      <c r="U104" s="154"/>
      <c r="V104" s="156"/>
      <c r="W104" s="145"/>
    </row>
    <row r="105" spans="1:23" ht="15">
      <c r="A105" s="147">
        <v>99</v>
      </c>
      <c r="B105" s="148">
        <v>12491</v>
      </c>
      <c r="C105" s="148" t="s">
        <v>1172</v>
      </c>
      <c r="D105" s="245" t="s">
        <v>1173</v>
      </c>
      <c r="E105" s="148" t="s">
        <v>214</v>
      </c>
      <c r="G105" s="148" t="s">
        <v>1174</v>
      </c>
      <c r="H105" s="148" t="s">
        <v>89</v>
      </c>
      <c r="I105" s="148" t="s">
        <v>90</v>
      </c>
      <c r="J105" s="248">
        <v>37925</v>
      </c>
      <c r="K105" s="254" t="str">
        <f t="shared" si="1"/>
        <v>Bangkalan, 31 Oktober 2003</v>
      </c>
      <c r="L105" s="148" t="s">
        <v>237</v>
      </c>
      <c r="M105" s="148" t="s">
        <v>66</v>
      </c>
      <c r="N105" s="150"/>
      <c r="O105" s="153"/>
      <c r="P105" s="154"/>
      <c r="Q105" s="154"/>
      <c r="R105" s="154"/>
      <c r="S105" s="154"/>
      <c r="T105" s="154"/>
      <c r="U105" s="154"/>
      <c r="V105" s="156"/>
      <c r="W105" s="145"/>
    </row>
    <row r="106" spans="1:23" ht="15">
      <c r="A106" s="147">
        <v>100</v>
      </c>
      <c r="B106" s="148">
        <v>12501</v>
      </c>
      <c r="C106" s="148" t="s">
        <v>1175</v>
      </c>
      <c r="D106" s="245" t="s">
        <v>1176</v>
      </c>
      <c r="E106" s="148" t="s">
        <v>214</v>
      </c>
      <c r="G106" s="148" t="s">
        <v>1177</v>
      </c>
      <c r="H106" s="148" t="s">
        <v>89</v>
      </c>
      <c r="I106" s="148" t="s">
        <v>90</v>
      </c>
      <c r="J106" s="248">
        <v>37895</v>
      </c>
      <c r="K106" s="254" t="str">
        <f t="shared" si="1"/>
        <v>Bangkalan, 01 Oktober 2003</v>
      </c>
      <c r="L106" s="148" t="s">
        <v>1178</v>
      </c>
      <c r="M106" s="148" t="s">
        <v>66</v>
      </c>
      <c r="N106" s="150"/>
      <c r="O106" s="153"/>
      <c r="P106" s="154"/>
      <c r="Q106" s="154"/>
      <c r="R106" s="154"/>
      <c r="S106" s="154"/>
      <c r="T106" s="154"/>
      <c r="U106" s="154"/>
      <c r="V106" s="156"/>
      <c r="W106" s="145"/>
    </row>
    <row r="107" spans="1:23" ht="15">
      <c r="A107" s="147">
        <v>101</v>
      </c>
      <c r="B107" s="148">
        <v>12504</v>
      </c>
      <c r="C107" s="148" t="s">
        <v>1179</v>
      </c>
      <c r="D107" s="245" t="s">
        <v>1180</v>
      </c>
      <c r="E107" s="148" t="s">
        <v>214</v>
      </c>
      <c r="G107" s="148" t="s">
        <v>1181</v>
      </c>
      <c r="H107" s="148" t="s">
        <v>91</v>
      </c>
      <c r="I107" s="148" t="s">
        <v>90</v>
      </c>
      <c r="J107" s="248">
        <v>37779</v>
      </c>
      <c r="K107" s="254" t="str">
        <f t="shared" si="1"/>
        <v>Bangkalan, 07 Juni 2003</v>
      </c>
      <c r="L107" s="148" t="s">
        <v>1182</v>
      </c>
      <c r="M107" s="148" t="s">
        <v>66</v>
      </c>
      <c r="N107" s="150"/>
      <c r="O107" s="153"/>
      <c r="P107" s="154"/>
      <c r="Q107" s="154"/>
      <c r="R107" s="154"/>
      <c r="S107" s="154"/>
      <c r="T107" s="154"/>
      <c r="U107" s="154"/>
      <c r="V107" s="156"/>
      <c r="W107" s="145"/>
    </row>
    <row r="108" spans="1:23" ht="15">
      <c r="A108" s="147">
        <v>102</v>
      </c>
      <c r="B108" s="148">
        <v>12519</v>
      </c>
      <c r="C108" s="148" t="s">
        <v>1183</v>
      </c>
      <c r="D108" s="245" t="s">
        <v>1184</v>
      </c>
      <c r="E108" s="148" t="s">
        <v>214</v>
      </c>
      <c r="G108" s="148" t="s">
        <v>1185</v>
      </c>
      <c r="H108" s="148" t="s">
        <v>89</v>
      </c>
      <c r="I108" s="148" t="s">
        <v>90</v>
      </c>
      <c r="J108" s="248">
        <v>38136</v>
      </c>
      <c r="K108" s="254" t="str">
        <f t="shared" si="1"/>
        <v>Bangkalan, 29 Mei 2004</v>
      </c>
      <c r="L108" s="148" t="s">
        <v>1186</v>
      </c>
      <c r="M108" s="148" t="s">
        <v>66</v>
      </c>
      <c r="N108" s="150"/>
      <c r="O108" s="153"/>
      <c r="P108" s="154"/>
      <c r="Q108" s="154"/>
      <c r="R108" s="154"/>
      <c r="S108" s="154"/>
      <c r="T108" s="154"/>
      <c r="U108" s="154"/>
      <c r="V108" s="156"/>
      <c r="W108" s="145"/>
    </row>
    <row r="109" spans="1:23" ht="15">
      <c r="A109" s="147">
        <v>103</v>
      </c>
      <c r="B109" s="148">
        <v>12129</v>
      </c>
      <c r="C109" s="148" t="s">
        <v>1187</v>
      </c>
      <c r="D109" s="245" t="s">
        <v>1188</v>
      </c>
      <c r="E109" s="148" t="s">
        <v>217</v>
      </c>
      <c r="G109" s="148" t="s">
        <v>1189</v>
      </c>
      <c r="H109" s="148" t="s">
        <v>91</v>
      </c>
      <c r="I109" s="148" t="s">
        <v>90</v>
      </c>
      <c r="J109" s="248">
        <v>38072</v>
      </c>
      <c r="K109" s="254" t="str">
        <f t="shared" si="1"/>
        <v>Bangkalan, 26 Maret 2004</v>
      </c>
      <c r="L109" s="148" t="s">
        <v>1190</v>
      </c>
      <c r="M109" s="148" t="s">
        <v>66</v>
      </c>
      <c r="N109" s="150"/>
      <c r="O109" s="153"/>
      <c r="P109" s="154"/>
      <c r="Q109" s="154"/>
      <c r="R109" s="154"/>
      <c r="S109" s="154"/>
      <c r="T109" s="154"/>
      <c r="U109" s="154"/>
      <c r="V109" s="156"/>
      <c r="W109" s="145"/>
    </row>
    <row r="110" spans="1:23" ht="15">
      <c r="A110" s="147">
        <v>104</v>
      </c>
      <c r="B110" s="148">
        <v>12142</v>
      </c>
      <c r="C110" s="148" t="s">
        <v>1191</v>
      </c>
      <c r="D110" s="245" t="s">
        <v>1192</v>
      </c>
      <c r="E110" s="148" t="s">
        <v>217</v>
      </c>
      <c r="G110" s="148" t="s">
        <v>1193</v>
      </c>
      <c r="H110" s="148" t="s">
        <v>89</v>
      </c>
      <c r="I110" s="148" t="s">
        <v>197</v>
      </c>
      <c r="J110" s="248">
        <v>37857</v>
      </c>
      <c r="K110" s="254" t="str">
        <f t="shared" si="1"/>
        <v>BANGKALAN, 24 Agustus 2003</v>
      </c>
      <c r="L110" s="148" t="s">
        <v>1194</v>
      </c>
      <c r="M110" s="148" t="s">
        <v>66</v>
      </c>
      <c r="N110" s="150"/>
      <c r="O110" s="153"/>
      <c r="P110" s="154"/>
      <c r="Q110" s="154"/>
      <c r="R110" s="154"/>
      <c r="S110" s="154"/>
      <c r="T110" s="154"/>
      <c r="U110" s="154"/>
      <c r="V110" s="156"/>
      <c r="W110" s="145"/>
    </row>
    <row r="111" spans="1:23" ht="15">
      <c r="A111" s="147">
        <v>105</v>
      </c>
      <c r="B111" s="148">
        <v>12148</v>
      </c>
      <c r="C111" s="148" t="s">
        <v>1195</v>
      </c>
      <c r="D111" s="245" t="s">
        <v>1196</v>
      </c>
      <c r="E111" s="148" t="s">
        <v>217</v>
      </c>
      <c r="G111" s="148" t="s">
        <v>1197</v>
      </c>
      <c r="H111" s="148" t="s">
        <v>91</v>
      </c>
      <c r="I111" s="148" t="s">
        <v>90</v>
      </c>
      <c r="J111" s="248">
        <v>38118</v>
      </c>
      <c r="K111" s="254" t="str">
        <f t="shared" si="1"/>
        <v>Bangkalan, 11 Mei 2004</v>
      </c>
      <c r="L111" s="148" t="s">
        <v>1198</v>
      </c>
      <c r="M111" s="148" t="s">
        <v>66</v>
      </c>
      <c r="N111" s="150"/>
      <c r="O111" s="153"/>
      <c r="P111" s="154"/>
      <c r="Q111" s="154"/>
      <c r="R111" s="154"/>
      <c r="S111" s="154"/>
      <c r="T111" s="154"/>
      <c r="U111" s="154"/>
      <c r="V111" s="156"/>
      <c r="W111" s="145"/>
    </row>
    <row r="112" spans="1:23" ht="15">
      <c r="A112" s="147">
        <v>106</v>
      </c>
      <c r="B112" s="148">
        <v>12152</v>
      </c>
      <c r="C112" s="148" t="s">
        <v>1199</v>
      </c>
      <c r="D112" s="245" t="s">
        <v>1200</v>
      </c>
      <c r="E112" s="148" t="s">
        <v>217</v>
      </c>
      <c r="G112" s="148" t="s">
        <v>1201</v>
      </c>
      <c r="H112" s="148" t="s">
        <v>89</v>
      </c>
      <c r="I112" s="148" t="s">
        <v>197</v>
      </c>
      <c r="J112" s="248">
        <v>37817</v>
      </c>
      <c r="K112" s="254" t="str">
        <f t="shared" si="1"/>
        <v>BANGKALAN, 15 Juli 2003</v>
      </c>
      <c r="L112" s="148" t="s">
        <v>1202</v>
      </c>
      <c r="M112" s="148" t="s">
        <v>66</v>
      </c>
      <c r="N112" s="150"/>
      <c r="O112" s="153"/>
      <c r="P112" s="154"/>
      <c r="Q112" s="154"/>
      <c r="R112" s="154"/>
      <c r="S112" s="154"/>
      <c r="T112" s="154"/>
      <c r="U112" s="154"/>
      <c r="V112" s="156"/>
      <c r="W112" s="145"/>
    </row>
    <row r="113" spans="1:23" ht="15">
      <c r="A113" s="147">
        <v>107</v>
      </c>
      <c r="B113" s="148">
        <v>12164</v>
      </c>
      <c r="C113" s="148" t="s">
        <v>1203</v>
      </c>
      <c r="D113" s="245" t="s">
        <v>1204</v>
      </c>
      <c r="E113" s="148" t="s">
        <v>217</v>
      </c>
      <c r="G113" s="148" t="s">
        <v>1205</v>
      </c>
      <c r="H113" s="148" t="s">
        <v>89</v>
      </c>
      <c r="I113" s="148" t="s">
        <v>197</v>
      </c>
      <c r="J113" s="248">
        <v>37929</v>
      </c>
      <c r="K113" s="254" t="str">
        <f t="shared" si="1"/>
        <v>BANGKALAN, 04 November 2003</v>
      </c>
      <c r="L113" s="148" t="s">
        <v>1206</v>
      </c>
      <c r="M113" s="148" t="s">
        <v>66</v>
      </c>
      <c r="N113" s="150"/>
      <c r="O113" s="153"/>
      <c r="P113" s="154"/>
      <c r="Q113" s="154"/>
      <c r="R113" s="154"/>
      <c r="S113" s="154"/>
      <c r="T113" s="154"/>
      <c r="U113" s="154"/>
      <c r="V113" s="156"/>
      <c r="W113" s="145"/>
    </row>
    <row r="114" spans="1:23" ht="15">
      <c r="A114" s="147">
        <v>108</v>
      </c>
      <c r="B114" s="148">
        <v>12174</v>
      </c>
      <c r="C114" s="148" t="s">
        <v>1207</v>
      </c>
      <c r="D114" s="245" t="s">
        <v>1208</v>
      </c>
      <c r="E114" s="148" t="s">
        <v>217</v>
      </c>
      <c r="G114" s="148" t="s">
        <v>1209</v>
      </c>
      <c r="H114" s="148" t="s">
        <v>91</v>
      </c>
      <c r="I114" s="148" t="s">
        <v>90</v>
      </c>
      <c r="J114" s="248">
        <v>37943</v>
      </c>
      <c r="K114" s="254" t="str">
        <f t="shared" si="1"/>
        <v>Bangkalan, 18 November 2003</v>
      </c>
      <c r="L114" s="148" t="s">
        <v>234</v>
      </c>
      <c r="M114" s="148" t="s">
        <v>66</v>
      </c>
      <c r="N114" s="150"/>
      <c r="O114" s="153"/>
      <c r="P114" s="154"/>
      <c r="Q114" s="154"/>
      <c r="R114" s="154"/>
      <c r="S114" s="154"/>
      <c r="T114" s="154"/>
      <c r="U114" s="154"/>
      <c r="V114" s="156"/>
      <c r="W114" s="145"/>
    </row>
    <row r="115" spans="1:23" ht="15">
      <c r="A115" s="147">
        <v>109</v>
      </c>
      <c r="B115" s="148">
        <v>12180</v>
      </c>
      <c r="C115" s="148" t="s">
        <v>1210</v>
      </c>
      <c r="D115" s="245" t="s">
        <v>1211</v>
      </c>
      <c r="E115" s="148" t="s">
        <v>217</v>
      </c>
      <c r="G115" s="148" t="s">
        <v>1212</v>
      </c>
      <c r="H115" s="148" t="s">
        <v>89</v>
      </c>
      <c r="I115" s="148" t="s">
        <v>90</v>
      </c>
      <c r="J115" s="248">
        <v>38096</v>
      </c>
      <c r="K115" s="254" t="str">
        <f t="shared" si="1"/>
        <v>Bangkalan, 19 April 2004</v>
      </c>
      <c r="L115" s="148" t="s">
        <v>1213</v>
      </c>
      <c r="M115" s="148" t="s">
        <v>66</v>
      </c>
      <c r="N115" s="150"/>
      <c r="O115" s="153"/>
      <c r="P115" s="154"/>
      <c r="Q115" s="154"/>
      <c r="R115" s="154"/>
      <c r="S115" s="154"/>
      <c r="T115" s="154"/>
      <c r="U115" s="154"/>
      <c r="V115" s="156"/>
      <c r="W115" s="145"/>
    </row>
    <row r="116" spans="1:23" ht="15">
      <c r="A116" s="147">
        <v>110</v>
      </c>
      <c r="B116" s="148">
        <v>12201</v>
      </c>
      <c r="C116" s="148" t="s">
        <v>1214</v>
      </c>
      <c r="D116" s="245" t="s">
        <v>1215</v>
      </c>
      <c r="E116" s="148" t="s">
        <v>217</v>
      </c>
      <c r="G116" s="148" t="s">
        <v>1216</v>
      </c>
      <c r="H116" s="148" t="s">
        <v>89</v>
      </c>
      <c r="I116" s="148" t="s">
        <v>197</v>
      </c>
      <c r="J116" s="248">
        <v>37977</v>
      </c>
      <c r="K116" s="254" t="str">
        <f t="shared" si="1"/>
        <v>BANGKALAN, 22 Desember 2003</v>
      </c>
      <c r="L116" s="148" t="s">
        <v>1217</v>
      </c>
      <c r="M116" s="148" t="s">
        <v>66</v>
      </c>
      <c r="N116" s="150"/>
      <c r="O116" s="153"/>
      <c r="P116" s="154"/>
      <c r="Q116" s="154"/>
      <c r="R116" s="154"/>
      <c r="S116" s="154"/>
      <c r="T116" s="154"/>
      <c r="U116" s="154"/>
      <c r="V116" s="156"/>
      <c r="W116" s="145"/>
    </row>
    <row r="117" spans="1:23" ht="15">
      <c r="A117" s="147">
        <v>111</v>
      </c>
      <c r="B117" s="148">
        <v>12205</v>
      </c>
      <c r="C117" s="148" t="s">
        <v>1218</v>
      </c>
      <c r="D117" s="245" t="s">
        <v>1219</v>
      </c>
      <c r="E117" s="148" t="s">
        <v>217</v>
      </c>
      <c r="G117" s="148" t="s">
        <v>1220</v>
      </c>
      <c r="H117" s="148" t="s">
        <v>91</v>
      </c>
      <c r="I117" s="148" t="s">
        <v>1221</v>
      </c>
      <c r="J117" s="248">
        <v>37727</v>
      </c>
      <c r="K117" s="254" t="str">
        <f t="shared" si="1"/>
        <v>JOMBANG, 16 April 2003</v>
      </c>
      <c r="L117" s="148" t="s">
        <v>1222</v>
      </c>
      <c r="M117" s="148" t="s">
        <v>66</v>
      </c>
      <c r="N117" s="150"/>
      <c r="O117" s="153"/>
      <c r="P117" s="154"/>
      <c r="Q117" s="154"/>
      <c r="R117" s="154"/>
      <c r="S117" s="154"/>
      <c r="T117" s="154"/>
      <c r="U117" s="154"/>
      <c r="V117" s="156"/>
      <c r="W117" s="145"/>
    </row>
    <row r="118" spans="1:23" ht="15">
      <c r="A118" s="147">
        <v>112</v>
      </c>
      <c r="B118" s="148">
        <v>12214</v>
      </c>
      <c r="C118" s="148" t="s">
        <v>1223</v>
      </c>
      <c r="D118" s="245" t="s">
        <v>1224</v>
      </c>
      <c r="E118" s="148" t="s">
        <v>217</v>
      </c>
      <c r="G118" s="148" t="s">
        <v>1225</v>
      </c>
      <c r="H118" s="148" t="s">
        <v>89</v>
      </c>
      <c r="I118" s="148" t="s">
        <v>1226</v>
      </c>
      <c r="J118" s="248">
        <v>37958</v>
      </c>
      <c r="K118" s="254" t="str">
        <f t="shared" si="1"/>
        <v>Semarang, 03 Desember 2003</v>
      </c>
      <c r="L118" s="148" t="s">
        <v>1227</v>
      </c>
      <c r="M118" s="148" t="s">
        <v>66</v>
      </c>
      <c r="N118" s="150"/>
      <c r="O118" s="153"/>
      <c r="P118" s="154"/>
      <c r="Q118" s="154"/>
      <c r="R118" s="154"/>
      <c r="S118" s="154"/>
      <c r="T118" s="154"/>
      <c r="U118" s="154"/>
      <c r="V118" s="156"/>
      <c r="W118" s="145"/>
    </row>
    <row r="119" spans="1:23" ht="15">
      <c r="A119" s="147">
        <v>113</v>
      </c>
      <c r="B119" s="148">
        <v>12253</v>
      </c>
      <c r="C119" s="148" t="s">
        <v>1228</v>
      </c>
      <c r="D119" s="245" t="s">
        <v>1229</v>
      </c>
      <c r="E119" s="148" t="s">
        <v>217</v>
      </c>
      <c r="G119" s="148" t="s">
        <v>1230</v>
      </c>
      <c r="H119" s="148" t="s">
        <v>89</v>
      </c>
      <c r="I119" s="148" t="s">
        <v>244</v>
      </c>
      <c r="J119" s="248">
        <v>38628</v>
      </c>
      <c r="K119" s="254" t="str">
        <f t="shared" si="1"/>
        <v>Sumenep, 03 Oktober 2005</v>
      </c>
      <c r="L119" s="148" t="s">
        <v>1231</v>
      </c>
      <c r="M119" s="148" t="s">
        <v>66</v>
      </c>
      <c r="N119" s="150"/>
      <c r="O119" s="153"/>
      <c r="P119" s="154"/>
      <c r="Q119" s="154"/>
      <c r="R119" s="154"/>
      <c r="S119" s="154"/>
      <c r="T119" s="154"/>
      <c r="U119" s="154"/>
      <c r="V119" s="156"/>
      <c r="W119" s="145"/>
    </row>
    <row r="120" spans="1:23" ht="15">
      <c r="A120" s="147">
        <v>114</v>
      </c>
      <c r="B120" s="148">
        <v>12267</v>
      </c>
      <c r="C120" s="148" t="s">
        <v>1232</v>
      </c>
      <c r="D120" s="245" t="s">
        <v>1233</v>
      </c>
      <c r="E120" s="148" t="s">
        <v>217</v>
      </c>
      <c r="G120" s="148" t="s">
        <v>1234</v>
      </c>
      <c r="H120" s="148" t="s">
        <v>91</v>
      </c>
      <c r="I120" s="148" t="s">
        <v>90</v>
      </c>
      <c r="J120" s="248">
        <v>38271</v>
      </c>
      <c r="K120" s="254" t="str">
        <f t="shared" si="1"/>
        <v>Bangkalan, 11 Oktober 2004</v>
      </c>
      <c r="L120" s="148" t="s">
        <v>1235</v>
      </c>
      <c r="M120" s="148" t="s">
        <v>66</v>
      </c>
      <c r="N120" s="150"/>
      <c r="O120" s="153"/>
      <c r="P120" s="154"/>
      <c r="Q120" s="154"/>
      <c r="R120" s="154"/>
      <c r="S120" s="154"/>
      <c r="T120" s="154"/>
      <c r="U120" s="154"/>
      <c r="V120" s="156"/>
      <c r="W120" s="145"/>
    </row>
    <row r="121" spans="1:23" ht="15">
      <c r="A121" s="147">
        <v>115</v>
      </c>
      <c r="B121" s="148">
        <v>12276</v>
      </c>
      <c r="C121" s="148" t="s">
        <v>1236</v>
      </c>
      <c r="D121" s="245" t="s">
        <v>1237</v>
      </c>
      <c r="E121" s="148" t="s">
        <v>217</v>
      </c>
      <c r="G121" s="148" t="s">
        <v>1238</v>
      </c>
      <c r="H121" s="148" t="s">
        <v>89</v>
      </c>
      <c r="I121" s="148" t="s">
        <v>90</v>
      </c>
      <c r="J121" s="248">
        <v>37826</v>
      </c>
      <c r="K121" s="254" t="str">
        <f t="shared" si="1"/>
        <v>Bangkalan, 24 Juli 2003</v>
      </c>
      <c r="L121" s="148" t="s">
        <v>586</v>
      </c>
      <c r="M121" s="148" t="s">
        <v>66</v>
      </c>
      <c r="N121" s="150"/>
      <c r="O121" s="153"/>
      <c r="P121" s="154"/>
      <c r="Q121" s="154"/>
      <c r="R121" s="154"/>
      <c r="S121" s="154"/>
      <c r="T121" s="154"/>
      <c r="U121" s="154"/>
      <c r="V121" s="156"/>
      <c r="W121" s="145"/>
    </row>
    <row r="122" spans="1:23" ht="15">
      <c r="A122" s="147">
        <v>116</v>
      </c>
      <c r="B122" s="148">
        <v>12290</v>
      </c>
      <c r="C122" s="148" t="s">
        <v>1239</v>
      </c>
      <c r="D122" s="245" t="s">
        <v>1240</v>
      </c>
      <c r="E122" s="148" t="s">
        <v>217</v>
      </c>
      <c r="G122" s="148" t="s">
        <v>1241</v>
      </c>
      <c r="H122" s="148" t="s">
        <v>89</v>
      </c>
      <c r="I122" s="148" t="s">
        <v>90</v>
      </c>
      <c r="J122" s="248">
        <v>38013</v>
      </c>
      <c r="K122" s="254" t="str">
        <f t="shared" si="1"/>
        <v>Bangkalan, 27 Januari 2004</v>
      </c>
      <c r="L122" s="148" t="s">
        <v>1242</v>
      </c>
      <c r="M122" s="148" t="s">
        <v>66</v>
      </c>
      <c r="N122" s="150"/>
      <c r="O122" s="153"/>
      <c r="P122" s="154"/>
      <c r="Q122" s="154"/>
      <c r="R122" s="154"/>
      <c r="S122" s="154"/>
      <c r="T122" s="154"/>
      <c r="U122" s="154"/>
      <c r="V122" s="156"/>
      <c r="W122" s="145"/>
    </row>
    <row r="123" spans="1:23" ht="15">
      <c r="A123" s="147">
        <v>117</v>
      </c>
      <c r="B123" s="148">
        <v>12299</v>
      </c>
      <c r="C123" s="148" t="s">
        <v>1243</v>
      </c>
      <c r="D123" s="245" t="s">
        <v>1244</v>
      </c>
      <c r="E123" s="148" t="s">
        <v>217</v>
      </c>
      <c r="G123" s="148" t="s">
        <v>1245</v>
      </c>
      <c r="H123" s="148" t="s">
        <v>91</v>
      </c>
      <c r="I123" s="148" t="s">
        <v>90</v>
      </c>
      <c r="J123" s="248">
        <v>37777</v>
      </c>
      <c r="K123" s="254" t="str">
        <f t="shared" si="1"/>
        <v>Bangkalan, 05 Juni 2003</v>
      </c>
      <c r="L123" s="148" t="s">
        <v>1246</v>
      </c>
      <c r="M123" s="148" t="s">
        <v>66</v>
      </c>
      <c r="N123" s="150"/>
      <c r="O123" s="153"/>
      <c r="P123" s="154"/>
      <c r="Q123" s="154"/>
      <c r="R123" s="154"/>
      <c r="S123" s="154"/>
      <c r="T123" s="154"/>
      <c r="U123" s="154"/>
      <c r="V123" s="156"/>
      <c r="W123" s="145"/>
    </row>
    <row r="124" spans="1:23" s="296" customFormat="1" ht="15">
      <c r="A124" s="295">
        <v>118</v>
      </c>
      <c r="B124" s="296">
        <v>12303</v>
      </c>
      <c r="C124" s="296" t="s">
        <v>1247</v>
      </c>
      <c r="D124" s="297" t="s">
        <v>1248</v>
      </c>
      <c r="E124" s="296" t="s">
        <v>217</v>
      </c>
      <c r="G124" s="296" t="s">
        <v>1249</v>
      </c>
      <c r="H124" s="296" t="s">
        <v>89</v>
      </c>
      <c r="I124" s="296" t="s">
        <v>1250</v>
      </c>
      <c r="J124" s="298">
        <v>38188</v>
      </c>
      <c r="K124" s="299" t="str">
        <f t="shared" si="1"/>
        <v>Karawang, 20 Juli 2004</v>
      </c>
      <c r="L124" s="296" t="s">
        <v>232</v>
      </c>
      <c r="M124" s="296" t="s">
        <v>66</v>
      </c>
      <c r="N124" s="300"/>
      <c r="O124" s="301"/>
      <c r="P124" s="302"/>
      <c r="Q124" s="302"/>
      <c r="R124" s="302"/>
      <c r="S124" s="302"/>
      <c r="T124" s="302"/>
      <c r="U124" s="302"/>
      <c r="V124" s="303"/>
      <c r="W124" s="304"/>
    </row>
    <row r="125" spans="1:23" ht="15">
      <c r="A125" s="147">
        <v>119</v>
      </c>
      <c r="B125" s="148">
        <v>12314</v>
      </c>
      <c r="C125" s="148" t="s">
        <v>1251</v>
      </c>
      <c r="D125" s="245" t="s">
        <v>1252</v>
      </c>
      <c r="E125" s="148" t="s">
        <v>217</v>
      </c>
      <c r="G125" s="148" t="s">
        <v>1253</v>
      </c>
      <c r="H125" s="148" t="s">
        <v>89</v>
      </c>
      <c r="I125" s="148" t="s">
        <v>90</v>
      </c>
      <c r="J125" s="248">
        <v>37843</v>
      </c>
      <c r="K125" s="254" t="str">
        <f t="shared" si="1"/>
        <v>Bangkalan, 10 Agustus 2003</v>
      </c>
      <c r="L125" s="148" t="s">
        <v>1254</v>
      </c>
      <c r="M125" s="148" t="s">
        <v>66</v>
      </c>
      <c r="N125" s="150"/>
      <c r="O125" s="153"/>
      <c r="P125" s="154"/>
      <c r="Q125" s="154"/>
      <c r="R125" s="154"/>
      <c r="S125" s="154"/>
      <c r="T125" s="154"/>
      <c r="U125" s="154"/>
      <c r="V125" s="156"/>
      <c r="W125" s="145"/>
    </row>
    <row r="126" spans="1:23" ht="15">
      <c r="A126" s="147">
        <v>120</v>
      </c>
      <c r="B126" s="148">
        <v>12330</v>
      </c>
      <c r="C126" s="148" t="s">
        <v>1255</v>
      </c>
      <c r="D126" s="245" t="s">
        <v>1256</v>
      </c>
      <c r="E126" s="148" t="s">
        <v>217</v>
      </c>
      <c r="G126" s="148" t="s">
        <v>1257</v>
      </c>
      <c r="H126" s="148" t="s">
        <v>91</v>
      </c>
      <c r="I126" s="148" t="s">
        <v>90</v>
      </c>
      <c r="J126" s="248">
        <v>37961</v>
      </c>
      <c r="K126" s="254" t="str">
        <f t="shared" si="1"/>
        <v>Bangkalan, 06 Desember 2003</v>
      </c>
      <c r="L126" s="148" t="s">
        <v>230</v>
      </c>
      <c r="M126" s="148" t="s">
        <v>66</v>
      </c>
      <c r="N126" s="150"/>
      <c r="O126" s="153"/>
      <c r="P126" s="154"/>
      <c r="Q126" s="154"/>
      <c r="R126" s="154"/>
      <c r="S126" s="154"/>
      <c r="T126" s="154"/>
      <c r="U126" s="154"/>
      <c r="V126" s="156"/>
      <c r="W126" s="145"/>
    </row>
    <row r="127" spans="1:23" ht="15">
      <c r="A127" s="147">
        <v>121</v>
      </c>
      <c r="B127" s="148">
        <v>12339</v>
      </c>
      <c r="C127" s="148" t="s">
        <v>1258</v>
      </c>
      <c r="D127" s="245" t="s">
        <v>1259</v>
      </c>
      <c r="E127" s="148" t="s">
        <v>217</v>
      </c>
      <c r="G127" s="148" t="s">
        <v>1260</v>
      </c>
      <c r="H127" s="148" t="s">
        <v>89</v>
      </c>
      <c r="I127" s="148" t="s">
        <v>90</v>
      </c>
      <c r="J127" s="248">
        <v>38103</v>
      </c>
      <c r="K127" s="254" t="str">
        <f t="shared" si="1"/>
        <v>Bangkalan, 26 April 2004</v>
      </c>
      <c r="L127" s="148" t="s">
        <v>1261</v>
      </c>
      <c r="M127" s="148" t="s">
        <v>66</v>
      </c>
      <c r="N127" s="150"/>
      <c r="O127" s="153"/>
      <c r="P127" s="154"/>
      <c r="Q127" s="154"/>
      <c r="R127" s="154"/>
      <c r="S127" s="154"/>
      <c r="T127" s="154"/>
      <c r="U127" s="154"/>
      <c r="V127" s="156"/>
      <c r="W127" s="145"/>
    </row>
    <row r="128" spans="1:23" ht="15">
      <c r="A128" s="147">
        <v>122</v>
      </c>
      <c r="B128" s="148">
        <v>12355</v>
      </c>
      <c r="C128" s="148" t="s">
        <v>1262</v>
      </c>
      <c r="D128" s="245" t="s">
        <v>1263</v>
      </c>
      <c r="E128" s="148" t="s">
        <v>217</v>
      </c>
      <c r="G128" s="148" t="s">
        <v>1264</v>
      </c>
      <c r="H128" s="148" t="s">
        <v>91</v>
      </c>
      <c r="I128" s="148" t="s">
        <v>198</v>
      </c>
      <c r="J128" s="248">
        <v>37938</v>
      </c>
      <c r="K128" s="254" t="str">
        <f t="shared" si="1"/>
        <v>Sampang, 13 November 2003</v>
      </c>
      <c r="L128" s="148" t="s">
        <v>1265</v>
      </c>
      <c r="M128" s="148" t="s">
        <v>66</v>
      </c>
      <c r="N128" s="150"/>
      <c r="O128" s="153"/>
      <c r="P128" s="154"/>
      <c r="Q128" s="154"/>
      <c r="R128" s="154"/>
      <c r="S128" s="154"/>
      <c r="T128" s="154"/>
      <c r="U128" s="154"/>
      <c r="V128" s="156"/>
      <c r="W128" s="145"/>
    </row>
    <row r="129" spans="1:23" ht="15">
      <c r="A129" s="147">
        <v>123</v>
      </c>
      <c r="B129" s="148">
        <v>12370</v>
      </c>
      <c r="C129" s="148" t="s">
        <v>1266</v>
      </c>
      <c r="D129" s="245" t="s">
        <v>1267</v>
      </c>
      <c r="E129" s="148" t="s">
        <v>217</v>
      </c>
      <c r="G129" s="148" t="s">
        <v>1268</v>
      </c>
      <c r="H129" s="148" t="s">
        <v>91</v>
      </c>
      <c r="I129" s="148" t="s">
        <v>90</v>
      </c>
      <c r="J129" s="248">
        <v>38077</v>
      </c>
      <c r="K129" s="254" t="str">
        <f t="shared" si="1"/>
        <v>Bangkalan, 31 Maret 2004</v>
      </c>
      <c r="L129" s="148" t="s">
        <v>1269</v>
      </c>
      <c r="M129" s="148" t="s">
        <v>66</v>
      </c>
      <c r="N129" s="150"/>
      <c r="O129" s="153"/>
      <c r="P129" s="154"/>
      <c r="Q129" s="154"/>
      <c r="R129" s="154"/>
      <c r="S129" s="154"/>
      <c r="T129" s="154"/>
      <c r="U129" s="154"/>
      <c r="V129" s="156"/>
      <c r="W129" s="145"/>
    </row>
    <row r="130" spans="1:23" ht="15">
      <c r="A130" s="147">
        <v>124</v>
      </c>
      <c r="B130" s="148">
        <v>12380</v>
      </c>
      <c r="C130" s="148" t="s">
        <v>1270</v>
      </c>
      <c r="D130" s="245" t="s">
        <v>1271</v>
      </c>
      <c r="E130" s="148" t="s">
        <v>217</v>
      </c>
      <c r="G130" s="148" t="s">
        <v>1272</v>
      </c>
      <c r="H130" s="148" t="s">
        <v>91</v>
      </c>
      <c r="I130" s="148" t="s">
        <v>90</v>
      </c>
      <c r="J130" s="248">
        <v>37961</v>
      </c>
      <c r="K130" s="254" t="str">
        <f t="shared" si="1"/>
        <v>Bangkalan, 06 Desember 2003</v>
      </c>
      <c r="L130" s="148" t="s">
        <v>1273</v>
      </c>
      <c r="M130" s="148" t="s">
        <v>66</v>
      </c>
      <c r="N130" s="150"/>
      <c r="O130" s="153"/>
      <c r="P130" s="154"/>
      <c r="Q130" s="154"/>
      <c r="R130" s="154"/>
      <c r="S130" s="154"/>
      <c r="T130" s="154"/>
      <c r="U130" s="154"/>
      <c r="V130" s="156"/>
      <c r="W130" s="145"/>
    </row>
    <row r="131" spans="1:23" ht="15">
      <c r="A131" s="147">
        <v>125</v>
      </c>
      <c r="B131" s="148">
        <v>12389</v>
      </c>
      <c r="C131" s="148" t="s">
        <v>1274</v>
      </c>
      <c r="D131" s="245" t="s">
        <v>1275</v>
      </c>
      <c r="E131" s="148" t="s">
        <v>217</v>
      </c>
      <c r="G131" s="148" t="s">
        <v>1276</v>
      </c>
      <c r="H131" s="148" t="s">
        <v>89</v>
      </c>
      <c r="I131" s="148" t="s">
        <v>90</v>
      </c>
      <c r="J131" s="248">
        <v>38231</v>
      </c>
      <c r="K131" s="254" t="str">
        <f t="shared" si="1"/>
        <v>Bangkalan, 01 September 2004</v>
      </c>
      <c r="L131" s="148" t="s">
        <v>1277</v>
      </c>
      <c r="M131" s="148" t="s">
        <v>66</v>
      </c>
      <c r="N131" s="150"/>
      <c r="O131" s="153"/>
      <c r="P131" s="154"/>
      <c r="Q131" s="154"/>
      <c r="R131" s="154"/>
      <c r="S131" s="154"/>
      <c r="T131" s="154"/>
      <c r="U131" s="154"/>
      <c r="V131" s="156"/>
      <c r="W131" s="145"/>
    </row>
    <row r="132" spans="1:23" ht="15">
      <c r="A132" s="147">
        <v>126</v>
      </c>
      <c r="B132" s="148">
        <v>12400</v>
      </c>
      <c r="C132" s="148" t="s">
        <v>1278</v>
      </c>
      <c r="D132" s="245" t="s">
        <v>1279</v>
      </c>
      <c r="E132" s="148" t="s">
        <v>217</v>
      </c>
      <c r="G132" s="148" t="s">
        <v>1280</v>
      </c>
      <c r="H132" s="148" t="s">
        <v>89</v>
      </c>
      <c r="I132" s="148" t="s">
        <v>90</v>
      </c>
      <c r="J132" s="248">
        <v>37902</v>
      </c>
      <c r="K132" s="254" t="str">
        <f t="shared" si="1"/>
        <v>Bangkalan, 08 Oktober 2003</v>
      </c>
      <c r="L132" s="148" t="s">
        <v>1281</v>
      </c>
      <c r="M132" s="148" t="s">
        <v>66</v>
      </c>
      <c r="N132" s="150"/>
      <c r="O132" s="153"/>
      <c r="P132" s="154"/>
      <c r="Q132" s="154"/>
      <c r="R132" s="154"/>
      <c r="S132" s="154"/>
      <c r="T132" s="154"/>
      <c r="U132" s="154"/>
      <c r="V132" s="156"/>
      <c r="W132" s="145"/>
    </row>
    <row r="133" spans="1:23" ht="15">
      <c r="A133" s="147">
        <v>127</v>
      </c>
      <c r="B133" s="148">
        <v>12427</v>
      </c>
      <c r="C133" s="148" t="s">
        <v>1282</v>
      </c>
      <c r="D133" s="245" t="s">
        <v>1283</v>
      </c>
      <c r="E133" s="148" t="s">
        <v>217</v>
      </c>
      <c r="G133" s="148" t="s">
        <v>1284</v>
      </c>
      <c r="H133" s="148" t="s">
        <v>89</v>
      </c>
      <c r="I133" s="148" t="s">
        <v>90</v>
      </c>
      <c r="J133" s="248">
        <v>38149</v>
      </c>
      <c r="K133" s="254" t="str">
        <f t="shared" si="1"/>
        <v>Bangkalan, 11 Juni 2004</v>
      </c>
      <c r="L133" s="148" t="s">
        <v>1285</v>
      </c>
      <c r="M133" s="148" t="s">
        <v>66</v>
      </c>
      <c r="N133" s="150"/>
      <c r="O133" s="153"/>
      <c r="P133" s="154"/>
      <c r="Q133" s="154"/>
      <c r="R133" s="154"/>
      <c r="S133" s="154"/>
      <c r="T133" s="154"/>
      <c r="U133" s="154"/>
      <c r="V133" s="156"/>
      <c r="W133" s="145"/>
    </row>
    <row r="134" spans="1:23" ht="15">
      <c r="A134" s="147">
        <v>128</v>
      </c>
      <c r="B134" s="148">
        <v>12437</v>
      </c>
      <c r="C134" s="148" t="s">
        <v>1286</v>
      </c>
      <c r="D134" s="245" t="s">
        <v>1287</v>
      </c>
      <c r="E134" s="148" t="s">
        <v>217</v>
      </c>
      <c r="G134" s="148" t="s">
        <v>1288</v>
      </c>
      <c r="H134" s="148" t="s">
        <v>91</v>
      </c>
      <c r="I134" s="148" t="s">
        <v>90</v>
      </c>
      <c r="J134" s="248">
        <v>38176</v>
      </c>
      <c r="K134" s="254" t="str">
        <f t="shared" si="1"/>
        <v>Bangkalan, 08 Juli 2004</v>
      </c>
      <c r="L134" s="148" t="s">
        <v>1289</v>
      </c>
      <c r="M134" s="148" t="s">
        <v>66</v>
      </c>
      <c r="N134" s="150"/>
      <c r="O134" s="153"/>
      <c r="P134" s="154"/>
      <c r="Q134" s="154"/>
      <c r="R134" s="154"/>
      <c r="S134" s="154"/>
      <c r="T134" s="154"/>
      <c r="U134" s="154"/>
      <c r="V134" s="156"/>
      <c r="W134" s="145"/>
    </row>
    <row r="135" spans="1:23" ht="15">
      <c r="A135" s="147">
        <v>129</v>
      </c>
      <c r="B135" s="148">
        <v>12450</v>
      </c>
      <c r="C135" s="148" t="s">
        <v>1290</v>
      </c>
      <c r="D135" s="245" t="s">
        <v>1291</v>
      </c>
      <c r="E135" s="148" t="s">
        <v>217</v>
      </c>
      <c r="G135" s="148" t="s">
        <v>1292</v>
      </c>
      <c r="H135" s="148" t="s">
        <v>89</v>
      </c>
      <c r="I135" s="148" t="s">
        <v>90</v>
      </c>
      <c r="J135" s="248">
        <v>37857</v>
      </c>
      <c r="K135" s="254" t="str">
        <f t="shared" si="1"/>
        <v>Bangkalan, 24 Agustus 2003</v>
      </c>
      <c r="L135" s="148" t="s">
        <v>1293</v>
      </c>
      <c r="M135" s="148" t="s">
        <v>66</v>
      </c>
      <c r="N135" s="150"/>
      <c r="O135" s="153"/>
      <c r="P135" s="154"/>
      <c r="Q135" s="154"/>
      <c r="R135" s="154"/>
      <c r="S135" s="154"/>
      <c r="T135" s="154"/>
      <c r="U135" s="154"/>
      <c r="V135" s="156"/>
      <c r="W135" s="145"/>
    </row>
    <row r="136" spans="1:23" ht="15">
      <c r="A136" s="147">
        <v>130</v>
      </c>
      <c r="B136" s="148">
        <v>12476</v>
      </c>
      <c r="C136" s="148" t="s">
        <v>1294</v>
      </c>
      <c r="D136" s="245" t="s">
        <v>1295</v>
      </c>
      <c r="E136" s="148" t="s">
        <v>217</v>
      </c>
      <c r="G136" s="148" t="s">
        <v>1296</v>
      </c>
      <c r="H136" s="148" t="s">
        <v>89</v>
      </c>
      <c r="I136" s="148" t="s">
        <v>90</v>
      </c>
      <c r="J136" s="248">
        <v>38106</v>
      </c>
      <c r="K136" s="254" t="str">
        <f t="shared" ref="K136:K139" si="2">I136&amp;", "&amp;TEXT(J136,"dd mmmm yyyy")</f>
        <v>Bangkalan, 29 April 2004</v>
      </c>
      <c r="L136" s="148" t="s">
        <v>1297</v>
      </c>
      <c r="M136" s="148" t="s">
        <v>66</v>
      </c>
      <c r="N136" s="150"/>
      <c r="O136" s="153"/>
      <c r="P136" s="154"/>
      <c r="Q136" s="154"/>
      <c r="R136" s="154"/>
      <c r="S136" s="154"/>
      <c r="T136" s="154"/>
      <c r="U136" s="154"/>
      <c r="V136" s="156"/>
      <c r="W136" s="145"/>
    </row>
    <row r="137" spans="1:23" ht="15">
      <c r="A137" s="147">
        <v>131</v>
      </c>
      <c r="B137" s="148">
        <v>12492</v>
      </c>
      <c r="C137" s="148" t="s">
        <v>1298</v>
      </c>
      <c r="D137" s="245" t="s">
        <v>1299</v>
      </c>
      <c r="E137" s="148" t="s">
        <v>217</v>
      </c>
      <c r="G137" s="148" t="s">
        <v>1300</v>
      </c>
      <c r="H137" s="148" t="s">
        <v>89</v>
      </c>
      <c r="I137" s="148" t="s">
        <v>90</v>
      </c>
      <c r="J137" s="248">
        <v>37913</v>
      </c>
      <c r="K137" s="254" t="str">
        <f t="shared" si="2"/>
        <v>Bangkalan, 19 Oktober 2003</v>
      </c>
      <c r="L137" s="148" t="s">
        <v>1301</v>
      </c>
      <c r="M137" s="148" t="s">
        <v>66</v>
      </c>
      <c r="N137" s="150"/>
      <c r="O137" s="153"/>
      <c r="P137" s="154"/>
      <c r="Q137" s="154"/>
      <c r="R137" s="154"/>
      <c r="S137" s="154"/>
      <c r="T137" s="154"/>
      <c r="U137" s="154"/>
      <c r="V137" s="156"/>
      <c r="W137" s="145"/>
    </row>
    <row r="138" spans="1:23" ht="15">
      <c r="A138" s="147">
        <v>132</v>
      </c>
      <c r="B138" s="148">
        <v>12502</v>
      </c>
      <c r="C138" s="148" t="s">
        <v>1302</v>
      </c>
      <c r="D138" s="245" t="s">
        <v>1303</v>
      </c>
      <c r="E138" s="148" t="s">
        <v>217</v>
      </c>
      <c r="G138" s="148" t="s">
        <v>1304</v>
      </c>
      <c r="H138" s="148" t="s">
        <v>89</v>
      </c>
      <c r="I138" s="148" t="s">
        <v>90</v>
      </c>
      <c r="J138" s="248">
        <v>38030</v>
      </c>
      <c r="K138" s="254" t="str">
        <f t="shared" si="2"/>
        <v>Bangkalan, 13 Februari 2004</v>
      </c>
      <c r="L138" s="148" t="s">
        <v>1305</v>
      </c>
      <c r="M138" s="148" t="s">
        <v>66</v>
      </c>
      <c r="N138" s="150"/>
      <c r="O138" s="153"/>
      <c r="P138" s="154"/>
      <c r="Q138" s="154"/>
      <c r="R138" s="154"/>
      <c r="S138" s="154"/>
      <c r="T138" s="154"/>
      <c r="U138" s="154"/>
      <c r="V138" s="156"/>
      <c r="W138" s="145"/>
    </row>
    <row r="139" spans="1:23" ht="15">
      <c r="A139" s="147">
        <v>133</v>
      </c>
      <c r="B139" s="148">
        <v>12532</v>
      </c>
      <c r="C139" s="148" t="s">
        <v>1306</v>
      </c>
      <c r="D139" s="245" t="s">
        <v>1307</v>
      </c>
      <c r="E139" s="148" t="s">
        <v>217</v>
      </c>
      <c r="G139" s="148" t="s">
        <v>1308</v>
      </c>
      <c r="H139" s="148" t="s">
        <v>89</v>
      </c>
      <c r="I139" s="148" t="s">
        <v>197</v>
      </c>
      <c r="J139" s="248">
        <v>38044</v>
      </c>
      <c r="K139" s="254" t="str">
        <f t="shared" si="2"/>
        <v>BANGKALAN, 27 Februari 2004</v>
      </c>
      <c r="L139" s="148" t="s">
        <v>1309</v>
      </c>
      <c r="M139" s="148" t="s">
        <v>66</v>
      </c>
      <c r="N139" s="150"/>
      <c r="O139" s="153"/>
      <c r="P139" s="154"/>
      <c r="Q139" s="154"/>
      <c r="R139" s="154"/>
      <c r="S139" s="154"/>
      <c r="T139" s="154"/>
      <c r="U139" s="154"/>
      <c r="V139" s="156"/>
      <c r="W139" s="145"/>
    </row>
    <row r="140" spans="1:23" ht="15">
      <c r="A140" s="147">
        <v>134</v>
      </c>
      <c r="B140" s="148">
        <v>12538</v>
      </c>
      <c r="C140" s="148" t="s">
        <v>1310</v>
      </c>
      <c r="D140" s="245" t="s">
        <v>1311</v>
      </c>
      <c r="E140" s="148" t="s">
        <v>217</v>
      </c>
      <c r="G140" s="148" t="s">
        <v>1312</v>
      </c>
      <c r="H140" s="148" t="s">
        <v>91</v>
      </c>
      <c r="I140" s="148" t="s">
        <v>197</v>
      </c>
      <c r="J140" s="248">
        <v>38318</v>
      </c>
      <c r="K140" s="254" t="str">
        <f t="shared" ref="K140:K200" si="3">I140&amp;", "&amp;J140</f>
        <v>BANGKALAN, 38318</v>
      </c>
      <c r="L140" s="148" t="s">
        <v>1313</v>
      </c>
      <c r="M140" s="148" t="s">
        <v>66</v>
      </c>
      <c r="N140" s="150"/>
      <c r="O140" s="153"/>
      <c r="P140" s="154"/>
      <c r="Q140" s="154"/>
      <c r="R140" s="154"/>
      <c r="S140" s="154"/>
      <c r="T140" s="154"/>
      <c r="U140" s="154"/>
      <c r="V140" s="156"/>
      <c r="W140" s="145"/>
    </row>
    <row r="141" spans="1:23" ht="15">
      <c r="A141" s="147">
        <v>135</v>
      </c>
      <c r="B141" s="148">
        <v>12131</v>
      </c>
      <c r="C141" s="148" t="s">
        <v>1314</v>
      </c>
      <c r="D141" s="245" t="s">
        <v>1315</v>
      </c>
      <c r="E141" s="148" t="s">
        <v>218</v>
      </c>
      <c r="G141" s="148" t="s">
        <v>1316</v>
      </c>
      <c r="H141" s="148" t="s">
        <v>91</v>
      </c>
      <c r="I141" s="148" t="s">
        <v>90</v>
      </c>
      <c r="J141" s="248">
        <v>37743</v>
      </c>
      <c r="K141" s="254" t="str">
        <f t="shared" si="3"/>
        <v>Bangkalan, 37743</v>
      </c>
      <c r="L141" s="148" t="s">
        <v>1317</v>
      </c>
      <c r="M141" s="148" t="s">
        <v>66</v>
      </c>
      <c r="N141" s="150"/>
      <c r="O141" s="153"/>
      <c r="P141" s="154"/>
      <c r="Q141" s="154"/>
      <c r="R141" s="154"/>
      <c r="S141" s="154"/>
      <c r="T141" s="154"/>
      <c r="U141" s="154"/>
      <c r="V141" s="156"/>
      <c r="W141" s="145"/>
    </row>
    <row r="142" spans="1:23" ht="15">
      <c r="A142" s="147">
        <v>136</v>
      </c>
      <c r="B142" s="148">
        <v>12135</v>
      </c>
      <c r="C142" s="148" t="s">
        <v>1318</v>
      </c>
      <c r="D142" s="245" t="s">
        <v>1319</v>
      </c>
      <c r="E142" s="148" t="s">
        <v>218</v>
      </c>
      <c r="G142" s="148" t="s">
        <v>1320</v>
      </c>
      <c r="H142" s="148" t="s">
        <v>89</v>
      </c>
      <c r="I142" s="148" t="s">
        <v>197</v>
      </c>
      <c r="J142" s="248">
        <v>38029</v>
      </c>
      <c r="K142" s="254" t="str">
        <f t="shared" si="3"/>
        <v>BANGKALAN, 38029</v>
      </c>
      <c r="L142" s="148" t="s">
        <v>1321</v>
      </c>
      <c r="M142" s="148" t="s">
        <v>66</v>
      </c>
      <c r="N142" s="150"/>
      <c r="O142" s="153"/>
      <c r="P142" s="154"/>
      <c r="Q142" s="154"/>
      <c r="R142" s="154"/>
      <c r="S142" s="154"/>
      <c r="T142" s="154"/>
      <c r="U142" s="154"/>
      <c r="V142" s="156"/>
      <c r="W142" s="145"/>
    </row>
    <row r="143" spans="1:23" ht="15">
      <c r="A143" s="147">
        <v>137</v>
      </c>
      <c r="B143" s="148">
        <v>12143</v>
      </c>
      <c r="C143" s="148" t="s">
        <v>1322</v>
      </c>
      <c r="D143" s="245" t="s">
        <v>1323</v>
      </c>
      <c r="E143" s="148" t="s">
        <v>218</v>
      </c>
      <c r="G143" s="148" t="s">
        <v>1324</v>
      </c>
      <c r="H143" s="148" t="s">
        <v>89</v>
      </c>
      <c r="I143" s="148" t="s">
        <v>90</v>
      </c>
      <c r="J143" s="248">
        <v>37644</v>
      </c>
      <c r="K143" s="254" t="str">
        <f t="shared" si="3"/>
        <v>Bangkalan, 37644</v>
      </c>
      <c r="L143" s="148" t="s">
        <v>1325</v>
      </c>
      <c r="M143" s="148" t="s">
        <v>66</v>
      </c>
      <c r="N143" s="150"/>
      <c r="O143" s="153"/>
      <c r="P143" s="154"/>
      <c r="Q143" s="154"/>
      <c r="R143" s="154"/>
      <c r="S143" s="154"/>
      <c r="T143" s="154"/>
      <c r="U143" s="154"/>
      <c r="V143" s="156"/>
      <c r="W143" s="145"/>
    </row>
    <row r="144" spans="1:23" ht="15">
      <c r="A144" s="147">
        <v>138</v>
      </c>
      <c r="B144" s="148">
        <v>12150</v>
      </c>
      <c r="C144" s="148" t="s">
        <v>1326</v>
      </c>
      <c r="D144" s="245" t="s">
        <v>1327</v>
      </c>
      <c r="E144" s="148" t="s">
        <v>218</v>
      </c>
      <c r="G144" s="148" t="s">
        <v>1328</v>
      </c>
      <c r="H144" s="148" t="s">
        <v>91</v>
      </c>
      <c r="I144" s="148" t="s">
        <v>90</v>
      </c>
      <c r="J144" s="248">
        <v>38035</v>
      </c>
      <c r="K144" s="254" t="str">
        <f t="shared" si="3"/>
        <v>Bangkalan, 38035</v>
      </c>
      <c r="L144" s="148" t="s">
        <v>225</v>
      </c>
      <c r="M144" s="148" t="s">
        <v>66</v>
      </c>
      <c r="N144" s="150"/>
      <c r="O144" s="153"/>
      <c r="P144" s="154"/>
      <c r="Q144" s="154"/>
      <c r="R144" s="154"/>
      <c r="S144" s="154"/>
      <c r="T144" s="154"/>
      <c r="U144" s="154"/>
      <c r="V144" s="156"/>
      <c r="W144" s="145"/>
    </row>
    <row r="145" spans="1:23" ht="15">
      <c r="A145" s="147">
        <v>139</v>
      </c>
      <c r="B145" s="148">
        <v>12155</v>
      </c>
      <c r="C145" s="148" t="s">
        <v>1329</v>
      </c>
      <c r="D145" s="245" t="s">
        <v>1330</v>
      </c>
      <c r="E145" s="148" t="s">
        <v>218</v>
      </c>
      <c r="G145" s="148" t="s">
        <v>1331</v>
      </c>
      <c r="H145" s="148" t="s">
        <v>89</v>
      </c>
      <c r="I145" s="148" t="s">
        <v>90</v>
      </c>
      <c r="J145" s="248">
        <v>37919</v>
      </c>
      <c r="K145" s="254" t="str">
        <f t="shared" si="3"/>
        <v>Bangkalan, 37919</v>
      </c>
      <c r="L145" s="148" t="s">
        <v>1332</v>
      </c>
      <c r="M145" s="148" t="s">
        <v>66</v>
      </c>
      <c r="N145" s="150"/>
      <c r="O145" s="153"/>
      <c r="P145" s="154"/>
      <c r="Q145" s="154"/>
      <c r="R145" s="154"/>
      <c r="S145" s="154"/>
      <c r="T145" s="154"/>
      <c r="U145" s="154"/>
      <c r="V145" s="156"/>
      <c r="W145" s="145"/>
    </row>
    <row r="146" spans="1:23" ht="15">
      <c r="A146" s="147">
        <v>140</v>
      </c>
      <c r="B146" s="148">
        <v>12166</v>
      </c>
      <c r="C146" s="148" t="s">
        <v>1333</v>
      </c>
      <c r="D146" s="245" t="s">
        <v>1334</v>
      </c>
      <c r="E146" s="148" t="s">
        <v>218</v>
      </c>
      <c r="G146" s="148" t="s">
        <v>1335</v>
      </c>
      <c r="H146" s="148" t="s">
        <v>89</v>
      </c>
      <c r="I146" s="148" t="s">
        <v>90</v>
      </c>
      <c r="J146" s="248">
        <v>38065</v>
      </c>
      <c r="K146" s="254" t="str">
        <f t="shared" si="3"/>
        <v>Bangkalan, 38065</v>
      </c>
      <c r="L146" s="148" t="s">
        <v>1336</v>
      </c>
      <c r="M146" s="148" t="s">
        <v>66</v>
      </c>
      <c r="N146" s="150"/>
      <c r="O146" s="153"/>
      <c r="P146" s="154"/>
      <c r="Q146" s="154"/>
      <c r="R146" s="154"/>
      <c r="S146" s="154"/>
      <c r="T146" s="154"/>
      <c r="U146" s="154"/>
      <c r="V146" s="156"/>
      <c r="W146" s="145"/>
    </row>
    <row r="147" spans="1:23" ht="15">
      <c r="A147" s="147">
        <v>141</v>
      </c>
      <c r="B147" s="148">
        <v>12181</v>
      </c>
      <c r="C147" s="148" t="s">
        <v>1337</v>
      </c>
      <c r="D147" s="245" t="s">
        <v>1338</v>
      </c>
      <c r="E147" s="148" t="s">
        <v>218</v>
      </c>
      <c r="G147" s="148" t="s">
        <v>1339</v>
      </c>
      <c r="H147" s="148" t="s">
        <v>91</v>
      </c>
      <c r="I147" s="148" t="s">
        <v>90</v>
      </c>
      <c r="J147" s="248">
        <v>38016</v>
      </c>
      <c r="K147" s="254" t="str">
        <f t="shared" si="3"/>
        <v>Bangkalan, 38016</v>
      </c>
      <c r="L147" s="148" t="s">
        <v>1340</v>
      </c>
      <c r="M147" s="148" t="s">
        <v>66</v>
      </c>
      <c r="N147" s="150"/>
      <c r="O147" s="153"/>
      <c r="P147" s="154"/>
      <c r="Q147" s="154"/>
      <c r="R147" s="154"/>
      <c r="S147" s="154"/>
      <c r="T147" s="154"/>
      <c r="U147" s="154"/>
      <c r="V147" s="156"/>
      <c r="W147" s="145"/>
    </row>
    <row r="148" spans="1:23" ht="15">
      <c r="A148" s="147">
        <v>142</v>
      </c>
      <c r="B148" s="148">
        <v>12195</v>
      </c>
      <c r="C148" s="148" t="s">
        <v>1341</v>
      </c>
      <c r="D148" s="245" t="s">
        <v>1342</v>
      </c>
      <c r="E148" s="148" t="s">
        <v>218</v>
      </c>
      <c r="G148" s="148" t="s">
        <v>1343</v>
      </c>
      <c r="H148" s="148" t="s">
        <v>91</v>
      </c>
      <c r="I148" s="148" t="s">
        <v>90</v>
      </c>
      <c r="J148" s="248">
        <v>38236</v>
      </c>
      <c r="K148" s="254" t="str">
        <f t="shared" si="3"/>
        <v>Bangkalan, 38236</v>
      </c>
      <c r="L148" s="148" t="s">
        <v>1344</v>
      </c>
      <c r="M148" s="148" t="s">
        <v>66</v>
      </c>
      <c r="N148" s="150"/>
      <c r="O148" s="153"/>
      <c r="P148" s="154"/>
      <c r="Q148" s="154"/>
      <c r="R148" s="154"/>
      <c r="S148" s="154"/>
      <c r="T148" s="154"/>
      <c r="U148" s="154"/>
      <c r="V148" s="156"/>
      <c r="W148" s="145"/>
    </row>
    <row r="149" spans="1:23" ht="15">
      <c r="A149" s="147">
        <v>143</v>
      </c>
      <c r="B149" s="148">
        <v>12202</v>
      </c>
      <c r="C149" s="148" t="s">
        <v>1345</v>
      </c>
      <c r="D149" s="245" t="s">
        <v>1346</v>
      </c>
      <c r="E149" s="148" t="s">
        <v>218</v>
      </c>
      <c r="G149" s="148" t="s">
        <v>1347</v>
      </c>
      <c r="H149" s="148" t="s">
        <v>89</v>
      </c>
      <c r="I149" s="148" t="s">
        <v>152</v>
      </c>
      <c r="J149" s="248">
        <v>37981</v>
      </c>
      <c r="K149" s="254" t="str">
        <f t="shared" si="3"/>
        <v>Surabaya, 37981</v>
      </c>
      <c r="L149" s="148" t="s">
        <v>1348</v>
      </c>
      <c r="M149" s="148" t="s">
        <v>66</v>
      </c>
      <c r="N149" s="150"/>
      <c r="O149" s="153"/>
      <c r="P149" s="154"/>
      <c r="Q149" s="154"/>
      <c r="R149" s="154"/>
      <c r="S149" s="154"/>
      <c r="T149" s="154"/>
      <c r="U149" s="154"/>
      <c r="V149" s="156"/>
      <c r="W149" s="145"/>
    </row>
    <row r="150" spans="1:23" ht="15">
      <c r="A150" s="147">
        <v>144</v>
      </c>
      <c r="B150" s="148">
        <v>12215</v>
      </c>
      <c r="C150" s="148" t="s">
        <v>1349</v>
      </c>
      <c r="D150" s="245" t="s">
        <v>1350</v>
      </c>
      <c r="E150" s="148" t="s">
        <v>218</v>
      </c>
      <c r="G150" s="148" t="s">
        <v>1351</v>
      </c>
      <c r="H150" s="148" t="s">
        <v>89</v>
      </c>
      <c r="I150" s="148" t="s">
        <v>90</v>
      </c>
      <c r="J150" s="248">
        <v>37447</v>
      </c>
      <c r="K150" s="254" t="str">
        <f t="shared" si="3"/>
        <v>Bangkalan, 37447</v>
      </c>
      <c r="L150" s="148" t="s">
        <v>1352</v>
      </c>
      <c r="M150" s="148" t="s">
        <v>66</v>
      </c>
      <c r="N150" s="150"/>
      <c r="O150" s="153"/>
      <c r="P150" s="154"/>
      <c r="Q150" s="154"/>
      <c r="R150" s="154"/>
      <c r="S150" s="154"/>
      <c r="T150" s="154"/>
      <c r="U150" s="154"/>
      <c r="V150" s="156"/>
      <c r="W150" s="145"/>
    </row>
    <row r="151" spans="1:23" ht="15">
      <c r="A151" s="147">
        <v>145</v>
      </c>
      <c r="B151" s="148">
        <v>12220</v>
      </c>
      <c r="C151" s="148" t="s">
        <v>1353</v>
      </c>
      <c r="D151" s="245" t="s">
        <v>1354</v>
      </c>
      <c r="E151" s="148" t="s">
        <v>218</v>
      </c>
      <c r="G151" s="148" t="s">
        <v>1355</v>
      </c>
      <c r="H151" s="148" t="s">
        <v>91</v>
      </c>
      <c r="I151" s="148" t="s">
        <v>90</v>
      </c>
      <c r="J151" s="248">
        <v>38026</v>
      </c>
      <c r="K151" s="254" t="str">
        <f t="shared" si="3"/>
        <v>Bangkalan, 38026</v>
      </c>
      <c r="L151" s="148" t="s">
        <v>1356</v>
      </c>
      <c r="M151" s="148" t="s">
        <v>66</v>
      </c>
      <c r="N151" s="150"/>
      <c r="O151" s="153"/>
      <c r="P151" s="154"/>
      <c r="Q151" s="154"/>
      <c r="R151" s="154"/>
      <c r="S151" s="154"/>
      <c r="T151" s="154"/>
      <c r="U151" s="154"/>
      <c r="V151" s="156"/>
      <c r="W151" s="145"/>
    </row>
    <row r="152" spans="1:23" ht="15">
      <c r="A152" s="147">
        <v>146</v>
      </c>
      <c r="B152" s="148">
        <v>12234</v>
      </c>
      <c r="C152" s="148" t="s">
        <v>1357</v>
      </c>
      <c r="D152" s="245" t="s">
        <v>1358</v>
      </c>
      <c r="E152" s="148" t="s">
        <v>218</v>
      </c>
      <c r="G152" s="148" t="s">
        <v>1359</v>
      </c>
      <c r="H152" s="148" t="s">
        <v>89</v>
      </c>
      <c r="I152" s="148" t="s">
        <v>90</v>
      </c>
      <c r="J152" s="248">
        <v>37995</v>
      </c>
      <c r="K152" s="254" t="str">
        <f t="shared" si="3"/>
        <v>Bangkalan, 37995</v>
      </c>
      <c r="L152" s="148" t="s">
        <v>1360</v>
      </c>
      <c r="M152" s="148" t="s">
        <v>66</v>
      </c>
      <c r="N152" s="150"/>
      <c r="O152" s="153"/>
      <c r="P152" s="154"/>
      <c r="Q152" s="154"/>
      <c r="R152" s="154"/>
      <c r="S152" s="154"/>
      <c r="T152" s="154"/>
      <c r="U152" s="154"/>
      <c r="V152" s="156"/>
      <c r="W152" s="145"/>
    </row>
    <row r="153" spans="1:23" ht="15">
      <c r="A153" s="147">
        <v>147</v>
      </c>
      <c r="B153" s="148">
        <v>12270</v>
      </c>
      <c r="C153" s="148" t="s">
        <v>1361</v>
      </c>
      <c r="D153" s="245" t="s">
        <v>1362</v>
      </c>
      <c r="E153" s="148" t="s">
        <v>218</v>
      </c>
      <c r="G153" s="148" t="s">
        <v>1363</v>
      </c>
      <c r="H153" s="148" t="s">
        <v>91</v>
      </c>
      <c r="I153" s="148" t="s">
        <v>90</v>
      </c>
      <c r="J153" s="248">
        <v>38107</v>
      </c>
      <c r="K153" s="254" t="str">
        <f t="shared" si="3"/>
        <v>Bangkalan, 38107</v>
      </c>
      <c r="L153" s="148" t="s">
        <v>1364</v>
      </c>
      <c r="M153" s="148" t="s">
        <v>66</v>
      </c>
      <c r="N153" s="150"/>
      <c r="O153" s="153"/>
      <c r="P153" s="154"/>
      <c r="Q153" s="154"/>
      <c r="R153" s="154"/>
      <c r="S153" s="154"/>
      <c r="T153" s="154"/>
      <c r="U153" s="154"/>
      <c r="V153" s="156"/>
      <c r="W153" s="145"/>
    </row>
    <row r="154" spans="1:23" ht="15">
      <c r="A154" s="147">
        <v>148</v>
      </c>
      <c r="B154" s="148">
        <v>12280</v>
      </c>
      <c r="C154" s="148" t="s">
        <v>1365</v>
      </c>
      <c r="D154" s="245" t="s">
        <v>1366</v>
      </c>
      <c r="E154" s="148" t="s">
        <v>218</v>
      </c>
      <c r="G154" s="148" t="s">
        <v>1367</v>
      </c>
      <c r="H154" s="148" t="s">
        <v>89</v>
      </c>
      <c r="I154" s="148" t="s">
        <v>90</v>
      </c>
      <c r="J154" s="248">
        <v>38271</v>
      </c>
      <c r="K154" s="254" t="str">
        <f t="shared" si="3"/>
        <v>Bangkalan, 38271</v>
      </c>
      <c r="L154" s="148" t="s">
        <v>1368</v>
      </c>
      <c r="M154" s="148" t="s">
        <v>66</v>
      </c>
      <c r="N154" s="150"/>
      <c r="O154" s="153"/>
      <c r="P154" s="154"/>
      <c r="Q154" s="154"/>
      <c r="R154" s="154"/>
      <c r="S154" s="154"/>
      <c r="T154" s="154"/>
      <c r="U154" s="154"/>
      <c r="V154" s="156"/>
      <c r="W154" s="145"/>
    </row>
    <row r="155" spans="1:23" ht="15">
      <c r="A155" s="147">
        <v>149</v>
      </c>
      <c r="B155" s="148">
        <v>12293</v>
      </c>
      <c r="C155" s="148" t="s">
        <v>1369</v>
      </c>
      <c r="D155" s="245" t="s">
        <v>1370</v>
      </c>
      <c r="E155" s="148" t="s">
        <v>218</v>
      </c>
      <c r="G155" s="148" t="s">
        <v>1371</v>
      </c>
      <c r="H155" s="148" t="s">
        <v>89</v>
      </c>
      <c r="I155" s="148" t="s">
        <v>197</v>
      </c>
      <c r="J155" s="248">
        <v>38272</v>
      </c>
      <c r="K155" s="254" t="str">
        <f t="shared" si="3"/>
        <v>BANGKALAN, 38272</v>
      </c>
      <c r="L155" s="148" t="s">
        <v>1372</v>
      </c>
      <c r="M155" s="148" t="s">
        <v>66</v>
      </c>
      <c r="N155" s="150"/>
      <c r="O155" s="153"/>
      <c r="P155" s="154"/>
      <c r="Q155" s="154"/>
      <c r="R155" s="154"/>
      <c r="S155" s="154"/>
      <c r="T155" s="154"/>
      <c r="U155" s="154"/>
      <c r="V155" s="156"/>
      <c r="W155" s="145"/>
    </row>
    <row r="156" spans="1:23" ht="15">
      <c r="A156" s="147">
        <v>150</v>
      </c>
      <c r="B156" s="148">
        <v>12306</v>
      </c>
      <c r="C156" s="148" t="s">
        <v>1373</v>
      </c>
      <c r="D156" s="245" t="s">
        <v>1374</v>
      </c>
      <c r="E156" s="148" t="s">
        <v>218</v>
      </c>
      <c r="G156" s="148" t="s">
        <v>1375</v>
      </c>
      <c r="H156" s="148" t="s">
        <v>89</v>
      </c>
      <c r="I156" s="148" t="s">
        <v>90</v>
      </c>
      <c r="J156" s="248">
        <v>37877</v>
      </c>
      <c r="K156" s="254" t="str">
        <f t="shared" si="3"/>
        <v>Bangkalan, 37877</v>
      </c>
      <c r="L156" s="148" t="s">
        <v>1376</v>
      </c>
      <c r="M156" s="148" t="s">
        <v>66</v>
      </c>
      <c r="N156" s="150"/>
      <c r="O156" s="153"/>
      <c r="P156" s="154"/>
      <c r="Q156" s="154"/>
      <c r="R156" s="154"/>
      <c r="S156" s="154"/>
      <c r="T156" s="154"/>
      <c r="U156" s="154"/>
      <c r="V156" s="156"/>
      <c r="W156" s="145"/>
    </row>
    <row r="157" spans="1:23" ht="15">
      <c r="A157" s="147">
        <v>151</v>
      </c>
      <c r="B157" s="148">
        <v>12316</v>
      </c>
      <c r="C157" s="148" t="s">
        <v>1377</v>
      </c>
      <c r="D157" s="245" t="s">
        <v>1378</v>
      </c>
      <c r="E157" s="148" t="s">
        <v>218</v>
      </c>
      <c r="G157" s="148" t="s">
        <v>1379</v>
      </c>
      <c r="H157" s="148" t="s">
        <v>89</v>
      </c>
      <c r="I157" s="148" t="s">
        <v>197</v>
      </c>
      <c r="J157" s="248">
        <v>38168</v>
      </c>
      <c r="K157" s="254" t="str">
        <f t="shared" si="3"/>
        <v>BANGKALAN, 38168</v>
      </c>
      <c r="L157" s="148" t="s">
        <v>224</v>
      </c>
      <c r="M157" s="148" t="s">
        <v>66</v>
      </c>
      <c r="N157" s="150"/>
      <c r="O157" s="153"/>
      <c r="P157" s="154"/>
      <c r="Q157" s="154"/>
      <c r="R157" s="154"/>
      <c r="S157" s="154"/>
      <c r="T157" s="154"/>
      <c r="U157" s="154"/>
      <c r="V157" s="156"/>
      <c r="W157" s="145"/>
    </row>
    <row r="158" spans="1:23" ht="15">
      <c r="A158" s="147">
        <v>152</v>
      </c>
      <c r="B158" s="148">
        <v>12322</v>
      </c>
      <c r="C158" s="148" t="s">
        <v>1380</v>
      </c>
      <c r="D158" s="245" t="s">
        <v>1381</v>
      </c>
      <c r="E158" s="148" t="s">
        <v>218</v>
      </c>
      <c r="G158" s="148" t="s">
        <v>1382</v>
      </c>
      <c r="H158" s="148" t="s">
        <v>91</v>
      </c>
      <c r="I158" s="148" t="s">
        <v>197</v>
      </c>
      <c r="J158" s="248">
        <v>37891</v>
      </c>
      <c r="K158" s="254" t="str">
        <f t="shared" si="3"/>
        <v>BANGKALAN, 37891</v>
      </c>
      <c r="L158" s="148" t="s">
        <v>1383</v>
      </c>
      <c r="M158" s="148" t="s">
        <v>66</v>
      </c>
      <c r="N158" s="150"/>
      <c r="O158" s="153"/>
      <c r="P158" s="154"/>
      <c r="Q158" s="154"/>
      <c r="R158" s="154"/>
      <c r="S158" s="154"/>
      <c r="T158" s="154"/>
      <c r="U158" s="154"/>
      <c r="V158" s="156"/>
      <c r="W158" s="145"/>
    </row>
    <row r="159" spans="1:23" ht="15">
      <c r="A159" s="147">
        <v>153</v>
      </c>
      <c r="B159" s="148">
        <v>12341</v>
      </c>
      <c r="C159" s="148" t="s">
        <v>1384</v>
      </c>
      <c r="D159" s="245" t="s">
        <v>1385</v>
      </c>
      <c r="E159" s="148" t="s">
        <v>218</v>
      </c>
      <c r="G159" s="148" t="s">
        <v>1386</v>
      </c>
      <c r="H159" s="148" t="s">
        <v>89</v>
      </c>
      <c r="I159" s="148" t="s">
        <v>90</v>
      </c>
      <c r="J159" s="248">
        <v>37742</v>
      </c>
      <c r="K159" s="254" t="str">
        <f t="shared" si="3"/>
        <v>Bangkalan, 37742</v>
      </c>
      <c r="L159" s="148" t="s">
        <v>1387</v>
      </c>
      <c r="M159" s="148" t="s">
        <v>66</v>
      </c>
      <c r="N159" s="150"/>
      <c r="O159" s="153"/>
      <c r="P159" s="154"/>
      <c r="Q159" s="154"/>
      <c r="R159" s="154"/>
      <c r="S159" s="154"/>
      <c r="T159" s="154"/>
      <c r="U159" s="154"/>
      <c r="V159" s="156"/>
      <c r="W159" s="145"/>
    </row>
    <row r="160" spans="1:23" ht="15">
      <c r="A160" s="147">
        <v>154</v>
      </c>
      <c r="B160" s="148">
        <v>12345</v>
      </c>
      <c r="C160" s="148" t="s">
        <v>1388</v>
      </c>
      <c r="D160" s="245" t="s">
        <v>1389</v>
      </c>
      <c r="E160" s="148" t="s">
        <v>218</v>
      </c>
      <c r="G160" s="148" t="s">
        <v>215</v>
      </c>
      <c r="H160" s="148" t="s">
        <v>91</v>
      </c>
      <c r="I160" s="148" t="s">
        <v>197</v>
      </c>
      <c r="J160" s="248">
        <v>37654</v>
      </c>
      <c r="K160" s="254" t="str">
        <f t="shared" si="3"/>
        <v>BANGKALAN, 37654</v>
      </c>
      <c r="L160" s="148" t="s">
        <v>1390</v>
      </c>
      <c r="M160" s="148" t="s">
        <v>66</v>
      </c>
      <c r="N160" s="150"/>
      <c r="O160" s="153"/>
      <c r="P160" s="154"/>
      <c r="Q160" s="154"/>
      <c r="R160" s="154"/>
      <c r="S160" s="154"/>
      <c r="T160" s="154"/>
      <c r="U160" s="154"/>
      <c r="V160" s="156"/>
      <c r="W160" s="145"/>
    </row>
    <row r="161" spans="1:23" ht="15">
      <c r="A161" s="147">
        <v>155</v>
      </c>
      <c r="B161" s="148">
        <v>12356</v>
      </c>
      <c r="C161" s="148" t="s">
        <v>1391</v>
      </c>
      <c r="D161" s="245" t="s">
        <v>1392</v>
      </c>
      <c r="E161" s="148" t="s">
        <v>218</v>
      </c>
      <c r="G161" s="148" t="s">
        <v>1393</v>
      </c>
      <c r="H161" s="148" t="s">
        <v>91</v>
      </c>
      <c r="I161" s="148" t="s">
        <v>197</v>
      </c>
      <c r="J161" s="248">
        <v>37885</v>
      </c>
      <c r="K161" s="254" t="str">
        <f t="shared" si="3"/>
        <v>BANGKALAN, 37885</v>
      </c>
      <c r="L161" s="148" t="s">
        <v>1394</v>
      </c>
      <c r="M161" s="148" t="s">
        <v>66</v>
      </c>
      <c r="N161" s="150"/>
      <c r="O161" s="153"/>
      <c r="P161" s="154"/>
      <c r="Q161" s="154"/>
      <c r="R161" s="154"/>
      <c r="S161" s="154"/>
      <c r="T161" s="154"/>
      <c r="U161" s="154"/>
      <c r="V161" s="156"/>
      <c r="W161" s="145"/>
    </row>
    <row r="162" spans="1:23" ht="15">
      <c r="A162" s="147">
        <v>156</v>
      </c>
      <c r="B162" s="148">
        <v>12373</v>
      </c>
      <c r="C162" s="148" t="s">
        <v>1395</v>
      </c>
      <c r="D162" s="245" t="s">
        <v>1396</v>
      </c>
      <c r="E162" s="148" t="s">
        <v>218</v>
      </c>
      <c r="G162" s="148" t="s">
        <v>1397</v>
      </c>
      <c r="H162" s="148" t="s">
        <v>91</v>
      </c>
      <c r="I162" s="148" t="s">
        <v>200</v>
      </c>
      <c r="J162" s="248">
        <v>37874</v>
      </c>
      <c r="K162" s="254" t="str">
        <f t="shared" si="3"/>
        <v>Malang, 37874</v>
      </c>
      <c r="L162" s="148" t="s">
        <v>1398</v>
      </c>
      <c r="M162" s="148" t="s">
        <v>66</v>
      </c>
      <c r="N162" s="150"/>
      <c r="O162" s="153"/>
      <c r="P162" s="154"/>
      <c r="Q162" s="154"/>
      <c r="R162" s="154"/>
      <c r="S162" s="154"/>
      <c r="T162" s="154"/>
      <c r="U162" s="154"/>
      <c r="V162" s="156"/>
      <c r="W162" s="145"/>
    </row>
    <row r="163" spans="1:23" ht="15">
      <c r="A163" s="147">
        <v>157</v>
      </c>
      <c r="B163" s="148">
        <v>12382</v>
      </c>
      <c r="C163" s="148" t="s">
        <v>1399</v>
      </c>
      <c r="D163" s="245" t="s">
        <v>1400</v>
      </c>
      <c r="E163" s="148" t="s">
        <v>218</v>
      </c>
      <c r="G163" s="148" t="s">
        <v>1401</v>
      </c>
      <c r="H163" s="148" t="s">
        <v>91</v>
      </c>
      <c r="I163" s="148" t="s">
        <v>90</v>
      </c>
      <c r="J163" s="248">
        <v>37722</v>
      </c>
      <c r="K163" s="254" t="str">
        <f t="shared" si="3"/>
        <v>Bangkalan, 37722</v>
      </c>
      <c r="L163" s="148" t="s">
        <v>1402</v>
      </c>
      <c r="M163" s="148" t="s">
        <v>66</v>
      </c>
      <c r="N163" s="150"/>
      <c r="O163" s="153"/>
      <c r="P163" s="154"/>
      <c r="Q163" s="154"/>
      <c r="R163" s="154"/>
      <c r="S163" s="154"/>
      <c r="T163" s="154"/>
      <c r="U163" s="154"/>
      <c r="V163" s="156"/>
      <c r="W163" s="145"/>
    </row>
    <row r="164" spans="1:23" ht="15">
      <c r="A164" s="147">
        <v>158</v>
      </c>
      <c r="B164" s="148">
        <v>12391</v>
      </c>
      <c r="C164" s="148" t="s">
        <v>1403</v>
      </c>
      <c r="D164" s="245" t="s">
        <v>1404</v>
      </c>
      <c r="E164" s="148" t="s">
        <v>218</v>
      </c>
      <c r="G164" s="148" t="s">
        <v>1405</v>
      </c>
      <c r="H164" s="148" t="s">
        <v>89</v>
      </c>
      <c r="I164" s="148" t="s">
        <v>90</v>
      </c>
      <c r="J164" s="248">
        <v>37931</v>
      </c>
      <c r="K164" s="254" t="str">
        <f t="shared" si="3"/>
        <v>Bangkalan, 37931</v>
      </c>
      <c r="L164" s="148" t="s">
        <v>1406</v>
      </c>
      <c r="M164" s="148" t="s">
        <v>66</v>
      </c>
      <c r="N164" s="150"/>
      <c r="O164" s="153"/>
      <c r="P164" s="154"/>
      <c r="Q164" s="154"/>
      <c r="R164" s="154"/>
      <c r="S164" s="154"/>
      <c r="T164" s="154"/>
      <c r="U164" s="154"/>
      <c r="V164" s="156"/>
      <c r="W164" s="145"/>
    </row>
    <row r="165" spans="1:23" ht="15">
      <c r="A165" s="147">
        <v>159</v>
      </c>
      <c r="B165" s="148">
        <v>12403</v>
      </c>
      <c r="C165" s="148" t="s">
        <v>1407</v>
      </c>
      <c r="D165" s="245" t="s">
        <v>1408</v>
      </c>
      <c r="E165" s="148" t="s">
        <v>218</v>
      </c>
      <c r="G165" s="148" t="s">
        <v>1409</v>
      </c>
      <c r="H165" s="148" t="s">
        <v>89</v>
      </c>
      <c r="I165" s="148" t="s">
        <v>90</v>
      </c>
      <c r="J165" s="248">
        <v>38009</v>
      </c>
      <c r="K165" s="254" t="str">
        <f t="shared" si="3"/>
        <v>Bangkalan, 38009</v>
      </c>
      <c r="L165" s="148" t="s">
        <v>238</v>
      </c>
      <c r="M165" s="148" t="s">
        <v>66</v>
      </c>
      <c r="N165" s="150"/>
      <c r="O165" s="153"/>
      <c r="P165" s="154"/>
      <c r="Q165" s="154"/>
      <c r="R165" s="154"/>
      <c r="S165" s="154"/>
      <c r="T165" s="154"/>
      <c r="U165" s="154"/>
      <c r="V165" s="156"/>
      <c r="W165" s="145"/>
    </row>
    <row r="166" spans="1:23" ht="15">
      <c r="A166" s="147">
        <v>160</v>
      </c>
      <c r="B166" s="148">
        <v>12416</v>
      </c>
      <c r="C166" s="148" t="s">
        <v>1410</v>
      </c>
      <c r="D166" s="245" t="s">
        <v>1411</v>
      </c>
      <c r="E166" s="148" t="s">
        <v>218</v>
      </c>
      <c r="G166" s="148" t="s">
        <v>1412</v>
      </c>
      <c r="H166" s="148" t="s">
        <v>89</v>
      </c>
      <c r="I166" s="148" t="s">
        <v>90</v>
      </c>
      <c r="J166" s="248">
        <v>37963</v>
      </c>
      <c r="K166" s="254" t="str">
        <f t="shared" si="3"/>
        <v>Bangkalan, 37963</v>
      </c>
      <c r="L166" s="148" t="s">
        <v>1413</v>
      </c>
      <c r="M166" s="148" t="s">
        <v>66</v>
      </c>
      <c r="N166" s="150"/>
      <c r="O166" s="153"/>
      <c r="P166" s="154"/>
      <c r="Q166" s="154"/>
      <c r="R166" s="154"/>
      <c r="S166" s="154"/>
      <c r="T166" s="154"/>
      <c r="U166" s="154"/>
      <c r="V166" s="156"/>
      <c r="W166" s="145"/>
    </row>
    <row r="167" spans="1:23" ht="15">
      <c r="A167" s="147">
        <v>161</v>
      </c>
      <c r="B167" s="148">
        <v>12438</v>
      </c>
      <c r="C167" s="148" t="s">
        <v>1414</v>
      </c>
      <c r="D167" s="245" t="s">
        <v>1415</v>
      </c>
      <c r="E167" s="148" t="s">
        <v>218</v>
      </c>
      <c r="G167" s="148" t="s">
        <v>1416</v>
      </c>
      <c r="H167" s="148" t="s">
        <v>91</v>
      </c>
      <c r="I167" s="148" t="s">
        <v>90</v>
      </c>
      <c r="J167" s="248">
        <v>38314</v>
      </c>
      <c r="K167" s="254" t="str">
        <f t="shared" si="3"/>
        <v>Bangkalan, 38314</v>
      </c>
      <c r="L167" s="148" t="s">
        <v>1417</v>
      </c>
      <c r="M167" s="148" t="s">
        <v>66</v>
      </c>
      <c r="N167" s="150"/>
      <c r="O167" s="153"/>
      <c r="P167" s="154"/>
      <c r="Q167" s="154"/>
      <c r="R167" s="154"/>
      <c r="S167" s="154"/>
      <c r="T167" s="154"/>
      <c r="U167" s="154"/>
      <c r="V167" s="156"/>
      <c r="W167" s="145"/>
    </row>
    <row r="168" spans="1:23" ht="15">
      <c r="A168" s="147">
        <v>162</v>
      </c>
      <c r="B168" s="148">
        <v>12452</v>
      </c>
      <c r="C168" s="148" t="s">
        <v>1418</v>
      </c>
      <c r="D168" s="245" t="s">
        <v>223</v>
      </c>
      <c r="E168" s="148" t="s">
        <v>218</v>
      </c>
      <c r="G168" s="148" t="s">
        <v>1419</v>
      </c>
      <c r="H168" s="148" t="s">
        <v>89</v>
      </c>
      <c r="I168" s="148" t="s">
        <v>90</v>
      </c>
      <c r="J168" s="248">
        <v>37624</v>
      </c>
      <c r="K168" s="254" t="str">
        <f t="shared" si="3"/>
        <v>Bangkalan, 37624</v>
      </c>
      <c r="L168" s="148" t="s">
        <v>236</v>
      </c>
      <c r="M168" s="148" t="s">
        <v>66</v>
      </c>
      <c r="N168" s="150"/>
      <c r="O168" s="153"/>
      <c r="P168" s="154"/>
      <c r="Q168" s="154"/>
      <c r="R168" s="154"/>
      <c r="S168" s="154"/>
      <c r="T168" s="154"/>
      <c r="U168" s="154"/>
      <c r="V168" s="156"/>
      <c r="W168" s="145"/>
    </row>
    <row r="169" spans="1:23" ht="15">
      <c r="A169" s="147">
        <v>163</v>
      </c>
      <c r="B169" s="148">
        <v>12458</v>
      </c>
      <c r="C169" s="148" t="s">
        <v>1420</v>
      </c>
      <c r="D169" s="245" t="s">
        <v>1421</v>
      </c>
      <c r="E169" s="148" t="s">
        <v>218</v>
      </c>
      <c r="G169" s="148" t="s">
        <v>1422</v>
      </c>
      <c r="H169" s="148" t="s">
        <v>91</v>
      </c>
      <c r="I169" s="148" t="s">
        <v>90</v>
      </c>
      <c r="J169" s="248">
        <v>38125</v>
      </c>
      <c r="K169" s="254" t="str">
        <f t="shared" si="3"/>
        <v>Bangkalan, 38125</v>
      </c>
      <c r="L169" s="148" t="s">
        <v>1423</v>
      </c>
      <c r="M169" s="148" t="s">
        <v>66</v>
      </c>
      <c r="N169" s="150"/>
      <c r="O169" s="153"/>
      <c r="P169" s="154"/>
      <c r="Q169" s="154"/>
      <c r="R169" s="154"/>
      <c r="S169" s="154"/>
      <c r="T169" s="154"/>
      <c r="U169" s="154"/>
      <c r="V169" s="156"/>
      <c r="W169" s="145"/>
    </row>
    <row r="170" spans="1:23" ht="15">
      <c r="A170" s="147">
        <v>164</v>
      </c>
      <c r="B170" s="148">
        <v>12483</v>
      </c>
      <c r="C170" s="148" t="s">
        <v>1424</v>
      </c>
      <c r="D170" s="245" t="s">
        <v>1425</v>
      </c>
      <c r="E170" s="148" t="s">
        <v>218</v>
      </c>
      <c r="G170" s="148" t="s">
        <v>1426</v>
      </c>
      <c r="H170" s="148" t="s">
        <v>89</v>
      </c>
      <c r="I170" s="148" t="s">
        <v>90</v>
      </c>
      <c r="J170" s="248">
        <v>37779</v>
      </c>
      <c r="K170" s="254" t="str">
        <f t="shared" si="3"/>
        <v>Bangkalan, 37779</v>
      </c>
      <c r="L170" s="148" t="s">
        <v>1427</v>
      </c>
      <c r="M170" s="148" t="s">
        <v>66</v>
      </c>
      <c r="N170" s="150"/>
      <c r="O170" s="153"/>
      <c r="P170" s="154"/>
      <c r="Q170" s="154"/>
      <c r="R170" s="154"/>
      <c r="S170" s="154"/>
      <c r="T170" s="154"/>
      <c r="U170" s="154"/>
      <c r="V170" s="156"/>
      <c r="W170" s="145"/>
    </row>
    <row r="171" spans="1:23" ht="15">
      <c r="A171" s="147">
        <v>165</v>
      </c>
      <c r="B171" s="148">
        <v>12494</v>
      </c>
      <c r="C171" s="148" t="s">
        <v>1428</v>
      </c>
      <c r="D171" s="245" t="s">
        <v>1429</v>
      </c>
      <c r="E171" s="148" t="s">
        <v>218</v>
      </c>
      <c r="G171" s="148" t="s">
        <v>1430</v>
      </c>
      <c r="H171" s="148" t="s">
        <v>89</v>
      </c>
      <c r="I171" s="148" t="s">
        <v>90</v>
      </c>
      <c r="J171" s="248">
        <v>37860</v>
      </c>
      <c r="K171" s="254" t="str">
        <f t="shared" si="3"/>
        <v>Bangkalan, 37860</v>
      </c>
      <c r="L171" s="148" t="s">
        <v>1431</v>
      </c>
      <c r="M171" s="148" t="s">
        <v>66</v>
      </c>
      <c r="N171" s="150"/>
      <c r="O171" s="153"/>
      <c r="P171" s="155"/>
      <c r="Q171" s="155"/>
      <c r="R171" s="155"/>
      <c r="S171" s="155"/>
      <c r="T171" s="155"/>
      <c r="U171" s="155"/>
      <c r="V171" s="156"/>
      <c r="W171" s="145"/>
    </row>
    <row r="172" spans="1:23" ht="15">
      <c r="A172" s="147">
        <v>166</v>
      </c>
      <c r="B172" s="148">
        <v>12510</v>
      </c>
      <c r="C172" s="148" t="s">
        <v>1432</v>
      </c>
      <c r="D172" s="245" t="s">
        <v>1433</v>
      </c>
      <c r="E172" s="148" t="s">
        <v>218</v>
      </c>
      <c r="G172" s="148" t="s">
        <v>1434</v>
      </c>
      <c r="H172" s="148" t="s">
        <v>89</v>
      </c>
      <c r="I172" s="148" t="s">
        <v>90</v>
      </c>
      <c r="J172" s="248">
        <v>37966</v>
      </c>
      <c r="K172" s="254" t="str">
        <f t="shared" si="3"/>
        <v>Bangkalan, 37966</v>
      </c>
      <c r="L172" s="148" t="s">
        <v>1435</v>
      </c>
      <c r="M172" s="148" t="s">
        <v>66</v>
      </c>
      <c r="N172" s="150"/>
      <c r="O172" s="153"/>
      <c r="P172" s="154"/>
      <c r="Q172" s="154"/>
      <c r="R172" s="154"/>
      <c r="S172" s="154"/>
      <c r="T172" s="154"/>
      <c r="U172" s="154"/>
      <c r="V172" s="156"/>
      <c r="W172" s="145"/>
    </row>
    <row r="173" spans="1:23" ht="15">
      <c r="A173" s="147">
        <v>167</v>
      </c>
      <c r="B173" s="148">
        <v>12523</v>
      </c>
      <c r="C173" s="148" t="s">
        <v>1436</v>
      </c>
      <c r="D173" s="245" t="s">
        <v>1437</v>
      </c>
      <c r="E173" s="148" t="s">
        <v>218</v>
      </c>
      <c r="G173" s="148" t="s">
        <v>1438</v>
      </c>
      <c r="H173" s="148" t="s">
        <v>89</v>
      </c>
      <c r="I173" s="148" t="s">
        <v>90</v>
      </c>
      <c r="J173" s="248">
        <v>38043</v>
      </c>
      <c r="K173" s="254" t="str">
        <f t="shared" si="3"/>
        <v>Bangkalan, 38043</v>
      </c>
      <c r="L173" s="148" t="s">
        <v>1439</v>
      </c>
      <c r="M173" s="148" t="s">
        <v>66</v>
      </c>
      <c r="N173" s="150"/>
      <c r="O173" s="153"/>
      <c r="P173" s="154"/>
      <c r="Q173" s="154"/>
      <c r="R173" s="154"/>
      <c r="S173" s="154"/>
      <c r="T173" s="154"/>
      <c r="U173" s="154"/>
      <c r="V173" s="156"/>
      <c r="W173" s="145"/>
    </row>
    <row r="174" spans="1:23" ht="15">
      <c r="A174" s="147">
        <v>168</v>
      </c>
      <c r="B174" s="148">
        <v>12533</v>
      </c>
      <c r="C174" s="148" t="s">
        <v>1440</v>
      </c>
      <c r="D174" s="245" t="s">
        <v>1441</v>
      </c>
      <c r="E174" s="148" t="s">
        <v>218</v>
      </c>
      <c r="G174" s="148" t="s">
        <v>1442</v>
      </c>
      <c r="H174" s="148" t="s">
        <v>91</v>
      </c>
      <c r="I174" s="148" t="s">
        <v>197</v>
      </c>
      <c r="J174" s="248">
        <v>37837</v>
      </c>
      <c r="K174" s="254" t="str">
        <f t="shared" si="3"/>
        <v>BANGKALAN, 37837</v>
      </c>
      <c r="L174" s="148" t="s">
        <v>1443</v>
      </c>
      <c r="M174" s="148" t="s">
        <v>66</v>
      </c>
      <c r="N174" s="150"/>
      <c r="O174" s="153"/>
      <c r="P174" s="154"/>
      <c r="Q174" s="154"/>
      <c r="R174" s="154"/>
      <c r="S174" s="154"/>
      <c r="T174" s="154"/>
      <c r="U174" s="154"/>
      <c r="V174" s="156"/>
      <c r="W174" s="145"/>
    </row>
    <row r="175" spans="1:23" ht="15">
      <c r="A175" s="147">
        <v>169</v>
      </c>
      <c r="B175" s="148">
        <v>12536</v>
      </c>
      <c r="C175" s="148" t="s">
        <v>1444</v>
      </c>
      <c r="D175" s="245" t="s">
        <v>1445</v>
      </c>
      <c r="E175" s="148" t="s">
        <v>218</v>
      </c>
      <c r="G175" s="148" t="s">
        <v>1446</v>
      </c>
      <c r="H175" s="148" t="s">
        <v>89</v>
      </c>
      <c r="I175" s="148" t="s">
        <v>90</v>
      </c>
      <c r="J175" s="248">
        <v>38092</v>
      </c>
      <c r="K175" s="254" t="str">
        <f t="shared" si="3"/>
        <v>Bangkalan, 38092</v>
      </c>
      <c r="L175" s="148" t="s">
        <v>1447</v>
      </c>
      <c r="M175" s="148" t="s">
        <v>66</v>
      </c>
      <c r="N175" s="150"/>
      <c r="O175" s="153"/>
      <c r="P175" s="154"/>
      <c r="Q175" s="154"/>
      <c r="R175" s="154"/>
      <c r="S175" s="154"/>
      <c r="T175" s="154"/>
      <c r="U175" s="154"/>
      <c r="V175" s="156"/>
      <c r="W175" s="145"/>
    </row>
    <row r="176" spans="1:23" ht="15">
      <c r="A176" s="147">
        <v>170</v>
      </c>
      <c r="B176" s="148">
        <v>12134</v>
      </c>
      <c r="C176" s="148" t="s">
        <v>1448</v>
      </c>
      <c r="D176" s="245" t="s">
        <v>1449</v>
      </c>
      <c r="E176" s="148" t="s">
        <v>220</v>
      </c>
      <c r="G176" s="148" t="s">
        <v>1450</v>
      </c>
      <c r="H176" s="148" t="s">
        <v>91</v>
      </c>
      <c r="I176" s="148" t="s">
        <v>90</v>
      </c>
      <c r="J176" s="248">
        <v>38326</v>
      </c>
      <c r="K176" s="254" t="str">
        <f t="shared" si="3"/>
        <v>Bangkalan, 38326</v>
      </c>
      <c r="L176" s="148" t="s">
        <v>1451</v>
      </c>
      <c r="M176" s="148" t="s">
        <v>66</v>
      </c>
      <c r="N176" s="150"/>
      <c r="O176" s="153"/>
      <c r="P176" s="154"/>
      <c r="Q176" s="154"/>
      <c r="R176" s="154"/>
      <c r="S176" s="154"/>
      <c r="T176" s="154"/>
      <c r="U176" s="154"/>
      <c r="V176" s="156"/>
      <c r="W176" s="145"/>
    </row>
    <row r="177" spans="1:23" ht="15">
      <c r="A177" s="147">
        <v>171</v>
      </c>
      <c r="B177" s="148">
        <v>12144</v>
      </c>
      <c r="C177" s="148" t="s">
        <v>1452</v>
      </c>
      <c r="D177" s="245" t="s">
        <v>1453</v>
      </c>
      <c r="E177" s="148" t="s">
        <v>220</v>
      </c>
      <c r="G177" s="148" t="s">
        <v>1454</v>
      </c>
      <c r="H177" s="148" t="s">
        <v>89</v>
      </c>
      <c r="I177" s="148" t="s">
        <v>90</v>
      </c>
      <c r="J177" s="248">
        <v>37894</v>
      </c>
      <c r="K177" s="254" t="str">
        <f t="shared" si="3"/>
        <v>Bangkalan, 37894</v>
      </c>
      <c r="L177" s="148" t="s">
        <v>1455</v>
      </c>
      <c r="M177" s="148" t="s">
        <v>66</v>
      </c>
      <c r="N177" s="150"/>
      <c r="O177" s="153"/>
      <c r="P177" s="154"/>
      <c r="Q177" s="154"/>
      <c r="R177" s="154"/>
      <c r="S177" s="154"/>
      <c r="T177" s="154"/>
      <c r="U177" s="154"/>
      <c r="V177" s="156"/>
      <c r="W177" s="145"/>
    </row>
    <row r="178" spans="1:23" ht="15">
      <c r="A178" s="147">
        <v>172</v>
      </c>
      <c r="B178" s="148">
        <v>12153</v>
      </c>
      <c r="C178" s="148" t="s">
        <v>1456</v>
      </c>
      <c r="D178" s="245" t="s">
        <v>1457</v>
      </c>
      <c r="E178" s="148" t="s">
        <v>220</v>
      </c>
      <c r="G178" s="148" t="s">
        <v>1458</v>
      </c>
      <c r="H178" s="148" t="s">
        <v>91</v>
      </c>
      <c r="I178" s="148" t="s">
        <v>90</v>
      </c>
      <c r="J178" s="248">
        <v>37893</v>
      </c>
      <c r="K178" s="254" t="str">
        <f t="shared" si="3"/>
        <v>Bangkalan, 37893</v>
      </c>
      <c r="L178" s="148" t="s">
        <v>1459</v>
      </c>
      <c r="M178" s="148" t="s">
        <v>66</v>
      </c>
      <c r="N178" s="150"/>
      <c r="O178" s="153"/>
      <c r="P178" s="154"/>
      <c r="Q178" s="154"/>
      <c r="R178" s="154"/>
      <c r="S178" s="154"/>
      <c r="T178" s="154"/>
      <c r="U178" s="154"/>
      <c r="V178" s="156"/>
      <c r="W178" s="145"/>
    </row>
    <row r="179" spans="1:23" ht="15">
      <c r="A179" s="147">
        <v>173</v>
      </c>
      <c r="B179" s="148">
        <v>12157</v>
      </c>
      <c r="C179" s="148" t="s">
        <v>1460</v>
      </c>
      <c r="D179" s="245" t="s">
        <v>1461</v>
      </c>
      <c r="E179" s="148" t="s">
        <v>220</v>
      </c>
      <c r="G179" s="148" t="s">
        <v>1462</v>
      </c>
      <c r="H179" s="148" t="s">
        <v>89</v>
      </c>
      <c r="I179" s="148" t="s">
        <v>197</v>
      </c>
      <c r="J179" s="248">
        <v>38175</v>
      </c>
      <c r="K179" s="254" t="str">
        <f t="shared" si="3"/>
        <v>BANGKALAN, 38175</v>
      </c>
      <c r="L179" s="148" t="s">
        <v>1463</v>
      </c>
      <c r="M179" s="148" t="s">
        <v>66</v>
      </c>
      <c r="N179" s="150"/>
      <c r="O179" s="153"/>
      <c r="P179" s="154"/>
      <c r="Q179" s="154"/>
      <c r="R179" s="154"/>
      <c r="S179" s="154"/>
      <c r="T179" s="154"/>
      <c r="U179" s="154"/>
      <c r="V179" s="156"/>
      <c r="W179" s="145"/>
    </row>
    <row r="180" spans="1:23" ht="15">
      <c r="A180" s="147">
        <v>174</v>
      </c>
      <c r="B180" s="148">
        <v>12169</v>
      </c>
      <c r="C180" s="148" t="s">
        <v>1464</v>
      </c>
      <c r="D180" s="245" t="s">
        <v>1465</v>
      </c>
      <c r="E180" s="148" t="s">
        <v>220</v>
      </c>
      <c r="G180" s="148" t="s">
        <v>1466</v>
      </c>
      <c r="H180" s="148" t="s">
        <v>89</v>
      </c>
      <c r="I180" s="148" t="s">
        <v>197</v>
      </c>
      <c r="J180" s="248">
        <v>37860</v>
      </c>
      <c r="K180" s="254" t="str">
        <f t="shared" si="3"/>
        <v>BANGKALAN, 37860</v>
      </c>
      <c r="L180" s="148" t="s">
        <v>360</v>
      </c>
      <c r="M180" s="148" t="s">
        <v>66</v>
      </c>
      <c r="N180" s="150"/>
      <c r="O180" s="153"/>
      <c r="P180" s="154"/>
      <c r="Q180" s="154"/>
      <c r="R180" s="154"/>
      <c r="S180" s="154"/>
      <c r="T180" s="154"/>
      <c r="U180" s="154"/>
      <c r="V180" s="156"/>
      <c r="W180" s="145"/>
    </row>
    <row r="181" spans="1:23" ht="15">
      <c r="A181" s="147">
        <v>175</v>
      </c>
      <c r="B181" s="148">
        <v>12182</v>
      </c>
      <c r="C181" s="148" t="s">
        <v>1467</v>
      </c>
      <c r="D181" s="245" t="s">
        <v>1468</v>
      </c>
      <c r="E181" s="148" t="s">
        <v>220</v>
      </c>
      <c r="G181" s="148" t="s">
        <v>1469</v>
      </c>
      <c r="H181" s="148" t="s">
        <v>91</v>
      </c>
      <c r="I181" s="148" t="s">
        <v>90</v>
      </c>
      <c r="J181" s="248">
        <v>38066</v>
      </c>
      <c r="K181" s="254" t="str">
        <f t="shared" si="3"/>
        <v>Bangkalan, 38066</v>
      </c>
      <c r="L181" s="148" t="s">
        <v>1470</v>
      </c>
      <c r="M181" s="148" t="s">
        <v>66</v>
      </c>
      <c r="N181" s="150"/>
      <c r="O181" s="153"/>
      <c r="P181" s="154"/>
      <c r="Q181" s="154"/>
      <c r="R181" s="154"/>
      <c r="S181" s="154"/>
      <c r="T181" s="154"/>
      <c r="U181" s="154"/>
      <c r="V181" s="156"/>
      <c r="W181" s="145"/>
    </row>
    <row r="182" spans="1:23" ht="15">
      <c r="A182" s="147">
        <v>176</v>
      </c>
      <c r="B182" s="148">
        <v>12185</v>
      </c>
      <c r="C182" s="148" t="s">
        <v>1471</v>
      </c>
      <c r="D182" s="245" t="s">
        <v>1472</v>
      </c>
      <c r="E182" s="148" t="s">
        <v>220</v>
      </c>
      <c r="G182" s="148" t="s">
        <v>1473</v>
      </c>
      <c r="H182" s="148" t="s">
        <v>89</v>
      </c>
      <c r="I182" s="148" t="s">
        <v>90</v>
      </c>
      <c r="J182" s="248">
        <v>37831</v>
      </c>
      <c r="K182" s="254" t="str">
        <f t="shared" si="3"/>
        <v>Bangkalan, 37831</v>
      </c>
      <c r="L182" s="148" t="s">
        <v>1474</v>
      </c>
      <c r="M182" s="148" t="s">
        <v>66</v>
      </c>
      <c r="N182" s="150"/>
      <c r="O182" s="153"/>
      <c r="P182" s="154"/>
      <c r="Q182" s="154"/>
      <c r="R182" s="154"/>
      <c r="S182" s="154"/>
      <c r="T182" s="154"/>
      <c r="U182" s="154"/>
      <c r="V182" s="156"/>
      <c r="W182" s="145"/>
    </row>
    <row r="183" spans="1:23" ht="15">
      <c r="A183" s="147">
        <v>177</v>
      </c>
      <c r="B183" s="148">
        <v>12197</v>
      </c>
      <c r="C183" s="148" t="s">
        <v>1475</v>
      </c>
      <c r="D183" s="245" t="s">
        <v>1476</v>
      </c>
      <c r="E183" s="148" t="s">
        <v>220</v>
      </c>
      <c r="G183" s="148" t="s">
        <v>1477</v>
      </c>
      <c r="H183" s="148" t="s">
        <v>91</v>
      </c>
      <c r="I183" s="148" t="s">
        <v>152</v>
      </c>
      <c r="J183" s="248">
        <v>38206</v>
      </c>
      <c r="K183" s="254" t="str">
        <f t="shared" si="3"/>
        <v>Surabaya, 38206</v>
      </c>
      <c r="L183" s="148" t="s">
        <v>1478</v>
      </c>
      <c r="M183" s="148" t="s">
        <v>66</v>
      </c>
      <c r="N183" s="150"/>
      <c r="O183" s="153"/>
      <c r="P183" s="154"/>
      <c r="Q183" s="154"/>
      <c r="R183" s="154"/>
      <c r="S183" s="154"/>
      <c r="T183" s="154"/>
      <c r="U183" s="154"/>
      <c r="V183" s="156"/>
      <c r="W183" s="145"/>
    </row>
    <row r="184" spans="1:23" ht="15">
      <c r="A184" s="147">
        <v>178</v>
      </c>
      <c r="B184" s="148">
        <v>12207</v>
      </c>
      <c r="C184" s="148" t="s">
        <v>1479</v>
      </c>
      <c r="D184" s="245" t="s">
        <v>1480</v>
      </c>
      <c r="E184" s="148" t="s">
        <v>220</v>
      </c>
      <c r="G184" s="148" t="s">
        <v>1481</v>
      </c>
      <c r="H184" s="148" t="s">
        <v>89</v>
      </c>
      <c r="I184" s="148" t="s">
        <v>3</v>
      </c>
      <c r="J184" s="248">
        <v>38085</v>
      </c>
      <c r="K184" s="254" t="str">
        <f t="shared" si="3"/>
        <v>SURABAYA, 38085</v>
      </c>
      <c r="L184" s="148" t="s">
        <v>1482</v>
      </c>
      <c r="M184" s="148" t="s">
        <v>66</v>
      </c>
      <c r="N184" s="150"/>
      <c r="O184" s="153"/>
      <c r="P184" s="154"/>
      <c r="Q184" s="154"/>
      <c r="R184" s="154"/>
      <c r="S184" s="154"/>
      <c r="T184" s="154"/>
      <c r="U184" s="154"/>
      <c r="V184" s="156"/>
      <c r="W184" s="145"/>
    </row>
    <row r="185" spans="1:23" ht="15">
      <c r="A185" s="147">
        <v>179</v>
      </c>
      <c r="B185" s="148">
        <v>12216</v>
      </c>
      <c r="C185" s="148" t="s">
        <v>1483</v>
      </c>
      <c r="D185" s="245" t="s">
        <v>1484</v>
      </c>
      <c r="E185" s="148" t="s">
        <v>220</v>
      </c>
      <c r="G185" s="148" t="s">
        <v>1485</v>
      </c>
      <c r="H185" s="148" t="s">
        <v>89</v>
      </c>
      <c r="I185" s="148" t="s">
        <v>197</v>
      </c>
      <c r="J185" s="248">
        <v>37991</v>
      </c>
      <c r="K185" s="254" t="str">
        <f t="shared" si="3"/>
        <v>BANGKALAN, 37991</v>
      </c>
      <c r="L185" s="148" t="s">
        <v>1486</v>
      </c>
      <c r="M185" s="148" t="s">
        <v>66</v>
      </c>
      <c r="N185" s="150"/>
      <c r="O185" s="153"/>
      <c r="P185" s="154"/>
      <c r="Q185" s="154"/>
      <c r="R185" s="154"/>
      <c r="S185" s="154"/>
      <c r="T185" s="154"/>
      <c r="U185" s="154"/>
      <c r="V185" s="156"/>
      <c r="W185" s="145"/>
    </row>
    <row r="186" spans="1:23" ht="15">
      <c r="A186" s="147">
        <v>180</v>
      </c>
      <c r="B186" s="148">
        <v>12226</v>
      </c>
      <c r="C186" s="148" t="s">
        <v>1487</v>
      </c>
      <c r="D186" s="245" t="s">
        <v>1488</v>
      </c>
      <c r="E186" s="148" t="s">
        <v>220</v>
      </c>
      <c r="G186" s="148" t="s">
        <v>1489</v>
      </c>
      <c r="H186" s="148" t="s">
        <v>91</v>
      </c>
      <c r="I186" s="148" t="s">
        <v>90</v>
      </c>
      <c r="J186" s="248">
        <v>37949</v>
      </c>
      <c r="K186" s="254" t="str">
        <f t="shared" si="3"/>
        <v>Bangkalan, 37949</v>
      </c>
      <c r="L186" s="148" t="s">
        <v>1490</v>
      </c>
      <c r="M186" s="148" t="s">
        <v>66</v>
      </c>
      <c r="N186" s="150"/>
      <c r="O186" s="153"/>
      <c r="P186" s="154"/>
      <c r="Q186" s="154"/>
      <c r="R186" s="154"/>
      <c r="S186" s="154"/>
      <c r="T186" s="154"/>
      <c r="U186" s="154"/>
      <c r="V186" s="156"/>
      <c r="W186" s="145"/>
    </row>
    <row r="187" spans="1:23" ht="15">
      <c r="A187" s="147">
        <v>181</v>
      </c>
      <c r="B187" s="148">
        <v>12232</v>
      </c>
      <c r="C187" s="148" t="s">
        <v>1491</v>
      </c>
      <c r="D187" s="245" t="s">
        <v>1492</v>
      </c>
      <c r="E187" s="148" t="s">
        <v>220</v>
      </c>
      <c r="G187" s="148" t="s">
        <v>1493</v>
      </c>
      <c r="H187" s="148" t="s">
        <v>91</v>
      </c>
      <c r="I187" s="148" t="s">
        <v>90</v>
      </c>
      <c r="J187" s="248">
        <v>38070</v>
      </c>
      <c r="K187" s="254" t="str">
        <f t="shared" si="3"/>
        <v>Bangkalan, 38070</v>
      </c>
      <c r="L187" s="148" t="s">
        <v>1494</v>
      </c>
      <c r="M187" s="148" t="s">
        <v>66</v>
      </c>
      <c r="N187" s="150"/>
      <c r="O187" s="153"/>
      <c r="P187" s="154"/>
      <c r="Q187" s="154"/>
      <c r="R187" s="154"/>
      <c r="S187" s="154"/>
      <c r="T187" s="154"/>
      <c r="U187" s="154"/>
      <c r="V187" s="156"/>
      <c r="W187" s="145"/>
    </row>
    <row r="188" spans="1:23" ht="15">
      <c r="A188" s="147">
        <v>182</v>
      </c>
      <c r="B188" s="148">
        <v>12239</v>
      </c>
      <c r="C188" s="148" t="s">
        <v>1495</v>
      </c>
      <c r="D188" s="245" t="s">
        <v>1496</v>
      </c>
      <c r="E188" s="148" t="s">
        <v>220</v>
      </c>
      <c r="G188" s="148" t="s">
        <v>1497</v>
      </c>
      <c r="H188" s="148" t="s">
        <v>89</v>
      </c>
      <c r="I188" s="148" t="s">
        <v>90</v>
      </c>
      <c r="J188" s="248">
        <v>38220</v>
      </c>
      <c r="K188" s="254" t="str">
        <f t="shared" si="3"/>
        <v>Bangkalan, 38220</v>
      </c>
      <c r="L188" s="148" t="s">
        <v>1498</v>
      </c>
      <c r="M188" s="148" t="s">
        <v>66</v>
      </c>
      <c r="N188" s="150"/>
      <c r="O188" s="153"/>
      <c r="P188" s="154"/>
      <c r="Q188" s="154"/>
      <c r="R188" s="154"/>
      <c r="S188" s="154"/>
      <c r="T188" s="154"/>
      <c r="U188" s="154"/>
      <c r="V188" s="156"/>
      <c r="W188" s="145"/>
    </row>
    <row r="189" spans="1:23" ht="15">
      <c r="A189" s="147">
        <v>183</v>
      </c>
      <c r="B189" s="148">
        <v>12248</v>
      </c>
      <c r="C189" s="148" t="s">
        <v>1499</v>
      </c>
      <c r="D189" s="245" t="s">
        <v>1500</v>
      </c>
      <c r="E189" s="148" t="s">
        <v>220</v>
      </c>
      <c r="G189" s="148" t="s">
        <v>1501</v>
      </c>
      <c r="H189" s="148" t="s">
        <v>91</v>
      </c>
      <c r="I189" s="148" t="s">
        <v>197</v>
      </c>
      <c r="J189" s="248">
        <v>37776</v>
      </c>
      <c r="K189" s="254" t="str">
        <f t="shared" si="3"/>
        <v>BANGKALAN, 37776</v>
      </c>
      <c r="L189" s="148" t="s">
        <v>1502</v>
      </c>
      <c r="M189" s="148" t="s">
        <v>66</v>
      </c>
      <c r="N189" s="150"/>
      <c r="O189" s="153"/>
      <c r="P189" s="154"/>
      <c r="Q189" s="154"/>
      <c r="R189" s="154"/>
      <c r="S189" s="154"/>
      <c r="T189" s="154"/>
      <c r="U189" s="154"/>
      <c r="V189" s="156"/>
      <c r="W189" s="145"/>
    </row>
    <row r="190" spans="1:23" ht="15">
      <c r="A190" s="147">
        <v>184</v>
      </c>
      <c r="B190" s="148">
        <v>12294</v>
      </c>
      <c r="C190" s="148" t="s">
        <v>1503</v>
      </c>
      <c r="D190" s="245" t="s">
        <v>1504</v>
      </c>
      <c r="E190" s="148" t="s">
        <v>220</v>
      </c>
      <c r="G190" s="148" t="s">
        <v>1505</v>
      </c>
      <c r="H190" s="148" t="s">
        <v>89</v>
      </c>
      <c r="I190" s="148" t="s">
        <v>1506</v>
      </c>
      <c r="J190" s="248">
        <v>37947</v>
      </c>
      <c r="K190" s="254" t="str">
        <f t="shared" si="3"/>
        <v>Lahat, 37947</v>
      </c>
      <c r="L190" s="148" t="s">
        <v>1507</v>
      </c>
      <c r="M190" s="148" t="s">
        <v>66</v>
      </c>
      <c r="N190" s="150"/>
      <c r="O190" s="153"/>
      <c r="P190" s="154"/>
      <c r="Q190" s="154"/>
      <c r="R190" s="154"/>
      <c r="S190" s="154"/>
      <c r="T190" s="154"/>
      <c r="U190" s="154"/>
      <c r="V190" s="156"/>
      <c r="W190" s="145"/>
    </row>
    <row r="191" spans="1:23" ht="15">
      <c r="A191" s="147">
        <v>185</v>
      </c>
      <c r="B191" s="148">
        <v>12307</v>
      </c>
      <c r="C191" s="148" t="s">
        <v>1508</v>
      </c>
      <c r="D191" s="245" t="s">
        <v>1509</v>
      </c>
      <c r="E191" s="148" t="s">
        <v>220</v>
      </c>
      <c r="G191" s="148" t="s">
        <v>1510</v>
      </c>
      <c r="H191" s="148" t="s">
        <v>89</v>
      </c>
      <c r="I191" s="148" t="s">
        <v>201</v>
      </c>
      <c r="J191" s="248">
        <v>37887</v>
      </c>
      <c r="K191" s="254" t="str">
        <f t="shared" si="3"/>
        <v>Jombang, 37887</v>
      </c>
      <c r="L191" s="148" t="s">
        <v>1511</v>
      </c>
      <c r="M191" s="148" t="s">
        <v>66</v>
      </c>
      <c r="N191" s="150"/>
      <c r="O191" s="153"/>
      <c r="P191" s="154"/>
      <c r="Q191" s="154"/>
      <c r="R191" s="154"/>
      <c r="S191" s="154"/>
      <c r="T191" s="154"/>
      <c r="U191" s="154"/>
      <c r="V191" s="156"/>
      <c r="W191" s="145"/>
    </row>
    <row r="192" spans="1:23" ht="15">
      <c r="A192" s="147">
        <v>186</v>
      </c>
      <c r="B192" s="148">
        <v>12318</v>
      </c>
      <c r="C192" s="148" t="s">
        <v>1512</v>
      </c>
      <c r="D192" s="245" t="s">
        <v>1513</v>
      </c>
      <c r="E192" s="148" t="s">
        <v>220</v>
      </c>
      <c r="G192" s="148" t="s">
        <v>1514</v>
      </c>
      <c r="H192" s="148" t="s">
        <v>91</v>
      </c>
      <c r="I192" s="148" t="s">
        <v>90</v>
      </c>
      <c r="J192" s="248">
        <v>37755</v>
      </c>
      <c r="K192" s="254" t="str">
        <f t="shared" si="3"/>
        <v>Bangkalan, 37755</v>
      </c>
      <c r="L192" s="148" t="s">
        <v>1515</v>
      </c>
      <c r="M192" s="148" t="s">
        <v>66</v>
      </c>
      <c r="N192" s="150"/>
      <c r="O192" s="153"/>
      <c r="P192" s="154"/>
      <c r="Q192" s="154"/>
      <c r="R192" s="154"/>
      <c r="S192" s="154"/>
      <c r="T192" s="154"/>
      <c r="U192" s="154"/>
      <c r="V192" s="156"/>
      <c r="W192" s="145"/>
    </row>
    <row r="193" spans="1:23" ht="15">
      <c r="A193" s="147">
        <v>187</v>
      </c>
      <c r="B193" s="148">
        <v>12325</v>
      </c>
      <c r="C193" s="148" t="s">
        <v>1516</v>
      </c>
      <c r="D193" s="245" t="s">
        <v>1517</v>
      </c>
      <c r="E193" s="148" t="s">
        <v>220</v>
      </c>
      <c r="G193" s="148" t="s">
        <v>1518</v>
      </c>
      <c r="H193" s="148" t="s">
        <v>89</v>
      </c>
      <c r="I193" s="148" t="s">
        <v>90</v>
      </c>
      <c r="J193" s="248">
        <v>38264</v>
      </c>
      <c r="K193" s="254" t="str">
        <f t="shared" si="3"/>
        <v>Bangkalan, 38264</v>
      </c>
      <c r="L193" s="148" t="s">
        <v>1519</v>
      </c>
      <c r="M193" s="148" t="s">
        <v>66</v>
      </c>
      <c r="N193" s="150"/>
      <c r="O193" s="153"/>
      <c r="P193" s="154"/>
      <c r="Q193" s="154"/>
      <c r="R193" s="154"/>
      <c r="S193" s="154"/>
      <c r="T193" s="154"/>
      <c r="U193" s="154"/>
      <c r="V193" s="156"/>
      <c r="W193" s="145"/>
    </row>
    <row r="194" spans="1:23" ht="15">
      <c r="A194" s="147">
        <v>188</v>
      </c>
      <c r="B194" s="148">
        <v>12344</v>
      </c>
      <c r="C194" s="148" t="s">
        <v>1520</v>
      </c>
      <c r="D194" s="245" t="s">
        <v>1521</v>
      </c>
      <c r="E194" s="148" t="s">
        <v>220</v>
      </c>
      <c r="G194" s="148" t="s">
        <v>1522</v>
      </c>
      <c r="H194" s="148" t="s">
        <v>89</v>
      </c>
      <c r="I194" s="148" t="s">
        <v>1523</v>
      </c>
      <c r="J194" s="248">
        <v>38011</v>
      </c>
      <c r="K194" s="254" t="str">
        <f t="shared" si="3"/>
        <v>BANYUMAS, 38011</v>
      </c>
      <c r="L194" s="148" t="s">
        <v>1524</v>
      </c>
      <c r="M194" s="148" t="s">
        <v>66</v>
      </c>
      <c r="N194" s="150"/>
      <c r="O194" s="153"/>
      <c r="P194" s="154"/>
      <c r="Q194" s="154"/>
      <c r="R194" s="154"/>
      <c r="S194" s="154"/>
      <c r="T194" s="154"/>
      <c r="U194" s="154"/>
      <c r="V194" s="156"/>
      <c r="W194" s="145"/>
    </row>
    <row r="195" spans="1:23" ht="15">
      <c r="A195" s="147">
        <v>189</v>
      </c>
      <c r="B195" s="148">
        <v>12357</v>
      </c>
      <c r="C195" s="148" t="s">
        <v>1525</v>
      </c>
      <c r="D195" s="245" t="s">
        <v>1526</v>
      </c>
      <c r="E195" s="148" t="s">
        <v>220</v>
      </c>
      <c r="G195" s="148" t="s">
        <v>1527</v>
      </c>
      <c r="H195" s="148" t="s">
        <v>91</v>
      </c>
      <c r="I195" s="148" t="s">
        <v>90</v>
      </c>
      <c r="J195" s="248">
        <v>37949</v>
      </c>
      <c r="K195" s="254" t="str">
        <f t="shared" si="3"/>
        <v>Bangkalan, 37949</v>
      </c>
      <c r="L195" s="148" t="s">
        <v>1528</v>
      </c>
      <c r="M195" s="148" t="s">
        <v>66</v>
      </c>
      <c r="N195" s="150"/>
      <c r="O195" s="153"/>
      <c r="P195" s="154"/>
      <c r="Q195" s="154"/>
      <c r="R195" s="154"/>
      <c r="S195" s="154"/>
      <c r="T195" s="154"/>
      <c r="U195" s="154"/>
      <c r="V195" s="156"/>
      <c r="W195" s="145"/>
    </row>
    <row r="196" spans="1:23" ht="15">
      <c r="A196" s="147">
        <v>190</v>
      </c>
      <c r="B196" s="148">
        <v>12359</v>
      </c>
      <c r="C196" s="148" t="s">
        <v>1529</v>
      </c>
      <c r="D196" s="245" t="s">
        <v>1530</v>
      </c>
      <c r="E196" s="148" t="s">
        <v>220</v>
      </c>
      <c r="G196" s="148" t="s">
        <v>1531</v>
      </c>
      <c r="H196" s="148" t="s">
        <v>91</v>
      </c>
      <c r="I196" s="148" t="s">
        <v>197</v>
      </c>
      <c r="J196" s="248">
        <v>37357</v>
      </c>
      <c r="K196" s="254" t="str">
        <f t="shared" si="3"/>
        <v>BANGKALAN, 37357</v>
      </c>
      <c r="L196" s="148" t="s">
        <v>229</v>
      </c>
      <c r="M196" s="148" t="s">
        <v>66</v>
      </c>
      <c r="N196" s="150"/>
      <c r="O196" s="153"/>
      <c r="P196" s="154"/>
      <c r="Q196" s="154"/>
      <c r="R196" s="154"/>
      <c r="S196" s="154"/>
      <c r="T196" s="154"/>
      <c r="U196" s="154"/>
      <c r="V196" s="156"/>
      <c r="W196" s="145"/>
    </row>
    <row r="197" spans="1:23" ht="15">
      <c r="A197" s="147">
        <v>191</v>
      </c>
      <c r="B197" s="148">
        <v>12374</v>
      </c>
      <c r="C197" s="148" t="s">
        <v>1532</v>
      </c>
      <c r="D197" s="245" t="s">
        <v>1533</v>
      </c>
      <c r="E197" s="148" t="s">
        <v>220</v>
      </c>
      <c r="G197" s="148" t="s">
        <v>1534</v>
      </c>
      <c r="H197" s="148" t="s">
        <v>91</v>
      </c>
      <c r="I197" s="148" t="s">
        <v>90</v>
      </c>
      <c r="J197" s="248">
        <v>37783</v>
      </c>
      <c r="K197" s="254" t="str">
        <f t="shared" si="3"/>
        <v>Bangkalan, 37783</v>
      </c>
      <c r="L197" s="148" t="s">
        <v>1535</v>
      </c>
      <c r="M197" s="148" t="s">
        <v>66</v>
      </c>
      <c r="N197" s="150"/>
      <c r="O197" s="153"/>
      <c r="P197" s="154"/>
      <c r="Q197" s="154"/>
      <c r="R197" s="154"/>
      <c r="S197" s="154"/>
      <c r="T197" s="154"/>
      <c r="U197" s="154"/>
      <c r="V197" s="156"/>
      <c r="W197" s="145"/>
    </row>
    <row r="198" spans="1:23" ht="15">
      <c r="A198" s="147">
        <v>192</v>
      </c>
      <c r="B198" s="148">
        <v>12392</v>
      </c>
      <c r="C198" s="148" t="s">
        <v>1536</v>
      </c>
      <c r="D198" s="245" t="s">
        <v>1537</v>
      </c>
      <c r="E198" s="148" t="s">
        <v>220</v>
      </c>
      <c r="G198" s="148" t="s">
        <v>1538</v>
      </c>
      <c r="H198" s="148" t="s">
        <v>89</v>
      </c>
      <c r="I198" s="148" t="s">
        <v>197</v>
      </c>
      <c r="J198" s="248">
        <v>38185</v>
      </c>
      <c r="K198" s="254" t="str">
        <f t="shared" si="3"/>
        <v>BANGKALAN, 38185</v>
      </c>
      <c r="L198" s="148" t="s">
        <v>1539</v>
      </c>
      <c r="M198" s="148" t="s">
        <v>66</v>
      </c>
      <c r="N198" s="150"/>
      <c r="O198" s="153"/>
      <c r="P198" s="154"/>
      <c r="Q198" s="154"/>
      <c r="R198" s="154"/>
      <c r="S198" s="154"/>
      <c r="T198" s="154"/>
      <c r="U198" s="154"/>
      <c r="V198" s="156"/>
      <c r="W198" s="145"/>
    </row>
    <row r="199" spans="1:23" ht="15">
      <c r="A199" s="147">
        <v>193</v>
      </c>
      <c r="B199" s="148">
        <v>12405</v>
      </c>
      <c r="C199" s="148" t="s">
        <v>1540</v>
      </c>
      <c r="D199" s="245" t="s">
        <v>1541</v>
      </c>
      <c r="E199" s="148" t="s">
        <v>220</v>
      </c>
      <c r="G199" s="148" t="s">
        <v>1542</v>
      </c>
      <c r="H199" s="148" t="s">
        <v>89</v>
      </c>
      <c r="I199" s="148" t="s">
        <v>197</v>
      </c>
      <c r="J199" s="248">
        <v>37452</v>
      </c>
      <c r="K199" s="254" t="str">
        <f t="shared" si="3"/>
        <v>BANGKALAN, 37452</v>
      </c>
      <c r="L199" s="148" t="s">
        <v>1543</v>
      </c>
      <c r="M199" s="148" t="s">
        <v>66</v>
      </c>
      <c r="N199" s="150"/>
      <c r="O199" s="153"/>
      <c r="P199" s="155"/>
      <c r="Q199" s="155"/>
      <c r="R199" s="155"/>
      <c r="S199" s="155"/>
      <c r="T199" s="154"/>
      <c r="U199" s="154"/>
      <c r="V199" s="156"/>
      <c r="W199" s="145"/>
    </row>
    <row r="200" spans="1:23" ht="15">
      <c r="A200" s="147">
        <v>194</v>
      </c>
      <c r="B200" s="148">
        <v>12417</v>
      </c>
      <c r="C200" s="148" t="s">
        <v>1544</v>
      </c>
      <c r="D200" s="245" t="s">
        <v>1545</v>
      </c>
      <c r="E200" s="148" t="s">
        <v>220</v>
      </c>
      <c r="G200" s="148" t="s">
        <v>1546</v>
      </c>
      <c r="H200" s="148" t="s">
        <v>89</v>
      </c>
      <c r="I200" s="148" t="s">
        <v>90</v>
      </c>
      <c r="J200" s="248">
        <v>38304</v>
      </c>
      <c r="K200" s="254" t="str">
        <f t="shared" si="3"/>
        <v>Bangkalan, 38304</v>
      </c>
      <c r="L200" s="148" t="s">
        <v>1547</v>
      </c>
      <c r="M200" s="148" t="s">
        <v>66</v>
      </c>
      <c r="N200" s="150"/>
      <c r="O200" s="153"/>
      <c r="P200" s="154"/>
      <c r="Q200" s="154"/>
      <c r="R200" s="154"/>
      <c r="S200" s="154"/>
      <c r="T200" s="154"/>
      <c r="U200" s="154"/>
      <c r="V200" s="156"/>
      <c r="W200" s="145"/>
    </row>
    <row r="201" spans="1:23" ht="15">
      <c r="A201" s="147">
        <v>195</v>
      </c>
      <c r="B201" s="148">
        <v>12429</v>
      </c>
      <c r="C201" s="148" t="s">
        <v>1548</v>
      </c>
      <c r="D201" s="245" t="s">
        <v>1549</v>
      </c>
      <c r="E201" s="148" t="s">
        <v>220</v>
      </c>
      <c r="G201" s="148" t="s">
        <v>1550</v>
      </c>
      <c r="H201" s="148" t="s">
        <v>89</v>
      </c>
      <c r="I201" s="148" t="s">
        <v>90</v>
      </c>
      <c r="J201" s="248">
        <v>37862</v>
      </c>
      <c r="K201" s="254" t="str">
        <f t="shared" ref="K201:K264" si="4">I201&amp;", "&amp;J201</f>
        <v>Bangkalan, 37862</v>
      </c>
      <c r="L201" s="148" t="s">
        <v>1551</v>
      </c>
      <c r="M201" s="148" t="s">
        <v>66</v>
      </c>
      <c r="N201" s="150"/>
      <c r="O201" s="153"/>
      <c r="P201" s="154"/>
      <c r="Q201" s="154"/>
      <c r="R201" s="154"/>
      <c r="S201" s="154"/>
      <c r="T201" s="154"/>
      <c r="U201" s="154"/>
      <c r="V201" s="156"/>
      <c r="W201" s="145"/>
    </row>
    <row r="202" spans="1:23" ht="15">
      <c r="A202" s="147">
        <v>196</v>
      </c>
      <c r="B202" s="148">
        <v>12440</v>
      </c>
      <c r="C202" s="148" t="s">
        <v>1552</v>
      </c>
      <c r="D202" s="245" t="s">
        <v>1553</v>
      </c>
      <c r="E202" s="148" t="s">
        <v>220</v>
      </c>
      <c r="G202" s="148" t="s">
        <v>1554</v>
      </c>
      <c r="H202" s="148" t="s">
        <v>91</v>
      </c>
      <c r="I202" s="148" t="s">
        <v>90</v>
      </c>
      <c r="J202" s="248">
        <v>37699</v>
      </c>
      <c r="K202" s="254" t="str">
        <f t="shared" si="4"/>
        <v>Bangkalan, 37699</v>
      </c>
      <c r="L202" s="148" t="s">
        <v>1555</v>
      </c>
      <c r="M202" s="148" t="s">
        <v>66</v>
      </c>
      <c r="N202" s="150"/>
      <c r="O202" s="153"/>
      <c r="P202" s="154"/>
      <c r="Q202" s="154"/>
      <c r="R202" s="154"/>
      <c r="S202" s="154"/>
      <c r="T202" s="154"/>
      <c r="U202" s="154"/>
      <c r="V202" s="156"/>
      <c r="W202" s="145"/>
    </row>
    <row r="203" spans="1:23" ht="15">
      <c r="A203" s="147">
        <v>197</v>
      </c>
      <c r="B203" s="148">
        <v>12462</v>
      </c>
      <c r="C203" s="148" t="s">
        <v>1556</v>
      </c>
      <c r="D203" s="245" t="s">
        <v>1557</v>
      </c>
      <c r="E203" s="148" t="s">
        <v>220</v>
      </c>
      <c r="G203" s="148" t="s">
        <v>1558</v>
      </c>
      <c r="H203" s="148" t="s">
        <v>91</v>
      </c>
      <c r="I203" s="148" t="s">
        <v>90</v>
      </c>
      <c r="J203" s="248">
        <v>38131</v>
      </c>
      <c r="K203" s="254" t="str">
        <f t="shared" si="4"/>
        <v>Bangkalan, 38131</v>
      </c>
      <c r="L203" s="148" t="s">
        <v>231</v>
      </c>
      <c r="M203" s="148" t="s">
        <v>66</v>
      </c>
      <c r="N203" s="150"/>
      <c r="O203" s="153"/>
      <c r="P203" s="154"/>
      <c r="Q203" s="154"/>
      <c r="R203" s="154"/>
      <c r="S203" s="154"/>
      <c r="T203" s="154"/>
      <c r="U203" s="154"/>
      <c r="V203" s="156"/>
      <c r="W203" s="145"/>
    </row>
    <row r="204" spans="1:23" ht="15">
      <c r="A204" s="147">
        <v>198</v>
      </c>
      <c r="B204" s="148">
        <v>12475</v>
      </c>
      <c r="C204" s="148" t="s">
        <v>1559</v>
      </c>
      <c r="D204" s="245" t="s">
        <v>1560</v>
      </c>
      <c r="E204" s="148" t="s">
        <v>220</v>
      </c>
      <c r="G204" s="148" t="s">
        <v>1561</v>
      </c>
      <c r="H204" s="148" t="s">
        <v>91</v>
      </c>
      <c r="I204" s="148" t="s">
        <v>90</v>
      </c>
      <c r="J204" s="248">
        <v>38128</v>
      </c>
      <c r="K204" s="254" t="str">
        <f t="shared" si="4"/>
        <v>Bangkalan, 38128</v>
      </c>
      <c r="L204" s="148" t="s">
        <v>1562</v>
      </c>
      <c r="M204" s="148" t="s">
        <v>66</v>
      </c>
      <c r="N204" s="150"/>
      <c r="O204" s="153"/>
      <c r="P204" s="154"/>
      <c r="Q204" s="154"/>
      <c r="R204" s="154"/>
      <c r="S204" s="154"/>
      <c r="T204" s="154"/>
      <c r="U204" s="154"/>
      <c r="V204" s="156"/>
      <c r="W204" s="145"/>
    </row>
    <row r="205" spans="1:23" ht="15">
      <c r="A205" s="147">
        <v>199</v>
      </c>
      <c r="B205" s="148">
        <v>12481</v>
      </c>
      <c r="C205" s="148" t="s">
        <v>1563</v>
      </c>
      <c r="D205" s="245" t="s">
        <v>1564</v>
      </c>
      <c r="E205" s="148" t="s">
        <v>220</v>
      </c>
      <c r="G205" s="148" t="s">
        <v>1565</v>
      </c>
      <c r="H205" s="148" t="s">
        <v>89</v>
      </c>
      <c r="I205" s="148" t="s">
        <v>243</v>
      </c>
      <c r="J205" s="248">
        <v>38123</v>
      </c>
      <c r="K205" s="254" t="str">
        <f t="shared" si="4"/>
        <v>Sidoarjo, 38123</v>
      </c>
      <c r="L205" s="148" t="s">
        <v>1566</v>
      </c>
      <c r="M205" s="148" t="s">
        <v>66</v>
      </c>
      <c r="N205" s="150"/>
      <c r="O205" s="153"/>
      <c r="P205" s="154"/>
      <c r="Q205" s="154"/>
      <c r="R205" s="154"/>
      <c r="S205" s="154"/>
      <c r="T205" s="154"/>
      <c r="U205" s="154"/>
      <c r="V205" s="156"/>
      <c r="W205" s="145"/>
    </row>
    <row r="206" spans="1:23" ht="15">
      <c r="A206" s="147">
        <v>200</v>
      </c>
      <c r="B206" s="148">
        <v>12495</v>
      </c>
      <c r="C206" s="148" t="s">
        <v>1567</v>
      </c>
      <c r="D206" s="245" t="s">
        <v>1568</v>
      </c>
      <c r="E206" s="148" t="s">
        <v>220</v>
      </c>
      <c r="G206" s="148" t="s">
        <v>1569</v>
      </c>
      <c r="H206" s="148" t="s">
        <v>89</v>
      </c>
      <c r="I206" s="148" t="s">
        <v>90</v>
      </c>
      <c r="J206" s="248">
        <v>37764</v>
      </c>
      <c r="K206" s="254" t="str">
        <f t="shared" si="4"/>
        <v>Bangkalan, 37764</v>
      </c>
      <c r="L206" s="148" t="s">
        <v>1570</v>
      </c>
      <c r="M206" s="148" t="s">
        <v>66</v>
      </c>
      <c r="N206" s="150"/>
      <c r="O206" s="153"/>
      <c r="P206" s="154"/>
      <c r="Q206" s="154"/>
      <c r="R206" s="154"/>
      <c r="S206" s="154"/>
      <c r="T206" s="154"/>
      <c r="U206" s="154"/>
      <c r="V206" s="156"/>
      <c r="W206" s="145"/>
    </row>
    <row r="207" spans="1:23" ht="15">
      <c r="A207" s="147">
        <v>201</v>
      </c>
      <c r="B207" s="148">
        <v>12511</v>
      </c>
      <c r="C207" s="148" t="s">
        <v>1571</v>
      </c>
      <c r="D207" s="245" t="s">
        <v>1572</v>
      </c>
      <c r="E207" s="148" t="s">
        <v>220</v>
      </c>
      <c r="G207" s="148" t="s">
        <v>1573</v>
      </c>
      <c r="H207" s="148" t="s">
        <v>89</v>
      </c>
      <c r="I207" s="148" t="s">
        <v>90</v>
      </c>
      <c r="J207" s="248">
        <v>38214</v>
      </c>
      <c r="K207" s="254" t="str">
        <f t="shared" si="4"/>
        <v>Bangkalan, 38214</v>
      </c>
      <c r="L207" s="148" t="s">
        <v>1574</v>
      </c>
      <c r="M207" s="148" t="s">
        <v>66</v>
      </c>
      <c r="N207" s="150"/>
      <c r="O207" s="153"/>
      <c r="P207" s="154"/>
      <c r="Q207" s="154"/>
      <c r="R207" s="154"/>
      <c r="S207" s="154"/>
      <c r="T207" s="154"/>
      <c r="U207" s="154"/>
      <c r="V207" s="156"/>
      <c r="W207" s="145"/>
    </row>
    <row r="208" spans="1:23" ht="15">
      <c r="A208" s="147">
        <v>202</v>
      </c>
      <c r="B208" s="148">
        <v>12524</v>
      </c>
      <c r="C208" s="148" t="s">
        <v>1575</v>
      </c>
      <c r="D208" s="245" t="s">
        <v>1576</v>
      </c>
      <c r="E208" s="148" t="s">
        <v>220</v>
      </c>
      <c r="G208" s="148" t="s">
        <v>1577</v>
      </c>
      <c r="H208" s="148" t="s">
        <v>89</v>
      </c>
      <c r="I208" s="148" t="s">
        <v>90</v>
      </c>
      <c r="J208" s="248">
        <v>38209</v>
      </c>
      <c r="K208" s="254" t="str">
        <f t="shared" si="4"/>
        <v>Bangkalan, 38209</v>
      </c>
      <c r="L208" s="148" t="s">
        <v>1578</v>
      </c>
      <c r="M208" s="148" t="s">
        <v>66</v>
      </c>
      <c r="N208" s="150"/>
      <c r="O208" s="153"/>
      <c r="P208" s="154"/>
      <c r="Q208" s="154"/>
      <c r="R208" s="154"/>
      <c r="S208" s="154"/>
      <c r="T208" s="154"/>
      <c r="U208" s="154"/>
      <c r="V208" s="156"/>
      <c r="W208" s="145"/>
    </row>
    <row r="209" spans="1:23" ht="15">
      <c r="A209" s="147">
        <v>203</v>
      </c>
      <c r="B209" s="148">
        <v>12137</v>
      </c>
      <c r="C209" s="148" t="s">
        <v>1579</v>
      </c>
      <c r="D209" s="245" t="s">
        <v>1580</v>
      </c>
      <c r="E209" s="148" t="s">
        <v>221</v>
      </c>
      <c r="G209" s="148" t="s">
        <v>1581</v>
      </c>
      <c r="H209" s="148" t="s">
        <v>91</v>
      </c>
      <c r="I209" s="148" t="s">
        <v>90</v>
      </c>
      <c r="J209" s="248">
        <v>38194</v>
      </c>
      <c r="K209" s="254" t="str">
        <f t="shared" si="4"/>
        <v>Bangkalan, 38194</v>
      </c>
      <c r="L209" s="148" t="s">
        <v>1582</v>
      </c>
      <c r="M209" s="148" t="s">
        <v>66</v>
      </c>
      <c r="N209" s="150"/>
      <c r="O209" s="153"/>
      <c r="P209" s="155"/>
      <c r="Q209" s="155"/>
      <c r="R209" s="155"/>
      <c r="S209" s="155"/>
      <c r="T209" s="155"/>
      <c r="U209" s="155"/>
      <c r="V209" s="156"/>
      <c r="W209" s="145"/>
    </row>
    <row r="210" spans="1:23" ht="15">
      <c r="A210" s="147">
        <v>204</v>
      </c>
      <c r="B210" s="148">
        <v>12154</v>
      </c>
      <c r="C210" s="148" t="s">
        <v>1583</v>
      </c>
      <c r="D210" s="245" t="s">
        <v>1584</v>
      </c>
      <c r="E210" s="148" t="s">
        <v>221</v>
      </c>
      <c r="G210" s="148" t="s">
        <v>1585</v>
      </c>
      <c r="H210" s="148" t="s">
        <v>91</v>
      </c>
      <c r="I210" s="148" t="s">
        <v>90</v>
      </c>
      <c r="J210" s="248">
        <v>37911</v>
      </c>
      <c r="K210" s="254" t="str">
        <f t="shared" si="4"/>
        <v>Bangkalan, 37911</v>
      </c>
      <c r="L210" s="148" t="s">
        <v>1586</v>
      </c>
      <c r="M210" s="148" t="s">
        <v>66</v>
      </c>
      <c r="N210" s="150"/>
      <c r="O210" s="153"/>
      <c r="P210" s="154"/>
      <c r="Q210" s="154"/>
      <c r="R210" s="154"/>
      <c r="S210" s="154"/>
      <c r="T210" s="154"/>
      <c r="U210" s="154"/>
      <c r="V210" s="156"/>
      <c r="W210" s="145"/>
    </row>
    <row r="211" spans="1:23" ht="15">
      <c r="A211" s="147">
        <v>205</v>
      </c>
      <c r="B211" s="148">
        <v>12159</v>
      </c>
      <c r="C211" s="148" t="s">
        <v>1587</v>
      </c>
      <c r="D211" s="245" t="s">
        <v>1588</v>
      </c>
      <c r="E211" s="148" t="s">
        <v>221</v>
      </c>
      <c r="G211" s="148" t="s">
        <v>1589</v>
      </c>
      <c r="H211" s="148" t="s">
        <v>89</v>
      </c>
      <c r="I211" s="148" t="s">
        <v>152</v>
      </c>
      <c r="J211" s="248">
        <v>37818</v>
      </c>
      <c r="K211" s="254" t="str">
        <f t="shared" si="4"/>
        <v>Surabaya, 37818</v>
      </c>
      <c r="L211" s="148" t="s">
        <v>1590</v>
      </c>
      <c r="M211" s="148" t="s">
        <v>66</v>
      </c>
      <c r="N211" s="150"/>
      <c r="O211" s="153"/>
      <c r="P211" s="154"/>
      <c r="Q211" s="154"/>
      <c r="R211" s="154"/>
      <c r="S211" s="154"/>
      <c r="T211" s="154"/>
      <c r="U211" s="154"/>
      <c r="V211" s="156"/>
      <c r="W211" s="145"/>
    </row>
    <row r="212" spans="1:23" ht="15">
      <c r="A212" s="147">
        <v>206</v>
      </c>
      <c r="B212" s="148">
        <v>12171</v>
      </c>
      <c r="C212" s="148" t="s">
        <v>1591</v>
      </c>
      <c r="D212" s="245" t="s">
        <v>1592</v>
      </c>
      <c r="E212" s="148" t="s">
        <v>221</v>
      </c>
      <c r="G212" s="148" t="s">
        <v>1593</v>
      </c>
      <c r="H212" s="148" t="s">
        <v>89</v>
      </c>
      <c r="I212" s="148" t="s">
        <v>90</v>
      </c>
      <c r="J212" s="248">
        <v>38107</v>
      </c>
      <c r="K212" s="254" t="str">
        <f t="shared" si="4"/>
        <v>Bangkalan, 38107</v>
      </c>
      <c r="L212" s="148" t="s">
        <v>1594</v>
      </c>
      <c r="M212" s="148" t="s">
        <v>66</v>
      </c>
      <c r="N212" s="150"/>
      <c r="O212" s="153"/>
      <c r="P212" s="154"/>
      <c r="Q212" s="154"/>
      <c r="R212" s="154"/>
      <c r="S212" s="154"/>
      <c r="T212" s="154"/>
      <c r="U212" s="154"/>
      <c r="V212" s="156"/>
      <c r="W212" s="145"/>
    </row>
    <row r="213" spans="1:23" ht="15">
      <c r="A213" s="147">
        <v>207</v>
      </c>
      <c r="B213" s="148">
        <v>12184</v>
      </c>
      <c r="C213" s="148" t="s">
        <v>1595</v>
      </c>
      <c r="D213" s="245" t="s">
        <v>1596</v>
      </c>
      <c r="E213" s="148" t="s">
        <v>221</v>
      </c>
      <c r="G213" s="148" t="s">
        <v>1597</v>
      </c>
      <c r="H213" s="148" t="s">
        <v>91</v>
      </c>
      <c r="I213" s="148" t="s">
        <v>90</v>
      </c>
      <c r="J213" s="248">
        <v>37791</v>
      </c>
      <c r="K213" s="254" t="str">
        <f t="shared" si="4"/>
        <v>Bangkalan, 37791</v>
      </c>
      <c r="L213" s="148" t="s">
        <v>1598</v>
      </c>
      <c r="M213" s="148" t="s">
        <v>66</v>
      </c>
      <c r="N213" s="150"/>
      <c r="O213" s="153"/>
      <c r="P213" s="154"/>
      <c r="Q213" s="154"/>
      <c r="R213" s="154"/>
      <c r="S213" s="154"/>
      <c r="T213" s="154"/>
      <c r="U213" s="154"/>
      <c r="V213" s="156"/>
      <c r="W213" s="145"/>
    </row>
    <row r="214" spans="1:23" ht="15">
      <c r="A214" s="147">
        <v>208</v>
      </c>
      <c r="B214" s="148">
        <v>12186</v>
      </c>
      <c r="C214" s="148" t="s">
        <v>1599</v>
      </c>
      <c r="D214" s="245" t="s">
        <v>1600</v>
      </c>
      <c r="E214" s="148" t="s">
        <v>221</v>
      </c>
      <c r="G214" s="148" t="s">
        <v>1601</v>
      </c>
      <c r="H214" s="148" t="s">
        <v>89</v>
      </c>
      <c r="I214" s="148" t="s">
        <v>90</v>
      </c>
      <c r="J214" s="248">
        <v>37947</v>
      </c>
      <c r="K214" s="254" t="str">
        <f t="shared" si="4"/>
        <v>Bangkalan, 37947</v>
      </c>
      <c r="L214" s="148" t="s">
        <v>1602</v>
      </c>
      <c r="M214" s="148" t="s">
        <v>66</v>
      </c>
      <c r="N214" s="150"/>
      <c r="O214" s="153"/>
      <c r="P214" s="154"/>
      <c r="Q214" s="154"/>
      <c r="R214" s="154"/>
      <c r="S214" s="154"/>
      <c r="T214" s="154"/>
      <c r="U214" s="154"/>
      <c r="V214" s="156"/>
      <c r="W214" s="145"/>
    </row>
    <row r="215" spans="1:23" ht="15">
      <c r="A215" s="147">
        <v>209</v>
      </c>
      <c r="B215" s="148">
        <v>12198</v>
      </c>
      <c r="C215" s="148" t="s">
        <v>1603</v>
      </c>
      <c r="D215" s="245" t="s">
        <v>1604</v>
      </c>
      <c r="E215" s="148" t="s">
        <v>221</v>
      </c>
      <c r="G215" s="148" t="s">
        <v>1605</v>
      </c>
      <c r="H215" s="148" t="s">
        <v>91</v>
      </c>
      <c r="I215" s="148" t="s">
        <v>90</v>
      </c>
      <c r="J215" s="248">
        <v>38159</v>
      </c>
      <c r="K215" s="254" t="str">
        <f t="shared" si="4"/>
        <v>Bangkalan, 38159</v>
      </c>
      <c r="L215" s="148" t="s">
        <v>1606</v>
      </c>
      <c r="M215" s="148" t="s">
        <v>66</v>
      </c>
      <c r="N215" s="150"/>
      <c r="O215" s="153"/>
      <c r="P215" s="154"/>
      <c r="Q215" s="154"/>
      <c r="R215" s="154"/>
      <c r="S215" s="154"/>
      <c r="T215" s="154"/>
      <c r="U215" s="154"/>
      <c r="V215" s="156"/>
      <c r="W215" s="145"/>
    </row>
    <row r="216" spans="1:23" ht="15">
      <c r="A216" s="147">
        <v>210</v>
      </c>
      <c r="B216" s="148">
        <v>12208</v>
      </c>
      <c r="C216" s="148" t="s">
        <v>1607</v>
      </c>
      <c r="D216" s="245" t="s">
        <v>1608</v>
      </c>
      <c r="E216" s="148" t="s">
        <v>221</v>
      </c>
      <c r="G216" s="148" t="s">
        <v>1609</v>
      </c>
      <c r="H216" s="148" t="s">
        <v>89</v>
      </c>
      <c r="I216" s="148" t="s">
        <v>90</v>
      </c>
      <c r="J216" s="248">
        <v>37961</v>
      </c>
      <c r="K216" s="254" t="str">
        <f t="shared" si="4"/>
        <v>Bangkalan, 37961</v>
      </c>
      <c r="L216" s="148" t="s">
        <v>1610</v>
      </c>
      <c r="M216" s="148" t="s">
        <v>66</v>
      </c>
      <c r="N216" s="150"/>
      <c r="O216" s="153"/>
      <c r="P216" s="154"/>
      <c r="Q216" s="154"/>
      <c r="R216" s="154"/>
      <c r="S216" s="154"/>
      <c r="T216" s="154"/>
      <c r="U216" s="154"/>
      <c r="V216" s="156"/>
      <c r="W216" s="145"/>
    </row>
    <row r="217" spans="1:23" ht="15">
      <c r="A217" s="147">
        <v>211</v>
      </c>
      <c r="B217" s="148">
        <v>12218</v>
      </c>
      <c r="C217" s="148" t="s">
        <v>1611</v>
      </c>
      <c r="D217" s="245" t="s">
        <v>1612</v>
      </c>
      <c r="E217" s="148" t="s">
        <v>221</v>
      </c>
      <c r="G217" s="148" t="s">
        <v>1613</v>
      </c>
      <c r="H217" s="148" t="s">
        <v>89</v>
      </c>
      <c r="I217" s="148" t="s">
        <v>152</v>
      </c>
      <c r="J217" s="248">
        <v>38169</v>
      </c>
      <c r="K217" s="254" t="str">
        <f t="shared" si="4"/>
        <v>Surabaya, 38169</v>
      </c>
      <c r="L217" s="148" t="s">
        <v>1614</v>
      </c>
      <c r="M217" s="148" t="s">
        <v>66</v>
      </c>
      <c r="N217" s="150"/>
      <c r="O217" s="153"/>
      <c r="P217" s="154"/>
      <c r="Q217" s="154"/>
      <c r="R217" s="154"/>
      <c r="S217" s="154"/>
      <c r="T217" s="154"/>
      <c r="U217" s="154"/>
      <c r="V217" s="156"/>
      <c r="W217" s="145"/>
    </row>
    <row r="218" spans="1:23" ht="15">
      <c r="A218" s="147">
        <v>212</v>
      </c>
      <c r="B218" s="148">
        <v>12227</v>
      </c>
      <c r="C218" s="148" t="s">
        <v>1615</v>
      </c>
      <c r="D218" s="245" t="s">
        <v>1616</v>
      </c>
      <c r="E218" s="148" t="s">
        <v>221</v>
      </c>
      <c r="G218" s="148" t="s">
        <v>1617</v>
      </c>
      <c r="H218" s="148" t="s">
        <v>91</v>
      </c>
      <c r="I218" s="148" t="s">
        <v>90</v>
      </c>
      <c r="J218" s="248">
        <v>38077</v>
      </c>
      <c r="K218" s="254" t="str">
        <f t="shared" si="4"/>
        <v>Bangkalan, 38077</v>
      </c>
      <c r="L218" s="148" t="s">
        <v>1618</v>
      </c>
      <c r="M218" s="148" t="s">
        <v>66</v>
      </c>
      <c r="N218" s="150"/>
      <c r="O218" s="153"/>
      <c r="P218" s="154"/>
      <c r="Q218" s="154"/>
      <c r="R218" s="154"/>
      <c r="S218" s="154"/>
      <c r="T218" s="154"/>
      <c r="U218" s="154"/>
      <c r="V218" s="156"/>
      <c r="W218" s="145"/>
    </row>
    <row r="219" spans="1:23" ht="15">
      <c r="A219" s="147">
        <v>213</v>
      </c>
      <c r="B219" s="148">
        <v>12240</v>
      </c>
      <c r="C219" s="148" t="s">
        <v>1619</v>
      </c>
      <c r="D219" s="245" t="s">
        <v>1620</v>
      </c>
      <c r="E219" s="148" t="s">
        <v>221</v>
      </c>
      <c r="G219" s="148" t="s">
        <v>1621</v>
      </c>
      <c r="H219" s="148" t="s">
        <v>89</v>
      </c>
      <c r="I219" s="148" t="s">
        <v>90</v>
      </c>
      <c r="J219" s="248">
        <v>37921</v>
      </c>
      <c r="K219" s="254" t="str">
        <f t="shared" si="4"/>
        <v>Bangkalan, 37921</v>
      </c>
      <c r="L219" s="148" t="s">
        <v>1622</v>
      </c>
      <c r="M219" s="148" t="s">
        <v>66</v>
      </c>
      <c r="N219" s="150"/>
      <c r="O219" s="153"/>
      <c r="P219" s="154"/>
      <c r="Q219" s="154"/>
      <c r="R219" s="154"/>
      <c r="S219" s="154"/>
      <c r="T219" s="154"/>
      <c r="U219" s="154"/>
      <c r="V219" s="156"/>
      <c r="W219" s="145"/>
    </row>
    <row r="220" spans="1:23" ht="15">
      <c r="A220" s="147">
        <v>214</v>
      </c>
      <c r="B220" s="148">
        <v>12255</v>
      </c>
      <c r="C220" s="148" t="s">
        <v>1623</v>
      </c>
      <c r="D220" s="245" t="s">
        <v>1624</v>
      </c>
      <c r="E220" s="148" t="s">
        <v>221</v>
      </c>
      <c r="G220" s="148" t="s">
        <v>1625</v>
      </c>
      <c r="H220" s="148" t="s">
        <v>91</v>
      </c>
      <c r="I220" s="148" t="s">
        <v>90</v>
      </c>
      <c r="J220" s="248">
        <v>38068</v>
      </c>
      <c r="K220" s="254" t="str">
        <f t="shared" si="4"/>
        <v>Bangkalan, 38068</v>
      </c>
      <c r="L220" s="148" t="s">
        <v>1626</v>
      </c>
      <c r="M220" s="148" t="s">
        <v>66</v>
      </c>
      <c r="N220" s="150"/>
      <c r="O220" s="153"/>
      <c r="P220" s="154"/>
      <c r="Q220" s="154"/>
      <c r="R220" s="154"/>
      <c r="S220" s="154"/>
      <c r="T220" s="154"/>
      <c r="U220" s="154"/>
      <c r="V220" s="156"/>
      <c r="W220" s="145"/>
    </row>
    <row r="221" spans="1:23" ht="15">
      <c r="A221" s="147">
        <v>215</v>
      </c>
      <c r="B221" s="148">
        <v>12259</v>
      </c>
      <c r="C221" s="148" t="s">
        <v>1627</v>
      </c>
      <c r="D221" s="245" t="s">
        <v>1628</v>
      </c>
      <c r="E221" s="148" t="s">
        <v>221</v>
      </c>
      <c r="G221" s="148" t="s">
        <v>1629</v>
      </c>
      <c r="H221" s="148" t="s">
        <v>89</v>
      </c>
      <c r="I221" s="148" t="s">
        <v>90</v>
      </c>
      <c r="J221" s="248">
        <v>37981</v>
      </c>
      <c r="K221" s="254" t="str">
        <f t="shared" si="4"/>
        <v>Bangkalan, 37981</v>
      </c>
      <c r="L221" s="148" t="s">
        <v>1630</v>
      </c>
      <c r="M221" s="148" t="s">
        <v>66</v>
      </c>
      <c r="N221" s="150"/>
      <c r="O221" s="153"/>
      <c r="P221" s="154"/>
      <c r="Q221" s="154"/>
      <c r="R221" s="154"/>
      <c r="S221" s="154"/>
      <c r="T221" s="154"/>
      <c r="U221" s="154"/>
      <c r="V221" s="156"/>
      <c r="W221" s="145"/>
    </row>
    <row r="222" spans="1:23" ht="15">
      <c r="A222" s="147">
        <v>216</v>
      </c>
      <c r="B222" s="148">
        <v>12272</v>
      </c>
      <c r="C222" s="148" t="s">
        <v>1631</v>
      </c>
      <c r="D222" s="245" t="s">
        <v>1632</v>
      </c>
      <c r="E222" s="148" t="s">
        <v>221</v>
      </c>
      <c r="G222" s="148" t="s">
        <v>1633</v>
      </c>
      <c r="H222" s="148" t="s">
        <v>91</v>
      </c>
      <c r="I222" s="148" t="s">
        <v>90</v>
      </c>
      <c r="J222" s="248">
        <v>38004</v>
      </c>
      <c r="K222" s="254" t="str">
        <f t="shared" si="4"/>
        <v>Bangkalan, 38004</v>
      </c>
      <c r="L222" s="148" t="s">
        <v>1634</v>
      </c>
      <c r="M222" s="148" t="s">
        <v>66</v>
      </c>
      <c r="N222" s="150"/>
      <c r="O222" s="153"/>
      <c r="P222" s="154"/>
      <c r="Q222" s="154"/>
      <c r="R222" s="154"/>
      <c r="S222" s="154"/>
      <c r="T222" s="154"/>
      <c r="U222" s="154"/>
      <c r="V222" s="156"/>
      <c r="W222" s="145"/>
    </row>
    <row r="223" spans="1:23" ht="15">
      <c r="A223" s="147">
        <v>217</v>
      </c>
      <c r="B223" s="148">
        <v>12281</v>
      </c>
      <c r="C223" s="148" t="s">
        <v>1635</v>
      </c>
      <c r="D223" s="245" t="s">
        <v>1636</v>
      </c>
      <c r="E223" s="148" t="s">
        <v>221</v>
      </c>
      <c r="G223" s="148" t="s">
        <v>1637</v>
      </c>
      <c r="H223" s="148" t="s">
        <v>89</v>
      </c>
      <c r="I223" s="148" t="s">
        <v>90</v>
      </c>
      <c r="J223" s="248">
        <v>37718</v>
      </c>
      <c r="K223" s="254" t="str">
        <f t="shared" si="4"/>
        <v>Bangkalan, 37718</v>
      </c>
      <c r="L223" s="148" t="s">
        <v>1638</v>
      </c>
      <c r="M223" s="148" t="s">
        <v>66</v>
      </c>
      <c r="N223" s="150"/>
      <c r="O223" s="153"/>
      <c r="P223" s="154"/>
      <c r="Q223" s="154"/>
      <c r="R223" s="154"/>
      <c r="S223" s="154"/>
      <c r="T223" s="154"/>
      <c r="U223" s="154"/>
      <c r="V223" s="156"/>
      <c r="W223" s="145"/>
    </row>
    <row r="224" spans="1:23" ht="15">
      <c r="A224" s="147">
        <v>218</v>
      </c>
      <c r="B224" s="148">
        <v>12308</v>
      </c>
      <c r="C224" s="148" t="s">
        <v>1639</v>
      </c>
      <c r="D224" s="245" t="s">
        <v>1640</v>
      </c>
      <c r="E224" s="148" t="s">
        <v>221</v>
      </c>
      <c r="G224" s="148" t="s">
        <v>1641</v>
      </c>
      <c r="H224" s="148" t="s">
        <v>89</v>
      </c>
      <c r="I224" s="148" t="s">
        <v>90</v>
      </c>
      <c r="J224" s="248">
        <v>37754</v>
      </c>
      <c r="K224" s="254" t="str">
        <f t="shared" si="4"/>
        <v>Bangkalan, 37754</v>
      </c>
      <c r="L224" s="148" t="s">
        <v>225</v>
      </c>
      <c r="M224" s="148" t="s">
        <v>66</v>
      </c>
      <c r="N224" s="150"/>
      <c r="O224" s="153"/>
      <c r="P224" s="154"/>
      <c r="Q224" s="154"/>
      <c r="R224" s="154"/>
      <c r="S224" s="154"/>
      <c r="T224" s="154"/>
      <c r="U224" s="154"/>
      <c r="V224" s="156"/>
      <c r="W224" s="145"/>
    </row>
    <row r="225" spans="1:23" ht="15">
      <c r="A225" s="147">
        <v>219</v>
      </c>
      <c r="B225" s="148">
        <v>12328</v>
      </c>
      <c r="C225" s="148" t="s">
        <v>1642</v>
      </c>
      <c r="D225" s="245" t="s">
        <v>1643</v>
      </c>
      <c r="E225" s="148" t="s">
        <v>221</v>
      </c>
      <c r="G225" s="148" t="s">
        <v>1644</v>
      </c>
      <c r="H225" s="148" t="s">
        <v>89</v>
      </c>
      <c r="I225" s="148" t="s">
        <v>90</v>
      </c>
      <c r="J225" s="248">
        <v>38066</v>
      </c>
      <c r="K225" s="254" t="str">
        <f t="shared" si="4"/>
        <v>Bangkalan, 38066</v>
      </c>
      <c r="L225" s="148" t="s">
        <v>1645</v>
      </c>
      <c r="M225" s="148" t="s">
        <v>66</v>
      </c>
      <c r="N225" s="150"/>
      <c r="O225" s="153"/>
      <c r="P225" s="154"/>
      <c r="Q225" s="154"/>
      <c r="R225" s="154"/>
      <c r="S225" s="154"/>
      <c r="T225" s="154"/>
      <c r="U225" s="154"/>
      <c r="V225" s="156"/>
      <c r="W225" s="145"/>
    </row>
    <row r="226" spans="1:23" ht="15">
      <c r="A226" s="147">
        <v>220</v>
      </c>
      <c r="B226" s="148">
        <v>12346</v>
      </c>
      <c r="C226" s="148" t="s">
        <v>1646</v>
      </c>
      <c r="D226" s="245" t="s">
        <v>1647</v>
      </c>
      <c r="E226" s="148" t="s">
        <v>221</v>
      </c>
      <c r="G226" s="148" t="s">
        <v>1648</v>
      </c>
      <c r="H226" s="148" t="s">
        <v>89</v>
      </c>
      <c r="I226" s="148" t="s">
        <v>90</v>
      </c>
      <c r="J226" s="248">
        <v>38249</v>
      </c>
      <c r="K226" s="254" t="str">
        <f t="shared" si="4"/>
        <v>Bangkalan, 38249</v>
      </c>
      <c r="L226" s="148" t="s">
        <v>1649</v>
      </c>
      <c r="M226" s="148" t="s">
        <v>66</v>
      </c>
      <c r="N226" s="150"/>
      <c r="O226" s="153"/>
      <c r="P226" s="154"/>
      <c r="Q226" s="154"/>
      <c r="R226" s="154"/>
      <c r="S226" s="154"/>
      <c r="T226" s="154"/>
      <c r="U226" s="154"/>
      <c r="V226" s="156"/>
      <c r="W226" s="145"/>
    </row>
    <row r="227" spans="1:23" ht="15">
      <c r="A227" s="147">
        <v>221</v>
      </c>
      <c r="B227" s="148">
        <v>12349</v>
      </c>
      <c r="C227" s="148" t="s">
        <v>1650</v>
      </c>
      <c r="D227" s="245" t="s">
        <v>1651</v>
      </c>
      <c r="E227" s="148" t="s">
        <v>221</v>
      </c>
      <c r="G227" s="148" t="s">
        <v>1652</v>
      </c>
      <c r="H227" s="148" t="s">
        <v>91</v>
      </c>
      <c r="I227" s="148" t="s">
        <v>90</v>
      </c>
      <c r="J227" s="248">
        <v>37913</v>
      </c>
      <c r="K227" s="254" t="str">
        <f t="shared" si="4"/>
        <v>Bangkalan, 37913</v>
      </c>
      <c r="L227" s="148" t="s">
        <v>1653</v>
      </c>
      <c r="M227" s="148" t="s">
        <v>66</v>
      </c>
      <c r="N227" s="150"/>
      <c r="O227" s="153"/>
      <c r="P227" s="154"/>
      <c r="Q227" s="154"/>
      <c r="R227" s="154"/>
      <c r="S227" s="154"/>
      <c r="T227" s="154"/>
      <c r="U227" s="154"/>
      <c r="V227" s="156"/>
      <c r="W227" s="145"/>
    </row>
    <row r="228" spans="1:23" ht="15">
      <c r="A228" s="147">
        <v>222</v>
      </c>
      <c r="B228" s="148">
        <v>12375</v>
      </c>
      <c r="C228" s="148" t="s">
        <v>1654</v>
      </c>
      <c r="D228" s="245" t="s">
        <v>1655</v>
      </c>
      <c r="E228" s="148" t="s">
        <v>221</v>
      </c>
      <c r="G228" s="148" t="s">
        <v>1656</v>
      </c>
      <c r="H228" s="148" t="s">
        <v>91</v>
      </c>
      <c r="I228" s="148" t="s">
        <v>90</v>
      </c>
      <c r="J228" s="248">
        <v>37824</v>
      </c>
      <c r="K228" s="254" t="str">
        <f t="shared" si="4"/>
        <v>Bangkalan, 37824</v>
      </c>
      <c r="L228" s="148" t="s">
        <v>1657</v>
      </c>
      <c r="M228" s="148" t="s">
        <v>66</v>
      </c>
      <c r="N228" s="150"/>
      <c r="O228" s="153"/>
      <c r="P228" s="154"/>
      <c r="Q228" s="154"/>
      <c r="R228" s="154"/>
      <c r="S228" s="154"/>
      <c r="T228" s="154"/>
      <c r="U228" s="154"/>
      <c r="V228" s="156"/>
      <c r="W228" s="145"/>
    </row>
    <row r="229" spans="1:23" ht="15">
      <c r="A229" s="147">
        <v>223</v>
      </c>
      <c r="B229" s="148">
        <v>12393</v>
      </c>
      <c r="C229" s="148" t="s">
        <v>1658</v>
      </c>
      <c r="D229" s="245" t="s">
        <v>1659</v>
      </c>
      <c r="E229" s="148" t="s">
        <v>221</v>
      </c>
      <c r="G229" s="148" t="s">
        <v>1660</v>
      </c>
      <c r="H229" s="148" t="s">
        <v>89</v>
      </c>
      <c r="I229" s="148" t="s">
        <v>90</v>
      </c>
      <c r="J229" s="248">
        <v>38227</v>
      </c>
      <c r="K229" s="254" t="str">
        <f t="shared" si="4"/>
        <v>Bangkalan, 38227</v>
      </c>
      <c r="L229" s="148" t="s">
        <v>1661</v>
      </c>
      <c r="M229" s="148" t="s">
        <v>66</v>
      </c>
      <c r="N229" s="150"/>
      <c r="O229" s="153"/>
      <c r="P229" s="154"/>
      <c r="Q229" s="154"/>
      <c r="R229" s="154"/>
      <c r="S229" s="154"/>
      <c r="T229" s="154"/>
      <c r="U229" s="154"/>
      <c r="V229" s="156"/>
      <c r="W229" s="145"/>
    </row>
    <row r="230" spans="1:23" ht="15">
      <c r="A230" s="147">
        <v>224</v>
      </c>
      <c r="B230" s="148">
        <v>12404</v>
      </c>
      <c r="C230" s="148" t="s">
        <v>1662</v>
      </c>
      <c r="D230" s="245" t="s">
        <v>1663</v>
      </c>
      <c r="E230" s="148" t="s">
        <v>221</v>
      </c>
      <c r="G230" s="148" t="s">
        <v>1664</v>
      </c>
      <c r="H230" s="148" t="s">
        <v>91</v>
      </c>
      <c r="I230" s="148" t="s">
        <v>1665</v>
      </c>
      <c r="J230" s="248">
        <v>37952</v>
      </c>
      <c r="K230" s="254" t="str">
        <f t="shared" si="4"/>
        <v>Bojonegoro, 37952</v>
      </c>
      <c r="L230" s="148" t="s">
        <v>1666</v>
      </c>
      <c r="M230" s="148" t="s">
        <v>66</v>
      </c>
      <c r="N230" s="150"/>
      <c r="O230" s="153"/>
      <c r="P230" s="154"/>
      <c r="Q230" s="154"/>
      <c r="R230" s="154"/>
      <c r="S230" s="154"/>
      <c r="T230" s="154"/>
      <c r="U230" s="154"/>
      <c r="V230" s="156"/>
      <c r="W230" s="145"/>
    </row>
    <row r="231" spans="1:23" ht="15">
      <c r="A231" s="147">
        <v>225</v>
      </c>
      <c r="B231" s="148">
        <v>12406</v>
      </c>
      <c r="C231" s="148" t="s">
        <v>1667</v>
      </c>
      <c r="D231" s="245" t="s">
        <v>1668</v>
      </c>
      <c r="E231" s="148" t="s">
        <v>221</v>
      </c>
      <c r="G231" s="148" t="s">
        <v>1669</v>
      </c>
      <c r="H231" s="148" t="s">
        <v>89</v>
      </c>
      <c r="I231" s="148" t="s">
        <v>90</v>
      </c>
      <c r="J231" s="248">
        <v>37749</v>
      </c>
      <c r="K231" s="254" t="str">
        <f t="shared" si="4"/>
        <v>Bangkalan, 37749</v>
      </c>
      <c r="L231" s="148" t="s">
        <v>1670</v>
      </c>
      <c r="M231" s="148" t="s">
        <v>66</v>
      </c>
      <c r="N231" s="150"/>
      <c r="O231" s="153"/>
      <c r="P231" s="154"/>
      <c r="Q231" s="154"/>
      <c r="R231" s="154"/>
      <c r="S231" s="154"/>
      <c r="T231" s="154"/>
      <c r="U231" s="154"/>
      <c r="V231" s="156"/>
      <c r="W231" s="145"/>
    </row>
    <row r="232" spans="1:23" ht="15">
      <c r="A232" s="147">
        <v>226</v>
      </c>
      <c r="B232" s="148">
        <v>12419</v>
      </c>
      <c r="C232" s="148" t="s">
        <v>1671</v>
      </c>
      <c r="D232" s="245" t="s">
        <v>1672</v>
      </c>
      <c r="E232" s="148" t="s">
        <v>221</v>
      </c>
      <c r="G232" s="148" t="s">
        <v>1673</v>
      </c>
      <c r="H232" s="148" t="s">
        <v>89</v>
      </c>
      <c r="I232" s="148" t="s">
        <v>90</v>
      </c>
      <c r="J232" s="248">
        <v>38064</v>
      </c>
      <c r="K232" s="254" t="str">
        <f t="shared" si="4"/>
        <v>Bangkalan, 38064</v>
      </c>
      <c r="L232" s="148" t="s">
        <v>1674</v>
      </c>
      <c r="M232" s="148" t="s">
        <v>66</v>
      </c>
      <c r="N232" s="150"/>
      <c r="O232" s="153"/>
      <c r="P232" s="154"/>
      <c r="Q232" s="154"/>
      <c r="R232" s="154"/>
      <c r="S232" s="154"/>
      <c r="T232" s="154"/>
      <c r="U232" s="154"/>
      <c r="V232" s="156"/>
      <c r="W232" s="145"/>
    </row>
    <row r="233" spans="1:23" ht="15">
      <c r="A233" s="147">
        <v>227</v>
      </c>
      <c r="B233" s="148">
        <v>12430</v>
      </c>
      <c r="C233" s="148" t="s">
        <v>1675</v>
      </c>
      <c r="D233" s="245" t="s">
        <v>1676</v>
      </c>
      <c r="E233" s="148" t="s">
        <v>221</v>
      </c>
      <c r="G233" s="148" t="s">
        <v>216</v>
      </c>
      <c r="H233" s="148" t="s">
        <v>89</v>
      </c>
      <c r="I233" s="148" t="s">
        <v>90</v>
      </c>
      <c r="J233" s="248">
        <v>37943</v>
      </c>
      <c r="K233" s="254" t="str">
        <f t="shared" si="4"/>
        <v>Bangkalan, 37943</v>
      </c>
      <c r="L233" s="148" t="s">
        <v>1677</v>
      </c>
      <c r="M233" s="148" t="s">
        <v>66</v>
      </c>
      <c r="N233" s="150"/>
      <c r="O233" s="153"/>
      <c r="P233" s="154"/>
      <c r="Q233" s="154"/>
      <c r="R233" s="154"/>
      <c r="S233" s="154"/>
      <c r="T233" s="154"/>
      <c r="U233" s="154"/>
      <c r="V233" s="156"/>
      <c r="W233" s="145"/>
    </row>
    <row r="234" spans="1:23" ht="15">
      <c r="A234" s="147">
        <v>228</v>
      </c>
      <c r="B234" s="148">
        <v>12445</v>
      </c>
      <c r="C234" s="148" t="s">
        <v>1678</v>
      </c>
      <c r="D234" s="245" t="s">
        <v>1679</v>
      </c>
      <c r="E234" s="148" t="s">
        <v>221</v>
      </c>
      <c r="G234" s="148" t="s">
        <v>1680</v>
      </c>
      <c r="H234" s="148" t="s">
        <v>91</v>
      </c>
      <c r="I234" s="148" t="s">
        <v>90</v>
      </c>
      <c r="J234" s="248">
        <v>38058</v>
      </c>
      <c r="K234" s="254" t="str">
        <f t="shared" si="4"/>
        <v>Bangkalan, 38058</v>
      </c>
      <c r="L234" s="148" t="s">
        <v>1681</v>
      </c>
      <c r="M234" s="148" t="s">
        <v>66</v>
      </c>
      <c r="N234" s="150"/>
      <c r="O234" s="153"/>
      <c r="P234" s="154"/>
      <c r="Q234" s="154"/>
      <c r="R234" s="154"/>
      <c r="S234" s="154"/>
      <c r="T234" s="154"/>
      <c r="U234" s="154"/>
      <c r="V234" s="156"/>
      <c r="W234" s="145"/>
    </row>
    <row r="235" spans="1:23" ht="15">
      <c r="A235" s="147">
        <v>229</v>
      </c>
      <c r="B235" s="148">
        <v>12453</v>
      </c>
      <c r="C235" s="148" t="s">
        <v>1682</v>
      </c>
      <c r="D235" s="245" t="s">
        <v>1683</v>
      </c>
      <c r="E235" s="148" t="s">
        <v>221</v>
      </c>
      <c r="G235" s="148" t="s">
        <v>1684</v>
      </c>
      <c r="H235" s="148" t="s">
        <v>89</v>
      </c>
      <c r="I235" s="148" t="s">
        <v>90</v>
      </c>
      <c r="J235" s="248">
        <v>38310</v>
      </c>
      <c r="K235" s="254" t="str">
        <f t="shared" si="4"/>
        <v>Bangkalan, 38310</v>
      </c>
      <c r="L235" s="148" t="s">
        <v>1685</v>
      </c>
      <c r="M235" s="148" t="s">
        <v>66</v>
      </c>
      <c r="N235" s="150"/>
      <c r="O235" s="153"/>
      <c r="P235" s="154"/>
      <c r="Q235" s="154"/>
      <c r="R235" s="154"/>
      <c r="S235" s="154"/>
      <c r="T235" s="154"/>
      <c r="U235" s="154"/>
      <c r="V235" s="156"/>
      <c r="W235" s="145"/>
    </row>
    <row r="236" spans="1:23" ht="15">
      <c r="A236" s="147">
        <v>230</v>
      </c>
      <c r="B236" s="148">
        <v>12463</v>
      </c>
      <c r="C236" s="148" t="s">
        <v>1686</v>
      </c>
      <c r="D236" s="245" t="s">
        <v>1687</v>
      </c>
      <c r="E236" s="148" t="s">
        <v>221</v>
      </c>
      <c r="G236" s="148" t="s">
        <v>1688</v>
      </c>
      <c r="H236" s="148" t="s">
        <v>91</v>
      </c>
      <c r="I236" s="148" t="s">
        <v>90</v>
      </c>
      <c r="J236" s="248">
        <v>37839</v>
      </c>
      <c r="K236" s="254" t="str">
        <f t="shared" si="4"/>
        <v>Bangkalan, 37839</v>
      </c>
      <c r="L236" s="148" t="s">
        <v>1689</v>
      </c>
      <c r="M236" s="148" t="s">
        <v>66</v>
      </c>
      <c r="N236" s="150"/>
      <c r="O236" s="153"/>
      <c r="P236" s="154"/>
      <c r="Q236" s="154"/>
      <c r="R236" s="154"/>
      <c r="S236" s="154"/>
      <c r="T236" s="155"/>
      <c r="U236" s="155"/>
      <c r="V236" s="156"/>
      <c r="W236" s="145"/>
    </row>
    <row r="237" spans="1:23" ht="15">
      <c r="A237" s="147">
        <v>231</v>
      </c>
      <c r="B237" s="148">
        <v>12496</v>
      </c>
      <c r="C237" s="148" t="s">
        <v>1690</v>
      </c>
      <c r="D237" s="245" t="s">
        <v>1691</v>
      </c>
      <c r="E237" s="148" t="s">
        <v>221</v>
      </c>
      <c r="G237" s="148" t="s">
        <v>1692</v>
      </c>
      <c r="H237" s="148" t="s">
        <v>89</v>
      </c>
      <c r="I237" s="148" t="s">
        <v>197</v>
      </c>
      <c r="J237" s="248">
        <v>37998</v>
      </c>
      <c r="K237" s="254" t="str">
        <f t="shared" si="4"/>
        <v>BANGKALAN, 37998</v>
      </c>
      <c r="L237" s="148" t="s">
        <v>1693</v>
      </c>
      <c r="M237" s="148" t="s">
        <v>66</v>
      </c>
      <c r="N237" s="150"/>
      <c r="O237" s="153"/>
      <c r="P237" s="154"/>
      <c r="Q237" s="154"/>
      <c r="R237" s="154"/>
      <c r="S237" s="154"/>
      <c r="T237" s="154"/>
      <c r="U237" s="154"/>
      <c r="V237" s="156"/>
      <c r="W237" s="145"/>
    </row>
    <row r="238" spans="1:23" ht="15">
      <c r="A238" s="147">
        <v>232</v>
      </c>
      <c r="B238" s="148">
        <v>12514</v>
      </c>
      <c r="C238" s="148" t="s">
        <v>1694</v>
      </c>
      <c r="D238" s="245" t="s">
        <v>1695</v>
      </c>
      <c r="E238" s="148" t="s">
        <v>221</v>
      </c>
      <c r="G238" s="148" t="s">
        <v>1696</v>
      </c>
      <c r="H238" s="148" t="s">
        <v>89</v>
      </c>
      <c r="I238" s="148" t="s">
        <v>197</v>
      </c>
      <c r="J238" s="248">
        <v>37769</v>
      </c>
      <c r="K238" s="254" t="str">
        <f t="shared" si="4"/>
        <v>BANGKALAN, 37769</v>
      </c>
      <c r="L238" s="148" t="s">
        <v>1697</v>
      </c>
      <c r="M238" s="148" t="s">
        <v>66</v>
      </c>
      <c r="N238" s="150"/>
      <c r="O238" s="153"/>
      <c r="P238" s="154"/>
      <c r="Q238" s="154"/>
      <c r="R238" s="154"/>
      <c r="S238" s="154"/>
      <c r="T238" s="154"/>
      <c r="U238" s="154"/>
      <c r="V238" s="156"/>
      <c r="W238" s="145"/>
    </row>
    <row r="239" spans="1:23" ht="15">
      <c r="A239" s="147">
        <v>233</v>
      </c>
      <c r="B239" s="148">
        <v>12525</v>
      </c>
      <c r="C239" s="148" t="s">
        <v>1698</v>
      </c>
      <c r="D239" s="245" t="s">
        <v>1699</v>
      </c>
      <c r="E239" s="148" t="s">
        <v>221</v>
      </c>
      <c r="G239" s="148" t="s">
        <v>1700</v>
      </c>
      <c r="H239" s="148" t="s">
        <v>89</v>
      </c>
      <c r="I239" s="148" t="s">
        <v>90</v>
      </c>
      <c r="J239" s="248">
        <v>38024</v>
      </c>
      <c r="K239" s="254" t="str">
        <f t="shared" si="4"/>
        <v>Bangkalan, 38024</v>
      </c>
      <c r="L239" s="148" t="s">
        <v>1701</v>
      </c>
      <c r="M239" s="148" t="s">
        <v>66</v>
      </c>
      <c r="N239" s="150"/>
      <c r="O239" s="153"/>
      <c r="P239" s="154"/>
      <c r="Q239" s="154"/>
      <c r="R239" s="154"/>
      <c r="S239" s="154"/>
      <c r="T239" s="154"/>
      <c r="U239" s="154"/>
      <c r="V239" s="156"/>
      <c r="W239" s="145"/>
    </row>
    <row r="240" spans="1:23" ht="15">
      <c r="A240" s="147">
        <v>234</v>
      </c>
      <c r="B240" s="148">
        <v>12535</v>
      </c>
      <c r="C240" s="148" t="s">
        <v>1702</v>
      </c>
      <c r="D240" s="245" t="s">
        <v>1703</v>
      </c>
      <c r="E240" s="148" t="s">
        <v>221</v>
      </c>
      <c r="G240" s="148" t="s">
        <v>1704</v>
      </c>
      <c r="H240" s="148" t="s">
        <v>91</v>
      </c>
      <c r="I240" s="148" t="s">
        <v>197</v>
      </c>
      <c r="J240" s="248">
        <v>37968</v>
      </c>
      <c r="K240" s="254" t="str">
        <f t="shared" si="4"/>
        <v>BANGKALAN, 37968</v>
      </c>
      <c r="L240" s="148" t="s">
        <v>1705</v>
      </c>
      <c r="M240" s="148" t="s">
        <v>66</v>
      </c>
      <c r="N240" s="150"/>
      <c r="O240" s="153"/>
      <c r="P240" s="154"/>
      <c r="Q240" s="154"/>
      <c r="R240" s="154"/>
      <c r="S240" s="154"/>
      <c r="T240" s="154"/>
      <c r="U240" s="154"/>
      <c r="V240" s="156"/>
      <c r="W240" s="145"/>
    </row>
    <row r="241" spans="1:23" ht="15">
      <c r="A241" s="147">
        <v>235</v>
      </c>
      <c r="B241" s="148">
        <v>12541</v>
      </c>
      <c r="C241" s="148" t="s">
        <v>1706</v>
      </c>
      <c r="D241" s="245" t="s">
        <v>1707</v>
      </c>
      <c r="E241" s="148" t="s">
        <v>221</v>
      </c>
      <c r="G241" s="148" t="s">
        <v>1708</v>
      </c>
      <c r="H241" s="148" t="s">
        <v>89</v>
      </c>
      <c r="I241" s="148" t="s">
        <v>197</v>
      </c>
      <c r="J241" s="248">
        <v>37600</v>
      </c>
      <c r="K241" s="254" t="str">
        <f t="shared" si="4"/>
        <v>BANGKALAN, 37600</v>
      </c>
      <c r="L241" s="148" t="s">
        <v>1709</v>
      </c>
      <c r="M241" s="148" t="s">
        <v>66</v>
      </c>
      <c r="N241" s="150"/>
      <c r="O241" s="153"/>
      <c r="P241" s="154"/>
      <c r="Q241" s="154"/>
      <c r="R241" s="154"/>
      <c r="S241" s="154"/>
      <c r="T241" s="154"/>
      <c r="U241" s="154"/>
      <c r="V241" s="156"/>
      <c r="W241" s="145"/>
    </row>
    <row r="242" spans="1:23" ht="15">
      <c r="A242" s="147">
        <v>236</v>
      </c>
      <c r="B242" s="148">
        <v>12547</v>
      </c>
      <c r="C242" s="148" t="s">
        <v>1710</v>
      </c>
      <c r="D242" s="245" t="s">
        <v>1711</v>
      </c>
      <c r="E242" s="148" t="s">
        <v>221</v>
      </c>
      <c r="G242" s="148" t="s">
        <v>1712</v>
      </c>
      <c r="H242" s="148" t="s">
        <v>89</v>
      </c>
      <c r="I242" s="148" t="s">
        <v>90</v>
      </c>
      <c r="J242" s="248">
        <v>37784</v>
      </c>
      <c r="K242" s="254" t="str">
        <f t="shared" si="4"/>
        <v>Bangkalan, 37784</v>
      </c>
      <c r="L242" s="148" t="s">
        <v>1713</v>
      </c>
      <c r="M242" s="148" t="s">
        <v>66</v>
      </c>
      <c r="N242" s="150"/>
      <c r="O242" s="153"/>
      <c r="P242" s="154"/>
      <c r="Q242" s="154"/>
      <c r="R242" s="154"/>
      <c r="S242" s="154"/>
      <c r="T242" s="154"/>
      <c r="U242" s="154"/>
      <c r="V242" s="156"/>
      <c r="W242" s="145"/>
    </row>
    <row r="243" spans="1:23" ht="15">
      <c r="A243" s="147">
        <v>237</v>
      </c>
      <c r="B243" s="148">
        <v>12138</v>
      </c>
      <c r="C243" s="148" t="s">
        <v>1714</v>
      </c>
      <c r="D243" s="245" t="s">
        <v>1715</v>
      </c>
      <c r="E243" s="148" t="s">
        <v>222</v>
      </c>
      <c r="G243" s="148" t="s">
        <v>1716</v>
      </c>
      <c r="H243" s="148" t="s">
        <v>91</v>
      </c>
      <c r="I243" s="148" t="s">
        <v>152</v>
      </c>
      <c r="J243" s="248">
        <v>37821</v>
      </c>
      <c r="K243" s="254" t="str">
        <f t="shared" si="4"/>
        <v>Surabaya, 37821</v>
      </c>
      <c r="L243" s="148" t="s">
        <v>1717</v>
      </c>
      <c r="M243" s="148" t="s">
        <v>66</v>
      </c>
      <c r="N243" s="150"/>
      <c r="O243" s="153"/>
      <c r="P243" s="154"/>
      <c r="Q243" s="154"/>
      <c r="R243" s="154"/>
      <c r="S243" s="154"/>
      <c r="T243" s="154"/>
      <c r="U243" s="154"/>
      <c r="V243" s="156"/>
      <c r="W243" s="145"/>
    </row>
    <row r="244" spans="1:23" ht="15">
      <c r="A244" s="147">
        <v>238</v>
      </c>
      <c r="B244" s="148">
        <v>12145</v>
      </c>
      <c r="C244" s="148" t="s">
        <v>1718</v>
      </c>
      <c r="D244" s="245" t="s">
        <v>1719</v>
      </c>
      <c r="E244" s="148" t="s">
        <v>222</v>
      </c>
      <c r="G244" s="148" t="s">
        <v>1720</v>
      </c>
      <c r="H244" s="148" t="s">
        <v>89</v>
      </c>
      <c r="I244" s="148" t="s">
        <v>90</v>
      </c>
      <c r="J244" s="248">
        <v>38059</v>
      </c>
      <c r="K244" s="254" t="str">
        <f t="shared" si="4"/>
        <v>Bangkalan, 38059</v>
      </c>
      <c r="L244" s="148" t="s">
        <v>1721</v>
      </c>
      <c r="M244" s="148" t="s">
        <v>66</v>
      </c>
      <c r="N244" s="150"/>
      <c r="O244" s="153"/>
      <c r="P244" s="154"/>
      <c r="Q244" s="154"/>
      <c r="R244" s="154"/>
      <c r="S244" s="154"/>
      <c r="T244" s="154"/>
      <c r="U244" s="154"/>
      <c r="V244" s="156"/>
      <c r="W244" s="145"/>
    </row>
    <row r="245" spans="1:23" ht="15">
      <c r="A245" s="147">
        <v>239</v>
      </c>
      <c r="B245" s="148">
        <v>12156</v>
      </c>
      <c r="C245" s="148" t="s">
        <v>1722</v>
      </c>
      <c r="D245" s="245" t="s">
        <v>1723</v>
      </c>
      <c r="E245" s="148" t="s">
        <v>222</v>
      </c>
      <c r="G245" s="148" t="s">
        <v>1724</v>
      </c>
      <c r="H245" s="148" t="s">
        <v>91</v>
      </c>
      <c r="I245" s="148" t="s">
        <v>90</v>
      </c>
      <c r="J245" s="248">
        <v>38150</v>
      </c>
      <c r="K245" s="254" t="str">
        <f t="shared" si="4"/>
        <v>Bangkalan, 38150</v>
      </c>
      <c r="L245" s="148" t="s">
        <v>1725</v>
      </c>
      <c r="M245" s="148" t="s">
        <v>66</v>
      </c>
      <c r="N245" s="150"/>
      <c r="O245" s="153"/>
      <c r="P245" s="154"/>
      <c r="Q245" s="154"/>
      <c r="R245" s="154"/>
      <c r="S245" s="154"/>
      <c r="T245" s="154"/>
      <c r="U245" s="154"/>
      <c r="V245" s="156"/>
      <c r="W245" s="145"/>
    </row>
    <row r="246" spans="1:23" ht="15">
      <c r="A246" s="147">
        <v>240</v>
      </c>
      <c r="B246" s="148">
        <v>12175</v>
      </c>
      <c r="C246" s="148" t="s">
        <v>1726</v>
      </c>
      <c r="D246" s="245" t="s">
        <v>1727</v>
      </c>
      <c r="E246" s="148" t="s">
        <v>222</v>
      </c>
      <c r="G246" s="148" t="s">
        <v>1728</v>
      </c>
      <c r="H246" s="148" t="s">
        <v>89</v>
      </c>
      <c r="I246" s="148" t="s">
        <v>1729</v>
      </c>
      <c r="J246" s="248">
        <v>38218</v>
      </c>
      <c r="K246" s="254" t="str">
        <f t="shared" si="4"/>
        <v>Bekasi, 38218</v>
      </c>
      <c r="L246" s="148" t="s">
        <v>1730</v>
      </c>
      <c r="M246" s="148" t="s">
        <v>66</v>
      </c>
      <c r="N246" s="150"/>
      <c r="O246" s="153"/>
      <c r="P246" s="154"/>
      <c r="Q246" s="154"/>
      <c r="R246" s="154"/>
      <c r="S246" s="154"/>
      <c r="T246" s="154"/>
      <c r="U246" s="154"/>
      <c r="V246" s="156"/>
      <c r="W246" s="145"/>
    </row>
    <row r="247" spans="1:23" ht="15">
      <c r="A247" s="147">
        <v>241</v>
      </c>
      <c r="B247" s="148">
        <v>12187</v>
      </c>
      <c r="C247" s="148" t="s">
        <v>1731</v>
      </c>
      <c r="D247" s="245" t="s">
        <v>1732</v>
      </c>
      <c r="E247" s="148" t="s">
        <v>222</v>
      </c>
      <c r="G247" s="148" t="s">
        <v>1733</v>
      </c>
      <c r="H247" s="148" t="s">
        <v>91</v>
      </c>
      <c r="I247" s="148" t="s">
        <v>90</v>
      </c>
      <c r="J247" s="248">
        <v>37730</v>
      </c>
      <c r="K247" s="254" t="str">
        <f t="shared" si="4"/>
        <v>Bangkalan, 37730</v>
      </c>
      <c r="L247" s="148" t="s">
        <v>1734</v>
      </c>
      <c r="M247" s="148" t="s">
        <v>66</v>
      </c>
      <c r="N247" s="150"/>
      <c r="O247" s="153"/>
      <c r="P247" s="154"/>
      <c r="Q247" s="154"/>
      <c r="R247" s="154"/>
      <c r="S247" s="154"/>
      <c r="T247" s="154"/>
      <c r="U247" s="154"/>
      <c r="V247" s="156"/>
      <c r="W247" s="145"/>
    </row>
    <row r="248" spans="1:23" ht="15">
      <c r="A248" s="147">
        <v>242</v>
      </c>
      <c r="B248" s="148">
        <v>12189</v>
      </c>
      <c r="C248" s="148" t="s">
        <v>1735</v>
      </c>
      <c r="D248" s="245" t="s">
        <v>1736</v>
      </c>
      <c r="E248" s="148" t="s">
        <v>222</v>
      </c>
      <c r="G248" s="148" t="s">
        <v>1737</v>
      </c>
      <c r="H248" s="148" t="s">
        <v>89</v>
      </c>
      <c r="I248" s="148" t="s">
        <v>90</v>
      </c>
      <c r="J248" s="248">
        <v>37835</v>
      </c>
      <c r="K248" s="254" t="str">
        <f t="shared" si="4"/>
        <v>Bangkalan, 37835</v>
      </c>
      <c r="L248" s="148" t="s">
        <v>1738</v>
      </c>
      <c r="M248" s="148" t="s">
        <v>66</v>
      </c>
      <c r="N248" s="150"/>
      <c r="O248" s="153"/>
      <c r="P248" s="154"/>
      <c r="Q248" s="154"/>
      <c r="R248" s="154"/>
      <c r="S248" s="154"/>
      <c r="T248" s="154"/>
      <c r="U248" s="154"/>
      <c r="V248" s="156"/>
      <c r="W248" s="145"/>
    </row>
    <row r="249" spans="1:23" ht="15">
      <c r="A249" s="238">
        <v>243</v>
      </c>
      <c r="B249" s="148">
        <v>12204</v>
      </c>
      <c r="C249" s="148" t="s">
        <v>1739</v>
      </c>
      <c r="D249" s="245" t="s">
        <v>1740</v>
      </c>
      <c r="E249" s="148" t="s">
        <v>222</v>
      </c>
      <c r="G249" s="148" t="s">
        <v>1741</v>
      </c>
      <c r="H249" s="148" t="s">
        <v>91</v>
      </c>
      <c r="I249" s="148" t="s">
        <v>875</v>
      </c>
      <c r="J249" s="248">
        <v>38212</v>
      </c>
      <c r="K249" s="254" t="str">
        <f t="shared" si="4"/>
        <v>BANYUWANGI, 38212</v>
      </c>
      <c r="L249" s="148" t="s">
        <v>1742</v>
      </c>
      <c r="M249" s="148" t="s">
        <v>66</v>
      </c>
      <c r="N249" s="150"/>
      <c r="O249" s="153"/>
      <c r="P249" s="154"/>
      <c r="Q249" s="154"/>
      <c r="R249" s="154"/>
      <c r="S249" s="154"/>
      <c r="T249" s="154"/>
      <c r="U249" s="154"/>
      <c r="V249" s="156"/>
      <c r="W249" s="145"/>
    </row>
    <row r="250" spans="1:23" ht="15">
      <c r="A250" s="147">
        <v>244</v>
      </c>
      <c r="B250" s="148">
        <v>12219</v>
      </c>
      <c r="C250" s="148" t="s">
        <v>1743</v>
      </c>
      <c r="D250" s="245" t="s">
        <v>1744</v>
      </c>
      <c r="E250" s="148" t="s">
        <v>222</v>
      </c>
      <c r="G250" s="148" t="s">
        <v>1745</v>
      </c>
      <c r="H250" s="148" t="s">
        <v>89</v>
      </c>
      <c r="I250" s="148" t="s">
        <v>197</v>
      </c>
      <c r="J250" s="248">
        <v>37903</v>
      </c>
      <c r="K250" s="254" t="str">
        <f t="shared" si="4"/>
        <v>BANGKALAN, 37903</v>
      </c>
      <c r="L250" s="148" t="s">
        <v>1746</v>
      </c>
      <c r="M250" s="148" t="s">
        <v>66</v>
      </c>
      <c r="N250" s="150"/>
      <c r="O250" s="153"/>
      <c r="P250" s="154"/>
      <c r="Q250" s="154"/>
      <c r="R250" s="154"/>
      <c r="S250" s="154"/>
      <c r="T250" s="154"/>
      <c r="U250" s="154"/>
      <c r="V250" s="156"/>
      <c r="W250" s="145"/>
    </row>
    <row r="251" spans="1:23" ht="15">
      <c r="A251" s="147">
        <v>245</v>
      </c>
      <c r="B251" s="148">
        <v>12228</v>
      </c>
      <c r="C251" s="148" t="s">
        <v>1747</v>
      </c>
      <c r="D251" s="245" t="s">
        <v>1748</v>
      </c>
      <c r="E251" s="148" t="s">
        <v>222</v>
      </c>
      <c r="G251" s="148" t="s">
        <v>1749</v>
      </c>
      <c r="H251" s="148" t="s">
        <v>91</v>
      </c>
      <c r="I251" s="148" t="s">
        <v>1750</v>
      </c>
      <c r="J251" s="248">
        <v>38035</v>
      </c>
      <c r="K251" s="254" t="str">
        <f t="shared" si="4"/>
        <v>Jeddah, 38035</v>
      </c>
      <c r="L251" s="148" t="s">
        <v>1751</v>
      </c>
      <c r="M251" s="148" t="s">
        <v>66</v>
      </c>
      <c r="N251" s="150"/>
      <c r="O251" s="153"/>
      <c r="P251" s="154"/>
      <c r="Q251" s="154"/>
      <c r="R251" s="154"/>
      <c r="S251" s="154"/>
      <c r="T251" s="154"/>
      <c r="U251" s="154"/>
      <c r="V251" s="156"/>
      <c r="W251" s="145"/>
    </row>
    <row r="252" spans="1:23" ht="15">
      <c r="A252" s="147">
        <v>246</v>
      </c>
      <c r="B252" s="148">
        <v>12241</v>
      </c>
      <c r="C252" s="148" t="s">
        <v>1752</v>
      </c>
      <c r="D252" s="245" t="s">
        <v>1753</v>
      </c>
      <c r="E252" s="148" t="s">
        <v>222</v>
      </c>
      <c r="G252" s="148" t="s">
        <v>1754</v>
      </c>
      <c r="H252" s="148" t="s">
        <v>89</v>
      </c>
      <c r="I252" s="148" t="s">
        <v>197</v>
      </c>
      <c r="J252" s="248">
        <v>38025</v>
      </c>
      <c r="K252" s="254" t="str">
        <f t="shared" si="4"/>
        <v>BANGKALAN, 38025</v>
      </c>
      <c r="L252" s="148" t="s">
        <v>1755</v>
      </c>
      <c r="M252" s="148" t="s">
        <v>66</v>
      </c>
      <c r="N252" s="150"/>
      <c r="O252" s="153"/>
      <c r="P252" s="154"/>
      <c r="Q252" s="154"/>
      <c r="R252" s="154"/>
      <c r="S252" s="154"/>
      <c r="T252" s="154"/>
      <c r="U252" s="154"/>
      <c r="V252" s="156"/>
      <c r="W252" s="145"/>
    </row>
    <row r="253" spans="1:23" ht="15">
      <c r="A253" s="147">
        <v>247</v>
      </c>
      <c r="B253" s="148">
        <v>12256</v>
      </c>
      <c r="C253" s="148" t="s">
        <v>1756</v>
      </c>
      <c r="D253" s="245" t="s">
        <v>1757</v>
      </c>
      <c r="E253" s="148" t="s">
        <v>222</v>
      </c>
      <c r="G253" s="148" t="s">
        <v>1758</v>
      </c>
      <c r="H253" s="148" t="s">
        <v>91</v>
      </c>
      <c r="I253" s="148" t="s">
        <v>197</v>
      </c>
      <c r="J253" s="248">
        <v>38326</v>
      </c>
      <c r="K253" s="254" t="str">
        <f t="shared" si="4"/>
        <v>BANGKALAN, 38326</v>
      </c>
      <c r="L253" s="148" t="s">
        <v>1759</v>
      </c>
      <c r="M253" s="148" t="s">
        <v>66</v>
      </c>
      <c r="N253" s="150"/>
      <c r="O253" s="153"/>
      <c r="P253" s="154"/>
      <c r="Q253" s="154"/>
      <c r="R253" s="154"/>
      <c r="S253" s="154"/>
      <c r="T253" s="154"/>
      <c r="U253" s="154"/>
      <c r="V253" s="156"/>
      <c r="W253" s="145"/>
    </row>
    <row r="254" spans="1:23" ht="15">
      <c r="A254" s="147">
        <v>248</v>
      </c>
      <c r="B254" s="148">
        <v>12261</v>
      </c>
      <c r="C254" s="148" t="s">
        <v>1760</v>
      </c>
      <c r="D254" s="245" t="s">
        <v>1761</v>
      </c>
      <c r="E254" s="148" t="s">
        <v>222</v>
      </c>
      <c r="G254" s="148" t="s">
        <v>1762</v>
      </c>
      <c r="H254" s="148" t="s">
        <v>89</v>
      </c>
      <c r="I254" s="148" t="s">
        <v>3</v>
      </c>
      <c r="J254" s="248">
        <v>38035</v>
      </c>
      <c r="K254" s="254" t="str">
        <f t="shared" si="4"/>
        <v>SURABAYA, 38035</v>
      </c>
      <c r="L254" s="148" t="s">
        <v>1763</v>
      </c>
      <c r="M254" s="148" t="s">
        <v>66</v>
      </c>
      <c r="N254" s="150"/>
      <c r="O254" s="153"/>
      <c r="P254" s="154"/>
      <c r="Q254" s="154"/>
      <c r="R254" s="154"/>
      <c r="S254" s="154"/>
      <c r="T254" s="154"/>
      <c r="U254" s="154"/>
      <c r="V254" s="156"/>
      <c r="W254" s="145"/>
    </row>
    <row r="255" spans="1:23" ht="15">
      <c r="A255" s="147">
        <v>249</v>
      </c>
      <c r="B255" s="148">
        <v>12275</v>
      </c>
      <c r="C255" s="148" t="s">
        <v>1764</v>
      </c>
      <c r="D255" s="245" t="s">
        <v>1765</v>
      </c>
      <c r="E255" s="148" t="s">
        <v>222</v>
      </c>
      <c r="G255" s="148" t="s">
        <v>1766</v>
      </c>
      <c r="H255" s="148" t="s">
        <v>91</v>
      </c>
      <c r="I255" s="148" t="s">
        <v>90</v>
      </c>
      <c r="J255" s="248">
        <v>38086</v>
      </c>
      <c r="K255" s="254" t="str">
        <f t="shared" si="4"/>
        <v>Bangkalan, 38086</v>
      </c>
      <c r="L255" s="148" t="s">
        <v>1767</v>
      </c>
      <c r="M255" s="148" t="s">
        <v>66</v>
      </c>
      <c r="N255" s="150"/>
      <c r="O255" s="153"/>
      <c r="P255" s="154"/>
      <c r="Q255" s="154"/>
      <c r="R255" s="154"/>
      <c r="S255" s="154"/>
      <c r="T255" s="154"/>
      <c r="U255" s="154"/>
      <c r="V255" s="156"/>
      <c r="W255" s="145"/>
    </row>
    <row r="256" spans="1:23" ht="15">
      <c r="A256" s="147">
        <v>250</v>
      </c>
      <c r="B256" s="148">
        <v>12283</v>
      </c>
      <c r="C256" s="148" t="s">
        <v>1768</v>
      </c>
      <c r="D256" s="245" t="s">
        <v>1769</v>
      </c>
      <c r="E256" s="148" t="s">
        <v>222</v>
      </c>
      <c r="G256" s="148" t="s">
        <v>1770</v>
      </c>
      <c r="H256" s="148" t="s">
        <v>89</v>
      </c>
      <c r="I256" s="148" t="s">
        <v>197</v>
      </c>
      <c r="J256" s="248">
        <v>38057</v>
      </c>
      <c r="K256" s="254" t="str">
        <f t="shared" si="4"/>
        <v>BANGKALAN, 38057</v>
      </c>
      <c r="L256" s="148" t="s">
        <v>1771</v>
      </c>
      <c r="M256" s="148" t="s">
        <v>66</v>
      </c>
      <c r="N256" s="150"/>
      <c r="O256" s="153"/>
      <c r="P256" s="154"/>
      <c r="Q256" s="154"/>
      <c r="R256" s="154"/>
      <c r="S256" s="154"/>
      <c r="T256" s="154"/>
      <c r="U256" s="154"/>
      <c r="V256" s="156"/>
      <c r="W256" s="145"/>
    </row>
    <row r="257" spans="1:23" ht="15">
      <c r="A257" s="147">
        <v>251</v>
      </c>
      <c r="B257" s="148">
        <v>12295</v>
      </c>
      <c r="C257" s="148" t="s">
        <v>1772</v>
      </c>
      <c r="D257" s="245" t="s">
        <v>1773</v>
      </c>
      <c r="E257" s="148" t="s">
        <v>222</v>
      </c>
      <c r="G257" s="148" t="s">
        <v>1774</v>
      </c>
      <c r="H257" s="148" t="s">
        <v>89</v>
      </c>
      <c r="I257" s="148" t="s">
        <v>90</v>
      </c>
      <c r="J257" s="248">
        <v>38076</v>
      </c>
      <c r="K257" s="254" t="str">
        <f t="shared" si="4"/>
        <v>Bangkalan, 38076</v>
      </c>
      <c r="L257" s="148" t="s">
        <v>228</v>
      </c>
      <c r="M257" s="148" t="s">
        <v>66</v>
      </c>
      <c r="N257" s="150"/>
      <c r="O257" s="153"/>
      <c r="P257" s="154"/>
      <c r="Q257" s="154"/>
      <c r="R257" s="154"/>
      <c r="S257" s="154"/>
      <c r="T257" s="154"/>
      <c r="U257" s="154"/>
      <c r="V257" s="156"/>
      <c r="W257" s="145"/>
    </row>
    <row r="258" spans="1:23" ht="15">
      <c r="A258" s="147">
        <v>252</v>
      </c>
      <c r="B258" s="148">
        <v>12319</v>
      </c>
      <c r="C258" s="148" t="s">
        <v>1775</v>
      </c>
      <c r="D258" s="245" t="s">
        <v>1776</v>
      </c>
      <c r="E258" s="148" t="s">
        <v>222</v>
      </c>
      <c r="G258" s="148" t="s">
        <v>1777</v>
      </c>
      <c r="H258" s="148" t="s">
        <v>91</v>
      </c>
      <c r="I258" s="148" t="s">
        <v>90</v>
      </c>
      <c r="J258" s="248">
        <v>37719</v>
      </c>
      <c r="K258" s="254" t="str">
        <f t="shared" si="4"/>
        <v>Bangkalan, 37719</v>
      </c>
      <c r="L258" s="148" t="s">
        <v>1778</v>
      </c>
      <c r="M258" s="148" t="s">
        <v>66</v>
      </c>
      <c r="N258" s="150"/>
      <c r="O258" s="153"/>
      <c r="P258" s="154"/>
      <c r="Q258" s="154"/>
      <c r="R258" s="154"/>
      <c r="S258" s="154"/>
      <c r="T258" s="154"/>
      <c r="U258" s="154"/>
      <c r="V258" s="156"/>
      <c r="W258" s="145"/>
    </row>
    <row r="259" spans="1:23" ht="15">
      <c r="A259" s="147">
        <v>253</v>
      </c>
      <c r="B259" s="148">
        <v>12333</v>
      </c>
      <c r="C259" s="148" t="s">
        <v>1779</v>
      </c>
      <c r="D259" s="245" t="s">
        <v>1780</v>
      </c>
      <c r="E259" s="148" t="s">
        <v>222</v>
      </c>
      <c r="G259" s="148" t="s">
        <v>1781</v>
      </c>
      <c r="H259" s="148" t="s">
        <v>89</v>
      </c>
      <c r="I259" s="148" t="s">
        <v>90</v>
      </c>
      <c r="J259" s="248">
        <v>38107</v>
      </c>
      <c r="K259" s="254" t="str">
        <f t="shared" si="4"/>
        <v>Bangkalan, 38107</v>
      </c>
      <c r="L259" s="148" t="s">
        <v>1782</v>
      </c>
      <c r="M259" s="148" t="s">
        <v>66</v>
      </c>
      <c r="N259" s="150"/>
      <c r="O259" s="153"/>
      <c r="P259" s="154"/>
      <c r="Q259" s="154"/>
      <c r="R259" s="154"/>
      <c r="S259" s="154"/>
      <c r="T259" s="154"/>
      <c r="U259" s="154"/>
      <c r="V259" s="156"/>
      <c r="W259" s="145"/>
    </row>
    <row r="260" spans="1:23" ht="15">
      <c r="A260" s="147">
        <v>254</v>
      </c>
      <c r="B260" s="148">
        <v>12347</v>
      </c>
      <c r="C260" s="148" t="s">
        <v>1783</v>
      </c>
      <c r="D260" s="245" t="s">
        <v>1784</v>
      </c>
      <c r="E260" s="148" t="s">
        <v>222</v>
      </c>
      <c r="G260" s="148" t="s">
        <v>1785</v>
      </c>
      <c r="H260" s="148" t="s">
        <v>89</v>
      </c>
      <c r="I260" s="148" t="s">
        <v>90</v>
      </c>
      <c r="J260" s="248">
        <v>38015</v>
      </c>
      <c r="K260" s="254" t="str">
        <f t="shared" si="4"/>
        <v>Bangkalan, 38015</v>
      </c>
      <c r="L260" s="148" t="s">
        <v>1786</v>
      </c>
      <c r="M260" s="148" t="s">
        <v>66</v>
      </c>
      <c r="N260" s="150"/>
      <c r="O260" s="153"/>
      <c r="P260" s="155"/>
      <c r="Q260" s="155"/>
      <c r="R260" s="155"/>
      <c r="S260" s="155"/>
      <c r="T260" s="155"/>
      <c r="U260" s="155"/>
      <c r="V260" s="156"/>
      <c r="W260" s="145"/>
    </row>
    <row r="261" spans="1:23" ht="15">
      <c r="A261" s="147">
        <v>255</v>
      </c>
      <c r="B261" s="148">
        <v>12361</v>
      </c>
      <c r="C261" s="148" t="s">
        <v>1787</v>
      </c>
      <c r="D261" s="245" t="s">
        <v>1788</v>
      </c>
      <c r="E261" s="148" t="s">
        <v>222</v>
      </c>
      <c r="G261" s="148" t="s">
        <v>1789</v>
      </c>
      <c r="H261" s="148" t="s">
        <v>91</v>
      </c>
      <c r="I261" s="148" t="s">
        <v>90</v>
      </c>
      <c r="J261" s="248">
        <v>37934</v>
      </c>
      <c r="K261" s="254" t="str">
        <f t="shared" si="4"/>
        <v>Bangkalan, 37934</v>
      </c>
      <c r="L261" s="148" t="s">
        <v>1790</v>
      </c>
      <c r="M261" s="148" t="s">
        <v>66</v>
      </c>
      <c r="N261" s="150"/>
      <c r="O261" s="153"/>
      <c r="P261" s="154"/>
      <c r="Q261" s="154"/>
      <c r="R261" s="154"/>
      <c r="S261" s="154"/>
      <c r="T261" s="154"/>
      <c r="U261" s="154"/>
      <c r="V261" s="156"/>
      <c r="W261" s="145"/>
    </row>
    <row r="262" spans="1:23" ht="15">
      <c r="A262" s="147">
        <v>256</v>
      </c>
      <c r="B262" s="148">
        <v>12394</v>
      </c>
      <c r="C262" s="148" t="s">
        <v>1791</v>
      </c>
      <c r="D262" s="245" t="s">
        <v>1792</v>
      </c>
      <c r="E262" s="148" t="s">
        <v>222</v>
      </c>
      <c r="G262" s="148" t="s">
        <v>1793</v>
      </c>
      <c r="H262" s="148" t="s">
        <v>89</v>
      </c>
      <c r="I262" s="148" t="s">
        <v>90</v>
      </c>
      <c r="J262" s="248">
        <v>37725</v>
      </c>
      <c r="K262" s="254" t="str">
        <f t="shared" si="4"/>
        <v>Bangkalan, 37725</v>
      </c>
      <c r="L262" s="148" t="s">
        <v>1794</v>
      </c>
      <c r="M262" s="148" t="s">
        <v>66</v>
      </c>
      <c r="N262" s="150"/>
      <c r="O262" s="153"/>
      <c r="P262" s="154"/>
      <c r="Q262" s="154"/>
      <c r="R262" s="154"/>
      <c r="S262" s="154"/>
      <c r="T262" s="154"/>
      <c r="U262" s="154"/>
      <c r="V262" s="156"/>
      <c r="W262" s="145"/>
    </row>
    <row r="263" spans="1:23" ht="15">
      <c r="A263" s="244">
        <v>257</v>
      </c>
      <c r="B263" s="148">
        <v>12408</v>
      </c>
      <c r="C263" s="148" t="s">
        <v>1795</v>
      </c>
      <c r="D263" s="245" t="s">
        <v>1796</v>
      </c>
      <c r="E263" s="148" t="s">
        <v>222</v>
      </c>
      <c r="G263" s="148" t="s">
        <v>1797</v>
      </c>
      <c r="H263" s="148" t="s">
        <v>89</v>
      </c>
      <c r="I263" s="148" t="s">
        <v>90</v>
      </c>
      <c r="J263" s="248">
        <v>37756</v>
      </c>
      <c r="K263" s="254" t="str">
        <f t="shared" si="4"/>
        <v>Bangkalan, 37756</v>
      </c>
      <c r="L263" s="148" t="s">
        <v>1798</v>
      </c>
      <c r="M263" s="148" t="s">
        <v>66</v>
      </c>
    </row>
    <row r="264" spans="1:23" ht="15">
      <c r="A264" s="244">
        <v>258</v>
      </c>
      <c r="B264" s="148">
        <v>12410</v>
      </c>
      <c r="C264" s="148" t="s">
        <v>1799</v>
      </c>
      <c r="D264" s="245" t="s">
        <v>1800</v>
      </c>
      <c r="E264" s="148" t="s">
        <v>222</v>
      </c>
      <c r="G264" s="148" t="s">
        <v>1801</v>
      </c>
      <c r="H264" s="148" t="s">
        <v>91</v>
      </c>
      <c r="I264" s="148" t="s">
        <v>199</v>
      </c>
      <c r="J264" s="248">
        <v>37623</v>
      </c>
      <c r="K264" s="254" t="str">
        <f t="shared" si="4"/>
        <v>Jakarta, 37623</v>
      </c>
      <c r="L264" s="148" t="s">
        <v>1802</v>
      </c>
      <c r="M264" s="148" t="s">
        <v>66</v>
      </c>
    </row>
    <row r="265" spans="1:23" ht="15">
      <c r="A265" s="244">
        <v>259</v>
      </c>
      <c r="B265" s="148">
        <v>12422</v>
      </c>
      <c r="C265" s="148" t="s">
        <v>1803</v>
      </c>
      <c r="D265" s="245" t="s">
        <v>1804</v>
      </c>
      <c r="E265" s="148" t="s">
        <v>222</v>
      </c>
      <c r="G265" s="148" t="s">
        <v>1805</v>
      </c>
      <c r="H265" s="148" t="s">
        <v>89</v>
      </c>
      <c r="I265" s="148" t="s">
        <v>197</v>
      </c>
      <c r="J265" s="248">
        <v>38105</v>
      </c>
      <c r="K265" s="254" t="str">
        <f t="shared" ref="K265:K275" si="5">I265&amp;", "&amp;J265</f>
        <v>BANGKALAN, 38105</v>
      </c>
      <c r="L265" s="148" t="s">
        <v>1806</v>
      </c>
      <c r="M265" s="148" t="s">
        <v>66</v>
      </c>
    </row>
    <row r="266" spans="1:23" ht="15">
      <c r="A266" s="244">
        <v>260</v>
      </c>
      <c r="B266" s="148">
        <v>12432</v>
      </c>
      <c r="C266" s="148" t="s">
        <v>1807</v>
      </c>
      <c r="D266" s="245" t="s">
        <v>1808</v>
      </c>
      <c r="E266" s="148" t="s">
        <v>222</v>
      </c>
      <c r="G266" s="148" t="s">
        <v>1809</v>
      </c>
      <c r="H266" s="148" t="s">
        <v>89</v>
      </c>
      <c r="I266" s="148" t="s">
        <v>90</v>
      </c>
      <c r="J266" s="248">
        <v>37923</v>
      </c>
      <c r="K266" s="254" t="str">
        <f t="shared" si="5"/>
        <v>Bangkalan, 37923</v>
      </c>
      <c r="L266" s="148" t="s">
        <v>1810</v>
      </c>
      <c r="M266" s="148" t="s">
        <v>66</v>
      </c>
    </row>
    <row r="267" spans="1:23" ht="15">
      <c r="A267" s="244">
        <v>261</v>
      </c>
      <c r="B267" s="148">
        <v>12447</v>
      </c>
      <c r="C267" s="148" t="s">
        <v>1811</v>
      </c>
      <c r="D267" s="245" t="s">
        <v>1812</v>
      </c>
      <c r="E267" s="148" t="s">
        <v>222</v>
      </c>
      <c r="G267" s="148" t="s">
        <v>1813</v>
      </c>
      <c r="H267" s="148" t="s">
        <v>91</v>
      </c>
      <c r="I267" s="148" t="s">
        <v>197</v>
      </c>
      <c r="J267" s="248">
        <v>37897</v>
      </c>
      <c r="K267" s="254" t="str">
        <f t="shared" si="5"/>
        <v>BANGKALAN, 37897</v>
      </c>
      <c r="L267" s="148" t="s">
        <v>1814</v>
      </c>
      <c r="M267" s="148" t="s">
        <v>66</v>
      </c>
    </row>
    <row r="268" spans="1:23" ht="15">
      <c r="A268" s="244">
        <v>262</v>
      </c>
      <c r="B268" s="148">
        <v>12456</v>
      </c>
      <c r="C268" s="148" t="s">
        <v>1815</v>
      </c>
      <c r="D268" s="245" t="s">
        <v>1816</v>
      </c>
      <c r="E268" s="148" t="s">
        <v>222</v>
      </c>
      <c r="G268" s="148" t="s">
        <v>1817</v>
      </c>
      <c r="H268" s="148" t="s">
        <v>89</v>
      </c>
      <c r="I268" s="148" t="s">
        <v>90</v>
      </c>
      <c r="J268" s="248">
        <v>37966</v>
      </c>
      <c r="K268" s="254" t="str">
        <f t="shared" si="5"/>
        <v>Bangkalan, 37966</v>
      </c>
      <c r="L268" s="148" t="s">
        <v>1818</v>
      </c>
      <c r="M268" s="148" t="s">
        <v>66</v>
      </c>
    </row>
    <row r="269" spans="1:23" ht="15">
      <c r="A269" s="244">
        <v>263</v>
      </c>
      <c r="B269" s="148">
        <v>12465</v>
      </c>
      <c r="C269" s="148" t="s">
        <v>1819</v>
      </c>
      <c r="D269" s="245" t="s">
        <v>1820</v>
      </c>
      <c r="E269" s="148" t="s">
        <v>222</v>
      </c>
      <c r="G269" s="148" t="s">
        <v>1821</v>
      </c>
      <c r="H269" s="148" t="s">
        <v>91</v>
      </c>
      <c r="I269" s="148" t="s">
        <v>197</v>
      </c>
      <c r="J269" s="248">
        <v>37850</v>
      </c>
      <c r="K269" s="254" t="str">
        <f t="shared" si="5"/>
        <v>BANGKALAN, 37850</v>
      </c>
      <c r="L269" s="148" t="s">
        <v>1822</v>
      </c>
      <c r="M269" s="148" t="s">
        <v>66</v>
      </c>
    </row>
    <row r="270" spans="1:23" ht="15">
      <c r="A270" s="244">
        <v>264</v>
      </c>
      <c r="B270" s="148">
        <v>12479</v>
      </c>
      <c r="C270" s="148" t="s">
        <v>1823</v>
      </c>
      <c r="D270" s="245" t="s">
        <v>1824</v>
      </c>
      <c r="E270" s="148" t="s">
        <v>222</v>
      </c>
      <c r="G270" s="148" t="s">
        <v>1825</v>
      </c>
      <c r="H270" s="148" t="s">
        <v>91</v>
      </c>
      <c r="I270" s="148" t="s">
        <v>90</v>
      </c>
      <c r="J270" s="248">
        <v>37934</v>
      </c>
      <c r="K270" s="254" t="str">
        <f t="shared" si="5"/>
        <v>Bangkalan, 37934</v>
      </c>
      <c r="L270" s="148" t="s">
        <v>1826</v>
      </c>
      <c r="M270" s="148" t="s">
        <v>66</v>
      </c>
    </row>
    <row r="271" spans="1:23" ht="15">
      <c r="A271" s="244">
        <v>265</v>
      </c>
      <c r="B271" s="148">
        <v>12482</v>
      </c>
      <c r="C271" s="148" t="s">
        <v>1827</v>
      </c>
      <c r="D271" s="245" t="s">
        <v>1828</v>
      </c>
      <c r="E271" s="148" t="s">
        <v>222</v>
      </c>
      <c r="G271" s="148" t="s">
        <v>1829</v>
      </c>
      <c r="H271" s="148" t="s">
        <v>89</v>
      </c>
      <c r="I271" s="148" t="s">
        <v>90</v>
      </c>
      <c r="J271" s="248">
        <v>37751</v>
      </c>
      <c r="K271" s="254" t="str">
        <f t="shared" si="5"/>
        <v>Bangkalan, 37751</v>
      </c>
      <c r="L271" s="148" t="s">
        <v>1830</v>
      </c>
      <c r="M271" s="148" t="s">
        <v>66</v>
      </c>
    </row>
    <row r="272" spans="1:23" ht="15">
      <c r="A272" s="244">
        <v>266</v>
      </c>
      <c r="B272" s="148">
        <v>12516</v>
      </c>
      <c r="C272" s="148" t="s">
        <v>1831</v>
      </c>
      <c r="D272" s="245" t="s">
        <v>1832</v>
      </c>
      <c r="E272" s="148" t="s">
        <v>222</v>
      </c>
      <c r="G272" s="148" t="s">
        <v>1833</v>
      </c>
      <c r="H272" s="148" t="s">
        <v>89</v>
      </c>
      <c r="I272" s="148" t="s">
        <v>90</v>
      </c>
      <c r="J272" s="248">
        <v>38043</v>
      </c>
      <c r="K272" s="254" t="str">
        <f t="shared" si="5"/>
        <v>Bangkalan, 38043</v>
      </c>
      <c r="L272" s="148" t="s">
        <v>1834</v>
      </c>
      <c r="M272" s="148" t="s">
        <v>66</v>
      </c>
    </row>
    <row r="273" spans="1:13" ht="15">
      <c r="A273" s="244">
        <v>267</v>
      </c>
      <c r="B273" s="148">
        <v>12526</v>
      </c>
      <c r="C273" s="148" t="s">
        <v>1835</v>
      </c>
      <c r="D273" s="245" t="s">
        <v>1836</v>
      </c>
      <c r="E273" s="148" t="s">
        <v>222</v>
      </c>
      <c r="G273" s="148" t="s">
        <v>1837</v>
      </c>
      <c r="H273" s="148" t="s">
        <v>89</v>
      </c>
      <c r="I273" s="148" t="s">
        <v>90</v>
      </c>
      <c r="J273" s="248">
        <v>37680</v>
      </c>
      <c r="K273" s="254" t="str">
        <f t="shared" si="5"/>
        <v>Bangkalan, 37680</v>
      </c>
      <c r="L273" s="148" t="s">
        <v>1838</v>
      </c>
      <c r="M273" s="148" t="s">
        <v>66</v>
      </c>
    </row>
    <row r="274" spans="1:13" ht="15">
      <c r="A274" s="244">
        <v>268</v>
      </c>
      <c r="B274" s="148">
        <v>12537</v>
      </c>
      <c r="C274" s="148" t="s">
        <v>1839</v>
      </c>
      <c r="D274" s="245" t="s">
        <v>1840</v>
      </c>
      <c r="E274" s="148" t="s">
        <v>222</v>
      </c>
      <c r="G274" s="148" t="s">
        <v>1841</v>
      </c>
      <c r="H274" s="148" t="s">
        <v>91</v>
      </c>
      <c r="I274" s="148" t="s">
        <v>197</v>
      </c>
      <c r="J274" s="248">
        <v>38318</v>
      </c>
      <c r="K274" s="254" t="str">
        <f t="shared" si="5"/>
        <v>BANGKALAN, 38318</v>
      </c>
      <c r="L274" s="148" t="s">
        <v>1313</v>
      </c>
      <c r="M274" s="148" t="s">
        <v>66</v>
      </c>
    </row>
    <row r="275" spans="1:13" ht="15">
      <c r="A275" s="278">
        <v>269</v>
      </c>
      <c r="B275" s="148">
        <v>12542</v>
      </c>
      <c r="C275" s="148" t="s">
        <v>1842</v>
      </c>
      <c r="D275" s="245" t="s">
        <v>1843</v>
      </c>
      <c r="E275" s="148" t="s">
        <v>222</v>
      </c>
      <c r="G275" s="148" t="s">
        <v>1844</v>
      </c>
      <c r="H275" s="148" t="s">
        <v>89</v>
      </c>
      <c r="I275" s="148" t="s">
        <v>90</v>
      </c>
      <c r="J275" s="248">
        <v>37924</v>
      </c>
      <c r="K275" s="279" t="str">
        <f t="shared" si="5"/>
        <v>Bangkalan, 37924</v>
      </c>
      <c r="L275" s="148" t="s">
        <v>1845</v>
      </c>
      <c r="M275" s="148" t="s">
        <v>66</v>
      </c>
    </row>
    <row r="276" spans="1:13" s="1" customFormat="1" ht="15">
      <c r="A276" s="162"/>
      <c r="B276" s="271"/>
      <c r="C276" s="271"/>
      <c r="D276" s="272"/>
      <c r="E276" s="271"/>
      <c r="F276" s="271"/>
      <c r="G276" s="5"/>
      <c r="H276" s="271"/>
      <c r="I276" s="271"/>
      <c r="J276" s="280"/>
      <c r="K276" s="281"/>
      <c r="L276" s="271"/>
      <c r="M276" s="274"/>
    </row>
    <row r="277" spans="1:13" s="1" customFormat="1" ht="15">
      <c r="A277" s="162"/>
      <c r="B277" s="271"/>
      <c r="C277" s="271"/>
      <c r="D277" s="272"/>
      <c r="E277" s="271"/>
      <c r="F277" s="271"/>
      <c r="G277" s="5"/>
      <c r="H277" s="271"/>
      <c r="I277" s="271"/>
      <c r="J277" s="280"/>
      <c r="K277" s="281"/>
      <c r="L277" s="271"/>
      <c r="M277" s="274"/>
    </row>
    <row r="278" spans="1:13" s="1" customFormat="1" ht="15">
      <c r="A278" s="162"/>
      <c r="B278" s="271"/>
      <c r="C278" s="271"/>
      <c r="D278" s="272"/>
      <c r="E278" s="271"/>
      <c r="F278" s="271"/>
      <c r="G278" s="5"/>
      <c r="H278" s="271"/>
      <c r="I278" s="271"/>
      <c r="J278" s="280"/>
      <c r="K278" s="281"/>
      <c r="L278" s="271"/>
      <c r="M278" s="274"/>
    </row>
    <row r="279" spans="1:13" s="1" customFormat="1" ht="15">
      <c r="A279" s="162"/>
      <c r="B279" s="271"/>
      <c r="C279" s="271"/>
      <c r="D279" s="272"/>
      <c r="E279" s="271"/>
      <c r="F279" s="271"/>
      <c r="G279" s="5"/>
      <c r="H279" s="271"/>
      <c r="I279" s="271"/>
      <c r="J279" s="280"/>
      <c r="K279" s="281"/>
      <c r="L279" s="271"/>
      <c r="M279" s="274"/>
    </row>
    <row r="280" spans="1:13" s="1" customFormat="1" ht="15">
      <c r="A280" s="162"/>
      <c r="B280" s="271"/>
      <c r="C280" s="271"/>
      <c r="D280" s="272"/>
      <c r="E280" s="271"/>
      <c r="F280" s="271"/>
      <c r="G280" s="5"/>
      <c r="H280" s="271"/>
      <c r="I280" s="271"/>
      <c r="J280" s="280"/>
      <c r="K280" s="281"/>
      <c r="L280" s="271"/>
      <c r="M280" s="274"/>
    </row>
    <row r="281" spans="1:13" s="1" customFormat="1" ht="15">
      <c r="A281" s="162"/>
      <c r="B281" s="271"/>
      <c r="C281" s="271"/>
      <c r="D281" s="272"/>
      <c r="E281" s="271"/>
      <c r="F281" s="271"/>
      <c r="G281" s="5"/>
      <c r="H281" s="271"/>
      <c r="I281" s="271"/>
      <c r="J281" s="280"/>
      <c r="K281" s="281"/>
      <c r="L281" s="271"/>
      <c r="M281" s="274"/>
    </row>
    <row r="417" spans="6:6">
      <c r="F417" s="149"/>
    </row>
    <row r="418" spans="6:6">
      <c r="F418" s="149"/>
    </row>
  </sheetData>
  <sortState ref="A7:Z262">
    <sortCondition ref="E7:E262"/>
    <sortCondition ref="F7:F262"/>
  </sortState>
  <mergeCells count="11">
    <mergeCell ref="M5:M6"/>
    <mergeCell ref="A1:M1"/>
    <mergeCell ref="A5:B5"/>
    <mergeCell ref="C5:C6"/>
    <mergeCell ref="E5:F5"/>
    <mergeCell ref="G5:G6"/>
    <mergeCell ref="H5:H6"/>
    <mergeCell ref="I5:I6"/>
    <mergeCell ref="J5:J6"/>
    <mergeCell ref="K5:K6"/>
    <mergeCell ref="L5:L6"/>
  </mergeCells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419"/>
  <sheetViews>
    <sheetView topLeftCell="A5" zoomScale="85" zoomScaleNormal="85" workbookViewId="0">
      <pane xSplit="4" ySplit="3" topLeftCell="E271" activePane="bottomRight" state="frozen"/>
      <selection activeCell="A5" sqref="A5"/>
      <selection pane="topRight" activeCell="E5" sqref="E5"/>
      <selection pane="bottomLeft" activeCell="A8" sqref="A8"/>
      <selection pane="bottomRight" activeCell="V417" sqref="V417"/>
    </sheetView>
  </sheetViews>
  <sheetFormatPr defaultRowHeight="15.95" customHeight="1"/>
  <cols>
    <col min="1" max="1" width="3.85546875" style="61" customWidth="1"/>
    <col min="2" max="2" width="5.28515625" customWidth="1"/>
    <col min="3" max="3" width="7" customWidth="1"/>
    <col min="4" max="4" width="30.42578125" customWidth="1"/>
    <col min="5" max="20" width="6.7109375" customWidth="1"/>
  </cols>
  <sheetData>
    <row r="1" spans="1:22" s="48" customFormat="1" ht="15.95" customHeight="1">
      <c r="A1" s="47"/>
      <c r="B1" s="322" t="s">
        <v>96</v>
      </c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</row>
    <row r="2" spans="1:22" s="48" customFormat="1" ht="15.95" customHeight="1">
      <c r="A2" s="47"/>
      <c r="B2" s="322" t="s">
        <v>0</v>
      </c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</row>
    <row r="3" spans="1:22" s="48" customFormat="1" ht="15.95" customHeight="1">
      <c r="A3" s="47"/>
      <c r="D3" s="49" t="s">
        <v>93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</row>
    <row r="4" spans="1:22" s="48" customFormat="1" ht="15.95" customHeight="1">
      <c r="A4" s="47"/>
      <c r="B4" s="323" t="s">
        <v>18</v>
      </c>
      <c r="C4" s="323" t="s">
        <v>94</v>
      </c>
      <c r="D4" s="326" t="s">
        <v>6</v>
      </c>
      <c r="E4" s="329" t="s">
        <v>95</v>
      </c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1"/>
    </row>
    <row r="5" spans="1:22" s="48" customFormat="1" ht="15.95" customHeight="1">
      <c r="A5" s="47"/>
      <c r="B5" s="324"/>
      <c r="C5" s="324"/>
      <c r="D5" s="327"/>
      <c r="E5" s="329" t="s">
        <v>97</v>
      </c>
      <c r="F5" s="330"/>
      <c r="G5" s="330"/>
      <c r="H5" s="330"/>
      <c r="I5" s="330"/>
      <c r="J5" s="331"/>
      <c r="K5" s="329" t="s">
        <v>100</v>
      </c>
      <c r="L5" s="330"/>
      <c r="M5" s="330"/>
      <c r="N5" s="331"/>
      <c r="O5" s="329" t="s">
        <v>104</v>
      </c>
      <c r="P5" s="330"/>
      <c r="Q5" s="330"/>
      <c r="R5" s="330"/>
      <c r="S5" s="331"/>
      <c r="T5" s="332" t="s">
        <v>105</v>
      </c>
    </row>
    <row r="6" spans="1:22" s="48" customFormat="1" ht="80.099999999999994" customHeight="1" thickBot="1">
      <c r="A6" s="47"/>
      <c r="B6" s="325"/>
      <c r="C6" s="325"/>
      <c r="D6" s="328"/>
      <c r="E6" s="51" t="s">
        <v>98</v>
      </c>
      <c r="F6" s="73" t="s">
        <v>99</v>
      </c>
      <c r="G6" s="74" t="s">
        <v>19</v>
      </c>
      <c r="H6" s="74" t="s">
        <v>5</v>
      </c>
      <c r="I6" s="74" t="s">
        <v>38</v>
      </c>
      <c r="J6" s="74" t="s">
        <v>20</v>
      </c>
      <c r="K6" s="52" t="s">
        <v>14</v>
      </c>
      <c r="L6" s="52" t="s">
        <v>101</v>
      </c>
      <c r="M6" s="52" t="s">
        <v>102</v>
      </c>
      <c r="N6" s="52" t="s">
        <v>103</v>
      </c>
      <c r="O6" s="52" t="s">
        <v>5</v>
      </c>
      <c r="P6" s="52" t="s">
        <v>9</v>
      </c>
      <c r="Q6" s="52" t="s">
        <v>7</v>
      </c>
      <c r="R6" s="52" t="s">
        <v>8</v>
      </c>
      <c r="S6" s="76" t="s">
        <v>112</v>
      </c>
      <c r="T6" s="333"/>
      <c r="V6" s="53"/>
    </row>
    <row r="7" spans="1:22" s="58" customFormat="1" ht="15.95" customHeight="1" thickTop="1" thickBot="1">
      <c r="A7" s="54"/>
      <c r="B7" s="55">
        <v>1</v>
      </c>
      <c r="C7" s="55">
        <v>2</v>
      </c>
      <c r="D7" s="56">
        <v>3</v>
      </c>
      <c r="E7" s="57">
        <v>4</v>
      </c>
      <c r="F7" s="5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56">
        <v>12</v>
      </c>
      <c r="N7" s="56">
        <v>13</v>
      </c>
      <c r="O7" s="56">
        <v>14</v>
      </c>
      <c r="P7" s="56">
        <v>15</v>
      </c>
      <c r="Q7" s="56">
        <v>16</v>
      </c>
      <c r="R7" s="56">
        <v>17</v>
      </c>
      <c r="S7" s="56">
        <v>18</v>
      </c>
      <c r="T7" s="56">
        <v>19</v>
      </c>
    </row>
    <row r="8" spans="1:22" s="48" customFormat="1" ht="15.95" customHeight="1" thickTop="1" thickBot="1">
      <c r="A8" s="47">
        <v>1</v>
      </c>
      <c r="B8" s="59">
        <v>1</v>
      </c>
      <c r="C8" s="59">
        <f>PresensiMIPA!B7</f>
        <v>12123</v>
      </c>
      <c r="D8" s="60" t="str">
        <f>PresensiMIPA!G7</f>
        <v>ABDILBAR AINUR RIDLA</v>
      </c>
      <c r="E8">
        <v>74.5</v>
      </c>
      <c r="F8">
        <v>76.5</v>
      </c>
      <c r="G8">
        <v>76.5</v>
      </c>
      <c r="H8">
        <v>83.5</v>
      </c>
      <c r="I8">
        <v>78.5</v>
      </c>
      <c r="J8">
        <v>77.5</v>
      </c>
      <c r="K8">
        <v>88</v>
      </c>
      <c r="L8">
        <v>81</v>
      </c>
      <c r="M8">
        <v>83</v>
      </c>
      <c r="N8">
        <v>73</v>
      </c>
      <c r="O8">
        <v>80</v>
      </c>
      <c r="P8">
        <v>79.5</v>
      </c>
      <c r="Q8">
        <v>72.5</v>
      </c>
      <c r="R8">
        <v>79</v>
      </c>
      <c r="S8">
        <v>77.5</v>
      </c>
      <c r="T8" s="232">
        <f>AVERAGE(E8:S8)</f>
        <v>78.7</v>
      </c>
    </row>
    <row r="9" spans="1:22" ht="15.95" customHeight="1" thickTop="1" thickBot="1">
      <c r="A9" s="61">
        <v>2</v>
      </c>
      <c r="B9" s="62">
        <v>2</v>
      </c>
      <c r="C9" s="62">
        <f>PresensiMIPA!B8</f>
        <v>12146</v>
      </c>
      <c r="D9" s="63" t="str">
        <f>PresensiMIPA!G8</f>
        <v>AISYAH NUR FITRIYANTI</v>
      </c>
      <c r="E9">
        <v>75.5</v>
      </c>
      <c r="F9">
        <v>80</v>
      </c>
      <c r="G9">
        <v>81.5</v>
      </c>
      <c r="H9">
        <v>75.5</v>
      </c>
      <c r="I9">
        <v>80</v>
      </c>
      <c r="J9">
        <v>81.5</v>
      </c>
      <c r="K9">
        <v>89</v>
      </c>
      <c r="L9">
        <v>82.5</v>
      </c>
      <c r="M9">
        <v>85</v>
      </c>
      <c r="N9">
        <v>76.5</v>
      </c>
      <c r="O9">
        <v>77</v>
      </c>
      <c r="P9">
        <v>80</v>
      </c>
      <c r="Q9">
        <v>75</v>
      </c>
      <c r="R9">
        <v>79.5</v>
      </c>
      <c r="S9">
        <v>82.5</v>
      </c>
      <c r="T9" s="232">
        <f t="shared" ref="T9:T72" si="0">AVERAGE(E9:S9)</f>
        <v>80.066666666666663</v>
      </c>
    </row>
    <row r="10" spans="1:22" ht="15.95" customHeight="1" thickTop="1" thickBot="1">
      <c r="A10" s="47">
        <v>3</v>
      </c>
      <c r="B10" s="62">
        <v>3</v>
      </c>
      <c r="C10" s="62">
        <f>PresensiMIPA!B9</f>
        <v>12158</v>
      </c>
      <c r="D10" s="63" t="str">
        <f>PresensiMIPA!G9</f>
        <v>ALIF RIFALDI</v>
      </c>
      <c r="E10">
        <v>73.5</v>
      </c>
      <c r="F10">
        <v>76</v>
      </c>
      <c r="G10">
        <v>72.5</v>
      </c>
      <c r="H10">
        <v>75</v>
      </c>
      <c r="I10">
        <v>74</v>
      </c>
      <c r="J10">
        <v>76</v>
      </c>
      <c r="K10">
        <v>76.5</v>
      </c>
      <c r="L10">
        <v>81</v>
      </c>
      <c r="M10">
        <v>81.5</v>
      </c>
      <c r="N10">
        <v>73</v>
      </c>
      <c r="O10">
        <v>68</v>
      </c>
      <c r="P10">
        <v>69.5</v>
      </c>
      <c r="Q10">
        <v>71</v>
      </c>
      <c r="R10">
        <v>76</v>
      </c>
      <c r="S10">
        <v>71</v>
      </c>
      <c r="T10" s="232">
        <f t="shared" si="0"/>
        <v>74.3</v>
      </c>
    </row>
    <row r="11" spans="1:22" ht="15.95" customHeight="1" thickTop="1" thickBot="1">
      <c r="A11" s="61">
        <v>4</v>
      </c>
      <c r="B11" s="62">
        <v>4</v>
      </c>
      <c r="C11" s="62">
        <f>PresensiMIPA!B10</f>
        <v>12161</v>
      </c>
      <c r="D11" s="63" t="str">
        <f>PresensiMIPA!G10</f>
        <v>Allysa Dwi Permata Sari</v>
      </c>
      <c r="E11">
        <v>74.5</v>
      </c>
      <c r="F11">
        <v>83</v>
      </c>
      <c r="G11">
        <v>76</v>
      </c>
      <c r="H11">
        <v>76</v>
      </c>
      <c r="I11">
        <v>79</v>
      </c>
      <c r="J11">
        <v>77</v>
      </c>
      <c r="K11">
        <v>85.5</v>
      </c>
      <c r="L11">
        <v>82</v>
      </c>
      <c r="M11">
        <v>82.5</v>
      </c>
      <c r="N11">
        <v>83.5</v>
      </c>
      <c r="O11">
        <v>73</v>
      </c>
      <c r="P11">
        <v>79.5</v>
      </c>
      <c r="Q11">
        <v>76</v>
      </c>
      <c r="R11">
        <v>77.5</v>
      </c>
      <c r="S11">
        <v>76.5</v>
      </c>
      <c r="T11" s="232">
        <f t="shared" si="0"/>
        <v>78.766666666666666</v>
      </c>
    </row>
    <row r="12" spans="1:22" ht="15.95" customHeight="1" thickTop="1" thickBot="1">
      <c r="A12" s="47">
        <v>5</v>
      </c>
      <c r="B12" s="62">
        <v>5</v>
      </c>
      <c r="C12" s="62">
        <f>PresensiMIPA!B11</f>
        <v>12190</v>
      </c>
      <c r="D12" s="63" t="str">
        <f>PresensiMIPA!G11</f>
        <v>AZZA JUANA SYAFIRA DARMA</v>
      </c>
      <c r="E12">
        <v>75.5</v>
      </c>
      <c r="F12">
        <v>83</v>
      </c>
      <c r="G12">
        <v>80.5</v>
      </c>
      <c r="H12">
        <v>77</v>
      </c>
      <c r="I12">
        <v>80</v>
      </c>
      <c r="J12">
        <v>78</v>
      </c>
      <c r="K12">
        <v>91</v>
      </c>
      <c r="L12">
        <v>82.5</v>
      </c>
      <c r="M12">
        <v>85.5</v>
      </c>
      <c r="N12">
        <v>84</v>
      </c>
      <c r="O12">
        <v>78</v>
      </c>
      <c r="P12">
        <v>82.5</v>
      </c>
      <c r="Q12">
        <v>77.5</v>
      </c>
      <c r="R12">
        <v>81.5</v>
      </c>
      <c r="S12">
        <v>78</v>
      </c>
      <c r="T12" s="232">
        <f t="shared" si="0"/>
        <v>80.966666666666669</v>
      </c>
    </row>
    <row r="13" spans="1:22" ht="15.95" customHeight="1" thickTop="1" thickBot="1">
      <c r="A13" s="61">
        <v>6</v>
      </c>
      <c r="B13" s="62">
        <v>6</v>
      </c>
      <c r="C13" s="62">
        <f>PresensiMIPA!B12</f>
        <v>12191</v>
      </c>
      <c r="D13" s="63" t="str">
        <f>PresensiMIPA!G12</f>
        <v>BAGUS JAYADI</v>
      </c>
      <c r="E13">
        <v>73</v>
      </c>
      <c r="F13">
        <v>77</v>
      </c>
      <c r="G13">
        <v>73</v>
      </c>
      <c r="H13">
        <v>74.5</v>
      </c>
      <c r="I13">
        <v>79.5</v>
      </c>
      <c r="J13">
        <v>76.5</v>
      </c>
      <c r="K13">
        <v>80</v>
      </c>
      <c r="L13">
        <v>85</v>
      </c>
      <c r="M13">
        <v>83.5</v>
      </c>
      <c r="N13">
        <v>71</v>
      </c>
      <c r="O13">
        <v>70</v>
      </c>
      <c r="P13">
        <v>69.5</v>
      </c>
      <c r="Q13">
        <v>73</v>
      </c>
      <c r="R13">
        <v>79</v>
      </c>
      <c r="S13">
        <v>68</v>
      </c>
      <c r="T13" s="232">
        <f t="shared" si="0"/>
        <v>75.5</v>
      </c>
    </row>
    <row r="14" spans="1:22" ht="15.95" customHeight="1" thickTop="1" thickBot="1">
      <c r="A14" s="47">
        <v>7</v>
      </c>
      <c r="B14" s="62">
        <v>7</v>
      </c>
      <c r="C14" s="62">
        <f>PresensiMIPA!B13</f>
        <v>12193</v>
      </c>
      <c r="D14" s="63" t="str">
        <f>PresensiMIPA!G13</f>
        <v>BISMILLAH GHAZA JUNIAR</v>
      </c>
      <c r="E14">
        <v>81</v>
      </c>
      <c r="F14">
        <v>80.5</v>
      </c>
      <c r="G14">
        <v>77</v>
      </c>
      <c r="H14">
        <v>77</v>
      </c>
      <c r="I14">
        <v>89</v>
      </c>
      <c r="J14">
        <v>77</v>
      </c>
      <c r="K14">
        <v>85</v>
      </c>
      <c r="L14">
        <v>83.5</v>
      </c>
      <c r="M14">
        <v>85.5</v>
      </c>
      <c r="N14">
        <v>73.5</v>
      </c>
      <c r="O14">
        <v>72.5</v>
      </c>
      <c r="P14">
        <v>79</v>
      </c>
      <c r="Q14">
        <v>76.5</v>
      </c>
      <c r="R14">
        <v>78.5</v>
      </c>
      <c r="S14">
        <v>78</v>
      </c>
      <c r="T14" s="232">
        <f t="shared" si="0"/>
        <v>79.566666666666663</v>
      </c>
    </row>
    <row r="15" spans="1:22" ht="15.95" customHeight="1" thickTop="1" thickBot="1">
      <c r="A15" s="61">
        <v>8</v>
      </c>
      <c r="B15" s="62">
        <v>8</v>
      </c>
      <c r="C15" s="62">
        <f>PresensiMIPA!B14</f>
        <v>12221</v>
      </c>
      <c r="D15" s="63" t="str">
        <f>PresensiMIPA!G14</f>
        <v>ELISA REFIANI</v>
      </c>
      <c r="E15">
        <v>80.5</v>
      </c>
      <c r="F15">
        <v>77</v>
      </c>
      <c r="G15">
        <v>77.5</v>
      </c>
      <c r="H15">
        <v>76</v>
      </c>
      <c r="I15">
        <v>83</v>
      </c>
      <c r="J15">
        <v>77.5</v>
      </c>
      <c r="K15">
        <v>87</v>
      </c>
      <c r="L15">
        <v>81</v>
      </c>
      <c r="M15">
        <v>83.5</v>
      </c>
      <c r="N15">
        <v>74</v>
      </c>
      <c r="O15">
        <v>73.5</v>
      </c>
      <c r="P15">
        <v>78.5</v>
      </c>
      <c r="Q15">
        <v>77</v>
      </c>
      <c r="R15">
        <v>79</v>
      </c>
      <c r="S15">
        <v>77.5</v>
      </c>
      <c r="T15" s="232">
        <f t="shared" si="0"/>
        <v>78.833333333333329</v>
      </c>
    </row>
    <row r="16" spans="1:22" ht="15.95" customHeight="1" thickTop="1" thickBot="1">
      <c r="A16" s="47">
        <v>9</v>
      </c>
      <c r="B16" s="62">
        <v>9</v>
      </c>
      <c r="C16" s="62">
        <f>PresensiMIPA!B15</f>
        <v>12236</v>
      </c>
      <c r="D16" s="63" t="str">
        <f>PresensiMIPA!G15</f>
        <v>Farhanus Saidy</v>
      </c>
      <c r="E16">
        <v>77</v>
      </c>
      <c r="F16">
        <v>73.5</v>
      </c>
      <c r="G16">
        <v>74.5</v>
      </c>
      <c r="H16">
        <v>76</v>
      </c>
      <c r="I16">
        <v>78.5</v>
      </c>
      <c r="J16">
        <v>76</v>
      </c>
      <c r="K16">
        <v>86.5</v>
      </c>
      <c r="L16">
        <v>84</v>
      </c>
      <c r="M16">
        <v>82</v>
      </c>
      <c r="N16">
        <v>74.5</v>
      </c>
      <c r="O16">
        <v>72.5</v>
      </c>
      <c r="P16">
        <v>72</v>
      </c>
      <c r="Q16">
        <v>72</v>
      </c>
      <c r="R16">
        <v>77</v>
      </c>
      <c r="S16">
        <v>74.5</v>
      </c>
      <c r="T16" s="232">
        <f t="shared" si="0"/>
        <v>76.7</v>
      </c>
    </row>
    <row r="17" spans="1:20" ht="15.95" customHeight="1" thickTop="1" thickBot="1">
      <c r="A17" s="61">
        <v>10</v>
      </c>
      <c r="B17" s="62">
        <v>10</v>
      </c>
      <c r="C17" s="62">
        <f>PresensiMIPA!B16</f>
        <v>12244</v>
      </c>
      <c r="D17" s="63" t="str">
        <f>PresensiMIPA!G16</f>
        <v>FIBRIYANTI ANJALI</v>
      </c>
      <c r="E17">
        <v>79.5</v>
      </c>
      <c r="F17">
        <v>78</v>
      </c>
      <c r="G17">
        <v>77.5</v>
      </c>
      <c r="H17">
        <v>76.5</v>
      </c>
      <c r="I17">
        <v>78.5</v>
      </c>
      <c r="J17">
        <v>79.5</v>
      </c>
      <c r="K17">
        <v>89</v>
      </c>
      <c r="L17">
        <v>82</v>
      </c>
      <c r="M17">
        <v>84.5</v>
      </c>
      <c r="N17">
        <v>77.5</v>
      </c>
      <c r="O17">
        <v>72.5</v>
      </c>
      <c r="P17">
        <v>79</v>
      </c>
      <c r="Q17">
        <v>75</v>
      </c>
      <c r="R17">
        <v>78</v>
      </c>
      <c r="S17">
        <v>79.5</v>
      </c>
      <c r="T17" s="232">
        <f t="shared" si="0"/>
        <v>79.099999999999994</v>
      </c>
    </row>
    <row r="18" spans="1:20" ht="15.95" customHeight="1" thickTop="1" thickBot="1">
      <c r="A18" s="47">
        <v>11</v>
      </c>
      <c r="B18" s="62">
        <v>11</v>
      </c>
      <c r="C18" s="62">
        <f>PresensiMIPA!B17</f>
        <v>12245</v>
      </c>
      <c r="D18" s="63" t="str">
        <f>PresensiMIPA!G17</f>
        <v>Fickry Hardiansyah</v>
      </c>
      <c r="E18">
        <v>74</v>
      </c>
      <c r="F18">
        <v>75.5</v>
      </c>
      <c r="G18">
        <v>72.5</v>
      </c>
      <c r="H18">
        <v>77</v>
      </c>
      <c r="I18">
        <v>75</v>
      </c>
      <c r="J18">
        <v>76</v>
      </c>
      <c r="K18">
        <v>84.5</v>
      </c>
      <c r="L18">
        <v>82.5</v>
      </c>
      <c r="M18">
        <v>82</v>
      </c>
      <c r="N18">
        <v>74.5</v>
      </c>
      <c r="O18">
        <v>71.5</v>
      </c>
      <c r="P18">
        <v>74</v>
      </c>
      <c r="Q18">
        <v>71</v>
      </c>
      <c r="R18">
        <v>78.5</v>
      </c>
      <c r="S18">
        <v>76.5</v>
      </c>
      <c r="T18" s="232">
        <f t="shared" si="0"/>
        <v>76.333333333333329</v>
      </c>
    </row>
    <row r="19" spans="1:20" ht="15.95" customHeight="1" thickTop="1" thickBot="1">
      <c r="A19" s="61">
        <v>12</v>
      </c>
      <c r="B19" s="62">
        <v>12</v>
      </c>
      <c r="C19" s="62">
        <f>PresensiMIPA!B18</f>
        <v>12263</v>
      </c>
      <c r="D19" s="63" t="str">
        <f>PresensiMIPA!G18</f>
        <v>HARYANTO</v>
      </c>
      <c r="E19">
        <v>73.5</v>
      </c>
      <c r="F19">
        <v>74.5</v>
      </c>
      <c r="G19">
        <v>72.5</v>
      </c>
      <c r="H19">
        <v>75</v>
      </c>
      <c r="I19">
        <v>74</v>
      </c>
      <c r="J19">
        <v>76</v>
      </c>
      <c r="K19">
        <v>84</v>
      </c>
      <c r="L19">
        <v>82</v>
      </c>
      <c r="M19">
        <v>83</v>
      </c>
      <c r="N19">
        <v>72.5</v>
      </c>
      <c r="O19">
        <v>68</v>
      </c>
      <c r="P19">
        <v>68</v>
      </c>
      <c r="Q19">
        <v>71</v>
      </c>
      <c r="R19">
        <v>77</v>
      </c>
      <c r="S19">
        <v>78.5</v>
      </c>
      <c r="T19" s="232">
        <f t="shared" si="0"/>
        <v>75.3</v>
      </c>
    </row>
    <row r="20" spans="1:20" ht="15.95" customHeight="1" thickTop="1" thickBot="1">
      <c r="A20" s="47">
        <v>13</v>
      </c>
      <c r="B20" s="62">
        <v>13</v>
      </c>
      <c r="C20" s="62">
        <f>PresensiMIPA!B19</f>
        <v>12264</v>
      </c>
      <c r="D20" s="63" t="str">
        <f>PresensiMIPA!G19</f>
        <v>Hasanah</v>
      </c>
      <c r="E20">
        <v>73.5</v>
      </c>
      <c r="F20">
        <v>78</v>
      </c>
      <c r="G20">
        <v>77.5</v>
      </c>
      <c r="H20">
        <v>75</v>
      </c>
      <c r="I20">
        <v>81</v>
      </c>
      <c r="J20">
        <v>78</v>
      </c>
      <c r="K20">
        <v>88</v>
      </c>
      <c r="L20">
        <v>82</v>
      </c>
      <c r="M20">
        <v>84</v>
      </c>
      <c r="N20">
        <v>75.5</v>
      </c>
      <c r="O20">
        <v>73.5</v>
      </c>
      <c r="P20">
        <v>77.5</v>
      </c>
      <c r="Q20">
        <v>76</v>
      </c>
      <c r="R20">
        <v>77</v>
      </c>
      <c r="S20">
        <v>77.5</v>
      </c>
      <c r="T20" s="232">
        <f t="shared" si="0"/>
        <v>78.266666666666666</v>
      </c>
    </row>
    <row r="21" spans="1:20" ht="15.95" customHeight="1" thickTop="1" thickBot="1">
      <c r="A21" s="61">
        <v>14</v>
      </c>
      <c r="B21" s="62">
        <v>14</v>
      </c>
      <c r="C21" s="62">
        <f>PresensiMIPA!B20</f>
        <v>12278</v>
      </c>
      <c r="D21" s="63" t="str">
        <f>PresensiMIPA!G20</f>
        <v>Imam Fausi</v>
      </c>
      <c r="E21">
        <v>78</v>
      </c>
      <c r="F21">
        <v>74.5</v>
      </c>
      <c r="G21">
        <v>75.5</v>
      </c>
      <c r="H21">
        <v>75.5</v>
      </c>
      <c r="I21">
        <v>78.5</v>
      </c>
      <c r="J21">
        <v>75</v>
      </c>
      <c r="K21">
        <v>86.5</v>
      </c>
      <c r="L21">
        <v>83.5</v>
      </c>
      <c r="M21">
        <v>83.5</v>
      </c>
      <c r="N21">
        <v>73.5</v>
      </c>
      <c r="O21">
        <v>68</v>
      </c>
      <c r="P21">
        <v>78</v>
      </c>
      <c r="Q21">
        <v>71.5</v>
      </c>
      <c r="R21">
        <v>76.5</v>
      </c>
      <c r="S21">
        <v>77</v>
      </c>
      <c r="T21" s="232">
        <f t="shared" si="0"/>
        <v>77</v>
      </c>
    </row>
    <row r="22" spans="1:20" ht="15.95" customHeight="1" thickTop="1" thickBot="1">
      <c r="A22" s="47">
        <v>15</v>
      </c>
      <c r="B22" s="62">
        <v>15</v>
      </c>
      <c r="C22" s="62">
        <f>PresensiMIPA!B21</f>
        <v>12284</v>
      </c>
      <c r="D22" s="63" t="str">
        <f>PresensiMIPA!G21</f>
        <v>INTAN SUCI RAMADHANI PURNAMA KUNCORO</v>
      </c>
      <c r="E22">
        <v>80</v>
      </c>
      <c r="F22">
        <v>81</v>
      </c>
      <c r="G22">
        <v>82.5</v>
      </c>
      <c r="H22">
        <v>83.5</v>
      </c>
      <c r="I22">
        <v>90</v>
      </c>
      <c r="J22">
        <v>84.5</v>
      </c>
      <c r="K22">
        <v>89</v>
      </c>
      <c r="L22">
        <v>81.5</v>
      </c>
      <c r="M22">
        <v>85</v>
      </c>
      <c r="N22">
        <v>83</v>
      </c>
      <c r="O22">
        <v>80</v>
      </c>
      <c r="P22">
        <v>83</v>
      </c>
      <c r="Q22">
        <v>75</v>
      </c>
      <c r="R22">
        <v>79.5</v>
      </c>
      <c r="S22">
        <v>83.5</v>
      </c>
      <c r="T22" s="232">
        <f t="shared" si="0"/>
        <v>82.733333333333334</v>
      </c>
    </row>
    <row r="23" spans="1:20" ht="15.95" customHeight="1" thickTop="1" thickBot="1">
      <c r="A23" s="61">
        <v>16</v>
      </c>
      <c r="B23" s="62">
        <v>16</v>
      </c>
      <c r="C23" s="62">
        <f>PresensiMIPA!B22</f>
        <v>12297</v>
      </c>
      <c r="D23" s="63" t="str">
        <f>PresensiMIPA!G22</f>
        <v>JUNIAR MEGA PUTRI</v>
      </c>
      <c r="E23">
        <v>74</v>
      </c>
      <c r="F23">
        <v>76</v>
      </c>
      <c r="G23">
        <v>76</v>
      </c>
      <c r="H23">
        <v>75</v>
      </c>
      <c r="I23">
        <v>85</v>
      </c>
      <c r="J23">
        <v>80.5</v>
      </c>
      <c r="K23">
        <v>84</v>
      </c>
      <c r="L23">
        <v>82</v>
      </c>
      <c r="M23">
        <v>84.5</v>
      </c>
      <c r="N23">
        <v>76.5</v>
      </c>
      <c r="O23">
        <v>72.5</v>
      </c>
      <c r="P23">
        <v>76</v>
      </c>
      <c r="Q23">
        <v>73.5</v>
      </c>
      <c r="R23">
        <v>77.5</v>
      </c>
      <c r="S23">
        <v>76</v>
      </c>
      <c r="T23" s="232">
        <f t="shared" si="0"/>
        <v>77.933333333333337</v>
      </c>
    </row>
    <row r="24" spans="1:20" ht="15.95" customHeight="1" thickTop="1" thickBot="1">
      <c r="A24" s="47">
        <v>17</v>
      </c>
      <c r="B24" s="62">
        <v>17</v>
      </c>
      <c r="C24" s="62">
        <f>PresensiMIPA!B23</f>
        <v>12309</v>
      </c>
      <c r="D24" s="63" t="str">
        <f>PresensiMIPA!G23</f>
        <v>LAILY QORIATUL FAJRIH</v>
      </c>
      <c r="E24">
        <v>82</v>
      </c>
      <c r="F24">
        <v>78</v>
      </c>
      <c r="G24">
        <v>82</v>
      </c>
      <c r="H24">
        <v>80</v>
      </c>
      <c r="I24">
        <v>88</v>
      </c>
      <c r="J24">
        <v>80</v>
      </c>
      <c r="K24">
        <v>90</v>
      </c>
      <c r="L24">
        <v>81</v>
      </c>
      <c r="M24">
        <v>84.5</v>
      </c>
      <c r="N24">
        <v>82.5</v>
      </c>
      <c r="O24">
        <v>81</v>
      </c>
      <c r="P24">
        <v>79</v>
      </c>
      <c r="Q24">
        <v>74.5</v>
      </c>
      <c r="R24">
        <v>79</v>
      </c>
      <c r="S24">
        <v>79.5</v>
      </c>
      <c r="T24" s="232">
        <f t="shared" si="0"/>
        <v>81.400000000000006</v>
      </c>
    </row>
    <row r="25" spans="1:20" ht="15.95" customHeight="1" thickTop="1" thickBot="1">
      <c r="A25" s="61">
        <v>18</v>
      </c>
      <c r="B25" s="62">
        <v>18</v>
      </c>
      <c r="C25" s="62">
        <f>PresensiMIPA!B24</f>
        <v>12315</v>
      </c>
      <c r="D25" s="63" t="str">
        <f>PresensiMIPA!G24</f>
        <v>Lukman Hakim</v>
      </c>
      <c r="E25">
        <v>74</v>
      </c>
      <c r="F25">
        <v>75</v>
      </c>
      <c r="G25">
        <v>67</v>
      </c>
      <c r="H25">
        <v>74</v>
      </c>
      <c r="I25">
        <v>78.5</v>
      </c>
      <c r="J25">
        <v>76</v>
      </c>
      <c r="K25">
        <v>82</v>
      </c>
      <c r="L25">
        <v>81.5</v>
      </c>
      <c r="M25">
        <v>82.5</v>
      </c>
      <c r="N25">
        <v>71</v>
      </c>
      <c r="O25">
        <v>67.5</v>
      </c>
      <c r="P25">
        <v>68.5</v>
      </c>
      <c r="Q25">
        <v>71</v>
      </c>
      <c r="R25">
        <v>78</v>
      </c>
      <c r="S25">
        <v>68</v>
      </c>
      <c r="T25" s="232">
        <f t="shared" si="0"/>
        <v>74.3</v>
      </c>
    </row>
    <row r="26" spans="1:20" ht="15.95" customHeight="1" thickTop="1" thickBot="1">
      <c r="A26" s="47">
        <v>19</v>
      </c>
      <c r="B26" s="62">
        <v>19</v>
      </c>
      <c r="C26" s="62">
        <f>PresensiMIPA!B25</f>
        <v>12350</v>
      </c>
      <c r="D26" s="63" t="str">
        <f>PresensiMIPA!G25</f>
        <v>MOCHAMMAD RIZKI FAJRI</v>
      </c>
      <c r="E26">
        <v>80</v>
      </c>
      <c r="F26">
        <v>80</v>
      </c>
      <c r="G26">
        <v>80.5</v>
      </c>
      <c r="H26">
        <v>82.5</v>
      </c>
      <c r="I26">
        <v>85</v>
      </c>
      <c r="J26">
        <v>83.5</v>
      </c>
      <c r="K26">
        <v>88</v>
      </c>
      <c r="L26">
        <v>83</v>
      </c>
      <c r="M26">
        <v>85.5</v>
      </c>
      <c r="N26">
        <v>82.5</v>
      </c>
      <c r="O26">
        <v>84</v>
      </c>
      <c r="P26">
        <v>78</v>
      </c>
      <c r="Q26">
        <v>77</v>
      </c>
      <c r="R26">
        <v>82.5</v>
      </c>
      <c r="S26">
        <v>85</v>
      </c>
      <c r="T26" s="232">
        <f t="shared" si="0"/>
        <v>82.466666666666669</v>
      </c>
    </row>
    <row r="27" spans="1:20" ht="15.95" customHeight="1" thickTop="1" thickBot="1">
      <c r="A27" s="61">
        <v>20</v>
      </c>
      <c r="B27" s="62">
        <v>20</v>
      </c>
      <c r="C27" s="62">
        <f>PresensiMIPA!B26</f>
        <v>12376</v>
      </c>
      <c r="D27" s="63" t="str">
        <f>PresensiMIPA!G26</f>
        <v>Muhammad Ghufron Maula</v>
      </c>
      <c r="E27">
        <v>75</v>
      </c>
      <c r="F27">
        <v>75.5</v>
      </c>
      <c r="G27">
        <v>75.5</v>
      </c>
      <c r="H27">
        <v>75.5</v>
      </c>
      <c r="I27">
        <v>83</v>
      </c>
      <c r="J27">
        <v>78.5</v>
      </c>
      <c r="K27">
        <v>81</v>
      </c>
      <c r="L27">
        <v>81.5</v>
      </c>
      <c r="M27">
        <v>83</v>
      </c>
      <c r="N27">
        <v>74.5</v>
      </c>
      <c r="O27">
        <v>72.5</v>
      </c>
      <c r="P27">
        <v>78</v>
      </c>
      <c r="Q27">
        <v>75</v>
      </c>
      <c r="R27">
        <v>78</v>
      </c>
      <c r="S27">
        <v>77</v>
      </c>
      <c r="T27" s="232">
        <f t="shared" si="0"/>
        <v>77.566666666666663</v>
      </c>
    </row>
    <row r="28" spans="1:20" ht="15.95" customHeight="1" thickTop="1" thickBot="1">
      <c r="A28" s="47">
        <v>21</v>
      </c>
      <c r="B28" s="62">
        <v>21</v>
      </c>
      <c r="C28" s="62">
        <f>PresensiMIPA!B27</f>
        <v>12378</v>
      </c>
      <c r="D28" s="63" t="str">
        <f>PresensiMIPA!G27</f>
        <v>Muhammad Mufti Alfarotzi</v>
      </c>
      <c r="E28">
        <v>77.5</v>
      </c>
      <c r="F28">
        <v>74</v>
      </c>
      <c r="G28">
        <v>71.5</v>
      </c>
      <c r="H28">
        <v>77</v>
      </c>
      <c r="I28">
        <v>71</v>
      </c>
      <c r="J28">
        <v>78</v>
      </c>
      <c r="K28">
        <v>89</v>
      </c>
      <c r="L28">
        <v>81.5</v>
      </c>
      <c r="M28">
        <v>81.5</v>
      </c>
      <c r="N28">
        <v>72</v>
      </c>
      <c r="O28">
        <v>70</v>
      </c>
      <c r="P28">
        <v>74</v>
      </c>
      <c r="Q28">
        <v>73</v>
      </c>
      <c r="R28">
        <v>77</v>
      </c>
      <c r="S28">
        <v>75</v>
      </c>
      <c r="T28" s="232">
        <f t="shared" si="0"/>
        <v>76.13333333333334</v>
      </c>
    </row>
    <row r="29" spans="1:20" ht="15.95" customHeight="1" thickTop="1" thickBot="1">
      <c r="A29" s="61">
        <v>22</v>
      </c>
      <c r="B29" s="62">
        <v>22</v>
      </c>
      <c r="C29" s="62">
        <f>PresensiMIPA!B28</f>
        <v>12397</v>
      </c>
      <c r="D29" s="63" t="str">
        <f>PresensiMIPA!G28</f>
        <v>NADHIRA FATIHA AMBAMI</v>
      </c>
      <c r="E29">
        <v>77.5</v>
      </c>
      <c r="F29">
        <v>78.5</v>
      </c>
      <c r="G29">
        <v>80</v>
      </c>
      <c r="H29">
        <v>76</v>
      </c>
      <c r="I29">
        <v>81</v>
      </c>
      <c r="J29">
        <v>78</v>
      </c>
      <c r="K29">
        <v>84</v>
      </c>
      <c r="L29">
        <v>81.5</v>
      </c>
      <c r="M29">
        <v>84</v>
      </c>
      <c r="N29">
        <v>76</v>
      </c>
      <c r="O29">
        <v>73</v>
      </c>
      <c r="P29">
        <v>79.5</v>
      </c>
      <c r="Q29">
        <v>75.5</v>
      </c>
      <c r="R29">
        <v>78.5</v>
      </c>
      <c r="S29">
        <v>79</v>
      </c>
      <c r="T29" s="232">
        <f t="shared" si="0"/>
        <v>78.8</v>
      </c>
    </row>
    <row r="30" spans="1:20" ht="15.95" customHeight="1" thickTop="1" thickBot="1">
      <c r="A30" s="47">
        <v>23</v>
      </c>
      <c r="B30" s="62">
        <v>23</v>
      </c>
      <c r="C30" s="62">
        <f>PresensiMIPA!B29</f>
        <v>12411</v>
      </c>
      <c r="D30" s="63" t="str">
        <f>PresensiMIPA!G29</f>
        <v>Nurhandayany</v>
      </c>
      <c r="E30">
        <v>81</v>
      </c>
      <c r="F30">
        <v>81</v>
      </c>
      <c r="G30">
        <v>80.5</v>
      </c>
      <c r="H30">
        <v>79.5</v>
      </c>
      <c r="I30">
        <v>76</v>
      </c>
      <c r="J30">
        <v>77.5</v>
      </c>
      <c r="K30">
        <v>90</v>
      </c>
      <c r="L30">
        <v>81</v>
      </c>
      <c r="M30">
        <v>85</v>
      </c>
      <c r="N30">
        <v>81</v>
      </c>
      <c r="O30">
        <v>78</v>
      </c>
      <c r="P30">
        <v>80</v>
      </c>
      <c r="Q30">
        <v>76</v>
      </c>
      <c r="R30">
        <v>79.5</v>
      </c>
      <c r="S30">
        <v>78</v>
      </c>
      <c r="T30" s="232">
        <f t="shared" si="0"/>
        <v>80.266666666666666</v>
      </c>
    </row>
    <row r="31" spans="1:20" ht="15.95" customHeight="1" thickTop="1" thickBot="1">
      <c r="A31" s="61">
        <v>24</v>
      </c>
      <c r="B31" s="62">
        <v>24</v>
      </c>
      <c r="C31" s="62">
        <f>PresensiMIPA!B30</f>
        <v>12423</v>
      </c>
      <c r="D31" s="63" t="str">
        <f>PresensiMIPA!G30</f>
        <v>PINGKAN AL PUNDANI</v>
      </c>
      <c r="E31">
        <v>78</v>
      </c>
      <c r="F31">
        <v>80</v>
      </c>
      <c r="G31">
        <v>82</v>
      </c>
      <c r="H31">
        <v>75.5</v>
      </c>
      <c r="I31">
        <v>75</v>
      </c>
      <c r="J31">
        <v>78.5</v>
      </c>
      <c r="K31">
        <v>91</v>
      </c>
      <c r="L31">
        <v>82.5</v>
      </c>
      <c r="M31">
        <v>85</v>
      </c>
      <c r="N31">
        <v>78</v>
      </c>
      <c r="O31">
        <v>76</v>
      </c>
      <c r="P31">
        <v>80.5</v>
      </c>
      <c r="Q31">
        <v>74.5</v>
      </c>
      <c r="R31">
        <v>77</v>
      </c>
      <c r="S31">
        <v>77</v>
      </c>
      <c r="T31" s="232">
        <f t="shared" si="0"/>
        <v>79.36666666666666</v>
      </c>
    </row>
    <row r="32" spans="1:20" ht="15.95" customHeight="1" thickTop="1" thickBot="1">
      <c r="A32" s="47">
        <v>25</v>
      </c>
      <c r="B32" s="62">
        <v>25</v>
      </c>
      <c r="C32" s="62">
        <f>PresensiMIPA!B31</f>
        <v>12433</v>
      </c>
      <c r="D32" s="63" t="str">
        <f>PresensiMIPA!G31</f>
        <v>QOTHRY ELNADA</v>
      </c>
      <c r="E32">
        <v>78</v>
      </c>
      <c r="F32">
        <v>77.5</v>
      </c>
      <c r="G32">
        <v>77</v>
      </c>
      <c r="H32">
        <v>76</v>
      </c>
      <c r="I32">
        <v>70</v>
      </c>
      <c r="J32">
        <v>77.5</v>
      </c>
      <c r="K32">
        <v>82.5</v>
      </c>
      <c r="L32">
        <v>81.5</v>
      </c>
      <c r="M32">
        <v>84.5</v>
      </c>
      <c r="N32">
        <v>77</v>
      </c>
      <c r="O32">
        <v>73.5</v>
      </c>
      <c r="P32">
        <v>78.5</v>
      </c>
      <c r="Q32">
        <v>75.5</v>
      </c>
      <c r="R32">
        <v>77.5</v>
      </c>
      <c r="S32">
        <v>77</v>
      </c>
      <c r="T32" s="232">
        <f t="shared" si="0"/>
        <v>77.566666666666663</v>
      </c>
    </row>
    <row r="33" spans="1:20" ht="15.95" customHeight="1" thickTop="1" thickBot="1">
      <c r="A33" s="61">
        <v>26</v>
      </c>
      <c r="B33" s="62">
        <v>26</v>
      </c>
      <c r="C33" s="62">
        <f>PresensiMIPA!B32</f>
        <v>12451</v>
      </c>
      <c r="D33" s="63" t="str">
        <f>PresensiMIPA!G32</f>
        <v>Rari Rizky Dwi Alfarizy</v>
      </c>
      <c r="E33">
        <v>78</v>
      </c>
      <c r="F33">
        <v>77.5</v>
      </c>
      <c r="G33">
        <v>76.5</v>
      </c>
      <c r="H33">
        <v>80</v>
      </c>
      <c r="I33">
        <v>79</v>
      </c>
      <c r="J33">
        <v>79.5</v>
      </c>
      <c r="K33">
        <v>85</v>
      </c>
      <c r="L33">
        <v>80.5</v>
      </c>
      <c r="M33">
        <v>85</v>
      </c>
      <c r="N33">
        <v>79</v>
      </c>
      <c r="O33">
        <v>74.5</v>
      </c>
      <c r="P33">
        <v>77.5</v>
      </c>
      <c r="Q33">
        <v>75.5</v>
      </c>
      <c r="R33">
        <v>78</v>
      </c>
      <c r="S33">
        <v>79</v>
      </c>
      <c r="T33" s="232">
        <f t="shared" si="0"/>
        <v>78.966666666666669</v>
      </c>
    </row>
    <row r="34" spans="1:20" ht="15.95" customHeight="1" thickTop="1" thickBot="1">
      <c r="A34" s="47">
        <v>27</v>
      </c>
      <c r="B34" s="62">
        <v>27</v>
      </c>
      <c r="C34" s="62">
        <f>PresensiMIPA!B33</f>
        <v>12457</v>
      </c>
      <c r="D34" s="63" t="str">
        <f>PresensiMIPA!G33</f>
        <v>RESA UMMAMI</v>
      </c>
      <c r="E34">
        <v>79</v>
      </c>
      <c r="F34">
        <v>79</v>
      </c>
      <c r="G34">
        <v>80</v>
      </c>
      <c r="H34">
        <v>80.5</v>
      </c>
      <c r="I34">
        <v>81</v>
      </c>
      <c r="J34">
        <v>79</v>
      </c>
      <c r="K34">
        <v>86</v>
      </c>
      <c r="L34">
        <v>81</v>
      </c>
      <c r="M34">
        <v>85</v>
      </c>
      <c r="N34">
        <v>82</v>
      </c>
      <c r="O34">
        <v>73</v>
      </c>
      <c r="P34">
        <v>79.5</v>
      </c>
      <c r="Q34">
        <v>76.5</v>
      </c>
      <c r="R34">
        <v>78.5</v>
      </c>
      <c r="S34">
        <v>78.5</v>
      </c>
      <c r="T34" s="232">
        <f t="shared" si="0"/>
        <v>79.900000000000006</v>
      </c>
    </row>
    <row r="35" spans="1:20" ht="15.95" customHeight="1" thickTop="1" thickBot="1">
      <c r="A35" s="61">
        <v>28</v>
      </c>
      <c r="B35" s="62">
        <v>28</v>
      </c>
      <c r="C35" s="62">
        <f>PresensiMIPA!B34</f>
        <v>12466</v>
      </c>
      <c r="D35" s="63" t="str">
        <f>PresensiMIPA!G34</f>
        <v>RIFKY RISHALDY ALFARESI</v>
      </c>
      <c r="E35">
        <v>75.5</v>
      </c>
      <c r="F35">
        <v>76</v>
      </c>
      <c r="G35">
        <v>66.5</v>
      </c>
      <c r="H35">
        <v>78</v>
      </c>
      <c r="I35">
        <v>80</v>
      </c>
      <c r="J35">
        <v>76.5</v>
      </c>
      <c r="K35">
        <v>83</v>
      </c>
      <c r="L35">
        <v>83.5</v>
      </c>
      <c r="M35">
        <v>82.5</v>
      </c>
      <c r="N35">
        <v>77</v>
      </c>
      <c r="O35">
        <v>68</v>
      </c>
      <c r="P35">
        <v>68.5</v>
      </c>
      <c r="Q35">
        <v>70.5</v>
      </c>
      <c r="R35">
        <v>78</v>
      </c>
      <c r="S35">
        <v>76.5</v>
      </c>
      <c r="T35" s="232">
        <f t="shared" si="0"/>
        <v>76</v>
      </c>
    </row>
    <row r="36" spans="1:20" ht="15.95" customHeight="1" thickTop="1" thickBot="1">
      <c r="A36" s="47">
        <v>29</v>
      </c>
      <c r="B36" s="62">
        <v>29</v>
      </c>
      <c r="C36" s="62">
        <f>PresensiMIPA!B35</f>
        <v>12480</v>
      </c>
      <c r="D36" s="63" t="str">
        <f>PresensiMIPA!G35</f>
        <v>SABRINA REISMA IZZATUN NISAA'</v>
      </c>
      <c r="E36">
        <v>81.5</v>
      </c>
      <c r="F36">
        <v>80.5</v>
      </c>
      <c r="G36">
        <v>78</v>
      </c>
      <c r="H36">
        <v>80.5</v>
      </c>
      <c r="I36">
        <v>84.5</v>
      </c>
      <c r="J36">
        <v>79</v>
      </c>
      <c r="K36">
        <v>86</v>
      </c>
      <c r="L36">
        <v>82.5</v>
      </c>
      <c r="M36">
        <v>83.5</v>
      </c>
      <c r="N36">
        <v>77.5</v>
      </c>
      <c r="O36">
        <v>73</v>
      </c>
      <c r="P36">
        <v>80</v>
      </c>
      <c r="Q36">
        <v>77.5</v>
      </c>
      <c r="R36">
        <v>78</v>
      </c>
      <c r="S36">
        <v>80.5</v>
      </c>
      <c r="T36" s="232">
        <f t="shared" si="0"/>
        <v>80.166666666666671</v>
      </c>
    </row>
    <row r="37" spans="1:20" ht="15.95" customHeight="1" thickTop="1" thickBot="1">
      <c r="A37" s="61">
        <v>30</v>
      </c>
      <c r="B37" s="62">
        <v>30</v>
      </c>
      <c r="C37" s="62">
        <f>PresensiMIPA!B36</f>
        <v>12486</v>
      </c>
      <c r="D37" s="63" t="str">
        <f>PresensiMIPA!G36</f>
        <v>SATRIO FATURULLAH PRATAMA PUTRA</v>
      </c>
      <c r="E37">
        <v>79</v>
      </c>
      <c r="F37">
        <v>81</v>
      </c>
      <c r="G37">
        <v>76</v>
      </c>
      <c r="H37">
        <v>78.5</v>
      </c>
      <c r="I37">
        <v>78.5</v>
      </c>
      <c r="J37">
        <v>79</v>
      </c>
      <c r="K37">
        <v>84</v>
      </c>
      <c r="L37">
        <v>82</v>
      </c>
      <c r="M37">
        <v>84.5</v>
      </c>
      <c r="N37">
        <v>77.5</v>
      </c>
      <c r="O37">
        <v>72.5</v>
      </c>
      <c r="P37">
        <v>77</v>
      </c>
      <c r="Q37">
        <v>77.5</v>
      </c>
      <c r="R37">
        <v>79.5</v>
      </c>
      <c r="S37">
        <v>77.5</v>
      </c>
      <c r="T37" s="232">
        <f t="shared" si="0"/>
        <v>78.933333333333337</v>
      </c>
    </row>
    <row r="38" spans="1:20" ht="15.95" customHeight="1" thickTop="1" thickBot="1">
      <c r="A38" s="47">
        <v>31</v>
      </c>
      <c r="B38" s="62">
        <v>31</v>
      </c>
      <c r="C38" s="62">
        <f>PresensiMIPA!B37</f>
        <v>12497</v>
      </c>
      <c r="D38" s="63" t="str">
        <f>PresensiMIPA!G37</f>
        <v>SITI NAFISAH</v>
      </c>
      <c r="E38">
        <v>81</v>
      </c>
      <c r="F38">
        <v>76.5</v>
      </c>
      <c r="G38">
        <v>77</v>
      </c>
      <c r="H38">
        <v>76</v>
      </c>
      <c r="I38">
        <v>84</v>
      </c>
      <c r="J38">
        <v>77.5</v>
      </c>
      <c r="K38">
        <v>85.5</v>
      </c>
      <c r="L38">
        <v>81.5</v>
      </c>
      <c r="M38">
        <v>84.5</v>
      </c>
      <c r="N38">
        <v>77.5</v>
      </c>
      <c r="O38">
        <v>74.5</v>
      </c>
      <c r="P38">
        <v>79.5</v>
      </c>
      <c r="Q38">
        <v>77.5</v>
      </c>
      <c r="R38">
        <v>81</v>
      </c>
      <c r="S38">
        <v>77</v>
      </c>
      <c r="T38" s="232">
        <f t="shared" si="0"/>
        <v>79.36666666666666</v>
      </c>
    </row>
    <row r="39" spans="1:20" ht="15.95" customHeight="1" thickTop="1" thickBot="1">
      <c r="A39" s="61">
        <v>32</v>
      </c>
      <c r="B39" s="62">
        <v>32</v>
      </c>
      <c r="C39" s="62">
        <f>PresensiMIPA!B38</f>
        <v>12521</v>
      </c>
      <c r="D39" s="63" t="str">
        <f>PresensiMIPA!G38</f>
        <v>ULIN NIKMAH</v>
      </c>
      <c r="E39">
        <v>81</v>
      </c>
      <c r="F39">
        <v>76</v>
      </c>
      <c r="G39">
        <v>74.5</v>
      </c>
      <c r="H39">
        <v>76</v>
      </c>
      <c r="I39">
        <v>77</v>
      </c>
      <c r="J39">
        <v>77</v>
      </c>
      <c r="K39">
        <v>87</v>
      </c>
      <c r="L39">
        <v>81.5</v>
      </c>
      <c r="M39">
        <v>83.5</v>
      </c>
      <c r="N39">
        <v>75.5</v>
      </c>
      <c r="O39">
        <v>73.5</v>
      </c>
      <c r="P39">
        <v>78.5</v>
      </c>
      <c r="Q39">
        <v>75.5</v>
      </c>
      <c r="R39">
        <v>78.5</v>
      </c>
      <c r="S39">
        <v>77.5</v>
      </c>
      <c r="T39" s="232">
        <f t="shared" si="0"/>
        <v>78.166666666666671</v>
      </c>
    </row>
    <row r="40" spans="1:20" ht="15.95" customHeight="1" thickTop="1" thickBot="1">
      <c r="A40" s="47">
        <v>33</v>
      </c>
      <c r="B40" s="62">
        <v>33</v>
      </c>
      <c r="C40" s="62">
        <f>PresensiMIPA!B39</f>
        <v>12527</v>
      </c>
      <c r="D40" s="63" t="str">
        <f>PresensiMIPA!G39</f>
        <v>VEREN NUR AFIDA</v>
      </c>
      <c r="E40">
        <v>81.5</v>
      </c>
      <c r="F40">
        <v>76</v>
      </c>
      <c r="G40">
        <v>76</v>
      </c>
      <c r="H40">
        <v>75.5</v>
      </c>
      <c r="I40">
        <v>79.5</v>
      </c>
      <c r="J40">
        <v>77</v>
      </c>
      <c r="K40">
        <v>88</v>
      </c>
      <c r="L40">
        <v>81</v>
      </c>
      <c r="M40">
        <v>84.5</v>
      </c>
      <c r="N40">
        <v>76.5</v>
      </c>
      <c r="O40">
        <v>73</v>
      </c>
      <c r="P40">
        <v>79</v>
      </c>
      <c r="Q40">
        <v>78</v>
      </c>
      <c r="R40">
        <v>77.5</v>
      </c>
      <c r="S40">
        <v>77.5</v>
      </c>
      <c r="T40" s="232">
        <f t="shared" si="0"/>
        <v>78.7</v>
      </c>
    </row>
    <row r="41" spans="1:20" ht="15.95" customHeight="1" thickTop="1" thickBot="1">
      <c r="A41" s="61">
        <v>34</v>
      </c>
      <c r="B41" s="62">
        <v>34</v>
      </c>
      <c r="C41" s="62">
        <f>PresensiMIPA!B40</f>
        <v>12125</v>
      </c>
      <c r="D41" s="63" t="str">
        <f>PresensiMIPA!G40</f>
        <v>ABDUL MALIK</v>
      </c>
      <c r="E41">
        <v>74</v>
      </c>
      <c r="F41">
        <v>80</v>
      </c>
      <c r="G41">
        <v>76</v>
      </c>
      <c r="H41">
        <v>81</v>
      </c>
      <c r="I41">
        <v>84</v>
      </c>
      <c r="J41">
        <v>75</v>
      </c>
      <c r="K41">
        <v>87</v>
      </c>
      <c r="L41">
        <v>83</v>
      </c>
      <c r="M41">
        <v>84</v>
      </c>
      <c r="N41">
        <v>75.5</v>
      </c>
      <c r="O41">
        <v>72</v>
      </c>
      <c r="P41">
        <v>76</v>
      </c>
      <c r="Q41">
        <v>72</v>
      </c>
      <c r="R41">
        <v>75</v>
      </c>
      <c r="S41">
        <v>77.5</v>
      </c>
      <c r="T41" s="232">
        <f t="shared" si="0"/>
        <v>78.13333333333334</v>
      </c>
    </row>
    <row r="42" spans="1:20" ht="15.95" customHeight="1" thickTop="1" thickBot="1">
      <c r="A42" s="47">
        <v>35</v>
      </c>
      <c r="B42" s="62">
        <v>35</v>
      </c>
      <c r="C42" s="62">
        <f>PresensiMIPA!B41</f>
        <v>12139</v>
      </c>
      <c r="D42" s="63" t="str">
        <f>PresensiMIPA!G41</f>
        <v>AHMAD DZAKY REIHAN</v>
      </c>
      <c r="E42">
        <v>74.5</v>
      </c>
      <c r="F42">
        <v>74.5</v>
      </c>
      <c r="G42">
        <v>74.5</v>
      </c>
      <c r="H42">
        <v>76.5</v>
      </c>
      <c r="I42">
        <v>78.5</v>
      </c>
      <c r="J42">
        <v>75</v>
      </c>
      <c r="K42">
        <v>87</v>
      </c>
      <c r="L42">
        <v>82.5</v>
      </c>
      <c r="M42">
        <v>81.5</v>
      </c>
      <c r="N42">
        <v>73.5</v>
      </c>
      <c r="O42">
        <v>70</v>
      </c>
      <c r="P42">
        <v>74</v>
      </c>
      <c r="Q42">
        <v>70</v>
      </c>
      <c r="R42">
        <v>73.5</v>
      </c>
      <c r="S42">
        <v>75</v>
      </c>
      <c r="T42" s="232">
        <f t="shared" si="0"/>
        <v>76.033333333333331</v>
      </c>
    </row>
    <row r="43" spans="1:20" ht="15.95" customHeight="1" thickTop="1" thickBot="1">
      <c r="A43" s="61">
        <v>36</v>
      </c>
      <c r="B43" s="62">
        <v>36</v>
      </c>
      <c r="C43" s="62">
        <f>PresensiMIPA!B42</f>
        <v>12147</v>
      </c>
      <c r="D43" s="63" t="str">
        <f>PresensiMIPA!G42</f>
        <v>AISYAH RYSA</v>
      </c>
      <c r="E43">
        <v>80</v>
      </c>
      <c r="F43">
        <v>75.5</v>
      </c>
      <c r="G43">
        <v>76</v>
      </c>
      <c r="H43">
        <v>82.5</v>
      </c>
      <c r="I43">
        <v>88.5</v>
      </c>
      <c r="J43">
        <v>77</v>
      </c>
      <c r="K43">
        <v>85</v>
      </c>
      <c r="L43">
        <v>80.5</v>
      </c>
      <c r="M43">
        <v>83</v>
      </c>
      <c r="N43">
        <v>79.5</v>
      </c>
      <c r="O43">
        <v>72.5</v>
      </c>
      <c r="P43">
        <v>78.5</v>
      </c>
      <c r="Q43">
        <v>74</v>
      </c>
      <c r="R43">
        <v>75.5</v>
      </c>
      <c r="S43">
        <v>76</v>
      </c>
      <c r="T43" s="232">
        <f t="shared" si="0"/>
        <v>78.933333333333337</v>
      </c>
    </row>
    <row r="44" spans="1:20" ht="15.95" customHeight="1" thickTop="1" thickBot="1">
      <c r="A44" s="47">
        <v>37</v>
      </c>
      <c r="B44" s="62">
        <v>37</v>
      </c>
      <c r="C44" s="62">
        <f>PresensiMIPA!B43</f>
        <v>12162</v>
      </c>
      <c r="D44" s="63" t="str">
        <f>PresensiMIPA!G43</f>
        <v>ALUFIANA LAISA</v>
      </c>
      <c r="E44">
        <v>75</v>
      </c>
      <c r="F44">
        <v>76</v>
      </c>
      <c r="G44">
        <v>74</v>
      </c>
      <c r="H44">
        <v>78</v>
      </c>
      <c r="I44">
        <v>78.5</v>
      </c>
      <c r="J44">
        <v>77</v>
      </c>
      <c r="K44">
        <v>87</v>
      </c>
      <c r="L44">
        <v>81</v>
      </c>
      <c r="M44">
        <v>82.5</v>
      </c>
      <c r="N44">
        <v>73</v>
      </c>
      <c r="O44">
        <v>71.5</v>
      </c>
      <c r="P44">
        <v>76</v>
      </c>
      <c r="Q44">
        <v>72</v>
      </c>
      <c r="R44">
        <v>80</v>
      </c>
      <c r="S44">
        <v>77.5</v>
      </c>
      <c r="T44" s="232">
        <f t="shared" si="0"/>
        <v>77.266666666666666</v>
      </c>
    </row>
    <row r="45" spans="1:20" ht="15.95" customHeight="1" thickTop="1" thickBot="1">
      <c r="A45" s="61">
        <v>38</v>
      </c>
      <c r="B45" s="62">
        <v>38</v>
      </c>
      <c r="C45" s="62">
        <f>PresensiMIPA!B44</f>
        <v>12176</v>
      </c>
      <c r="D45" s="63" t="str">
        <f>PresensiMIPA!G44</f>
        <v>Anik Alfiana</v>
      </c>
      <c r="E45">
        <v>78</v>
      </c>
      <c r="F45">
        <v>77.5</v>
      </c>
      <c r="G45">
        <v>76.5</v>
      </c>
      <c r="H45">
        <v>76</v>
      </c>
      <c r="I45">
        <v>75</v>
      </c>
      <c r="J45">
        <v>76.5</v>
      </c>
      <c r="K45">
        <v>89</v>
      </c>
      <c r="L45">
        <v>82.5</v>
      </c>
      <c r="M45">
        <v>84.5</v>
      </c>
      <c r="N45">
        <v>76</v>
      </c>
      <c r="O45">
        <v>73</v>
      </c>
      <c r="P45">
        <v>76</v>
      </c>
      <c r="Q45">
        <v>71</v>
      </c>
      <c r="R45">
        <v>77.5</v>
      </c>
      <c r="S45">
        <v>76</v>
      </c>
      <c r="T45" s="232">
        <f t="shared" si="0"/>
        <v>77.666666666666671</v>
      </c>
    </row>
    <row r="46" spans="1:20" ht="15.95" customHeight="1" thickTop="1" thickBot="1">
      <c r="A46" s="47">
        <v>39</v>
      </c>
      <c r="B46" s="62">
        <v>39</v>
      </c>
      <c r="C46" s="62">
        <f>PresensiMIPA!B45</f>
        <v>12183</v>
      </c>
      <c r="D46" s="63" t="str">
        <f>PresensiMIPA!G45</f>
        <v>ARISTA MAULIDA ROZIANA PUTRI</v>
      </c>
      <c r="E46">
        <v>78.5</v>
      </c>
      <c r="F46">
        <v>82.5</v>
      </c>
      <c r="G46">
        <v>76.5</v>
      </c>
      <c r="H46">
        <v>81.5</v>
      </c>
      <c r="I46">
        <v>80</v>
      </c>
      <c r="J46">
        <v>76.5</v>
      </c>
      <c r="K46">
        <v>89</v>
      </c>
      <c r="L46">
        <v>83.5</v>
      </c>
      <c r="M46">
        <v>84.5</v>
      </c>
      <c r="N46">
        <v>72.5</v>
      </c>
      <c r="O46">
        <v>80</v>
      </c>
      <c r="P46">
        <v>77</v>
      </c>
      <c r="Q46">
        <v>75</v>
      </c>
      <c r="R46">
        <v>76.5</v>
      </c>
      <c r="S46">
        <v>76.5</v>
      </c>
      <c r="T46" s="232">
        <f t="shared" si="0"/>
        <v>79.333333333333329</v>
      </c>
    </row>
    <row r="47" spans="1:20" ht="15.95" customHeight="1" thickTop="1" thickBot="1">
      <c r="A47" s="61">
        <v>40</v>
      </c>
      <c r="B47" s="62">
        <v>40</v>
      </c>
      <c r="C47" s="62">
        <f>PresensiMIPA!B46</f>
        <v>12192</v>
      </c>
      <c r="D47" s="63" t="str">
        <f>PresensiMIPA!G46</f>
        <v>BINTANG FESTIVANI</v>
      </c>
      <c r="E47">
        <v>80.5</v>
      </c>
      <c r="F47">
        <v>76.5</v>
      </c>
      <c r="G47">
        <v>78.5</v>
      </c>
      <c r="H47">
        <v>76.5</v>
      </c>
      <c r="I47">
        <v>85</v>
      </c>
      <c r="J47">
        <v>77.5</v>
      </c>
      <c r="K47">
        <v>85</v>
      </c>
      <c r="L47">
        <v>84</v>
      </c>
      <c r="M47">
        <v>85</v>
      </c>
      <c r="N47">
        <v>73</v>
      </c>
      <c r="O47">
        <v>77.5</v>
      </c>
      <c r="P47">
        <v>81</v>
      </c>
      <c r="Q47">
        <v>74</v>
      </c>
      <c r="R47">
        <v>79.5</v>
      </c>
      <c r="S47">
        <v>78.5</v>
      </c>
      <c r="T47" s="232">
        <f t="shared" si="0"/>
        <v>79.466666666666669</v>
      </c>
    </row>
    <row r="48" spans="1:20" ht="15.95" customHeight="1" thickTop="1" thickBot="1">
      <c r="A48" s="47">
        <v>41</v>
      </c>
      <c r="B48" s="62">
        <v>41</v>
      </c>
      <c r="C48" s="62">
        <f>PresensiMIPA!B47</f>
        <v>12206</v>
      </c>
      <c r="D48" s="63" t="str">
        <f>PresensiMIPA!G47</f>
        <v>Dharmawan Wildan Arifin</v>
      </c>
      <c r="E48">
        <v>73</v>
      </c>
      <c r="F48">
        <v>76.5</v>
      </c>
      <c r="G48">
        <v>73.5</v>
      </c>
      <c r="H48">
        <v>75</v>
      </c>
      <c r="I48">
        <v>76</v>
      </c>
      <c r="J48">
        <v>74.5</v>
      </c>
      <c r="K48">
        <v>84</v>
      </c>
      <c r="L48">
        <v>82.5</v>
      </c>
      <c r="M48">
        <v>83.5</v>
      </c>
      <c r="N48">
        <v>72</v>
      </c>
      <c r="O48">
        <v>68</v>
      </c>
      <c r="P48">
        <v>74</v>
      </c>
      <c r="Q48">
        <v>71</v>
      </c>
      <c r="R48">
        <v>74.5</v>
      </c>
      <c r="S48">
        <v>73.5</v>
      </c>
      <c r="T48" s="232">
        <f t="shared" si="0"/>
        <v>75.433333333333337</v>
      </c>
    </row>
    <row r="49" spans="1:20" ht="15.95" customHeight="1" thickTop="1" thickBot="1">
      <c r="A49" s="61">
        <v>42</v>
      </c>
      <c r="B49" s="62">
        <v>42</v>
      </c>
      <c r="C49" s="62">
        <f>PresensiMIPA!B48</f>
        <v>12211</v>
      </c>
      <c r="D49" s="63" t="str">
        <f>PresensiMIPA!G48</f>
        <v>DILA SURYANI AGUSTIN</v>
      </c>
      <c r="E49">
        <v>81</v>
      </c>
      <c r="F49">
        <v>78.5</v>
      </c>
      <c r="G49">
        <v>82</v>
      </c>
      <c r="H49">
        <v>79.5</v>
      </c>
      <c r="I49">
        <v>83.5</v>
      </c>
      <c r="J49">
        <v>77</v>
      </c>
      <c r="K49">
        <v>86</v>
      </c>
      <c r="L49">
        <v>82.5</v>
      </c>
      <c r="M49">
        <v>83.5</v>
      </c>
      <c r="N49">
        <v>78</v>
      </c>
      <c r="O49">
        <v>81</v>
      </c>
      <c r="P49">
        <v>75.5</v>
      </c>
      <c r="Q49">
        <v>70</v>
      </c>
      <c r="R49">
        <v>79</v>
      </c>
      <c r="S49">
        <v>75.5</v>
      </c>
      <c r="T49" s="232">
        <f t="shared" si="0"/>
        <v>79.5</v>
      </c>
    </row>
    <row r="50" spans="1:20" ht="15.95" customHeight="1" thickTop="1" thickBot="1">
      <c r="A50" s="47">
        <v>43</v>
      </c>
      <c r="B50" s="62">
        <v>43</v>
      </c>
      <c r="C50" s="62">
        <f>PresensiMIPA!B49</f>
        <v>12222</v>
      </c>
      <c r="D50" s="63" t="str">
        <f>PresensiMIPA!G49</f>
        <v>Emy Marianti</v>
      </c>
      <c r="E50">
        <v>80.5</v>
      </c>
      <c r="F50">
        <v>78</v>
      </c>
      <c r="G50">
        <v>78.5</v>
      </c>
      <c r="H50">
        <v>77.5</v>
      </c>
      <c r="I50">
        <v>84</v>
      </c>
      <c r="J50">
        <v>78</v>
      </c>
      <c r="K50">
        <v>90</v>
      </c>
      <c r="L50">
        <v>82</v>
      </c>
      <c r="M50">
        <v>85</v>
      </c>
      <c r="N50">
        <v>81</v>
      </c>
      <c r="O50">
        <v>73.5</v>
      </c>
      <c r="P50">
        <v>79.5</v>
      </c>
      <c r="Q50">
        <v>72</v>
      </c>
      <c r="R50">
        <v>76</v>
      </c>
      <c r="S50">
        <v>76.5</v>
      </c>
      <c r="T50" s="232">
        <f t="shared" si="0"/>
        <v>79.466666666666669</v>
      </c>
    </row>
    <row r="51" spans="1:20" ht="15.95" customHeight="1" thickTop="1" thickBot="1">
      <c r="A51" s="61">
        <v>44</v>
      </c>
      <c r="B51" s="62">
        <v>44</v>
      </c>
      <c r="C51" s="62">
        <f>PresensiMIPA!B50</f>
        <v>12238</v>
      </c>
      <c r="D51" s="63" t="str">
        <f>PresensiMIPA!G50</f>
        <v>FARREL AZARYA ZIDAN ANDIKA</v>
      </c>
      <c r="E51">
        <v>72.5</v>
      </c>
      <c r="F51">
        <v>76.5</v>
      </c>
      <c r="G51">
        <v>71</v>
      </c>
      <c r="H51">
        <v>75.5</v>
      </c>
      <c r="I51">
        <v>70</v>
      </c>
      <c r="J51">
        <v>74.5</v>
      </c>
      <c r="K51">
        <v>85</v>
      </c>
      <c r="L51">
        <v>81.5</v>
      </c>
      <c r="M51">
        <v>81.5</v>
      </c>
      <c r="N51">
        <v>71.5</v>
      </c>
      <c r="O51">
        <v>70</v>
      </c>
      <c r="P51">
        <v>66.5</v>
      </c>
      <c r="Q51">
        <v>71</v>
      </c>
      <c r="R51">
        <v>74</v>
      </c>
      <c r="S51">
        <v>71.5</v>
      </c>
      <c r="T51" s="232">
        <f t="shared" si="0"/>
        <v>74.166666666666671</v>
      </c>
    </row>
    <row r="52" spans="1:20" ht="15.95" customHeight="1" thickTop="1" thickBot="1">
      <c r="A52" s="47">
        <v>45</v>
      </c>
      <c r="B52" s="62">
        <v>45</v>
      </c>
      <c r="C52" s="62">
        <f>PresensiMIPA!B51</f>
        <v>12250</v>
      </c>
      <c r="D52" s="63" t="str">
        <f>PresensiMIPA!G51</f>
        <v>FITRI NUR WULANSARI</v>
      </c>
      <c r="E52">
        <v>78.5</v>
      </c>
      <c r="F52">
        <v>78</v>
      </c>
      <c r="G52">
        <v>79.5</v>
      </c>
      <c r="H52">
        <v>80.5</v>
      </c>
      <c r="I52">
        <v>87.5</v>
      </c>
      <c r="J52">
        <v>78.5</v>
      </c>
      <c r="K52">
        <v>87</v>
      </c>
      <c r="L52">
        <v>82</v>
      </c>
      <c r="M52">
        <v>83</v>
      </c>
      <c r="N52">
        <v>76.5</v>
      </c>
      <c r="O52">
        <v>72</v>
      </c>
      <c r="P52">
        <v>76</v>
      </c>
      <c r="Q52">
        <v>72</v>
      </c>
      <c r="R52">
        <v>79.5</v>
      </c>
      <c r="S52">
        <v>77.5</v>
      </c>
      <c r="T52" s="232">
        <f t="shared" si="0"/>
        <v>79.2</v>
      </c>
    </row>
    <row r="53" spans="1:20" s="64" customFormat="1" ht="15.95" customHeight="1" thickTop="1" thickBot="1">
      <c r="A53" s="61">
        <v>46</v>
      </c>
      <c r="B53" s="62">
        <v>46</v>
      </c>
      <c r="C53" s="62">
        <f>PresensiMIPA!B52</f>
        <v>12262</v>
      </c>
      <c r="D53" s="63" t="str">
        <f>PresensiMIPA!G52</f>
        <v>HARTATIK</v>
      </c>
      <c r="E53">
        <v>82.5</v>
      </c>
      <c r="F53">
        <v>76</v>
      </c>
      <c r="G53">
        <v>77</v>
      </c>
      <c r="H53">
        <v>75.5</v>
      </c>
      <c r="I53">
        <v>81</v>
      </c>
      <c r="J53">
        <v>81</v>
      </c>
      <c r="K53">
        <v>85</v>
      </c>
      <c r="L53">
        <v>81.5</v>
      </c>
      <c r="M53">
        <v>84.5</v>
      </c>
      <c r="N53">
        <v>81.5</v>
      </c>
      <c r="O53">
        <v>72</v>
      </c>
      <c r="P53">
        <v>75.5</v>
      </c>
      <c r="Q53">
        <v>72</v>
      </c>
      <c r="R53">
        <v>76</v>
      </c>
      <c r="S53">
        <v>78</v>
      </c>
      <c r="T53" s="232">
        <f t="shared" si="0"/>
        <v>78.599999999999994</v>
      </c>
    </row>
    <row r="54" spans="1:20" s="67" customFormat="1" ht="15.95" customHeight="1" thickTop="1" thickBot="1">
      <c r="A54" s="65">
        <v>47</v>
      </c>
      <c r="B54" s="66">
        <v>47</v>
      </c>
      <c r="C54" s="62">
        <f>PresensiMIPA!B53</f>
        <v>12265</v>
      </c>
      <c r="D54" s="63" t="str">
        <f>PresensiMIPA!G53</f>
        <v>HASANAL MUBAROK</v>
      </c>
      <c r="E54">
        <v>72.5</v>
      </c>
      <c r="F54">
        <v>74.5</v>
      </c>
      <c r="G54">
        <v>70.5</v>
      </c>
      <c r="H54">
        <v>71</v>
      </c>
      <c r="I54">
        <v>82.5</v>
      </c>
      <c r="J54">
        <v>75.5</v>
      </c>
      <c r="K54">
        <v>81.5</v>
      </c>
      <c r="L54">
        <v>81.5</v>
      </c>
      <c r="M54">
        <v>81.5</v>
      </c>
      <c r="N54">
        <v>72</v>
      </c>
      <c r="O54">
        <v>72</v>
      </c>
      <c r="P54">
        <v>72.5</v>
      </c>
      <c r="Q54">
        <v>73</v>
      </c>
      <c r="R54">
        <v>74.5</v>
      </c>
      <c r="S54">
        <v>73.5</v>
      </c>
      <c r="T54" s="232">
        <f t="shared" si="0"/>
        <v>75.233333333333334</v>
      </c>
    </row>
    <row r="55" spans="1:20" s="69" customFormat="1" ht="15.95" customHeight="1" thickTop="1" thickBot="1">
      <c r="A55" s="68">
        <v>48</v>
      </c>
      <c r="B55" s="62">
        <v>48</v>
      </c>
      <c r="C55" s="62">
        <f>PresensiMIPA!B54</f>
        <v>12287</v>
      </c>
      <c r="D55" s="63" t="str">
        <f>PresensiMIPA!G54</f>
        <v>Irfan Maulana</v>
      </c>
      <c r="E55">
        <v>73</v>
      </c>
      <c r="F55">
        <v>75</v>
      </c>
      <c r="G55">
        <v>73.5</v>
      </c>
      <c r="H55">
        <v>74.5</v>
      </c>
      <c r="I55">
        <v>73</v>
      </c>
      <c r="J55">
        <v>74.5</v>
      </c>
      <c r="K55">
        <v>82.5</v>
      </c>
      <c r="L55">
        <v>82</v>
      </c>
      <c r="M55">
        <v>81.5</v>
      </c>
      <c r="N55">
        <v>73</v>
      </c>
      <c r="O55">
        <v>70</v>
      </c>
      <c r="P55">
        <v>71</v>
      </c>
      <c r="Q55">
        <v>70</v>
      </c>
      <c r="R55">
        <v>75.5</v>
      </c>
      <c r="S55">
        <v>73.5</v>
      </c>
      <c r="T55" s="232">
        <f t="shared" si="0"/>
        <v>74.833333333333329</v>
      </c>
    </row>
    <row r="56" spans="1:20" s="69" customFormat="1" ht="15.95" customHeight="1" thickTop="1" thickBot="1">
      <c r="A56" s="70">
        <v>49</v>
      </c>
      <c r="B56" s="62">
        <v>49</v>
      </c>
      <c r="C56" s="62">
        <f>PresensiMIPA!B55</f>
        <v>12288</v>
      </c>
      <c r="D56" s="63" t="str">
        <f>PresensiMIPA!G55</f>
        <v>IRINA NINDYASARI</v>
      </c>
      <c r="E56">
        <v>79</v>
      </c>
      <c r="F56">
        <v>77</v>
      </c>
      <c r="G56">
        <v>75.5</v>
      </c>
      <c r="H56">
        <v>76</v>
      </c>
      <c r="I56">
        <v>85</v>
      </c>
      <c r="J56">
        <v>77</v>
      </c>
      <c r="K56">
        <v>87</v>
      </c>
      <c r="L56">
        <v>82</v>
      </c>
      <c r="M56">
        <v>82</v>
      </c>
      <c r="N56">
        <v>74</v>
      </c>
      <c r="O56">
        <v>72.5</v>
      </c>
      <c r="P56">
        <v>75</v>
      </c>
      <c r="Q56">
        <v>71</v>
      </c>
      <c r="R56">
        <v>76</v>
      </c>
      <c r="S56">
        <v>75</v>
      </c>
      <c r="T56" s="232">
        <f t="shared" si="0"/>
        <v>77.599999999999994</v>
      </c>
    </row>
    <row r="57" spans="1:20" s="69" customFormat="1" ht="15.95" customHeight="1" thickTop="1" thickBot="1">
      <c r="A57" s="68">
        <v>50</v>
      </c>
      <c r="B57" s="62">
        <v>50</v>
      </c>
      <c r="C57" s="62">
        <f>PresensiMIPA!B56</f>
        <v>12300</v>
      </c>
      <c r="D57" s="63" t="str">
        <f>PresensiMIPA!G56</f>
        <v>KAMILIYATUL LAILI</v>
      </c>
      <c r="E57">
        <v>81</v>
      </c>
      <c r="F57">
        <v>77.5</v>
      </c>
      <c r="G57">
        <v>78</v>
      </c>
      <c r="H57">
        <v>76.5</v>
      </c>
      <c r="I57">
        <v>77</v>
      </c>
      <c r="J57">
        <v>76.5</v>
      </c>
      <c r="K57">
        <v>83</v>
      </c>
      <c r="L57">
        <v>81.5</v>
      </c>
      <c r="M57">
        <v>82.5</v>
      </c>
      <c r="N57">
        <v>79.5</v>
      </c>
      <c r="O57">
        <v>72.5</v>
      </c>
      <c r="P57">
        <v>77</v>
      </c>
      <c r="Q57">
        <v>74</v>
      </c>
      <c r="R57">
        <v>78</v>
      </c>
      <c r="S57">
        <v>76</v>
      </c>
      <c r="T57" s="232">
        <f t="shared" si="0"/>
        <v>78.033333333333331</v>
      </c>
    </row>
    <row r="58" spans="1:20" s="69" customFormat="1" ht="15.95" customHeight="1" thickTop="1" thickBot="1">
      <c r="A58" s="70">
        <v>51</v>
      </c>
      <c r="B58" s="62">
        <v>51</v>
      </c>
      <c r="C58" s="62">
        <f>PresensiMIPA!B57</f>
        <v>12310</v>
      </c>
      <c r="D58" s="63" t="str">
        <f>PresensiMIPA!G57</f>
        <v>Lela Juniati Ningsih</v>
      </c>
      <c r="E58">
        <v>78</v>
      </c>
      <c r="F58">
        <v>78</v>
      </c>
      <c r="G58">
        <v>77.5</v>
      </c>
      <c r="H58">
        <v>76.5</v>
      </c>
      <c r="I58">
        <v>80</v>
      </c>
      <c r="J58">
        <v>76.5</v>
      </c>
      <c r="K58">
        <v>85</v>
      </c>
      <c r="L58">
        <v>81</v>
      </c>
      <c r="M58">
        <v>82.5</v>
      </c>
      <c r="N58">
        <v>77</v>
      </c>
      <c r="O58">
        <v>72.5</v>
      </c>
      <c r="P58">
        <v>79</v>
      </c>
      <c r="Q58">
        <v>72</v>
      </c>
      <c r="R58">
        <v>75.5</v>
      </c>
      <c r="S58">
        <v>75</v>
      </c>
      <c r="T58" s="232">
        <f t="shared" si="0"/>
        <v>77.733333333333334</v>
      </c>
    </row>
    <row r="59" spans="1:20" s="69" customFormat="1" ht="15.95" customHeight="1" thickTop="1" thickBot="1">
      <c r="A59" s="68">
        <v>52</v>
      </c>
      <c r="B59" s="62">
        <v>52</v>
      </c>
      <c r="C59" s="62">
        <f>PresensiMIPA!B58</f>
        <v>12327</v>
      </c>
      <c r="D59" s="63" t="str">
        <f>PresensiMIPA!G58</f>
        <v>MAKIN AMIN</v>
      </c>
      <c r="E59">
        <v>76.5</v>
      </c>
      <c r="F59">
        <v>76.5</v>
      </c>
      <c r="G59">
        <v>72.5</v>
      </c>
      <c r="H59">
        <v>78.5</v>
      </c>
      <c r="I59">
        <v>73</v>
      </c>
      <c r="J59">
        <v>77.5</v>
      </c>
      <c r="K59">
        <v>81.5</v>
      </c>
      <c r="L59">
        <v>82</v>
      </c>
      <c r="M59">
        <v>81.5</v>
      </c>
      <c r="N59">
        <v>73</v>
      </c>
      <c r="O59">
        <v>70</v>
      </c>
      <c r="P59">
        <v>68.5</v>
      </c>
      <c r="Q59">
        <v>72</v>
      </c>
      <c r="R59">
        <v>77</v>
      </c>
      <c r="S59">
        <v>78</v>
      </c>
      <c r="T59" s="232">
        <f t="shared" si="0"/>
        <v>75.86666666666666</v>
      </c>
    </row>
    <row r="60" spans="1:20" s="69" customFormat="1" ht="15.95" customHeight="1" thickTop="1" thickBot="1">
      <c r="A60" s="70">
        <v>53</v>
      </c>
      <c r="B60" s="62">
        <v>53</v>
      </c>
      <c r="C60" s="62">
        <f>PresensiMIPA!B59</f>
        <v>12331</v>
      </c>
      <c r="D60" s="63" t="str">
        <f>PresensiMIPA!G59</f>
        <v>MAULANA MALIK IBRAHIM</v>
      </c>
      <c r="E60">
        <v>75.5</v>
      </c>
      <c r="F60">
        <v>76</v>
      </c>
      <c r="G60">
        <v>74</v>
      </c>
      <c r="H60">
        <v>73</v>
      </c>
      <c r="I60">
        <v>87.5</v>
      </c>
      <c r="J60">
        <v>78.5</v>
      </c>
      <c r="K60">
        <v>84</v>
      </c>
      <c r="L60">
        <v>82.5</v>
      </c>
      <c r="M60">
        <v>85</v>
      </c>
      <c r="N60">
        <v>73.5</v>
      </c>
      <c r="O60">
        <v>71</v>
      </c>
      <c r="P60">
        <v>73</v>
      </c>
      <c r="Q60">
        <v>75</v>
      </c>
      <c r="R60">
        <v>73.5</v>
      </c>
      <c r="S60">
        <v>76</v>
      </c>
      <c r="T60" s="232">
        <f t="shared" si="0"/>
        <v>77.2</v>
      </c>
    </row>
    <row r="61" spans="1:20" s="69" customFormat="1" ht="15.95" customHeight="1" thickTop="1" thickBot="1">
      <c r="A61" s="68">
        <v>54</v>
      </c>
      <c r="B61" s="62">
        <v>54</v>
      </c>
      <c r="C61" s="62">
        <f>PresensiMIPA!B60</f>
        <v>12334</v>
      </c>
      <c r="D61" s="63" t="str">
        <f>PresensiMIPA!G60</f>
        <v>MAULIDIYAH NUR DANIELA PUTRI</v>
      </c>
      <c r="E61">
        <v>81</v>
      </c>
      <c r="F61">
        <v>78</v>
      </c>
      <c r="G61">
        <v>72</v>
      </c>
      <c r="H61">
        <v>76</v>
      </c>
      <c r="I61">
        <v>85</v>
      </c>
      <c r="J61">
        <v>79.5</v>
      </c>
      <c r="K61">
        <v>89</v>
      </c>
      <c r="L61">
        <v>81</v>
      </c>
      <c r="M61">
        <v>83</v>
      </c>
      <c r="N61">
        <v>74</v>
      </c>
      <c r="O61">
        <v>73</v>
      </c>
      <c r="P61">
        <v>79.5</v>
      </c>
      <c r="Q61">
        <v>72</v>
      </c>
      <c r="R61">
        <v>76.5</v>
      </c>
      <c r="S61">
        <v>78.5</v>
      </c>
      <c r="T61" s="232">
        <f t="shared" si="0"/>
        <v>78.533333333333331</v>
      </c>
    </row>
    <row r="62" spans="1:20" s="69" customFormat="1" ht="15.95" customHeight="1" thickTop="1" thickBot="1">
      <c r="A62" s="70">
        <v>55</v>
      </c>
      <c r="B62" s="62">
        <v>55</v>
      </c>
      <c r="C62" s="62">
        <f>PresensiMIPA!B61</f>
        <v>12352</v>
      </c>
      <c r="D62" s="63" t="str">
        <f>PresensiMIPA!G61</f>
        <v>MOH. FAUZAN</v>
      </c>
      <c r="E62">
        <v>77</v>
      </c>
      <c r="F62">
        <v>76</v>
      </c>
      <c r="G62">
        <v>75.5</v>
      </c>
      <c r="H62">
        <v>75.5</v>
      </c>
      <c r="I62">
        <v>84</v>
      </c>
      <c r="J62">
        <v>75.5</v>
      </c>
      <c r="K62">
        <v>82.5</v>
      </c>
      <c r="L62">
        <v>81.5</v>
      </c>
      <c r="M62">
        <v>82</v>
      </c>
      <c r="N62">
        <v>74.5</v>
      </c>
      <c r="O62">
        <v>70</v>
      </c>
      <c r="P62">
        <v>80.5</v>
      </c>
      <c r="Q62">
        <v>73</v>
      </c>
      <c r="R62">
        <v>75</v>
      </c>
      <c r="S62">
        <v>76</v>
      </c>
      <c r="T62" s="232">
        <f t="shared" si="0"/>
        <v>77.233333333333334</v>
      </c>
    </row>
    <row r="63" spans="1:20" s="69" customFormat="1" ht="15.95" customHeight="1" thickTop="1" thickBot="1">
      <c r="A63" s="68">
        <v>56</v>
      </c>
      <c r="B63" s="62">
        <v>56</v>
      </c>
      <c r="C63" s="62">
        <f>PresensiMIPA!B62</f>
        <v>12363</v>
      </c>
      <c r="D63" s="63" t="str">
        <f>PresensiMIPA!G62</f>
        <v>MOH. SURAIHANDIKA</v>
      </c>
      <c r="E63">
        <v>77</v>
      </c>
      <c r="F63">
        <v>73.5</v>
      </c>
      <c r="G63">
        <v>75.5</v>
      </c>
      <c r="H63">
        <v>75</v>
      </c>
      <c r="I63">
        <v>84</v>
      </c>
      <c r="J63">
        <v>76</v>
      </c>
      <c r="K63">
        <v>85</v>
      </c>
      <c r="L63">
        <v>82.5</v>
      </c>
      <c r="M63">
        <v>83</v>
      </c>
      <c r="N63">
        <v>77</v>
      </c>
      <c r="O63">
        <v>70</v>
      </c>
      <c r="P63">
        <v>73</v>
      </c>
      <c r="Q63">
        <v>72</v>
      </c>
      <c r="R63">
        <v>74.5</v>
      </c>
      <c r="S63">
        <v>76</v>
      </c>
      <c r="T63" s="232">
        <f t="shared" si="0"/>
        <v>76.933333333333337</v>
      </c>
    </row>
    <row r="64" spans="1:20" s="69" customFormat="1" ht="15.95" customHeight="1" thickTop="1" thickBot="1">
      <c r="A64" s="70">
        <v>57</v>
      </c>
      <c r="B64" s="62">
        <v>57</v>
      </c>
      <c r="C64" s="62">
        <f>PresensiMIPA!B63</f>
        <v>12364</v>
      </c>
      <c r="D64" s="63" t="str">
        <f>PresensiMIPA!G63</f>
        <v>Moh. Zidane Djazuli</v>
      </c>
      <c r="E64">
        <v>73</v>
      </c>
      <c r="F64">
        <v>75</v>
      </c>
      <c r="G64">
        <v>77.5</v>
      </c>
      <c r="H64">
        <v>76</v>
      </c>
      <c r="I64">
        <v>82.5</v>
      </c>
      <c r="J64">
        <v>76</v>
      </c>
      <c r="K64">
        <v>83</v>
      </c>
      <c r="L64">
        <v>83.5</v>
      </c>
      <c r="M64">
        <v>82.5</v>
      </c>
      <c r="N64">
        <v>74</v>
      </c>
      <c r="O64">
        <v>74.5</v>
      </c>
      <c r="P64">
        <v>75.5</v>
      </c>
      <c r="Q64">
        <v>72</v>
      </c>
      <c r="R64">
        <v>75</v>
      </c>
      <c r="S64">
        <v>76.5</v>
      </c>
      <c r="T64" s="232">
        <f t="shared" si="0"/>
        <v>77.099999999999994</v>
      </c>
    </row>
    <row r="65" spans="1:20" s="69" customFormat="1" ht="15.95" customHeight="1" thickTop="1" thickBot="1">
      <c r="A65" s="68">
        <v>58</v>
      </c>
      <c r="B65" s="62">
        <v>58</v>
      </c>
      <c r="C65" s="62">
        <f>PresensiMIPA!B64</f>
        <v>12399</v>
      </c>
      <c r="D65" s="63" t="str">
        <f>PresensiMIPA!G64</f>
        <v>NISA SAJIDA KHAIRALLAH TELFAH</v>
      </c>
      <c r="E65">
        <v>70.5</v>
      </c>
      <c r="F65">
        <v>77</v>
      </c>
      <c r="G65">
        <v>76</v>
      </c>
      <c r="H65">
        <v>78.5</v>
      </c>
      <c r="I65">
        <v>87.5</v>
      </c>
      <c r="J65">
        <v>77</v>
      </c>
      <c r="K65">
        <v>82.5</v>
      </c>
      <c r="L65">
        <v>80.5</v>
      </c>
      <c r="M65">
        <v>82.5</v>
      </c>
      <c r="N65">
        <v>74</v>
      </c>
      <c r="O65">
        <v>72</v>
      </c>
      <c r="P65">
        <v>73</v>
      </c>
      <c r="Q65">
        <v>72</v>
      </c>
      <c r="R65">
        <v>75.5</v>
      </c>
      <c r="S65">
        <v>77.5</v>
      </c>
      <c r="T65" s="232">
        <f t="shared" si="0"/>
        <v>77.066666666666663</v>
      </c>
    </row>
    <row r="66" spans="1:20" s="69" customFormat="1" ht="15.95" customHeight="1" thickTop="1" thickBot="1">
      <c r="A66" s="70">
        <v>59</v>
      </c>
      <c r="B66" s="62">
        <v>59</v>
      </c>
      <c r="C66" s="62">
        <f>PresensiMIPA!B65</f>
        <v>12424</v>
      </c>
      <c r="D66" s="63" t="str">
        <f>PresensiMIPA!G65</f>
        <v>PRAMITA LIWAUL HIKMAH</v>
      </c>
      <c r="E66">
        <v>82</v>
      </c>
      <c r="F66">
        <v>81</v>
      </c>
      <c r="G66">
        <v>78.5</v>
      </c>
      <c r="H66">
        <v>77</v>
      </c>
      <c r="I66">
        <v>88.5</v>
      </c>
      <c r="J66">
        <v>77</v>
      </c>
      <c r="K66">
        <v>90</v>
      </c>
      <c r="L66">
        <v>81.5</v>
      </c>
      <c r="M66">
        <v>84.5</v>
      </c>
      <c r="N66">
        <v>79</v>
      </c>
      <c r="O66">
        <v>72.5</v>
      </c>
      <c r="P66">
        <v>78.5</v>
      </c>
      <c r="Q66">
        <v>72</v>
      </c>
      <c r="R66">
        <v>77.5</v>
      </c>
      <c r="S66">
        <v>77.5</v>
      </c>
      <c r="T66" s="232">
        <f t="shared" si="0"/>
        <v>79.8</v>
      </c>
    </row>
    <row r="67" spans="1:20" s="69" customFormat="1" ht="15.95" customHeight="1" thickTop="1" thickBot="1">
      <c r="A67" s="68">
        <v>60</v>
      </c>
      <c r="B67" s="62">
        <v>60</v>
      </c>
      <c r="C67" s="62">
        <f>PresensiMIPA!B66</f>
        <v>12435</v>
      </c>
      <c r="D67" s="63" t="str">
        <f>PresensiMIPA!G66</f>
        <v>R. BAGUS HIKMAWANSYAH</v>
      </c>
      <c r="E67">
        <v>77.5</v>
      </c>
      <c r="F67">
        <v>82.5</v>
      </c>
      <c r="G67">
        <v>72.5</v>
      </c>
      <c r="H67">
        <v>77</v>
      </c>
      <c r="I67">
        <v>90</v>
      </c>
      <c r="J67">
        <v>80</v>
      </c>
      <c r="K67">
        <v>81</v>
      </c>
      <c r="L67">
        <v>82.5</v>
      </c>
      <c r="M67">
        <v>85.5</v>
      </c>
      <c r="N67">
        <v>80</v>
      </c>
      <c r="O67">
        <v>72</v>
      </c>
      <c r="P67">
        <v>78.5</v>
      </c>
      <c r="Q67">
        <v>73</v>
      </c>
      <c r="R67">
        <v>79.5</v>
      </c>
      <c r="S67">
        <v>80.5</v>
      </c>
      <c r="T67" s="232">
        <f t="shared" si="0"/>
        <v>79.466666666666669</v>
      </c>
    </row>
    <row r="68" spans="1:20" s="69" customFormat="1" ht="15.95" customHeight="1" thickTop="1" thickBot="1">
      <c r="A68" s="70">
        <v>61</v>
      </c>
      <c r="B68" s="62">
        <v>61</v>
      </c>
      <c r="C68" s="62">
        <f>PresensiMIPA!B67</f>
        <v>12439</v>
      </c>
      <c r="D68" s="63" t="str">
        <f>PresensiMIPA!G67</f>
        <v>R. MAHARANI YASMIN AROVA</v>
      </c>
      <c r="E68">
        <v>75.5</v>
      </c>
      <c r="F68">
        <v>82</v>
      </c>
      <c r="G68">
        <v>79</v>
      </c>
      <c r="H68">
        <v>84.5</v>
      </c>
      <c r="I68">
        <v>83</v>
      </c>
      <c r="J68">
        <v>80</v>
      </c>
      <c r="K68">
        <v>85</v>
      </c>
      <c r="L68">
        <v>82</v>
      </c>
      <c r="M68">
        <v>84.5</v>
      </c>
      <c r="N68">
        <v>78</v>
      </c>
      <c r="O68">
        <v>81</v>
      </c>
      <c r="P68">
        <v>75</v>
      </c>
      <c r="Q68">
        <v>75</v>
      </c>
      <c r="R68">
        <v>82</v>
      </c>
      <c r="S68">
        <v>79.5</v>
      </c>
      <c r="T68" s="232">
        <f t="shared" si="0"/>
        <v>80.400000000000006</v>
      </c>
    </row>
    <row r="69" spans="1:20" s="69" customFormat="1" ht="15.95" customHeight="1" thickTop="1" thickBot="1">
      <c r="A69" s="68">
        <v>62</v>
      </c>
      <c r="B69" s="62">
        <v>62</v>
      </c>
      <c r="C69" s="62">
        <f>PresensiMIPA!B68</f>
        <v>12454</v>
      </c>
      <c r="D69" s="63" t="str">
        <f>PresensiMIPA!G68</f>
        <v>RAYHANZA NADHIF ATHALA</v>
      </c>
      <c r="E69">
        <v>77</v>
      </c>
      <c r="F69">
        <v>76.5</v>
      </c>
      <c r="G69">
        <v>75.5</v>
      </c>
      <c r="H69">
        <v>75.5</v>
      </c>
      <c r="I69">
        <v>80</v>
      </c>
      <c r="J69">
        <v>77</v>
      </c>
      <c r="K69">
        <v>80</v>
      </c>
      <c r="L69">
        <v>82</v>
      </c>
      <c r="M69">
        <v>82</v>
      </c>
      <c r="N69">
        <v>73</v>
      </c>
      <c r="O69">
        <v>71.5</v>
      </c>
      <c r="P69">
        <v>75.5</v>
      </c>
      <c r="Q69">
        <v>71</v>
      </c>
      <c r="R69">
        <v>77.5</v>
      </c>
      <c r="S69">
        <v>77</v>
      </c>
      <c r="T69" s="232">
        <f t="shared" si="0"/>
        <v>76.733333333333334</v>
      </c>
    </row>
    <row r="70" spans="1:20" s="69" customFormat="1" ht="15.95" customHeight="1" thickTop="1" thickBot="1">
      <c r="A70" s="70">
        <v>63</v>
      </c>
      <c r="B70" s="62">
        <v>63</v>
      </c>
      <c r="C70" s="62">
        <f>PresensiMIPA!B69</f>
        <v>12461</v>
      </c>
      <c r="D70" s="63" t="str">
        <f>PresensiMIPA!G69</f>
        <v>RICKE ARIEFIANTINI</v>
      </c>
      <c r="E70">
        <v>77</v>
      </c>
      <c r="F70">
        <v>76.5</v>
      </c>
      <c r="G70">
        <v>75.5</v>
      </c>
      <c r="H70">
        <v>76.5</v>
      </c>
      <c r="I70">
        <v>76</v>
      </c>
      <c r="J70">
        <v>76</v>
      </c>
      <c r="K70">
        <v>80</v>
      </c>
      <c r="L70">
        <v>82</v>
      </c>
      <c r="M70">
        <v>82.5</v>
      </c>
      <c r="N70">
        <v>74</v>
      </c>
      <c r="O70">
        <v>71.5</v>
      </c>
      <c r="P70">
        <v>78</v>
      </c>
      <c r="Q70">
        <v>70</v>
      </c>
      <c r="R70">
        <v>77</v>
      </c>
      <c r="S70">
        <v>76</v>
      </c>
      <c r="T70" s="232">
        <f t="shared" si="0"/>
        <v>76.566666666666663</v>
      </c>
    </row>
    <row r="71" spans="1:20" s="69" customFormat="1" ht="15.95" customHeight="1" thickTop="1" thickBot="1">
      <c r="A71" s="68">
        <v>64</v>
      </c>
      <c r="B71" s="62">
        <v>64</v>
      </c>
      <c r="C71" s="62">
        <f>PresensiMIPA!B70</f>
        <v>12467</v>
      </c>
      <c r="D71" s="63" t="str">
        <f>PresensiMIPA!G70</f>
        <v>RIFQI KHAIRAN FAATHIR</v>
      </c>
      <c r="E71">
        <v>83</v>
      </c>
      <c r="F71">
        <v>76.5</v>
      </c>
      <c r="G71">
        <v>77.5</v>
      </c>
      <c r="H71">
        <v>82.5</v>
      </c>
      <c r="I71">
        <v>89</v>
      </c>
      <c r="J71">
        <v>86</v>
      </c>
      <c r="K71">
        <v>85.5</v>
      </c>
      <c r="L71">
        <v>82.5</v>
      </c>
      <c r="M71">
        <v>85.5</v>
      </c>
      <c r="N71">
        <v>82</v>
      </c>
      <c r="O71">
        <v>84.5</v>
      </c>
      <c r="P71">
        <v>81</v>
      </c>
      <c r="Q71">
        <v>88</v>
      </c>
      <c r="R71">
        <v>82.5</v>
      </c>
      <c r="S71">
        <v>83.5</v>
      </c>
      <c r="T71" s="232">
        <f t="shared" si="0"/>
        <v>83.3</v>
      </c>
    </row>
    <row r="72" spans="1:20" s="69" customFormat="1" ht="15.95" customHeight="1" thickTop="1" thickBot="1">
      <c r="A72" s="70">
        <v>65</v>
      </c>
      <c r="B72" s="62">
        <v>65</v>
      </c>
      <c r="C72" s="62">
        <f>PresensiMIPA!B71</f>
        <v>12484</v>
      </c>
      <c r="D72" s="63" t="str">
        <f>PresensiMIPA!G71</f>
        <v>SARAH ADIBA</v>
      </c>
      <c r="E72">
        <v>81</v>
      </c>
      <c r="F72">
        <v>77</v>
      </c>
      <c r="G72">
        <v>79</v>
      </c>
      <c r="H72">
        <v>76</v>
      </c>
      <c r="I72">
        <v>86.5</v>
      </c>
      <c r="J72">
        <v>79</v>
      </c>
      <c r="K72">
        <v>82.5</v>
      </c>
      <c r="L72">
        <v>80</v>
      </c>
      <c r="M72">
        <v>84</v>
      </c>
      <c r="N72">
        <v>74.5</v>
      </c>
      <c r="O72">
        <v>72</v>
      </c>
      <c r="P72">
        <v>79.5</v>
      </c>
      <c r="Q72">
        <v>72</v>
      </c>
      <c r="R72">
        <v>77.5</v>
      </c>
      <c r="S72">
        <v>76.5</v>
      </c>
      <c r="T72" s="232">
        <f t="shared" si="0"/>
        <v>78.466666666666669</v>
      </c>
    </row>
    <row r="73" spans="1:20" s="69" customFormat="1" ht="15.95" customHeight="1" thickTop="1" thickBot="1">
      <c r="A73" s="68">
        <v>66</v>
      </c>
      <c r="B73" s="62">
        <v>66</v>
      </c>
      <c r="C73" s="62">
        <f>PresensiMIPA!B72</f>
        <v>12488</v>
      </c>
      <c r="D73" s="63" t="str">
        <f>PresensiMIPA!G72</f>
        <v>SEPTIO DIKA PRATAMA</v>
      </c>
      <c r="E73">
        <v>73</v>
      </c>
      <c r="F73">
        <v>71</v>
      </c>
      <c r="G73">
        <v>74</v>
      </c>
      <c r="H73">
        <v>75.5</v>
      </c>
      <c r="I73">
        <v>77</v>
      </c>
      <c r="J73">
        <v>75</v>
      </c>
      <c r="K73">
        <v>85</v>
      </c>
      <c r="L73">
        <v>83</v>
      </c>
      <c r="M73">
        <v>81</v>
      </c>
      <c r="N73">
        <v>74</v>
      </c>
      <c r="O73">
        <v>70</v>
      </c>
      <c r="P73">
        <v>68.5</v>
      </c>
      <c r="Q73">
        <v>70</v>
      </c>
      <c r="R73">
        <v>73</v>
      </c>
      <c r="S73">
        <v>70</v>
      </c>
      <c r="T73" s="232">
        <f t="shared" ref="T73:T136" si="1">AVERAGE(E73:S73)</f>
        <v>74.666666666666671</v>
      </c>
    </row>
    <row r="74" spans="1:20" s="69" customFormat="1" ht="15.95" customHeight="1" thickTop="1" thickBot="1">
      <c r="A74" s="70">
        <v>67</v>
      </c>
      <c r="B74" s="62">
        <v>67</v>
      </c>
      <c r="C74" s="62">
        <f>PresensiMIPA!B73</f>
        <v>12498</v>
      </c>
      <c r="D74" s="63" t="str">
        <f>PresensiMIPA!G73</f>
        <v>SITI NUR KOMARIYA</v>
      </c>
      <c r="E74">
        <v>84</v>
      </c>
      <c r="F74">
        <v>78</v>
      </c>
      <c r="G74">
        <v>76</v>
      </c>
      <c r="H74">
        <v>75.5</v>
      </c>
      <c r="I74">
        <v>81</v>
      </c>
      <c r="J74">
        <v>77.5</v>
      </c>
      <c r="K74">
        <v>81</v>
      </c>
      <c r="L74">
        <v>80</v>
      </c>
      <c r="M74">
        <v>85</v>
      </c>
      <c r="N74">
        <v>76.5</v>
      </c>
      <c r="O74">
        <v>72</v>
      </c>
      <c r="P74">
        <v>72.5</v>
      </c>
      <c r="Q74">
        <v>72</v>
      </c>
      <c r="R74">
        <v>74</v>
      </c>
      <c r="S74">
        <v>74.5</v>
      </c>
      <c r="T74" s="232">
        <f t="shared" si="1"/>
        <v>77.3</v>
      </c>
    </row>
    <row r="75" spans="1:20" s="69" customFormat="1" ht="15.95" customHeight="1" thickTop="1" thickBot="1">
      <c r="A75" s="68">
        <v>68</v>
      </c>
      <c r="B75" s="62">
        <v>68</v>
      </c>
      <c r="C75" s="62">
        <f>PresensiMIPA!B74</f>
        <v>12518</v>
      </c>
      <c r="D75" s="63" t="str">
        <f>PresensiMIPA!G74</f>
        <v>TUTIMMUL FAIDAH</v>
      </c>
      <c r="E75">
        <v>76.5</v>
      </c>
      <c r="F75">
        <v>78</v>
      </c>
      <c r="G75">
        <v>75.5</v>
      </c>
      <c r="H75">
        <v>81</v>
      </c>
      <c r="I75">
        <v>78</v>
      </c>
      <c r="J75">
        <v>76</v>
      </c>
      <c r="K75">
        <v>84</v>
      </c>
      <c r="L75">
        <v>80.5</v>
      </c>
      <c r="M75">
        <v>83.5</v>
      </c>
      <c r="N75">
        <v>76.5</v>
      </c>
      <c r="O75">
        <v>71.5</v>
      </c>
      <c r="P75">
        <v>70.5</v>
      </c>
      <c r="Q75">
        <v>72</v>
      </c>
      <c r="R75">
        <v>78</v>
      </c>
      <c r="S75">
        <v>73.5</v>
      </c>
      <c r="T75" s="232">
        <f t="shared" si="1"/>
        <v>77</v>
      </c>
    </row>
    <row r="76" spans="1:20" s="69" customFormat="1" ht="15.95" customHeight="1" thickTop="1" thickBot="1">
      <c r="A76" s="70">
        <v>69</v>
      </c>
      <c r="B76" s="62">
        <v>69</v>
      </c>
      <c r="C76" s="62">
        <f>PresensiMIPA!B75</f>
        <v>12126</v>
      </c>
      <c r="D76" s="63" t="str">
        <f>PresensiMIPA!G75</f>
        <v>ABDULLAH HAMMAM FANDI</v>
      </c>
      <c r="E76">
        <v>75</v>
      </c>
      <c r="F76">
        <v>74</v>
      </c>
      <c r="G76">
        <v>73</v>
      </c>
      <c r="H76">
        <v>75.5</v>
      </c>
      <c r="I76">
        <v>72</v>
      </c>
      <c r="J76">
        <v>79</v>
      </c>
      <c r="K76">
        <v>81.5</v>
      </c>
      <c r="L76">
        <v>82.5</v>
      </c>
      <c r="M76">
        <v>82</v>
      </c>
      <c r="N76">
        <v>73</v>
      </c>
      <c r="O76">
        <v>74</v>
      </c>
      <c r="P76">
        <v>72</v>
      </c>
      <c r="Q76">
        <v>69</v>
      </c>
      <c r="R76">
        <v>76</v>
      </c>
      <c r="S76">
        <v>79</v>
      </c>
      <c r="T76" s="232">
        <f t="shared" si="1"/>
        <v>75.833333333333329</v>
      </c>
    </row>
    <row r="77" spans="1:20" s="69" customFormat="1" ht="15.95" customHeight="1" thickTop="1" thickBot="1">
      <c r="A77" s="68">
        <v>70</v>
      </c>
      <c r="B77" s="62">
        <v>70</v>
      </c>
      <c r="C77" s="62">
        <f>PresensiMIPA!B76</f>
        <v>12136</v>
      </c>
      <c r="D77" s="63" t="str">
        <f>PresensiMIPA!G76</f>
        <v>AFAF FITRIATI</v>
      </c>
      <c r="E77">
        <v>79</v>
      </c>
      <c r="F77">
        <v>78</v>
      </c>
      <c r="G77">
        <v>72.5</v>
      </c>
      <c r="H77">
        <v>80.5</v>
      </c>
      <c r="I77">
        <v>76</v>
      </c>
      <c r="J77">
        <v>78.5</v>
      </c>
      <c r="K77">
        <v>84</v>
      </c>
      <c r="L77">
        <v>81</v>
      </c>
      <c r="M77">
        <v>82</v>
      </c>
      <c r="N77">
        <v>74.5</v>
      </c>
      <c r="O77">
        <v>73</v>
      </c>
      <c r="P77">
        <v>78.5</v>
      </c>
      <c r="Q77">
        <v>72</v>
      </c>
      <c r="R77">
        <v>77.5</v>
      </c>
      <c r="S77">
        <v>78</v>
      </c>
      <c r="T77" s="232">
        <f t="shared" si="1"/>
        <v>77.666666666666671</v>
      </c>
    </row>
    <row r="78" spans="1:20" s="69" customFormat="1" ht="15.95" customHeight="1" thickTop="1" thickBot="1">
      <c r="A78" s="70">
        <v>71</v>
      </c>
      <c r="B78" s="62">
        <v>71</v>
      </c>
      <c r="C78" s="62">
        <f>PresensiMIPA!B77</f>
        <v>12140</v>
      </c>
      <c r="D78" s="63" t="str">
        <f>PresensiMIPA!G77</f>
        <v>Ahmad Fauzi Andrian</v>
      </c>
      <c r="E78">
        <v>73.5</v>
      </c>
      <c r="F78">
        <v>73</v>
      </c>
      <c r="G78">
        <v>71</v>
      </c>
      <c r="H78">
        <v>76.5</v>
      </c>
      <c r="I78">
        <v>73</v>
      </c>
      <c r="J78">
        <v>75</v>
      </c>
      <c r="K78">
        <v>81.5</v>
      </c>
      <c r="L78">
        <v>82.5</v>
      </c>
      <c r="M78">
        <v>81.5</v>
      </c>
      <c r="N78">
        <v>73.5</v>
      </c>
      <c r="O78">
        <v>71.5</v>
      </c>
      <c r="P78">
        <v>76</v>
      </c>
      <c r="Q78">
        <v>69</v>
      </c>
      <c r="R78">
        <v>73</v>
      </c>
      <c r="S78">
        <v>74.5</v>
      </c>
      <c r="T78" s="232">
        <f t="shared" si="1"/>
        <v>75</v>
      </c>
    </row>
    <row r="79" spans="1:20" s="69" customFormat="1" ht="15.95" customHeight="1" thickTop="1" thickBot="1">
      <c r="A79" s="68">
        <v>72</v>
      </c>
      <c r="B79" s="62">
        <v>72</v>
      </c>
      <c r="C79" s="62">
        <f>PresensiMIPA!B78</f>
        <v>12149</v>
      </c>
      <c r="D79" s="63" t="str">
        <f>PresensiMIPA!G78</f>
        <v>AL HANAFIATUS SAMHA</v>
      </c>
      <c r="E79">
        <v>78</v>
      </c>
      <c r="F79">
        <v>76.5</v>
      </c>
      <c r="G79">
        <v>73</v>
      </c>
      <c r="H79">
        <v>80.5</v>
      </c>
      <c r="I79">
        <v>79.5</v>
      </c>
      <c r="J79">
        <v>77</v>
      </c>
      <c r="K79">
        <v>87</v>
      </c>
      <c r="L79">
        <v>81.5</v>
      </c>
      <c r="M79">
        <v>82</v>
      </c>
      <c r="N79">
        <v>75.5</v>
      </c>
      <c r="O79">
        <v>73.5</v>
      </c>
      <c r="P79">
        <v>81</v>
      </c>
      <c r="Q79">
        <v>71</v>
      </c>
      <c r="R79">
        <v>79</v>
      </c>
      <c r="S79">
        <v>78.5</v>
      </c>
      <c r="T79" s="232">
        <f t="shared" si="1"/>
        <v>78.233333333333334</v>
      </c>
    </row>
    <row r="80" spans="1:20" s="69" customFormat="1" ht="15.95" customHeight="1" thickTop="1" thickBot="1">
      <c r="A80" s="70">
        <v>73</v>
      </c>
      <c r="B80" s="62">
        <v>73</v>
      </c>
      <c r="C80" s="62">
        <f>PresensiMIPA!B79</f>
        <v>12163</v>
      </c>
      <c r="D80" s="63" t="str">
        <f>PresensiMIPA!G79</f>
        <v>ALVIANTI OKTAVIA SETIYONO</v>
      </c>
      <c r="E80">
        <v>82</v>
      </c>
      <c r="F80">
        <v>85</v>
      </c>
      <c r="G80">
        <v>76</v>
      </c>
      <c r="H80">
        <v>77.5</v>
      </c>
      <c r="I80">
        <v>75</v>
      </c>
      <c r="J80">
        <v>82.5</v>
      </c>
      <c r="K80">
        <v>89</v>
      </c>
      <c r="L80">
        <v>80.5</v>
      </c>
      <c r="M80">
        <v>85</v>
      </c>
      <c r="N80">
        <v>82</v>
      </c>
      <c r="O80">
        <v>75</v>
      </c>
      <c r="P80">
        <v>83</v>
      </c>
      <c r="Q80">
        <v>72</v>
      </c>
      <c r="R80">
        <v>81.5</v>
      </c>
      <c r="S80">
        <v>84</v>
      </c>
      <c r="T80" s="232">
        <f t="shared" si="1"/>
        <v>80.666666666666671</v>
      </c>
    </row>
    <row r="81" spans="1:20" s="69" customFormat="1" ht="15.95" customHeight="1" thickTop="1" thickBot="1">
      <c r="A81" s="68">
        <v>74</v>
      </c>
      <c r="B81" s="62">
        <v>74</v>
      </c>
      <c r="C81" s="62">
        <f>PresensiMIPA!B80</f>
        <v>12172</v>
      </c>
      <c r="D81" s="63" t="str">
        <f>PresensiMIPA!G80</f>
        <v>ANDRE PRANATA ARYA PUTRA</v>
      </c>
      <c r="E81">
        <v>81</v>
      </c>
      <c r="F81">
        <v>80</v>
      </c>
      <c r="G81">
        <v>75.5</v>
      </c>
      <c r="H81">
        <v>82.5</v>
      </c>
      <c r="I81">
        <v>76</v>
      </c>
      <c r="J81">
        <v>78.5</v>
      </c>
      <c r="K81">
        <v>88</v>
      </c>
      <c r="L81">
        <v>82</v>
      </c>
      <c r="M81">
        <v>82</v>
      </c>
      <c r="N81">
        <v>79</v>
      </c>
      <c r="O81">
        <v>73.5</v>
      </c>
      <c r="P81">
        <v>79</v>
      </c>
      <c r="Q81">
        <v>68</v>
      </c>
      <c r="R81">
        <v>77</v>
      </c>
      <c r="S81">
        <v>77.5</v>
      </c>
      <c r="T81" s="232">
        <f t="shared" si="1"/>
        <v>78.63333333333334</v>
      </c>
    </row>
    <row r="82" spans="1:20" s="69" customFormat="1" ht="15.95" customHeight="1" thickTop="1" thickBot="1">
      <c r="A82" s="70">
        <v>75</v>
      </c>
      <c r="B82" s="62">
        <v>75</v>
      </c>
      <c r="C82" s="62">
        <f>PresensiMIPA!B81</f>
        <v>12177</v>
      </c>
      <c r="D82" s="63" t="str">
        <f>PresensiMIPA!G81</f>
        <v>Anisyafaah</v>
      </c>
      <c r="E82">
        <v>83</v>
      </c>
      <c r="F82">
        <v>79.5</v>
      </c>
      <c r="G82">
        <v>80</v>
      </c>
      <c r="H82">
        <v>77</v>
      </c>
      <c r="I82">
        <v>83</v>
      </c>
      <c r="J82">
        <v>82</v>
      </c>
      <c r="K82">
        <v>88</v>
      </c>
      <c r="L82">
        <v>81.5</v>
      </c>
      <c r="M82">
        <v>84.5</v>
      </c>
      <c r="N82">
        <v>76</v>
      </c>
      <c r="O82">
        <v>74</v>
      </c>
      <c r="P82">
        <v>79.5</v>
      </c>
      <c r="Q82">
        <v>72</v>
      </c>
      <c r="R82">
        <v>80.5</v>
      </c>
      <c r="S82">
        <v>79</v>
      </c>
      <c r="T82" s="232">
        <f t="shared" si="1"/>
        <v>79.966666666666669</v>
      </c>
    </row>
    <row r="83" spans="1:20" s="69" customFormat="1" ht="15.95" customHeight="1" thickTop="1" thickBot="1">
      <c r="A83" s="68">
        <v>76</v>
      </c>
      <c r="B83" s="62">
        <v>76</v>
      </c>
      <c r="C83" s="62">
        <f>PresensiMIPA!B82</f>
        <v>12196</v>
      </c>
      <c r="D83" s="63" t="str">
        <f>PresensiMIPA!G82</f>
        <v>CATERINA HIDAYATI</v>
      </c>
      <c r="E83">
        <v>85</v>
      </c>
      <c r="F83">
        <v>80.5</v>
      </c>
      <c r="G83">
        <v>81.5</v>
      </c>
      <c r="H83">
        <v>83.5</v>
      </c>
      <c r="I83">
        <v>87.5</v>
      </c>
      <c r="J83">
        <v>80</v>
      </c>
      <c r="K83">
        <v>84</v>
      </c>
      <c r="L83">
        <v>81.5</v>
      </c>
      <c r="M83">
        <v>85</v>
      </c>
      <c r="N83">
        <v>77.5</v>
      </c>
      <c r="O83">
        <v>79.5</v>
      </c>
      <c r="P83">
        <v>83</v>
      </c>
      <c r="Q83">
        <v>80</v>
      </c>
      <c r="R83">
        <v>84.5</v>
      </c>
      <c r="S83">
        <v>79.5</v>
      </c>
      <c r="T83" s="232">
        <f t="shared" si="1"/>
        <v>82.166666666666671</v>
      </c>
    </row>
    <row r="84" spans="1:20" s="69" customFormat="1" ht="15.95" customHeight="1" thickTop="1" thickBot="1">
      <c r="A84" s="70">
        <v>77</v>
      </c>
      <c r="B84" s="62">
        <v>77</v>
      </c>
      <c r="C84" s="62">
        <f>PresensiMIPA!B83</f>
        <v>12213</v>
      </c>
      <c r="D84" s="63" t="str">
        <f>PresensiMIPA!G83</f>
        <v>DIMAS SENA PUTRA</v>
      </c>
      <c r="E84">
        <v>78</v>
      </c>
      <c r="F84">
        <v>79</v>
      </c>
      <c r="G84">
        <v>71.5</v>
      </c>
      <c r="H84">
        <v>78.5</v>
      </c>
      <c r="I84">
        <v>84</v>
      </c>
      <c r="J84">
        <v>77.5</v>
      </c>
      <c r="K84">
        <v>85</v>
      </c>
      <c r="L84">
        <v>81.5</v>
      </c>
      <c r="M84">
        <v>82.5</v>
      </c>
      <c r="N84">
        <v>76</v>
      </c>
      <c r="O84">
        <v>71.5</v>
      </c>
      <c r="P84">
        <v>78</v>
      </c>
      <c r="Q84">
        <v>69</v>
      </c>
      <c r="R84">
        <v>78</v>
      </c>
      <c r="S84">
        <v>76</v>
      </c>
      <c r="T84" s="232">
        <f t="shared" si="1"/>
        <v>77.733333333333334</v>
      </c>
    </row>
    <row r="85" spans="1:20" s="69" customFormat="1" ht="15.95" customHeight="1" thickTop="1" thickBot="1">
      <c r="A85" s="68">
        <v>78</v>
      </c>
      <c r="B85" s="62">
        <v>78</v>
      </c>
      <c r="C85" s="62">
        <f>PresensiMIPA!B84</f>
        <v>12223</v>
      </c>
      <c r="D85" s="63" t="str">
        <f>PresensiMIPA!G84</f>
        <v>ERNA KURNIAWATI BASYIROH</v>
      </c>
      <c r="E85">
        <v>80</v>
      </c>
      <c r="F85">
        <v>78.5</v>
      </c>
      <c r="G85">
        <v>74</v>
      </c>
      <c r="H85">
        <v>77.5</v>
      </c>
      <c r="I85">
        <v>70</v>
      </c>
      <c r="J85">
        <v>77.5</v>
      </c>
      <c r="K85">
        <v>87</v>
      </c>
      <c r="L85">
        <v>82.5</v>
      </c>
      <c r="M85">
        <v>83</v>
      </c>
      <c r="N85">
        <v>80</v>
      </c>
      <c r="O85">
        <v>73.5</v>
      </c>
      <c r="P85">
        <v>81</v>
      </c>
      <c r="Q85">
        <v>71</v>
      </c>
      <c r="R85">
        <v>79.5</v>
      </c>
      <c r="S85">
        <v>76</v>
      </c>
      <c r="T85" s="232">
        <f t="shared" si="1"/>
        <v>78.066666666666663</v>
      </c>
    </row>
    <row r="86" spans="1:20" s="69" customFormat="1" ht="15.95" customHeight="1" thickTop="1" thickBot="1">
      <c r="A86" s="70">
        <v>79</v>
      </c>
      <c r="B86" s="62">
        <v>79</v>
      </c>
      <c r="C86" s="62">
        <f>PresensiMIPA!B85</f>
        <v>12242</v>
      </c>
      <c r="D86" s="63" t="str">
        <f>PresensiMIPA!G85</f>
        <v>Ferdi Firmansyah</v>
      </c>
      <c r="E86">
        <v>73.5</v>
      </c>
      <c r="F86">
        <v>73.5</v>
      </c>
      <c r="G86">
        <v>65.5</v>
      </c>
      <c r="H86">
        <v>75.5</v>
      </c>
      <c r="I86">
        <v>72</v>
      </c>
      <c r="J86">
        <v>73</v>
      </c>
      <c r="K86">
        <v>73</v>
      </c>
      <c r="L86">
        <v>81.5</v>
      </c>
      <c r="M86">
        <v>81.5</v>
      </c>
      <c r="N86">
        <v>72</v>
      </c>
      <c r="O86">
        <v>68</v>
      </c>
      <c r="P86">
        <v>73</v>
      </c>
      <c r="Q86">
        <v>69</v>
      </c>
      <c r="R86">
        <v>75</v>
      </c>
      <c r="S86">
        <v>70.5</v>
      </c>
      <c r="T86" s="232">
        <f t="shared" si="1"/>
        <v>73.099999999999994</v>
      </c>
    </row>
    <row r="87" spans="1:20" s="69" customFormat="1" ht="15.95" customHeight="1" thickTop="1" thickBot="1">
      <c r="A87" s="68">
        <v>80</v>
      </c>
      <c r="B87" s="62">
        <v>80</v>
      </c>
      <c r="C87" s="62">
        <f>PresensiMIPA!B86</f>
        <v>12252</v>
      </c>
      <c r="D87" s="63" t="str">
        <f>PresensiMIPA!G86</f>
        <v>Fitria Yuliana</v>
      </c>
      <c r="E87">
        <v>81.5</v>
      </c>
      <c r="F87">
        <v>76.5</v>
      </c>
      <c r="G87">
        <v>75.5</v>
      </c>
      <c r="H87">
        <v>74.5</v>
      </c>
      <c r="I87">
        <v>79</v>
      </c>
      <c r="J87">
        <v>77.5</v>
      </c>
      <c r="K87">
        <v>84</v>
      </c>
      <c r="L87">
        <v>81</v>
      </c>
      <c r="M87">
        <v>83</v>
      </c>
      <c r="N87">
        <v>75.5</v>
      </c>
      <c r="O87">
        <v>72.5</v>
      </c>
      <c r="P87">
        <v>79.5</v>
      </c>
      <c r="Q87">
        <v>71</v>
      </c>
      <c r="R87">
        <v>79</v>
      </c>
      <c r="S87">
        <v>79</v>
      </c>
      <c r="T87" s="232">
        <f t="shared" si="1"/>
        <v>77.933333333333337</v>
      </c>
    </row>
    <row r="88" spans="1:20" s="69" customFormat="1" ht="15.95" customHeight="1" thickTop="1" thickBot="1">
      <c r="A88" s="70">
        <v>81</v>
      </c>
      <c r="B88" s="62">
        <v>81</v>
      </c>
      <c r="C88" s="62">
        <f>PresensiMIPA!B87</f>
        <v>12266</v>
      </c>
      <c r="D88" s="63" t="str">
        <f>PresensiMIPA!G87</f>
        <v>HAYKAL BESTANUN ARIFIN</v>
      </c>
      <c r="E88">
        <v>81</v>
      </c>
      <c r="F88">
        <v>80</v>
      </c>
      <c r="G88">
        <v>76.5</v>
      </c>
      <c r="H88">
        <v>83</v>
      </c>
      <c r="I88">
        <v>82.5</v>
      </c>
      <c r="J88">
        <v>81.5</v>
      </c>
      <c r="K88">
        <v>85</v>
      </c>
      <c r="L88">
        <v>82</v>
      </c>
      <c r="M88">
        <v>84</v>
      </c>
      <c r="N88">
        <v>73</v>
      </c>
      <c r="O88">
        <v>80.5</v>
      </c>
      <c r="P88">
        <v>80</v>
      </c>
      <c r="Q88">
        <v>69</v>
      </c>
      <c r="R88">
        <v>78.5</v>
      </c>
      <c r="S88">
        <v>80.5</v>
      </c>
      <c r="T88" s="232">
        <f t="shared" si="1"/>
        <v>79.8</v>
      </c>
    </row>
    <row r="89" spans="1:20" s="69" customFormat="1" ht="15.95" customHeight="1" thickTop="1" thickBot="1">
      <c r="A89" s="68">
        <v>82</v>
      </c>
      <c r="B89" s="62">
        <v>82</v>
      </c>
      <c r="C89" s="62">
        <f>PresensiMIPA!B88</f>
        <v>12269</v>
      </c>
      <c r="D89" s="63" t="str">
        <f>PresensiMIPA!G88</f>
        <v>HERLINA PUTRI KURNIAWAN</v>
      </c>
      <c r="E89">
        <v>74.5</v>
      </c>
      <c r="F89">
        <v>79</v>
      </c>
      <c r="G89">
        <v>71.5</v>
      </c>
      <c r="H89">
        <v>79</v>
      </c>
      <c r="I89">
        <v>75</v>
      </c>
      <c r="J89">
        <v>79.5</v>
      </c>
      <c r="K89">
        <v>85</v>
      </c>
      <c r="L89">
        <v>81.5</v>
      </c>
      <c r="M89">
        <v>82.5</v>
      </c>
      <c r="N89">
        <v>74</v>
      </c>
      <c r="O89">
        <v>73</v>
      </c>
      <c r="P89">
        <v>77.5</v>
      </c>
      <c r="Q89">
        <v>69</v>
      </c>
      <c r="R89">
        <v>83</v>
      </c>
      <c r="S89">
        <v>77.5</v>
      </c>
      <c r="T89" s="232">
        <f t="shared" si="1"/>
        <v>77.433333333333337</v>
      </c>
    </row>
    <row r="90" spans="1:20" s="69" customFormat="1" ht="15.95" customHeight="1" thickTop="1" thickBot="1">
      <c r="A90" s="70">
        <v>83</v>
      </c>
      <c r="B90" s="62">
        <v>83</v>
      </c>
      <c r="C90" s="62">
        <f>PresensiMIPA!B89</f>
        <v>12289</v>
      </c>
      <c r="D90" s="63" t="str">
        <f>PresensiMIPA!G89</f>
        <v>ISLHA KOMARIYAH MAULIDINA</v>
      </c>
      <c r="E90">
        <v>84</v>
      </c>
      <c r="F90">
        <v>80</v>
      </c>
      <c r="G90">
        <v>77</v>
      </c>
      <c r="H90">
        <v>80.5</v>
      </c>
      <c r="I90">
        <v>76</v>
      </c>
      <c r="J90">
        <v>78.5</v>
      </c>
      <c r="K90">
        <v>84</v>
      </c>
      <c r="L90">
        <v>82</v>
      </c>
      <c r="M90">
        <v>85</v>
      </c>
      <c r="N90">
        <v>83.5</v>
      </c>
      <c r="O90">
        <v>78</v>
      </c>
      <c r="P90">
        <v>79</v>
      </c>
      <c r="Q90">
        <v>72</v>
      </c>
      <c r="R90">
        <v>80.5</v>
      </c>
      <c r="S90">
        <v>79</v>
      </c>
      <c r="T90" s="232">
        <f t="shared" si="1"/>
        <v>79.933333333333337</v>
      </c>
    </row>
    <row r="91" spans="1:20" s="69" customFormat="1" ht="15.95" customHeight="1" thickTop="1" thickBot="1">
      <c r="A91" s="68">
        <v>84</v>
      </c>
      <c r="B91" s="62">
        <v>84</v>
      </c>
      <c r="C91" s="62">
        <f>PresensiMIPA!B90</f>
        <v>12298</v>
      </c>
      <c r="D91" s="63" t="str">
        <f>PresensiMIPA!G90</f>
        <v>JUNIO FATHIR RESSY</v>
      </c>
      <c r="E91">
        <v>76</v>
      </c>
      <c r="F91">
        <v>73</v>
      </c>
      <c r="G91">
        <v>71</v>
      </c>
      <c r="H91">
        <v>75</v>
      </c>
      <c r="I91">
        <v>70</v>
      </c>
      <c r="J91">
        <v>75</v>
      </c>
      <c r="K91">
        <v>85</v>
      </c>
      <c r="L91">
        <v>81.5</v>
      </c>
      <c r="M91">
        <v>82.5</v>
      </c>
      <c r="N91">
        <v>72.5</v>
      </c>
      <c r="O91">
        <v>70</v>
      </c>
      <c r="P91">
        <v>72</v>
      </c>
      <c r="Q91">
        <v>69</v>
      </c>
      <c r="R91">
        <v>76.5</v>
      </c>
      <c r="S91">
        <v>71</v>
      </c>
      <c r="T91" s="232">
        <f t="shared" si="1"/>
        <v>74.666666666666671</v>
      </c>
    </row>
    <row r="92" spans="1:20" s="69" customFormat="1" ht="15.95" customHeight="1" thickTop="1" thickBot="1">
      <c r="A92" s="70">
        <v>85</v>
      </c>
      <c r="B92" s="62">
        <v>85</v>
      </c>
      <c r="C92" s="62">
        <f>PresensiMIPA!B91</f>
        <v>12302</v>
      </c>
      <c r="D92" s="63" t="str">
        <f>PresensiMIPA!G91</f>
        <v>KANIA LAURA NUR AIDA</v>
      </c>
      <c r="E92">
        <v>80.5</v>
      </c>
      <c r="F92">
        <v>76</v>
      </c>
      <c r="G92">
        <v>75.5</v>
      </c>
      <c r="H92">
        <v>76.5</v>
      </c>
      <c r="I92">
        <v>82</v>
      </c>
      <c r="J92">
        <v>78.5</v>
      </c>
      <c r="K92">
        <v>85</v>
      </c>
      <c r="L92">
        <v>82</v>
      </c>
      <c r="M92">
        <v>82.5</v>
      </c>
      <c r="N92">
        <v>75</v>
      </c>
      <c r="O92">
        <v>71.5</v>
      </c>
      <c r="P92">
        <v>79.5</v>
      </c>
      <c r="Q92">
        <v>70</v>
      </c>
      <c r="R92">
        <v>78.5</v>
      </c>
      <c r="S92">
        <v>80</v>
      </c>
      <c r="T92" s="232">
        <f t="shared" si="1"/>
        <v>78.2</v>
      </c>
    </row>
    <row r="93" spans="1:20" s="69" customFormat="1" ht="15.95" customHeight="1" thickTop="1" thickBot="1">
      <c r="A93" s="68">
        <v>86</v>
      </c>
      <c r="B93" s="62">
        <v>86</v>
      </c>
      <c r="C93" s="62">
        <f>PresensiMIPA!B92</f>
        <v>12312</v>
      </c>
      <c r="D93" s="63" t="str">
        <f>PresensiMIPA!G92</f>
        <v>LIA HADINI</v>
      </c>
      <c r="E93">
        <v>81.5</v>
      </c>
      <c r="F93">
        <v>76</v>
      </c>
      <c r="G93">
        <v>76.5</v>
      </c>
      <c r="H93">
        <v>75.5</v>
      </c>
      <c r="I93">
        <v>80</v>
      </c>
      <c r="J93">
        <v>80.5</v>
      </c>
      <c r="K93">
        <v>87</v>
      </c>
      <c r="L93">
        <v>82</v>
      </c>
      <c r="M93">
        <v>85</v>
      </c>
      <c r="N93">
        <v>75.5</v>
      </c>
      <c r="O93">
        <v>75</v>
      </c>
      <c r="P93">
        <v>80</v>
      </c>
      <c r="Q93">
        <v>71</v>
      </c>
      <c r="R93">
        <v>78</v>
      </c>
      <c r="S93">
        <v>76.5</v>
      </c>
      <c r="T93" s="232">
        <f t="shared" si="1"/>
        <v>78.666666666666671</v>
      </c>
    </row>
    <row r="94" spans="1:20" s="69" customFormat="1" ht="15.95" customHeight="1" thickTop="1" thickBot="1">
      <c r="A94" s="70">
        <v>87</v>
      </c>
      <c r="B94" s="62">
        <v>87</v>
      </c>
      <c r="C94" s="62">
        <f>PresensiMIPA!B93</f>
        <v>12329</v>
      </c>
      <c r="D94" s="63" t="str">
        <f>PresensiMIPA!G93</f>
        <v>MARTHA ANUGRAH PANCA PUTRA</v>
      </c>
      <c r="E94">
        <v>80</v>
      </c>
      <c r="F94">
        <v>81</v>
      </c>
      <c r="G94">
        <v>74</v>
      </c>
      <c r="H94">
        <v>82.5</v>
      </c>
      <c r="I94">
        <v>80</v>
      </c>
      <c r="J94">
        <v>78.5</v>
      </c>
      <c r="K94">
        <v>85.5</v>
      </c>
      <c r="L94">
        <v>82.5</v>
      </c>
      <c r="M94">
        <v>82</v>
      </c>
      <c r="N94">
        <v>81</v>
      </c>
      <c r="O94">
        <v>80</v>
      </c>
      <c r="P94">
        <v>79</v>
      </c>
      <c r="Q94">
        <v>69</v>
      </c>
      <c r="R94">
        <v>82</v>
      </c>
      <c r="S94">
        <v>76</v>
      </c>
      <c r="T94" s="232">
        <f t="shared" si="1"/>
        <v>79.533333333333331</v>
      </c>
    </row>
    <row r="95" spans="1:20" s="69" customFormat="1" ht="15.95" customHeight="1" thickTop="1" thickBot="1">
      <c r="A95" s="68">
        <v>88</v>
      </c>
      <c r="B95" s="62">
        <v>88</v>
      </c>
      <c r="C95" s="62">
        <f>PresensiMIPA!B94</f>
        <v>12337</v>
      </c>
      <c r="D95" s="63" t="str">
        <f>PresensiMIPA!G94</f>
        <v>Maulinda Eka Rahmawati</v>
      </c>
      <c r="E95">
        <v>80.5</v>
      </c>
      <c r="F95">
        <v>78.5</v>
      </c>
      <c r="G95">
        <v>75</v>
      </c>
      <c r="H95">
        <v>77.5</v>
      </c>
      <c r="I95">
        <v>87</v>
      </c>
      <c r="J95">
        <v>82</v>
      </c>
      <c r="K95">
        <v>90</v>
      </c>
      <c r="L95">
        <v>80.5</v>
      </c>
      <c r="M95">
        <v>84.5</v>
      </c>
      <c r="N95">
        <v>80.5</v>
      </c>
      <c r="O95">
        <v>82</v>
      </c>
      <c r="P95">
        <v>81.5</v>
      </c>
      <c r="Q95">
        <v>79</v>
      </c>
      <c r="R95">
        <v>80</v>
      </c>
      <c r="S95">
        <v>80.5</v>
      </c>
      <c r="T95" s="232">
        <f t="shared" si="1"/>
        <v>81.266666666666666</v>
      </c>
    </row>
    <row r="96" spans="1:20" s="69" customFormat="1" ht="15.95" customHeight="1" thickTop="1" thickBot="1">
      <c r="A96" s="70">
        <v>89</v>
      </c>
      <c r="B96" s="62">
        <v>89</v>
      </c>
      <c r="C96" s="62">
        <f>PresensiMIPA!B95</f>
        <v>12353</v>
      </c>
      <c r="D96" s="63" t="str">
        <f>PresensiMIPA!G95</f>
        <v>MOH. IQBAL FATHONI</v>
      </c>
      <c r="E96">
        <v>79</v>
      </c>
      <c r="F96">
        <v>82.5</v>
      </c>
      <c r="G96">
        <v>71.5</v>
      </c>
      <c r="H96">
        <v>79.5</v>
      </c>
      <c r="I96">
        <v>70</v>
      </c>
      <c r="J96">
        <v>78</v>
      </c>
      <c r="K96">
        <v>85</v>
      </c>
      <c r="L96">
        <v>83</v>
      </c>
      <c r="M96">
        <v>83</v>
      </c>
      <c r="N96">
        <v>79.5</v>
      </c>
      <c r="O96">
        <v>70</v>
      </c>
      <c r="P96">
        <v>72.5</v>
      </c>
      <c r="Q96">
        <v>61</v>
      </c>
      <c r="R96">
        <v>78</v>
      </c>
      <c r="S96">
        <v>71.5</v>
      </c>
      <c r="T96" s="232">
        <f t="shared" si="1"/>
        <v>76.266666666666666</v>
      </c>
    </row>
    <row r="97" spans="1:20" s="69" customFormat="1" ht="15.95" customHeight="1" thickTop="1" thickBot="1">
      <c r="A97" s="68">
        <v>90</v>
      </c>
      <c r="B97" s="62">
        <v>90</v>
      </c>
      <c r="C97" s="62">
        <f>PresensiMIPA!B96</f>
        <v>12369</v>
      </c>
      <c r="D97" s="63" t="str">
        <f>PresensiMIPA!G96</f>
        <v>MOHAMMAD NAUVAL DWI SAPUTRA</v>
      </c>
      <c r="E97">
        <v>80</v>
      </c>
      <c r="F97">
        <v>80</v>
      </c>
      <c r="G97">
        <v>76</v>
      </c>
      <c r="H97">
        <v>78.5</v>
      </c>
      <c r="I97">
        <v>72</v>
      </c>
      <c r="J97">
        <v>76</v>
      </c>
      <c r="K97">
        <v>84</v>
      </c>
      <c r="L97">
        <v>85.5</v>
      </c>
      <c r="M97">
        <v>82</v>
      </c>
      <c r="N97">
        <v>75.5</v>
      </c>
      <c r="O97">
        <v>71.5</v>
      </c>
      <c r="P97">
        <v>77.5</v>
      </c>
      <c r="Q97">
        <v>70</v>
      </c>
      <c r="R97">
        <v>82</v>
      </c>
      <c r="S97">
        <v>78</v>
      </c>
      <c r="T97" s="232">
        <f t="shared" si="1"/>
        <v>77.900000000000006</v>
      </c>
    </row>
    <row r="98" spans="1:20" s="69" customFormat="1" ht="15.95" customHeight="1" thickTop="1" thickBot="1">
      <c r="A98" s="70">
        <v>91</v>
      </c>
      <c r="B98" s="62">
        <v>91</v>
      </c>
      <c r="C98" s="62">
        <f>PresensiMIPA!B97</f>
        <v>12379</v>
      </c>
      <c r="D98" s="63" t="str">
        <f>PresensiMIPA!G97</f>
        <v>Muhammad Noval Nur Ramadhani</v>
      </c>
      <c r="E98">
        <v>75</v>
      </c>
      <c r="F98">
        <v>72.5</v>
      </c>
      <c r="G98">
        <v>71.5</v>
      </c>
      <c r="H98">
        <v>71.5</v>
      </c>
      <c r="I98">
        <v>75</v>
      </c>
      <c r="J98">
        <v>76</v>
      </c>
      <c r="K98">
        <v>76.5</v>
      </c>
      <c r="L98">
        <v>83</v>
      </c>
      <c r="M98">
        <v>82</v>
      </c>
      <c r="N98">
        <v>74</v>
      </c>
      <c r="O98">
        <v>68</v>
      </c>
      <c r="P98">
        <v>70.5</v>
      </c>
      <c r="Q98">
        <v>61</v>
      </c>
      <c r="R98">
        <v>73.5</v>
      </c>
      <c r="S98">
        <v>73.5</v>
      </c>
      <c r="T98" s="232">
        <f t="shared" si="1"/>
        <v>73.566666666666663</v>
      </c>
    </row>
    <row r="99" spans="1:20" s="71" customFormat="1" ht="15.95" customHeight="1" thickTop="1" thickBot="1">
      <c r="A99" s="68">
        <v>92</v>
      </c>
      <c r="B99" s="62">
        <v>92</v>
      </c>
      <c r="C99" s="62">
        <f>PresensiMIPA!B98</f>
        <v>12388</v>
      </c>
      <c r="D99" s="63" t="str">
        <f>PresensiMIPA!G98</f>
        <v>NADAA AVRIA HANUM</v>
      </c>
      <c r="E99">
        <v>81.5</v>
      </c>
      <c r="F99">
        <v>79</v>
      </c>
      <c r="G99">
        <v>77</v>
      </c>
      <c r="H99">
        <v>77</v>
      </c>
      <c r="I99">
        <v>79.5</v>
      </c>
      <c r="J99">
        <v>78</v>
      </c>
      <c r="K99">
        <v>81.5</v>
      </c>
      <c r="L99">
        <v>82</v>
      </c>
      <c r="M99">
        <v>83</v>
      </c>
      <c r="N99">
        <v>77</v>
      </c>
      <c r="O99">
        <v>74.5</v>
      </c>
      <c r="P99">
        <v>82</v>
      </c>
      <c r="Q99">
        <v>75</v>
      </c>
      <c r="R99">
        <v>82</v>
      </c>
      <c r="S99">
        <v>77.5</v>
      </c>
      <c r="T99" s="232">
        <f t="shared" si="1"/>
        <v>79.099999999999994</v>
      </c>
    </row>
    <row r="100" spans="1:20" ht="15.95" customHeight="1" thickTop="1" thickBot="1">
      <c r="A100" s="47">
        <v>93</v>
      </c>
      <c r="B100" s="62">
        <v>93</v>
      </c>
      <c r="C100" s="62">
        <f>PresensiMIPA!B99</f>
        <v>12414</v>
      </c>
      <c r="D100" s="63" t="str">
        <f>PresensiMIPA!G99</f>
        <v>NURHAYATI CAHYUNI MOFID</v>
      </c>
      <c r="E100">
        <v>76.5</v>
      </c>
      <c r="F100">
        <v>76</v>
      </c>
      <c r="G100">
        <v>74</v>
      </c>
      <c r="H100">
        <v>76.5</v>
      </c>
      <c r="I100">
        <v>76</v>
      </c>
      <c r="J100">
        <v>77</v>
      </c>
      <c r="K100">
        <v>84</v>
      </c>
      <c r="L100">
        <v>81</v>
      </c>
      <c r="M100">
        <v>83</v>
      </c>
      <c r="N100">
        <v>76</v>
      </c>
      <c r="O100">
        <v>70</v>
      </c>
      <c r="P100">
        <v>81.5</v>
      </c>
      <c r="Q100">
        <v>70</v>
      </c>
      <c r="R100">
        <v>79.5</v>
      </c>
      <c r="S100">
        <v>76</v>
      </c>
      <c r="T100" s="232">
        <f t="shared" si="1"/>
        <v>77.13333333333334</v>
      </c>
    </row>
    <row r="101" spans="1:20" ht="15.95" customHeight="1" thickTop="1" thickBot="1">
      <c r="A101" s="61">
        <v>94</v>
      </c>
      <c r="B101" s="62">
        <v>94</v>
      </c>
      <c r="C101" s="62">
        <f>PresensiMIPA!B100</f>
        <v>12426</v>
      </c>
      <c r="D101" s="63" t="str">
        <f>PresensiMIPA!G100</f>
        <v>PUSPA RIAWATI</v>
      </c>
      <c r="E101">
        <v>77</v>
      </c>
      <c r="F101">
        <v>78.5</v>
      </c>
      <c r="G101">
        <v>76</v>
      </c>
      <c r="H101">
        <v>77.5</v>
      </c>
      <c r="I101">
        <v>74</v>
      </c>
      <c r="J101">
        <v>79</v>
      </c>
      <c r="K101">
        <v>84</v>
      </c>
      <c r="L101">
        <v>81</v>
      </c>
      <c r="M101">
        <v>85</v>
      </c>
      <c r="N101">
        <v>80.5</v>
      </c>
      <c r="O101">
        <v>74</v>
      </c>
      <c r="P101">
        <v>81.5</v>
      </c>
      <c r="Q101">
        <v>70</v>
      </c>
      <c r="R101">
        <v>78</v>
      </c>
      <c r="S101">
        <v>81.5</v>
      </c>
      <c r="T101" s="232">
        <f t="shared" si="1"/>
        <v>78.5</v>
      </c>
    </row>
    <row r="102" spans="1:20" ht="15.95" customHeight="1" thickTop="1" thickBot="1">
      <c r="A102" s="47">
        <v>95</v>
      </c>
      <c r="B102" s="62">
        <v>95</v>
      </c>
      <c r="C102" s="62">
        <f>PresensiMIPA!B101</f>
        <v>12446</v>
      </c>
      <c r="D102" s="63" t="str">
        <f>PresensiMIPA!G101</f>
        <v>RAHMADINAH DIVA ZHAVIRA</v>
      </c>
      <c r="E102">
        <v>78</v>
      </c>
      <c r="F102">
        <v>82.5</v>
      </c>
      <c r="G102">
        <v>72</v>
      </c>
      <c r="H102">
        <v>77.5</v>
      </c>
      <c r="I102">
        <v>88.5</v>
      </c>
      <c r="J102">
        <v>80.5</v>
      </c>
      <c r="K102">
        <v>81.5</v>
      </c>
      <c r="L102">
        <v>80.5</v>
      </c>
      <c r="M102">
        <v>82</v>
      </c>
      <c r="N102">
        <v>78.5</v>
      </c>
      <c r="O102">
        <v>74</v>
      </c>
      <c r="P102">
        <v>82</v>
      </c>
      <c r="Q102">
        <v>72</v>
      </c>
      <c r="R102">
        <v>80</v>
      </c>
      <c r="S102">
        <v>79.5</v>
      </c>
      <c r="T102" s="232">
        <f t="shared" si="1"/>
        <v>79.266666666666666</v>
      </c>
    </row>
    <row r="103" spans="1:20" ht="15.95" customHeight="1" thickTop="1" thickBot="1">
      <c r="A103" s="61">
        <v>96</v>
      </c>
      <c r="B103" s="62">
        <v>96</v>
      </c>
      <c r="C103" s="62">
        <f>PresensiMIPA!B102</f>
        <v>12455</v>
      </c>
      <c r="D103" s="63" t="str">
        <f>PresensiMIPA!G102</f>
        <v>RAYVALDI BACHTIAR ARDIANSYAH</v>
      </c>
      <c r="E103">
        <v>75.5</v>
      </c>
      <c r="F103">
        <v>74.5</v>
      </c>
      <c r="G103">
        <v>72</v>
      </c>
      <c r="H103">
        <v>81.5</v>
      </c>
      <c r="I103">
        <v>84</v>
      </c>
      <c r="J103">
        <v>78.5</v>
      </c>
      <c r="K103">
        <v>70</v>
      </c>
      <c r="L103">
        <v>81.5</v>
      </c>
      <c r="M103">
        <v>81.5</v>
      </c>
      <c r="N103">
        <v>73</v>
      </c>
      <c r="O103">
        <v>71.5</v>
      </c>
      <c r="P103">
        <v>76</v>
      </c>
      <c r="Q103">
        <v>70</v>
      </c>
      <c r="R103">
        <v>78.5</v>
      </c>
      <c r="S103">
        <v>77</v>
      </c>
      <c r="T103" s="232">
        <f t="shared" si="1"/>
        <v>76.333333333333329</v>
      </c>
    </row>
    <row r="104" spans="1:20" ht="15.95" customHeight="1" thickTop="1" thickBot="1">
      <c r="A104" s="47">
        <v>97</v>
      </c>
      <c r="B104" s="62">
        <v>97</v>
      </c>
      <c r="C104" s="62">
        <f>PresensiMIPA!B103</f>
        <v>12468</v>
      </c>
      <c r="D104" s="63" t="str">
        <f>PresensiMIPA!G103</f>
        <v>RIJAL AZKAL RIDHA</v>
      </c>
      <c r="E104">
        <v>76.5</v>
      </c>
      <c r="F104">
        <v>80</v>
      </c>
      <c r="G104">
        <v>74</v>
      </c>
      <c r="H104">
        <v>81.5</v>
      </c>
      <c r="I104">
        <v>83</v>
      </c>
      <c r="J104">
        <v>76.5</v>
      </c>
      <c r="K104">
        <v>80</v>
      </c>
      <c r="L104">
        <v>82.5</v>
      </c>
      <c r="M104">
        <v>83.5</v>
      </c>
      <c r="N104">
        <v>75.5</v>
      </c>
      <c r="O104">
        <v>70</v>
      </c>
      <c r="P104">
        <v>76.5</v>
      </c>
      <c r="Q104">
        <v>70</v>
      </c>
      <c r="R104">
        <v>79</v>
      </c>
      <c r="S104">
        <v>72.5</v>
      </c>
      <c r="T104" s="232">
        <f t="shared" si="1"/>
        <v>77.400000000000006</v>
      </c>
    </row>
    <row r="105" spans="1:20" ht="15.95" customHeight="1" thickTop="1" thickBot="1">
      <c r="A105" s="61">
        <v>98</v>
      </c>
      <c r="B105" s="62">
        <v>98</v>
      </c>
      <c r="C105" s="62">
        <f>PresensiMIPA!B104</f>
        <v>12470</v>
      </c>
      <c r="D105" s="63" t="str">
        <f>PresensiMIPA!G104</f>
        <v>RISKA AMALIA FIRMANSYAH</v>
      </c>
      <c r="E105">
        <v>83.5</v>
      </c>
      <c r="F105">
        <v>80</v>
      </c>
      <c r="G105">
        <v>80.5</v>
      </c>
      <c r="H105">
        <v>82.5</v>
      </c>
      <c r="I105">
        <v>89.5</v>
      </c>
      <c r="J105">
        <v>81.5</v>
      </c>
      <c r="K105">
        <v>85</v>
      </c>
      <c r="L105">
        <v>80.5</v>
      </c>
      <c r="M105">
        <v>85.5</v>
      </c>
      <c r="N105">
        <v>82</v>
      </c>
      <c r="O105">
        <v>83</v>
      </c>
      <c r="P105">
        <v>84</v>
      </c>
      <c r="Q105">
        <v>85</v>
      </c>
      <c r="R105">
        <v>85</v>
      </c>
      <c r="S105">
        <v>78.5</v>
      </c>
      <c r="T105" s="232">
        <f t="shared" si="1"/>
        <v>83.066666666666663</v>
      </c>
    </row>
    <row r="106" spans="1:20" ht="15.95" customHeight="1" thickTop="1" thickBot="1">
      <c r="A106" s="47">
        <v>99</v>
      </c>
      <c r="B106" s="62">
        <v>99</v>
      </c>
      <c r="C106" s="62">
        <f>PresensiMIPA!B105</f>
        <v>12491</v>
      </c>
      <c r="D106" s="63" t="str">
        <f>PresensiMIPA!G105</f>
        <v>SILVI FITRIA OKTAVIANI</v>
      </c>
      <c r="E106">
        <v>81</v>
      </c>
      <c r="F106">
        <v>82.5</v>
      </c>
      <c r="G106">
        <v>75</v>
      </c>
      <c r="H106">
        <v>78</v>
      </c>
      <c r="I106">
        <v>83</v>
      </c>
      <c r="J106">
        <v>79</v>
      </c>
      <c r="K106">
        <v>88</v>
      </c>
      <c r="L106">
        <v>80.5</v>
      </c>
      <c r="M106">
        <v>83</v>
      </c>
      <c r="N106">
        <v>74.5</v>
      </c>
      <c r="O106">
        <v>74</v>
      </c>
      <c r="P106">
        <v>79</v>
      </c>
      <c r="Q106">
        <v>70</v>
      </c>
      <c r="R106">
        <v>81</v>
      </c>
      <c r="S106">
        <v>77</v>
      </c>
      <c r="T106" s="232">
        <f t="shared" si="1"/>
        <v>79.033333333333331</v>
      </c>
    </row>
    <row r="107" spans="1:20" ht="15.95" customHeight="1" thickTop="1" thickBot="1">
      <c r="A107" s="61">
        <v>100</v>
      </c>
      <c r="B107" s="62">
        <v>100</v>
      </c>
      <c r="C107" s="62">
        <f>PresensiMIPA!B106</f>
        <v>12501</v>
      </c>
      <c r="D107" s="63" t="str">
        <f>PresensiMIPA!G106</f>
        <v>SOFIA MUFARROHAH OKTAVIA</v>
      </c>
      <c r="E107">
        <v>80.5</v>
      </c>
      <c r="F107">
        <v>77</v>
      </c>
      <c r="G107">
        <v>75</v>
      </c>
      <c r="H107">
        <v>78</v>
      </c>
      <c r="I107">
        <v>84</v>
      </c>
      <c r="J107">
        <v>79</v>
      </c>
      <c r="K107">
        <v>85</v>
      </c>
      <c r="L107">
        <v>82.5</v>
      </c>
      <c r="M107">
        <v>82.5</v>
      </c>
      <c r="N107">
        <v>74</v>
      </c>
      <c r="O107">
        <v>70</v>
      </c>
      <c r="P107">
        <v>80.5</v>
      </c>
      <c r="Q107">
        <v>71</v>
      </c>
      <c r="R107">
        <v>78</v>
      </c>
      <c r="S107">
        <v>74.5</v>
      </c>
      <c r="T107" s="232">
        <f t="shared" si="1"/>
        <v>78.099999999999994</v>
      </c>
    </row>
    <row r="108" spans="1:20" ht="15.95" customHeight="1" thickTop="1" thickBot="1">
      <c r="A108" s="47">
        <v>101</v>
      </c>
      <c r="B108" s="62">
        <v>101</v>
      </c>
      <c r="C108" s="62">
        <f>PresensiMIPA!B107</f>
        <v>12504</v>
      </c>
      <c r="D108" s="63" t="str">
        <f>PresensiMIPA!G107</f>
        <v>Sony Arie Prasetya</v>
      </c>
      <c r="E108">
        <v>83.5</v>
      </c>
      <c r="F108">
        <v>79</v>
      </c>
      <c r="G108">
        <v>78</v>
      </c>
      <c r="H108">
        <v>77</v>
      </c>
      <c r="I108">
        <v>87</v>
      </c>
      <c r="J108">
        <v>79</v>
      </c>
      <c r="K108">
        <v>87</v>
      </c>
      <c r="L108">
        <v>83</v>
      </c>
      <c r="M108">
        <v>85</v>
      </c>
      <c r="N108">
        <v>74.5</v>
      </c>
      <c r="O108">
        <v>72.5</v>
      </c>
      <c r="P108">
        <v>81</v>
      </c>
      <c r="Q108">
        <v>69</v>
      </c>
      <c r="R108">
        <v>79.5</v>
      </c>
      <c r="S108">
        <v>77</v>
      </c>
      <c r="T108" s="232">
        <f t="shared" si="1"/>
        <v>79.466666666666669</v>
      </c>
    </row>
    <row r="109" spans="1:20" ht="15.95" customHeight="1" thickTop="1" thickBot="1">
      <c r="A109" s="61">
        <v>102</v>
      </c>
      <c r="B109" s="62">
        <v>102</v>
      </c>
      <c r="C109" s="62">
        <f>PresensiMIPA!B108</f>
        <v>12519</v>
      </c>
      <c r="D109" s="63" t="str">
        <f>PresensiMIPA!G108</f>
        <v>ULFATUH MAULIDANIA PUTRI</v>
      </c>
      <c r="E109">
        <v>82.5</v>
      </c>
      <c r="F109">
        <v>85.5</v>
      </c>
      <c r="G109">
        <v>79.5</v>
      </c>
      <c r="H109">
        <v>82</v>
      </c>
      <c r="I109">
        <v>82</v>
      </c>
      <c r="J109">
        <v>83.5</v>
      </c>
      <c r="K109">
        <v>87</v>
      </c>
      <c r="L109">
        <v>80.5</v>
      </c>
      <c r="M109">
        <v>84</v>
      </c>
      <c r="N109">
        <v>82</v>
      </c>
      <c r="O109">
        <v>74.5</v>
      </c>
      <c r="P109">
        <v>83</v>
      </c>
      <c r="Q109">
        <v>76</v>
      </c>
      <c r="R109">
        <v>82</v>
      </c>
      <c r="S109">
        <v>85.5</v>
      </c>
      <c r="T109" s="232">
        <f t="shared" si="1"/>
        <v>81.966666666666669</v>
      </c>
    </row>
    <row r="110" spans="1:20" ht="15.95" customHeight="1" thickTop="1" thickBot="1">
      <c r="A110" s="47">
        <v>103</v>
      </c>
      <c r="B110" s="62">
        <v>103</v>
      </c>
      <c r="C110" s="62">
        <f>PresensiMIPA!B109</f>
        <v>12129</v>
      </c>
      <c r="D110" s="63" t="str">
        <f>PresensiMIPA!G109</f>
        <v>ACHMAD FARHAN HASBINULLAH</v>
      </c>
      <c r="E110">
        <v>77.5</v>
      </c>
      <c r="F110">
        <v>72.5</v>
      </c>
      <c r="G110">
        <v>71.5</v>
      </c>
      <c r="H110">
        <v>70.5</v>
      </c>
      <c r="I110">
        <v>79</v>
      </c>
      <c r="J110">
        <v>75</v>
      </c>
      <c r="K110">
        <v>80</v>
      </c>
      <c r="L110">
        <v>84</v>
      </c>
      <c r="M110">
        <v>82</v>
      </c>
      <c r="N110">
        <v>74.5</v>
      </c>
      <c r="O110">
        <v>70</v>
      </c>
      <c r="P110">
        <v>73</v>
      </c>
      <c r="Q110">
        <v>70</v>
      </c>
      <c r="R110">
        <v>74</v>
      </c>
      <c r="S110">
        <v>74</v>
      </c>
      <c r="T110" s="232">
        <f t="shared" si="1"/>
        <v>75.166666666666671</v>
      </c>
    </row>
    <row r="111" spans="1:20" ht="15.95" customHeight="1" thickTop="1" thickBot="1">
      <c r="A111" s="61">
        <v>104</v>
      </c>
      <c r="B111" s="62">
        <v>104</v>
      </c>
      <c r="C111" s="62">
        <f>PresensiMIPA!B110</f>
        <v>12142</v>
      </c>
      <c r="D111" s="63" t="str">
        <f>PresensiMIPA!G110</f>
        <v>AIDA DEWI ABDULLAH</v>
      </c>
      <c r="E111">
        <v>83.5</v>
      </c>
      <c r="F111">
        <v>80</v>
      </c>
      <c r="G111">
        <v>78</v>
      </c>
      <c r="H111">
        <v>82.5</v>
      </c>
      <c r="I111">
        <v>78.5</v>
      </c>
      <c r="J111">
        <v>79</v>
      </c>
      <c r="K111">
        <v>84</v>
      </c>
      <c r="L111">
        <v>82</v>
      </c>
      <c r="M111">
        <v>82</v>
      </c>
      <c r="N111">
        <v>78.5</v>
      </c>
      <c r="O111">
        <v>82</v>
      </c>
      <c r="P111">
        <v>79</v>
      </c>
      <c r="Q111">
        <v>72</v>
      </c>
      <c r="R111">
        <v>79.5</v>
      </c>
      <c r="S111">
        <v>78.5</v>
      </c>
      <c r="T111" s="232">
        <f t="shared" si="1"/>
        <v>79.933333333333337</v>
      </c>
    </row>
    <row r="112" spans="1:20" ht="15.95" customHeight="1" thickTop="1" thickBot="1">
      <c r="A112" s="47">
        <v>105</v>
      </c>
      <c r="B112" s="62">
        <v>105</v>
      </c>
      <c r="C112" s="62">
        <f>PresensiMIPA!B111</f>
        <v>12148</v>
      </c>
      <c r="D112" s="63" t="str">
        <f>PresensiMIPA!G111</f>
        <v>AKMAL NURDIANSYAH</v>
      </c>
      <c r="E112">
        <v>80</v>
      </c>
      <c r="F112">
        <v>84</v>
      </c>
      <c r="G112">
        <v>75</v>
      </c>
      <c r="H112">
        <v>82</v>
      </c>
      <c r="I112">
        <v>87.5</v>
      </c>
      <c r="J112">
        <v>81.5</v>
      </c>
      <c r="K112">
        <v>84</v>
      </c>
      <c r="L112">
        <v>83</v>
      </c>
      <c r="M112">
        <v>82</v>
      </c>
      <c r="N112">
        <v>80.5</v>
      </c>
      <c r="O112">
        <v>80.5</v>
      </c>
      <c r="P112">
        <v>79</v>
      </c>
      <c r="Q112">
        <v>80</v>
      </c>
      <c r="R112">
        <v>83</v>
      </c>
      <c r="S112">
        <v>80</v>
      </c>
      <c r="T112" s="232">
        <f t="shared" si="1"/>
        <v>81.466666666666669</v>
      </c>
    </row>
    <row r="113" spans="1:20" ht="15.95" customHeight="1" thickTop="1" thickBot="1">
      <c r="A113" s="61">
        <v>106</v>
      </c>
      <c r="B113" s="62">
        <v>106</v>
      </c>
      <c r="C113" s="62">
        <f>PresensiMIPA!B112</f>
        <v>12152</v>
      </c>
      <c r="D113" s="63" t="str">
        <f>PresensiMIPA!G112</f>
        <v>ALFIAN NUR EMILIA</v>
      </c>
      <c r="E113">
        <v>75.5</v>
      </c>
      <c r="F113">
        <v>75</v>
      </c>
      <c r="G113">
        <v>74</v>
      </c>
      <c r="H113">
        <v>76</v>
      </c>
      <c r="I113">
        <v>81</v>
      </c>
      <c r="J113">
        <v>76.5</v>
      </c>
      <c r="K113">
        <v>85</v>
      </c>
      <c r="L113">
        <v>80.5</v>
      </c>
      <c r="M113">
        <v>82</v>
      </c>
      <c r="N113">
        <v>75.5</v>
      </c>
      <c r="O113">
        <v>73</v>
      </c>
      <c r="P113">
        <v>74.5</v>
      </c>
      <c r="Q113">
        <v>72</v>
      </c>
      <c r="R113">
        <v>77</v>
      </c>
      <c r="S113">
        <v>76</v>
      </c>
      <c r="T113" s="232">
        <f t="shared" si="1"/>
        <v>76.900000000000006</v>
      </c>
    </row>
    <row r="114" spans="1:20" ht="15.95" customHeight="1" thickTop="1" thickBot="1">
      <c r="A114" s="47">
        <v>107</v>
      </c>
      <c r="B114" s="62">
        <v>107</v>
      </c>
      <c r="C114" s="62">
        <f>PresensiMIPA!B113</f>
        <v>12164</v>
      </c>
      <c r="D114" s="63" t="str">
        <f>PresensiMIPA!G113</f>
        <v>AMELIA FARAH R</v>
      </c>
      <c r="E114">
        <v>79.5</v>
      </c>
      <c r="F114">
        <v>76.5</v>
      </c>
      <c r="G114">
        <v>77.5</v>
      </c>
      <c r="H114">
        <v>80.5</v>
      </c>
      <c r="I114">
        <v>78.5</v>
      </c>
      <c r="J114">
        <v>78.5</v>
      </c>
      <c r="K114">
        <v>85</v>
      </c>
      <c r="L114">
        <v>81</v>
      </c>
      <c r="M114">
        <v>82.5</v>
      </c>
      <c r="N114">
        <v>75.5</v>
      </c>
      <c r="O114">
        <v>73</v>
      </c>
      <c r="P114">
        <v>79</v>
      </c>
      <c r="Q114">
        <v>79</v>
      </c>
      <c r="R114">
        <v>77.5</v>
      </c>
      <c r="S114">
        <v>78</v>
      </c>
      <c r="T114" s="232">
        <f t="shared" si="1"/>
        <v>78.766666666666666</v>
      </c>
    </row>
    <row r="115" spans="1:20" ht="15.95" customHeight="1" thickTop="1" thickBot="1">
      <c r="A115" s="61">
        <v>108</v>
      </c>
      <c r="B115" s="62">
        <v>108</v>
      </c>
      <c r="C115" s="62">
        <f>PresensiMIPA!B114</f>
        <v>12174</v>
      </c>
      <c r="D115" s="63" t="str">
        <f>PresensiMIPA!G114</f>
        <v>ANGGA WAHYUDI</v>
      </c>
      <c r="E115">
        <v>77.5</v>
      </c>
      <c r="F115">
        <v>74.5</v>
      </c>
      <c r="G115">
        <v>74.5</v>
      </c>
      <c r="H115">
        <v>74</v>
      </c>
      <c r="I115">
        <v>77</v>
      </c>
      <c r="J115">
        <v>77</v>
      </c>
      <c r="K115">
        <v>80</v>
      </c>
      <c r="L115">
        <v>81.5</v>
      </c>
      <c r="M115">
        <v>82.5</v>
      </c>
      <c r="N115">
        <v>74.5</v>
      </c>
      <c r="O115">
        <v>71</v>
      </c>
      <c r="P115">
        <v>78</v>
      </c>
      <c r="Q115">
        <v>71</v>
      </c>
      <c r="R115">
        <v>77.5</v>
      </c>
      <c r="S115">
        <v>78</v>
      </c>
      <c r="T115" s="232">
        <f t="shared" si="1"/>
        <v>76.566666666666663</v>
      </c>
    </row>
    <row r="116" spans="1:20" ht="15.95" customHeight="1" thickTop="1" thickBot="1">
      <c r="A116" s="47">
        <v>109</v>
      </c>
      <c r="B116" s="62">
        <v>109</v>
      </c>
      <c r="C116" s="62">
        <f>PresensiMIPA!B115</f>
        <v>12180</v>
      </c>
      <c r="D116" s="63" t="str">
        <f>PresensiMIPA!G115</f>
        <v>APRILIA HALISA ALFIN</v>
      </c>
      <c r="E116">
        <v>81</v>
      </c>
      <c r="F116">
        <v>81.5</v>
      </c>
      <c r="G116">
        <v>76.5</v>
      </c>
      <c r="H116">
        <v>76.5</v>
      </c>
      <c r="I116">
        <v>85.5</v>
      </c>
      <c r="J116">
        <v>78</v>
      </c>
      <c r="K116">
        <v>85</v>
      </c>
      <c r="L116">
        <v>82.5</v>
      </c>
      <c r="M116">
        <v>85</v>
      </c>
      <c r="N116">
        <v>78.5</v>
      </c>
      <c r="O116">
        <v>73.5</v>
      </c>
      <c r="P116">
        <v>79</v>
      </c>
      <c r="Q116">
        <v>72</v>
      </c>
      <c r="R116">
        <v>81</v>
      </c>
      <c r="S116">
        <v>76.5</v>
      </c>
      <c r="T116" s="232">
        <f t="shared" si="1"/>
        <v>79.466666666666669</v>
      </c>
    </row>
    <row r="117" spans="1:20" ht="15.95" customHeight="1" thickTop="1" thickBot="1">
      <c r="A117" s="61">
        <v>110</v>
      </c>
      <c r="B117" s="62">
        <v>110</v>
      </c>
      <c r="C117" s="62">
        <f>PresensiMIPA!B116</f>
        <v>12201</v>
      </c>
      <c r="D117" s="63" t="str">
        <f>PresensiMIPA!G116</f>
        <v>DESWITA ANGGERAINI</v>
      </c>
      <c r="E117">
        <v>78</v>
      </c>
      <c r="F117">
        <v>78.5</v>
      </c>
      <c r="G117">
        <v>73.5</v>
      </c>
      <c r="H117">
        <v>74</v>
      </c>
      <c r="I117">
        <v>84</v>
      </c>
      <c r="J117">
        <v>78.5</v>
      </c>
      <c r="K117">
        <v>80</v>
      </c>
      <c r="L117">
        <v>82</v>
      </c>
      <c r="M117">
        <v>83.5</v>
      </c>
      <c r="N117">
        <v>76</v>
      </c>
      <c r="O117">
        <v>72</v>
      </c>
      <c r="P117">
        <v>74.5</v>
      </c>
      <c r="Q117">
        <v>72</v>
      </c>
      <c r="R117">
        <v>78</v>
      </c>
      <c r="S117">
        <v>76.5</v>
      </c>
      <c r="T117" s="232">
        <f t="shared" si="1"/>
        <v>77.400000000000006</v>
      </c>
    </row>
    <row r="118" spans="1:20" ht="15.95" customHeight="1" thickTop="1" thickBot="1">
      <c r="A118" s="47">
        <v>111</v>
      </c>
      <c r="B118" s="62">
        <v>111</v>
      </c>
      <c r="C118" s="62">
        <f>PresensiMIPA!B117</f>
        <v>12205</v>
      </c>
      <c r="D118" s="63" t="str">
        <f>PresensiMIPA!G117</f>
        <v>DHARMA LAKSANA</v>
      </c>
      <c r="E118">
        <v>72.5</v>
      </c>
      <c r="F118">
        <v>77</v>
      </c>
      <c r="G118">
        <v>72.5</v>
      </c>
      <c r="H118">
        <v>70</v>
      </c>
      <c r="I118">
        <v>79.5</v>
      </c>
      <c r="J118">
        <v>77.5</v>
      </c>
      <c r="K118">
        <v>80</v>
      </c>
      <c r="L118">
        <v>81.5</v>
      </c>
      <c r="M118">
        <v>84</v>
      </c>
      <c r="N118">
        <v>74.5</v>
      </c>
      <c r="O118">
        <v>68</v>
      </c>
      <c r="P118">
        <v>77</v>
      </c>
      <c r="Q118">
        <v>72</v>
      </c>
      <c r="R118">
        <v>76.5</v>
      </c>
      <c r="S118">
        <v>77.5</v>
      </c>
      <c r="T118" s="232">
        <f t="shared" si="1"/>
        <v>76</v>
      </c>
    </row>
    <row r="119" spans="1:20" ht="15.95" customHeight="1" thickTop="1" thickBot="1">
      <c r="A119" s="61">
        <v>112</v>
      </c>
      <c r="B119" s="62">
        <v>112</v>
      </c>
      <c r="C119" s="62">
        <f>PresensiMIPA!B118</f>
        <v>12214</v>
      </c>
      <c r="D119" s="63" t="str">
        <f>PresensiMIPA!G118</f>
        <v>DINA MUKARROMAH</v>
      </c>
      <c r="E119">
        <v>82</v>
      </c>
      <c r="F119">
        <v>84</v>
      </c>
      <c r="G119">
        <v>80.5</v>
      </c>
      <c r="H119">
        <v>82</v>
      </c>
      <c r="I119">
        <v>75</v>
      </c>
      <c r="J119">
        <v>82</v>
      </c>
      <c r="K119">
        <v>85</v>
      </c>
      <c r="L119">
        <v>81</v>
      </c>
      <c r="M119">
        <v>84.5</v>
      </c>
      <c r="N119">
        <v>80</v>
      </c>
      <c r="O119">
        <v>76.5</v>
      </c>
      <c r="P119">
        <v>82.5</v>
      </c>
      <c r="Q119">
        <v>80</v>
      </c>
      <c r="R119">
        <v>78</v>
      </c>
      <c r="S119">
        <v>80</v>
      </c>
      <c r="T119" s="232">
        <f t="shared" si="1"/>
        <v>80.86666666666666</v>
      </c>
    </row>
    <row r="120" spans="1:20" ht="15.95" customHeight="1" thickTop="1" thickBot="1">
      <c r="A120" s="47">
        <v>113</v>
      </c>
      <c r="B120" s="62">
        <v>113</v>
      </c>
      <c r="C120" s="62">
        <f>PresensiMIPA!B119</f>
        <v>12253</v>
      </c>
      <c r="D120" s="63" t="str">
        <f>PresensiMIPA!G119</f>
        <v>FLORINDA INNA LICHRON NURZANNAH</v>
      </c>
      <c r="E120">
        <v>78.5</v>
      </c>
      <c r="F120">
        <v>80.5</v>
      </c>
      <c r="G120">
        <v>76</v>
      </c>
      <c r="H120">
        <v>83</v>
      </c>
      <c r="I120">
        <v>86</v>
      </c>
      <c r="J120">
        <v>79</v>
      </c>
      <c r="K120">
        <v>84</v>
      </c>
      <c r="L120">
        <v>81.5</v>
      </c>
      <c r="M120">
        <v>84.5</v>
      </c>
      <c r="N120">
        <v>75.5</v>
      </c>
      <c r="O120">
        <v>82.5</v>
      </c>
      <c r="P120">
        <v>80.5</v>
      </c>
      <c r="Q120">
        <v>72</v>
      </c>
      <c r="R120">
        <v>82</v>
      </c>
      <c r="S120">
        <v>78.5</v>
      </c>
      <c r="T120" s="232">
        <f t="shared" si="1"/>
        <v>80.266666666666666</v>
      </c>
    </row>
    <row r="121" spans="1:20" ht="15.95" customHeight="1" thickTop="1" thickBot="1">
      <c r="A121" s="61">
        <v>114</v>
      </c>
      <c r="B121" s="62">
        <v>114</v>
      </c>
      <c r="C121" s="62">
        <f>PresensiMIPA!B120</f>
        <v>12267</v>
      </c>
      <c r="D121" s="63" t="str">
        <f>PresensiMIPA!G120</f>
        <v>HELMI BAHARI SAPUTRA</v>
      </c>
      <c r="E121">
        <v>75.5</v>
      </c>
      <c r="F121">
        <v>74</v>
      </c>
      <c r="G121">
        <v>72.5</v>
      </c>
      <c r="H121">
        <v>70</v>
      </c>
      <c r="I121">
        <v>78.5</v>
      </c>
      <c r="J121">
        <v>75.5</v>
      </c>
      <c r="K121">
        <v>79</v>
      </c>
      <c r="L121">
        <v>82</v>
      </c>
      <c r="M121">
        <v>82</v>
      </c>
      <c r="N121">
        <v>74.5</v>
      </c>
      <c r="O121">
        <v>68</v>
      </c>
      <c r="P121">
        <v>75</v>
      </c>
      <c r="Q121">
        <v>68</v>
      </c>
      <c r="R121">
        <v>75.5</v>
      </c>
      <c r="S121">
        <v>73.5</v>
      </c>
      <c r="T121" s="232">
        <f t="shared" si="1"/>
        <v>74.900000000000006</v>
      </c>
    </row>
    <row r="122" spans="1:20" ht="15.95" customHeight="1" thickTop="1" thickBot="1">
      <c r="A122" s="47">
        <v>115</v>
      </c>
      <c r="B122" s="62">
        <v>115</v>
      </c>
      <c r="C122" s="62">
        <f>PresensiMIPA!B121</f>
        <v>12276</v>
      </c>
      <c r="D122" s="63" t="str">
        <f>PresensiMIPA!G121</f>
        <v>IKA BELLA ARDITA</v>
      </c>
      <c r="E122">
        <v>79.5</v>
      </c>
      <c r="F122">
        <v>75.5</v>
      </c>
      <c r="G122">
        <v>74.5</v>
      </c>
      <c r="H122">
        <v>73</v>
      </c>
      <c r="I122">
        <v>84</v>
      </c>
      <c r="J122">
        <v>77</v>
      </c>
      <c r="K122">
        <v>78</v>
      </c>
      <c r="L122">
        <v>81.5</v>
      </c>
      <c r="M122">
        <v>84.5</v>
      </c>
      <c r="N122">
        <v>74.5</v>
      </c>
      <c r="O122">
        <v>71</v>
      </c>
      <c r="P122">
        <v>79</v>
      </c>
      <c r="Q122">
        <v>70</v>
      </c>
      <c r="R122">
        <v>77</v>
      </c>
      <c r="S122">
        <v>77.5</v>
      </c>
      <c r="T122" s="232">
        <f t="shared" si="1"/>
        <v>77.099999999999994</v>
      </c>
    </row>
    <row r="123" spans="1:20" ht="15.95" customHeight="1" thickTop="1" thickBot="1">
      <c r="A123" s="61">
        <v>116</v>
      </c>
      <c r="B123" s="62">
        <v>116</v>
      </c>
      <c r="C123" s="62">
        <f>PresensiMIPA!B122</f>
        <v>12290</v>
      </c>
      <c r="D123" s="63" t="str">
        <f>PresensiMIPA!G122</f>
        <v>Isnaini Siyatazya</v>
      </c>
      <c r="E123">
        <v>77.5</v>
      </c>
      <c r="F123">
        <v>78.5</v>
      </c>
      <c r="G123">
        <v>74</v>
      </c>
      <c r="H123">
        <v>77</v>
      </c>
      <c r="I123">
        <v>87.5</v>
      </c>
      <c r="J123">
        <v>77</v>
      </c>
      <c r="K123">
        <v>80</v>
      </c>
      <c r="L123">
        <v>81</v>
      </c>
      <c r="M123">
        <v>84</v>
      </c>
      <c r="N123">
        <v>78.5</v>
      </c>
      <c r="O123">
        <v>74.5</v>
      </c>
      <c r="P123">
        <v>78</v>
      </c>
      <c r="Q123">
        <v>73</v>
      </c>
      <c r="R123">
        <v>79.5</v>
      </c>
      <c r="S123">
        <v>76.5</v>
      </c>
      <c r="T123" s="232">
        <f t="shared" si="1"/>
        <v>78.433333333333337</v>
      </c>
    </row>
    <row r="124" spans="1:20" ht="15.95" customHeight="1" thickTop="1" thickBot="1">
      <c r="A124" s="47">
        <v>117</v>
      </c>
      <c r="B124" s="62">
        <v>117</v>
      </c>
      <c r="C124" s="62">
        <f>PresensiMIPA!B123</f>
        <v>12299</v>
      </c>
      <c r="D124" s="63" t="str">
        <f>PresensiMIPA!G123</f>
        <v>Junius Zufar Sabela</v>
      </c>
      <c r="E124">
        <v>76.5</v>
      </c>
      <c r="F124">
        <v>75</v>
      </c>
      <c r="G124">
        <v>73.5</v>
      </c>
      <c r="H124">
        <v>77</v>
      </c>
      <c r="I124">
        <v>74</v>
      </c>
      <c r="J124">
        <v>77</v>
      </c>
      <c r="K124">
        <v>80</v>
      </c>
      <c r="L124">
        <v>83</v>
      </c>
      <c r="M124">
        <v>83.5</v>
      </c>
      <c r="N124">
        <v>73.5</v>
      </c>
      <c r="O124">
        <v>72</v>
      </c>
      <c r="P124">
        <v>77.5</v>
      </c>
      <c r="Q124">
        <v>69</v>
      </c>
      <c r="R124">
        <v>79</v>
      </c>
      <c r="S124">
        <v>77</v>
      </c>
      <c r="T124" s="232">
        <f t="shared" si="1"/>
        <v>76.5</v>
      </c>
    </row>
    <row r="125" spans="1:20" ht="15.95" customHeight="1" thickTop="1" thickBot="1">
      <c r="A125" s="61">
        <v>118</v>
      </c>
      <c r="B125" s="62">
        <v>118</v>
      </c>
      <c r="C125" s="62">
        <f>PresensiMIPA!B124</f>
        <v>12303</v>
      </c>
      <c r="D125" s="63" t="str">
        <f>PresensiMIPA!G124</f>
        <v>KAORI AZZAHRA</v>
      </c>
      <c r="E125">
        <v>76.5</v>
      </c>
      <c r="F125">
        <v>84</v>
      </c>
      <c r="G125">
        <v>76</v>
      </c>
      <c r="H125">
        <v>76.5</v>
      </c>
      <c r="I125">
        <v>80</v>
      </c>
      <c r="J125">
        <v>81</v>
      </c>
      <c r="K125">
        <v>91</v>
      </c>
      <c r="L125">
        <v>81</v>
      </c>
      <c r="M125">
        <v>84</v>
      </c>
      <c r="N125">
        <v>76</v>
      </c>
      <c r="O125">
        <v>77.5</v>
      </c>
      <c r="P125">
        <v>75</v>
      </c>
      <c r="Q125">
        <v>72</v>
      </c>
      <c r="R125">
        <v>75.5</v>
      </c>
      <c r="S125">
        <v>85</v>
      </c>
      <c r="T125" s="232">
        <f t="shared" si="1"/>
        <v>79.400000000000006</v>
      </c>
    </row>
    <row r="126" spans="1:20" ht="15.95" customHeight="1" thickTop="1" thickBot="1">
      <c r="A126" s="47">
        <v>119</v>
      </c>
      <c r="B126" s="62">
        <v>119</v>
      </c>
      <c r="C126" s="62">
        <f>PresensiMIPA!B125</f>
        <v>12314</v>
      </c>
      <c r="D126" s="63" t="str">
        <f>PresensiMIPA!G125</f>
        <v>Lintang Wulandari</v>
      </c>
      <c r="E126">
        <v>77.5</v>
      </c>
      <c r="F126">
        <v>76.5</v>
      </c>
      <c r="G126">
        <v>74.5</v>
      </c>
      <c r="H126">
        <v>76</v>
      </c>
      <c r="I126">
        <v>78</v>
      </c>
      <c r="J126">
        <v>77</v>
      </c>
      <c r="K126">
        <v>84</v>
      </c>
      <c r="L126">
        <v>82</v>
      </c>
      <c r="M126">
        <v>82.5</v>
      </c>
      <c r="N126">
        <v>75</v>
      </c>
      <c r="O126">
        <v>70</v>
      </c>
      <c r="P126">
        <v>78</v>
      </c>
      <c r="Q126">
        <v>72</v>
      </c>
      <c r="R126">
        <v>78.5</v>
      </c>
      <c r="S126">
        <v>76.5</v>
      </c>
      <c r="T126" s="232">
        <f t="shared" si="1"/>
        <v>77.2</v>
      </c>
    </row>
    <row r="127" spans="1:20" ht="15.95" customHeight="1" thickTop="1" thickBot="1">
      <c r="A127" s="61">
        <v>120</v>
      </c>
      <c r="B127" s="62">
        <v>120</v>
      </c>
      <c r="C127" s="62">
        <f>PresensiMIPA!B126</f>
        <v>12330</v>
      </c>
      <c r="D127" s="63" t="str">
        <f>PresensiMIPA!G126</f>
        <v>MASSYALIKUL AKHYAR</v>
      </c>
      <c r="E127">
        <v>81.5</v>
      </c>
      <c r="F127">
        <v>83.5</v>
      </c>
      <c r="G127">
        <v>78.5</v>
      </c>
      <c r="H127">
        <v>80</v>
      </c>
      <c r="I127">
        <v>79.5</v>
      </c>
      <c r="J127">
        <v>86</v>
      </c>
      <c r="K127">
        <v>81.5</v>
      </c>
      <c r="L127">
        <v>83</v>
      </c>
      <c r="M127">
        <v>84.5</v>
      </c>
      <c r="N127">
        <v>80.5</v>
      </c>
      <c r="O127">
        <v>78</v>
      </c>
      <c r="P127">
        <v>79</v>
      </c>
      <c r="Q127">
        <v>71</v>
      </c>
      <c r="R127">
        <v>77</v>
      </c>
      <c r="S127">
        <v>82</v>
      </c>
      <c r="T127" s="232">
        <f t="shared" si="1"/>
        <v>80.36666666666666</v>
      </c>
    </row>
    <row r="128" spans="1:20" ht="15.95" customHeight="1" thickTop="1" thickBot="1">
      <c r="A128" s="47">
        <v>121</v>
      </c>
      <c r="B128" s="62">
        <v>121</v>
      </c>
      <c r="C128" s="62">
        <f>PresensiMIPA!B127</f>
        <v>12339</v>
      </c>
      <c r="D128" s="63" t="str">
        <f>PresensiMIPA!G127</f>
        <v>MAULUDATUL ISLAMI</v>
      </c>
      <c r="E128">
        <v>83</v>
      </c>
      <c r="F128">
        <v>81.5</v>
      </c>
      <c r="G128">
        <v>77.5</v>
      </c>
      <c r="H128">
        <v>80.5</v>
      </c>
      <c r="I128">
        <v>86.5</v>
      </c>
      <c r="J128">
        <v>78</v>
      </c>
      <c r="K128">
        <v>88</v>
      </c>
      <c r="L128">
        <v>81</v>
      </c>
      <c r="M128">
        <v>84.5</v>
      </c>
      <c r="N128">
        <v>80.5</v>
      </c>
      <c r="O128">
        <v>80</v>
      </c>
      <c r="P128">
        <v>79.5</v>
      </c>
      <c r="Q128">
        <v>75</v>
      </c>
      <c r="R128">
        <v>82.5</v>
      </c>
      <c r="S128">
        <v>80.5</v>
      </c>
      <c r="T128" s="232">
        <f t="shared" si="1"/>
        <v>81.233333333333334</v>
      </c>
    </row>
    <row r="129" spans="1:20" ht="15.95" customHeight="1" thickTop="1" thickBot="1">
      <c r="A129" s="61">
        <v>122</v>
      </c>
      <c r="B129" s="62">
        <v>122</v>
      </c>
      <c r="C129" s="62">
        <f>PresensiMIPA!B128</f>
        <v>12355</v>
      </c>
      <c r="D129" s="63" t="str">
        <f>PresensiMIPA!G128</f>
        <v>MOH. MOHTAR</v>
      </c>
      <c r="E129">
        <v>76.5</v>
      </c>
      <c r="F129">
        <v>75</v>
      </c>
      <c r="G129">
        <v>71.5</v>
      </c>
      <c r="H129">
        <v>72.5</v>
      </c>
      <c r="I129">
        <v>70</v>
      </c>
      <c r="J129">
        <v>74</v>
      </c>
      <c r="K129">
        <v>84</v>
      </c>
      <c r="L129">
        <v>81</v>
      </c>
      <c r="M129">
        <v>81.5</v>
      </c>
      <c r="N129">
        <v>73</v>
      </c>
      <c r="O129">
        <v>68</v>
      </c>
      <c r="P129">
        <v>75.5</v>
      </c>
      <c r="Q129">
        <v>69</v>
      </c>
      <c r="R129">
        <v>77</v>
      </c>
      <c r="S129">
        <v>73</v>
      </c>
      <c r="T129" s="232">
        <f t="shared" si="1"/>
        <v>74.766666666666666</v>
      </c>
    </row>
    <row r="130" spans="1:20" ht="15.95" customHeight="1" thickTop="1" thickBot="1">
      <c r="A130" s="47">
        <v>123</v>
      </c>
      <c r="B130" s="62">
        <v>123</v>
      </c>
      <c r="C130" s="62">
        <f>PresensiMIPA!B129</f>
        <v>12370</v>
      </c>
      <c r="D130" s="63" t="str">
        <f>PresensiMIPA!G129</f>
        <v>MOHAMMAD RAKA AL FAHREZI</v>
      </c>
      <c r="E130">
        <v>77.5</v>
      </c>
      <c r="F130">
        <v>74.5</v>
      </c>
      <c r="G130">
        <v>73</v>
      </c>
      <c r="H130">
        <v>79</v>
      </c>
      <c r="I130">
        <v>75</v>
      </c>
      <c r="J130">
        <v>75.5</v>
      </c>
      <c r="K130">
        <v>80</v>
      </c>
      <c r="L130">
        <v>83</v>
      </c>
      <c r="M130">
        <v>83</v>
      </c>
      <c r="N130">
        <v>77</v>
      </c>
      <c r="O130">
        <v>71</v>
      </c>
      <c r="P130">
        <v>76.5</v>
      </c>
      <c r="Q130">
        <v>69</v>
      </c>
      <c r="R130">
        <v>76.5</v>
      </c>
      <c r="S130">
        <v>78.5</v>
      </c>
      <c r="T130" s="232">
        <f t="shared" si="1"/>
        <v>76.599999999999994</v>
      </c>
    </row>
    <row r="131" spans="1:20" ht="15.95" customHeight="1" thickTop="1" thickBot="1">
      <c r="A131" s="61">
        <v>124</v>
      </c>
      <c r="B131" s="62">
        <v>124</v>
      </c>
      <c r="C131" s="62">
        <f>PresensiMIPA!B130</f>
        <v>12380</v>
      </c>
      <c r="D131" s="63" t="str">
        <f>PresensiMIPA!G130</f>
        <v>Muhammad Rafli Bayu Baskara</v>
      </c>
      <c r="E131">
        <v>75.5</v>
      </c>
      <c r="F131">
        <v>74.5</v>
      </c>
      <c r="G131">
        <v>72</v>
      </c>
      <c r="H131">
        <v>74</v>
      </c>
      <c r="I131">
        <v>77</v>
      </c>
      <c r="J131">
        <v>75.5</v>
      </c>
      <c r="K131">
        <v>80</v>
      </c>
      <c r="L131">
        <v>82</v>
      </c>
      <c r="M131">
        <v>83</v>
      </c>
      <c r="N131">
        <v>73.5</v>
      </c>
      <c r="O131">
        <v>70.5</v>
      </c>
      <c r="P131">
        <v>78</v>
      </c>
      <c r="Q131">
        <v>69</v>
      </c>
      <c r="R131">
        <v>74</v>
      </c>
      <c r="S131">
        <v>76</v>
      </c>
      <c r="T131" s="232">
        <f t="shared" si="1"/>
        <v>75.63333333333334</v>
      </c>
    </row>
    <row r="132" spans="1:20" ht="15.95" customHeight="1" thickTop="1" thickBot="1">
      <c r="A132" s="47">
        <v>125</v>
      </c>
      <c r="B132" s="62">
        <v>125</v>
      </c>
      <c r="C132" s="62">
        <f>PresensiMIPA!B131</f>
        <v>12389</v>
      </c>
      <c r="D132" s="63" t="str">
        <f>PresensiMIPA!G131</f>
        <v>NADHEA PUTRI FATIHA</v>
      </c>
      <c r="E132">
        <v>81</v>
      </c>
      <c r="F132">
        <v>83.5</v>
      </c>
      <c r="G132">
        <v>75</v>
      </c>
      <c r="H132">
        <v>78.5</v>
      </c>
      <c r="I132">
        <v>87</v>
      </c>
      <c r="J132">
        <v>82</v>
      </c>
      <c r="K132">
        <v>89</v>
      </c>
      <c r="L132">
        <v>82</v>
      </c>
      <c r="M132">
        <v>84</v>
      </c>
      <c r="N132">
        <v>77</v>
      </c>
      <c r="O132">
        <v>76</v>
      </c>
      <c r="P132">
        <v>80</v>
      </c>
      <c r="Q132">
        <v>71</v>
      </c>
      <c r="R132">
        <v>77.5</v>
      </c>
      <c r="S132">
        <v>79.5</v>
      </c>
      <c r="T132" s="232">
        <f t="shared" si="1"/>
        <v>80.2</v>
      </c>
    </row>
    <row r="133" spans="1:20" ht="15.95" customHeight="1" thickTop="1" thickBot="1">
      <c r="A133" s="61">
        <v>126</v>
      </c>
      <c r="B133" s="62">
        <v>126</v>
      </c>
      <c r="C133" s="62">
        <f>PresensiMIPA!B132</f>
        <v>12400</v>
      </c>
      <c r="D133" s="63" t="str">
        <f>PresensiMIPA!G132</f>
        <v>Nisrina Salma Octaviana</v>
      </c>
      <c r="E133">
        <v>81.5</v>
      </c>
      <c r="F133">
        <v>83.5</v>
      </c>
      <c r="G133">
        <v>76</v>
      </c>
      <c r="H133">
        <v>80</v>
      </c>
      <c r="I133">
        <v>88.5</v>
      </c>
      <c r="J133">
        <v>78</v>
      </c>
      <c r="K133">
        <v>88</v>
      </c>
      <c r="L133">
        <v>82.5</v>
      </c>
      <c r="M133">
        <v>84.5</v>
      </c>
      <c r="N133">
        <v>76</v>
      </c>
      <c r="O133">
        <v>74.5</v>
      </c>
      <c r="P133">
        <v>78.5</v>
      </c>
      <c r="Q133">
        <v>72</v>
      </c>
      <c r="R133">
        <v>81.5</v>
      </c>
      <c r="S133">
        <v>77</v>
      </c>
      <c r="T133" s="232">
        <f t="shared" si="1"/>
        <v>80.13333333333334</v>
      </c>
    </row>
    <row r="134" spans="1:20" ht="15.95" customHeight="1" thickTop="1" thickBot="1">
      <c r="A134" s="47">
        <v>127</v>
      </c>
      <c r="B134" s="62">
        <v>127</v>
      </c>
      <c r="C134" s="62">
        <f>PresensiMIPA!B133</f>
        <v>12427</v>
      </c>
      <c r="D134" s="63" t="str">
        <f>PresensiMIPA!G133</f>
        <v>PUSPITA RESTU MAHALIA</v>
      </c>
      <c r="E134">
        <v>83</v>
      </c>
      <c r="F134">
        <v>84</v>
      </c>
      <c r="G134">
        <v>82</v>
      </c>
      <c r="H134">
        <v>84</v>
      </c>
      <c r="I134">
        <v>90</v>
      </c>
      <c r="J134">
        <v>81</v>
      </c>
      <c r="K134">
        <v>84</v>
      </c>
      <c r="L134">
        <v>81.5</v>
      </c>
      <c r="M134">
        <v>84.5</v>
      </c>
      <c r="N134">
        <v>83</v>
      </c>
      <c r="O134">
        <v>80</v>
      </c>
      <c r="P134">
        <v>82</v>
      </c>
      <c r="Q134">
        <v>88</v>
      </c>
      <c r="R134">
        <v>83</v>
      </c>
      <c r="S134">
        <v>81.5</v>
      </c>
      <c r="T134" s="232">
        <f t="shared" si="1"/>
        <v>83.433333333333337</v>
      </c>
    </row>
    <row r="135" spans="1:20" ht="15.95" customHeight="1" thickTop="1" thickBot="1">
      <c r="A135" s="61">
        <v>128</v>
      </c>
      <c r="B135" s="62">
        <v>128</v>
      </c>
      <c r="C135" s="62">
        <f>PresensiMIPA!B134</f>
        <v>12437</v>
      </c>
      <c r="D135" s="63" t="str">
        <f>PresensiMIPA!G134</f>
        <v>R. FIRMAN SAPUTRA</v>
      </c>
      <c r="E135">
        <v>78.5</v>
      </c>
      <c r="F135">
        <v>75.5</v>
      </c>
      <c r="G135">
        <v>74.5</v>
      </c>
      <c r="H135">
        <v>79</v>
      </c>
      <c r="I135">
        <v>84</v>
      </c>
      <c r="J135">
        <v>78.5</v>
      </c>
      <c r="K135">
        <v>80</v>
      </c>
      <c r="L135">
        <v>81.5</v>
      </c>
      <c r="M135">
        <v>84.5</v>
      </c>
      <c r="N135">
        <v>80</v>
      </c>
      <c r="O135">
        <v>72</v>
      </c>
      <c r="P135">
        <v>78.5</v>
      </c>
      <c r="Q135">
        <v>71</v>
      </c>
      <c r="R135">
        <v>78</v>
      </c>
      <c r="S135">
        <v>78</v>
      </c>
      <c r="T135" s="232">
        <f t="shared" si="1"/>
        <v>78.233333333333334</v>
      </c>
    </row>
    <row r="136" spans="1:20" ht="15.95" customHeight="1" thickTop="1" thickBot="1">
      <c r="A136" s="47">
        <v>129</v>
      </c>
      <c r="B136" s="62">
        <v>129</v>
      </c>
      <c r="C136" s="62">
        <f>PresensiMIPA!B135</f>
        <v>12450</v>
      </c>
      <c r="D136" s="63" t="str">
        <f>PresensiMIPA!G135</f>
        <v>RANIYATUL HOTIMAH</v>
      </c>
      <c r="E136">
        <v>77.5</v>
      </c>
      <c r="F136">
        <v>78</v>
      </c>
      <c r="G136">
        <v>76.5</v>
      </c>
      <c r="H136">
        <v>81.5</v>
      </c>
      <c r="I136">
        <v>80</v>
      </c>
      <c r="J136">
        <v>78</v>
      </c>
      <c r="K136">
        <v>88</v>
      </c>
      <c r="L136">
        <v>81</v>
      </c>
      <c r="M136">
        <v>84.5</v>
      </c>
      <c r="N136">
        <v>75</v>
      </c>
      <c r="O136">
        <v>74</v>
      </c>
      <c r="P136">
        <v>78</v>
      </c>
      <c r="Q136">
        <v>71</v>
      </c>
      <c r="R136">
        <v>78</v>
      </c>
      <c r="S136">
        <v>78.5</v>
      </c>
      <c r="T136" s="232">
        <f t="shared" si="1"/>
        <v>78.63333333333334</v>
      </c>
    </row>
    <row r="137" spans="1:20" ht="15.95" customHeight="1" thickTop="1" thickBot="1">
      <c r="A137" s="61">
        <v>130</v>
      </c>
      <c r="B137" s="62">
        <v>130</v>
      </c>
      <c r="C137" s="62">
        <f>PresensiMIPA!B136</f>
        <v>12476</v>
      </c>
      <c r="D137" s="63" t="str">
        <f>PresensiMIPA!G136</f>
        <v>RIZKI MAULIDIYA</v>
      </c>
      <c r="E137">
        <v>79.5</v>
      </c>
      <c r="F137">
        <v>79.5</v>
      </c>
      <c r="G137">
        <v>77.5</v>
      </c>
      <c r="H137">
        <v>83</v>
      </c>
      <c r="I137">
        <v>75</v>
      </c>
      <c r="J137">
        <v>79</v>
      </c>
      <c r="K137">
        <v>87</v>
      </c>
      <c r="L137">
        <v>81.5</v>
      </c>
      <c r="M137">
        <v>84.5</v>
      </c>
      <c r="N137">
        <v>81.5</v>
      </c>
      <c r="O137">
        <v>80</v>
      </c>
      <c r="P137">
        <v>78.5</v>
      </c>
      <c r="Q137">
        <v>78</v>
      </c>
      <c r="R137">
        <v>75.5</v>
      </c>
      <c r="S137">
        <v>81</v>
      </c>
      <c r="T137" s="232">
        <f t="shared" ref="T137:T200" si="2">AVERAGE(E137:S137)</f>
        <v>80.066666666666663</v>
      </c>
    </row>
    <row r="138" spans="1:20" ht="15.95" customHeight="1" thickTop="1" thickBot="1">
      <c r="A138" s="47">
        <v>131</v>
      </c>
      <c r="B138" s="62">
        <v>131</v>
      </c>
      <c r="C138" s="62">
        <f>PresensiMIPA!B137</f>
        <v>12492</v>
      </c>
      <c r="D138" s="63" t="str">
        <f>PresensiMIPA!G137</f>
        <v>SISTIFANIE PUTRI HANDAYANI</v>
      </c>
      <c r="E138">
        <v>76</v>
      </c>
      <c r="F138">
        <v>77.5</v>
      </c>
      <c r="G138">
        <v>74.5</v>
      </c>
      <c r="H138">
        <v>74</v>
      </c>
      <c r="I138">
        <v>81</v>
      </c>
      <c r="J138">
        <v>80.5</v>
      </c>
      <c r="K138">
        <v>83</v>
      </c>
      <c r="L138">
        <v>82</v>
      </c>
      <c r="M138">
        <v>84</v>
      </c>
      <c r="N138">
        <v>77.5</v>
      </c>
      <c r="O138">
        <v>71.5</v>
      </c>
      <c r="P138">
        <v>79.5</v>
      </c>
      <c r="Q138">
        <v>71</v>
      </c>
      <c r="R138">
        <v>79.5</v>
      </c>
      <c r="S138">
        <v>79</v>
      </c>
      <c r="T138" s="232">
        <f t="shared" si="2"/>
        <v>78.033333333333331</v>
      </c>
    </row>
    <row r="139" spans="1:20" ht="15.95" customHeight="1" thickTop="1" thickBot="1">
      <c r="A139" s="61">
        <v>132</v>
      </c>
      <c r="B139" s="62">
        <v>132</v>
      </c>
      <c r="C139" s="62">
        <f>PresensiMIPA!B138</f>
        <v>12502</v>
      </c>
      <c r="D139" s="63" t="str">
        <f>PresensiMIPA!G138</f>
        <v>Sonia Anindhiya Putri Kurniawan</v>
      </c>
      <c r="E139">
        <v>76</v>
      </c>
      <c r="F139">
        <v>78</v>
      </c>
      <c r="G139">
        <v>74</v>
      </c>
      <c r="H139">
        <v>80</v>
      </c>
      <c r="I139">
        <v>83</v>
      </c>
      <c r="J139">
        <v>77.5</v>
      </c>
      <c r="K139">
        <v>80</v>
      </c>
      <c r="L139">
        <v>82.5</v>
      </c>
      <c r="M139">
        <v>82</v>
      </c>
      <c r="N139">
        <v>76</v>
      </c>
      <c r="O139">
        <v>73.5</v>
      </c>
      <c r="P139">
        <v>79.5</v>
      </c>
      <c r="Q139">
        <v>71</v>
      </c>
      <c r="R139">
        <v>79</v>
      </c>
      <c r="S139">
        <v>78.5</v>
      </c>
      <c r="T139" s="232">
        <f t="shared" si="2"/>
        <v>78.033333333333331</v>
      </c>
    </row>
    <row r="140" spans="1:20" ht="15.95" customHeight="1" thickTop="1" thickBot="1">
      <c r="A140" s="47">
        <v>133</v>
      </c>
      <c r="B140" s="62">
        <v>133</v>
      </c>
      <c r="C140" s="62">
        <f>PresensiMIPA!B139</f>
        <v>12532</v>
      </c>
      <c r="D140" s="63" t="str">
        <f>PresensiMIPA!G139</f>
        <v>WANDA CITRA DEWI</v>
      </c>
      <c r="E140">
        <v>79</v>
      </c>
      <c r="F140">
        <v>76</v>
      </c>
      <c r="G140">
        <v>74.5</v>
      </c>
      <c r="H140">
        <v>77</v>
      </c>
      <c r="I140">
        <v>82</v>
      </c>
      <c r="J140">
        <v>78.5</v>
      </c>
      <c r="K140">
        <v>87</v>
      </c>
      <c r="L140">
        <v>82</v>
      </c>
      <c r="M140">
        <v>83</v>
      </c>
      <c r="N140">
        <v>73.5</v>
      </c>
      <c r="O140">
        <v>71.5</v>
      </c>
      <c r="P140">
        <v>78</v>
      </c>
      <c r="Q140">
        <v>70</v>
      </c>
      <c r="R140">
        <v>77.5</v>
      </c>
      <c r="S140">
        <v>79</v>
      </c>
      <c r="T140" s="232">
        <f t="shared" si="2"/>
        <v>77.900000000000006</v>
      </c>
    </row>
    <row r="141" spans="1:20" ht="15.95" customHeight="1" thickTop="1" thickBot="1">
      <c r="A141" s="61">
        <v>134</v>
      </c>
      <c r="B141" s="62">
        <v>134</v>
      </c>
      <c r="C141" s="62">
        <f>PresensiMIPA!B140</f>
        <v>12538</v>
      </c>
      <c r="D141" s="63" t="str">
        <f>PresensiMIPA!G140</f>
        <v>YANDI ERFAN DIANSYAH</v>
      </c>
      <c r="E141">
        <v>76</v>
      </c>
      <c r="F141">
        <v>75</v>
      </c>
      <c r="G141">
        <v>72</v>
      </c>
      <c r="H141">
        <v>70</v>
      </c>
      <c r="I141">
        <v>80</v>
      </c>
      <c r="J141">
        <v>76.5</v>
      </c>
      <c r="K141">
        <v>84</v>
      </c>
      <c r="L141">
        <v>81</v>
      </c>
      <c r="M141">
        <v>82</v>
      </c>
      <c r="N141">
        <v>73.5</v>
      </c>
      <c r="O141">
        <v>70.5</v>
      </c>
      <c r="P141">
        <v>78.5</v>
      </c>
      <c r="Q141">
        <v>70</v>
      </c>
      <c r="R141">
        <v>77</v>
      </c>
      <c r="S141">
        <v>76.5</v>
      </c>
      <c r="T141" s="232">
        <f t="shared" si="2"/>
        <v>76.166666666666671</v>
      </c>
    </row>
    <row r="142" spans="1:20" ht="15.95" customHeight="1" thickTop="1" thickBot="1">
      <c r="A142" s="47">
        <v>135</v>
      </c>
      <c r="B142" s="62">
        <v>135</v>
      </c>
      <c r="C142" s="62">
        <f>PresensiMIPA!B141</f>
        <v>12131</v>
      </c>
      <c r="D142" s="63" t="str">
        <f>PresensiMIPA!G141</f>
        <v>ACHMAD SYARIFUL MAULUD</v>
      </c>
      <c r="E142">
        <v>80</v>
      </c>
      <c r="F142">
        <v>81</v>
      </c>
      <c r="G142">
        <v>74.5</v>
      </c>
      <c r="H142">
        <v>81</v>
      </c>
      <c r="I142">
        <v>76</v>
      </c>
      <c r="J142">
        <v>77.5</v>
      </c>
      <c r="K142">
        <v>87</v>
      </c>
      <c r="L142">
        <v>80</v>
      </c>
      <c r="M142">
        <v>81.5</v>
      </c>
      <c r="N142">
        <v>74</v>
      </c>
      <c r="O142">
        <v>70</v>
      </c>
      <c r="P142">
        <v>76.5</v>
      </c>
      <c r="Q142">
        <v>80</v>
      </c>
      <c r="R142">
        <v>73</v>
      </c>
      <c r="S142">
        <v>79</v>
      </c>
      <c r="T142" s="232">
        <f t="shared" si="2"/>
        <v>78.066666666666663</v>
      </c>
    </row>
    <row r="143" spans="1:20" ht="15.95" customHeight="1" thickTop="1" thickBot="1">
      <c r="A143" s="61">
        <v>136</v>
      </c>
      <c r="B143" s="62">
        <v>136</v>
      </c>
      <c r="C143" s="62">
        <f>PresensiMIPA!B142</f>
        <v>12135</v>
      </c>
      <c r="D143" s="63" t="str">
        <f>PresensiMIPA!G142</f>
        <v>AFAF FEBRIANI</v>
      </c>
      <c r="E143">
        <v>81.5</v>
      </c>
      <c r="F143">
        <v>81</v>
      </c>
      <c r="G143">
        <v>74.5</v>
      </c>
      <c r="H143">
        <v>76</v>
      </c>
      <c r="I143">
        <v>74</v>
      </c>
      <c r="J143">
        <v>78</v>
      </c>
      <c r="K143">
        <v>81.5</v>
      </c>
      <c r="L143">
        <v>78</v>
      </c>
      <c r="M143">
        <v>82.5</v>
      </c>
      <c r="N143">
        <v>76.5</v>
      </c>
      <c r="O143">
        <v>74</v>
      </c>
      <c r="P143">
        <v>76.5</v>
      </c>
      <c r="Q143">
        <v>80.5</v>
      </c>
      <c r="R143">
        <v>75</v>
      </c>
      <c r="S143">
        <v>77</v>
      </c>
      <c r="T143" s="232">
        <f t="shared" si="2"/>
        <v>77.766666666666666</v>
      </c>
    </row>
    <row r="144" spans="1:20" ht="15.95" customHeight="1" thickTop="1" thickBot="1">
      <c r="A144" s="47">
        <v>137</v>
      </c>
      <c r="B144" s="62">
        <v>137</v>
      </c>
      <c r="C144" s="62">
        <f>PresensiMIPA!B143</f>
        <v>12143</v>
      </c>
      <c r="D144" s="63" t="str">
        <f>PresensiMIPA!G143</f>
        <v>Ainur Rohma Husni</v>
      </c>
      <c r="E144">
        <v>79</v>
      </c>
      <c r="F144">
        <v>76</v>
      </c>
      <c r="G144">
        <v>73.5</v>
      </c>
      <c r="H144">
        <v>72.5</v>
      </c>
      <c r="I144">
        <v>74</v>
      </c>
      <c r="J144">
        <v>77</v>
      </c>
      <c r="K144">
        <v>85.5</v>
      </c>
      <c r="L144">
        <v>77</v>
      </c>
      <c r="M144">
        <v>81.5</v>
      </c>
      <c r="N144">
        <v>75.5</v>
      </c>
      <c r="O144">
        <v>73</v>
      </c>
      <c r="P144">
        <v>78</v>
      </c>
      <c r="Q144">
        <v>79.5</v>
      </c>
      <c r="R144">
        <v>75.5</v>
      </c>
      <c r="S144">
        <v>75.5</v>
      </c>
      <c r="T144" s="232">
        <f t="shared" si="2"/>
        <v>76.86666666666666</v>
      </c>
    </row>
    <row r="145" spans="1:20" s="64" customFormat="1" ht="15.95" customHeight="1" thickTop="1" thickBot="1">
      <c r="A145" s="61">
        <v>138</v>
      </c>
      <c r="B145" s="62">
        <v>138</v>
      </c>
      <c r="C145" s="62">
        <f>PresensiMIPA!B144</f>
        <v>12150</v>
      </c>
      <c r="D145" s="63" t="str">
        <f>PresensiMIPA!G144</f>
        <v>ALDY FEBRIANSYAH</v>
      </c>
      <c r="E145">
        <v>80.5</v>
      </c>
      <c r="F145">
        <v>83.5</v>
      </c>
      <c r="G145">
        <v>79</v>
      </c>
      <c r="H145">
        <v>76</v>
      </c>
      <c r="I145">
        <v>80</v>
      </c>
      <c r="J145">
        <v>79</v>
      </c>
      <c r="K145">
        <v>84</v>
      </c>
      <c r="L145">
        <v>78</v>
      </c>
      <c r="M145">
        <v>86.5</v>
      </c>
      <c r="N145">
        <v>79</v>
      </c>
      <c r="O145">
        <v>73</v>
      </c>
      <c r="P145">
        <v>77</v>
      </c>
      <c r="Q145">
        <v>79</v>
      </c>
      <c r="R145">
        <v>73.5</v>
      </c>
      <c r="S145">
        <v>80.5</v>
      </c>
      <c r="T145" s="232">
        <f t="shared" si="2"/>
        <v>79.233333333333334</v>
      </c>
    </row>
    <row r="146" spans="1:20" ht="15.95" customHeight="1" thickTop="1" thickBot="1">
      <c r="A146" s="47">
        <v>139</v>
      </c>
      <c r="B146" s="62">
        <v>139</v>
      </c>
      <c r="C146" s="62">
        <f>PresensiMIPA!B145</f>
        <v>12155</v>
      </c>
      <c r="D146" s="63" t="str">
        <f>PresensiMIPA!G145</f>
        <v>ALFITANIA WARDANI</v>
      </c>
      <c r="E146">
        <v>76</v>
      </c>
      <c r="F146">
        <v>81</v>
      </c>
      <c r="G146">
        <v>76</v>
      </c>
      <c r="H146">
        <v>78.5</v>
      </c>
      <c r="I146">
        <v>76</v>
      </c>
      <c r="J146">
        <v>78</v>
      </c>
      <c r="K146">
        <v>85</v>
      </c>
      <c r="L146">
        <v>77</v>
      </c>
      <c r="M146">
        <v>81.5</v>
      </c>
      <c r="N146">
        <v>75</v>
      </c>
      <c r="O146">
        <v>70</v>
      </c>
      <c r="P146">
        <v>76.5</v>
      </c>
      <c r="Q146">
        <v>80</v>
      </c>
      <c r="R146">
        <v>74</v>
      </c>
      <c r="S146">
        <v>77.5</v>
      </c>
      <c r="T146" s="232">
        <f t="shared" si="2"/>
        <v>77.466666666666669</v>
      </c>
    </row>
    <row r="147" spans="1:20" ht="15.95" customHeight="1" thickTop="1" thickBot="1">
      <c r="A147" s="61">
        <v>140</v>
      </c>
      <c r="B147" s="62">
        <v>140</v>
      </c>
      <c r="C147" s="62">
        <f>PresensiMIPA!B146</f>
        <v>12166</v>
      </c>
      <c r="D147" s="63" t="str">
        <f>PresensiMIPA!G146</f>
        <v>ANANDA CHOIRUNISA</v>
      </c>
      <c r="E147">
        <v>79</v>
      </c>
      <c r="F147">
        <v>78</v>
      </c>
      <c r="G147">
        <v>74</v>
      </c>
      <c r="H147">
        <v>74</v>
      </c>
      <c r="I147">
        <v>80</v>
      </c>
      <c r="J147">
        <v>78</v>
      </c>
      <c r="K147">
        <v>80</v>
      </c>
      <c r="L147">
        <v>77.5</v>
      </c>
      <c r="M147">
        <v>81</v>
      </c>
      <c r="N147">
        <v>82</v>
      </c>
      <c r="O147">
        <v>74.5</v>
      </c>
      <c r="P147">
        <v>77</v>
      </c>
      <c r="Q147">
        <v>79</v>
      </c>
      <c r="R147">
        <v>77</v>
      </c>
      <c r="S147">
        <v>75.5</v>
      </c>
      <c r="T147" s="232">
        <f t="shared" si="2"/>
        <v>77.766666666666666</v>
      </c>
    </row>
    <row r="148" spans="1:20" ht="15.95" customHeight="1" thickTop="1" thickBot="1">
      <c r="A148" s="47">
        <v>141</v>
      </c>
      <c r="B148" s="62">
        <v>141</v>
      </c>
      <c r="C148" s="62">
        <f>PresensiMIPA!B147</f>
        <v>12181</v>
      </c>
      <c r="D148" s="63" t="str">
        <f>PresensiMIPA!G147</f>
        <v>Arif Junaidi</v>
      </c>
      <c r="E148">
        <v>77.5</v>
      </c>
      <c r="F148">
        <v>74.5</v>
      </c>
      <c r="G148">
        <v>73.5</v>
      </c>
      <c r="H148">
        <v>75.5</v>
      </c>
      <c r="I148">
        <v>88</v>
      </c>
      <c r="J148">
        <v>79</v>
      </c>
      <c r="K148">
        <v>79</v>
      </c>
      <c r="L148">
        <v>78.5</v>
      </c>
      <c r="M148">
        <v>78.5</v>
      </c>
      <c r="N148">
        <v>74</v>
      </c>
      <c r="O148">
        <v>74</v>
      </c>
      <c r="P148">
        <v>75</v>
      </c>
      <c r="Q148">
        <v>78</v>
      </c>
      <c r="R148">
        <v>73.5</v>
      </c>
      <c r="S148">
        <v>77</v>
      </c>
      <c r="T148" s="232">
        <f t="shared" si="2"/>
        <v>77.033333333333331</v>
      </c>
    </row>
    <row r="149" spans="1:20" ht="15.95" customHeight="1" thickTop="1" thickBot="1">
      <c r="A149" s="61">
        <v>142</v>
      </c>
      <c r="B149" s="62">
        <v>142</v>
      </c>
      <c r="C149" s="62">
        <f>PresensiMIPA!B148</f>
        <v>12195</v>
      </c>
      <c r="D149" s="63" t="str">
        <f>PresensiMIPA!G148</f>
        <v>CANDRA SURYA DIRGANTARA</v>
      </c>
      <c r="E149">
        <v>76.5</v>
      </c>
      <c r="F149">
        <v>76.5</v>
      </c>
      <c r="G149">
        <v>74.5</v>
      </c>
      <c r="H149">
        <v>84</v>
      </c>
      <c r="I149">
        <v>78</v>
      </c>
      <c r="J149">
        <v>80</v>
      </c>
      <c r="K149">
        <v>85</v>
      </c>
      <c r="L149">
        <v>77</v>
      </c>
      <c r="M149">
        <v>83.5</v>
      </c>
      <c r="N149">
        <v>75</v>
      </c>
      <c r="O149">
        <v>83</v>
      </c>
      <c r="P149">
        <v>78</v>
      </c>
      <c r="Q149">
        <v>82</v>
      </c>
      <c r="R149">
        <v>76.5</v>
      </c>
      <c r="S149">
        <v>79.5</v>
      </c>
      <c r="T149" s="232">
        <f t="shared" si="2"/>
        <v>79.266666666666666</v>
      </c>
    </row>
    <row r="150" spans="1:20" ht="15.95" customHeight="1" thickTop="1" thickBot="1">
      <c r="A150" s="47">
        <v>143</v>
      </c>
      <c r="B150" s="62">
        <v>143</v>
      </c>
      <c r="C150" s="62">
        <f>PresensiMIPA!B149</f>
        <v>12202</v>
      </c>
      <c r="D150" s="63" t="str">
        <f>PresensiMIPA!G149</f>
        <v>DESWITA TRI SUGIARTI</v>
      </c>
      <c r="E150">
        <v>75</v>
      </c>
      <c r="F150">
        <v>79.5</v>
      </c>
      <c r="G150">
        <v>79</v>
      </c>
      <c r="H150">
        <v>81</v>
      </c>
      <c r="I150">
        <v>90</v>
      </c>
      <c r="J150">
        <v>79.5</v>
      </c>
      <c r="K150">
        <v>85</v>
      </c>
      <c r="L150">
        <v>78.5</v>
      </c>
      <c r="M150">
        <v>80</v>
      </c>
      <c r="N150">
        <v>75.5</v>
      </c>
      <c r="O150">
        <v>74</v>
      </c>
      <c r="P150">
        <v>78</v>
      </c>
      <c r="Q150">
        <v>80</v>
      </c>
      <c r="R150">
        <v>78</v>
      </c>
      <c r="S150">
        <v>79</v>
      </c>
      <c r="T150" s="232">
        <f t="shared" si="2"/>
        <v>79.466666666666669</v>
      </c>
    </row>
    <row r="151" spans="1:20" ht="15.95" customHeight="1" thickTop="1" thickBot="1">
      <c r="A151" s="61">
        <v>144</v>
      </c>
      <c r="B151" s="62">
        <v>144</v>
      </c>
      <c r="C151" s="62">
        <f>PresensiMIPA!B150</f>
        <v>12215</v>
      </c>
      <c r="D151" s="63" t="str">
        <f>PresensiMIPA!G150</f>
        <v>Dina Safira</v>
      </c>
      <c r="E151">
        <v>79</v>
      </c>
      <c r="F151">
        <v>81</v>
      </c>
      <c r="G151">
        <v>74.5</v>
      </c>
      <c r="H151">
        <v>70.5</v>
      </c>
      <c r="I151">
        <v>80</v>
      </c>
      <c r="J151">
        <v>76</v>
      </c>
      <c r="K151">
        <v>85</v>
      </c>
      <c r="L151">
        <v>78</v>
      </c>
      <c r="M151">
        <v>83</v>
      </c>
      <c r="N151">
        <v>75</v>
      </c>
      <c r="O151">
        <v>74</v>
      </c>
      <c r="P151">
        <v>77</v>
      </c>
      <c r="Q151">
        <v>78</v>
      </c>
      <c r="R151">
        <v>75.5</v>
      </c>
      <c r="S151">
        <v>75.5</v>
      </c>
      <c r="T151" s="232">
        <f t="shared" si="2"/>
        <v>77.466666666666669</v>
      </c>
    </row>
    <row r="152" spans="1:20" ht="15.95" customHeight="1" thickTop="1" thickBot="1">
      <c r="A152" s="47">
        <v>145</v>
      </c>
      <c r="B152" s="62">
        <v>145</v>
      </c>
      <c r="C152" s="62">
        <f>PresensiMIPA!B151</f>
        <v>12220</v>
      </c>
      <c r="D152" s="63" t="str">
        <f>PresensiMIPA!G151</f>
        <v>ELFIN AL HAIKHAL FEBRIANTO</v>
      </c>
      <c r="E152">
        <v>77.5</v>
      </c>
      <c r="F152">
        <v>84</v>
      </c>
      <c r="G152">
        <v>74</v>
      </c>
      <c r="H152">
        <v>72</v>
      </c>
      <c r="I152">
        <v>84</v>
      </c>
      <c r="J152">
        <v>76.5</v>
      </c>
      <c r="K152">
        <v>88</v>
      </c>
      <c r="L152">
        <v>78.5</v>
      </c>
      <c r="M152">
        <v>83</v>
      </c>
      <c r="N152">
        <v>77.5</v>
      </c>
      <c r="O152">
        <v>74</v>
      </c>
      <c r="P152">
        <v>75.5</v>
      </c>
      <c r="Q152">
        <v>79</v>
      </c>
      <c r="R152">
        <v>74.5</v>
      </c>
      <c r="S152">
        <v>75.5</v>
      </c>
      <c r="T152" s="232">
        <f t="shared" si="2"/>
        <v>78.233333333333334</v>
      </c>
    </row>
    <row r="153" spans="1:20" ht="15.95" customHeight="1" thickTop="1" thickBot="1">
      <c r="A153" s="61">
        <v>146</v>
      </c>
      <c r="B153" s="62">
        <v>146</v>
      </c>
      <c r="C153" s="62">
        <f>PresensiMIPA!B152</f>
        <v>12234</v>
      </c>
      <c r="D153" s="63" t="str">
        <f>PresensiMIPA!G152</f>
        <v>FARADILLA HASAN</v>
      </c>
      <c r="E153">
        <v>82.5</v>
      </c>
      <c r="F153">
        <v>86</v>
      </c>
      <c r="G153">
        <v>79.5</v>
      </c>
      <c r="H153">
        <v>82</v>
      </c>
      <c r="I153">
        <v>84</v>
      </c>
      <c r="J153">
        <v>81</v>
      </c>
      <c r="K153">
        <v>90</v>
      </c>
      <c r="L153">
        <v>78.5</v>
      </c>
      <c r="M153">
        <v>87</v>
      </c>
      <c r="N153">
        <v>83</v>
      </c>
      <c r="O153">
        <v>80.5</v>
      </c>
      <c r="P153">
        <v>77</v>
      </c>
      <c r="Q153">
        <v>79.5</v>
      </c>
      <c r="R153">
        <v>78.5</v>
      </c>
      <c r="S153">
        <v>80.5</v>
      </c>
      <c r="T153" s="232">
        <f t="shared" si="2"/>
        <v>81.966666666666669</v>
      </c>
    </row>
    <row r="154" spans="1:20" ht="15.95" customHeight="1" thickTop="1" thickBot="1">
      <c r="A154" s="47">
        <v>147</v>
      </c>
      <c r="B154" s="62">
        <v>147</v>
      </c>
      <c r="C154" s="62">
        <f>PresensiMIPA!B153</f>
        <v>12270</v>
      </c>
      <c r="D154" s="63" t="str">
        <f>PresensiMIPA!G153</f>
        <v>Hifdho Aby Kholik</v>
      </c>
      <c r="E154">
        <v>77.5</v>
      </c>
      <c r="F154">
        <v>76</v>
      </c>
      <c r="G154">
        <v>73</v>
      </c>
      <c r="H154">
        <v>76</v>
      </c>
      <c r="I154">
        <v>76</v>
      </c>
      <c r="J154">
        <v>78</v>
      </c>
      <c r="K154">
        <v>83</v>
      </c>
      <c r="L154">
        <v>78</v>
      </c>
      <c r="M154">
        <v>79</v>
      </c>
      <c r="N154">
        <v>76</v>
      </c>
      <c r="O154">
        <v>75</v>
      </c>
      <c r="P154">
        <v>74</v>
      </c>
      <c r="Q154">
        <v>77.5</v>
      </c>
      <c r="R154">
        <v>71.5</v>
      </c>
      <c r="S154">
        <v>78</v>
      </c>
      <c r="T154" s="232">
        <f t="shared" si="2"/>
        <v>76.566666666666663</v>
      </c>
    </row>
    <row r="155" spans="1:20" ht="15.95" customHeight="1" thickTop="1" thickBot="1">
      <c r="A155" s="61">
        <v>148</v>
      </c>
      <c r="B155" s="62">
        <v>148</v>
      </c>
      <c r="C155" s="62">
        <f>PresensiMIPA!B154</f>
        <v>12280</v>
      </c>
      <c r="D155" s="63" t="str">
        <f>PresensiMIPA!G154</f>
        <v>INAYAH KARSA TRIYANTO</v>
      </c>
      <c r="E155">
        <v>75.5</v>
      </c>
      <c r="F155">
        <v>79.5</v>
      </c>
      <c r="G155">
        <v>74.5</v>
      </c>
      <c r="H155">
        <v>74</v>
      </c>
      <c r="I155">
        <v>78</v>
      </c>
      <c r="J155">
        <v>77.5</v>
      </c>
      <c r="K155">
        <v>84</v>
      </c>
      <c r="L155">
        <v>77</v>
      </c>
      <c r="M155">
        <v>83</v>
      </c>
      <c r="N155">
        <v>75.5</v>
      </c>
      <c r="O155">
        <v>71</v>
      </c>
      <c r="P155">
        <v>77.5</v>
      </c>
      <c r="Q155">
        <v>78.5</v>
      </c>
      <c r="R155">
        <v>75</v>
      </c>
      <c r="S155">
        <v>80</v>
      </c>
      <c r="T155" s="232">
        <f t="shared" si="2"/>
        <v>77.36666666666666</v>
      </c>
    </row>
    <row r="156" spans="1:20" ht="15.95" customHeight="1" thickTop="1" thickBot="1">
      <c r="A156" s="47">
        <v>149</v>
      </c>
      <c r="B156" s="62">
        <v>149</v>
      </c>
      <c r="C156" s="62">
        <f>PresensiMIPA!B155</f>
        <v>12293</v>
      </c>
      <c r="D156" s="63" t="str">
        <f>PresensiMIPA!G155</f>
        <v>JIHAN HASNA</v>
      </c>
      <c r="E156">
        <v>76</v>
      </c>
      <c r="F156">
        <v>78.5</v>
      </c>
      <c r="G156">
        <v>74.5</v>
      </c>
      <c r="H156">
        <v>72</v>
      </c>
      <c r="I156">
        <v>70</v>
      </c>
      <c r="J156">
        <v>77</v>
      </c>
      <c r="K156">
        <v>87</v>
      </c>
      <c r="L156">
        <v>77</v>
      </c>
      <c r="M156">
        <v>78.5</v>
      </c>
      <c r="N156">
        <v>75</v>
      </c>
      <c r="O156">
        <v>75.5</v>
      </c>
      <c r="P156">
        <v>77.5</v>
      </c>
      <c r="Q156">
        <v>80.5</v>
      </c>
      <c r="R156">
        <v>74.5</v>
      </c>
      <c r="S156">
        <v>75.5</v>
      </c>
      <c r="T156" s="232">
        <f t="shared" si="2"/>
        <v>76.599999999999994</v>
      </c>
    </row>
    <row r="157" spans="1:20" ht="15.95" customHeight="1" thickTop="1" thickBot="1">
      <c r="A157" s="61">
        <v>150</v>
      </c>
      <c r="B157" s="62">
        <v>150</v>
      </c>
      <c r="C157" s="62">
        <f>PresensiMIPA!B156</f>
        <v>12306</v>
      </c>
      <c r="D157" s="63" t="str">
        <f>PresensiMIPA!G156</f>
        <v>Kimia Usa Adeh</v>
      </c>
      <c r="E157">
        <v>82</v>
      </c>
      <c r="F157">
        <v>81</v>
      </c>
      <c r="G157">
        <v>78.5</v>
      </c>
      <c r="H157">
        <v>74</v>
      </c>
      <c r="I157">
        <v>76</v>
      </c>
      <c r="J157">
        <v>78.5</v>
      </c>
      <c r="K157">
        <v>88</v>
      </c>
      <c r="L157">
        <v>77</v>
      </c>
      <c r="M157">
        <v>82.5</v>
      </c>
      <c r="N157">
        <v>77</v>
      </c>
      <c r="O157">
        <v>72.5</v>
      </c>
      <c r="P157">
        <v>77.5</v>
      </c>
      <c r="Q157">
        <v>81.5</v>
      </c>
      <c r="R157">
        <v>75</v>
      </c>
      <c r="S157">
        <v>78.5</v>
      </c>
      <c r="T157" s="232">
        <f t="shared" si="2"/>
        <v>78.63333333333334</v>
      </c>
    </row>
    <row r="158" spans="1:20" ht="15.95" customHeight="1" thickTop="1" thickBot="1">
      <c r="A158" s="47">
        <v>151</v>
      </c>
      <c r="B158" s="62">
        <v>151</v>
      </c>
      <c r="C158" s="62">
        <f>PresensiMIPA!B157</f>
        <v>12316</v>
      </c>
      <c r="D158" s="63" t="str">
        <f>PresensiMIPA!G157</f>
        <v>LULUK FITRIANA</v>
      </c>
      <c r="E158">
        <v>81</v>
      </c>
      <c r="F158">
        <v>79.5</v>
      </c>
      <c r="G158">
        <v>76.5</v>
      </c>
      <c r="H158">
        <v>80.5</v>
      </c>
      <c r="I158">
        <v>87</v>
      </c>
      <c r="J158">
        <v>79.5</v>
      </c>
      <c r="K158">
        <v>85</v>
      </c>
      <c r="L158">
        <v>77</v>
      </c>
      <c r="M158">
        <v>86</v>
      </c>
      <c r="N158">
        <v>76.5</v>
      </c>
      <c r="O158">
        <v>77.5</v>
      </c>
      <c r="P158">
        <v>77.5</v>
      </c>
      <c r="Q158">
        <v>81.5</v>
      </c>
      <c r="R158">
        <v>77</v>
      </c>
      <c r="S158">
        <v>77.5</v>
      </c>
      <c r="T158" s="232">
        <f t="shared" si="2"/>
        <v>79.966666666666669</v>
      </c>
    </row>
    <row r="159" spans="1:20" ht="15.95" customHeight="1" thickTop="1" thickBot="1">
      <c r="A159" s="61">
        <v>152</v>
      </c>
      <c r="B159" s="62">
        <v>152</v>
      </c>
      <c r="C159" s="62">
        <f>PresensiMIPA!B158</f>
        <v>12322</v>
      </c>
      <c r="D159" s="63" t="str">
        <f>PresensiMIPA!G158</f>
        <v>M. RIFAT CORY COSESI</v>
      </c>
      <c r="E159">
        <v>72.5</v>
      </c>
      <c r="F159">
        <v>73</v>
      </c>
      <c r="G159">
        <v>69</v>
      </c>
      <c r="H159">
        <v>70</v>
      </c>
      <c r="I159">
        <v>72</v>
      </c>
      <c r="J159">
        <v>74.5</v>
      </c>
      <c r="K159">
        <v>79</v>
      </c>
      <c r="L159">
        <v>77.5</v>
      </c>
      <c r="M159">
        <v>78.5</v>
      </c>
      <c r="N159">
        <v>71</v>
      </c>
      <c r="O159">
        <v>68</v>
      </c>
      <c r="P159">
        <v>75.5</v>
      </c>
      <c r="Q159">
        <v>69.5</v>
      </c>
      <c r="R159">
        <v>67</v>
      </c>
      <c r="S159">
        <v>72</v>
      </c>
      <c r="T159" s="232">
        <f t="shared" si="2"/>
        <v>72.599999999999994</v>
      </c>
    </row>
    <row r="160" spans="1:20" ht="15.95" customHeight="1" thickTop="1" thickBot="1">
      <c r="A160" s="47">
        <v>153</v>
      </c>
      <c r="B160" s="62">
        <v>153</v>
      </c>
      <c r="C160" s="62">
        <f>PresensiMIPA!B159</f>
        <v>12341</v>
      </c>
      <c r="D160" s="63" t="str">
        <f>PresensiMIPA!G159</f>
        <v>MEILINA SWASTIKA SAMPURNO</v>
      </c>
      <c r="E160">
        <v>80</v>
      </c>
      <c r="F160">
        <v>78.5</v>
      </c>
      <c r="G160">
        <v>75</v>
      </c>
      <c r="H160">
        <v>76.5</v>
      </c>
      <c r="I160">
        <v>88</v>
      </c>
      <c r="J160">
        <v>79.5</v>
      </c>
      <c r="K160">
        <v>84</v>
      </c>
      <c r="L160">
        <v>78.5</v>
      </c>
      <c r="M160">
        <v>81</v>
      </c>
      <c r="N160">
        <v>73.5</v>
      </c>
      <c r="O160">
        <v>74</v>
      </c>
      <c r="P160">
        <v>76</v>
      </c>
      <c r="Q160">
        <v>78.5</v>
      </c>
      <c r="R160">
        <v>76.5</v>
      </c>
      <c r="S160">
        <v>78.5</v>
      </c>
      <c r="T160" s="232">
        <f t="shared" si="2"/>
        <v>78.533333333333331</v>
      </c>
    </row>
    <row r="161" spans="1:20" ht="15.95" customHeight="1" thickTop="1" thickBot="1">
      <c r="A161" s="61">
        <v>154</v>
      </c>
      <c r="B161" s="62">
        <v>154</v>
      </c>
      <c r="C161" s="62">
        <f>PresensiMIPA!B160</f>
        <v>12345</v>
      </c>
      <c r="D161" s="63" t="str">
        <f>PresensiMIPA!G160</f>
        <v>MIFTAHUL ARIFIN</v>
      </c>
      <c r="E161">
        <v>79.5</v>
      </c>
      <c r="F161">
        <v>81</v>
      </c>
      <c r="G161">
        <v>74</v>
      </c>
      <c r="H161">
        <v>76</v>
      </c>
      <c r="I161">
        <v>84</v>
      </c>
      <c r="J161">
        <v>81.5</v>
      </c>
      <c r="K161">
        <v>80</v>
      </c>
      <c r="L161">
        <v>77.5</v>
      </c>
      <c r="M161">
        <v>81.5</v>
      </c>
      <c r="N161">
        <v>75</v>
      </c>
      <c r="O161">
        <v>74</v>
      </c>
      <c r="P161">
        <v>75</v>
      </c>
      <c r="Q161">
        <v>78.5</v>
      </c>
      <c r="R161">
        <v>74</v>
      </c>
      <c r="S161">
        <v>78</v>
      </c>
      <c r="T161" s="232">
        <f t="shared" si="2"/>
        <v>77.966666666666669</v>
      </c>
    </row>
    <row r="162" spans="1:20" ht="15.95" customHeight="1" thickTop="1" thickBot="1">
      <c r="A162" s="47">
        <v>155</v>
      </c>
      <c r="B162" s="62">
        <v>155</v>
      </c>
      <c r="C162" s="62">
        <f>PresensiMIPA!B161</f>
        <v>12356</v>
      </c>
      <c r="D162" s="63" t="str">
        <f>PresensiMIPA!G161</f>
        <v>MOH. MOKAFFI</v>
      </c>
      <c r="E162">
        <v>78.5</v>
      </c>
      <c r="F162">
        <v>77</v>
      </c>
      <c r="G162">
        <v>73.5</v>
      </c>
      <c r="H162">
        <v>71.5</v>
      </c>
      <c r="I162">
        <v>74</v>
      </c>
      <c r="J162">
        <v>74.5</v>
      </c>
      <c r="K162">
        <v>83</v>
      </c>
      <c r="L162">
        <v>78</v>
      </c>
      <c r="M162">
        <v>81.5</v>
      </c>
      <c r="N162">
        <v>74.5</v>
      </c>
      <c r="O162">
        <v>71.5</v>
      </c>
      <c r="P162">
        <v>76</v>
      </c>
      <c r="Q162">
        <v>78</v>
      </c>
      <c r="R162">
        <v>74.5</v>
      </c>
      <c r="S162">
        <v>77</v>
      </c>
      <c r="T162" s="232">
        <f t="shared" si="2"/>
        <v>76.2</v>
      </c>
    </row>
    <row r="163" spans="1:20" ht="15.95" customHeight="1" thickTop="1" thickBot="1">
      <c r="A163" s="61">
        <v>156</v>
      </c>
      <c r="B163" s="62">
        <v>156</v>
      </c>
      <c r="C163" s="62">
        <f>PresensiMIPA!B162</f>
        <v>12373</v>
      </c>
      <c r="D163" s="63" t="str">
        <f>PresensiMIPA!G162</f>
        <v>Muhammad Farel Al Fawazi</v>
      </c>
      <c r="E163">
        <v>75</v>
      </c>
      <c r="F163">
        <v>75</v>
      </c>
      <c r="G163">
        <v>72</v>
      </c>
      <c r="H163">
        <v>72</v>
      </c>
      <c r="I163">
        <v>78</v>
      </c>
      <c r="J163">
        <v>79</v>
      </c>
      <c r="K163">
        <v>89</v>
      </c>
      <c r="L163">
        <v>78</v>
      </c>
      <c r="M163">
        <v>80</v>
      </c>
      <c r="N163">
        <v>74</v>
      </c>
      <c r="O163">
        <v>70</v>
      </c>
      <c r="P163">
        <v>74</v>
      </c>
      <c r="Q163">
        <v>76.5</v>
      </c>
      <c r="R163">
        <v>76</v>
      </c>
      <c r="S163">
        <v>76</v>
      </c>
      <c r="T163" s="232">
        <f t="shared" si="2"/>
        <v>76.3</v>
      </c>
    </row>
    <row r="164" spans="1:20" ht="15.95" customHeight="1" thickTop="1" thickBot="1">
      <c r="A164" s="47">
        <v>157</v>
      </c>
      <c r="B164" s="62">
        <v>157</v>
      </c>
      <c r="C164" s="62">
        <f>PresensiMIPA!B163</f>
        <v>12382</v>
      </c>
      <c r="D164" s="63" t="str">
        <f>PresensiMIPA!G163</f>
        <v>Muhammad Reza Pahlevi</v>
      </c>
      <c r="E164">
        <v>77</v>
      </c>
      <c r="F164">
        <v>78</v>
      </c>
      <c r="G164">
        <v>75.5</v>
      </c>
      <c r="H164">
        <v>75</v>
      </c>
      <c r="I164">
        <v>76</v>
      </c>
      <c r="J164">
        <v>78.5</v>
      </c>
      <c r="K164">
        <v>80</v>
      </c>
      <c r="L164">
        <v>79.5</v>
      </c>
      <c r="M164">
        <v>80.5</v>
      </c>
      <c r="N164">
        <v>71.5</v>
      </c>
      <c r="O164">
        <v>72.5</v>
      </c>
      <c r="P164">
        <v>76.5</v>
      </c>
      <c r="Q164">
        <v>75.5</v>
      </c>
      <c r="R164">
        <v>71</v>
      </c>
      <c r="S164">
        <v>75.5</v>
      </c>
      <c r="T164" s="232">
        <f t="shared" si="2"/>
        <v>76.166666666666671</v>
      </c>
    </row>
    <row r="165" spans="1:20" ht="15.95" customHeight="1" thickTop="1" thickBot="1">
      <c r="A165" s="61">
        <v>158</v>
      </c>
      <c r="B165" s="62">
        <v>158</v>
      </c>
      <c r="C165" s="62">
        <f>PresensiMIPA!B164</f>
        <v>12391</v>
      </c>
      <c r="D165" s="63" t="str">
        <f>PresensiMIPA!G164</f>
        <v>Nadia Putri Ramadani</v>
      </c>
      <c r="E165">
        <v>82</v>
      </c>
      <c r="F165">
        <v>76.5</v>
      </c>
      <c r="G165">
        <v>78</v>
      </c>
      <c r="H165">
        <v>81.5</v>
      </c>
      <c r="I165">
        <v>80</v>
      </c>
      <c r="J165">
        <v>78.5</v>
      </c>
      <c r="K165">
        <v>88</v>
      </c>
      <c r="L165">
        <v>77</v>
      </c>
      <c r="M165">
        <v>85.5</v>
      </c>
      <c r="N165">
        <v>74.5</v>
      </c>
      <c r="O165">
        <v>74</v>
      </c>
      <c r="P165">
        <v>79</v>
      </c>
      <c r="Q165">
        <v>79</v>
      </c>
      <c r="R165">
        <v>75.5</v>
      </c>
      <c r="S165">
        <v>79.5</v>
      </c>
      <c r="T165" s="232">
        <f t="shared" si="2"/>
        <v>79.233333333333334</v>
      </c>
    </row>
    <row r="166" spans="1:20" ht="15.95" customHeight="1" thickTop="1" thickBot="1">
      <c r="A166" s="47">
        <v>159</v>
      </c>
      <c r="B166" s="62">
        <v>159</v>
      </c>
      <c r="C166" s="62">
        <f>PresensiMIPA!B165</f>
        <v>12403</v>
      </c>
      <c r="D166" s="63" t="str">
        <f>PresensiMIPA!G165</f>
        <v>NOVIA AYU WARDHANI</v>
      </c>
      <c r="E166">
        <v>80</v>
      </c>
      <c r="F166">
        <v>81</v>
      </c>
      <c r="G166">
        <v>74</v>
      </c>
      <c r="H166">
        <v>76</v>
      </c>
      <c r="I166">
        <v>84</v>
      </c>
      <c r="J166">
        <v>77.5</v>
      </c>
      <c r="K166">
        <v>84</v>
      </c>
      <c r="L166">
        <v>77</v>
      </c>
      <c r="M166">
        <v>84.5</v>
      </c>
      <c r="N166">
        <v>75.5</v>
      </c>
      <c r="O166">
        <v>73.5</v>
      </c>
      <c r="P166">
        <v>78</v>
      </c>
      <c r="Q166">
        <v>79.5</v>
      </c>
      <c r="R166">
        <v>76</v>
      </c>
      <c r="S166">
        <v>78</v>
      </c>
      <c r="T166" s="232">
        <f t="shared" si="2"/>
        <v>78.566666666666663</v>
      </c>
    </row>
    <row r="167" spans="1:20" ht="15.95" customHeight="1" thickTop="1" thickBot="1">
      <c r="A167" s="61">
        <v>160</v>
      </c>
      <c r="B167" s="62">
        <v>160</v>
      </c>
      <c r="C167" s="62">
        <f>PresensiMIPA!B166</f>
        <v>12416</v>
      </c>
      <c r="D167" s="63" t="str">
        <f>PresensiMIPA!G166</f>
        <v>NURIL FITRIA</v>
      </c>
      <c r="E167">
        <v>74</v>
      </c>
      <c r="F167">
        <v>77</v>
      </c>
      <c r="G167">
        <v>73.5</v>
      </c>
      <c r="H167">
        <v>76</v>
      </c>
      <c r="I167">
        <v>84</v>
      </c>
      <c r="J167">
        <v>79</v>
      </c>
      <c r="K167">
        <v>80</v>
      </c>
      <c r="L167">
        <v>77.5</v>
      </c>
      <c r="M167">
        <v>81</v>
      </c>
      <c r="N167">
        <v>73.5</v>
      </c>
      <c r="O167">
        <v>75</v>
      </c>
      <c r="P167">
        <v>78</v>
      </c>
      <c r="Q167">
        <v>79.5</v>
      </c>
      <c r="R167">
        <v>75.5</v>
      </c>
      <c r="S167">
        <v>77</v>
      </c>
      <c r="T167" s="232">
        <f t="shared" si="2"/>
        <v>77.36666666666666</v>
      </c>
    </row>
    <row r="168" spans="1:20" ht="15.95" customHeight="1" thickTop="1" thickBot="1">
      <c r="A168" s="47">
        <v>161</v>
      </c>
      <c r="B168" s="62">
        <v>161</v>
      </c>
      <c r="C168" s="62">
        <f>PresensiMIPA!B167</f>
        <v>12438</v>
      </c>
      <c r="D168" s="63" t="str">
        <f>PresensiMIPA!G167</f>
        <v>R. M. HIDAYAHTULLAH HERIYANTO PUTRA</v>
      </c>
      <c r="E168">
        <v>81</v>
      </c>
      <c r="F168">
        <v>75.5</v>
      </c>
      <c r="G168">
        <v>74</v>
      </c>
      <c r="H168">
        <v>80</v>
      </c>
      <c r="I168">
        <v>88</v>
      </c>
      <c r="J168">
        <v>81</v>
      </c>
      <c r="K168">
        <v>83</v>
      </c>
      <c r="L168">
        <v>77</v>
      </c>
      <c r="M168">
        <v>82.5</v>
      </c>
      <c r="N168">
        <v>79</v>
      </c>
      <c r="O168">
        <v>75.5</v>
      </c>
      <c r="P168">
        <v>75.5</v>
      </c>
      <c r="Q168">
        <v>78</v>
      </c>
      <c r="R168">
        <v>76</v>
      </c>
      <c r="S168">
        <v>77.5</v>
      </c>
      <c r="T168" s="232">
        <f t="shared" si="2"/>
        <v>78.900000000000006</v>
      </c>
    </row>
    <row r="169" spans="1:20" ht="15.95" customHeight="1" thickTop="1" thickBot="1">
      <c r="A169" s="61">
        <v>162</v>
      </c>
      <c r="B169" s="62">
        <v>162</v>
      </c>
      <c r="C169" s="62">
        <f>PresensiMIPA!B168</f>
        <v>12452</v>
      </c>
      <c r="D169" s="63" t="str">
        <f>PresensiMIPA!G168</f>
        <v>Ratri Anugerah</v>
      </c>
      <c r="E169">
        <v>75</v>
      </c>
      <c r="F169">
        <v>78.5</v>
      </c>
      <c r="G169">
        <v>74</v>
      </c>
      <c r="H169">
        <v>75</v>
      </c>
      <c r="I169">
        <v>82</v>
      </c>
      <c r="J169">
        <v>78.5</v>
      </c>
      <c r="K169">
        <v>80</v>
      </c>
      <c r="L169">
        <v>78</v>
      </c>
      <c r="M169">
        <v>83</v>
      </c>
      <c r="N169">
        <v>75</v>
      </c>
      <c r="O169">
        <v>70</v>
      </c>
      <c r="P169">
        <v>75.5</v>
      </c>
      <c r="Q169">
        <v>79.5</v>
      </c>
      <c r="R169">
        <v>75</v>
      </c>
      <c r="S169">
        <v>76</v>
      </c>
      <c r="T169" s="232">
        <f t="shared" si="2"/>
        <v>77</v>
      </c>
    </row>
    <row r="170" spans="1:20" ht="15.95" customHeight="1" thickTop="1" thickBot="1">
      <c r="A170" s="47">
        <v>163</v>
      </c>
      <c r="B170" s="62">
        <v>163</v>
      </c>
      <c r="C170" s="62">
        <f>PresensiMIPA!B169</f>
        <v>12458</v>
      </c>
      <c r="D170" s="63" t="str">
        <f>PresensiMIPA!G169</f>
        <v>REZA MAULANA PUTRA</v>
      </c>
      <c r="E170">
        <v>75.5</v>
      </c>
      <c r="F170">
        <v>75.5</v>
      </c>
      <c r="G170">
        <v>72.5</v>
      </c>
      <c r="H170">
        <v>70</v>
      </c>
      <c r="I170">
        <v>72</v>
      </c>
      <c r="J170">
        <v>75</v>
      </c>
      <c r="K170">
        <v>79</v>
      </c>
      <c r="L170">
        <v>78</v>
      </c>
      <c r="M170">
        <v>79</v>
      </c>
      <c r="N170">
        <v>76</v>
      </c>
      <c r="O170">
        <v>70</v>
      </c>
      <c r="P170">
        <v>72.5</v>
      </c>
      <c r="Q170">
        <v>77.5</v>
      </c>
      <c r="R170">
        <v>74.5</v>
      </c>
      <c r="S170">
        <v>76</v>
      </c>
      <c r="T170" s="232">
        <f t="shared" si="2"/>
        <v>74.86666666666666</v>
      </c>
    </row>
    <row r="171" spans="1:20" ht="15.95" customHeight="1" thickTop="1" thickBot="1">
      <c r="A171" s="61">
        <v>164</v>
      </c>
      <c r="B171" s="62">
        <v>164</v>
      </c>
      <c r="C171" s="62">
        <f>PresensiMIPA!B170</f>
        <v>12483</v>
      </c>
      <c r="D171" s="63" t="str">
        <f>PresensiMIPA!G170</f>
        <v>Salsabila Nurhuda</v>
      </c>
      <c r="E171">
        <v>76.5</v>
      </c>
      <c r="F171">
        <v>81</v>
      </c>
      <c r="G171">
        <v>75</v>
      </c>
      <c r="H171">
        <v>80</v>
      </c>
      <c r="I171">
        <v>78</v>
      </c>
      <c r="J171">
        <v>80.5</v>
      </c>
      <c r="K171">
        <v>87</v>
      </c>
      <c r="L171">
        <v>78</v>
      </c>
      <c r="M171">
        <v>81.5</v>
      </c>
      <c r="N171">
        <v>76.5</v>
      </c>
      <c r="O171">
        <v>70</v>
      </c>
      <c r="P171">
        <v>76</v>
      </c>
      <c r="Q171">
        <v>80.5</v>
      </c>
      <c r="R171">
        <v>74.5</v>
      </c>
      <c r="S171">
        <v>78</v>
      </c>
      <c r="T171" s="232">
        <f t="shared" si="2"/>
        <v>78.2</v>
      </c>
    </row>
    <row r="172" spans="1:20" ht="15.95" customHeight="1" thickTop="1" thickBot="1">
      <c r="A172" s="47">
        <v>165</v>
      </c>
      <c r="B172" s="62">
        <v>165</v>
      </c>
      <c r="C172" s="62">
        <f>PresensiMIPA!B171</f>
        <v>12494</v>
      </c>
      <c r="D172" s="63" t="str">
        <f>PresensiMIPA!G171</f>
        <v>SITI ASMA</v>
      </c>
      <c r="E172">
        <v>82.5</v>
      </c>
      <c r="F172">
        <v>84.5</v>
      </c>
      <c r="G172">
        <v>79</v>
      </c>
      <c r="H172">
        <v>84</v>
      </c>
      <c r="I172">
        <v>89</v>
      </c>
      <c r="J172">
        <v>85</v>
      </c>
      <c r="K172">
        <v>90</v>
      </c>
      <c r="L172">
        <v>77</v>
      </c>
      <c r="M172">
        <v>82</v>
      </c>
      <c r="N172">
        <v>83.5</v>
      </c>
      <c r="O172">
        <v>83</v>
      </c>
      <c r="P172">
        <v>78</v>
      </c>
      <c r="Q172">
        <v>83</v>
      </c>
      <c r="R172">
        <v>82</v>
      </c>
      <c r="S172">
        <v>85</v>
      </c>
      <c r="T172" s="232">
        <f t="shared" si="2"/>
        <v>83.166666666666671</v>
      </c>
    </row>
    <row r="173" spans="1:20" ht="15.95" customHeight="1" thickTop="1" thickBot="1">
      <c r="A173" s="61">
        <v>166</v>
      </c>
      <c r="B173" s="62">
        <v>166</v>
      </c>
      <c r="C173" s="62">
        <f>PresensiMIPA!B172</f>
        <v>12510</v>
      </c>
      <c r="D173" s="63" t="str">
        <f>PresensiMIPA!G172</f>
        <v>SYIFATHALIA RUSLI</v>
      </c>
      <c r="E173">
        <v>78</v>
      </c>
      <c r="F173">
        <v>84</v>
      </c>
      <c r="G173">
        <v>77</v>
      </c>
      <c r="H173">
        <v>79</v>
      </c>
      <c r="I173">
        <v>84</v>
      </c>
      <c r="J173">
        <v>79</v>
      </c>
      <c r="K173">
        <v>87</v>
      </c>
      <c r="L173">
        <v>77.5</v>
      </c>
      <c r="M173">
        <v>85</v>
      </c>
      <c r="N173">
        <v>82.5</v>
      </c>
      <c r="O173">
        <v>74</v>
      </c>
      <c r="P173">
        <v>77.5</v>
      </c>
      <c r="Q173">
        <v>80.5</v>
      </c>
      <c r="R173">
        <v>76.5</v>
      </c>
      <c r="S173">
        <v>79</v>
      </c>
      <c r="T173" s="232">
        <f t="shared" si="2"/>
        <v>80.033333333333331</v>
      </c>
    </row>
    <row r="174" spans="1:20" ht="15.95" customHeight="1" thickTop="1" thickBot="1">
      <c r="A174" s="47">
        <v>167</v>
      </c>
      <c r="B174" s="62">
        <v>167</v>
      </c>
      <c r="C174" s="62">
        <f>PresensiMIPA!B173</f>
        <v>12523</v>
      </c>
      <c r="D174" s="63" t="str">
        <f>PresensiMIPA!G173</f>
        <v>Umi Febriyanti Ismain</v>
      </c>
      <c r="E174">
        <v>76.5</v>
      </c>
      <c r="F174">
        <v>81.5</v>
      </c>
      <c r="G174">
        <v>74.5</v>
      </c>
      <c r="H174">
        <v>73</v>
      </c>
      <c r="I174">
        <v>76</v>
      </c>
      <c r="J174">
        <v>79</v>
      </c>
      <c r="K174">
        <v>83</v>
      </c>
      <c r="L174">
        <v>77</v>
      </c>
      <c r="M174">
        <v>81.5</v>
      </c>
      <c r="N174">
        <v>76</v>
      </c>
      <c r="O174">
        <v>72.5</v>
      </c>
      <c r="P174">
        <v>77</v>
      </c>
      <c r="Q174">
        <v>80</v>
      </c>
      <c r="R174">
        <v>76.5</v>
      </c>
      <c r="S174">
        <v>74.5</v>
      </c>
      <c r="T174" s="232">
        <f t="shared" si="2"/>
        <v>77.233333333333334</v>
      </c>
    </row>
    <row r="175" spans="1:20" ht="15.95" customHeight="1" thickTop="1" thickBot="1">
      <c r="A175" s="61">
        <v>168</v>
      </c>
      <c r="B175" s="62">
        <v>168</v>
      </c>
      <c r="C175" s="62">
        <f>PresensiMIPA!B174</f>
        <v>12533</v>
      </c>
      <c r="D175" s="63" t="str">
        <f>PresensiMIPA!G174</f>
        <v>WESIL RIZKY</v>
      </c>
      <c r="E175">
        <v>75.5</v>
      </c>
      <c r="F175">
        <v>78</v>
      </c>
      <c r="G175">
        <v>73</v>
      </c>
      <c r="H175">
        <v>73</v>
      </c>
      <c r="I175">
        <v>80</v>
      </c>
      <c r="J175">
        <v>82</v>
      </c>
      <c r="K175">
        <v>85</v>
      </c>
      <c r="L175">
        <v>77.5</v>
      </c>
      <c r="M175">
        <v>81</v>
      </c>
      <c r="N175">
        <v>74</v>
      </c>
      <c r="O175">
        <v>72.5</v>
      </c>
      <c r="P175">
        <v>76.5</v>
      </c>
      <c r="Q175">
        <v>78.5</v>
      </c>
      <c r="R175">
        <v>75.5</v>
      </c>
      <c r="S175">
        <v>80</v>
      </c>
      <c r="T175" s="232">
        <f t="shared" si="2"/>
        <v>77.466666666666669</v>
      </c>
    </row>
    <row r="176" spans="1:20" ht="15.95" customHeight="1" thickTop="1" thickBot="1">
      <c r="A176" s="47">
        <v>169</v>
      </c>
      <c r="B176" s="62">
        <v>169</v>
      </c>
      <c r="C176" s="62">
        <f>PresensiMIPA!B175</f>
        <v>12536</v>
      </c>
      <c r="D176" s="63" t="str">
        <f>PresensiMIPA!G175</f>
        <v>WINA NAJMI ARIF</v>
      </c>
      <c r="E176">
        <v>78.5</v>
      </c>
      <c r="F176">
        <v>84.5</v>
      </c>
      <c r="G176">
        <v>77</v>
      </c>
      <c r="H176">
        <v>82.5</v>
      </c>
      <c r="I176">
        <v>87.5</v>
      </c>
      <c r="J176">
        <v>82</v>
      </c>
      <c r="K176">
        <v>87</v>
      </c>
      <c r="L176">
        <v>79.5</v>
      </c>
      <c r="M176">
        <v>86.5</v>
      </c>
      <c r="N176">
        <v>79.5</v>
      </c>
      <c r="O176">
        <v>80</v>
      </c>
      <c r="P176">
        <v>76</v>
      </c>
      <c r="Q176">
        <v>81</v>
      </c>
      <c r="R176">
        <v>77.5</v>
      </c>
      <c r="S176">
        <v>80</v>
      </c>
      <c r="T176" s="232">
        <f t="shared" si="2"/>
        <v>81.266666666666666</v>
      </c>
    </row>
    <row r="177" spans="1:20" ht="15.95" customHeight="1" thickTop="1" thickBot="1">
      <c r="A177" s="61">
        <v>170</v>
      </c>
      <c r="B177" s="62">
        <v>170</v>
      </c>
      <c r="C177" s="62">
        <f>PresensiMIPA!B176</f>
        <v>12134</v>
      </c>
      <c r="D177" s="63" t="str">
        <f>PresensiMIPA!G176</f>
        <v>ADITYA NAUFAL IKBAR</v>
      </c>
      <c r="E177">
        <v>76</v>
      </c>
      <c r="F177">
        <v>74.5</v>
      </c>
      <c r="G177">
        <v>68</v>
      </c>
      <c r="H177">
        <v>67.5</v>
      </c>
      <c r="I177">
        <v>80</v>
      </c>
      <c r="J177">
        <v>74.5</v>
      </c>
      <c r="K177">
        <v>80</v>
      </c>
      <c r="L177">
        <v>84.5</v>
      </c>
      <c r="M177">
        <v>81</v>
      </c>
      <c r="N177">
        <v>73.5</v>
      </c>
      <c r="O177">
        <v>74</v>
      </c>
      <c r="P177">
        <v>68.5</v>
      </c>
      <c r="Q177">
        <v>75.5</v>
      </c>
      <c r="R177">
        <v>66</v>
      </c>
      <c r="S177">
        <v>72</v>
      </c>
      <c r="T177" s="232">
        <f t="shared" si="2"/>
        <v>74.36666666666666</v>
      </c>
    </row>
    <row r="178" spans="1:20" ht="15.95" customHeight="1" thickTop="1" thickBot="1">
      <c r="A178" s="47">
        <v>171</v>
      </c>
      <c r="B178" s="62">
        <v>171</v>
      </c>
      <c r="C178" s="62">
        <f>PresensiMIPA!B177</f>
        <v>12144</v>
      </c>
      <c r="D178" s="63" t="str">
        <f>PresensiMIPA!G177</f>
        <v>AINUR ROHMAH</v>
      </c>
      <c r="E178">
        <v>79</v>
      </c>
      <c r="F178">
        <v>76</v>
      </c>
      <c r="G178">
        <v>78.5</v>
      </c>
      <c r="H178">
        <v>75.5</v>
      </c>
      <c r="I178">
        <v>79</v>
      </c>
      <c r="J178">
        <v>78.5</v>
      </c>
      <c r="K178">
        <v>84</v>
      </c>
      <c r="L178">
        <v>82</v>
      </c>
      <c r="M178">
        <v>84</v>
      </c>
      <c r="N178">
        <v>73</v>
      </c>
      <c r="O178">
        <v>78</v>
      </c>
      <c r="P178">
        <v>78.5</v>
      </c>
      <c r="Q178">
        <v>82</v>
      </c>
      <c r="R178">
        <v>79.5</v>
      </c>
      <c r="S178">
        <v>78</v>
      </c>
      <c r="T178" s="232">
        <f t="shared" si="2"/>
        <v>79.033333333333331</v>
      </c>
    </row>
    <row r="179" spans="1:20" ht="15.95" customHeight="1" thickTop="1" thickBot="1">
      <c r="A179" s="61">
        <v>172</v>
      </c>
      <c r="B179" s="62">
        <v>172</v>
      </c>
      <c r="C179" s="62">
        <f>PresensiMIPA!B178</f>
        <v>12153</v>
      </c>
      <c r="D179" s="63" t="str">
        <f>PresensiMIPA!G178</f>
        <v>ALFIANANDA BAYUANGGA</v>
      </c>
      <c r="E179">
        <v>79</v>
      </c>
      <c r="F179">
        <v>74.5</v>
      </c>
      <c r="G179">
        <v>76</v>
      </c>
      <c r="H179">
        <v>70</v>
      </c>
      <c r="I179">
        <v>83</v>
      </c>
      <c r="J179">
        <v>78.5</v>
      </c>
      <c r="K179">
        <v>84</v>
      </c>
      <c r="L179">
        <v>83</v>
      </c>
      <c r="M179">
        <v>84.5</v>
      </c>
      <c r="N179">
        <v>74</v>
      </c>
      <c r="O179">
        <v>74.5</v>
      </c>
      <c r="P179">
        <v>73</v>
      </c>
      <c r="Q179">
        <v>77.5</v>
      </c>
      <c r="R179">
        <v>79.5</v>
      </c>
      <c r="S179">
        <v>77.5</v>
      </c>
      <c r="T179" s="232">
        <f t="shared" si="2"/>
        <v>77.900000000000006</v>
      </c>
    </row>
    <row r="180" spans="1:20" ht="15.95" customHeight="1" thickTop="1" thickBot="1">
      <c r="A180" s="47">
        <v>173</v>
      </c>
      <c r="B180" s="62">
        <v>173</v>
      </c>
      <c r="C180" s="62">
        <f>PresensiMIPA!B179</f>
        <v>12157</v>
      </c>
      <c r="D180" s="63" t="str">
        <f>PresensiMIPA!G179</f>
        <v>ALICIA FITRIA DEWI</v>
      </c>
      <c r="E180">
        <v>80.5</v>
      </c>
      <c r="F180">
        <v>79.5</v>
      </c>
      <c r="G180">
        <v>79.5</v>
      </c>
      <c r="H180">
        <v>80</v>
      </c>
      <c r="I180">
        <v>83</v>
      </c>
      <c r="J180">
        <v>82</v>
      </c>
      <c r="K180">
        <v>87</v>
      </c>
      <c r="L180">
        <v>81</v>
      </c>
      <c r="M180">
        <v>83.5</v>
      </c>
      <c r="N180">
        <v>77</v>
      </c>
      <c r="O180">
        <v>83.5</v>
      </c>
      <c r="P180">
        <v>79</v>
      </c>
      <c r="Q180">
        <v>82.5</v>
      </c>
      <c r="R180">
        <v>81</v>
      </c>
      <c r="S180">
        <v>81</v>
      </c>
      <c r="T180" s="232">
        <f t="shared" si="2"/>
        <v>81.333333333333329</v>
      </c>
    </row>
    <row r="181" spans="1:20" ht="15.95" customHeight="1" thickTop="1" thickBot="1">
      <c r="A181" s="61">
        <v>174</v>
      </c>
      <c r="B181" s="62">
        <v>174</v>
      </c>
      <c r="C181" s="62">
        <f>PresensiMIPA!B180</f>
        <v>12169</v>
      </c>
      <c r="D181" s="63" t="str">
        <f>PresensiMIPA!G180</f>
        <v>ANDINI AISYAH HIDAYATI</v>
      </c>
      <c r="E181">
        <v>73</v>
      </c>
      <c r="F181">
        <v>77.5</v>
      </c>
      <c r="G181">
        <v>67.5</v>
      </c>
      <c r="H181">
        <v>67.5</v>
      </c>
      <c r="I181">
        <v>83</v>
      </c>
      <c r="J181">
        <v>71.5</v>
      </c>
      <c r="K181">
        <v>84</v>
      </c>
      <c r="L181">
        <v>80</v>
      </c>
      <c r="M181">
        <v>81</v>
      </c>
      <c r="N181">
        <v>76.5</v>
      </c>
      <c r="O181">
        <v>75.5</v>
      </c>
      <c r="P181">
        <v>68</v>
      </c>
      <c r="Q181">
        <v>77</v>
      </c>
      <c r="R181">
        <v>73.5</v>
      </c>
      <c r="S181">
        <v>70</v>
      </c>
      <c r="T181" s="232">
        <f t="shared" si="2"/>
        <v>75.033333333333331</v>
      </c>
    </row>
    <row r="182" spans="1:20" ht="15.95" customHeight="1" thickTop="1" thickBot="1">
      <c r="A182" s="47">
        <v>175</v>
      </c>
      <c r="B182" s="62">
        <v>175</v>
      </c>
      <c r="C182" s="62">
        <f>PresensiMIPA!B181</f>
        <v>12182</v>
      </c>
      <c r="D182" s="63" t="str">
        <f>PresensiMIPA!G181</f>
        <v>ARISKI NASRUL MUKMININ</v>
      </c>
      <c r="E182">
        <v>76</v>
      </c>
      <c r="F182">
        <v>75</v>
      </c>
      <c r="G182">
        <v>71.5</v>
      </c>
      <c r="H182">
        <v>70</v>
      </c>
      <c r="I182">
        <v>84.5</v>
      </c>
      <c r="J182">
        <v>75</v>
      </c>
      <c r="K182">
        <v>79</v>
      </c>
      <c r="L182">
        <v>83.5</v>
      </c>
      <c r="M182">
        <v>78.5</v>
      </c>
      <c r="N182">
        <v>75.5</v>
      </c>
      <c r="O182">
        <v>75.5</v>
      </c>
      <c r="P182">
        <v>77</v>
      </c>
      <c r="Q182">
        <v>73.5</v>
      </c>
      <c r="R182">
        <v>77</v>
      </c>
      <c r="S182">
        <v>76.5</v>
      </c>
      <c r="T182" s="232">
        <f t="shared" si="2"/>
        <v>76.533333333333331</v>
      </c>
    </row>
    <row r="183" spans="1:20" ht="15.95" customHeight="1" thickTop="1" thickBot="1">
      <c r="A183" s="61">
        <v>176</v>
      </c>
      <c r="B183" s="62">
        <v>176</v>
      </c>
      <c r="C183" s="62">
        <f>PresensiMIPA!B182</f>
        <v>12185</v>
      </c>
      <c r="D183" s="63" t="str">
        <f>PresensiMIPA!G182</f>
        <v>ASLIN NURONIYAH</v>
      </c>
      <c r="E183">
        <v>82</v>
      </c>
      <c r="F183">
        <v>79</v>
      </c>
      <c r="G183">
        <v>80</v>
      </c>
      <c r="H183">
        <v>83</v>
      </c>
      <c r="I183">
        <v>88</v>
      </c>
      <c r="J183">
        <v>81.5</v>
      </c>
      <c r="K183">
        <v>88</v>
      </c>
      <c r="L183">
        <v>81</v>
      </c>
      <c r="M183">
        <v>81.5</v>
      </c>
      <c r="N183">
        <v>75</v>
      </c>
      <c r="O183">
        <v>83</v>
      </c>
      <c r="P183">
        <v>79.5</v>
      </c>
      <c r="Q183">
        <v>83.5</v>
      </c>
      <c r="R183">
        <v>81.5</v>
      </c>
      <c r="S183">
        <v>79.5</v>
      </c>
      <c r="T183" s="232">
        <f t="shared" si="2"/>
        <v>81.733333333333334</v>
      </c>
    </row>
    <row r="184" spans="1:20" ht="15.95" customHeight="1" thickTop="1" thickBot="1">
      <c r="A184" s="47">
        <v>177</v>
      </c>
      <c r="B184" s="62">
        <v>177</v>
      </c>
      <c r="C184" s="62">
        <f>PresensiMIPA!B183</f>
        <v>12197</v>
      </c>
      <c r="D184" s="63" t="str">
        <f>PresensiMIPA!G183</f>
        <v>CHALAFA NAUFAL CAESAR</v>
      </c>
      <c r="E184">
        <v>73</v>
      </c>
      <c r="F184">
        <v>73.5</v>
      </c>
      <c r="G184">
        <v>72.5</v>
      </c>
      <c r="H184">
        <v>66</v>
      </c>
      <c r="I184">
        <v>73</v>
      </c>
      <c r="J184">
        <v>78.5</v>
      </c>
      <c r="K184">
        <v>78</v>
      </c>
      <c r="L184">
        <v>82</v>
      </c>
      <c r="M184">
        <v>77.5</v>
      </c>
      <c r="N184">
        <v>72</v>
      </c>
      <c r="O184">
        <v>77</v>
      </c>
      <c r="P184">
        <v>71.5</v>
      </c>
      <c r="Q184">
        <v>71.5</v>
      </c>
      <c r="R184">
        <v>70.5</v>
      </c>
      <c r="S184">
        <v>71</v>
      </c>
      <c r="T184" s="232">
        <f t="shared" si="2"/>
        <v>73.833333333333329</v>
      </c>
    </row>
    <row r="185" spans="1:20" ht="15.95" customHeight="1" thickTop="1" thickBot="1">
      <c r="A185" s="61">
        <v>178</v>
      </c>
      <c r="B185" s="62">
        <v>178</v>
      </c>
      <c r="C185" s="62">
        <f>PresensiMIPA!B184</f>
        <v>12207</v>
      </c>
      <c r="D185" s="63" t="str">
        <f>PresensiMIPA!G184</f>
        <v>DIAN KRISNA FIRNANDA</v>
      </c>
      <c r="E185">
        <v>79.5</v>
      </c>
      <c r="F185">
        <v>79</v>
      </c>
      <c r="G185">
        <v>75</v>
      </c>
      <c r="H185">
        <v>72</v>
      </c>
      <c r="I185">
        <v>81</v>
      </c>
      <c r="J185">
        <v>79.5</v>
      </c>
      <c r="K185">
        <v>80</v>
      </c>
      <c r="L185">
        <v>81.5</v>
      </c>
      <c r="M185">
        <v>83</v>
      </c>
      <c r="N185">
        <v>73.5</v>
      </c>
      <c r="O185">
        <v>77</v>
      </c>
      <c r="P185">
        <v>77</v>
      </c>
      <c r="Q185">
        <v>80.5</v>
      </c>
      <c r="R185">
        <v>76.5</v>
      </c>
      <c r="S185">
        <v>79</v>
      </c>
      <c r="T185" s="232">
        <f t="shared" si="2"/>
        <v>78.266666666666666</v>
      </c>
    </row>
    <row r="186" spans="1:20" ht="15.95" customHeight="1" thickTop="1" thickBot="1">
      <c r="A186" s="47">
        <v>179</v>
      </c>
      <c r="B186" s="62">
        <v>179</v>
      </c>
      <c r="C186" s="62">
        <f>PresensiMIPA!B185</f>
        <v>12216</v>
      </c>
      <c r="D186" s="63" t="str">
        <f>PresensiMIPA!G185</f>
        <v>DINDA HARIYANI</v>
      </c>
      <c r="E186">
        <v>79</v>
      </c>
      <c r="F186">
        <v>75.5</v>
      </c>
      <c r="G186">
        <v>75</v>
      </c>
      <c r="H186">
        <v>67.5</v>
      </c>
      <c r="I186">
        <v>77</v>
      </c>
      <c r="J186">
        <v>76</v>
      </c>
      <c r="K186">
        <v>80</v>
      </c>
      <c r="L186">
        <v>80</v>
      </c>
      <c r="M186">
        <v>81</v>
      </c>
      <c r="N186">
        <v>75</v>
      </c>
      <c r="O186">
        <v>76.5</v>
      </c>
      <c r="P186">
        <v>72</v>
      </c>
      <c r="Q186">
        <v>77</v>
      </c>
      <c r="R186">
        <v>75</v>
      </c>
      <c r="S186">
        <v>75.5</v>
      </c>
      <c r="T186" s="232">
        <f t="shared" si="2"/>
        <v>76.13333333333334</v>
      </c>
    </row>
    <row r="187" spans="1:20" ht="15.95" customHeight="1" thickTop="1" thickBot="1">
      <c r="A187" s="61">
        <v>180</v>
      </c>
      <c r="B187" s="72">
        <v>180</v>
      </c>
      <c r="C187" s="62">
        <f>PresensiMIPA!B186</f>
        <v>12226</v>
      </c>
      <c r="D187" s="63" t="str">
        <f>PresensiMIPA!G186</f>
        <v>Fahrizal Akbar</v>
      </c>
      <c r="E187">
        <v>78.5</v>
      </c>
      <c r="F187">
        <v>75.5</v>
      </c>
      <c r="G187">
        <v>71.5</v>
      </c>
      <c r="H187">
        <v>65</v>
      </c>
      <c r="I187">
        <v>87.5</v>
      </c>
      <c r="J187">
        <v>78.5</v>
      </c>
      <c r="K187">
        <v>83</v>
      </c>
      <c r="L187">
        <v>82</v>
      </c>
      <c r="M187">
        <v>78</v>
      </c>
      <c r="N187">
        <v>71</v>
      </c>
      <c r="O187">
        <v>78.5</v>
      </c>
      <c r="P187">
        <v>72.5</v>
      </c>
      <c r="Q187">
        <v>76</v>
      </c>
      <c r="R187">
        <v>75.5</v>
      </c>
      <c r="S187">
        <v>77</v>
      </c>
      <c r="T187" s="232">
        <f t="shared" si="2"/>
        <v>76.666666666666671</v>
      </c>
    </row>
    <row r="188" spans="1:20" ht="15.95" customHeight="1" thickTop="1" thickBot="1">
      <c r="A188" s="47">
        <v>181</v>
      </c>
      <c r="B188" s="62">
        <v>181</v>
      </c>
      <c r="C188" s="62">
        <f>PresensiMIPA!B187</f>
        <v>12232</v>
      </c>
      <c r="D188" s="63" t="str">
        <f>PresensiMIPA!G187</f>
        <v>Fani Kurniyawan</v>
      </c>
      <c r="E188">
        <v>77.5</v>
      </c>
      <c r="F188">
        <v>74.5</v>
      </c>
      <c r="G188">
        <v>73</v>
      </c>
      <c r="H188">
        <v>65</v>
      </c>
      <c r="I188">
        <v>79</v>
      </c>
      <c r="J188">
        <v>76</v>
      </c>
      <c r="K188">
        <v>70</v>
      </c>
      <c r="L188">
        <v>81.5</v>
      </c>
      <c r="M188">
        <v>79.5</v>
      </c>
      <c r="N188">
        <v>73</v>
      </c>
      <c r="O188">
        <v>79</v>
      </c>
      <c r="P188">
        <v>72</v>
      </c>
      <c r="Q188">
        <v>74</v>
      </c>
      <c r="R188">
        <v>75.5</v>
      </c>
      <c r="S188">
        <v>76.5</v>
      </c>
      <c r="T188" s="232">
        <f t="shared" si="2"/>
        <v>75.066666666666663</v>
      </c>
    </row>
    <row r="189" spans="1:20" ht="15.95" customHeight="1" thickTop="1" thickBot="1">
      <c r="A189" s="61">
        <v>182</v>
      </c>
      <c r="B189" s="62">
        <v>182</v>
      </c>
      <c r="C189" s="62">
        <f>PresensiMIPA!B188</f>
        <v>12239</v>
      </c>
      <c r="D189" s="63" t="str">
        <f>PresensiMIPA!G188</f>
        <v>Fathiya Faradisa Efendi</v>
      </c>
      <c r="E189">
        <v>80.5</v>
      </c>
      <c r="F189">
        <v>84.5</v>
      </c>
      <c r="G189">
        <v>80.5</v>
      </c>
      <c r="H189">
        <v>80</v>
      </c>
      <c r="I189">
        <v>82</v>
      </c>
      <c r="J189">
        <v>80.5</v>
      </c>
      <c r="K189">
        <v>84</v>
      </c>
      <c r="L189">
        <v>80.5</v>
      </c>
      <c r="M189">
        <v>84.5</v>
      </c>
      <c r="N189">
        <v>82</v>
      </c>
      <c r="O189">
        <v>81</v>
      </c>
      <c r="P189">
        <v>78</v>
      </c>
      <c r="Q189">
        <v>79.5</v>
      </c>
      <c r="R189">
        <v>78</v>
      </c>
      <c r="S189">
        <v>78</v>
      </c>
      <c r="T189" s="232">
        <f t="shared" si="2"/>
        <v>80.900000000000006</v>
      </c>
    </row>
    <row r="190" spans="1:20" ht="15.95" customHeight="1" thickTop="1" thickBot="1">
      <c r="A190" s="47">
        <v>183</v>
      </c>
      <c r="B190" s="62">
        <v>183</v>
      </c>
      <c r="C190" s="62">
        <f>PresensiMIPA!B189</f>
        <v>12248</v>
      </c>
      <c r="D190" s="63" t="str">
        <f>PresensiMIPA!G189</f>
        <v>FIRMAN SYAHRIL</v>
      </c>
      <c r="E190">
        <v>75.5</v>
      </c>
      <c r="F190">
        <v>74.5</v>
      </c>
      <c r="G190">
        <v>72.5</v>
      </c>
      <c r="H190">
        <v>70</v>
      </c>
      <c r="I190">
        <v>81</v>
      </c>
      <c r="J190">
        <v>76</v>
      </c>
      <c r="K190">
        <v>80</v>
      </c>
      <c r="L190">
        <v>81</v>
      </c>
      <c r="M190">
        <v>81.5</v>
      </c>
      <c r="N190">
        <v>73</v>
      </c>
      <c r="O190">
        <v>76.5</v>
      </c>
      <c r="P190">
        <v>72</v>
      </c>
      <c r="Q190">
        <v>75.5</v>
      </c>
      <c r="R190">
        <v>75.5</v>
      </c>
      <c r="S190">
        <v>71.5</v>
      </c>
      <c r="T190" s="232">
        <f t="shared" si="2"/>
        <v>75.733333333333334</v>
      </c>
    </row>
    <row r="191" spans="1:20" ht="15.95" customHeight="1" thickTop="1" thickBot="1">
      <c r="A191" s="61">
        <v>184</v>
      </c>
      <c r="B191" s="62">
        <v>184</v>
      </c>
      <c r="C191" s="62">
        <f>PresensiMIPA!B190</f>
        <v>12294</v>
      </c>
      <c r="D191" s="63" t="str">
        <f>PresensiMIPA!G190</f>
        <v>JIHAN MUTHIA PUTERI</v>
      </c>
      <c r="E191">
        <v>79.5</v>
      </c>
      <c r="F191">
        <v>79</v>
      </c>
      <c r="G191">
        <v>76</v>
      </c>
      <c r="H191">
        <v>78</v>
      </c>
      <c r="I191">
        <v>77</v>
      </c>
      <c r="J191">
        <v>79</v>
      </c>
      <c r="K191">
        <v>84</v>
      </c>
      <c r="L191">
        <v>81</v>
      </c>
      <c r="M191">
        <v>83.5</v>
      </c>
      <c r="N191">
        <v>76.5</v>
      </c>
      <c r="O191">
        <v>77.5</v>
      </c>
      <c r="P191">
        <v>78</v>
      </c>
      <c r="Q191">
        <v>80.5</v>
      </c>
      <c r="R191">
        <v>77</v>
      </c>
      <c r="S191">
        <v>77</v>
      </c>
      <c r="T191" s="232">
        <f t="shared" si="2"/>
        <v>78.900000000000006</v>
      </c>
    </row>
    <row r="192" spans="1:20" ht="15.95" customHeight="1" thickTop="1" thickBot="1">
      <c r="A192" s="61">
        <v>185</v>
      </c>
      <c r="B192" s="62">
        <v>185</v>
      </c>
      <c r="C192" s="62">
        <f>PresensiMIPA!B191</f>
        <v>12307</v>
      </c>
      <c r="D192" s="63" t="str">
        <f>PresensiMIPA!G191</f>
        <v>LAILATUL FITRI AMELIA</v>
      </c>
      <c r="E192">
        <v>83</v>
      </c>
      <c r="F192">
        <v>79</v>
      </c>
      <c r="G192">
        <v>80</v>
      </c>
      <c r="H192">
        <v>82</v>
      </c>
      <c r="I192">
        <v>88.5</v>
      </c>
      <c r="J192">
        <v>82</v>
      </c>
      <c r="K192">
        <v>88</v>
      </c>
      <c r="L192">
        <v>81</v>
      </c>
      <c r="M192">
        <v>86</v>
      </c>
      <c r="N192">
        <v>78.5</v>
      </c>
      <c r="O192">
        <v>80</v>
      </c>
      <c r="P192">
        <v>78</v>
      </c>
      <c r="Q192">
        <v>82</v>
      </c>
      <c r="R192">
        <v>80.5</v>
      </c>
      <c r="S192">
        <v>82</v>
      </c>
      <c r="T192" s="232">
        <f t="shared" si="2"/>
        <v>82.033333333333331</v>
      </c>
    </row>
    <row r="193" spans="1:20" ht="15.95" customHeight="1" thickTop="1" thickBot="1">
      <c r="A193" s="61">
        <v>186</v>
      </c>
      <c r="B193" s="62">
        <v>186</v>
      </c>
      <c r="C193" s="62">
        <f>PresensiMIPA!B192</f>
        <v>12318</v>
      </c>
      <c r="D193" s="63" t="str">
        <f>PresensiMIPA!G192</f>
        <v>M. AMINULLAH MAULADI</v>
      </c>
      <c r="E193">
        <v>76.5</v>
      </c>
      <c r="F193">
        <v>83.5</v>
      </c>
      <c r="G193">
        <v>69</v>
      </c>
      <c r="H193">
        <v>65.5</v>
      </c>
      <c r="I193">
        <v>75</v>
      </c>
      <c r="J193">
        <v>79</v>
      </c>
      <c r="K193">
        <v>85</v>
      </c>
      <c r="L193">
        <v>82</v>
      </c>
      <c r="M193">
        <v>78</v>
      </c>
      <c r="N193">
        <v>78</v>
      </c>
      <c r="O193">
        <v>76</v>
      </c>
      <c r="P193">
        <v>76.5</v>
      </c>
      <c r="Q193">
        <v>78.5</v>
      </c>
      <c r="R193">
        <v>76</v>
      </c>
      <c r="S193">
        <v>80.5</v>
      </c>
      <c r="T193" s="232">
        <f t="shared" si="2"/>
        <v>77.266666666666666</v>
      </c>
    </row>
    <row r="194" spans="1:20" ht="15.95" customHeight="1" thickTop="1" thickBot="1">
      <c r="A194" s="61">
        <v>187</v>
      </c>
      <c r="B194" s="62">
        <v>187</v>
      </c>
      <c r="C194" s="62">
        <f>PresensiMIPA!B193</f>
        <v>12325</v>
      </c>
      <c r="D194" s="63" t="str">
        <f>PresensiMIPA!G193</f>
        <v>Maduri Saskya Maharani</v>
      </c>
      <c r="E194">
        <v>77.5</v>
      </c>
      <c r="F194">
        <v>78</v>
      </c>
      <c r="G194">
        <v>71</v>
      </c>
      <c r="H194">
        <v>72</v>
      </c>
      <c r="I194">
        <v>80</v>
      </c>
      <c r="J194">
        <v>72.5</v>
      </c>
      <c r="K194">
        <v>80</v>
      </c>
      <c r="L194">
        <v>81.5</v>
      </c>
      <c r="M194">
        <v>82</v>
      </c>
      <c r="N194">
        <v>78.5</v>
      </c>
      <c r="O194">
        <v>73</v>
      </c>
      <c r="P194">
        <v>70.5</v>
      </c>
      <c r="Q194">
        <v>75</v>
      </c>
      <c r="R194">
        <v>73.5</v>
      </c>
      <c r="S194">
        <v>76.5</v>
      </c>
      <c r="T194" s="232">
        <f t="shared" si="2"/>
        <v>76.099999999999994</v>
      </c>
    </row>
    <row r="195" spans="1:20" ht="15.95" customHeight="1" thickTop="1" thickBot="1">
      <c r="A195" s="61">
        <v>188</v>
      </c>
      <c r="B195" s="62">
        <v>188</v>
      </c>
      <c r="C195" s="62">
        <f>PresensiMIPA!B194</f>
        <v>12344</v>
      </c>
      <c r="D195" s="63" t="str">
        <f>PresensiMIPA!G194</f>
        <v>MIA ZAHRA VALENTYANA</v>
      </c>
      <c r="E195">
        <v>80</v>
      </c>
      <c r="F195">
        <v>73.5</v>
      </c>
      <c r="G195">
        <v>75.5</v>
      </c>
      <c r="H195">
        <v>72</v>
      </c>
      <c r="I195">
        <v>81</v>
      </c>
      <c r="J195">
        <v>78</v>
      </c>
      <c r="K195">
        <v>86.5</v>
      </c>
      <c r="L195">
        <v>82</v>
      </c>
      <c r="M195">
        <v>80.5</v>
      </c>
      <c r="N195">
        <v>79.5</v>
      </c>
      <c r="O195">
        <v>76.5</v>
      </c>
      <c r="P195">
        <v>73</v>
      </c>
      <c r="Q195">
        <v>78.5</v>
      </c>
      <c r="R195">
        <v>76</v>
      </c>
      <c r="S195">
        <v>77</v>
      </c>
      <c r="T195" s="232">
        <f t="shared" si="2"/>
        <v>77.966666666666669</v>
      </c>
    </row>
    <row r="196" spans="1:20" ht="15.95" customHeight="1" thickTop="1" thickBot="1">
      <c r="A196" s="61">
        <v>189</v>
      </c>
      <c r="B196" s="62">
        <v>189</v>
      </c>
      <c r="C196" s="62">
        <f>PresensiMIPA!B195</f>
        <v>12357</v>
      </c>
      <c r="D196" s="63" t="str">
        <f>PresensiMIPA!G195</f>
        <v>Moh. Muzekki</v>
      </c>
      <c r="E196">
        <v>76</v>
      </c>
      <c r="F196">
        <v>73.5</v>
      </c>
      <c r="G196">
        <v>66.5</v>
      </c>
      <c r="H196">
        <v>67</v>
      </c>
      <c r="I196">
        <v>77</v>
      </c>
      <c r="J196">
        <v>76</v>
      </c>
      <c r="K196">
        <v>71.5</v>
      </c>
      <c r="L196">
        <v>81.5</v>
      </c>
      <c r="M196">
        <v>79</v>
      </c>
      <c r="N196">
        <v>74</v>
      </c>
      <c r="O196">
        <v>75.5</v>
      </c>
      <c r="P196">
        <v>67</v>
      </c>
      <c r="Q196">
        <v>73.5</v>
      </c>
      <c r="R196">
        <v>66</v>
      </c>
      <c r="S196">
        <v>71</v>
      </c>
      <c r="T196" s="232">
        <f t="shared" si="2"/>
        <v>73</v>
      </c>
    </row>
    <row r="197" spans="1:20" ht="15.95" customHeight="1" thickTop="1" thickBot="1">
      <c r="A197" s="61">
        <v>190</v>
      </c>
      <c r="B197" s="62">
        <v>190</v>
      </c>
      <c r="C197" s="62">
        <f>PresensiMIPA!B196</f>
        <v>12359</v>
      </c>
      <c r="D197" s="63" t="str">
        <f>PresensiMIPA!G196</f>
        <v>MOH.RIBUT RIADI</v>
      </c>
      <c r="E197">
        <v>75.5</v>
      </c>
      <c r="F197">
        <v>71.5</v>
      </c>
      <c r="G197">
        <v>73</v>
      </c>
      <c r="H197">
        <v>67</v>
      </c>
      <c r="I197">
        <v>70</v>
      </c>
      <c r="J197">
        <v>75.5</v>
      </c>
      <c r="K197">
        <v>74</v>
      </c>
      <c r="L197">
        <v>81.5</v>
      </c>
      <c r="M197">
        <v>75.5</v>
      </c>
      <c r="N197">
        <v>72</v>
      </c>
      <c r="O197">
        <v>73</v>
      </c>
      <c r="P197">
        <v>66.5</v>
      </c>
      <c r="Q197">
        <v>71.5</v>
      </c>
      <c r="R197">
        <v>73.5</v>
      </c>
      <c r="S197">
        <v>70.5</v>
      </c>
      <c r="T197" s="232">
        <f t="shared" si="2"/>
        <v>72.7</v>
      </c>
    </row>
    <row r="198" spans="1:20" ht="15.95" customHeight="1" thickTop="1" thickBot="1">
      <c r="A198" s="61">
        <v>191</v>
      </c>
      <c r="B198" s="62">
        <v>191</v>
      </c>
      <c r="C198" s="62">
        <f>PresensiMIPA!B197</f>
        <v>12374</v>
      </c>
      <c r="D198" s="63" t="str">
        <f>PresensiMIPA!G197</f>
        <v>MUHAMMAD FARHAM</v>
      </c>
      <c r="E198">
        <v>80</v>
      </c>
      <c r="F198">
        <v>82.5</v>
      </c>
      <c r="G198">
        <v>74.5</v>
      </c>
      <c r="H198">
        <v>80</v>
      </c>
      <c r="I198">
        <v>80</v>
      </c>
      <c r="J198">
        <v>77.5</v>
      </c>
      <c r="K198">
        <v>80</v>
      </c>
      <c r="L198">
        <v>82</v>
      </c>
      <c r="M198">
        <v>79</v>
      </c>
      <c r="N198">
        <v>74.5</v>
      </c>
      <c r="O198">
        <v>81</v>
      </c>
      <c r="P198">
        <v>76</v>
      </c>
      <c r="Q198">
        <v>76</v>
      </c>
      <c r="R198">
        <v>78</v>
      </c>
      <c r="S198">
        <v>76.5</v>
      </c>
      <c r="T198" s="232">
        <f t="shared" si="2"/>
        <v>78.5</v>
      </c>
    </row>
    <row r="199" spans="1:20" ht="15.95" customHeight="1" thickTop="1" thickBot="1">
      <c r="A199" s="61">
        <v>192</v>
      </c>
      <c r="B199" s="62">
        <v>192</v>
      </c>
      <c r="C199" s="62">
        <f>PresensiMIPA!B198</f>
        <v>12392</v>
      </c>
      <c r="D199" s="63" t="str">
        <f>PresensiMIPA!G198</f>
        <v>NADIA SALSABILA</v>
      </c>
      <c r="E199">
        <v>75</v>
      </c>
      <c r="F199">
        <v>75</v>
      </c>
      <c r="G199">
        <v>76</v>
      </c>
      <c r="H199">
        <v>69</v>
      </c>
      <c r="I199">
        <v>87.5</v>
      </c>
      <c r="J199">
        <v>78</v>
      </c>
      <c r="K199">
        <v>80</v>
      </c>
      <c r="L199">
        <v>83</v>
      </c>
      <c r="M199">
        <v>82.5</v>
      </c>
      <c r="N199">
        <v>76.5</v>
      </c>
      <c r="O199">
        <v>76.5</v>
      </c>
      <c r="P199">
        <v>76.5</v>
      </c>
      <c r="Q199">
        <v>77</v>
      </c>
      <c r="R199">
        <v>77</v>
      </c>
      <c r="S199">
        <v>78.5</v>
      </c>
      <c r="T199" s="232">
        <f t="shared" si="2"/>
        <v>77.86666666666666</v>
      </c>
    </row>
    <row r="200" spans="1:20" ht="15.95" customHeight="1" thickTop="1" thickBot="1">
      <c r="A200" s="61">
        <v>193</v>
      </c>
      <c r="B200" s="62">
        <v>193</v>
      </c>
      <c r="C200" s="62">
        <f>PresensiMIPA!B199</f>
        <v>12405</v>
      </c>
      <c r="D200" s="63" t="str">
        <f>PresensiMIPA!G199</f>
        <v>NUR ANI</v>
      </c>
      <c r="E200">
        <v>75.5</v>
      </c>
      <c r="F200">
        <v>75</v>
      </c>
      <c r="G200">
        <v>74</v>
      </c>
      <c r="H200">
        <v>70</v>
      </c>
      <c r="I200">
        <v>82</v>
      </c>
      <c r="J200">
        <v>76.5</v>
      </c>
      <c r="K200">
        <v>87</v>
      </c>
      <c r="L200">
        <v>81</v>
      </c>
      <c r="M200">
        <v>80</v>
      </c>
      <c r="N200">
        <v>74.5</v>
      </c>
      <c r="O200">
        <v>75</v>
      </c>
      <c r="P200">
        <v>75.5</v>
      </c>
      <c r="Q200">
        <v>77</v>
      </c>
      <c r="R200">
        <v>76.5</v>
      </c>
      <c r="S200">
        <v>74</v>
      </c>
      <c r="T200" s="232">
        <f t="shared" si="2"/>
        <v>76.900000000000006</v>
      </c>
    </row>
    <row r="201" spans="1:20" ht="15.95" customHeight="1" thickTop="1" thickBot="1">
      <c r="A201" s="61">
        <v>194</v>
      </c>
      <c r="B201" s="62">
        <v>194</v>
      </c>
      <c r="C201" s="62">
        <f>PresensiMIPA!B200</f>
        <v>12417</v>
      </c>
      <c r="D201" s="63" t="str">
        <f>PresensiMIPA!G200</f>
        <v>NURUL ANISA FITRIYA</v>
      </c>
      <c r="E201">
        <v>79</v>
      </c>
      <c r="F201">
        <v>78</v>
      </c>
      <c r="G201">
        <v>80.5</v>
      </c>
      <c r="H201">
        <v>80</v>
      </c>
      <c r="I201">
        <v>79</v>
      </c>
      <c r="J201">
        <v>78.5</v>
      </c>
      <c r="K201">
        <v>85</v>
      </c>
      <c r="L201">
        <v>82</v>
      </c>
      <c r="M201">
        <v>82.5</v>
      </c>
      <c r="N201">
        <v>78</v>
      </c>
      <c r="O201">
        <v>76.5</v>
      </c>
      <c r="P201">
        <v>75.5</v>
      </c>
      <c r="Q201">
        <v>79.5</v>
      </c>
      <c r="R201">
        <v>79.5</v>
      </c>
      <c r="S201">
        <v>77.5</v>
      </c>
      <c r="T201" s="232">
        <f t="shared" ref="T201:T264" si="3">AVERAGE(E201:S201)</f>
        <v>79.400000000000006</v>
      </c>
    </row>
    <row r="202" spans="1:20" ht="15.95" customHeight="1" thickTop="1" thickBot="1">
      <c r="A202" s="61">
        <v>195</v>
      </c>
      <c r="B202" s="62">
        <v>195</v>
      </c>
      <c r="C202" s="62">
        <f>PresensiMIPA!B201</f>
        <v>12429</v>
      </c>
      <c r="D202" s="63" t="str">
        <f>PresensiMIPA!G201</f>
        <v>PUTRI KHAIRUNNISA JUSI AGUSTIN</v>
      </c>
      <c r="E202">
        <v>82</v>
      </c>
      <c r="F202">
        <v>75</v>
      </c>
      <c r="G202">
        <v>75.5</v>
      </c>
      <c r="H202">
        <v>67.5</v>
      </c>
      <c r="I202">
        <v>74</v>
      </c>
      <c r="J202">
        <v>79</v>
      </c>
      <c r="K202">
        <v>87</v>
      </c>
      <c r="L202">
        <v>81</v>
      </c>
      <c r="M202">
        <v>81</v>
      </c>
      <c r="N202">
        <v>76.5</v>
      </c>
      <c r="O202">
        <v>79</v>
      </c>
      <c r="P202">
        <v>74.5</v>
      </c>
      <c r="Q202">
        <v>77.5</v>
      </c>
      <c r="R202">
        <v>77.5</v>
      </c>
      <c r="S202">
        <v>77.5</v>
      </c>
      <c r="T202" s="232">
        <f t="shared" si="3"/>
        <v>77.63333333333334</v>
      </c>
    </row>
    <row r="203" spans="1:20" ht="15.95" customHeight="1" thickTop="1" thickBot="1">
      <c r="A203" s="61">
        <v>196</v>
      </c>
      <c r="B203" s="62">
        <v>196</v>
      </c>
      <c r="C203" s="62">
        <f>PresensiMIPA!B202</f>
        <v>12440</v>
      </c>
      <c r="D203" s="63" t="str">
        <f>PresensiMIPA!G202</f>
        <v>R. MARIO SETIAWAN WIBOWO</v>
      </c>
      <c r="E203">
        <v>73.5</v>
      </c>
      <c r="F203">
        <v>73</v>
      </c>
      <c r="G203">
        <v>71.5</v>
      </c>
      <c r="H203">
        <v>70</v>
      </c>
      <c r="I203">
        <v>77</v>
      </c>
      <c r="J203">
        <v>77</v>
      </c>
      <c r="K203">
        <v>85</v>
      </c>
      <c r="L203">
        <v>81</v>
      </c>
      <c r="M203">
        <v>82.5</v>
      </c>
      <c r="N203">
        <v>75</v>
      </c>
      <c r="O203">
        <v>74.5</v>
      </c>
      <c r="P203">
        <v>70</v>
      </c>
      <c r="Q203">
        <v>74.5</v>
      </c>
      <c r="R203">
        <v>74.5</v>
      </c>
      <c r="S203">
        <v>77</v>
      </c>
      <c r="T203" s="232">
        <f t="shared" si="3"/>
        <v>75.733333333333334</v>
      </c>
    </row>
    <row r="204" spans="1:20" ht="15.95" customHeight="1" thickTop="1" thickBot="1">
      <c r="A204" s="61">
        <v>197</v>
      </c>
      <c r="B204" s="62">
        <v>197</v>
      </c>
      <c r="C204" s="62">
        <f>PresensiMIPA!B203</f>
        <v>12462</v>
      </c>
      <c r="D204" s="63" t="str">
        <f>PresensiMIPA!G203</f>
        <v>RIFALDI SYAHRUMIL AINIL LUBI</v>
      </c>
      <c r="E204">
        <v>76.5</v>
      </c>
      <c r="F204">
        <v>74</v>
      </c>
      <c r="G204">
        <v>72.5</v>
      </c>
      <c r="H204">
        <v>70</v>
      </c>
      <c r="I204">
        <v>78</v>
      </c>
      <c r="J204">
        <v>77.5</v>
      </c>
      <c r="K204">
        <v>84</v>
      </c>
      <c r="L204">
        <v>82</v>
      </c>
      <c r="M204">
        <v>80</v>
      </c>
      <c r="N204">
        <v>75.5</v>
      </c>
      <c r="O204">
        <v>76</v>
      </c>
      <c r="P204">
        <v>69</v>
      </c>
      <c r="Q204">
        <v>75</v>
      </c>
      <c r="R204">
        <v>75.5</v>
      </c>
      <c r="S204">
        <v>77.5</v>
      </c>
      <c r="T204" s="232">
        <f t="shared" si="3"/>
        <v>76.2</v>
      </c>
    </row>
    <row r="205" spans="1:20" ht="15.95" customHeight="1" thickTop="1" thickBot="1">
      <c r="A205" s="61">
        <v>198</v>
      </c>
      <c r="B205" s="62">
        <v>198</v>
      </c>
      <c r="C205" s="62">
        <f>PresensiMIPA!B204</f>
        <v>12475</v>
      </c>
      <c r="D205" s="63" t="str">
        <f>PresensiMIPA!G204</f>
        <v>RIZAL GUNAWAN</v>
      </c>
      <c r="E205">
        <v>80.5</v>
      </c>
      <c r="F205">
        <v>89</v>
      </c>
      <c r="G205">
        <v>80</v>
      </c>
      <c r="H205">
        <v>83</v>
      </c>
      <c r="I205">
        <v>80</v>
      </c>
      <c r="J205">
        <v>85</v>
      </c>
      <c r="K205">
        <v>89</v>
      </c>
      <c r="L205">
        <v>84</v>
      </c>
      <c r="M205">
        <v>86</v>
      </c>
      <c r="N205">
        <v>78.5</v>
      </c>
      <c r="O205">
        <v>82.5</v>
      </c>
      <c r="P205">
        <v>79</v>
      </c>
      <c r="Q205">
        <v>80.5</v>
      </c>
      <c r="R205">
        <v>81.5</v>
      </c>
      <c r="S205">
        <v>87</v>
      </c>
      <c r="T205" s="232">
        <f t="shared" si="3"/>
        <v>83.033333333333331</v>
      </c>
    </row>
    <row r="206" spans="1:20" ht="15.95" customHeight="1" thickTop="1" thickBot="1">
      <c r="A206" s="61">
        <v>199</v>
      </c>
      <c r="B206" s="62">
        <v>199</v>
      </c>
      <c r="C206" s="62">
        <f>PresensiMIPA!B205</f>
        <v>12481</v>
      </c>
      <c r="D206" s="63" t="str">
        <f>PresensiMIPA!G205</f>
        <v>SAFIRA MEISYA SALSA BINA</v>
      </c>
      <c r="E206">
        <v>78.5</v>
      </c>
      <c r="F206">
        <v>82</v>
      </c>
      <c r="G206">
        <v>80</v>
      </c>
      <c r="H206">
        <v>80</v>
      </c>
      <c r="I206">
        <v>83</v>
      </c>
      <c r="J206">
        <v>80.5</v>
      </c>
      <c r="K206">
        <v>87</v>
      </c>
      <c r="L206">
        <v>81</v>
      </c>
      <c r="M206">
        <v>82.5</v>
      </c>
      <c r="N206">
        <v>81</v>
      </c>
      <c r="O206">
        <v>80</v>
      </c>
      <c r="P206">
        <v>78</v>
      </c>
      <c r="Q206">
        <v>80</v>
      </c>
      <c r="R206">
        <v>79.5</v>
      </c>
      <c r="S206">
        <v>78.5</v>
      </c>
      <c r="T206" s="232">
        <f t="shared" si="3"/>
        <v>80.766666666666666</v>
      </c>
    </row>
    <row r="207" spans="1:20" ht="15.95" customHeight="1" thickTop="1" thickBot="1">
      <c r="A207" s="61">
        <v>200</v>
      </c>
      <c r="B207" s="62">
        <v>200</v>
      </c>
      <c r="C207" s="62">
        <f>PresensiMIPA!B206</f>
        <v>12495</v>
      </c>
      <c r="D207" s="63" t="str">
        <f>PresensiMIPA!G206</f>
        <v>SITI IN MEIDA YASMIN</v>
      </c>
      <c r="E207">
        <v>82</v>
      </c>
      <c r="F207">
        <v>77.5</v>
      </c>
      <c r="G207">
        <v>77</v>
      </c>
      <c r="H207">
        <v>80</v>
      </c>
      <c r="I207">
        <v>77</v>
      </c>
      <c r="J207">
        <v>79.5</v>
      </c>
      <c r="K207">
        <v>84</v>
      </c>
      <c r="L207">
        <v>81</v>
      </c>
      <c r="M207">
        <v>83.5</v>
      </c>
      <c r="N207">
        <v>75.5</v>
      </c>
      <c r="O207">
        <v>81.5</v>
      </c>
      <c r="P207">
        <v>78</v>
      </c>
      <c r="Q207">
        <v>81.5</v>
      </c>
      <c r="R207">
        <v>80</v>
      </c>
      <c r="S207">
        <v>78</v>
      </c>
      <c r="T207" s="232">
        <f t="shared" si="3"/>
        <v>79.733333333333334</v>
      </c>
    </row>
    <row r="208" spans="1:20" ht="15.95" customHeight="1" thickTop="1" thickBot="1">
      <c r="A208" s="61">
        <v>201</v>
      </c>
      <c r="B208" s="62">
        <v>201</v>
      </c>
      <c r="C208" s="62">
        <f>PresensiMIPA!B207</f>
        <v>12511</v>
      </c>
      <c r="D208" s="63" t="str">
        <f>PresensiMIPA!G207</f>
        <v>TASYA DWIYANTI</v>
      </c>
      <c r="E208">
        <v>81.5</v>
      </c>
      <c r="F208">
        <v>81</v>
      </c>
      <c r="G208">
        <v>82</v>
      </c>
      <c r="H208">
        <v>83</v>
      </c>
      <c r="I208">
        <v>80</v>
      </c>
      <c r="J208">
        <v>80.5</v>
      </c>
      <c r="K208">
        <v>86.5</v>
      </c>
      <c r="L208">
        <v>81</v>
      </c>
      <c r="M208">
        <v>80</v>
      </c>
      <c r="N208">
        <v>76.5</v>
      </c>
      <c r="O208">
        <v>82</v>
      </c>
      <c r="P208">
        <v>78</v>
      </c>
      <c r="Q208">
        <v>83</v>
      </c>
      <c r="R208">
        <v>80</v>
      </c>
      <c r="S208">
        <v>79</v>
      </c>
      <c r="T208" s="232">
        <f t="shared" si="3"/>
        <v>80.933333333333337</v>
      </c>
    </row>
    <row r="209" spans="1:20" ht="15.95" customHeight="1" thickTop="1" thickBot="1">
      <c r="A209" s="61">
        <v>202</v>
      </c>
      <c r="B209" s="62">
        <v>202</v>
      </c>
      <c r="C209" s="62">
        <f>PresensiMIPA!B208</f>
        <v>12524</v>
      </c>
      <c r="D209" s="63" t="str">
        <f>PresensiMIPA!G208</f>
        <v>Ummi Marliyani</v>
      </c>
      <c r="E209">
        <v>79</v>
      </c>
      <c r="F209">
        <v>75.5</v>
      </c>
      <c r="G209">
        <v>76</v>
      </c>
      <c r="H209">
        <v>73</v>
      </c>
      <c r="I209">
        <v>79</v>
      </c>
      <c r="J209">
        <v>78.5</v>
      </c>
      <c r="K209">
        <v>86.5</v>
      </c>
      <c r="L209">
        <v>80</v>
      </c>
      <c r="M209">
        <v>80.5</v>
      </c>
      <c r="N209">
        <v>75.5</v>
      </c>
      <c r="O209">
        <v>80</v>
      </c>
      <c r="P209">
        <v>77</v>
      </c>
      <c r="Q209">
        <v>79</v>
      </c>
      <c r="R209">
        <v>79</v>
      </c>
      <c r="S209">
        <v>74</v>
      </c>
      <c r="T209" s="232">
        <f t="shared" si="3"/>
        <v>78.166666666666671</v>
      </c>
    </row>
    <row r="210" spans="1:20" ht="15.95" customHeight="1" thickTop="1" thickBot="1">
      <c r="A210" s="61">
        <v>203</v>
      </c>
      <c r="B210" s="62">
        <v>203</v>
      </c>
      <c r="C210" s="62">
        <f>PresensiMIPA!B209</f>
        <v>12137</v>
      </c>
      <c r="D210" s="63" t="str">
        <f>PresensiMIPA!G209</f>
        <v>AFTONI MILKY BUSTOMI</v>
      </c>
      <c r="E210">
        <v>76</v>
      </c>
      <c r="F210">
        <v>75.5</v>
      </c>
      <c r="G210">
        <v>81.5</v>
      </c>
      <c r="H210">
        <v>71</v>
      </c>
      <c r="I210">
        <v>70</v>
      </c>
      <c r="J210">
        <v>76</v>
      </c>
      <c r="K210">
        <v>85</v>
      </c>
      <c r="L210">
        <v>82.5</v>
      </c>
      <c r="M210">
        <v>78</v>
      </c>
      <c r="N210">
        <v>73.5</v>
      </c>
      <c r="O210">
        <v>78</v>
      </c>
      <c r="P210">
        <v>80.5</v>
      </c>
      <c r="Q210">
        <v>78.5</v>
      </c>
      <c r="R210">
        <v>79</v>
      </c>
      <c r="S210">
        <v>81</v>
      </c>
      <c r="T210" s="232">
        <f t="shared" si="3"/>
        <v>77.733333333333334</v>
      </c>
    </row>
    <row r="211" spans="1:20" ht="15.95" customHeight="1" thickTop="1" thickBot="1">
      <c r="A211" s="61">
        <v>204</v>
      </c>
      <c r="B211" s="62">
        <v>204</v>
      </c>
      <c r="C211" s="62">
        <f>PresensiMIPA!B210</f>
        <v>12154</v>
      </c>
      <c r="D211" s="63" t="str">
        <f>PresensiMIPA!G210</f>
        <v>ALFIQI TRI SANDI</v>
      </c>
      <c r="E211">
        <v>76</v>
      </c>
      <c r="F211">
        <v>82.5</v>
      </c>
      <c r="G211">
        <v>77</v>
      </c>
      <c r="H211">
        <v>71</v>
      </c>
      <c r="I211">
        <v>70</v>
      </c>
      <c r="J211">
        <v>79.5</v>
      </c>
      <c r="K211">
        <v>85</v>
      </c>
      <c r="L211">
        <v>81.5</v>
      </c>
      <c r="M211">
        <v>78.5</v>
      </c>
      <c r="N211">
        <v>74</v>
      </c>
      <c r="O211">
        <v>79.5</v>
      </c>
      <c r="P211">
        <v>79</v>
      </c>
      <c r="Q211">
        <v>75</v>
      </c>
      <c r="R211">
        <v>79.5</v>
      </c>
      <c r="S211">
        <v>81</v>
      </c>
      <c r="T211" s="232">
        <f t="shared" si="3"/>
        <v>77.933333333333337</v>
      </c>
    </row>
    <row r="212" spans="1:20" ht="15.95" customHeight="1" thickTop="1" thickBot="1">
      <c r="A212" s="61">
        <v>205</v>
      </c>
      <c r="B212" s="62">
        <v>205</v>
      </c>
      <c r="C212" s="62">
        <f>PresensiMIPA!B211</f>
        <v>12159</v>
      </c>
      <c r="D212" s="63" t="str">
        <f>PresensiMIPA!G211</f>
        <v>ALITHA EKA YULYANA PUTRI</v>
      </c>
      <c r="E212">
        <v>77.5</v>
      </c>
      <c r="F212">
        <v>76</v>
      </c>
      <c r="G212">
        <v>81</v>
      </c>
      <c r="H212">
        <v>70</v>
      </c>
      <c r="I212">
        <v>75</v>
      </c>
      <c r="J212">
        <v>77.5</v>
      </c>
      <c r="K212">
        <v>81</v>
      </c>
      <c r="L212">
        <v>81.5</v>
      </c>
      <c r="M212">
        <v>79.5</v>
      </c>
      <c r="N212">
        <v>78.5</v>
      </c>
      <c r="O212">
        <v>75.5</v>
      </c>
      <c r="P212">
        <v>73</v>
      </c>
      <c r="Q212">
        <v>78.5</v>
      </c>
      <c r="R212">
        <v>76.5</v>
      </c>
      <c r="S212">
        <v>78</v>
      </c>
      <c r="T212" s="232">
        <f t="shared" si="3"/>
        <v>77.266666666666666</v>
      </c>
    </row>
    <row r="213" spans="1:20" ht="15.95" customHeight="1" thickTop="1" thickBot="1">
      <c r="A213" s="61">
        <v>206</v>
      </c>
      <c r="B213" s="62">
        <v>206</v>
      </c>
      <c r="C213" s="62">
        <f>PresensiMIPA!B212</f>
        <v>12171</v>
      </c>
      <c r="D213" s="63" t="str">
        <f>PresensiMIPA!G212</f>
        <v>ANDINI MAULIDININGSIH</v>
      </c>
      <c r="E213">
        <v>77.5</v>
      </c>
      <c r="F213">
        <v>79</v>
      </c>
      <c r="G213">
        <v>83.5</v>
      </c>
      <c r="H213">
        <v>71.5</v>
      </c>
      <c r="I213">
        <v>75</v>
      </c>
      <c r="J213">
        <v>77</v>
      </c>
      <c r="K213">
        <v>81.5</v>
      </c>
      <c r="L213">
        <v>82</v>
      </c>
      <c r="M213">
        <v>82</v>
      </c>
      <c r="N213">
        <v>76.5</v>
      </c>
      <c r="O213">
        <v>80.5</v>
      </c>
      <c r="P213">
        <v>77.5</v>
      </c>
      <c r="Q213">
        <v>78.5</v>
      </c>
      <c r="R213">
        <v>78.5</v>
      </c>
      <c r="S213">
        <v>79</v>
      </c>
      <c r="T213" s="232">
        <f t="shared" si="3"/>
        <v>78.63333333333334</v>
      </c>
    </row>
    <row r="214" spans="1:20" ht="15.95" customHeight="1" thickTop="1" thickBot="1">
      <c r="A214" s="61">
        <v>207</v>
      </c>
      <c r="B214" s="62">
        <v>207</v>
      </c>
      <c r="C214" s="62">
        <f>PresensiMIPA!B213</f>
        <v>12184</v>
      </c>
      <c r="D214" s="63" t="str">
        <f>PresensiMIPA!G213</f>
        <v>ARNAS JAKA NURYASIN</v>
      </c>
      <c r="E214">
        <v>77</v>
      </c>
      <c r="F214">
        <v>77.5</v>
      </c>
      <c r="G214">
        <v>82</v>
      </c>
      <c r="H214">
        <v>70.5</v>
      </c>
      <c r="I214">
        <v>72.5</v>
      </c>
      <c r="J214">
        <v>78</v>
      </c>
      <c r="K214">
        <v>85</v>
      </c>
      <c r="L214">
        <v>81.5</v>
      </c>
      <c r="M214">
        <v>79.5</v>
      </c>
      <c r="N214">
        <v>75</v>
      </c>
      <c r="O214">
        <v>75.5</v>
      </c>
      <c r="P214">
        <v>80.5</v>
      </c>
      <c r="Q214">
        <v>79</v>
      </c>
      <c r="R214">
        <v>79</v>
      </c>
      <c r="S214">
        <v>78.5</v>
      </c>
      <c r="T214" s="232">
        <f t="shared" si="3"/>
        <v>78.066666666666663</v>
      </c>
    </row>
    <row r="215" spans="1:20" ht="15.95" customHeight="1" thickTop="1" thickBot="1">
      <c r="A215" s="61">
        <v>208</v>
      </c>
      <c r="B215" s="62">
        <v>208</v>
      </c>
      <c r="C215" s="62">
        <f>PresensiMIPA!B214</f>
        <v>12186</v>
      </c>
      <c r="D215" s="63" t="str">
        <f>PresensiMIPA!G214</f>
        <v>ASRIYANTI HUSNUL HOTIMAH</v>
      </c>
      <c r="E215">
        <v>76.5</v>
      </c>
      <c r="F215">
        <v>79</v>
      </c>
      <c r="G215">
        <v>82</v>
      </c>
      <c r="H215">
        <v>80.5</v>
      </c>
      <c r="I215">
        <v>75</v>
      </c>
      <c r="J215">
        <v>80</v>
      </c>
      <c r="K215">
        <v>84</v>
      </c>
      <c r="L215">
        <v>82</v>
      </c>
      <c r="M215">
        <v>80.5</v>
      </c>
      <c r="N215">
        <v>76.5</v>
      </c>
      <c r="O215">
        <v>82</v>
      </c>
      <c r="P215">
        <v>83</v>
      </c>
      <c r="Q215">
        <v>81.5</v>
      </c>
      <c r="R215">
        <v>81.5</v>
      </c>
      <c r="S215">
        <v>81.5</v>
      </c>
      <c r="T215" s="232">
        <f t="shared" si="3"/>
        <v>80.36666666666666</v>
      </c>
    </row>
    <row r="216" spans="1:20" ht="15.95" customHeight="1" thickTop="1" thickBot="1">
      <c r="A216" s="61">
        <v>209</v>
      </c>
      <c r="B216" s="62">
        <v>209</v>
      </c>
      <c r="C216" s="62">
        <f>PresensiMIPA!B215</f>
        <v>12198</v>
      </c>
      <c r="D216" s="63" t="str">
        <f>PresensiMIPA!G215</f>
        <v>CIKAL ARYA PRATAMA</v>
      </c>
      <c r="E216">
        <v>74</v>
      </c>
      <c r="F216">
        <v>77</v>
      </c>
      <c r="G216">
        <v>72.5</v>
      </c>
      <c r="H216">
        <v>70</v>
      </c>
      <c r="I216">
        <v>68</v>
      </c>
      <c r="J216">
        <v>77.5</v>
      </c>
      <c r="K216">
        <v>70</v>
      </c>
      <c r="L216">
        <v>82</v>
      </c>
      <c r="M216">
        <v>76.5</v>
      </c>
      <c r="N216">
        <v>72.5</v>
      </c>
      <c r="O216">
        <v>75.5</v>
      </c>
      <c r="P216">
        <v>72.5</v>
      </c>
      <c r="Q216">
        <v>71</v>
      </c>
      <c r="R216">
        <v>78</v>
      </c>
      <c r="S216">
        <v>72</v>
      </c>
      <c r="T216" s="232">
        <f t="shared" si="3"/>
        <v>73.933333333333337</v>
      </c>
    </row>
    <row r="217" spans="1:20" ht="15.95" customHeight="1" thickTop="1" thickBot="1">
      <c r="A217" s="61">
        <v>210</v>
      </c>
      <c r="B217" s="62">
        <v>210</v>
      </c>
      <c r="C217" s="62">
        <f>PresensiMIPA!B216</f>
        <v>12208</v>
      </c>
      <c r="D217" s="63" t="str">
        <f>PresensiMIPA!G216</f>
        <v>DIAN NOVITA SARI</v>
      </c>
      <c r="E217">
        <v>75.5</v>
      </c>
      <c r="F217">
        <v>76</v>
      </c>
      <c r="G217">
        <v>80</v>
      </c>
      <c r="H217">
        <v>70</v>
      </c>
      <c r="I217">
        <v>70</v>
      </c>
      <c r="J217">
        <v>78</v>
      </c>
      <c r="K217">
        <v>80</v>
      </c>
      <c r="L217">
        <v>81.5</v>
      </c>
      <c r="M217">
        <v>80.5</v>
      </c>
      <c r="N217">
        <v>75</v>
      </c>
      <c r="O217">
        <v>76.5</v>
      </c>
      <c r="P217">
        <v>71.5</v>
      </c>
      <c r="Q217">
        <v>79</v>
      </c>
      <c r="R217">
        <v>74.5</v>
      </c>
      <c r="S217">
        <v>78</v>
      </c>
      <c r="T217" s="232">
        <f t="shared" si="3"/>
        <v>76.400000000000006</v>
      </c>
    </row>
    <row r="218" spans="1:20" ht="15.95" customHeight="1" thickTop="1" thickBot="1">
      <c r="A218" s="61">
        <v>211</v>
      </c>
      <c r="B218" s="62">
        <v>211</v>
      </c>
      <c r="C218" s="62">
        <f>PresensiMIPA!B217</f>
        <v>12218</v>
      </c>
      <c r="D218" s="63" t="str">
        <f>PresensiMIPA!G217</f>
        <v>DWI INDRIYANI HASDININGSIH</v>
      </c>
      <c r="E218">
        <v>79.5</v>
      </c>
      <c r="F218">
        <v>79</v>
      </c>
      <c r="G218">
        <v>83.5</v>
      </c>
      <c r="H218">
        <v>82</v>
      </c>
      <c r="I218">
        <v>75</v>
      </c>
      <c r="J218">
        <v>80</v>
      </c>
      <c r="K218">
        <v>84</v>
      </c>
      <c r="L218">
        <v>81.5</v>
      </c>
      <c r="M218">
        <v>80.5</v>
      </c>
      <c r="N218">
        <v>79.5</v>
      </c>
      <c r="O218">
        <v>82</v>
      </c>
      <c r="P218">
        <v>82.5</v>
      </c>
      <c r="Q218">
        <v>79.5</v>
      </c>
      <c r="R218">
        <v>81</v>
      </c>
      <c r="S218">
        <v>79</v>
      </c>
      <c r="T218" s="232">
        <f t="shared" si="3"/>
        <v>80.566666666666663</v>
      </c>
    </row>
    <row r="219" spans="1:20" ht="15.95" customHeight="1" thickTop="1" thickBot="1">
      <c r="A219" s="61">
        <v>212</v>
      </c>
      <c r="B219" s="62">
        <v>212</v>
      </c>
      <c r="C219" s="62">
        <f>PresensiMIPA!B218</f>
        <v>12227</v>
      </c>
      <c r="D219" s="63" t="str">
        <f>PresensiMIPA!G218</f>
        <v>FAINSANU FARAKA</v>
      </c>
      <c r="E219">
        <v>79.5</v>
      </c>
      <c r="F219">
        <v>84</v>
      </c>
      <c r="G219">
        <v>84</v>
      </c>
      <c r="H219">
        <v>80.5</v>
      </c>
      <c r="I219">
        <v>80</v>
      </c>
      <c r="J219">
        <v>79.5</v>
      </c>
      <c r="K219">
        <v>84</v>
      </c>
      <c r="L219">
        <v>81.5</v>
      </c>
      <c r="M219">
        <v>84</v>
      </c>
      <c r="N219">
        <v>82</v>
      </c>
      <c r="O219">
        <v>82.5</v>
      </c>
      <c r="P219">
        <v>83</v>
      </c>
      <c r="Q219">
        <v>80.5</v>
      </c>
      <c r="R219">
        <v>83</v>
      </c>
      <c r="S219">
        <v>80</v>
      </c>
      <c r="T219" s="232">
        <f t="shared" si="3"/>
        <v>81.86666666666666</v>
      </c>
    </row>
    <row r="220" spans="1:20" ht="15.95" customHeight="1" thickTop="1" thickBot="1">
      <c r="A220" s="61">
        <v>213</v>
      </c>
      <c r="B220" s="62">
        <v>213</v>
      </c>
      <c r="C220" s="62">
        <f>PresensiMIPA!B219</f>
        <v>12240</v>
      </c>
      <c r="D220" s="63" t="str">
        <f>PresensiMIPA!G219</f>
        <v>FATIMAH OKTAVIA LAURENS</v>
      </c>
      <c r="E220">
        <v>79.5</v>
      </c>
      <c r="F220">
        <v>79</v>
      </c>
      <c r="G220">
        <v>83</v>
      </c>
      <c r="H220">
        <v>80.5</v>
      </c>
      <c r="I220">
        <v>75</v>
      </c>
      <c r="J220">
        <v>79.5</v>
      </c>
      <c r="K220">
        <v>85</v>
      </c>
      <c r="L220">
        <v>81.5</v>
      </c>
      <c r="M220">
        <v>81</v>
      </c>
      <c r="N220">
        <v>77</v>
      </c>
      <c r="O220">
        <v>81.5</v>
      </c>
      <c r="P220">
        <v>82</v>
      </c>
      <c r="Q220">
        <v>81</v>
      </c>
      <c r="R220">
        <v>78.5</v>
      </c>
      <c r="S220">
        <v>79</v>
      </c>
      <c r="T220" s="232">
        <f t="shared" si="3"/>
        <v>80.2</v>
      </c>
    </row>
    <row r="221" spans="1:20" ht="15.95" customHeight="1" thickTop="1" thickBot="1">
      <c r="A221" s="61">
        <v>214</v>
      </c>
      <c r="B221" s="62">
        <v>214</v>
      </c>
      <c r="C221" s="62">
        <f>PresensiMIPA!B220</f>
        <v>12255</v>
      </c>
      <c r="D221" s="63" t="str">
        <f>PresensiMIPA!G220</f>
        <v>GHEFARI ALBIR FACHRI SUHERMAN</v>
      </c>
      <c r="E221">
        <v>76</v>
      </c>
      <c r="F221">
        <v>74</v>
      </c>
      <c r="G221">
        <v>81</v>
      </c>
      <c r="H221">
        <v>70</v>
      </c>
      <c r="I221">
        <v>70</v>
      </c>
      <c r="J221">
        <v>77</v>
      </c>
      <c r="K221">
        <v>81</v>
      </c>
      <c r="L221">
        <v>82</v>
      </c>
      <c r="M221">
        <v>79.5</v>
      </c>
      <c r="N221">
        <v>71.5</v>
      </c>
      <c r="O221">
        <v>74.5</v>
      </c>
      <c r="P221">
        <v>70</v>
      </c>
      <c r="Q221">
        <v>74.5</v>
      </c>
      <c r="R221">
        <v>79.5</v>
      </c>
      <c r="S221">
        <v>76</v>
      </c>
      <c r="T221" s="232">
        <f t="shared" si="3"/>
        <v>75.766666666666666</v>
      </c>
    </row>
    <row r="222" spans="1:20" ht="15.95" customHeight="1" thickTop="1" thickBot="1">
      <c r="A222" s="61">
        <v>215</v>
      </c>
      <c r="B222" s="62">
        <v>215</v>
      </c>
      <c r="C222" s="62">
        <f>PresensiMIPA!B221</f>
        <v>12259</v>
      </c>
      <c r="D222" s="63" t="str">
        <f>PresensiMIPA!G221</f>
        <v>Halimatus Sakdiyah</v>
      </c>
      <c r="E222">
        <v>79.5</v>
      </c>
      <c r="F222">
        <v>84</v>
      </c>
      <c r="G222">
        <v>81</v>
      </c>
      <c r="H222">
        <v>71.5</v>
      </c>
      <c r="I222">
        <v>75</v>
      </c>
      <c r="J222">
        <v>77</v>
      </c>
      <c r="K222">
        <v>87</v>
      </c>
      <c r="L222">
        <v>82</v>
      </c>
      <c r="M222">
        <v>81.5</v>
      </c>
      <c r="N222">
        <v>82</v>
      </c>
      <c r="O222">
        <v>78</v>
      </c>
      <c r="P222">
        <v>82</v>
      </c>
      <c r="Q222">
        <v>81</v>
      </c>
      <c r="R222">
        <v>79.5</v>
      </c>
      <c r="S222">
        <v>77</v>
      </c>
      <c r="T222" s="232">
        <f t="shared" si="3"/>
        <v>79.86666666666666</v>
      </c>
    </row>
    <row r="223" spans="1:20" ht="15.95" customHeight="1" thickTop="1" thickBot="1">
      <c r="A223" s="61">
        <v>216</v>
      </c>
      <c r="B223" s="62">
        <v>216</v>
      </c>
      <c r="C223" s="62">
        <f>PresensiMIPA!B222</f>
        <v>12272</v>
      </c>
      <c r="D223" s="63" t="str">
        <f>PresensiMIPA!G222</f>
        <v>HISYAM SAPUTRA</v>
      </c>
      <c r="E223">
        <v>76</v>
      </c>
      <c r="F223">
        <v>75.5</v>
      </c>
      <c r="G223">
        <v>77.5</v>
      </c>
      <c r="H223">
        <v>70.5</v>
      </c>
      <c r="I223">
        <v>75</v>
      </c>
      <c r="J223">
        <v>76.5</v>
      </c>
      <c r="K223">
        <v>81</v>
      </c>
      <c r="L223">
        <v>82</v>
      </c>
      <c r="M223">
        <v>79</v>
      </c>
      <c r="N223">
        <v>73.5</v>
      </c>
      <c r="O223">
        <v>78</v>
      </c>
      <c r="P223">
        <v>79</v>
      </c>
      <c r="Q223">
        <v>77</v>
      </c>
      <c r="R223">
        <v>78</v>
      </c>
      <c r="S223">
        <v>75</v>
      </c>
      <c r="T223" s="232">
        <f t="shared" si="3"/>
        <v>76.900000000000006</v>
      </c>
    </row>
    <row r="224" spans="1:20" ht="15.95" customHeight="1" thickTop="1" thickBot="1">
      <c r="A224" s="61">
        <v>217</v>
      </c>
      <c r="B224" s="62">
        <v>217</v>
      </c>
      <c r="C224" s="62">
        <f>PresensiMIPA!B223</f>
        <v>12281</v>
      </c>
      <c r="D224" s="63" t="str">
        <f>PresensiMIPA!G223</f>
        <v>INDAH FITRIANI</v>
      </c>
      <c r="E224">
        <v>81</v>
      </c>
      <c r="F224">
        <v>85.5</v>
      </c>
      <c r="G224">
        <v>83</v>
      </c>
      <c r="H224">
        <v>80.5</v>
      </c>
      <c r="I224">
        <v>75</v>
      </c>
      <c r="J224">
        <v>79.5</v>
      </c>
      <c r="K224">
        <v>81.5</v>
      </c>
      <c r="L224">
        <v>82</v>
      </c>
      <c r="M224">
        <v>80</v>
      </c>
      <c r="N224">
        <v>80</v>
      </c>
      <c r="O224">
        <v>81</v>
      </c>
      <c r="P224">
        <v>82</v>
      </c>
      <c r="Q224">
        <v>80</v>
      </c>
      <c r="R224">
        <v>81.5</v>
      </c>
      <c r="S224">
        <v>81</v>
      </c>
      <c r="T224" s="232">
        <f t="shared" si="3"/>
        <v>80.900000000000006</v>
      </c>
    </row>
    <row r="225" spans="1:20" ht="15.95" customHeight="1" thickTop="1" thickBot="1">
      <c r="A225" s="61">
        <v>218</v>
      </c>
      <c r="B225" s="62">
        <v>218</v>
      </c>
      <c r="C225" s="62">
        <f>PresensiMIPA!B224</f>
        <v>12308</v>
      </c>
      <c r="D225" s="63" t="str">
        <f>PresensiMIPA!G224</f>
        <v>Lailatus Sofi</v>
      </c>
      <c r="E225">
        <v>80.5</v>
      </c>
      <c r="F225">
        <v>77</v>
      </c>
      <c r="G225">
        <v>80.5</v>
      </c>
      <c r="H225">
        <v>73</v>
      </c>
      <c r="I225">
        <v>72.5</v>
      </c>
      <c r="J225">
        <v>77</v>
      </c>
      <c r="K225">
        <v>81.5</v>
      </c>
      <c r="L225">
        <v>81</v>
      </c>
      <c r="M225">
        <v>81.5</v>
      </c>
      <c r="N225">
        <v>76.5</v>
      </c>
      <c r="O225">
        <v>78</v>
      </c>
      <c r="P225">
        <v>74</v>
      </c>
      <c r="Q225">
        <v>80</v>
      </c>
      <c r="R225">
        <v>78.5</v>
      </c>
      <c r="S225">
        <v>76</v>
      </c>
      <c r="T225" s="232">
        <f t="shared" si="3"/>
        <v>77.833333333333329</v>
      </c>
    </row>
    <row r="226" spans="1:20" ht="15.95" customHeight="1" thickTop="1" thickBot="1">
      <c r="A226" s="61">
        <v>219</v>
      </c>
      <c r="B226" s="62">
        <v>219</v>
      </c>
      <c r="C226" s="62">
        <f>PresensiMIPA!B225</f>
        <v>12328</v>
      </c>
      <c r="D226" s="63" t="str">
        <f>PresensiMIPA!G225</f>
        <v>Marisa Sofia</v>
      </c>
      <c r="E226">
        <v>76</v>
      </c>
      <c r="F226">
        <v>77.5</v>
      </c>
      <c r="G226">
        <v>80.5</v>
      </c>
      <c r="H226">
        <v>72</v>
      </c>
      <c r="I226">
        <v>72.5</v>
      </c>
      <c r="J226">
        <v>77</v>
      </c>
      <c r="K226">
        <v>84</v>
      </c>
      <c r="L226">
        <v>81.5</v>
      </c>
      <c r="M226">
        <v>81.5</v>
      </c>
      <c r="N226">
        <v>74.5</v>
      </c>
      <c r="O226">
        <v>77</v>
      </c>
      <c r="P226">
        <v>78</v>
      </c>
      <c r="Q226">
        <v>78</v>
      </c>
      <c r="R226">
        <v>77.5</v>
      </c>
      <c r="S226">
        <v>76</v>
      </c>
      <c r="T226" s="232">
        <f t="shared" si="3"/>
        <v>77.566666666666663</v>
      </c>
    </row>
    <row r="227" spans="1:20" ht="15.95" customHeight="1" thickTop="1" thickBot="1">
      <c r="A227" s="61">
        <v>220</v>
      </c>
      <c r="B227" s="62">
        <v>220</v>
      </c>
      <c r="C227" s="62">
        <f>PresensiMIPA!B226</f>
        <v>12346</v>
      </c>
      <c r="D227" s="63" t="str">
        <f>PresensiMIPA!G226</f>
        <v>Mila Safira</v>
      </c>
      <c r="E227">
        <v>75.5</v>
      </c>
      <c r="F227">
        <v>77</v>
      </c>
      <c r="G227">
        <v>81.5</v>
      </c>
      <c r="H227">
        <v>73.5</v>
      </c>
      <c r="I227">
        <v>72.5</v>
      </c>
      <c r="J227">
        <v>76.5</v>
      </c>
      <c r="K227">
        <v>84</v>
      </c>
      <c r="L227">
        <v>81.5</v>
      </c>
      <c r="M227">
        <v>82</v>
      </c>
      <c r="N227">
        <v>76</v>
      </c>
      <c r="O227">
        <v>77.5</v>
      </c>
      <c r="P227">
        <v>79</v>
      </c>
      <c r="Q227">
        <v>79.5</v>
      </c>
      <c r="R227">
        <v>76.5</v>
      </c>
      <c r="S227">
        <v>75.5</v>
      </c>
      <c r="T227" s="232">
        <f t="shared" si="3"/>
        <v>77.86666666666666</v>
      </c>
    </row>
    <row r="228" spans="1:20" ht="15.95" customHeight="1" thickTop="1" thickBot="1">
      <c r="A228" s="61">
        <v>221</v>
      </c>
      <c r="B228" s="62">
        <v>221</v>
      </c>
      <c r="C228" s="62">
        <f>PresensiMIPA!B227</f>
        <v>12349</v>
      </c>
      <c r="D228" s="63" t="str">
        <f>PresensiMIPA!G227</f>
        <v>MOCHAMMAD AFIF</v>
      </c>
      <c r="E228">
        <v>76</v>
      </c>
      <c r="F228">
        <v>75.5</v>
      </c>
      <c r="G228">
        <v>81</v>
      </c>
      <c r="H228">
        <v>81</v>
      </c>
      <c r="I228">
        <v>75</v>
      </c>
      <c r="J228">
        <v>76.5</v>
      </c>
      <c r="K228">
        <v>75</v>
      </c>
      <c r="L228">
        <v>82.5</v>
      </c>
      <c r="M228">
        <v>80.5</v>
      </c>
      <c r="N228">
        <v>73.5</v>
      </c>
      <c r="O228">
        <v>82</v>
      </c>
      <c r="P228">
        <v>77.5</v>
      </c>
      <c r="Q228">
        <v>81</v>
      </c>
      <c r="R228">
        <v>80</v>
      </c>
      <c r="S228">
        <v>76.5</v>
      </c>
      <c r="T228" s="232">
        <f t="shared" si="3"/>
        <v>78.233333333333334</v>
      </c>
    </row>
    <row r="229" spans="1:20" ht="15.95" customHeight="1" thickTop="1" thickBot="1">
      <c r="A229" s="61">
        <v>222</v>
      </c>
      <c r="B229" s="62">
        <v>222</v>
      </c>
      <c r="C229" s="62">
        <f>PresensiMIPA!B228</f>
        <v>12375</v>
      </c>
      <c r="D229" s="63" t="str">
        <f>PresensiMIPA!G228</f>
        <v>MUHAMMAD GAZWAN GHATFANI</v>
      </c>
      <c r="E229">
        <v>78.5</v>
      </c>
      <c r="F229">
        <v>76.5</v>
      </c>
      <c r="G229">
        <v>78.5</v>
      </c>
      <c r="H229">
        <v>80</v>
      </c>
      <c r="I229">
        <v>72.5</v>
      </c>
      <c r="J229">
        <v>81</v>
      </c>
      <c r="K229">
        <v>85</v>
      </c>
      <c r="L229">
        <v>83</v>
      </c>
      <c r="M229">
        <v>80.5</v>
      </c>
      <c r="N229">
        <v>74</v>
      </c>
      <c r="O229">
        <v>79.5</v>
      </c>
      <c r="P229">
        <v>75</v>
      </c>
      <c r="Q229">
        <v>79.5</v>
      </c>
      <c r="R229">
        <v>81</v>
      </c>
      <c r="S229">
        <v>81</v>
      </c>
      <c r="T229" s="232">
        <f t="shared" si="3"/>
        <v>79.033333333333331</v>
      </c>
    </row>
    <row r="230" spans="1:20" ht="15.95" customHeight="1" thickTop="1" thickBot="1">
      <c r="A230" s="61">
        <v>223</v>
      </c>
      <c r="B230" s="62">
        <v>223</v>
      </c>
      <c r="C230" s="62">
        <f>PresensiMIPA!B229</f>
        <v>12393</v>
      </c>
      <c r="D230" s="63" t="str">
        <f>PresensiMIPA!G229</f>
        <v>NADYA REVANIA ROHMAN</v>
      </c>
      <c r="E230">
        <v>79</v>
      </c>
      <c r="F230">
        <v>82.5</v>
      </c>
      <c r="G230">
        <v>84</v>
      </c>
      <c r="H230">
        <v>81</v>
      </c>
      <c r="I230">
        <v>72.5</v>
      </c>
      <c r="J230">
        <v>80.5</v>
      </c>
      <c r="K230">
        <v>87</v>
      </c>
      <c r="L230">
        <v>82</v>
      </c>
      <c r="M230">
        <v>81.5</v>
      </c>
      <c r="N230">
        <v>77.5</v>
      </c>
      <c r="O230">
        <v>80.5</v>
      </c>
      <c r="P230">
        <v>81.5</v>
      </c>
      <c r="Q230">
        <v>80.5</v>
      </c>
      <c r="R230">
        <v>79.5</v>
      </c>
      <c r="S230">
        <v>81</v>
      </c>
      <c r="T230" s="232">
        <f t="shared" si="3"/>
        <v>80.7</v>
      </c>
    </row>
    <row r="231" spans="1:20" ht="15.95" customHeight="1" thickTop="1" thickBot="1">
      <c r="A231" s="61">
        <v>224</v>
      </c>
      <c r="B231" s="62">
        <v>224</v>
      </c>
      <c r="C231" s="62">
        <f>PresensiMIPA!B230</f>
        <v>12404</v>
      </c>
      <c r="D231" s="63" t="str">
        <f>PresensiMIPA!G230</f>
        <v>NOVIAN WAHYU NUGROHO</v>
      </c>
      <c r="E231">
        <v>78</v>
      </c>
      <c r="F231">
        <v>78</v>
      </c>
      <c r="G231">
        <v>81.5</v>
      </c>
      <c r="H231">
        <v>80</v>
      </c>
      <c r="I231">
        <v>70</v>
      </c>
      <c r="J231">
        <v>78.5</v>
      </c>
      <c r="K231">
        <v>81</v>
      </c>
      <c r="L231">
        <v>84</v>
      </c>
      <c r="M231">
        <v>80.5</v>
      </c>
      <c r="N231">
        <v>75</v>
      </c>
      <c r="O231">
        <v>78</v>
      </c>
      <c r="P231">
        <v>76</v>
      </c>
      <c r="Q231">
        <v>81</v>
      </c>
      <c r="R231">
        <v>79</v>
      </c>
      <c r="S231">
        <v>80.5</v>
      </c>
      <c r="T231" s="232">
        <f t="shared" si="3"/>
        <v>78.733333333333334</v>
      </c>
    </row>
    <row r="232" spans="1:20" ht="15.95" customHeight="1" thickTop="1" thickBot="1">
      <c r="A232" s="61">
        <v>225</v>
      </c>
      <c r="B232" s="62">
        <v>225</v>
      </c>
      <c r="C232" s="62">
        <f>PresensiMIPA!B231</f>
        <v>12406</v>
      </c>
      <c r="D232" s="63" t="str">
        <f>PresensiMIPA!G231</f>
        <v>NUR BUNGA FIRDAUSY</v>
      </c>
      <c r="E232">
        <v>79.5</v>
      </c>
      <c r="F232">
        <v>82.5</v>
      </c>
      <c r="G232">
        <v>84</v>
      </c>
      <c r="H232">
        <v>82.5</v>
      </c>
      <c r="I232">
        <v>72.5</v>
      </c>
      <c r="J232">
        <v>78</v>
      </c>
      <c r="K232">
        <v>87</v>
      </c>
      <c r="L232">
        <v>81</v>
      </c>
      <c r="M232">
        <v>83</v>
      </c>
      <c r="N232">
        <v>78.5</v>
      </c>
      <c r="O232">
        <v>82.5</v>
      </c>
      <c r="P232">
        <v>82</v>
      </c>
      <c r="Q232">
        <v>81.5</v>
      </c>
      <c r="R232">
        <v>81.5</v>
      </c>
      <c r="S232">
        <v>80.5</v>
      </c>
      <c r="T232" s="232">
        <f t="shared" si="3"/>
        <v>81.099999999999994</v>
      </c>
    </row>
    <row r="233" spans="1:20" ht="15.95" customHeight="1" thickTop="1" thickBot="1">
      <c r="A233" s="61">
        <v>226</v>
      </c>
      <c r="B233" s="62">
        <v>226</v>
      </c>
      <c r="C233" s="62">
        <f>PresensiMIPA!B232</f>
        <v>12419</v>
      </c>
      <c r="D233" s="63" t="str">
        <f>PresensiMIPA!G232</f>
        <v>Nurul Ilmiyeh</v>
      </c>
      <c r="E233">
        <v>80</v>
      </c>
      <c r="F233">
        <v>82.5</v>
      </c>
      <c r="G233">
        <v>83</v>
      </c>
      <c r="H233">
        <v>71</v>
      </c>
      <c r="I233">
        <v>70</v>
      </c>
      <c r="J233">
        <v>77</v>
      </c>
      <c r="K233">
        <v>81.5</v>
      </c>
      <c r="L233">
        <v>82</v>
      </c>
      <c r="M233">
        <v>82.5</v>
      </c>
      <c r="N233">
        <v>78</v>
      </c>
      <c r="O233">
        <v>80</v>
      </c>
      <c r="P233">
        <v>77</v>
      </c>
      <c r="Q233">
        <v>77</v>
      </c>
      <c r="R233">
        <v>77</v>
      </c>
      <c r="S233">
        <v>76</v>
      </c>
      <c r="T233" s="232">
        <f t="shared" si="3"/>
        <v>78.3</v>
      </c>
    </row>
    <row r="234" spans="1:20" ht="15.95" customHeight="1" thickTop="1" thickBot="1">
      <c r="A234" s="61">
        <v>227</v>
      </c>
      <c r="B234" s="62">
        <v>227</v>
      </c>
      <c r="C234" s="62">
        <f>PresensiMIPA!B233</f>
        <v>12430</v>
      </c>
      <c r="D234" s="63" t="str">
        <f>PresensiMIPA!G233</f>
        <v>PUTRI MAHARANI</v>
      </c>
      <c r="E234">
        <v>75.5</v>
      </c>
      <c r="F234">
        <v>77</v>
      </c>
      <c r="G234">
        <v>78.5</v>
      </c>
      <c r="H234">
        <v>72</v>
      </c>
      <c r="I234">
        <v>72.5</v>
      </c>
      <c r="J234">
        <v>78.5</v>
      </c>
      <c r="K234">
        <v>84</v>
      </c>
      <c r="L234">
        <v>81</v>
      </c>
      <c r="M234">
        <v>82</v>
      </c>
      <c r="N234">
        <v>73</v>
      </c>
      <c r="O234">
        <v>77</v>
      </c>
      <c r="P234">
        <v>77.5</v>
      </c>
      <c r="Q234">
        <v>77.5</v>
      </c>
      <c r="R234">
        <v>76</v>
      </c>
      <c r="S234">
        <v>75.5</v>
      </c>
      <c r="T234" s="232">
        <f t="shared" si="3"/>
        <v>77.166666666666671</v>
      </c>
    </row>
    <row r="235" spans="1:20" ht="15.95" customHeight="1" thickTop="1" thickBot="1">
      <c r="A235" s="61">
        <v>228</v>
      </c>
      <c r="B235" s="62">
        <v>228</v>
      </c>
      <c r="C235" s="62">
        <f>PresensiMIPA!B234</f>
        <v>12445</v>
      </c>
      <c r="D235" s="63" t="str">
        <f>PresensiMIPA!G234</f>
        <v>RAFLY ARDIANSYAH</v>
      </c>
      <c r="E235">
        <v>78</v>
      </c>
      <c r="F235">
        <v>77</v>
      </c>
      <c r="G235">
        <v>81.5</v>
      </c>
      <c r="H235">
        <v>74.5</v>
      </c>
      <c r="I235">
        <v>70</v>
      </c>
      <c r="J235">
        <v>82.5</v>
      </c>
      <c r="K235">
        <v>81.5</v>
      </c>
      <c r="L235">
        <v>81.5</v>
      </c>
      <c r="M235">
        <v>80.5</v>
      </c>
      <c r="N235">
        <v>73.5</v>
      </c>
      <c r="O235">
        <v>82</v>
      </c>
      <c r="P235">
        <v>78.5</v>
      </c>
      <c r="Q235">
        <v>80</v>
      </c>
      <c r="R235">
        <v>76.5</v>
      </c>
      <c r="S235">
        <v>89</v>
      </c>
      <c r="T235" s="232">
        <f t="shared" si="3"/>
        <v>79.099999999999994</v>
      </c>
    </row>
    <row r="236" spans="1:20" ht="15.95" customHeight="1" thickTop="1" thickBot="1">
      <c r="A236" s="61">
        <v>229</v>
      </c>
      <c r="B236" s="62">
        <v>229</v>
      </c>
      <c r="C236" s="62">
        <f>PresensiMIPA!B235</f>
        <v>12453</v>
      </c>
      <c r="D236" s="63" t="str">
        <f>PresensiMIPA!G235</f>
        <v>RAYHAN RAMZY</v>
      </c>
      <c r="E236">
        <v>77.5</v>
      </c>
      <c r="F236">
        <v>79</v>
      </c>
      <c r="G236">
        <v>81.5</v>
      </c>
      <c r="H236">
        <v>83</v>
      </c>
      <c r="I236">
        <v>70</v>
      </c>
      <c r="J236">
        <v>79</v>
      </c>
      <c r="K236">
        <v>84</v>
      </c>
      <c r="L236">
        <v>82</v>
      </c>
      <c r="M236">
        <v>81</v>
      </c>
      <c r="N236">
        <v>74.5</v>
      </c>
      <c r="O236">
        <v>79.5</v>
      </c>
      <c r="P236">
        <v>76.5</v>
      </c>
      <c r="Q236">
        <v>79.5</v>
      </c>
      <c r="R236">
        <v>79</v>
      </c>
      <c r="S236">
        <v>80</v>
      </c>
      <c r="T236" s="232">
        <f t="shared" si="3"/>
        <v>79.066666666666663</v>
      </c>
    </row>
    <row r="237" spans="1:20" ht="15.95" customHeight="1" thickTop="1" thickBot="1">
      <c r="A237" s="61">
        <v>230</v>
      </c>
      <c r="B237" s="62">
        <v>230</v>
      </c>
      <c r="C237" s="62">
        <f>PresensiMIPA!B236</f>
        <v>12463</v>
      </c>
      <c r="D237" s="63" t="str">
        <f>PresensiMIPA!G236</f>
        <v>RIFKI ANANDA SHALIH</v>
      </c>
      <c r="E237">
        <v>75.5</v>
      </c>
      <c r="F237">
        <v>76</v>
      </c>
      <c r="G237">
        <v>74.5</v>
      </c>
      <c r="H237">
        <v>74.5</v>
      </c>
      <c r="I237">
        <v>70</v>
      </c>
      <c r="J237">
        <v>77</v>
      </c>
      <c r="K237">
        <v>87</v>
      </c>
      <c r="L237">
        <v>83</v>
      </c>
      <c r="M237">
        <v>81</v>
      </c>
      <c r="N237">
        <v>72.5</v>
      </c>
      <c r="O237">
        <v>80</v>
      </c>
      <c r="P237">
        <v>73.5</v>
      </c>
      <c r="Q237">
        <v>79.5</v>
      </c>
      <c r="R237">
        <v>76.5</v>
      </c>
      <c r="S237">
        <v>80.5</v>
      </c>
      <c r="T237" s="232">
        <f t="shared" si="3"/>
        <v>77.400000000000006</v>
      </c>
    </row>
    <row r="238" spans="1:20" ht="15.95" customHeight="1" thickTop="1" thickBot="1">
      <c r="A238" s="61">
        <v>231</v>
      </c>
      <c r="B238" s="62">
        <v>231</v>
      </c>
      <c r="C238" s="62">
        <f>PresensiMIPA!B237</f>
        <v>12496</v>
      </c>
      <c r="D238" s="63" t="str">
        <f>PresensiMIPA!G237</f>
        <v>SITI MARYAM</v>
      </c>
      <c r="E238">
        <v>76</v>
      </c>
      <c r="F238">
        <v>80</v>
      </c>
      <c r="G238">
        <v>77</v>
      </c>
      <c r="H238">
        <v>71.5</v>
      </c>
      <c r="I238">
        <v>75</v>
      </c>
      <c r="J238">
        <v>76</v>
      </c>
      <c r="K238">
        <v>90</v>
      </c>
      <c r="L238">
        <v>82</v>
      </c>
      <c r="M238">
        <v>81.5</v>
      </c>
      <c r="N238">
        <v>74</v>
      </c>
      <c r="O238">
        <v>77.5</v>
      </c>
      <c r="P238">
        <v>73</v>
      </c>
      <c r="Q238">
        <v>77.5</v>
      </c>
      <c r="R238">
        <v>76.5</v>
      </c>
      <c r="S238">
        <v>76.5</v>
      </c>
      <c r="T238" s="232">
        <f t="shared" si="3"/>
        <v>77.599999999999994</v>
      </c>
    </row>
    <row r="239" spans="1:20" ht="15.95" customHeight="1" thickTop="1" thickBot="1">
      <c r="A239" s="61">
        <v>232</v>
      </c>
      <c r="B239" s="62">
        <v>232</v>
      </c>
      <c r="C239" s="62">
        <f>PresensiMIPA!B238</f>
        <v>12514</v>
      </c>
      <c r="D239" s="63" t="str">
        <f>PresensiMIPA!G238</f>
        <v>THIYA MEISYA MS</v>
      </c>
      <c r="E239">
        <v>76</v>
      </c>
      <c r="F239">
        <v>81.5</v>
      </c>
      <c r="G239">
        <v>82</v>
      </c>
      <c r="H239">
        <v>80</v>
      </c>
      <c r="I239">
        <v>72.5</v>
      </c>
      <c r="J239">
        <v>76.5</v>
      </c>
      <c r="K239">
        <v>84</v>
      </c>
      <c r="L239">
        <v>81</v>
      </c>
      <c r="M239">
        <v>80</v>
      </c>
      <c r="N239">
        <v>74</v>
      </c>
      <c r="O239">
        <v>81</v>
      </c>
      <c r="P239">
        <v>74</v>
      </c>
      <c r="Q239">
        <v>76.5</v>
      </c>
      <c r="R239">
        <v>82.5</v>
      </c>
      <c r="S239">
        <v>79</v>
      </c>
      <c r="T239" s="232">
        <f t="shared" si="3"/>
        <v>78.7</v>
      </c>
    </row>
    <row r="240" spans="1:20" ht="15.95" customHeight="1" thickTop="1" thickBot="1">
      <c r="A240" s="61">
        <v>233</v>
      </c>
      <c r="B240" s="62">
        <v>233</v>
      </c>
      <c r="C240" s="62">
        <f>PresensiMIPA!B239</f>
        <v>12525</v>
      </c>
      <c r="D240" s="63" t="str">
        <f>PresensiMIPA!G239</f>
        <v>UMMU FADILA ULFA</v>
      </c>
      <c r="E240">
        <v>77.5</v>
      </c>
      <c r="F240">
        <v>76</v>
      </c>
      <c r="G240">
        <v>82</v>
      </c>
      <c r="H240">
        <v>72</v>
      </c>
      <c r="I240">
        <v>72.5</v>
      </c>
      <c r="J240">
        <v>79.5</v>
      </c>
      <c r="K240">
        <v>84</v>
      </c>
      <c r="L240">
        <v>81</v>
      </c>
      <c r="M240">
        <v>81.5</v>
      </c>
      <c r="N240">
        <v>73.5</v>
      </c>
      <c r="O240">
        <v>82</v>
      </c>
      <c r="P240">
        <v>73.5</v>
      </c>
      <c r="Q240">
        <v>79.5</v>
      </c>
      <c r="R240">
        <v>77</v>
      </c>
      <c r="S240">
        <v>80</v>
      </c>
      <c r="T240" s="232">
        <f t="shared" si="3"/>
        <v>78.099999999999994</v>
      </c>
    </row>
    <row r="241" spans="1:20" ht="15.95" customHeight="1" thickTop="1" thickBot="1">
      <c r="A241" s="61">
        <v>234</v>
      </c>
      <c r="B241" s="62">
        <v>234</v>
      </c>
      <c r="C241" s="62">
        <f>PresensiMIPA!B240</f>
        <v>12535</v>
      </c>
      <c r="D241" s="63" t="str">
        <f>PresensiMIPA!G240</f>
        <v>WILLY CHAIRULLAH FAUZI PUTRA</v>
      </c>
      <c r="E241">
        <v>77.5</v>
      </c>
      <c r="F241">
        <v>75.5</v>
      </c>
      <c r="G241">
        <v>82.5</v>
      </c>
      <c r="H241">
        <v>79.5</v>
      </c>
      <c r="I241">
        <v>75</v>
      </c>
      <c r="J241">
        <v>79</v>
      </c>
      <c r="K241">
        <v>87</v>
      </c>
      <c r="L241">
        <v>82</v>
      </c>
      <c r="M241">
        <v>82.5</v>
      </c>
      <c r="N241">
        <v>75</v>
      </c>
      <c r="O241">
        <v>82.5</v>
      </c>
      <c r="P241">
        <v>80</v>
      </c>
      <c r="Q241">
        <v>80.5</v>
      </c>
      <c r="R241">
        <v>81</v>
      </c>
      <c r="S241">
        <v>81</v>
      </c>
      <c r="T241" s="232">
        <f t="shared" si="3"/>
        <v>80.033333333333331</v>
      </c>
    </row>
    <row r="242" spans="1:20" ht="15.95" customHeight="1" thickTop="1" thickBot="1">
      <c r="A242" s="61">
        <v>235</v>
      </c>
      <c r="B242" s="62">
        <v>235</v>
      </c>
      <c r="C242" s="62">
        <f>PresensiMIPA!B241</f>
        <v>12541</v>
      </c>
      <c r="D242" s="63" t="str">
        <f>PresensiMIPA!G241</f>
        <v>ZEINAH</v>
      </c>
      <c r="E242">
        <v>79.5</v>
      </c>
      <c r="F242">
        <v>76.5</v>
      </c>
      <c r="G242">
        <v>79</v>
      </c>
      <c r="H242">
        <v>70.5</v>
      </c>
      <c r="I242">
        <v>78</v>
      </c>
      <c r="J242">
        <v>76.5</v>
      </c>
      <c r="K242">
        <v>81</v>
      </c>
      <c r="L242">
        <v>80</v>
      </c>
      <c r="M242">
        <v>80.5</v>
      </c>
      <c r="N242">
        <v>73</v>
      </c>
      <c r="O242">
        <v>76.5</v>
      </c>
      <c r="P242">
        <v>76</v>
      </c>
      <c r="Q242">
        <v>79</v>
      </c>
      <c r="R242">
        <v>75</v>
      </c>
      <c r="S242">
        <v>74.5</v>
      </c>
      <c r="T242" s="232">
        <f t="shared" si="3"/>
        <v>77.033333333333331</v>
      </c>
    </row>
    <row r="243" spans="1:20" ht="15.95" customHeight="1" thickTop="1" thickBot="1">
      <c r="A243" s="61">
        <v>236</v>
      </c>
      <c r="B243" s="62">
        <v>236</v>
      </c>
      <c r="C243" s="62">
        <f>PresensiMIPA!B242</f>
        <v>12547</v>
      </c>
      <c r="D243" s="63" t="str">
        <f>PresensiMIPA!G242</f>
        <v>JUANITA FAJRINA PRAMESWARI</v>
      </c>
      <c r="E243">
        <v>88</v>
      </c>
      <c r="F243">
        <v>89</v>
      </c>
      <c r="G243">
        <v>78</v>
      </c>
      <c r="H243">
        <v>81</v>
      </c>
      <c r="I243">
        <v>89</v>
      </c>
      <c r="J243">
        <v>82.5</v>
      </c>
      <c r="K243">
        <v>84</v>
      </c>
      <c r="L243">
        <v>80.5</v>
      </c>
      <c r="M243">
        <v>83</v>
      </c>
      <c r="N243">
        <v>83.5</v>
      </c>
      <c r="O243">
        <v>82</v>
      </c>
      <c r="P243">
        <v>77</v>
      </c>
      <c r="Q243">
        <v>81.5</v>
      </c>
      <c r="R243">
        <v>83.5</v>
      </c>
      <c r="S243">
        <v>87</v>
      </c>
      <c r="T243" s="232">
        <f t="shared" si="3"/>
        <v>83.3</v>
      </c>
    </row>
    <row r="244" spans="1:20" ht="15.95" customHeight="1" thickTop="1" thickBot="1">
      <c r="A244" s="61">
        <v>237</v>
      </c>
      <c r="B244" s="62">
        <v>237</v>
      </c>
      <c r="C244" s="62">
        <f>PresensiMIPA!B243</f>
        <v>12138</v>
      </c>
      <c r="D244" s="63" t="str">
        <f>PresensiMIPA!G243</f>
        <v>AGIL SETIAWAN PUTRA</v>
      </c>
      <c r="E244">
        <v>77.5</v>
      </c>
      <c r="F244">
        <v>80.5</v>
      </c>
      <c r="G244">
        <v>80.5</v>
      </c>
      <c r="H244">
        <v>76.5</v>
      </c>
      <c r="I244">
        <v>76.5</v>
      </c>
      <c r="J244">
        <v>80.5</v>
      </c>
      <c r="K244">
        <v>84</v>
      </c>
      <c r="L244">
        <v>84</v>
      </c>
      <c r="M244">
        <v>85.5</v>
      </c>
      <c r="N244">
        <v>78.5</v>
      </c>
      <c r="O244">
        <v>81</v>
      </c>
      <c r="P244">
        <v>80.5</v>
      </c>
      <c r="Q244">
        <v>76.5</v>
      </c>
      <c r="R244">
        <v>77</v>
      </c>
      <c r="S244">
        <v>80</v>
      </c>
      <c r="T244" s="232">
        <f t="shared" si="3"/>
        <v>79.933333333333337</v>
      </c>
    </row>
    <row r="245" spans="1:20" ht="15.95" customHeight="1" thickTop="1" thickBot="1">
      <c r="A245" s="61">
        <v>238</v>
      </c>
      <c r="B245" s="62">
        <v>238</v>
      </c>
      <c r="C245" s="62">
        <f>PresensiMIPA!B244</f>
        <v>12145</v>
      </c>
      <c r="D245" s="63" t="str">
        <f>PresensiMIPA!G244</f>
        <v>AISYAH NOER AULYA</v>
      </c>
      <c r="E245">
        <v>78.5</v>
      </c>
      <c r="F245">
        <v>78</v>
      </c>
      <c r="G245">
        <v>81</v>
      </c>
      <c r="H245">
        <v>80</v>
      </c>
      <c r="I245">
        <v>80.5</v>
      </c>
      <c r="J245">
        <v>79.5</v>
      </c>
      <c r="K245">
        <v>84</v>
      </c>
      <c r="L245">
        <v>81.5</v>
      </c>
      <c r="M245">
        <v>82</v>
      </c>
      <c r="N245">
        <v>82</v>
      </c>
      <c r="O245">
        <v>78</v>
      </c>
      <c r="P245">
        <v>81.5</v>
      </c>
      <c r="Q245">
        <v>79.5</v>
      </c>
      <c r="R245">
        <v>77.5</v>
      </c>
      <c r="S245">
        <v>76.5</v>
      </c>
      <c r="T245" s="232">
        <f t="shared" si="3"/>
        <v>80</v>
      </c>
    </row>
    <row r="246" spans="1:20" ht="15.95" customHeight="1" thickTop="1" thickBot="1">
      <c r="A246" s="61">
        <v>239</v>
      </c>
      <c r="B246" s="62">
        <v>239</v>
      </c>
      <c r="C246" s="62">
        <f>PresensiMIPA!B245</f>
        <v>12156</v>
      </c>
      <c r="D246" s="63" t="str">
        <f>PresensiMIPA!G245</f>
        <v>ALI AKBAR NAFIS</v>
      </c>
      <c r="E246">
        <v>78</v>
      </c>
      <c r="F246">
        <v>79.5</v>
      </c>
      <c r="G246">
        <v>80</v>
      </c>
      <c r="H246">
        <v>76</v>
      </c>
      <c r="I246">
        <v>83.5</v>
      </c>
      <c r="J246">
        <v>80</v>
      </c>
      <c r="K246">
        <v>80</v>
      </c>
      <c r="L246">
        <v>81</v>
      </c>
      <c r="M246">
        <v>81</v>
      </c>
      <c r="N246">
        <v>74.5</v>
      </c>
      <c r="O246">
        <v>80</v>
      </c>
      <c r="P246">
        <v>80.5</v>
      </c>
      <c r="Q246">
        <v>80</v>
      </c>
      <c r="R246">
        <v>78</v>
      </c>
      <c r="S246">
        <v>79.5</v>
      </c>
      <c r="T246" s="232">
        <f t="shared" si="3"/>
        <v>79.433333333333337</v>
      </c>
    </row>
    <row r="247" spans="1:20" ht="15.95" customHeight="1" thickTop="1" thickBot="1">
      <c r="B247" s="62">
        <v>240</v>
      </c>
      <c r="C247" s="62">
        <f>PresensiMIPA!B246</f>
        <v>12175</v>
      </c>
      <c r="D247" s="63" t="str">
        <f>PresensiMIPA!G246</f>
        <v>ANGGIA FELYSA PUTRI</v>
      </c>
      <c r="E247">
        <v>74</v>
      </c>
      <c r="F247">
        <v>76.5</v>
      </c>
      <c r="G247">
        <v>82.5</v>
      </c>
      <c r="H247">
        <v>71.5</v>
      </c>
      <c r="I247">
        <v>75</v>
      </c>
      <c r="J247">
        <v>77</v>
      </c>
      <c r="K247">
        <v>85</v>
      </c>
      <c r="L247">
        <v>80.5</v>
      </c>
      <c r="M247">
        <v>82</v>
      </c>
      <c r="N247">
        <v>75</v>
      </c>
      <c r="O247">
        <v>76</v>
      </c>
      <c r="P247">
        <v>79</v>
      </c>
      <c r="Q247">
        <v>76.5</v>
      </c>
      <c r="R247">
        <v>76</v>
      </c>
      <c r="S247">
        <v>75</v>
      </c>
      <c r="T247" s="232">
        <f t="shared" si="3"/>
        <v>77.433333333333337</v>
      </c>
    </row>
    <row r="248" spans="1:20" ht="15.95" customHeight="1" thickTop="1" thickBot="1">
      <c r="B248" s="62">
        <v>241</v>
      </c>
      <c r="C248" s="62">
        <f>PresensiMIPA!B247</f>
        <v>12187</v>
      </c>
      <c r="D248" s="63" t="str">
        <f>PresensiMIPA!G247</f>
        <v>ASYRAF FARIHANIF</v>
      </c>
      <c r="E248">
        <v>75.5</v>
      </c>
      <c r="F248">
        <v>73</v>
      </c>
      <c r="G248">
        <v>76</v>
      </c>
      <c r="H248">
        <v>70</v>
      </c>
      <c r="I248">
        <v>71</v>
      </c>
      <c r="J248">
        <v>77</v>
      </c>
      <c r="K248">
        <v>80</v>
      </c>
      <c r="L248">
        <v>81</v>
      </c>
      <c r="M248">
        <v>70</v>
      </c>
      <c r="N248">
        <v>74.5</v>
      </c>
      <c r="O248">
        <v>77</v>
      </c>
      <c r="P248">
        <v>75</v>
      </c>
      <c r="Q248">
        <v>71.5</v>
      </c>
      <c r="R248">
        <v>70</v>
      </c>
      <c r="S248">
        <v>74</v>
      </c>
      <c r="T248" s="232">
        <f t="shared" si="3"/>
        <v>74.36666666666666</v>
      </c>
    </row>
    <row r="249" spans="1:20" ht="15.95" customHeight="1" thickTop="1" thickBot="1">
      <c r="B249" s="62">
        <v>242</v>
      </c>
      <c r="C249" s="62">
        <f>PresensiMIPA!B248</f>
        <v>12189</v>
      </c>
      <c r="D249" s="63" t="str">
        <f>PresensiMIPA!G248</f>
        <v>AURORA DWI BALBINA</v>
      </c>
      <c r="E249">
        <v>76</v>
      </c>
      <c r="F249">
        <v>76</v>
      </c>
      <c r="G249">
        <v>83</v>
      </c>
      <c r="H249">
        <v>73.5</v>
      </c>
      <c r="I249">
        <v>78.5</v>
      </c>
      <c r="J249">
        <v>77.5</v>
      </c>
      <c r="K249">
        <v>87</v>
      </c>
      <c r="L249">
        <v>82</v>
      </c>
      <c r="M249">
        <v>80.5</v>
      </c>
      <c r="N249">
        <v>76.5</v>
      </c>
      <c r="O249">
        <v>81.5</v>
      </c>
      <c r="P249">
        <v>82</v>
      </c>
      <c r="Q249">
        <v>80.5</v>
      </c>
      <c r="R249">
        <v>76</v>
      </c>
      <c r="S249">
        <v>77.5</v>
      </c>
      <c r="T249" s="232">
        <f t="shared" si="3"/>
        <v>79.2</v>
      </c>
    </row>
    <row r="250" spans="1:20" ht="15.95" customHeight="1" thickTop="1" thickBot="1">
      <c r="B250" s="62">
        <v>243</v>
      </c>
      <c r="C250" s="62">
        <f>PresensiMIPA!B249</f>
        <v>12204</v>
      </c>
      <c r="D250" s="63" t="str">
        <f>PresensiMIPA!G249</f>
        <v>DHAFAA HUBILLAH</v>
      </c>
      <c r="E250">
        <v>79</v>
      </c>
      <c r="F250">
        <v>79</v>
      </c>
      <c r="G250">
        <v>78</v>
      </c>
      <c r="H250">
        <v>73.5</v>
      </c>
      <c r="I250">
        <v>74.5</v>
      </c>
      <c r="J250">
        <v>77.5</v>
      </c>
      <c r="K250">
        <v>84</v>
      </c>
      <c r="L250">
        <v>81.5</v>
      </c>
      <c r="M250">
        <v>82</v>
      </c>
      <c r="N250">
        <v>79</v>
      </c>
      <c r="O250">
        <v>78.5</v>
      </c>
      <c r="P250">
        <v>76.5</v>
      </c>
      <c r="Q250">
        <v>79</v>
      </c>
      <c r="R250">
        <v>78.5</v>
      </c>
      <c r="S250">
        <v>77</v>
      </c>
      <c r="T250" s="232">
        <f t="shared" si="3"/>
        <v>78.5</v>
      </c>
    </row>
    <row r="251" spans="1:20" ht="15.95" customHeight="1" thickTop="1" thickBot="1">
      <c r="B251" s="62">
        <v>244</v>
      </c>
      <c r="C251" s="62">
        <f>PresensiMIPA!B250</f>
        <v>12219</v>
      </c>
      <c r="D251" s="63" t="str">
        <f>PresensiMIPA!G250</f>
        <v>EKA PUTRI CHAIRUNNISA</v>
      </c>
      <c r="E251">
        <v>75</v>
      </c>
      <c r="F251">
        <v>77</v>
      </c>
      <c r="G251">
        <v>77</v>
      </c>
      <c r="H251">
        <v>66.5</v>
      </c>
      <c r="I251">
        <v>71</v>
      </c>
      <c r="J251">
        <v>77.5</v>
      </c>
      <c r="K251">
        <v>84</v>
      </c>
      <c r="L251">
        <v>82</v>
      </c>
      <c r="M251">
        <v>81.5</v>
      </c>
      <c r="N251">
        <v>78</v>
      </c>
      <c r="O251">
        <v>75</v>
      </c>
      <c r="P251">
        <v>73.5</v>
      </c>
      <c r="Q251">
        <v>76.5</v>
      </c>
      <c r="R251">
        <v>74.5</v>
      </c>
      <c r="S251">
        <v>71.5</v>
      </c>
      <c r="T251" s="232">
        <f t="shared" si="3"/>
        <v>76.033333333333331</v>
      </c>
    </row>
    <row r="252" spans="1:20" ht="15.95" customHeight="1" thickTop="1" thickBot="1">
      <c r="B252" s="62">
        <v>245</v>
      </c>
      <c r="C252" s="62">
        <f>PresensiMIPA!B251</f>
        <v>12228</v>
      </c>
      <c r="D252" s="63" t="str">
        <f>PresensiMIPA!G251</f>
        <v>Faisal</v>
      </c>
      <c r="E252">
        <v>85</v>
      </c>
      <c r="F252">
        <v>89</v>
      </c>
      <c r="G252">
        <v>84.5</v>
      </c>
      <c r="H252">
        <v>83</v>
      </c>
      <c r="I252">
        <v>86.5</v>
      </c>
      <c r="J252">
        <v>85.5</v>
      </c>
      <c r="K252">
        <v>89</v>
      </c>
      <c r="L252">
        <v>80.5</v>
      </c>
      <c r="M252">
        <v>85</v>
      </c>
      <c r="N252">
        <v>82</v>
      </c>
      <c r="O252">
        <v>83</v>
      </c>
      <c r="P252">
        <v>84</v>
      </c>
      <c r="Q252">
        <v>83</v>
      </c>
      <c r="R252">
        <v>83</v>
      </c>
      <c r="S252">
        <v>88</v>
      </c>
      <c r="T252" s="232">
        <f t="shared" si="3"/>
        <v>84.733333333333334</v>
      </c>
    </row>
    <row r="253" spans="1:20" ht="15.95" customHeight="1" thickTop="1" thickBot="1">
      <c r="B253" s="62">
        <v>246</v>
      </c>
      <c r="C253" s="62">
        <f>PresensiMIPA!B252</f>
        <v>12241</v>
      </c>
      <c r="D253" s="63" t="str">
        <f>PresensiMIPA!G252</f>
        <v>FAUSIYEH</v>
      </c>
      <c r="E253">
        <v>80</v>
      </c>
      <c r="F253">
        <v>84</v>
      </c>
      <c r="G253">
        <v>79.5</v>
      </c>
      <c r="H253">
        <v>74.5</v>
      </c>
      <c r="I253">
        <v>81.5</v>
      </c>
      <c r="J253">
        <v>78.5</v>
      </c>
      <c r="K253">
        <v>88</v>
      </c>
      <c r="L253">
        <v>80.5</v>
      </c>
      <c r="M253">
        <v>83</v>
      </c>
      <c r="N253">
        <v>82</v>
      </c>
      <c r="O253">
        <v>77.5</v>
      </c>
      <c r="P253">
        <v>80</v>
      </c>
      <c r="Q253">
        <v>78.5</v>
      </c>
      <c r="R253">
        <v>78.5</v>
      </c>
      <c r="S253">
        <v>79</v>
      </c>
      <c r="T253" s="232">
        <f t="shared" si="3"/>
        <v>80.333333333333329</v>
      </c>
    </row>
    <row r="254" spans="1:20" ht="15.95" customHeight="1" thickTop="1" thickBot="1">
      <c r="B254" s="62">
        <v>247</v>
      </c>
      <c r="C254" s="62">
        <f>PresensiMIPA!B253</f>
        <v>12256</v>
      </c>
      <c r="D254" s="63" t="str">
        <f>PresensiMIPA!G253</f>
        <v>GIBRAN THOIFURY</v>
      </c>
      <c r="E254">
        <v>76.5</v>
      </c>
      <c r="F254">
        <v>77.5</v>
      </c>
      <c r="G254">
        <v>80.5</v>
      </c>
      <c r="H254">
        <v>70.5</v>
      </c>
      <c r="I254">
        <v>71</v>
      </c>
      <c r="J254">
        <v>77</v>
      </c>
      <c r="K254">
        <v>81.5</v>
      </c>
      <c r="L254">
        <v>84</v>
      </c>
      <c r="M254">
        <v>81</v>
      </c>
      <c r="N254">
        <v>78</v>
      </c>
      <c r="O254">
        <v>76.5</v>
      </c>
      <c r="P254">
        <v>81.5</v>
      </c>
      <c r="Q254">
        <v>77</v>
      </c>
      <c r="R254">
        <v>78.5</v>
      </c>
      <c r="S254">
        <v>76.5</v>
      </c>
      <c r="T254" s="232">
        <f t="shared" si="3"/>
        <v>77.833333333333329</v>
      </c>
    </row>
    <row r="255" spans="1:20" ht="15.95" customHeight="1" thickTop="1" thickBot="1">
      <c r="B255" s="62">
        <v>248</v>
      </c>
      <c r="C255" s="62">
        <f>PresensiMIPA!B254</f>
        <v>12261</v>
      </c>
      <c r="D255" s="63" t="str">
        <f>PresensiMIPA!G254</f>
        <v>HANIFIA AFNANI</v>
      </c>
      <c r="E255">
        <v>84.5</v>
      </c>
      <c r="F255">
        <v>81.5</v>
      </c>
      <c r="G255">
        <v>83.5</v>
      </c>
      <c r="H255">
        <v>75</v>
      </c>
      <c r="I255">
        <v>78.5</v>
      </c>
      <c r="J255">
        <v>79.5</v>
      </c>
      <c r="K255">
        <v>85</v>
      </c>
      <c r="L255">
        <v>82</v>
      </c>
      <c r="M255">
        <v>82</v>
      </c>
      <c r="N255">
        <v>79</v>
      </c>
      <c r="O255">
        <v>81.5</v>
      </c>
      <c r="P255">
        <v>82</v>
      </c>
      <c r="Q255">
        <v>79.5</v>
      </c>
      <c r="R255">
        <v>78.5</v>
      </c>
      <c r="S255">
        <v>79</v>
      </c>
      <c r="T255" s="232">
        <f t="shared" si="3"/>
        <v>80.733333333333334</v>
      </c>
    </row>
    <row r="256" spans="1:20" ht="15.95" customHeight="1" thickTop="1" thickBot="1">
      <c r="B256" s="62">
        <v>249</v>
      </c>
      <c r="C256" s="62">
        <f>PresensiMIPA!B255</f>
        <v>12275</v>
      </c>
      <c r="D256" s="63" t="str">
        <f>PresensiMIPA!G255</f>
        <v>ICHZA MAHENDRA NURBA</v>
      </c>
      <c r="E256">
        <v>75.5</v>
      </c>
      <c r="F256">
        <v>77</v>
      </c>
      <c r="G256">
        <v>75.5</v>
      </c>
      <c r="H256">
        <v>68.5</v>
      </c>
      <c r="I256">
        <v>71</v>
      </c>
      <c r="J256">
        <v>77.5</v>
      </c>
      <c r="K256">
        <v>84</v>
      </c>
      <c r="L256">
        <v>83</v>
      </c>
      <c r="M256">
        <v>82</v>
      </c>
      <c r="N256">
        <v>77.5</v>
      </c>
      <c r="O256">
        <v>76.5</v>
      </c>
      <c r="P256">
        <v>78.5</v>
      </c>
      <c r="Q256">
        <v>75</v>
      </c>
      <c r="R256">
        <v>78</v>
      </c>
      <c r="S256">
        <v>76</v>
      </c>
      <c r="T256" s="232">
        <f t="shared" si="3"/>
        <v>77.033333333333331</v>
      </c>
    </row>
    <row r="257" spans="1:22" ht="15.95" customHeight="1" thickTop="1" thickBot="1">
      <c r="B257" s="62">
        <v>250</v>
      </c>
      <c r="C257" s="62">
        <f>PresensiMIPA!B256</f>
        <v>12283</v>
      </c>
      <c r="D257" s="63" t="str">
        <f>PresensiMIPA!G256</f>
        <v>INDAH MARDIANA PUTRI</v>
      </c>
      <c r="E257">
        <v>79.5</v>
      </c>
      <c r="F257">
        <v>78</v>
      </c>
      <c r="G257">
        <v>83.5</v>
      </c>
      <c r="H257">
        <v>73</v>
      </c>
      <c r="I257">
        <v>78.5</v>
      </c>
      <c r="J257">
        <v>78</v>
      </c>
      <c r="K257">
        <v>84</v>
      </c>
      <c r="L257">
        <v>81</v>
      </c>
      <c r="M257">
        <v>83</v>
      </c>
      <c r="N257">
        <v>76.5</v>
      </c>
      <c r="O257">
        <v>76.5</v>
      </c>
      <c r="P257">
        <v>80.5</v>
      </c>
      <c r="Q257">
        <v>79.5</v>
      </c>
      <c r="R257">
        <v>76</v>
      </c>
      <c r="S257">
        <v>77</v>
      </c>
      <c r="T257" s="232">
        <f t="shared" si="3"/>
        <v>78.966666666666669</v>
      </c>
    </row>
    <row r="258" spans="1:22" s="48" customFormat="1" ht="15.95" customHeight="1" thickTop="1" thickBot="1">
      <c r="A258" s="47"/>
      <c r="B258" s="62">
        <v>251</v>
      </c>
      <c r="C258" s="62">
        <f>PresensiMIPA!B257</f>
        <v>12295</v>
      </c>
      <c r="D258" s="63" t="str">
        <f>PresensiMIPA!G257</f>
        <v>Jihan Sofaroh</v>
      </c>
      <c r="E258">
        <v>76.5</v>
      </c>
      <c r="F258">
        <v>77</v>
      </c>
      <c r="G258">
        <v>81</v>
      </c>
      <c r="H258">
        <v>72.5</v>
      </c>
      <c r="I258">
        <v>77.5</v>
      </c>
      <c r="J258">
        <v>78</v>
      </c>
      <c r="K258">
        <v>87</v>
      </c>
      <c r="L258">
        <v>81.5</v>
      </c>
      <c r="M258">
        <v>81</v>
      </c>
      <c r="N258">
        <v>74.5</v>
      </c>
      <c r="O258">
        <v>75.5</v>
      </c>
      <c r="P258">
        <v>83</v>
      </c>
      <c r="Q258">
        <v>78.5</v>
      </c>
      <c r="R258">
        <v>75.5</v>
      </c>
      <c r="S258">
        <v>76.5</v>
      </c>
      <c r="T258" s="232">
        <f t="shared" si="3"/>
        <v>78.36666666666666</v>
      </c>
    </row>
    <row r="259" spans="1:22" s="48" customFormat="1" ht="15.95" customHeight="1" thickTop="1" thickBot="1">
      <c r="A259" s="47"/>
      <c r="B259" s="62">
        <v>252</v>
      </c>
      <c r="C259" s="62">
        <f>PresensiMIPA!B258</f>
        <v>12319</v>
      </c>
      <c r="D259" s="63" t="str">
        <f>PresensiMIPA!G258</f>
        <v>M. CHAIRUL AMINULLAH</v>
      </c>
      <c r="E259">
        <v>80</v>
      </c>
      <c r="F259">
        <v>80.5</v>
      </c>
      <c r="G259">
        <v>78.5</v>
      </c>
      <c r="H259">
        <v>72</v>
      </c>
      <c r="I259">
        <v>78.5</v>
      </c>
      <c r="J259">
        <v>80</v>
      </c>
      <c r="K259">
        <v>80</v>
      </c>
      <c r="L259">
        <v>80.5</v>
      </c>
      <c r="M259">
        <v>81</v>
      </c>
      <c r="N259">
        <v>76</v>
      </c>
      <c r="O259">
        <v>77.5</v>
      </c>
      <c r="P259">
        <v>81.5</v>
      </c>
      <c r="Q259">
        <v>75</v>
      </c>
      <c r="R259">
        <v>79.5</v>
      </c>
      <c r="S259">
        <v>85</v>
      </c>
      <c r="T259" s="232">
        <f t="shared" si="3"/>
        <v>79.033333333333331</v>
      </c>
    </row>
    <row r="260" spans="1:22" s="48" customFormat="1" ht="15.95" customHeight="1" thickTop="1" thickBot="1">
      <c r="A260" s="47"/>
      <c r="B260" s="62">
        <v>253</v>
      </c>
      <c r="C260" s="62">
        <f>PresensiMIPA!B259</f>
        <v>12333</v>
      </c>
      <c r="D260" s="63" t="str">
        <f>PresensiMIPA!G259</f>
        <v>MAULIDIA FIANDINI PUTRI</v>
      </c>
      <c r="E260">
        <v>77</v>
      </c>
      <c r="F260">
        <v>78</v>
      </c>
      <c r="G260">
        <v>82.5</v>
      </c>
      <c r="H260">
        <v>72.5</v>
      </c>
      <c r="I260">
        <v>74</v>
      </c>
      <c r="J260">
        <v>79.5</v>
      </c>
      <c r="K260">
        <v>83</v>
      </c>
      <c r="L260">
        <v>81</v>
      </c>
      <c r="M260">
        <v>81</v>
      </c>
      <c r="N260">
        <v>78</v>
      </c>
      <c r="O260">
        <v>75</v>
      </c>
      <c r="P260">
        <v>81</v>
      </c>
      <c r="Q260">
        <v>78</v>
      </c>
      <c r="R260">
        <v>81.5</v>
      </c>
      <c r="S260">
        <v>77</v>
      </c>
      <c r="T260" s="232">
        <f t="shared" si="3"/>
        <v>78.599999999999994</v>
      </c>
    </row>
    <row r="261" spans="1:22" s="48" customFormat="1" ht="15.95" customHeight="1" thickTop="1" thickBot="1">
      <c r="A261" s="47"/>
      <c r="B261" s="62">
        <v>254</v>
      </c>
      <c r="C261" s="62">
        <f>PresensiMIPA!B260</f>
        <v>12347</v>
      </c>
      <c r="D261" s="63" t="str">
        <f>PresensiMIPA!G260</f>
        <v>MITA AULIA NUR WAHID</v>
      </c>
      <c r="E261">
        <v>81.5</v>
      </c>
      <c r="F261">
        <v>82.5</v>
      </c>
      <c r="G261">
        <v>83</v>
      </c>
      <c r="H261">
        <v>82</v>
      </c>
      <c r="I261">
        <v>83.5</v>
      </c>
      <c r="J261">
        <v>83</v>
      </c>
      <c r="K261">
        <v>84</v>
      </c>
      <c r="L261">
        <v>80.5</v>
      </c>
      <c r="M261">
        <v>84</v>
      </c>
      <c r="N261">
        <v>83</v>
      </c>
      <c r="O261">
        <v>83</v>
      </c>
      <c r="P261">
        <v>82.5</v>
      </c>
      <c r="Q261">
        <v>83</v>
      </c>
      <c r="R261">
        <v>81.5</v>
      </c>
      <c r="S261">
        <v>84.5</v>
      </c>
      <c r="T261" s="232">
        <f t="shared" si="3"/>
        <v>82.766666666666666</v>
      </c>
    </row>
    <row r="262" spans="1:22" s="48" customFormat="1" ht="15.95" customHeight="1" thickTop="1" thickBot="1">
      <c r="A262" s="47"/>
      <c r="B262" s="62">
        <v>255</v>
      </c>
      <c r="C262" s="62">
        <f>PresensiMIPA!B261</f>
        <v>12361</v>
      </c>
      <c r="D262" s="63" t="str">
        <f>PresensiMIPA!G261</f>
        <v>MOH. ROMADHON</v>
      </c>
      <c r="E262">
        <v>76</v>
      </c>
      <c r="F262">
        <v>74.5</v>
      </c>
      <c r="G262">
        <v>74.5</v>
      </c>
      <c r="H262">
        <v>68.5</v>
      </c>
      <c r="I262">
        <v>72.5</v>
      </c>
      <c r="J262">
        <v>77.5</v>
      </c>
      <c r="K262">
        <v>80</v>
      </c>
      <c r="L262">
        <v>82</v>
      </c>
      <c r="M262">
        <v>79</v>
      </c>
      <c r="N262">
        <v>74.5</v>
      </c>
      <c r="O262">
        <v>79.5</v>
      </c>
      <c r="P262">
        <v>72</v>
      </c>
      <c r="Q262">
        <v>75.5</v>
      </c>
      <c r="R262">
        <v>78</v>
      </c>
      <c r="S262">
        <v>74</v>
      </c>
      <c r="T262" s="232">
        <f t="shared" si="3"/>
        <v>75.86666666666666</v>
      </c>
    </row>
    <row r="263" spans="1:22" s="48" customFormat="1" ht="15.95" customHeight="1" thickTop="1" thickBot="1">
      <c r="A263" s="47"/>
      <c r="B263" s="62">
        <v>256</v>
      </c>
      <c r="C263" s="62">
        <f>PresensiMIPA!B262</f>
        <v>12394</v>
      </c>
      <c r="D263" s="63" t="str">
        <f>PresensiMIPA!G262</f>
        <v>NADYA WULANDARI</v>
      </c>
      <c r="E263">
        <v>79</v>
      </c>
      <c r="F263">
        <v>83</v>
      </c>
      <c r="G263">
        <v>80.5</v>
      </c>
      <c r="H263">
        <v>74</v>
      </c>
      <c r="I263">
        <v>76</v>
      </c>
      <c r="J263">
        <v>78</v>
      </c>
      <c r="K263">
        <v>87</v>
      </c>
      <c r="L263">
        <v>80.5</v>
      </c>
      <c r="M263">
        <v>83</v>
      </c>
      <c r="N263">
        <v>82</v>
      </c>
      <c r="O263">
        <v>81</v>
      </c>
      <c r="P263">
        <v>81.5</v>
      </c>
      <c r="Q263">
        <v>79</v>
      </c>
      <c r="R263">
        <v>81</v>
      </c>
      <c r="S263">
        <v>78</v>
      </c>
      <c r="T263" s="232">
        <f t="shared" si="3"/>
        <v>80.233333333333334</v>
      </c>
      <c r="V263" s="53"/>
    </row>
    <row r="264" spans="1:22" s="58" customFormat="1" ht="15.95" customHeight="1" thickTop="1" thickBot="1">
      <c r="A264" s="54"/>
      <c r="B264" s="62">
        <v>257</v>
      </c>
      <c r="C264" s="62">
        <f>PresensiMIPA!B263</f>
        <v>12408</v>
      </c>
      <c r="D264" s="63" t="str">
        <f>PresensiMIPA!G263</f>
        <v>NUR FADILAH</v>
      </c>
      <c r="E264">
        <v>80</v>
      </c>
      <c r="F264">
        <v>81.5</v>
      </c>
      <c r="G264">
        <v>81</v>
      </c>
      <c r="H264">
        <v>73.5</v>
      </c>
      <c r="I264">
        <v>75.5</v>
      </c>
      <c r="J264">
        <v>80</v>
      </c>
      <c r="K264">
        <v>84</v>
      </c>
      <c r="L264">
        <v>81.5</v>
      </c>
      <c r="M264">
        <v>80.5</v>
      </c>
      <c r="N264">
        <v>81</v>
      </c>
      <c r="O264">
        <v>75</v>
      </c>
      <c r="P264">
        <v>80</v>
      </c>
      <c r="Q264">
        <v>80</v>
      </c>
      <c r="R264">
        <v>78</v>
      </c>
      <c r="S264">
        <v>76.5</v>
      </c>
      <c r="T264" s="232">
        <f t="shared" si="3"/>
        <v>79.2</v>
      </c>
    </row>
    <row r="265" spans="1:22" s="48" customFormat="1" ht="15.95" customHeight="1" thickTop="1" thickBot="1">
      <c r="A265" s="47">
        <v>1</v>
      </c>
      <c r="B265" s="62">
        <v>258</v>
      </c>
      <c r="C265" s="62">
        <f>PresensiMIPA!B264</f>
        <v>12410</v>
      </c>
      <c r="D265" s="63" t="str">
        <f>PresensiMIPA!G264</f>
        <v>Nurfada Marsuki Wahid</v>
      </c>
      <c r="E265">
        <v>80</v>
      </c>
      <c r="F265">
        <v>77.5</v>
      </c>
      <c r="G265">
        <v>80</v>
      </c>
      <c r="H265">
        <v>73</v>
      </c>
      <c r="I265">
        <v>76</v>
      </c>
      <c r="J265">
        <v>79</v>
      </c>
      <c r="K265">
        <v>84</v>
      </c>
      <c r="L265">
        <v>82</v>
      </c>
      <c r="M265">
        <v>82.5</v>
      </c>
      <c r="N265">
        <v>80.5</v>
      </c>
      <c r="O265">
        <v>77.5</v>
      </c>
      <c r="P265">
        <v>78</v>
      </c>
      <c r="Q265">
        <v>77</v>
      </c>
      <c r="R265">
        <v>80</v>
      </c>
      <c r="S265">
        <v>76</v>
      </c>
      <c r="T265" s="232">
        <f t="shared" ref="T265:T330" si="4">AVERAGE(E265:S265)</f>
        <v>78.86666666666666</v>
      </c>
    </row>
    <row r="266" spans="1:22" ht="15.95" customHeight="1" thickTop="1" thickBot="1">
      <c r="A266" s="61">
        <v>2</v>
      </c>
      <c r="B266" s="62">
        <v>259</v>
      </c>
      <c r="C266" s="62">
        <f>PresensiMIPA!B265</f>
        <v>12422</v>
      </c>
      <c r="D266" s="63" t="str">
        <f>PresensiMIPA!G265</f>
        <v>NURUL WIDYA WATI</v>
      </c>
      <c r="E266">
        <v>76</v>
      </c>
      <c r="F266">
        <v>77</v>
      </c>
      <c r="G266">
        <v>83</v>
      </c>
      <c r="H266">
        <v>78</v>
      </c>
      <c r="I266">
        <v>79</v>
      </c>
      <c r="J266">
        <v>77.5</v>
      </c>
      <c r="K266">
        <v>84</v>
      </c>
      <c r="L266">
        <v>81</v>
      </c>
      <c r="M266">
        <v>81</v>
      </c>
      <c r="N266">
        <v>78.5</v>
      </c>
      <c r="O266">
        <v>77</v>
      </c>
      <c r="P266">
        <v>79.5</v>
      </c>
      <c r="Q266">
        <v>79.5</v>
      </c>
      <c r="R266">
        <v>76</v>
      </c>
      <c r="S266">
        <v>76.5</v>
      </c>
      <c r="T266" s="232">
        <f t="shared" si="4"/>
        <v>78.900000000000006</v>
      </c>
    </row>
    <row r="267" spans="1:22" ht="15.95" customHeight="1" thickTop="1" thickBot="1">
      <c r="A267" s="47">
        <v>3</v>
      </c>
      <c r="B267" s="62">
        <v>260</v>
      </c>
      <c r="C267" s="62">
        <f>PresensiMIPA!B266</f>
        <v>12432</v>
      </c>
      <c r="D267" s="63" t="str">
        <f>PresensiMIPA!G266</f>
        <v>Putri Puspitasari</v>
      </c>
      <c r="E267">
        <v>77</v>
      </c>
      <c r="F267">
        <v>77.5</v>
      </c>
      <c r="G267">
        <v>83.5</v>
      </c>
      <c r="H267">
        <v>80</v>
      </c>
      <c r="I267">
        <v>80.5</v>
      </c>
      <c r="J267">
        <v>79</v>
      </c>
      <c r="K267">
        <v>89</v>
      </c>
      <c r="L267">
        <v>81.5</v>
      </c>
      <c r="M267">
        <v>82</v>
      </c>
      <c r="N267">
        <v>79.5</v>
      </c>
      <c r="O267">
        <v>78.5</v>
      </c>
      <c r="P267">
        <v>78.5</v>
      </c>
      <c r="Q267">
        <v>80</v>
      </c>
      <c r="R267">
        <v>76.5</v>
      </c>
      <c r="S267">
        <v>79</v>
      </c>
      <c r="T267" s="232">
        <f t="shared" si="4"/>
        <v>80.13333333333334</v>
      </c>
    </row>
    <row r="268" spans="1:22" ht="15.95" customHeight="1" thickTop="1" thickBot="1">
      <c r="A268" s="61">
        <v>4</v>
      </c>
      <c r="B268" s="62">
        <v>261</v>
      </c>
      <c r="C268" s="62">
        <f>PresensiMIPA!B267</f>
        <v>12447</v>
      </c>
      <c r="D268" s="63" t="str">
        <f>PresensiMIPA!G267</f>
        <v>RANDI AZKA ATHAR AMIN</v>
      </c>
      <c r="E268">
        <v>77</v>
      </c>
      <c r="F268">
        <v>78</v>
      </c>
      <c r="G268">
        <v>80</v>
      </c>
      <c r="H268">
        <v>76</v>
      </c>
      <c r="I268">
        <v>73.5</v>
      </c>
      <c r="J268">
        <v>77.5</v>
      </c>
      <c r="K268">
        <v>80</v>
      </c>
      <c r="L268">
        <v>83</v>
      </c>
      <c r="M268">
        <v>80</v>
      </c>
      <c r="N268">
        <v>79</v>
      </c>
      <c r="O268">
        <v>81</v>
      </c>
      <c r="P268">
        <v>81</v>
      </c>
      <c r="Q268">
        <v>77.5</v>
      </c>
      <c r="R268">
        <v>78</v>
      </c>
      <c r="S268">
        <v>75.5</v>
      </c>
      <c r="T268" s="232">
        <f t="shared" si="4"/>
        <v>78.466666666666669</v>
      </c>
    </row>
    <row r="269" spans="1:22" ht="15.95" customHeight="1" thickTop="1" thickBot="1">
      <c r="A269" s="47">
        <v>5</v>
      </c>
      <c r="B269" s="62">
        <v>262</v>
      </c>
      <c r="C269" s="62">
        <f>PresensiMIPA!B268</f>
        <v>12456</v>
      </c>
      <c r="D269" s="63" t="str">
        <f>PresensiMIPA!G268</f>
        <v>RENI WAHYU CAHYA NINGRUM</v>
      </c>
      <c r="E269">
        <v>74.5</v>
      </c>
      <c r="F269">
        <v>73.5</v>
      </c>
      <c r="G269">
        <v>78.5</v>
      </c>
      <c r="H269">
        <v>68.5</v>
      </c>
      <c r="I269">
        <v>72.5</v>
      </c>
      <c r="J269">
        <v>77.5</v>
      </c>
      <c r="K269">
        <v>80</v>
      </c>
      <c r="L269">
        <v>80.5</v>
      </c>
      <c r="M269">
        <v>82.5</v>
      </c>
      <c r="N269">
        <v>81</v>
      </c>
      <c r="O269">
        <v>78.5</v>
      </c>
      <c r="P269">
        <v>78</v>
      </c>
      <c r="Q269">
        <v>72.5</v>
      </c>
      <c r="R269">
        <v>76</v>
      </c>
      <c r="S269">
        <v>72.5</v>
      </c>
      <c r="T269" s="232">
        <f t="shared" si="4"/>
        <v>76.433333333333337</v>
      </c>
    </row>
    <row r="270" spans="1:22" ht="15.95" customHeight="1" thickTop="1" thickBot="1">
      <c r="A270" s="61">
        <v>6</v>
      </c>
      <c r="B270" s="62">
        <v>263</v>
      </c>
      <c r="C270" s="62">
        <f>PresensiMIPA!B269</f>
        <v>12465</v>
      </c>
      <c r="D270" s="63" t="str">
        <f>PresensiMIPA!G269</f>
        <v>RIFKY HERMAWAN</v>
      </c>
      <c r="E270">
        <v>75.5</v>
      </c>
      <c r="F270">
        <v>75</v>
      </c>
      <c r="G270">
        <v>76</v>
      </c>
      <c r="H270">
        <v>68.5</v>
      </c>
      <c r="I270">
        <v>71</v>
      </c>
      <c r="J270">
        <v>77.5</v>
      </c>
      <c r="K270">
        <v>80</v>
      </c>
      <c r="L270">
        <v>82.5</v>
      </c>
      <c r="M270">
        <v>78.5</v>
      </c>
      <c r="N270">
        <v>78.5</v>
      </c>
      <c r="O270">
        <v>80</v>
      </c>
      <c r="P270">
        <v>73.5</v>
      </c>
      <c r="Q270">
        <v>74</v>
      </c>
      <c r="R270">
        <v>76.5</v>
      </c>
      <c r="S270">
        <v>72</v>
      </c>
      <c r="T270" s="232">
        <f t="shared" si="4"/>
        <v>75.933333333333337</v>
      </c>
    </row>
    <row r="271" spans="1:22" ht="15.95" customHeight="1" thickTop="1" thickBot="1">
      <c r="A271" s="47">
        <v>7</v>
      </c>
      <c r="B271" s="62">
        <v>264</v>
      </c>
      <c r="C271" s="62">
        <f>PresensiMIPA!B270</f>
        <v>12479</v>
      </c>
      <c r="D271" s="63" t="str">
        <f>PresensiMIPA!G270</f>
        <v>RP. REYHAN ELBAN ABIYYU SETIAWAN</v>
      </c>
      <c r="E271">
        <v>80</v>
      </c>
      <c r="F271">
        <v>76</v>
      </c>
      <c r="G271">
        <v>77</v>
      </c>
      <c r="H271">
        <v>86</v>
      </c>
      <c r="I271">
        <v>81</v>
      </c>
      <c r="J271">
        <v>83</v>
      </c>
      <c r="K271">
        <v>85</v>
      </c>
      <c r="L271">
        <v>83</v>
      </c>
      <c r="M271">
        <v>82</v>
      </c>
      <c r="N271">
        <v>81</v>
      </c>
      <c r="O271">
        <v>87</v>
      </c>
      <c r="P271">
        <v>82.5</v>
      </c>
      <c r="Q271">
        <v>81.5</v>
      </c>
      <c r="R271">
        <v>82.5</v>
      </c>
      <c r="S271">
        <v>81</v>
      </c>
      <c r="T271" s="232">
        <f t="shared" si="4"/>
        <v>81.900000000000006</v>
      </c>
    </row>
    <row r="272" spans="1:22" ht="15.95" customHeight="1" thickTop="1" thickBot="1">
      <c r="A272" s="61">
        <v>8</v>
      </c>
      <c r="B272" s="62">
        <v>265</v>
      </c>
      <c r="C272" s="62">
        <f>PresensiMIPA!B271</f>
        <v>12482</v>
      </c>
      <c r="D272" s="63" t="str">
        <f>PresensiMIPA!G271</f>
        <v>SALSABILA FARADISA</v>
      </c>
      <c r="E272">
        <v>80</v>
      </c>
      <c r="F272">
        <v>77</v>
      </c>
      <c r="G272">
        <v>80</v>
      </c>
      <c r="H272">
        <v>72</v>
      </c>
      <c r="I272">
        <v>72</v>
      </c>
      <c r="J272">
        <v>79</v>
      </c>
      <c r="K272">
        <v>86.5</v>
      </c>
      <c r="L272">
        <v>80</v>
      </c>
      <c r="M272">
        <v>81</v>
      </c>
      <c r="N272">
        <v>80</v>
      </c>
      <c r="O272">
        <v>81.5</v>
      </c>
      <c r="P272">
        <v>81</v>
      </c>
      <c r="Q272">
        <v>80.5</v>
      </c>
      <c r="R272">
        <v>79</v>
      </c>
      <c r="S272">
        <v>77</v>
      </c>
      <c r="T272" s="232">
        <f t="shared" si="4"/>
        <v>79.099999999999994</v>
      </c>
    </row>
    <row r="273" spans="1:20" ht="15.95" customHeight="1" thickTop="1" thickBot="1">
      <c r="A273" s="47">
        <v>9</v>
      </c>
      <c r="B273" s="62">
        <v>266</v>
      </c>
      <c r="C273" s="62">
        <f>PresensiMIPA!B272</f>
        <v>12516</v>
      </c>
      <c r="D273" s="63" t="str">
        <f>PresensiMIPA!G272</f>
        <v>Tri Ayu Sukma Ningsih</v>
      </c>
      <c r="E273">
        <v>82.5</v>
      </c>
      <c r="F273">
        <v>82.5</v>
      </c>
      <c r="G273">
        <v>82.5</v>
      </c>
      <c r="H273">
        <v>80</v>
      </c>
      <c r="I273">
        <v>82</v>
      </c>
      <c r="J273">
        <v>81</v>
      </c>
      <c r="K273">
        <v>84</v>
      </c>
      <c r="L273">
        <v>81</v>
      </c>
      <c r="M273">
        <v>83</v>
      </c>
      <c r="N273">
        <v>82</v>
      </c>
      <c r="O273">
        <v>82.5</v>
      </c>
      <c r="P273">
        <v>82</v>
      </c>
      <c r="Q273">
        <v>82.5</v>
      </c>
      <c r="R273">
        <v>84</v>
      </c>
      <c r="S273">
        <v>83.5</v>
      </c>
      <c r="T273" s="232">
        <f t="shared" si="4"/>
        <v>82.333333333333329</v>
      </c>
    </row>
    <row r="274" spans="1:20" ht="15.95" customHeight="1" thickTop="1" thickBot="1">
      <c r="A274" s="61">
        <v>10</v>
      </c>
      <c r="B274" s="62">
        <v>267</v>
      </c>
      <c r="C274" s="62">
        <f>PresensiMIPA!B273</f>
        <v>12526</v>
      </c>
      <c r="D274" s="63" t="str">
        <f>PresensiMIPA!G273</f>
        <v>Veni Vebriyanti</v>
      </c>
      <c r="E274">
        <v>75.5</v>
      </c>
      <c r="F274">
        <v>76</v>
      </c>
      <c r="G274">
        <v>81</v>
      </c>
      <c r="H274">
        <v>76.5</v>
      </c>
      <c r="I274">
        <v>72.5</v>
      </c>
      <c r="J274">
        <v>78</v>
      </c>
      <c r="K274">
        <v>85</v>
      </c>
      <c r="L274">
        <v>80.5</v>
      </c>
      <c r="M274">
        <v>80.5</v>
      </c>
      <c r="N274">
        <v>81</v>
      </c>
      <c r="O274">
        <v>78</v>
      </c>
      <c r="P274">
        <v>79</v>
      </c>
      <c r="Q274">
        <v>76</v>
      </c>
      <c r="R274">
        <v>76.5</v>
      </c>
      <c r="S274">
        <v>77.5</v>
      </c>
      <c r="T274" s="232">
        <f t="shared" si="4"/>
        <v>78.233333333333334</v>
      </c>
    </row>
    <row r="275" spans="1:20" ht="15.95" customHeight="1" thickTop="1" thickBot="1">
      <c r="A275" s="47">
        <v>11</v>
      </c>
      <c r="B275" s="62">
        <v>268</v>
      </c>
      <c r="C275" s="62">
        <f>PresensiMIPA!B274</f>
        <v>12537</v>
      </c>
      <c r="D275" s="63" t="str">
        <f>PresensiMIPA!G274</f>
        <v>YANDA EKO DIANSYAH</v>
      </c>
      <c r="E275">
        <v>77</v>
      </c>
      <c r="F275">
        <v>73.5</v>
      </c>
      <c r="G275">
        <v>83</v>
      </c>
      <c r="H275">
        <v>72.5</v>
      </c>
      <c r="I275">
        <v>71</v>
      </c>
      <c r="J275">
        <v>77.5</v>
      </c>
      <c r="K275">
        <v>87</v>
      </c>
      <c r="L275">
        <v>80</v>
      </c>
      <c r="M275">
        <v>85.5</v>
      </c>
      <c r="N275">
        <v>76</v>
      </c>
      <c r="O275">
        <v>75.5</v>
      </c>
      <c r="P275">
        <v>81</v>
      </c>
      <c r="Q275">
        <v>79</v>
      </c>
      <c r="R275">
        <v>76.5</v>
      </c>
      <c r="S275">
        <v>76.5</v>
      </c>
      <c r="T275" s="232">
        <f t="shared" si="4"/>
        <v>78.099999999999994</v>
      </c>
    </row>
    <row r="276" spans="1:20" ht="15.95" customHeight="1" thickTop="1" thickBot="1">
      <c r="A276" s="61">
        <v>12</v>
      </c>
      <c r="B276" s="62">
        <v>269</v>
      </c>
      <c r="C276" s="62">
        <f>PresensiMIPA!B275</f>
        <v>12542</v>
      </c>
      <c r="D276" s="63" t="str">
        <f>PresensiMIPA!G275</f>
        <v>Zuhriya Octasya Qudsi</v>
      </c>
      <c r="E276">
        <v>79</v>
      </c>
      <c r="F276">
        <v>76.5</v>
      </c>
      <c r="G276">
        <v>83</v>
      </c>
      <c r="H276">
        <v>75.5</v>
      </c>
      <c r="I276">
        <v>77</v>
      </c>
      <c r="J276">
        <v>79.5</v>
      </c>
      <c r="K276">
        <v>84</v>
      </c>
      <c r="L276">
        <v>82.5</v>
      </c>
      <c r="M276">
        <v>82.5</v>
      </c>
      <c r="N276">
        <v>78.5</v>
      </c>
      <c r="O276">
        <v>79</v>
      </c>
      <c r="P276">
        <v>79.5</v>
      </c>
      <c r="Q276">
        <v>81</v>
      </c>
      <c r="R276">
        <v>76.5</v>
      </c>
      <c r="S276">
        <v>76.5</v>
      </c>
      <c r="T276" s="232">
        <f t="shared" si="4"/>
        <v>79.36666666666666</v>
      </c>
    </row>
    <row r="277" spans="1:20" ht="15.95" customHeight="1" thickTop="1" thickBot="1">
      <c r="A277" s="47"/>
      <c r="B277" s="62"/>
      <c r="C277" s="62"/>
      <c r="D277" s="63"/>
      <c r="T277" s="232"/>
    </row>
    <row r="278" spans="1:20" ht="15.95" customHeight="1" thickTop="1" thickBot="1">
      <c r="B278" s="62"/>
      <c r="C278" s="62"/>
      <c r="D278" s="63"/>
      <c r="T278" s="232"/>
    </row>
    <row r="279" spans="1:20" ht="15.95" customHeight="1" thickTop="1" thickBot="1">
      <c r="A279" s="47"/>
      <c r="B279" s="62"/>
      <c r="C279" s="62"/>
      <c r="D279" s="63"/>
      <c r="T279" s="232"/>
    </row>
    <row r="280" spans="1:20" ht="15.95" customHeight="1" thickTop="1" thickBot="1">
      <c r="B280" s="62"/>
      <c r="C280" s="62"/>
      <c r="D280" s="63"/>
      <c r="T280" s="232"/>
    </row>
    <row r="281" spans="1:20" ht="15.95" customHeight="1" thickTop="1" thickBot="1">
      <c r="B281" s="62"/>
      <c r="C281" s="62"/>
      <c r="D281" s="63"/>
      <c r="T281" s="232"/>
    </row>
    <row r="282" spans="1:20" ht="15.95" customHeight="1" thickTop="1" thickBot="1">
      <c r="B282" s="62"/>
      <c r="C282" s="62"/>
      <c r="D282" s="63"/>
      <c r="T282" s="232"/>
    </row>
    <row r="283" spans="1:20" ht="15.95" customHeight="1" thickTop="1" thickBot="1">
      <c r="A283" s="47">
        <v>17</v>
      </c>
      <c r="B283" s="62">
        <v>1</v>
      </c>
      <c r="C283" s="59">
        <f>PresensiIPS!B7</f>
        <v>12124</v>
      </c>
      <c r="D283" s="60" t="str">
        <f>PresensiIPS!G7</f>
        <v>ABDILLAH RAMADHANI</v>
      </c>
      <c r="E283" s="256">
        <v>78.5</v>
      </c>
      <c r="F283" s="256">
        <v>77</v>
      </c>
      <c r="G283" s="256">
        <v>81</v>
      </c>
      <c r="H283" s="256">
        <v>76</v>
      </c>
      <c r="I283" s="256">
        <v>82.5</v>
      </c>
      <c r="J283" s="256">
        <v>78.5</v>
      </c>
      <c r="K283" s="256">
        <v>85</v>
      </c>
      <c r="L283" s="256">
        <v>81</v>
      </c>
      <c r="M283" s="256">
        <v>80.5</v>
      </c>
      <c r="N283" s="256">
        <v>78</v>
      </c>
      <c r="O283" s="256">
        <v>80</v>
      </c>
      <c r="P283" s="256">
        <v>71</v>
      </c>
      <c r="Q283" s="256">
        <v>79</v>
      </c>
      <c r="R283" s="256">
        <v>76.5</v>
      </c>
      <c r="S283" s="256">
        <v>79</v>
      </c>
      <c r="T283" s="232">
        <f t="shared" si="4"/>
        <v>78.900000000000006</v>
      </c>
    </row>
    <row r="284" spans="1:20" ht="15.95" customHeight="1" thickTop="1" thickBot="1">
      <c r="A284" s="61">
        <v>18</v>
      </c>
      <c r="B284" s="62">
        <v>2</v>
      </c>
      <c r="C284" s="59">
        <f>PresensiIPS!B8</f>
        <v>12160</v>
      </c>
      <c r="D284" s="60" t="str">
        <f>PresensiIPS!G8</f>
        <v>ALIZAH IRMAYANTI</v>
      </c>
      <c r="E284">
        <v>75</v>
      </c>
      <c r="F284">
        <v>81</v>
      </c>
      <c r="G284">
        <v>83.5</v>
      </c>
      <c r="H284">
        <v>71.5</v>
      </c>
      <c r="I284">
        <v>74.5</v>
      </c>
      <c r="J284">
        <v>77</v>
      </c>
      <c r="K284">
        <v>84</v>
      </c>
      <c r="L284">
        <v>81</v>
      </c>
      <c r="M284">
        <v>84</v>
      </c>
      <c r="N284">
        <v>79</v>
      </c>
      <c r="O284">
        <v>76.5</v>
      </c>
      <c r="P284">
        <v>76</v>
      </c>
      <c r="Q284">
        <v>80.5</v>
      </c>
      <c r="R284">
        <v>79.5</v>
      </c>
      <c r="S284">
        <v>78.5</v>
      </c>
      <c r="T284" s="232">
        <f t="shared" si="4"/>
        <v>78.766666666666666</v>
      </c>
    </row>
    <row r="285" spans="1:20" ht="15.95" customHeight="1" thickTop="1" thickBot="1">
      <c r="A285" s="47">
        <v>19</v>
      </c>
      <c r="B285" s="62">
        <v>3</v>
      </c>
      <c r="C285" s="59">
        <f>PresensiIPS!B9</f>
        <v>12168</v>
      </c>
      <c r="D285" s="60" t="str">
        <f>PresensiIPS!G9</f>
        <v>ANDI MUBAROK</v>
      </c>
      <c r="E285">
        <v>76</v>
      </c>
      <c r="F285">
        <v>73</v>
      </c>
      <c r="G285">
        <v>73.5</v>
      </c>
      <c r="H285">
        <v>72</v>
      </c>
      <c r="I285">
        <v>70.5</v>
      </c>
      <c r="J285">
        <v>76</v>
      </c>
      <c r="K285">
        <v>89</v>
      </c>
      <c r="L285">
        <v>84</v>
      </c>
      <c r="M285">
        <v>78</v>
      </c>
      <c r="N285">
        <v>76</v>
      </c>
      <c r="O285">
        <v>79</v>
      </c>
      <c r="P285">
        <v>70</v>
      </c>
      <c r="Q285">
        <v>75</v>
      </c>
      <c r="R285">
        <v>76.5</v>
      </c>
      <c r="S285">
        <v>77.5</v>
      </c>
      <c r="T285" s="232">
        <f t="shared" si="4"/>
        <v>76.400000000000006</v>
      </c>
    </row>
    <row r="286" spans="1:20" ht="15.95" customHeight="1" thickTop="1" thickBot="1">
      <c r="A286" s="61">
        <v>20</v>
      </c>
      <c r="B286" s="62">
        <v>4</v>
      </c>
      <c r="C286" s="59">
        <f>PresensiIPS!B10</f>
        <v>12188</v>
      </c>
      <c r="D286" s="60" t="str">
        <f>PresensiIPS!G10</f>
        <v>ATTHARIQ ALKAUSAR HERDIYANTO</v>
      </c>
      <c r="E286">
        <v>79</v>
      </c>
      <c r="F286">
        <v>83.5</v>
      </c>
      <c r="G286">
        <v>82.5</v>
      </c>
      <c r="H286">
        <v>74</v>
      </c>
      <c r="I286">
        <v>78.5</v>
      </c>
      <c r="J286">
        <v>80</v>
      </c>
      <c r="K286">
        <v>80</v>
      </c>
      <c r="L286">
        <v>83</v>
      </c>
      <c r="M286">
        <v>83</v>
      </c>
      <c r="N286">
        <v>79</v>
      </c>
      <c r="O286">
        <v>79</v>
      </c>
      <c r="P286">
        <v>75</v>
      </c>
      <c r="Q286">
        <v>79.5</v>
      </c>
      <c r="R286">
        <v>79</v>
      </c>
      <c r="S286">
        <v>79.5</v>
      </c>
      <c r="T286" s="232">
        <f t="shared" si="4"/>
        <v>79.63333333333334</v>
      </c>
    </row>
    <row r="287" spans="1:20" ht="15.95" customHeight="1" thickTop="1" thickBot="1">
      <c r="A287" s="47">
        <v>21</v>
      </c>
      <c r="B287" s="62">
        <v>5</v>
      </c>
      <c r="C287" s="59">
        <f>PresensiIPS!B11</f>
        <v>12200</v>
      </c>
      <c r="D287" s="60" t="str">
        <f>PresensiIPS!G11</f>
        <v>DANU FIRMAN CAHYA SYSNANDA</v>
      </c>
      <c r="E287">
        <v>78</v>
      </c>
      <c r="F287">
        <v>82.5</v>
      </c>
      <c r="G287">
        <v>83.5</v>
      </c>
      <c r="H287">
        <v>74</v>
      </c>
      <c r="I287">
        <v>81.5</v>
      </c>
      <c r="J287">
        <v>81.5</v>
      </c>
      <c r="K287">
        <v>88</v>
      </c>
      <c r="L287">
        <v>81</v>
      </c>
      <c r="M287">
        <v>80.5</v>
      </c>
      <c r="N287">
        <v>84.5</v>
      </c>
      <c r="O287">
        <v>80.5</v>
      </c>
      <c r="P287">
        <v>75</v>
      </c>
      <c r="Q287">
        <v>83.5</v>
      </c>
      <c r="R287">
        <v>81.5</v>
      </c>
      <c r="S287">
        <v>83</v>
      </c>
      <c r="T287" s="232">
        <f t="shared" si="4"/>
        <v>81.233333333333334</v>
      </c>
    </row>
    <row r="288" spans="1:20" ht="15.95" customHeight="1" thickTop="1" thickBot="1">
      <c r="A288" s="61">
        <v>22</v>
      </c>
      <c r="B288" s="62">
        <v>6</v>
      </c>
      <c r="C288" s="59">
        <f>PresensiIPS!B12</f>
        <v>12224</v>
      </c>
      <c r="D288" s="60" t="str">
        <f>PresensiIPS!G12</f>
        <v>ERNI KURNIAWATI BASYIROH</v>
      </c>
      <c r="E288">
        <v>78</v>
      </c>
      <c r="F288">
        <v>78.5</v>
      </c>
      <c r="G288">
        <v>81</v>
      </c>
      <c r="H288">
        <v>73</v>
      </c>
      <c r="I288">
        <v>70.5</v>
      </c>
      <c r="J288">
        <v>78</v>
      </c>
      <c r="K288">
        <v>80</v>
      </c>
      <c r="L288">
        <v>82</v>
      </c>
      <c r="M288">
        <v>82.5</v>
      </c>
      <c r="N288">
        <v>78</v>
      </c>
      <c r="O288">
        <v>80</v>
      </c>
      <c r="P288">
        <v>72</v>
      </c>
      <c r="Q288">
        <v>78</v>
      </c>
      <c r="R288">
        <v>77</v>
      </c>
      <c r="S288">
        <v>77.5</v>
      </c>
      <c r="T288" s="232">
        <f t="shared" si="4"/>
        <v>77.733333333333334</v>
      </c>
    </row>
    <row r="289" spans="1:20" ht="15.95" customHeight="1" thickTop="1" thickBot="1">
      <c r="A289" s="47">
        <v>23</v>
      </c>
      <c r="B289" s="62">
        <v>7</v>
      </c>
      <c r="C289" s="59">
        <f>PresensiIPS!B13</f>
        <v>12230</v>
      </c>
      <c r="D289" s="60" t="str">
        <f>PresensiIPS!G13</f>
        <v>FAJRUL FALAH</v>
      </c>
      <c r="E289">
        <v>82</v>
      </c>
      <c r="F289">
        <v>80</v>
      </c>
      <c r="G289">
        <v>81</v>
      </c>
      <c r="H289">
        <v>75</v>
      </c>
      <c r="I289">
        <v>80</v>
      </c>
      <c r="J289">
        <v>81.5</v>
      </c>
      <c r="K289">
        <v>73</v>
      </c>
      <c r="L289">
        <v>81</v>
      </c>
      <c r="M289">
        <v>79</v>
      </c>
      <c r="N289">
        <v>77.5</v>
      </c>
      <c r="O289">
        <v>82.5</v>
      </c>
      <c r="P289">
        <v>70</v>
      </c>
      <c r="Q289">
        <v>79.5</v>
      </c>
      <c r="R289">
        <v>75</v>
      </c>
      <c r="S289">
        <v>85.5</v>
      </c>
      <c r="T289" s="232">
        <f t="shared" si="4"/>
        <v>78.833333333333329</v>
      </c>
    </row>
    <row r="290" spans="1:20" ht="15.95" customHeight="1" thickTop="1" thickBot="1">
      <c r="A290" s="61">
        <v>24</v>
      </c>
      <c r="B290" s="62">
        <v>8</v>
      </c>
      <c r="C290" s="59">
        <f>PresensiIPS!B14</f>
        <v>12233</v>
      </c>
      <c r="D290" s="60" t="str">
        <f>PresensiIPS!G14</f>
        <v>FANIA WULANDARI</v>
      </c>
      <c r="E290">
        <v>78.5</v>
      </c>
      <c r="F290">
        <v>77</v>
      </c>
      <c r="G290">
        <v>82</v>
      </c>
      <c r="H290">
        <v>72</v>
      </c>
      <c r="I290">
        <v>71</v>
      </c>
      <c r="J290">
        <v>78</v>
      </c>
      <c r="K290">
        <v>71.5</v>
      </c>
      <c r="L290">
        <v>81</v>
      </c>
      <c r="M290">
        <v>78.5</v>
      </c>
      <c r="N290">
        <v>79.5</v>
      </c>
      <c r="O290">
        <v>78.5</v>
      </c>
      <c r="P290">
        <v>75</v>
      </c>
      <c r="Q290">
        <v>77.5</v>
      </c>
      <c r="R290">
        <v>78.5</v>
      </c>
      <c r="S290">
        <v>77.5</v>
      </c>
      <c r="T290" s="232">
        <f t="shared" si="4"/>
        <v>77.066666666666663</v>
      </c>
    </row>
    <row r="291" spans="1:20" ht="15.95" customHeight="1" thickTop="1" thickBot="1">
      <c r="A291" s="47">
        <v>25</v>
      </c>
      <c r="B291" s="62">
        <v>9</v>
      </c>
      <c r="C291" s="59">
        <f>PresensiIPS!B15</f>
        <v>12251</v>
      </c>
      <c r="D291" s="60" t="str">
        <f>PresensiIPS!G15</f>
        <v>FITRIA PUTRI UTAMI</v>
      </c>
      <c r="E291">
        <v>77.5</v>
      </c>
      <c r="F291">
        <v>77</v>
      </c>
      <c r="G291">
        <v>83.5</v>
      </c>
      <c r="H291">
        <v>72</v>
      </c>
      <c r="I291">
        <v>80</v>
      </c>
      <c r="J291">
        <v>79</v>
      </c>
      <c r="K291">
        <v>80</v>
      </c>
      <c r="L291">
        <v>81</v>
      </c>
      <c r="M291">
        <v>80.5</v>
      </c>
      <c r="N291">
        <v>80</v>
      </c>
      <c r="O291">
        <v>76.5</v>
      </c>
      <c r="P291">
        <v>72.5</v>
      </c>
      <c r="Q291">
        <v>78</v>
      </c>
      <c r="R291">
        <v>79</v>
      </c>
      <c r="S291">
        <v>79</v>
      </c>
      <c r="T291" s="232">
        <f t="shared" si="4"/>
        <v>78.36666666666666</v>
      </c>
    </row>
    <row r="292" spans="1:20" ht="15.95" customHeight="1" thickTop="1" thickBot="1">
      <c r="A292" s="61">
        <v>26</v>
      </c>
      <c r="B292" s="62">
        <v>10</v>
      </c>
      <c r="C292" s="59">
        <f>PresensiIPS!B16</f>
        <v>12258</v>
      </c>
      <c r="D292" s="60" t="str">
        <f>PresensiIPS!G16</f>
        <v>GUSTI HAITSAM PERKASA</v>
      </c>
      <c r="E292">
        <v>75</v>
      </c>
      <c r="F292">
        <v>75</v>
      </c>
      <c r="G292">
        <v>80.5</v>
      </c>
      <c r="H292">
        <v>70</v>
      </c>
      <c r="I292">
        <v>71</v>
      </c>
      <c r="J292">
        <v>75.5</v>
      </c>
      <c r="K292">
        <v>74</v>
      </c>
      <c r="L292">
        <v>81</v>
      </c>
      <c r="M292">
        <v>80.5</v>
      </c>
      <c r="N292">
        <v>76</v>
      </c>
      <c r="O292">
        <v>70</v>
      </c>
      <c r="P292">
        <v>70</v>
      </c>
      <c r="Q292">
        <v>75.5</v>
      </c>
      <c r="R292">
        <v>74.5</v>
      </c>
      <c r="S292">
        <v>77</v>
      </c>
      <c r="T292" s="232">
        <f t="shared" si="4"/>
        <v>75.033333333333331</v>
      </c>
    </row>
    <row r="293" spans="1:20" ht="15.95" customHeight="1" thickTop="1" thickBot="1">
      <c r="A293" s="47">
        <v>27</v>
      </c>
      <c r="B293" s="62">
        <v>11</v>
      </c>
      <c r="C293" s="59">
        <f>PresensiIPS!B17</f>
        <v>12273</v>
      </c>
      <c r="D293" s="60" t="str">
        <f>PresensiIPS!G17</f>
        <v>HORISUN ARIEF</v>
      </c>
      <c r="E293">
        <v>76</v>
      </c>
      <c r="F293">
        <v>76</v>
      </c>
      <c r="G293">
        <v>77</v>
      </c>
      <c r="H293">
        <v>70</v>
      </c>
      <c r="I293">
        <v>70</v>
      </c>
      <c r="J293">
        <v>75.5</v>
      </c>
      <c r="K293">
        <v>75</v>
      </c>
      <c r="L293">
        <v>83</v>
      </c>
      <c r="M293">
        <v>79</v>
      </c>
      <c r="N293">
        <v>75</v>
      </c>
      <c r="O293">
        <v>72</v>
      </c>
      <c r="P293">
        <v>70</v>
      </c>
      <c r="Q293">
        <v>72</v>
      </c>
      <c r="R293">
        <v>76.5</v>
      </c>
      <c r="S293">
        <v>75.5</v>
      </c>
      <c r="T293" s="232">
        <f t="shared" si="4"/>
        <v>74.833333333333329</v>
      </c>
    </row>
    <row r="294" spans="1:20" ht="15.95" customHeight="1" thickTop="1" thickBot="1">
      <c r="A294" s="61">
        <v>28</v>
      </c>
      <c r="B294" s="62">
        <v>12</v>
      </c>
      <c r="C294" s="59">
        <f>PresensiIPS!B18</f>
        <v>12279</v>
      </c>
      <c r="D294" s="60" t="str">
        <f>PresensiIPS!G18</f>
        <v>IMROATUL MUNAWAROH</v>
      </c>
      <c r="E294">
        <v>78</v>
      </c>
      <c r="F294">
        <v>76.5</v>
      </c>
      <c r="G294">
        <v>81</v>
      </c>
      <c r="H294">
        <v>72.5</v>
      </c>
      <c r="I294">
        <v>70.5</v>
      </c>
      <c r="J294">
        <v>77.5</v>
      </c>
      <c r="K294">
        <v>80</v>
      </c>
      <c r="L294">
        <v>81</v>
      </c>
      <c r="M294">
        <v>78.5</v>
      </c>
      <c r="N294">
        <v>79.5</v>
      </c>
      <c r="O294">
        <v>80</v>
      </c>
      <c r="P294">
        <v>75</v>
      </c>
      <c r="Q294">
        <v>80</v>
      </c>
      <c r="R294">
        <v>76.5</v>
      </c>
      <c r="S294">
        <v>76</v>
      </c>
      <c r="T294" s="232">
        <f t="shared" si="4"/>
        <v>77.5</v>
      </c>
    </row>
    <row r="295" spans="1:20" ht="15.95" customHeight="1" thickTop="1" thickBot="1">
      <c r="A295" s="47">
        <v>29</v>
      </c>
      <c r="B295" s="62">
        <v>13</v>
      </c>
      <c r="C295" s="59">
        <f>PresensiIPS!B19</f>
        <v>12286</v>
      </c>
      <c r="D295" s="60" t="str">
        <f>PresensiIPS!G19</f>
        <v>Iqbal Syarifullah</v>
      </c>
      <c r="E295">
        <v>76</v>
      </c>
      <c r="F295">
        <v>74</v>
      </c>
      <c r="G295">
        <v>77.5</v>
      </c>
      <c r="H295">
        <v>71.5</v>
      </c>
      <c r="I295">
        <v>70</v>
      </c>
      <c r="J295">
        <v>77.5</v>
      </c>
      <c r="K295">
        <v>84</v>
      </c>
      <c r="L295">
        <v>84</v>
      </c>
      <c r="M295">
        <v>79.5</v>
      </c>
      <c r="N295">
        <v>76</v>
      </c>
      <c r="O295">
        <v>76</v>
      </c>
      <c r="P295">
        <v>75</v>
      </c>
      <c r="Q295">
        <v>76.5</v>
      </c>
      <c r="R295">
        <v>75.5</v>
      </c>
      <c r="S295">
        <v>78</v>
      </c>
      <c r="T295" s="232">
        <f t="shared" si="4"/>
        <v>76.733333333333334</v>
      </c>
    </row>
    <row r="296" spans="1:20" ht="15.95" customHeight="1" thickTop="1" thickBot="1">
      <c r="A296" s="61">
        <v>30</v>
      </c>
      <c r="B296" s="62">
        <v>14</v>
      </c>
      <c r="C296" s="59">
        <f>PresensiIPS!B20</f>
        <v>12304</v>
      </c>
      <c r="D296" s="60" t="str">
        <f>PresensiIPS!G20</f>
        <v>KHOIRON NAHDIYIN</v>
      </c>
      <c r="E296">
        <v>75</v>
      </c>
      <c r="F296">
        <v>74</v>
      </c>
      <c r="G296">
        <v>77.5</v>
      </c>
      <c r="H296">
        <v>70</v>
      </c>
      <c r="I296">
        <v>71</v>
      </c>
      <c r="J296">
        <v>75.5</v>
      </c>
      <c r="K296">
        <v>78</v>
      </c>
      <c r="L296">
        <v>84</v>
      </c>
      <c r="M296">
        <v>78</v>
      </c>
      <c r="N296">
        <v>76</v>
      </c>
      <c r="O296">
        <v>76.5</v>
      </c>
      <c r="P296">
        <v>70</v>
      </c>
      <c r="Q296">
        <v>73.5</v>
      </c>
      <c r="R296">
        <v>76.5</v>
      </c>
      <c r="S296">
        <v>77</v>
      </c>
      <c r="T296" s="232">
        <f t="shared" si="4"/>
        <v>75.5</v>
      </c>
    </row>
    <row r="297" spans="1:20" ht="15.95" customHeight="1" thickTop="1" thickBot="1">
      <c r="A297" s="47">
        <v>31</v>
      </c>
      <c r="B297" s="62">
        <v>15</v>
      </c>
      <c r="C297" s="59">
        <f>PresensiIPS!B21</f>
        <v>12326</v>
      </c>
      <c r="D297" s="60" t="str">
        <f>PresensiIPS!G21</f>
        <v>MAHARDHIKA AGUNG WICAKSONO</v>
      </c>
      <c r="E297">
        <v>80.5</v>
      </c>
      <c r="F297">
        <v>85</v>
      </c>
      <c r="G297">
        <v>83</v>
      </c>
      <c r="H297">
        <v>74.5</v>
      </c>
      <c r="I297">
        <v>84</v>
      </c>
      <c r="J297">
        <v>77.5</v>
      </c>
      <c r="K297">
        <v>80</v>
      </c>
      <c r="L297">
        <v>81</v>
      </c>
      <c r="M297">
        <v>84.5</v>
      </c>
      <c r="N297">
        <v>84.5</v>
      </c>
      <c r="O297">
        <v>79</v>
      </c>
      <c r="P297">
        <v>70</v>
      </c>
      <c r="Q297">
        <v>83</v>
      </c>
      <c r="R297">
        <v>80.5</v>
      </c>
      <c r="S297">
        <v>79.5</v>
      </c>
      <c r="T297" s="232">
        <f t="shared" si="4"/>
        <v>80.433333333333337</v>
      </c>
    </row>
    <row r="298" spans="1:20" ht="15.95" customHeight="1" thickTop="1" thickBot="1">
      <c r="A298" s="61">
        <v>32</v>
      </c>
      <c r="B298" s="62">
        <v>16</v>
      </c>
      <c r="C298" s="59">
        <f>PresensiIPS!B22</f>
        <v>12336</v>
      </c>
      <c r="D298" s="60" t="str">
        <f>PresensiIPS!G22</f>
        <v>MAULINA ROBIATUN NISA</v>
      </c>
      <c r="E298">
        <v>75.5</v>
      </c>
      <c r="F298">
        <v>74</v>
      </c>
      <c r="G298">
        <v>81.5</v>
      </c>
      <c r="H298">
        <v>72</v>
      </c>
      <c r="I298">
        <v>75.5</v>
      </c>
      <c r="J298">
        <v>77.5</v>
      </c>
      <c r="K298">
        <v>84</v>
      </c>
      <c r="L298">
        <v>81</v>
      </c>
      <c r="M298">
        <v>78</v>
      </c>
      <c r="N298">
        <v>75.5</v>
      </c>
      <c r="O298">
        <v>77</v>
      </c>
      <c r="P298">
        <v>70</v>
      </c>
      <c r="Q298">
        <v>75</v>
      </c>
      <c r="R298">
        <v>77.5</v>
      </c>
      <c r="S298">
        <v>77</v>
      </c>
      <c r="T298" s="232">
        <f t="shared" si="4"/>
        <v>76.733333333333334</v>
      </c>
    </row>
    <row r="299" spans="1:20" ht="15.95" customHeight="1" thickTop="1" thickBot="1">
      <c r="A299" s="47">
        <v>33</v>
      </c>
      <c r="B299" s="62">
        <v>17</v>
      </c>
      <c r="C299" s="59">
        <f>PresensiIPS!B23</f>
        <v>12342</v>
      </c>
      <c r="D299" s="60" t="str">
        <f>PresensiIPS!G23</f>
        <v>MELIANA PUSPITA SARI</v>
      </c>
      <c r="E299">
        <v>77.5</v>
      </c>
      <c r="F299">
        <v>79</v>
      </c>
      <c r="G299">
        <v>81.5</v>
      </c>
      <c r="H299">
        <v>72</v>
      </c>
      <c r="I299">
        <v>80</v>
      </c>
      <c r="J299">
        <v>79</v>
      </c>
      <c r="K299">
        <v>87</v>
      </c>
      <c r="L299">
        <v>81</v>
      </c>
      <c r="M299">
        <v>82</v>
      </c>
      <c r="N299">
        <v>81</v>
      </c>
      <c r="O299">
        <v>81</v>
      </c>
      <c r="P299">
        <v>75</v>
      </c>
      <c r="Q299">
        <v>76</v>
      </c>
      <c r="R299">
        <v>78</v>
      </c>
      <c r="S299">
        <v>79</v>
      </c>
      <c r="T299" s="232">
        <f t="shared" si="4"/>
        <v>79.266666666666666</v>
      </c>
    </row>
    <row r="300" spans="1:20" ht="15.95" customHeight="1" thickTop="1" thickBot="1">
      <c r="A300" s="61">
        <v>34</v>
      </c>
      <c r="B300" s="62">
        <v>18</v>
      </c>
      <c r="C300" s="59">
        <f>PresensiIPS!B24</f>
        <v>12351</v>
      </c>
      <c r="D300" s="60" t="str">
        <f>PresensiIPS!G24</f>
        <v>MOH. ARJUN DANI LUCKYANSYAH</v>
      </c>
      <c r="E300">
        <v>77.5</v>
      </c>
      <c r="F300">
        <v>80</v>
      </c>
      <c r="G300">
        <v>81.5</v>
      </c>
      <c r="H300">
        <v>72.5</v>
      </c>
      <c r="I300">
        <v>77.5</v>
      </c>
      <c r="J300">
        <v>80</v>
      </c>
      <c r="K300">
        <v>85</v>
      </c>
      <c r="L300">
        <v>81</v>
      </c>
      <c r="M300">
        <v>81</v>
      </c>
      <c r="N300">
        <v>75.5</v>
      </c>
      <c r="O300">
        <v>81.5</v>
      </c>
      <c r="P300">
        <v>70</v>
      </c>
      <c r="Q300">
        <v>79</v>
      </c>
      <c r="R300">
        <v>76.5</v>
      </c>
      <c r="S300">
        <v>83</v>
      </c>
      <c r="T300" s="232">
        <f t="shared" si="4"/>
        <v>78.766666666666666</v>
      </c>
    </row>
    <row r="301" spans="1:20" ht="15.95" customHeight="1" thickTop="1" thickBot="1">
      <c r="A301" s="47">
        <v>35</v>
      </c>
      <c r="B301" s="62">
        <v>19</v>
      </c>
      <c r="C301" s="59">
        <f>PresensiIPS!B25</f>
        <v>12360</v>
      </c>
      <c r="D301" s="60" t="str">
        <f>PresensiIPS!G25</f>
        <v>MOH. RIZQIYANTO KURNIAWAN</v>
      </c>
      <c r="E301">
        <v>76</v>
      </c>
      <c r="F301">
        <v>76.5</v>
      </c>
      <c r="G301">
        <v>81</v>
      </c>
      <c r="H301">
        <v>72</v>
      </c>
      <c r="I301">
        <v>75</v>
      </c>
      <c r="J301">
        <v>78</v>
      </c>
      <c r="K301">
        <v>87</v>
      </c>
      <c r="L301">
        <v>81</v>
      </c>
      <c r="M301">
        <v>79</v>
      </c>
      <c r="N301">
        <v>77.5</v>
      </c>
      <c r="O301">
        <v>74.5</v>
      </c>
      <c r="P301">
        <v>72.5</v>
      </c>
      <c r="Q301">
        <v>74.5</v>
      </c>
      <c r="R301">
        <v>75.5</v>
      </c>
      <c r="S301">
        <v>78.5</v>
      </c>
      <c r="T301" s="232">
        <f t="shared" si="4"/>
        <v>77.233333333333334</v>
      </c>
    </row>
    <row r="302" spans="1:20" ht="15.95" customHeight="1" thickTop="1" thickBot="1">
      <c r="A302" s="61">
        <v>36</v>
      </c>
      <c r="B302" s="62">
        <v>20</v>
      </c>
      <c r="C302" s="59">
        <f>PresensiIPS!B26</f>
        <v>12365</v>
      </c>
      <c r="D302" s="60" t="str">
        <f>PresensiIPS!G26</f>
        <v>MOHAMMAD ARIFIN ILHAM</v>
      </c>
      <c r="E302">
        <v>78.5</v>
      </c>
      <c r="F302">
        <v>83</v>
      </c>
      <c r="G302">
        <v>81</v>
      </c>
      <c r="H302">
        <v>72</v>
      </c>
      <c r="I302">
        <v>78.5</v>
      </c>
      <c r="J302">
        <v>77</v>
      </c>
      <c r="K302">
        <v>78</v>
      </c>
      <c r="L302">
        <v>81</v>
      </c>
      <c r="M302">
        <v>82</v>
      </c>
      <c r="N302">
        <v>76.5</v>
      </c>
      <c r="O302">
        <v>79</v>
      </c>
      <c r="P302">
        <v>74.5</v>
      </c>
      <c r="Q302">
        <v>79</v>
      </c>
      <c r="R302">
        <v>75.5</v>
      </c>
      <c r="S302">
        <v>77.5</v>
      </c>
      <c r="T302" s="232">
        <f t="shared" si="4"/>
        <v>78.2</v>
      </c>
    </row>
    <row r="303" spans="1:20" ht="15.95" customHeight="1" thickTop="1" thickBot="1">
      <c r="A303" s="47">
        <v>37</v>
      </c>
      <c r="B303" s="62">
        <v>21</v>
      </c>
      <c r="C303" s="59">
        <f>PresensiIPS!B27</f>
        <v>12381</v>
      </c>
      <c r="D303" s="60" t="str">
        <f>PresensiIPS!G27</f>
        <v>MUHAMMAD REDIAN YULI PRASETYA</v>
      </c>
      <c r="E303">
        <v>75</v>
      </c>
      <c r="F303">
        <v>73.5</v>
      </c>
      <c r="G303">
        <v>71.5</v>
      </c>
      <c r="H303">
        <v>70</v>
      </c>
      <c r="I303">
        <v>70</v>
      </c>
      <c r="J303">
        <v>71</v>
      </c>
      <c r="K303">
        <v>70</v>
      </c>
      <c r="L303">
        <v>84</v>
      </c>
      <c r="M303">
        <v>76.5</v>
      </c>
      <c r="N303">
        <v>76.5</v>
      </c>
      <c r="O303">
        <v>66.5</v>
      </c>
      <c r="P303">
        <v>70</v>
      </c>
      <c r="Q303">
        <v>71.5</v>
      </c>
      <c r="R303">
        <v>74</v>
      </c>
      <c r="S303">
        <v>75.5</v>
      </c>
      <c r="T303" s="232">
        <f t="shared" si="4"/>
        <v>73.033333333333331</v>
      </c>
    </row>
    <row r="304" spans="1:20" ht="15.95" customHeight="1" thickTop="1" thickBot="1">
      <c r="A304" s="61">
        <v>38</v>
      </c>
      <c r="B304" s="62">
        <v>22</v>
      </c>
      <c r="C304" s="59">
        <f>PresensiIPS!B28</f>
        <v>12387</v>
      </c>
      <c r="D304" s="60" t="str">
        <f>PresensiIPS!G28</f>
        <v>NABILA PUTRI KAHANAYA</v>
      </c>
      <c r="E304">
        <v>75.5</v>
      </c>
      <c r="F304">
        <v>75.5</v>
      </c>
      <c r="G304">
        <v>82.5</v>
      </c>
      <c r="H304">
        <v>71.5</v>
      </c>
      <c r="I304">
        <v>71.5</v>
      </c>
      <c r="J304">
        <v>76.5</v>
      </c>
      <c r="K304">
        <v>80</v>
      </c>
      <c r="L304">
        <v>81</v>
      </c>
      <c r="M304">
        <v>78.5</v>
      </c>
      <c r="N304">
        <v>74.5</v>
      </c>
      <c r="O304">
        <v>75</v>
      </c>
      <c r="P304">
        <v>72.5</v>
      </c>
      <c r="Q304">
        <v>75.5</v>
      </c>
      <c r="R304">
        <v>78</v>
      </c>
      <c r="S304">
        <v>76.5</v>
      </c>
      <c r="T304" s="232">
        <f t="shared" si="4"/>
        <v>76.3</v>
      </c>
    </row>
    <row r="305" spans="1:20" ht="15.95" customHeight="1" thickTop="1" thickBot="1">
      <c r="A305" s="47">
        <v>39</v>
      </c>
      <c r="B305" s="62">
        <v>23</v>
      </c>
      <c r="C305" s="59">
        <f>PresensiIPS!B29</f>
        <v>12409</v>
      </c>
      <c r="D305" s="60" t="str">
        <f>PresensiIPS!G29</f>
        <v>NUR FATMAWATI</v>
      </c>
      <c r="E305">
        <v>75.5</v>
      </c>
      <c r="F305">
        <v>75.5</v>
      </c>
      <c r="G305">
        <v>75.5</v>
      </c>
      <c r="H305">
        <v>72.5</v>
      </c>
      <c r="I305">
        <v>71</v>
      </c>
      <c r="J305">
        <v>76</v>
      </c>
      <c r="K305">
        <v>79</v>
      </c>
      <c r="L305">
        <v>81</v>
      </c>
      <c r="M305">
        <v>77.5</v>
      </c>
      <c r="N305">
        <v>80</v>
      </c>
      <c r="O305">
        <v>75</v>
      </c>
      <c r="P305">
        <v>75</v>
      </c>
      <c r="Q305">
        <v>76</v>
      </c>
      <c r="R305">
        <v>78</v>
      </c>
      <c r="S305">
        <v>76</v>
      </c>
      <c r="T305" s="232">
        <f t="shared" si="4"/>
        <v>76.233333333333334</v>
      </c>
    </row>
    <row r="306" spans="1:20" ht="15.95" customHeight="1" thickTop="1" thickBot="1">
      <c r="A306" s="61">
        <v>40</v>
      </c>
      <c r="B306" s="62">
        <v>24</v>
      </c>
      <c r="C306" s="59">
        <f>PresensiIPS!B30</f>
        <v>12428</v>
      </c>
      <c r="D306" s="60" t="str">
        <f>PresensiIPS!G30</f>
        <v>PUTRA TARUNA RAHARJA</v>
      </c>
      <c r="E306">
        <v>76.5</v>
      </c>
      <c r="F306">
        <v>79.5</v>
      </c>
      <c r="G306">
        <v>81</v>
      </c>
      <c r="H306">
        <v>71.5</v>
      </c>
      <c r="I306">
        <v>76.5</v>
      </c>
      <c r="J306">
        <v>78.5</v>
      </c>
      <c r="K306">
        <v>85</v>
      </c>
      <c r="L306">
        <v>83</v>
      </c>
      <c r="M306">
        <v>79</v>
      </c>
      <c r="N306">
        <v>80</v>
      </c>
      <c r="O306">
        <v>76.5</v>
      </c>
      <c r="P306">
        <v>70</v>
      </c>
      <c r="Q306">
        <v>80.5</v>
      </c>
      <c r="R306">
        <v>78</v>
      </c>
      <c r="S306">
        <v>80.5</v>
      </c>
      <c r="T306" s="232">
        <f t="shared" si="4"/>
        <v>78.400000000000006</v>
      </c>
    </row>
    <row r="307" spans="1:20" ht="15.95" customHeight="1" thickTop="1" thickBot="1">
      <c r="A307" s="47">
        <v>41</v>
      </c>
      <c r="B307" s="62">
        <v>25</v>
      </c>
      <c r="C307" s="59">
        <f>PresensiIPS!B31</f>
        <v>12431</v>
      </c>
      <c r="D307" s="60" t="str">
        <f>PresensiIPS!G31</f>
        <v>PUTRI MAHARANI</v>
      </c>
      <c r="E307">
        <v>77.5</v>
      </c>
      <c r="F307">
        <v>78</v>
      </c>
      <c r="G307">
        <v>82</v>
      </c>
      <c r="H307">
        <v>71.5</v>
      </c>
      <c r="I307">
        <v>79</v>
      </c>
      <c r="J307">
        <v>75.5</v>
      </c>
      <c r="K307">
        <v>84</v>
      </c>
      <c r="L307">
        <v>81</v>
      </c>
      <c r="M307">
        <v>80.5</v>
      </c>
      <c r="N307">
        <v>77</v>
      </c>
      <c r="O307">
        <v>79.5</v>
      </c>
      <c r="P307">
        <v>70</v>
      </c>
      <c r="Q307">
        <v>81.5</v>
      </c>
      <c r="R307">
        <v>80.5</v>
      </c>
      <c r="S307">
        <v>78.5</v>
      </c>
      <c r="T307" s="232">
        <f t="shared" si="4"/>
        <v>78.400000000000006</v>
      </c>
    </row>
    <row r="308" spans="1:20" ht="15.95" customHeight="1" thickTop="1" thickBot="1">
      <c r="A308" s="61">
        <v>42</v>
      </c>
      <c r="B308" s="62">
        <v>26</v>
      </c>
      <c r="C308" s="59">
        <f>PresensiIPS!B32</f>
        <v>12441</v>
      </c>
      <c r="D308" s="60" t="str">
        <f>PresensiIPS!G32</f>
        <v>R. RISALDY YANUAR RISKY</v>
      </c>
      <c r="E308">
        <v>77.5</v>
      </c>
      <c r="F308">
        <v>74.5</v>
      </c>
      <c r="G308">
        <v>81</v>
      </c>
      <c r="H308">
        <v>72</v>
      </c>
      <c r="I308">
        <v>73.5</v>
      </c>
      <c r="J308">
        <v>76.5</v>
      </c>
      <c r="K308">
        <v>87</v>
      </c>
      <c r="L308">
        <v>81</v>
      </c>
      <c r="M308">
        <v>77</v>
      </c>
      <c r="N308">
        <v>75.5</v>
      </c>
      <c r="O308">
        <v>74.5</v>
      </c>
      <c r="P308">
        <v>70</v>
      </c>
      <c r="Q308">
        <v>76</v>
      </c>
      <c r="R308">
        <v>73.5</v>
      </c>
      <c r="S308">
        <v>77</v>
      </c>
      <c r="T308" s="232">
        <f t="shared" si="4"/>
        <v>76.433333333333337</v>
      </c>
    </row>
    <row r="309" spans="1:20" ht="15.95" customHeight="1" thickTop="1" thickBot="1">
      <c r="A309" s="47">
        <v>43</v>
      </c>
      <c r="B309" s="62">
        <v>27</v>
      </c>
      <c r="C309" s="59">
        <f>PresensiIPS!B33</f>
        <v>12444</v>
      </c>
      <c r="D309" s="60" t="str">
        <f>PresensiIPS!G33</f>
        <v>RADIKA NOVIA RAMADHANI</v>
      </c>
      <c r="E309">
        <v>76</v>
      </c>
      <c r="F309">
        <v>77</v>
      </c>
      <c r="G309">
        <v>78</v>
      </c>
      <c r="H309">
        <v>72</v>
      </c>
      <c r="I309">
        <v>73.5</v>
      </c>
      <c r="J309">
        <v>77.5</v>
      </c>
      <c r="K309">
        <v>84</v>
      </c>
      <c r="L309">
        <v>81</v>
      </c>
      <c r="M309">
        <v>79.5</v>
      </c>
      <c r="N309">
        <v>79</v>
      </c>
      <c r="O309">
        <v>75</v>
      </c>
      <c r="P309">
        <v>70</v>
      </c>
      <c r="Q309">
        <v>77</v>
      </c>
      <c r="R309">
        <v>76</v>
      </c>
      <c r="S309">
        <v>76.5</v>
      </c>
      <c r="T309" s="232">
        <f t="shared" si="4"/>
        <v>76.8</v>
      </c>
    </row>
    <row r="310" spans="1:20" ht="15.95" customHeight="1" thickTop="1" thickBot="1">
      <c r="A310" s="61">
        <v>44</v>
      </c>
      <c r="B310" s="62">
        <v>28</v>
      </c>
      <c r="C310" s="59">
        <f>PresensiIPS!B34</f>
        <v>12471</v>
      </c>
      <c r="D310" s="60" t="str">
        <f>PresensiIPS!G34</f>
        <v>RISKI RAHMAWATI</v>
      </c>
      <c r="E310">
        <v>79.5</v>
      </c>
      <c r="F310">
        <v>78</v>
      </c>
      <c r="G310">
        <v>81.5</v>
      </c>
      <c r="H310">
        <v>76</v>
      </c>
      <c r="I310">
        <v>71</v>
      </c>
      <c r="J310">
        <v>77</v>
      </c>
      <c r="K310">
        <v>84</v>
      </c>
      <c r="L310">
        <v>81</v>
      </c>
      <c r="M310">
        <v>81.5</v>
      </c>
      <c r="N310">
        <v>80</v>
      </c>
      <c r="O310">
        <v>80</v>
      </c>
      <c r="P310">
        <v>75</v>
      </c>
      <c r="Q310">
        <v>79.5</v>
      </c>
      <c r="R310">
        <v>80</v>
      </c>
      <c r="S310">
        <v>76.5</v>
      </c>
      <c r="T310" s="232">
        <f t="shared" si="4"/>
        <v>78.7</v>
      </c>
    </row>
    <row r="311" spans="1:20" ht="15.95" customHeight="1" thickTop="1" thickBot="1">
      <c r="A311" s="47">
        <v>45</v>
      </c>
      <c r="B311" s="62">
        <v>29</v>
      </c>
      <c r="C311" s="59">
        <f>PresensiIPS!B35</f>
        <v>12487</v>
      </c>
      <c r="D311" s="60" t="str">
        <f>PresensiIPS!G35</f>
        <v>SEPTIAN WAHYU HIDAYAT</v>
      </c>
      <c r="E311">
        <v>76</v>
      </c>
      <c r="F311">
        <v>79.5</v>
      </c>
      <c r="G311">
        <v>78</v>
      </c>
      <c r="H311">
        <v>71.5</v>
      </c>
      <c r="I311">
        <v>73.5</v>
      </c>
      <c r="J311">
        <v>76.5</v>
      </c>
      <c r="K311">
        <v>83</v>
      </c>
      <c r="L311">
        <v>81</v>
      </c>
      <c r="M311">
        <v>80</v>
      </c>
      <c r="N311">
        <v>77.5</v>
      </c>
      <c r="O311">
        <v>75.5</v>
      </c>
      <c r="P311">
        <v>75</v>
      </c>
      <c r="Q311">
        <v>75</v>
      </c>
      <c r="R311">
        <v>75.5</v>
      </c>
      <c r="S311">
        <v>77</v>
      </c>
      <c r="T311" s="232">
        <f t="shared" si="4"/>
        <v>76.966666666666669</v>
      </c>
    </row>
    <row r="312" spans="1:20" s="64" customFormat="1" ht="15.95" customHeight="1" thickTop="1" thickBot="1">
      <c r="A312" s="61">
        <v>46</v>
      </c>
      <c r="B312" s="62">
        <v>30</v>
      </c>
      <c r="C312" s="59">
        <f>PresensiIPS!B36</f>
        <v>12489</v>
      </c>
      <c r="D312" s="60" t="str">
        <f>PresensiIPS!G36</f>
        <v>Serly Nisa Arini</v>
      </c>
      <c r="E312">
        <v>78</v>
      </c>
      <c r="F312">
        <v>81</v>
      </c>
      <c r="G312">
        <v>81</v>
      </c>
      <c r="H312">
        <v>72</v>
      </c>
      <c r="I312">
        <v>72.5</v>
      </c>
      <c r="J312">
        <v>76.5</v>
      </c>
      <c r="K312">
        <v>81</v>
      </c>
      <c r="L312">
        <v>81</v>
      </c>
      <c r="M312">
        <v>80</v>
      </c>
      <c r="N312">
        <v>78</v>
      </c>
      <c r="O312">
        <v>76</v>
      </c>
      <c r="P312">
        <v>75</v>
      </c>
      <c r="Q312">
        <v>78</v>
      </c>
      <c r="R312">
        <v>76.5</v>
      </c>
      <c r="S312">
        <v>76.5</v>
      </c>
      <c r="T312" s="232">
        <f t="shared" si="4"/>
        <v>77.533333333333331</v>
      </c>
    </row>
    <row r="313" spans="1:20" s="64" customFormat="1" ht="15.95" customHeight="1" thickTop="1" thickBot="1">
      <c r="A313" s="47">
        <v>47</v>
      </c>
      <c r="B313" s="62">
        <v>31</v>
      </c>
      <c r="C313" s="59">
        <f>PresensiIPS!B37</f>
        <v>12512</v>
      </c>
      <c r="D313" s="60" t="str">
        <f>PresensiIPS!G37</f>
        <v>TAURODAD CATUR FIRMANSYAH</v>
      </c>
      <c r="E313">
        <v>75</v>
      </c>
      <c r="F313">
        <v>72.5</v>
      </c>
      <c r="G313">
        <v>71</v>
      </c>
      <c r="H313">
        <v>67.5</v>
      </c>
      <c r="I313">
        <v>70.5</v>
      </c>
      <c r="J313">
        <v>76.5</v>
      </c>
      <c r="K313">
        <v>80</v>
      </c>
      <c r="L313">
        <v>81</v>
      </c>
      <c r="M313">
        <v>77</v>
      </c>
      <c r="N313">
        <v>76</v>
      </c>
      <c r="O313">
        <v>65</v>
      </c>
      <c r="P313">
        <v>70</v>
      </c>
      <c r="Q313">
        <v>70</v>
      </c>
      <c r="R313">
        <v>76.5</v>
      </c>
      <c r="S313">
        <v>72</v>
      </c>
      <c r="T313" s="232">
        <f t="shared" si="4"/>
        <v>73.36666666666666</v>
      </c>
    </row>
    <row r="314" spans="1:20" ht="15.95" customHeight="1" thickTop="1" thickBot="1">
      <c r="A314" s="61">
        <v>48</v>
      </c>
      <c r="B314" s="62">
        <v>32</v>
      </c>
      <c r="C314" s="59">
        <f>PresensiIPS!B38</f>
        <v>12520</v>
      </c>
      <c r="D314" s="60" t="str">
        <f>PresensiIPS!G38</f>
        <v>ULFATUL LAILAH</v>
      </c>
      <c r="E314">
        <v>73</v>
      </c>
      <c r="F314">
        <v>73.5</v>
      </c>
      <c r="G314">
        <v>73</v>
      </c>
      <c r="H314">
        <v>73.5</v>
      </c>
      <c r="I314">
        <v>70</v>
      </c>
      <c r="J314">
        <v>74.5</v>
      </c>
      <c r="K314">
        <v>77</v>
      </c>
      <c r="L314">
        <v>81</v>
      </c>
      <c r="M314">
        <v>74.5</v>
      </c>
      <c r="N314">
        <v>79</v>
      </c>
      <c r="O314">
        <v>78</v>
      </c>
      <c r="P314">
        <v>70</v>
      </c>
      <c r="Q314">
        <v>76.5</v>
      </c>
      <c r="R314">
        <v>78.5</v>
      </c>
      <c r="S314">
        <v>75</v>
      </c>
      <c r="T314" s="232">
        <f t="shared" si="4"/>
        <v>75.13333333333334</v>
      </c>
    </row>
    <row r="315" spans="1:20" ht="15.95" customHeight="1" thickTop="1" thickBot="1">
      <c r="A315" s="47">
        <v>49</v>
      </c>
      <c r="B315" s="62">
        <v>33</v>
      </c>
      <c r="C315" s="59">
        <f>PresensiIPS!B39</f>
        <v>12530</v>
      </c>
      <c r="D315" s="60" t="str">
        <f>PresensiIPS!G39</f>
        <v>WAHYU NOVAN HIDAYAT</v>
      </c>
      <c r="E315">
        <v>75</v>
      </c>
      <c r="F315">
        <v>74</v>
      </c>
      <c r="G315">
        <v>72</v>
      </c>
      <c r="H315">
        <v>70</v>
      </c>
      <c r="I315">
        <v>70</v>
      </c>
      <c r="J315">
        <v>72</v>
      </c>
      <c r="K315">
        <v>75</v>
      </c>
      <c r="L315">
        <v>81</v>
      </c>
      <c r="M315">
        <v>77.5</v>
      </c>
      <c r="N315">
        <v>75</v>
      </c>
      <c r="O315">
        <v>67</v>
      </c>
      <c r="P315">
        <v>70</v>
      </c>
      <c r="Q315">
        <v>73.5</v>
      </c>
      <c r="R315">
        <v>70.5</v>
      </c>
      <c r="S315">
        <v>75</v>
      </c>
      <c r="T315" s="232">
        <f t="shared" si="4"/>
        <v>73.166666666666671</v>
      </c>
    </row>
    <row r="316" spans="1:20" ht="15.95" customHeight="1" thickTop="1" thickBot="1">
      <c r="A316" s="61">
        <v>50</v>
      </c>
      <c r="B316" s="62">
        <v>34</v>
      </c>
      <c r="C316" s="59">
        <f>PresensiIPS!B40</f>
        <v>12540</v>
      </c>
      <c r="D316" s="60" t="str">
        <f>PresensiIPS!G40</f>
        <v>ZALFA RIZQIYA SHABRIANANDA</v>
      </c>
      <c r="E316">
        <v>79</v>
      </c>
      <c r="F316">
        <v>81</v>
      </c>
      <c r="G316">
        <v>82.5</v>
      </c>
      <c r="H316">
        <v>72</v>
      </c>
      <c r="I316">
        <v>77.5</v>
      </c>
      <c r="J316">
        <v>85</v>
      </c>
      <c r="K316">
        <v>85</v>
      </c>
      <c r="L316">
        <v>81</v>
      </c>
      <c r="M316">
        <v>80.5</v>
      </c>
      <c r="N316">
        <v>78</v>
      </c>
      <c r="O316">
        <v>80.5</v>
      </c>
      <c r="P316">
        <v>75</v>
      </c>
      <c r="Q316">
        <v>81.5</v>
      </c>
      <c r="R316">
        <v>77</v>
      </c>
      <c r="S316">
        <v>83.5</v>
      </c>
      <c r="T316" s="232">
        <f t="shared" si="4"/>
        <v>79.933333333333337</v>
      </c>
    </row>
    <row r="317" spans="1:20" ht="15.95" customHeight="1" thickTop="1" thickBot="1">
      <c r="A317" s="47">
        <v>51</v>
      </c>
      <c r="B317" s="62">
        <v>35</v>
      </c>
      <c r="C317" s="59">
        <f>PresensiIPS!B41</f>
        <v>12127</v>
      </c>
      <c r="D317" s="60" t="str">
        <f>PresensiIPS!G41</f>
        <v>ACHMAD AL FATHONI</v>
      </c>
      <c r="E317">
        <v>72</v>
      </c>
      <c r="F317">
        <v>77</v>
      </c>
      <c r="G317">
        <v>77.5</v>
      </c>
      <c r="H317">
        <v>75.5</v>
      </c>
      <c r="I317">
        <v>70.5</v>
      </c>
      <c r="J317">
        <v>77</v>
      </c>
      <c r="K317">
        <v>80</v>
      </c>
      <c r="L317">
        <v>78.5</v>
      </c>
      <c r="M317">
        <v>80</v>
      </c>
      <c r="N317">
        <v>74</v>
      </c>
      <c r="O317">
        <v>76</v>
      </c>
      <c r="P317">
        <v>71.5</v>
      </c>
      <c r="Q317">
        <v>72</v>
      </c>
      <c r="R317">
        <v>72.5</v>
      </c>
      <c r="S317">
        <v>72.5</v>
      </c>
      <c r="T317" s="232">
        <f t="shared" si="4"/>
        <v>75.099999999999994</v>
      </c>
    </row>
    <row r="318" spans="1:20" ht="15.95" customHeight="1" thickTop="1" thickBot="1">
      <c r="A318" s="61">
        <v>52</v>
      </c>
      <c r="B318" s="62">
        <v>36</v>
      </c>
      <c r="C318" s="59">
        <f>PresensiIPS!B42</f>
        <v>12133</v>
      </c>
      <c r="D318" s="60" t="str">
        <f>PresensiIPS!G42</f>
        <v>Adistira Bima Nanda Syahputra</v>
      </c>
      <c r="E318">
        <v>71.5</v>
      </c>
      <c r="F318">
        <v>76.5</v>
      </c>
      <c r="G318">
        <v>82</v>
      </c>
      <c r="H318">
        <v>72.5</v>
      </c>
      <c r="I318">
        <v>77</v>
      </c>
      <c r="J318">
        <v>76.5</v>
      </c>
      <c r="K318">
        <v>78</v>
      </c>
      <c r="L318">
        <v>78</v>
      </c>
      <c r="M318">
        <v>81.5</v>
      </c>
      <c r="N318">
        <v>71.5</v>
      </c>
      <c r="O318">
        <v>76.5</v>
      </c>
      <c r="P318">
        <v>70</v>
      </c>
      <c r="Q318">
        <v>73</v>
      </c>
      <c r="R318">
        <v>72</v>
      </c>
      <c r="S318">
        <v>71.5</v>
      </c>
      <c r="T318" s="232">
        <f t="shared" si="4"/>
        <v>75.2</v>
      </c>
    </row>
    <row r="319" spans="1:20" ht="15.95" customHeight="1" thickTop="1" thickBot="1">
      <c r="A319" s="47">
        <v>53</v>
      </c>
      <c r="B319" s="62">
        <v>37</v>
      </c>
      <c r="C319" s="59">
        <f>PresensiIPS!B43</f>
        <v>12165</v>
      </c>
      <c r="D319" s="60" t="str">
        <f>PresensiIPS!G43</f>
        <v>AMEYLA NADHIRA TSURAYYA</v>
      </c>
      <c r="E319">
        <v>76.5</v>
      </c>
      <c r="F319">
        <v>78.5</v>
      </c>
      <c r="G319">
        <v>80.5</v>
      </c>
      <c r="H319">
        <v>75</v>
      </c>
      <c r="I319">
        <v>76</v>
      </c>
      <c r="J319">
        <v>81</v>
      </c>
      <c r="K319">
        <v>84</v>
      </c>
      <c r="L319">
        <v>78.5</v>
      </c>
      <c r="M319">
        <v>81.5</v>
      </c>
      <c r="N319">
        <v>79</v>
      </c>
      <c r="O319">
        <v>86</v>
      </c>
      <c r="P319">
        <v>75</v>
      </c>
      <c r="Q319">
        <v>84.5</v>
      </c>
      <c r="R319">
        <v>75</v>
      </c>
      <c r="S319">
        <v>78.5</v>
      </c>
      <c r="T319" s="232">
        <f t="shared" si="4"/>
        <v>79.3</v>
      </c>
    </row>
    <row r="320" spans="1:20" ht="15.95" customHeight="1" thickTop="1" thickBot="1">
      <c r="A320" s="61">
        <v>54</v>
      </c>
      <c r="B320" s="62">
        <v>38</v>
      </c>
      <c r="C320" s="59">
        <f>PresensiIPS!B44</f>
        <v>12178</v>
      </c>
      <c r="D320" s="60" t="str">
        <f>PresensiIPS!G44</f>
        <v>ANNISA MAHARANI</v>
      </c>
      <c r="E320">
        <v>79</v>
      </c>
      <c r="F320">
        <v>77.5</v>
      </c>
      <c r="G320">
        <v>83.5</v>
      </c>
      <c r="H320">
        <v>76</v>
      </c>
      <c r="I320">
        <v>76.5</v>
      </c>
      <c r="J320">
        <v>78.5</v>
      </c>
      <c r="K320">
        <v>87</v>
      </c>
      <c r="L320">
        <v>78</v>
      </c>
      <c r="M320">
        <v>85</v>
      </c>
      <c r="N320">
        <v>78</v>
      </c>
      <c r="O320">
        <v>83.5</v>
      </c>
      <c r="P320">
        <v>75</v>
      </c>
      <c r="Q320">
        <v>74.5</v>
      </c>
      <c r="R320">
        <v>75</v>
      </c>
      <c r="S320">
        <v>78</v>
      </c>
      <c r="T320" s="232">
        <f t="shared" si="4"/>
        <v>79</v>
      </c>
    </row>
    <row r="321" spans="1:20" ht="15.95" customHeight="1" thickTop="1" thickBot="1">
      <c r="A321" s="47">
        <v>55</v>
      </c>
      <c r="B321" s="62">
        <v>39</v>
      </c>
      <c r="C321" s="59">
        <f>PresensiIPS!B45</f>
        <v>12194</v>
      </c>
      <c r="D321" s="60" t="str">
        <f>PresensiIPS!G45</f>
        <v>BRYAN DEO RAKAPRIARTA</v>
      </c>
      <c r="E321">
        <v>70</v>
      </c>
      <c r="F321">
        <v>70</v>
      </c>
      <c r="G321">
        <v>75</v>
      </c>
      <c r="H321">
        <v>74</v>
      </c>
      <c r="I321">
        <v>70.5</v>
      </c>
      <c r="J321">
        <v>74.5</v>
      </c>
      <c r="K321">
        <v>74</v>
      </c>
      <c r="L321">
        <v>77</v>
      </c>
      <c r="M321">
        <v>74.5</v>
      </c>
      <c r="N321">
        <v>70</v>
      </c>
      <c r="O321">
        <v>62.5</v>
      </c>
      <c r="P321">
        <v>70</v>
      </c>
      <c r="Q321">
        <v>71</v>
      </c>
      <c r="R321">
        <v>71</v>
      </c>
      <c r="S321">
        <v>67.5</v>
      </c>
      <c r="T321" s="232">
        <f t="shared" si="4"/>
        <v>71.433333333333337</v>
      </c>
    </row>
    <row r="322" spans="1:20" ht="15.95" customHeight="1" thickTop="1" thickBot="1">
      <c r="A322" s="61">
        <v>56</v>
      </c>
      <c r="B322" s="62">
        <v>40</v>
      </c>
      <c r="C322" s="59">
        <f>PresensiIPS!B46</f>
        <v>12212</v>
      </c>
      <c r="D322" s="60" t="str">
        <f>PresensiIPS!G46</f>
        <v>DIMAS MAHENDRA PUTRA</v>
      </c>
      <c r="E322">
        <v>74</v>
      </c>
      <c r="F322">
        <v>74.5</v>
      </c>
      <c r="G322">
        <v>78</v>
      </c>
      <c r="H322">
        <v>73.5</v>
      </c>
      <c r="I322">
        <v>76</v>
      </c>
      <c r="J322">
        <v>78</v>
      </c>
      <c r="K322">
        <v>80</v>
      </c>
      <c r="L322">
        <v>79</v>
      </c>
      <c r="M322">
        <v>80.5</v>
      </c>
      <c r="N322">
        <v>75.5</v>
      </c>
      <c r="O322">
        <v>75</v>
      </c>
      <c r="P322">
        <v>70</v>
      </c>
      <c r="Q322">
        <v>75.5</v>
      </c>
      <c r="R322">
        <v>72.5</v>
      </c>
      <c r="S322">
        <v>77.5</v>
      </c>
      <c r="T322" s="232">
        <f t="shared" si="4"/>
        <v>75.966666666666669</v>
      </c>
    </row>
    <row r="323" spans="1:20" ht="15.95" customHeight="1" thickTop="1" thickBot="1">
      <c r="A323" s="47">
        <v>57</v>
      </c>
      <c r="B323" s="62">
        <v>41</v>
      </c>
      <c r="C323" s="59">
        <f>PresensiIPS!B47</f>
        <v>12243</v>
      </c>
      <c r="D323" s="60" t="str">
        <f>PresensiIPS!G47</f>
        <v>FERIEL GIBRAN</v>
      </c>
      <c r="E323">
        <v>74.5</v>
      </c>
      <c r="F323">
        <v>77.5</v>
      </c>
      <c r="G323">
        <v>86</v>
      </c>
      <c r="H323">
        <v>75.5</v>
      </c>
      <c r="I323">
        <v>71</v>
      </c>
      <c r="J323">
        <v>78</v>
      </c>
      <c r="K323">
        <v>82</v>
      </c>
      <c r="L323">
        <v>78</v>
      </c>
      <c r="M323">
        <v>79.5</v>
      </c>
      <c r="N323">
        <v>77.5</v>
      </c>
      <c r="O323">
        <v>77.5</v>
      </c>
      <c r="P323">
        <v>72.5</v>
      </c>
      <c r="Q323">
        <v>75.5</v>
      </c>
      <c r="R323">
        <v>73.5</v>
      </c>
      <c r="S323">
        <v>78.5</v>
      </c>
      <c r="T323" s="232">
        <f t="shared" si="4"/>
        <v>77.13333333333334</v>
      </c>
    </row>
    <row r="324" spans="1:20" ht="15.95" customHeight="1" thickTop="1" thickBot="1">
      <c r="A324" s="61">
        <v>58</v>
      </c>
      <c r="B324" s="62">
        <v>42</v>
      </c>
      <c r="C324" s="59">
        <f>PresensiIPS!B48</f>
        <v>12246</v>
      </c>
      <c r="D324" s="60" t="str">
        <f>PresensiIPS!G48</f>
        <v>FIFI ANDRIANI</v>
      </c>
      <c r="E324">
        <v>75.5</v>
      </c>
      <c r="F324">
        <v>77</v>
      </c>
      <c r="G324">
        <v>81.5</v>
      </c>
      <c r="H324">
        <v>74.5</v>
      </c>
      <c r="I324">
        <v>71</v>
      </c>
      <c r="J324">
        <v>77.5</v>
      </c>
      <c r="K324">
        <v>80</v>
      </c>
      <c r="L324">
        <v>78</v>
      </c>
      <c r="M324">
        <v>81.5</v>
      </c>
      <c r="N324">
        <v>74</v>
      </c>
      <c r="O324">
        <v>75</v>
      </c>
      <c r="P324">
        <v>75</v>
      </c>
      <c r="Q324">
        <v>76.5</v>
      </c>
      <c r="R324">
        <v>74</v>
      </c>
      <c r="S324">
        <v>74.5</v>
      </c>
      <c r="T324" s="232">
        <f t="shared" si="4"/>
        <v>76.36666666666666</v>
      </c>
    </row>
    <row r="325" spans="1:20" ht="15.95" customHeight="1" thickTop="1" thickBot="1">
      <c r="A325" s="47">
        <v>59</v>
      </c>
      <c r="B325" s="62">
        <v>43</v>
      </c>
      <c r="C325" s="59">
        <f>PresensiIPS!B49</f>
        <v>11816</v>
      </c>
      <c r="D325" s="60" t="str">
        <f>PresensiIPS!G49</f>
        <v>Fikri Okta Firmasyah Alim</v>
      </c>
      <c r="E325">
        <v>71.5</v>
      </c>
      <c r="F325">
        <v>68</v>
      </c>
      <c r="G325">
        <v>73</v>
      </c>
      <c r="H325">
        <v>71</v>
      </c>
      <c r="I325">
        <v>70.5</v>
      </c>
      <c r="J325">
        <v>73.5</v>
      </c>
      <c r="K325">
        <v>80</v>
      </c>
      <c r="L325">
        <v>70</v>
      </c>
      <c r="M325">
        <v>77.5</v>
      </c>
      <c r="N325">
        <v>72.5</v>
      </c>
      <c r="O325">
        <v>72.5</v>
      </c>
      <c r="P325">
        <v>68</v>
      </c>
      <c r="Q325">
        <v>71</v>
      </c>
      <c r="R325">
        <v>69</v>
      </c>
      <c r="S325">
        <v>71</v>
      </c>
      <c r="T325" s="232">
        <f t="shared" si="4"/>
        <v>71.933333333333337</v>
      </c>
    </row>
    <row r="326" spans="1:20" ht="15.95" customHeight="1" thickTop="1" thickBot="1">
      <c r="A326" s="61">
        <v>60</v>
      </c>
      <c r="B326" s="62">
        <v>44</v>
      </c>
      <c r="C326" s="59">
        <f>PresensiIPS!B50</f>
        <v>12271</v>
      </c>
      <c r="D326" s="60" t="str">
        <f>PresensiIPS!G50</f>
        <v>Hijjatul Ikaromah</v>
      </c>
      <c r="E326">
        <v>78.5</v>
      </c>
      <c r="F326">
        <v>77.5</v>
      </c>
      <c r="G326">
        <v>80.5</v>
      </c>
      <c r="H326">
        <v>75.5</v>
      </c>
      <c r="I326">
        <v>72</v>
      </c>
      <c r="J326">
        <v>78.5</v>
      </c>
      <c r="K326">
        <v>84</v>
      </c>
      <c r="L326">
        <v>77.5</v>
      </c>
      <c r="M326">
        <v>80</v>
      </c>
      <c r="N326">
        <v>73</v>
      </c>
      <c r="O326">
        <v>77.5</v>
      </c>
      <c r="P326">
        <v>72.5</v>
      </c>
      <c r="Q326">
        <v>76</v>
      </c>
      <c r="R326">
        <v>74</v>
      </c>
      <c r="S326">
        <v>76.5</v>
      </c>
      <c r="T326" s="232">
        <f t="shared" si="4"/>
        <v>76.900000000000006</v>
      </c>
    </row>
    <row r="327" spans="1:20" ht="15.95" customHeight="1" thickTop="1" thickBot="1">
      <c r="A327" s="47">
        <v>61</v>
      </c>
      <c r="B327" s="62">
        <v>45</v>
      </c>
      <c r="C327" s="59">
        <f>PresensiIPS!B51</f>
        <v>12274</v>
      </c>
      <c r="D327" s="60" t="str">
        <f>PresensiIPS!G51</f>
        <v>IBNUL FARID</v>
      </c>
      <c r="E327">
        <v>76</v>
      </c>
      <c r="F327">
        <v>75</v>
      </c>
      <c r="G327">
        <v>81</v>
      </c>
      <c r="H327">
        <v>74</v>
      </c>
      <c r="I327">
        <v>72.5</v>
      </c>
      <c r="J327">
        <v>77.5</v>
      </c>
      <c r="K327">
        <v>85</v>
      </c>
      <c r="L327">
        <v>78</v>
      </c>
      <c r="M327">
        <v>76</v>
      </c>
      <c r="N327">
        <v>73</v>
      </c>
      <c r="O327">
        <v>76</v>
      </c>
      <c r="P327">
        <v>70</v>
      </c>
      <c r="Q327">
        <v>72</v>
      </c>
      <c r="R327">
        <v>72.5</v>
      </c>
      <c r="S327">
        <v>75.5</v>
      </c>
      <c r="T327" s="232">
        <f t="shared" si="4"/>
        <v>75.599999999999994</v>
      </c>
    </row>
    <row r="328" spans="1:20" ht="15.95" customHeight="1" thickTop="1" thickBot="1">
      <c r="A328" s="61">
        <v>62</v>
      </c>
      <c r="B328" s="62">
        <v>46</v>
      </c>
      <c r="C328" s="59">
        <f>PresensiIPS!B52</f>
        <v>12282</v>
      </c>
      <c r="D328" s="60" t="str">
        <f>PresensiIPS!G52</f>
        <v>INDAH GITA DWI CAHYANI EFFENDI</v>
      </c>
      <c r="E328">
        <v>79</v>
      </c>
      <c r="F328">
        <v>78.5</v>
      </c>
      <c r="G328">
        <v>84.5</v>
      </c>
      <c r="H328">
        <v>73.5</v>
      </c>
      <c r="I328">
        <v>80</v>
      </c>
      <c r="J328">
        <v>88</v>
      </c>
      <c r="K328">
        <v>84</v>
      </c>
      <c r="L328">
        <v>77</v>
      </c>
      <c r="M328">
        <v>78</v>
      </c>
      <c r="N328">
        <v>79.5</v>
      </c>
      <c r="O328">
        <v>81</v>
      </c>
      <c r="P328">
        <v>80</v>
      </c>
      <c r="Q328">
        <v>79</v>
      </c>
      <c r="R328">
        <v>75</v>
      </c>
      <c r="S328">
        <v>86</v>
      </c>
      <c r="T328" s="232">
        <f t="shared" si="4"/>
        <v>80.2</v>
      </c>
    </row>
    <row r="329" spans="1:20" ht="15.95" customHeight="1" thickTop="1" thickBot="1">
      <c r="A329" s="47">
        <v>63</v>
      </c>
      <c r="B329" s="62">
        <v>47</v>
      </c>
      <c r="C329" s="59">
        <f>PresensiIPS!B53</f>
        <v>12305</v>
      </c>
      <c r="D329" s="60" t="str">
        <f>PresensiIPS!G53</f>
        <v>Khoirul Yakin</v>
      </c>
      <c r="E329">
        <v>74.5</v>
      </c>
      <c r="F329">
        <v>75.5</v>
      </c>
      <c r="G329">
        <v>81</v>
      </c>
      <c r="H329">
        <v>74.5</v>
      </c>
      <c r="I329">
        <v>72</v>
      </c>
      <c r="J329">
        <v>77</v>
      </c>
      <c r="K329">
        <v>80</v>
      </c>
      <c r="L329">
        <v>80</v>
      </c>
      <c r="M329">
        <v>80.5</v>
      </c>
      <c r="N329">
        <v>72</v>
      </c>
      <c r="O329">
        <v>75</v>
      </c>
      <c r="P329">
        <v>70</v>
      </c>
      <c r="Q329">
        <v>74</v>
      </c>
      <c r="R329">
        <v>72</v>
      </c>
      <c r="S329">
        <v>68</v>
      </c>
      <c r="T329" s="232">
        <f t="shared" si="4"/>
        <v>75.066666666666663</v>
      </c>
    </row>
    <row r="330" spans="1:20" ht="15.95" customHeight="1" thickTop="1" thickBot="1">
      <c r="A330" s="61">
        <v>64</v>
      </c>
      <c r="B330" s="62">
        <v>48</v>
      </c>
      <c r="C330" s="59">
        <f>PresensiIPS!B54</f>
        <v>12311</v>
      </c>
      <c r="D330" s="60" t="str">
        <f>PresensiIPS!G54</f>
        <v>LENY KARMILA</v>
      </c>
      <c r="E330">
        <v>83</v>
      </c>
      <c r="F330">
        <v>76</v>
      </c>
      <c r="G330">
        <v>86</v>
      </c>
      <c r="H330">
        <v>76</v>
      </c>
      <c r="I330">
        <v>78.5</v>
      </c>
      <c r="J330">
        <v>79</v>
      </c>
      <c r="K330">
        <v>85</v>
      </c>
      <c r="L330">
        <v>77.5</v>
      </c>
      <c r="M330">
        <v>79.5</v>
      </c>
      <c r="N330">
        <v>75</v>
      </c>
      <c r="O330">
        <v>77.5</v>
      </c>
      <c r="P330">
        <v>75</v>
      </c>
      <c r="Q330">
        <v>79</v>
      </c>
      <c r="R330">
        <v>77</v>
      </c>
      <c r="S330">
        <v>77.5</v>
      </c>
      <c r="T330" s="232">
        <f t="shared" si="4"/>
        <v>78.766666666666666</v>
      </c>
    </row>
    <row r="331" spans="1:20" ht="15.95" customHeight="1" thickTop="1" thickBot="1">
      <c r="A331" s="47">
        <v>65</v>
      </c>
      <c r="B331" s="62">
        <v>49</v>
      </c>
      <c r="C331" s="59">
        <f>PresensiIPS!B55</f>
        <v>12343</v>
      </c>
      <c r="D331" s="60" t="str">
        <f>PresensiIPS!G55</f>
        <v>Merri Sri Kusmiati</v>
      </c>
      <c r="E331">
        <v>77.5</v>
      </c>
      <c r="F331">
        <v>74.5</v>
      </c>
      <c r="G331">
        <v>79.5</v>
      </c>
      <c r="H331">
        <v>76</v>
      </c>
      <c r="I331">
        <v>71</v>
      </c>
      <c r="J331">
        <v>77.5</v>
      </c>
      <c r="K331">
        <v>80</v>
      </c>
      <c r="L331">
        <v>78</v>
      </c>
      <c r="M331">
        <v>79.5</v>
      </c>
      <c r="N331">
        <v>72</v>
      </c>
      <c r="O331">
        <v>77.5</v>
      </c>
      <c r="P331">
        <v>71.5</v>
      </c>
      <c r="Q331">
        <v>75</v>
      </c>
      <c r="R331">
        <v>74.5</v>
      </c>
      <c r="S331">
        <v>76.5</v>
      </c>
      <c r="T331" s="232">
        <f t="shared" ref="T331:T394" si="5">AVERAGE(E331:S331)</f>
        <v>76.033333333333331</v>
      </c>
    </row>
    <row r="332" spans="1:20" ht="15.95" customHeight="1" thickTop="1" thickBot="1">
      <c r="A332" s="61">
        <v>66</v>
      </c>
      <c r="B332" s="62">
        <v>50</v>
      </c>
      <c r="C332" s="59">
        <f>PresensiIPS!B56</f>
        <v>12354</v>
      </c>
      <c r="D332" s="60" t="str">
        <f>PresensiIPS!G56</f>
        <v>MOH. MAULUDIN AKBAR</v>
      </c>
      <c r="E332">
        <v>77.5</v>
      </c>
      <c r="F332">
        <v>77.5</v>
      </c>
      <c r="G332">
        <v>82</v>
      </c>
      <c r="H332">
        <v>74.5</v>
      </c>
      <c r="I332">
        <v>76</v>
      </c>
      <c r="J332">
        <v>79.5</v>
      </c>
      <c r="K332">
        <v>81.5</v>
      </c>
      <c r="L332">
        <v>77.5</v>
      </c>
      <c r="M332">
        <v>79.5</v>
      </c>
      <c r="N332">
        <v>77</v>
      </c>
      <c r="O332">
        <v>82</v>
      </c>
      <c r="P332">
        <v>70</v>
      </c>
      <c r="Q332">
        <v>76.5</v>
      </c>
      <c r="R332">
        <v>73</v>
      </c>
      <c r="S332">
        <v>72.5</v>
      </c>
      <c r="T332" s="232">
        <f t="shared" si="5"/>
        <v>77.099999999999994</v>
      </c>
    </row>
    <row r="333" spans="1:20" ht="15.95" customHeight="1" thickTop="1" thickBot="1">
      <c r="A333" s="47">
        <v>67</v>
      </c>
      <c r="B333" s="62">
        <v>51</v>
      </c>
      <c r="C333" s="59">
        <f>PresensiIPS!B57</f>
        <v>12362</v>
      </c>
      <c r="D333" s="60" t="str">
        <f>PresensiIPS!G57</f>
        <v>Moh. Sulton Bonang</v>
      </c>
      <c r="E333">
        <v>77.5</v>
      </c>
      <c r="F333">
        <v>73.5</v>
      </c>
      <c r="G333">
        <v>77.5</v>
      </c>
      <c r="H333">
        <v>75</v>
      </c>
      <c r="I333">
        <v>75.5</v>
      </c>
      <c r="J333">
        <v>80.5</v>
      </c>
      <c r="K333">
        <v>80</v>
      </c>
      <c r="L333">
        <v>78</v>
      </c>
      <c r="M333">
        <v>79</v>
      </c>
      <c r="N333">
        <v>73.5</v>
      </c>
      <c r="O333">
        <v>80</v>
      </c>
      <c r="P333">
        <v>70</v>
      </c>
      <c r="Q333">
        <v>73.5</v>
      </c>
      <c r="R333">
        <v>72.5</v>
      </c>
      <c r="S333">
        <v>71.5</v>
      </c>
      <c r="T333" s="232">
        <f t="shared" si="5"/>
        <v>75.833333333333329</v>
      </c>
    </row>
    <row r="334" spans="1:20" ht="15.95" customHeight="1" thickTop="1" thickBot="1">
      <c r="A334" s="61">
        <v>68</v>
      </c>
      <c r="B334" s="62">
        <v>52</v>
      </c>
      <c r="C334" s="59">
        <f>PresensiIPS!B58</f>
        <v>12366</v>
      </c>
      <c r="D334" s="60" t="str">
        <f>PresensiIPS!G58</f>
        <v>MOHAMMAD BARIGI IQBAL</v>
      </c>
      <c r="E334">
        <v>71.5</v>
      </c>
      <c r="F334">
        <v>69</v>
      </c>
      <c r="G334">
        <v>76.5</v>
      </c>
      <c r="H334">
        <v>71.5</v>
      </c>
      <c r="I334">
        <v>70</v>
      </c>
      <c r="J334">
        <v>73</v>
      </c>
      <c r="K334">
        <v>71.5</v>
      </c>
      <c r="L334">
        <v>79.5</v>
      </c>
      <c r="M334">
        <v>76</v>
      </c>
      <c r="N334">
        <v>73</v>
      </c>
      <c r="O334">
        <v>68.5</v>
      </c>
      <c r="P334">
        <v>70</v>
      </c>
      <c r="Q334">
        <v>71</v>
      </c>
      <c r="R334">
        <v>73</v>
      </c>
      <c r="S334">
        <v>68.5</v>
      </c>
      <c r="T334" s="232">
        <f t="shared" si="5"/>
        <v>72.166666666666671</v>
      </c>
    </row>
    <row r="335" spans="1:20" ht="15.95" customHeight="1" thickTop="1" thickBot="1">
      <c r="A335" s="47">
        <v>69</v>
      </c>
      <c r="B335" s="62">
        <v>53</v>
      </c>
      <c r="C335" s="59">
        <f>PresensiIPS!B59</f>
        <v>12371</v>
      </c>
      <c r="D335" s="60" t="str">
        <f>PresensiIPS!G59</f>
        <v>MUHAMMAD ALFIN NUR CHOLIS</v>
      </c>
      <c r="E335">
        <v>82</v>
      </c>
      <c r="F335">
        <v>83.5</v>
      </c>
      <c r="G335">
        <v>86.5</v>
      </c>
      <c r="H335">
        <v>82</v>
      </c>
      <c r="I335">
        <v>84.5</v>
      </c>
      <c r="J335">
        <v>80</v>
      </c>
      <c r="K335">
        <v>87</v>
      </c>
      <c r="L335">
        <v>78</v>
      </c>
      <c r="M335">
        <v>81.5</v>
      </c>
      <c r="N335">
        <v>78.5</v>
      </c>
      <c r="O335">
        <v>86</v>
      </c>
      <c r="P335">
        <v>71.5</v>
      </c>
      <c r="Q335">
        <v>83</v>
      </c>
      <c r="R335">
        <v>79</v>
      </c>
      <c r="S335">
        <v>79.5</v>
      </c>
      <c r="T335" s="232">
        <f t="shared" si="5"/>
        <v>81.5</v>
      </c>
    </row>
    <row r="336" spans="1:20" ht="15.95" customHeight="1" thickTop="1" thickBot="1">
      <c r="A336" s="61">
        <v>70</v>
      </c>
      <c r="B336" s="62">
        <v>54</v>
      </c>
      <c r="C336" s="59">
        <f>PresensiIPS!B60</f>
        <v>12390</v>
      </c>
      <c r="D336" s="60" t="str">
        <f>PresensiIPS!G60</f>
        <v>Nadia Cinta Puri</v>
      </c>
      <c r="E336">
        <v>80</v>
      </c>
      <c r="F336">
        <v>83.5</v>
      </c>
      <c r="G336">
        <v>86.5</v>
      </c>
      <c r="H336">
        <v>83.5</v>
      </c>
      <c r="I336">
        <v>84.5</v>
      </c>
      <c r="J336">
        <v>80.5</v>
      </c>
      <c r="K336">
        <v>84</v>
      </c>
      <c r="L336">
        <v>78</v>
      </c>
      <c r="M336">
        <v>84</v>
      </c>
      <c r="N336">
        <v>75</v>
      </c>
      <c r="O336">
        <v>84.5</v>
      </c>
      <c r="P336">
        <v>80</v>
      </c>
      <c r="Q336">
        <v>83</v>
      </c>
      <c r="R336">
        <v>79</v>
      </c>
      <c r="S336">
        <v>79</v>
      </c>
      <c r="T336" s="232">
        <f t="shared" si="5"/>
        <v>81.666666666666671</v>
      </c>
    </row>
    <row r="337" spans="1:20" ht="15.95" customHeight="1" thickTop="1" thickBot="1">
      <c r="A337" s="47">
        <v>71</v>
      </c>
      <c r="B337" s="62">
        <v>55</v>
      </c>
      <c r="C337" s="59">
        <f>PresensiIPS!B61</f>
        <v>12398</v>
      </c>
      <c r="D337" s="60" t="str">
        <f>PresensiIPS!G61</f>
        <v>NAUFAL ROCHMAN</v>
      </c>
      <c r="E337">
        <v>80.5</v>
      </c>
      <c r="F337">
        <v>80</v>
      </c>
      <c r="G337">
        <v>82</v>
      </c>
      <c r="H337">
        <v>77</v>
      </c>
      <c r="I337">
        <v>73.5</v>
      </c>
      <c r="J337">
        <v>79</v>
      </c>
      <c r="K337">
        <v>84</v>
      </c>
      <c r="L337">
        <v>79</v>
      </c>
      <c r="M337">
        <v>83</v>
      </c>
      <c r="N337">
        <v>74</v>
      </c>
      <c r="O337">
        <v>82.5</v>
      </c>
      <c r="P337">
        <v>75</v>
      </c>
      <c r="Q337">
        <v>74.5</v>
      </c>
      <c r="R337">
        <v>76.5</v>
      </c>
      <c r="S337">
        <v>79.5</v>
      </c>
      <c r="T337" s="232">
        <f t="shared" si="5"/>
        <v>78.666666666666671</v>
      </c>
    </row>
    <row r="338" spans="1:20" ht="15.95" customHeight="1" thickTop="1" thickBot="1">
      <c r="A338" s="61">
        <v>72</v>
      </c>
      <c r="B338" s="62">
        <v>56</v>
      </c>
      <c r="C338" s="59">
        <f>PresensiIPS!B62</f>
        <v>12413</v>
      </c>
      <c r="D338" s="60" t="str">
        <f>PresensiIPS!G62</f>
        <v>NURHAYATI</v>
      </c>
      <c r="E338">
        <v>82</v>
      </c>
      <c r="F338">
        <v>80.5</v>
      </c>
      <c r="G338">
        <v>84</v>
      </c>
      <c r="H338">
        <v>77</v>
      </c>
      <c r="I338">
        <v>77.5</v>
      </c>
      <c r="J338">
        <v>79</v>
      </c>
      <c r="K338">
        <v>84</v>
      </c>
      <c r="L338">
        <v>77</v>
      </c>
      <c r="M338">
        <v>81.5</v>
      </c>
      <c r="N338">
        <v>80.5</v>
      </c>
      <c r="O338">
        <v>82.5</v>
      </c>
      <c r="P338">
        <v>74</v>
      </c>
      <c r="Q338">
        <v>81.5</v>
      </c>
      <c r="R338">
        <v>77.5</v>
      </c>
      <c r="S338">
        <v>78.5</v>
      </c>
      <c r="T338" s="232">
        <f t="shared" si="5"/>
        <v>79.8</v>
      </c>
    </row>
    <row r="339" spans="1:20" ht="15.95" customHeight="1" thickTop="1" thickBot="1">
      <c r="A339" s="47">
        <v>73</v>
      </c>
      <c r="B339" s="62">
        <v>57</v>
      </c>
      <c r="C339" s="59">
        <f>PresensiIPS!B63</f>
        <v>12420</v>
      </c>
      <c r="D339" s="60" t="str">
        <f>PresensiIPS!G63</f>
        <v>NURUL KAMALIA</v>
      </c>
      <c r="E339">
        <v>84</v>
      </c>
      <c r="F339">
        <v>79.5</v>
      </c>
      <c r="G339">
        <v>82</v>
      </c>
      <c r="H339">
        <v>75.5</v>
      </c>
      <c r="I339">
        <v>74</v>
      </c>
      <c r="J339">
        <v>77.5</v>
      </c>
      <c r="K339">
        <v>84</v>
      </c>
      <c r="L339">
        <v>78</v>
      </c>
      <c r="M339">
        <v>79.5</v>
      </c>
      <c r="N339">
        <v>78.5</v>
      </c>
      <c r="O339">
        <v>82</v>
      </c>
      <c r="P339">
        <v>72.5</v>
      </c>
      <c r="Q339">
        <v>75.5</v>
      </c>
      <c r="R339">
        <v>74.5</v>
      </c>
      <c r="S339">
        <v>77</v>
      </c>
      <c r="T339" s="232">
        <f t="shared" si="5"/>
        <v>78.266666666666666</v>
      </c>
    </row>
    <row r="340" spans="1:20" ht="15.95" customHeight="1" thickTop="1" thickBot="1">
      <c r="A340" s="61">
        <v>74</v>
      </c>
      <c r="B340" s="62">
        <v>58</v>
      </c>
      <c r="C340" s="59">
        <f>PresensiIPS!B64</f>
        <v>12448</v>
      </c>
      <c r="D340" s="60" t="str">
        <f>PresensiIPS!G64</f>
        <v>RANGGA ADITYA RASTRA PRADANA</v>
      </c>
      <c r="E340">
        <v>73.5</v>
      </c>
      <c r="F340">
        <v>75.5</v>
      </c>
      <c r="G340">
        <v>80.5</v>
      </c>
      <c r="H340">
        <v>76.5</v>
      </c>
      <c r="I340">
        <v>81</v>
      </c>
      <c r="J340">
        <v>79</v>
      </c>
      <c r="K340">
        <v>84</v>
      </c>
      <c r="L340">
        <v>78.5</v>
      </c>
      <c r="M340">
        <v>81</v>
      </c>
      <c r="N340">
        <v>74</v>
      </c>
      <c r="O340">
        <v>81</v>
      </c>
      <c r="P340">
        <v>70</v>
      </c>
      <c r="Q340">
        <v>77.5</v>
      </c>
      <c r="R340">
        <v>72.5</v>
      </c>
      <c r="S340">
        <v>76</v>
      </c>
      <c r="T340" s="232">
        <f t="shared" si="5"/>
        <v>77.36666666666666</v>
      </c>
    </row>
    <row r="341" spans="1:20" ht="15.95" customHeight="1" thickTop="1" thickBot="1">
      <c r="A341" s="47">
        <v>75</v>
      </c>
      <c r="B341" s="62">
        <v>59</v>
      </c>
      <c r="C341" s="59">
        <f>PresensiIPS!B65</f>
        <v>12449</v>
      </c>
      <c r="D341" s="60" t="str">
        <f>PresensiIPS!G65</f>
        <v>RANIA SALSABILA</v>
      </c>
      <c r="E341">
        <v>81.5</v>
      </c>
      <c r="F341">
        <v>84.5</v>
      </c>
      <c r="G341">
        <v>86</v>
      </c>
      <c r="H341">
        <v>82</v>
      </c>
      <c r="I341">
        <v>84.5</v>
      </c>
      <c r="J341">
        <v>82.5</v>
      </c>
      <c r="K341">
        <v>84</v>
      </c>
      <c r="L341">
        <v>77.5</v>
      </c>
      <c r="M341">
        <v>82.5</v>
      </c>
      <c r="N341">
        <v>78.5</v>
      </c>
      <c r="O341">
        <v>85.5</v>
      </c>
      <c r="P341">
        <v>80</v>
      </c>
      <c r="Q341">
        <v>84.5</v>
      </c>
      <c r="R341">
        <v>79.5</v>
      </c>
      <c r="S341">
        <v>83</v>
      </c>
      <c r="T341" s="232">
        <f t="shared" si="5"/>
        <v>82.4</v>
      </c>
    </row>
    <row r="342" spans="1:20" ht="15.95" customHeight="1" thickTop="1" thickBot="1">
      <c r="A342" s="61">
        <v>76</v>
      </c>
      <c r="B342" s="62">
        <v>60</v>
      </c>
      <c r="C342" s="59">
        <f>PresensiIPS!B66</f>
        <v>12464</v>
      </c>
      <c r="D342" s="60" t="str">
        <f>PresensiIPS!G66</f>
        <v>RIFKI ANGGANA OKTO RAMDANI</v>
      </c>
      <c r="E342">
        <v>76</v>
      </c>
      <c r="F342">
        <v>73.5</v>
      </c>
      <c r="G342">
        <v>78.5</v>
      </c>
      <c r="H342">
        <v>74</v>
      </c>
      <c r="I342">
        <v>70.5</v>
      </c>
      <c r="J342">
        <v>78</v>
      </c>
      <c r="K342">
        <v>80</v>
      </c>
      <c r="L342">
        <v>77.5</v>
      </c>
      <c r="M342">
        <v>81.5</v>
      </c>
      <c r="N342">
        <v>75</v>
      </c>
      <c r="O342">
        <v>78</v>
      </c>
      <c r="P342">
        <v>70</v>
      </c>
      <c r="Q342">
        <v>73.5</v>
      </c>
      <c r="R342">
        <v>71.5</v>
      </c>
      <c r="S342">
        <v>72.5</v>
      </c>
      <c r="T342" s="232">
        <f t="shared" si="5"/>
        <v>75.333333333333329</v>
      </c>
    </row>
    <row r="343" spans="1:20" ht="15.95" customHeight="1" thickTop="1" thickBot="1">
      <c r="A343" s="47">
        <v>77</v>
      </c>
      <c r="B343" s="62">
        <v>61</v>
      </c>
      <c r="C343" s="59">
        <f>PresensiIPS!B67</f>
        <v>12474</v>
      </c>
      <c r="D343" s="60" t="str">
        <f>PresensiIPS!G67</f>
        <v>RIZA UMAM QUR'ANI</v>
      </c>
      <c r="E343">
        <v>72</v>
      </c>
      <c r="F343">
        <v>75</v>
      </c>
      <c r="G343">
        <v>78</v>
      </c>
      <c r="H343">
        <v>75</v>
      </c>
      <c r="I343">
        <v>70.5</v>
      </c>
      <c r="J343">
        <v>75.5</v>
      </c>
      <c r="K343">
        <v>80</v>
      </c>
      <c r="L343">
        <v>77.5</v>
      </c>
      <c r="M343">
        <v>78</v>
      </c>
      <c r="N343">
        <v>71.5</v>
      </c>
      <c r="O343">
        <v>78</v>
      </c>
      <c r="P343">
        <v>74</v>
      </c>
      <c r="Q343">
        <v>73.5</v>
      </c>
      <c r="R343">
        <v>73.5</v>
      </c>
      <c r="S343">
        <v>71.5</v>
      </c>
      <c r="T343" s="232">
        <f t="shared" si="5"/>
        <v>74.900000000000006</v>
      </c>
    </row>
    <row r="344" spans="1:20" ht="15.95" customHeight="1" thickTop="1" thickBot="1">
      <c r="A344" s="61">
        <v>78</v>
      </c>
      <c r="B344" s="62">
        <v>62</v>
      </c>
      <c r="C344" s="59">
        <f>PresensiIPS!B68</f>
        <v>12490</v>
      </c>
      <c r="D344" s="60" t="str">
        <f>PresensiIPS!G68</f>
        <v>SHERLI OKTAFIA DEWI</v>
      </c>
      <c r="E344">
        <v>76.5</v>
      </c>
      <c r="F344">
        <v>77</v>
      </c>
      <c r="G344">
        <v>86</v>
      </c>
      <c r="H344">
        <v>75.5</v>
      </c>
      <c r="I344">
        <v>72</v>
      </c>
      <c r="J344">
        <v>77</v>
      </c>
      <c r="K344">
        <v>80</v>
      </c>
      <c r="L344">
        <v>77.5</v>
      </c>
      <c r="M344">
        <v>79</v>
      </c>
      <c r="N344">
        <v>79</v>
      </c>
      <c r="O344">
        <v>82</v>
      </c>
      <c r="P344">
        <v>74</v>
      </c>
      <c r="Q344">
        <v>72.5</v>
      </c>
      <c r="R344">
        <v>73</v>
      </c>
      <c r="S344">
        <v>76.5</v>
      </c>
      <c r="T344" s="232">
        <f t="shared" si="5"/>
        <v>77.166666666666671</v>
      </c>
    </row>
    <row r="345" spans="1:20" ht="15.95" customHeight="1" thickTop="1" thickBot="1">
      <c r="A345" s="47">
        <v>79</v>
      </c>
      <c r="B345" s="62">
        <v>63</v>
      </c>
      <c r="C345" s="59">
        <f>PresensiIPS!B69</f>
        <v>12500</v>
      </c>
      <c r="D345" s="60" t="str">
        <f>PresensiIPS!G69</f>
        <v>SITI RAHAYU RAMADHANI</v>
      </c>
      <c r="E345">
        <v>78.5</v>
      </c>
      <c r="F345">
        <v>76.5</v>
      </c>
      <c r="G345">
        <v>86</v>
      </c>
      <c r="H345">
        <v>77</v>
      </c>
      <c r="I345">
        <v>77</v>
      </c>
      <c r="J345">
        <v>79</v>
      </c>
      <c r="K345">
        <v>80</v>
      </c>
      <c r="L345">
        <v>78</v>
      </c>
      <c r="M345">
        <v>81</v>
      </c>
      <c r="N345">
        <v>77.5</v>
      </c>
      <c r="O345">
        <v>80</v>
      </c>
      <c r="P345">
        <v>74</v>
      </c>
      <c r="Q345">
        <v>73.5</v>
      </c>
      <c r="R345">
        <v>74</v>
      </c>
      <c r="S345">
        <v>78.5</v>
      </c>
      <c r="T345" s="232">
        <f t="shared" si="5"/>
        <v>78.033333333333331</v>
      </c>
    </row>
    <row r="346" spans="1:20" ht="15.95" customHeight="1" thickTop="1" thickBot="1">
      <c r="A346" s="61">
        <v>80</v>
      </c>
      <c r="B346" s="62">
        <v>64</v>
      </c>
      <c r="C346" s="59">
        <f>PresensiIPS!B70</f>
        <v>12515</v>
      </c>
      <c r="D346" s="60" t="str">
        <f>PresensiIPS!G70</f>
        <v>TINO RAMADANI ARIANTO</v>
      </c>
      <c r="E346">
        <v>77.5</v>
      </c>
      <c r="F346">
        <v>72.5</v>
      </c>
      <c r="G346">
        <v>76</v>
      </c>
      <c r="H346">
        <v>73.5</v>
      </c>
      <c r="I346">
        <v>71</v>
      </c>
      <c r="J346">
        <v>77.5</v>
      </c>
      <c r="K346">
        <v>79</v>
      </c>
      <c r="L346">
        <v>78</v>
      </c>
      <c r="M346">
        <v>80</v>
      </c>
      <c r="N346">
        <v>73.5</v>
      </c>
      <c r="O346">
        <v>77</v>
      </c>
      <c r="P346">
        <v>70</v>
      </c>
      <c r="Q346">
        <v>72</v>
      </c>
      <c r="R346">
        <v>72.5</v>
      </c>
      <c r="S346">
        <v>75</v>
      </c>
      <c r="T346" s="232">
        <f t="shared" si="5"/>
        <v>75</v>
      </c>
    </row>
    <row r="347" spans="1:20" ht="15.95" customHeight="1" thickTop="1" thickBot="1">
      <c r="A347" s="47">
        <v>81</v>
      </c>
      <c r="B347" s="62">
        <v>65</v>
      </c>
      <c r="C347" s="59">
        <f>PresensiIPS!B71</f>
        <v>12528</v>
      </c>
      <c r="D347" s="60" t="str">
        <f>PresensiIPS!G71</f>
        <v>VINATA AFISYAH PUTRI</v>
      </c>
      <c r="E347">
        <v>80</v>
      </c>
      <c r="F347">
        <v>74.5</v>
      </c>
      <c r="G347">
        <v>82.5</v>
      </c>
      <c r="H347">
        <v>76</v>
      </c>
      <c r="I347">
        <v>78</v>
      </c>
      <c r="J347">
        <v>78.5</v>
      </c>
      <c r="K347">
        <v>84</v>
      </c>
      <c r="L347">
        <v>77.5</v>
      </c>
      <c r="M347">
        <v>82</v>
      </c>
      <c r="N347">
        <v>76</v>
      </c>
      <c r="O347">
        <v>82</v>
      </c>
      <c r="P347">
        <v>74</v>
      </c>
      <c r="Q347">
        <v>78.5</v>
      </c>
      <c r="R347">
        <v>75</v>
      </c>
      <c r="S347">
        <v>79.5</v>
      </c>
      <c r="T347" s="232">
        <f t="shared" si="5"/>
        <v>78.533333333333331</v>
      </c>
    </row>
    <row r="348" spans="1:20" ht="15.95" customHeight="1" thickTop="1" thickBot="1">
      <c r="A348" s="61">
        <v>82</v>
      </c>
      <c r="B348" s="62">
        <v>66</v>
      </c>
      <c r="C348" s="59">
        <f>PresensiIPS!B72</f>
        <v>12531</v>
      </c>
      <c r="D348" s="60" t="str">
        <f>PresensiIPS!G72</f>
        <v>WAHYU YUDISTIRA</v>
      </c>
      <c r="E348">
        <v>73.5</v>
      </c>
      <c r="F348">
        <v>74</v>
      </c>
      <c r="G348">
        <v>80</v>
      </c>
      <c r="H348">
        <v>75.5</v>
      </c>
      <c r="I348">
        <v>70</v>
      </c>
      <c r="J348">
        <v>75</v>
      </c>
      <c r="K348">
        <v>75</v>
      </c>
      <c r="L348">
        <v>77</v>
      </c>
      <c r="M348">
        <v>75</v>
      </c>
      <c r="N348">
        <v>71.5</v>
      </c>
      <c r="O348">
        <v>69</v>
      </c>
      <c r="P348">
        <v>70</v>
      </c>
      <c r="Q348">
        <v>74</v>
      </c>
      <c r="R348">
        <v>71.5</v>
      </c>
      <c r="S348">
        <v>73.5</v>
      </c>
      <c r="T348" s="232">
        <f t="shared" si="5"/>
        <v>73.63333333333334</v>
      </c>
    </row>
    <row r="349" spans="1:20" ht="15.95" customHeight="1" thickTop="1" thickBot="1">
      <c r="A349" s="47">
        <v>83</v>
      </c>
      <c r="B349" s="62">
        <v>67</v>
      </c>
      <c r="C349" s="59">
        <f>PresensiIPS!B73</f>
        <v>12132</v>
      </c>
      <c r="D349" s="60" t="str">
        <f>PresensiIPS!G73</f>
        <v>ADILA RAHMA SALISA</v>
      </c>
      <c r="E349">
        <v>78.5</v>
      </c>
      <c r="F349">
        <v>83.5</v>
      </c>
      <c r="G349">
        <v>80</v>
      </c>
      <c r="H349">
        <v>76.5</v>
      </c>
      <c r="I349">
        <v>76.5</v>
      </c>
      <c r="J349">
        <v>78</v>
      </c>
      <c r="K349">
        <v>86</v>
      </c>
      <c r="L349">
        <v>77.5</v>
      </c>
      <c r="M349">
        <v>83</v>
      </c>
      <c r="N349">
        <v>79</v>
      </c>
      <c r="O349">
        <v>80</v>
      </c>
      <c r="P349">
        <v>80</v>
      </c>
      <c r="Q349">
        <v>77.5</v>
      </c>
      <c r="R349">
        <v>76</v>
      </c>
      <c r="S349">
        <v>84.5</v>
      </c>
      <c r="T349" s="232">
        <f t="shared" si="5"/>
        <v>79.766666666666666</v>
      </c>
    </row>
    <row r="350" spans="1:20" ht="15.95" customHeight="1" thickTop="1" thickBot="1">
      <c r="A350" s="61">
        <v>84</v>
      </c>
      <c r="B350" s="62">
        <v>68</v>
      </c>
      <c r="C350" s="59">
        <f>PresensiIPS!B74</f>
        <v>12141</v>
      </c>
      <c r="D350" s="60" t="str">
        <f>PresensiIPS!G74</f>
        <v>AHMAD ZHARIF HABIBULLAH</v>
      </c>
      <c r="E350">
        <v>79</v>
      </c>
      <c r="F350">
        <v>76.5</v>
      </c>
      <c r="G350">
        <v>80</v>
      </c>
      <c r="H350">
        <v>79</v>
      </c>
      <c r="I350">
        <v>75.5</v>
      </c>
      <c r="J350">
        <v>79</v>
      </c>
      <c r="K350">
        <v>81.5</v>
      </c>
      <c r="L350">
        <v>78.5</v>
      </c>
      <c r="M350">
        <v>84.5</v>
      </c>
      <c r="N350">
        <v>80.5</v>
      </c>
      <c r="O350">
        <v>83</v>
      </c>
      <c r="P350">
        <v>70</v>
      </c>
      <c r="Q350">
        <v>78.5</v>
      </c>
      <c r="R350">
        <v>73</v>
      </c>
      <c r="S350">
        <v>83</v>
      </c>
      <c r="T350" s="232">
        <f t="shared" si="5"/>
        <v>78.766666666666666</v>
      </c>
    </row>
    <row r="351" spans="1:20" ht="15.95" customHeight="1" thickTop="1" thickBot="1">
      <c r="A351" s="47">
        <v>85</v>
      </c>
      <c r="B351" s="62">
        <v>69</v>
      </c>
      <c r="C351" s="59">
        <f>PresensiIPS!B75</f>
        <v>12167</v>
      </c>
      <c r="D351" s="60" t="str">
        <f>PresensiIPS!G75</f>
        <v>ANANDA NOVA JUNIAR</v>
      </c>
      <c r="E351">
        <v>80</v>
      </c>
      <c r="F351">
        <v>80.5</v>
      </c>
      <c r="G351">
        <v>83.5</v>
      </c>
      <c r="H351">
        <v>75.5</v>
      </c>
      <c r="I351">
        <v>76</v>
      </c>
      <c r="J351">
        <v>80</v>
      </c>
      <c r="K351">
        <v>84</v>
      </c>
      <c r="L351">
        <v>76</v>
      </c>
      <c r="M351">
        <v>78.5</v>
      </c>
      <c r="N351">
        <v>77</v>
      </c>
      <c r="O351">
        <v>83</v>
      </c>
      <c r="P351">
        <v>70</v>
      </c>
      <c r="Q351">
        <v>82</v>
      </c>
      <c r="R351">
        <v>75</v>
      </c>
      <c r="S351">
        <v>79</v>
      </c>
      <c r="T351" s="232">
        <f t="shared" si="5"/>
        <v>78.666666666666671</v>
      </c>
    </row>
    <row r="352" spans="1:20" ht="15.95" customHeight="1" thickTop="1" thickBot="1">
      <c r="A352" s="61">
        <v>86</v>
      </c>
      <c r="B352" s="62">
        <v>70</v>
      </c>
      <c r="C352" s="59">
        <f>PresensiIPS!B76</f>
        <v>12173</v>
      </c>
      <c r="D352" s="60" t="str">
        <f>PresensiIPS!G76</f>
        <v>ANDRES FARREL ARDAN</v>
      </c>
      <c r="E352">
        <v>79.5</v>
      </c>
      <c r="F352">
        <v>80.5</v>
      </c>
      <c r="G352">
        <v>86</v>
      </c>
      <c r="H352">
        <v>76.5</v>
      </c>
      <c r="I352">
        <v>71</v>
      </c>
      <c r="J352">
        <v>82</v>
      </c>
      <c r="K352">
        <v>85</v>
      </c>
      <c r="L352">
        <v>76.5</v>
      </c>
      <c r="M352">
        <v>81</v>
      </c>
      <c r="N352">
        <v>76.5</v>
      </c>
      <c r="O352">
        <v>77</v>
      </c>
      <c r="P352">
        <v>75</v>
      </c>
      <c r="Q352">
        <v>77.5</v>
      </c>
      <c r="R352">
        <v>75.5</v>
      </c>
      <c r="S352">
        <v>83.5</v>
      </c>
      <c r="T352" s="232">
        <f t="shared" si="5"/>
        <v>78.86666666666666</v>
      </c>
    </row>
    <row r="353" spans="1:20" ht="15.95" customHeight="1" thickTop="1" thickBot="1">
      <c r="A353" s="47">
        <v>87</v>
      </c>
      <c r="B353" s="62">
        <v>71</v>
      </c>
      <c r="C353" s="59">
        <f>PresensiIPS!B77</f>
        <v>12203</v>
      </c>
      <c r="D353" s="60" t="str">
        <f>PresensiIPS!G77</f>
        <v>DEWI ROSITA</v>
      </c>
      <c r="E353">
        <v>80.5</v>
      </c>
      <c r="F353">
        <v>84.5</v>
      </c>
      <c r="G353">
        <v>86</v>
      </c>
      <c r="H353">
        <v>75.5</v>
      </c>
      <c r="I353">
        <v>82</v>
      </c>
      <c r="J353">
        <v>81.5</v>
      </c>
      <c r="K353">
        <v>80</v>
      </c>
      <c r="L353">
        <v>78</v>
      </c>
      <c r="M353">
        <v>83</v>
      </c>
      <c r="N353">
        <v>81.5</v>
      </c>
      <c r="O353">
        <v>81</v>
      </c>
      <c r="P353">
        <v>77</v>
      </c>
      <c r="Q353">
        <v>81.5</v>
      </c>
      <c r="R353">
        <v>77</v>
      </c>
      <c r="S353">
        <v>82.5</v>
      </c>
      <c r="T353" s="232">
        <f t="shared" si="5"/>
        <v>80.766666666666666</v>
      </c>
    </row>
    <row r="354" spans="1:20" ht="15.95" customHeight="1" thickTop="1" thickBot="1">
      <c r="A354" s="61">
        <v>88</v>
      </c>
      <c r="B354" s="62">
        <v>72</v>
      </c>
      <c r="C354" s="59">
        <f>PresensiIPS!B78</f>
        <v>12225</v>
      </c>
      <c r="D354" s="60" t="str">
        <f>PresensiIPS!G78</f>
        <v>ERZA NASYWA SALSABILA</v>
      </c>
      <c r="E354">
        <v>80</v>
      </c>
      <c r="F354">
        <v>77</v>
      </c>
      <c r="G354">
        <v>84.5</v>
      </c>
      <c r="H354">
        <v>77.5</v>
      </c>
      <c r="I354">
        <v>77.5</v>
      </c>
      <c r="J354">
        <v>79.5</v>
      </c>
      <c r="K354">
        <v>84</v>
      </c>
      <c r="L354">
        <v>78</v>
      </c>
      <c r="M354">
        <v>83</v>
      </c>
      <c r="N354">
        <v>77.5</v>
      </c>
      <c r="O354">
        <v>82</v>
      </c>
      <c r="P354">
        <v>75</v>
      </c>
      <c r="Q354">
        <v>82</v>
      </c>
      <c r="R354">
        <v>76.5</v>
      </c>
      <c r="S354">
        <v>82.5</v>
      </c>
      <c r="T354" s="232">
        <f t="shared" si="5"/>
        <v>79.766666666666666</v>
      </c>
    </row>
    <row r="355" spans="1:20" ht="15.95" customHeight="1" thickTop="1" thickBot="1">
      <c r="A355" s="47">
        <v>89</v>
      </c>
      <c r="B355" s="62">
        <v>73</v>
      </c>
      <c r="C355" s="59">
        <f>PresensiIPS!B79</f>
        <v>12235</v>
      </c>
      <c r="D355" s="60" t="str">
        <f>PresensiIPS!G79</f>
        <v>FARCHAN HAMDANI</v>
      </c>
      <c r="E355">
        <v>74.5</v>
      </c>
      <c r="F355">
        <v>80</v>
      </c>
      <c r="G355">
        <v>79</v>
      </c>
      <c r="H355">
        <v>77</v>
      </c>
      <c r="I355">
        <v>72.5</v>
      </c>
      <c r="J355">
        <v>81</v>
      </c>
      <c r="K355">
        <v>81.5</v>
      </c>
      <c r="L355">
        <v>77</v>
      </c>
      <c r="M355">
        <v>84</v>
      </c>
      <c r="N355">
        <v>74.5</v>
      </c>
      <c r="O355">
        <v>76.5</v>
      </c>
      <c r="P355">
        <v>74</v>
      </c>
      <c r="Q355">
        <v>77.5</v>
      </c>
      <c r="R355">
        <v>74</v>
      </c>
      <c r="S355">
        <v>82.5</v>
      </c>
      <c r="T355" s="232">
        <f t="shared" si="5"/>
        <v>77.7</v>
      </c>
    </row>
    <row r="356" spans="1:20" ht="15.95" customHeight="1" thickTop="1" thickBot="1">
      <c r="A356" s="61">
        <v>90</v>
      </c>
      <c r="B356" s="62">
        <v>74</v>
      </c>
      <c r="C356" s="59">
        <f>PresensiIPS!B80</f>
        <v>12247</v>
      </c>
      <c r="D356" s="60" t="str">
        <f>PresensiIPS!G80</f>
        <v>FIRMAN RAHMAT HIDAYAT</v>
      </c>
      <c r="E356">
        <v>75</v>
      </c>
      <c r="F356">
        <v>77</v>
      </c>
      <c r="G356">
        <v>77</v>
      </c>
      <c r="H356">
        <v>73</v>
      </c>
      <c r="I356">
        <v>70</v>
      </c>
      <c r="J356">
        <v>76</v>
      </c>
      <c r="K356">
        <v>76.5</v>
      </c>
      <c r="L356">
        <v>77.5</v>
      </c>
      <c r="M356">
        <v>76.5</v>
      </c>
      <c r="N356">
        <v>73</v>
      </c>
      <c r="O356">
        <v>71.5</v>
      </c>
      <c r="P356">
        <v>70</v>
      </c>
      <c r="Q356">
        <v>73.5</v>
      </c>
      <c r="R356">
        <v>74</v>
      </c>
      <c r="S356">
        <v>77</v>
      </c>
      <c r="T356" s="232">
        <f t="shared" si="5"/>
        <v>74.5</v>
      </c>
    </row>
    <row r="357" spans="1:20" ht="15.95" customHeight="1" thickTop="1" thickBot="1">
      <c r="A357" s="47">
        <v>91</v>
      </c>
      <c r="B357" s="62">
        <v>75</v>
      </c>
      <c r="C357" s="59">
        <f>PresensiIPS!B81</f>
        <v>12254</v>
      </c>
      <c r="D357" s="60" t="str">
        <f>PresensiIPS!G81</f>
        <v>FRIZKA KINANTI AYYUZA</v>
      </c>
      <c r="E357">
        <v>79.5</v>
      </c>
      <c r="F357">
        <v>79</v>
      </c>
      <c r="G357">
        <v>86</v>
      </c>
      <c r="H357">
        <v>75</v>
      </c>
      <c r="I357">
        <v>73.5</v>
      </c>
      <c r="J357">
        <v>78.5</v>
      </c>
      <c r="K357">
        <v>84</v>
      </c>
      <c r="L357">
        <v>78</v>
      </c>
      <c r="M357">
        <v>76.5</v>
      </c>
      <c r="N357">
        <v>79</v>
      </c>
      <c r="O357">
        <v>79.5</v>
      </c>
      <c r="P357">
        <v>75</v>
      </c>
      <c r="Q357">
        <v>77.5</v>
      </c>
      <c r="R357">
        <v>76</v>
      </c>
      <c r="S357">
        <v>84.5</v>
      </c>
      <c r="T357" s="232">
        <f t="shared" si="5"/>
        <v>78.766666666666666</v>
      </c>
    </row>
    <row r="358" spans="1:20" ht="15.95" customHeight="1" thickTop="1" thickBot="1">
      <c r="A358" s="61">
        <v>92</v>
      </c>
      <c r="B358" s="62">
        <v>76</v>
      </c>
      <c r="C358" s="59">
        <f>PresensiIPS!B82</f>
        <v>12260</v>
      </c>
      <c r="D358" s="60" t="str">
        <f>PresensiIPS!G82</f>
        <v>HALIQ ALI RAHMODI</v>
      </c>
      <c r="E358">
        <v>70</v>
      </c>
      <c r="F358">
        <v>73</v>
      </c>
      <c r="G358">
        <v>76.5</v>
      </c>
      <c r="H358">
        <v>73.5</v>
      </c>
      <c r="I358">
        <v>70</v>
      </c>
      <c r="J358">
        <v>73</v>
      </c>
      <c r="K358">
        <v>71.5</v>
      </c>
      <c r="L358">
        <v>77</v>
      </c>
      <c r="M358">
        <v>76.5</v>
      </c>
      <c r="N358">
        <v>74.5</v>
      </c>
      <c r="O358">
        <v>68</v>
      </c>
      <c r="P358">
        <v>70</v>
      </c>
      <c r="Q358">
        <v>71.5</v>
      </c>
      <c r="R358">
        <v>74</v>
      </c>
      <c r="S358">
        <v>68</v>
      </c>
      <c r="T358" s="232">
        <f t="shared" si="5"/>
        <v>72.466666666666669</v>
      </c>
    </row>
    <row r="359" spans="1:20" ht="15.95" customHeight="1" thickTop="1" thickBot="1">
      <c r="A359" s="47">
        <v>93</v>
      </c>
      <c r="B359" s="62">
        <v>77</v>
      </c>
      <c r="C359" s="59">
        <f>PresensiIPS!B83</f>
        <v>12277</v>
      </c>
      <c r="D359" s="60" t="str">
        <f>PresensiIPS!G83</f>
        <v>IKA NOVIA RAHMAWATI</v>
      </c>
      <c r="E359">
        <v>79</v>
      </c>
      <c r="F359">
        <v>78.5</v>
      </c>
      <c r="G359">
        <v>81</v>
      </c>
      <c r="H359">
        <v>76.5</v>
      </c>
      <c r="I359">
        <v>76</v>
      </c>
      <c r="J359">
        <v>79.5</v>
      </c>
      <c r="K359">
        <v>84</v>
      </c>
      <c r="L359">
        <v>76.5</v>
      </c>
      <c r="M359">
        <v>79</v>
      </c>
      <c r="N359">
        <v>75</v>
      </c>
      <c r="O359">
        <v>75.5</v>
      </c>
      <c r="P359">
        <v>77</v>
      </c>
      <c r="Q359">
        <v>79</v>
      </c>
      <c r="R359">
        <v>78</v>
      </c>
      <c r="S359">
        <v>80</v>
      </c>
      <c r="T359" s="232">
        <f t="shared" si="5"/>
        <v>78.3</v>
      </c>
    </row>
    <row r="360" spans="1:20" ht="15.95" customHeight="1" thickTop="1" thickBot="1">
      <c r="A360" s="61">
        <v>94</v>
      </c>
      <c r="B360" s="62">
        <v>78</v>
      </c>
      <c r="C360" s="59">
        <f>PresensiIPS!B84</f>
        <v>12291</v>
      </c>
      <c r="D360" s="60" t="str">
        <f>PresensiIPS!G84</f>
        <v>IVON ROSYARIDHA JATMIKE</v>
      </c>
      <c r="E360">
        <v>79.5</v>
      </c>
      <c r="F360">
        <v>82.5</v>
      </c>
      <c r="G360">
        <v>86.5</v>
      </c>
      <c r="H360">
        <v>77</v>
      </c>
      <c r="I360">
        <v>72</v>
      </c>
      <c r="J360">
        <v>85</v>
      </c>
      <c r="K360">
        <v>85</v>
      </c>
      <c r="L360">
        <v>77.5</v>
      </c>
      <c r="M360">
        <v>82.5</v>
      </c>
      <c r="N360">
        <v>78.5</v>
      </c>
      <c r="O360">
        <v>82</v>
      </c>
      <c r="P360">
        <v>76</v>
      </c>
      <c r="Q360">
        <v>78.5</v>
      </c>
      <c r="R360">
        <v>77</v>
      </c>
      <c r="S360">
        <v>86</v>
      </c>
      <c r="T360" s="232">
        <f t="shared" si="5"/>
        <v>80.36666666666666</v>
      </c>
    </row>
    <row r="361" spans="1:20" ht="15.95" customHeight="1" thickTop="1" thickBot="1">
      <c r="A361" s="47">
        <v>95</v>
      </c>
      <c r="B361" s="62">
        <v>79</v>
      </c>
      <c r="C361" s="59">
        <f>PresensiIPS!B85</f>
        <v>12301</v>
      </c>
      <c r="D361" s="60" t="str">
        <f>PresensiIPS!G85</f>
        <v>KANDIYAS</v>
      </c>
      <c r="E361">
        <v>79.5</v>
      </c>
      <c r="F361">
        <v>78</v>
      </c>
      <c r="G361">
        <v>79.5</v>
      </c>
      <c r="H361">
        <v>76</v>
      </c>
      <c r="I361">
        <v>75.5</v>
      </c>
      <c r="J361">
        <v>78.5</v>
      </c>
      <c r="K361">
        <v>89</v>
      </c>
      <c r="L361">
        <v>80.5</v>
      </c>
      <c r="M361">
        <v>76.5</v>
      </c>
      <c r="N361">
        <v>79</v>
      </c>
      <c r="O361">
        <v>81.5</v>
      </c>
      <c r="P361">
        <v>70</v>
      </c>
      <c r="Q361">
        <v>77</v>
      </c>
      <c r="R361">
        <v>76</v>
      </c>
      <c r="S361">
        <v>81</v>
      </c>
      <c r="T361" s="232">
        <f t="shared" si="5"/>
        <v>78.5</v>
      </c>
    </row>
    <row r="362" spans="1:20" ht="15.95" customHeight="1" thickTop="1" thickBot="1">
      <c r="A362" s="61">
        <v>96</v>
      </c>
      <c r="B362" s="62">
        <v>80</v>
      </c>
      <c r="C362" s="59">
        <f>PresensiIPS!B86</f>
        <v>12313</v>
      </c>
      <c r="D362" s="60" t="str">
        <f>PresensiIPS!G86</f>
        <v>Lika Adelia</v>
      </c>
      <c r="E362">
        <v>80</v>
      </c>
      <c r="F362">
        <v>78.5</v>
      </c>
      <c r="G362">
        <v>85.5</v>
      </c>
      <c r="H362">
        <v>76.5</v>
      </c>
      <c r="I362">
        <v>82</v>
      </c>
      <c r="J362">
        <v>79</v>
      </c>
      <c r="K362">
        <v>85</v>
      </c>
      <c r="L362">
        <v>77</v>
      </c>
      <c r="M362">
        <v>82</v>
      </c>
      <c r="N362">
        <v>78.5</v>
      </c>
      <c r="O362">
        <v>85.5</v>
      </c>
      <c r="P362">
        <v>75</v>
      </c>
      <c r="Q362">
        <v>78</v>
      </c>
      <c r="R362">
        <v>77.5</v>
      </c>
      <c r="S362">
        <v>81.5</v>
      </c>
      <c r="T362" s="232">
        <f t="shared" si="5"/>
        <v>80.099999999999994</v>
      </c>
    </row>
    <row r="363" spans="1:20" ht="15.95" customHeight="1" thickTop="1" thickBot="1">
      <c r="A363" s="47">
        <v>97</v>
      </c>
      <c r="B363" s="62">
        <v>81</v>
      </c>
      <c r="C363" s="59">
        <f>PresensiIPS!B87</f>
        <v>12317</v>
      </c>
      <c r="D363" s="60" t="str">
        <f>PresensiIPS!G87</f>
        <v>M. ABDULLOH</v>
      </c>
      <c r="E363">
        <v>79</v>
      </c>
      <c r="F363">
        <v>73.5</v>
      </c>
      <c r="G363">
        <v>77.5</v>
      </c>
      <c r="H363">
        <v>75</v>
      </c>
      <c r="I363">
        <v>71</v>
      </c>
      <c r="J363">
        <v>74</v>
      </c>
      <c r="K363">
        <v>84</v>
      </c>
      <c r="L363">
        <v>77</v>
      </c>
      <c r="M363">
        <v>77.5</v>
      </c>
      <c r="N363">
        <v>76</v>
      </c>
      <c r="O363">
        <v>75</v>
      </c>
      <c r="P363">
        <v>70</v>
      </c>
      <c r="Q363">
        <v>74</v>
      </c>
      <c r="R363">
        <v>73.5</v>
      </c>
      <c r="S363">
        <v>73</v>
      </c>
      <c r="T363" s="232">
        <f t="shared" si="5"/>
        <v>75.333333333333329</v>
      </c>
    </row>
    <row r="364" spans="1:20" ht="15.95" customHeight="1" thickTop="1" thickBot="1">
      <c r="A364" s="61">
        <v>98</v>
      </c>
      <c r="B364" s="62">
        <v>82</v>
      </c>
      <c r="C364" s="59">
        <f>PresensiIPS!B88</f>
        <v>12323</v>
      </c>
      <c r="D364" s="60" t="str">
        <f>PresensiIPS!G88</f>
        <v>M.RISKY ADITYA</v>
      </c>
      <c r="E364">
        <v>72</v>
      </c>
      <c r="F364">
        <v>73.5</v>
      </c>
      <c r="G364">
        <v>79</v>
      </c>
      <c r="H364">
        <v>76.5</v>
      </c>
      <c r="I364">
        <v>76</v>
      </c>
      <c r="J364">
        <v>76</v>
      </c>
      <c r="K364">
        <v>83</v>
      </c>
      <c r="L364">
        <v>78</v>
      </c>
      <c r="M364">
        <v>75.5</v>
      </c>
      <c r="N364">
        <v>73</v>
      </c>
      <c r="O364">
        <v>74</v>
      </c>
      <c r="P364">
        <v>70</v>
      </c>
      <c r="Q364">
        <v>74</v>
      </c>
      <c r="R364">
        <v>72.5</v>
      </c>
      <c r="S364">
        <v>77</v>
      </c>
      <c r="T364" s="232">
        <f t="shared" si="5"/>
        <v>75.333333333333329</v>
      </c>
    </row>
    <row r="365" spans="1:20" ht="15.95" customHeight="1" thickTop="1" thickBot="1">
      <c r="A365" s="47">
        <v>99</v>
      </c>
      <c r="B365" s="62">
        <v>83</v>
      </c>
      <c r="C365" s="59">
        <f>PresensiIPS!B89</f>
        <v>12338</v>
      </c>
      <c r="D365" s="60" t="str">
        <f>PresensiIPS!G89</f>
        <v>MAULINDA HASANAH</v>
      </c>
      <c r="E365">
        <v>78.5</v>
      </c>
      <c r="F365">
        <v>84</v>
      </c>
      <c r="G365">
        <v>86</v>
      </c>
      <c r="H365">
        <v>79.5</v>
      </c>
      <c r="I365">
        <v>73.5</v>
      </c>
      <c r="J365">
        <v>79.5</v>
      </c>
      <c r="K365">
        <v>84</v>
      </c>
      <c r="L365">
        <v>78.5</v>
      </c>
      <c r="M365">
        <v>83.5</v>
      </c>
      <c r="N365">
        <v>79</v>
      </c>
      <c r="O365">
        <v>82.5</v>
      </c>
      <c r="P365">
        <v>80</v>
      </c>
      <c r="Q365">
        <v>82.5</v>
      </c>
      <c r="R365">
        <v>78</v>
      </c>
      <c r="S365">
        <v>80.5</v>
      </c>
      <c r="T365" s="232">
        <f t="shared" si="5"/>
        <v>80.63333333333334</v>
      </c>
    </row>
    <row r="366" spans="1:20" ht="15.95" customHeight="1" thickTop="1" thickBot="1">
      <c r="A366" s="61">
        <v>100</v>
      </c>
      <c r="B366" s="62">
        <v>84</v>
      </c>
      <c r="C366" s="59">
        <f>PresensiIPS!B90</f>
        <v>12372</v>
      </c>
      <c r="D366" s="60" t="str">
        <f>PresensiIPS!G90</f>
        <v>MUHAMMAD CHAIRIL ARIFIN</v>
      </c>
      <c r="E366">
        <v>78.5</v>
      </c>
      <c r="F366">
        <v>80</v>
      </c>
      <c r="G366">
        <v>79</v>
      </c>
      <c r="H366">
        <v>80.5</v>
      </c>
      <c r="I366">
        <v>72</v>
      </c>
      <c r="J366">
        <v>77.5</v>
      </c>
      <c r="K366">
        <v>85</v>
      </c>
      <c r="L366">
        <v>77.5</v>
      </c>
      <c r="M366">
        <v>79</v>
      </c>
      <c r="N366">
        <v>76.5</v>
      </c>
      <c r="O366">
        <v>79</v>
      </c>
      <c r="P366">
        <v>70</v>
      </c>
      <c r="Q366">
        <v>76.5</v>
      </c>
      <c r="R366">
        <v>73.5</v>
      </c>
      <c r="S366">
        <v>77</v>
      </c>
      <c r="T366" s="232">
        <f t="shared" si="5"/>
        <v>77.433333333333337</v>
      </c>
    </row>
    <row r="367" spans="1:20" ht="15.95" customHeight="1" thickTop="1" thickBot="1">
      <c r="A367" s="47">
        <v>101</v>
      </c>
      <c r="B367" s="62">
        <v>85</v>
      </c>
      <c r="C367" s="59">
        <f>PresensiIPS!B91</f>
        <v>12383</v>
      </c>
      <c r="D367" s="60" t="str">
        <f>PresensiIPS!G91</f>
        <v>MUHAMMAD SUBHAN HADI</v>
      </c>
      <c r="E367">
        <v>74</v>
      </c>
      <c r="F367">
        <v>76</v>
      </c>
      <c r="G367">
        <v>78.5</v>
      </c>
      <c r="H367">
        <v>75</v>
      </c>
      <c r="I367">
        <v>70</v>
      </c>
      <c r="J367">
        <v>76</v>
      </c>
      <c r="K367">
        <v>75</v>
      </c>
      <c r="L367">
        <v>77.5</v>
      </c>
      <c r="M367">
        <v>80.5</v>
      </c>
      <c r="N367">
        <v>75</v>
      </c>
      <c r="O367">
        <v>75</v>
      </c>
      <c r="P367">
        <v>71.5</v>
      </c>
      <c r="Q367">
        <v>75</v>
      </c>
      <c r="R367">
        <v>73.5</v>
      </c>
      <c r="S367">
        <v>77</v>
      </c>
      <c r="T367" s="232">
        <f t="shared" si="5"/>
        <v>75.3</v>
      </c>
    </row>
    <row r="368" spans="1:20" ht="15.95" customHeight="1" thickTop="1" thickBot="1">
      <c r="A368" s="61">
        <v>102</v>
      </c>
      <c r="B368" s="62">
        <v>86</v>
      </c>
      <c r="C368" s="59">
        <f>PresensiIPS!B92</f>
        <v>12395</v>
      </c>
      <c r="D368" s="60" t="str">
        <f>PresensiIPS!G92</f>
        <v>NAFIAH MAHARANI</v>
      </c>
      <c r="E368">
        <v>79.5</v>
      </c>
      <c r="F368">
        <v>77</v>
      </c>
      <c r="G368">
        <v>81</v>
      </c>
      <c r="H368">
        <v>76</v>
      </c>
      <c r="I368">
        <v>71</v>
      </c>
      <c r="J368">
        <v>78</v>
      </c>
      <c r="K368">
        <v>75</v>
      </c>
      <c r="L368">
        <v>77</v>
      </c>
      <c r="M368">
        <v>79.5</v>
      </c>
      <c r="N368">
        <v>74</v>
      </c>
      <c r="O368">
        <v>75.5</v>
      </c>
      <c r="P368">
        <v>75</v>
      </c>
      <c r="Q368">
        <v>74.5</v>
      </c>
      <c r="R368">
        <v>76</v>
      </c>
      <c r="S368">
        <v>79.5</v>
      </c>
      <c r="T368" s="232">
        <f t="shared" si="5"/>
        <v>76.566666666666663</v>
      </c>
    </row>
    <row r="369" spans="1:20" ht="15.95" customHeight="1" thickTop="1" thickBot="1">
      <c r="A369" s="47">
        <v>103</v>
      </c>
      <c r="B369" s="62">
        <v>87</v>
      </c>
      <c r="C369" s="59">
        <f>PresensiIPS!B93</f>
        <v>12412</v>
      </c>
      <c r="D369" s="60" t="str">
        <f>PresensiIPS!G93</f>
        <v>NURHAYATI</v>
      </c>
      <c r="E369">
        <v>81.5</v>
      </c>
      <c r="F369">
        <v>78</v>
      </c>
      <c r="G369">
        <v>86</v>
      </c>
      <c r="H369">
        <v>76.5</v>
      </c>
      <c r="I369">
        <v>82</v>
      </c>
      <c r="J369">
        <v>78</v>
      </c>
      <c r="K369">
        <v>80</v>
      </c>
      <c r="L369">
        <v>76.5</v>
      </c>
      <c r="M369">
        <v>80.5</v>
      </c>
      <c r="N369">
        <v>80.5</v>
      </c>
      <c r="O369">
        <v>84.5</v>
      </c>
      <c r="P369">
        <v>77.5</v>
      </c>
      <c r="Q369">
        <v>82.5</v>
      </c>
      <c r="R369">
        <v>77</v>
      </c>
      <c r="S369">
        <v>77.5</v>
      </c>
      <c r="T369" s="232">
        <f t="shared" si="5"/>
        <v>79.900000000000006</v>
      </c>
    </row>
    <row r="370" spans="1:20" ht="15.95" customHeight="1" thickTop="1" thickBot="1">
      <c r="A370" s="61">
        <v>104</v>
      </c>
      <c r="B370" s="62">
        <v>88</v>
      </c>
      <c r="C370" s="59">
        <f>PresensiIPS!B94</f>
        <v>12415</v>
      </c>
      <c r="D370" s="60" t="str">
        <f>PresensiIPS!G94</f>
        <v>NURIL FAHMA WIJAYA</v>
      </c>
      <c r="E370">
        <v>74.5</v>
      </c>
      <c r="F370">
        <v>76</v>
      </c>
      <c r="G370">
        <v>80.5</v>
      </c>
      <c r="H370">
        <v>77</v>
      </c>
      <c r="I370">
        <v>72.5</v>
      </c>
      <c r="J370">
        <v>76.5</v>
      </c>
      <c r="K370">
        <v>80</v>
      </c>
      <c r="L370">
        <v>77</v>
      </c>
      <c r="M370">
        <v>80</v>
      </c>
      <c r="N370">
        <v>73</v>
      </c>
      <c r="O370">
        <v>74.5</v>
      </c>
      <c r="P370">
        <v>75</v>
      </c>
      <c r="Q370">
        <v>75.5</v>
      </c>
      <c r="R370">
        <v>76</v>
      </c>
      <c r="S370">
        <v>76</v>
      </c>
      <c r="T370" s="232">
        <f t="shared" si="5"/>
        <v>76.266666666666666</v>
      </c>
    </row>
    <row r="371" spans="1:20" ht="15.95" customHeight="1" thickTop="1" thickBot="1">
      <c r="A371" s="47">
        <v>105</v>
      </c>
      <c r="B371" s="62">
        <v>89</v>
      </c>
      <c r="C371" s="59">
        <f>PresensiIPS!B95</f>
        <v>12421</v>
      </c>
      <c r="D371" s="60" t="str">
        <f>PresensiIPS!G95</f>
        <v>NURUL MAKKIYAH</v>
      </c>
      <c r="E371">
        <v>78</v>
      </c>
      <c r="F371">
        <v>76.5</v>
      </c>
      <c r="G371">
        <v>81.5</v>
      </c>
      <c r="H371">
        <v>76</v>
      </c>
      <c r="I371">
        <v>77</v>
      </c>
      <c r="J371">
        <v>78</v>
      </c>
      <c r="K371">
        <v>85</v>
      </c>
      <c r="L371">
        <v>77</v>
      </c>
      <c r="M371">
        <v>83.5</v>
      </c>
      <c r="N371">
        <v>79</v>
      </c>
      <c r="O371">
        <v>79</v>
      </c>
      <c r="P371">
        <v>75</v>
      </c>
      <c r="Q371">
        <v>76.5</v>
      </c>
      <c r="R371">
        <v>77</v>
      </c>
      <c r="S371">
        <v>78.5</v>
      </c>
      <c r="T371" s="232">
        <f t="shared" si="5"/>
        <v>78.5</v>
      </c>
    </row>
    <row r="372" spans="1:20" ht="15.95" customHeight="1" thickTop="1" thickBot="1">
      <c r="A372" s="61">
        <v>106</v>
      </c>
      <c r="B372" s="62">
        <v>90</v>
      </c>
      <c r="C372" s="59">
        <f>PresensiIPS!B96</f>
        <v>12436</v>
      </c>
      <c r="D372" s="60" t="str">
        <f>PresensiIPS!G96</f>
        <v>R. FAHRURROZI NUR ANSORI</v>
      </c>
      <c r="E372">
        <v>74.5</v>
      </c>
      <c r="F372">
        <v>76.5</v>
      </c>
      <c r="G372">
        <v>86</v>
      </c>
      <c r="H372">
        <v>77</v>
      </c>
      <c r="I372">
        <v>71</v>
      </c>
      <c r="J372">
        <v>79.5</v>
      </c>
      <c r="K372">
        <v>80</v>
      </c>
      <c r="L372">
        <v>77</v>
      </c>
      <c r="M372">
        <v>78</v>
      </c>
      <c r="N372">
        <v>75.5</v>
      </c>
      <c r="O372">
        <v>78</v>
      </c>
      <c r="P372">
        <v>76</v>
      </c>
      <c r="Q372">
        <v>75.5</v>
      </c>
      <c r="R372">
        <v>76</v>
      </c>
      <c r="S372">
        <v>80</v>
      </c>
      <c r="T372" s="232">
        <f t="shared" si="5"/>
        <v>77.36666666666666</v>
      </c>
    </row>
    <row r="373" spans="1:20" ht="15.95" customHeight="1" thickTop="1" thickBot="1">
      <c r="A373" s="47">
        <v>107</v>
      </c>
      <c r="B373" s="62">
        <v>91</v>
      </c>
      <c r="C373" s="59">
        <f>PresensiIPS!B97</f>
        <v>12442</v>
      </c>
      <c r="D373" s="60" t="str">
        <f>PresensiIPS!G97</f>
        <v>R.A. ANGGRAINI DWI PUSPITA</v>
      </c>
      <c r="E373">
        <v>72</v>
      </c>
      <c r="F373">
        <v>68</v>
      </c>
      <c r="G373">
        <v>76.5</v>
      </c>
      <c r="H373">
        <v>74.5</v>
      </c>
      <c r="I373">
        <v>70</v>
      </c>
      <c r="J373">
        <v>76</v>
      </c>
      <c r="K373">
        <v>79</v>
      </c>
      <c r="L373">
        <v>76.5</v>
      </c>
      <c r="M373">
        <v>79.5</v>
      </c>
      <c r="N373">
        <v>76</v>
      </c>
      <c r="O373">
        <v>74.5</v>
      </c>
      <c r="P373">
        <v>70</v>
      </c>
      <c r="Q373">
        <v>75</v>
      </c>
      <c r="R373">
        <v>77</v>
      </c>
      <c r="S373">
        <v>73.5</v>
      </c>
      <c r="T373" s="232">
        <f t="shared" si="5"/>
        <v>74.533333333333331</v>
      </c>
    </row>
    <row r="374" spans="1:20" ht="15.95" customHeight="1" thickTop="1" thickBot="1">
      <c r="A374" s="61">
        <v>108</v>
      </c>
      <c r="B374" s="62">
        <v>92</v>
      </c>
      <c r="C374" s="59">
        <f>PresensiIPS!B98</f>
        <v>12002</v>
      </c>
      <c r="D374" s="60" t="str">
        <f>PresensiIPS!G98</f>
        <v>REKY FIRDAUS</v>
      </c>
      <c r="E374">
        <v>70</v>
      </c>
      <c r="F374">
        <v>77</v>
      </c>
      <c r="G374">
        <v>74</v>
      </c>
      <c r="H374">
        <v>75</v>
      </c>
      <c r="I374">
        <v>70</v>
      </c>
      <c r="J374">
        <v>76.5</v>
      </c>
      <c r="K374">
        <v>81.5</v>
      </c>
      <c r="L374">
        <v>77</v>
      </c>
      <c r="M374">
        <v>78.5</v>
      </c>
      <c r="N374">
        <v>75</v>
      </c>
      <c r="O374">
        <v>73.5</v>
      </c>
      <c r="P374">
        <v>70</v>
      </c>
      <c r="Q374">
        <v>74</v>
      </c>
      <c r="R374">
        <v>72.5</v>
      </c>
      <c r="S374">
        <v>76</v>
      </c>
      <c r="T374" s="232">
        <f t="shared" si="5"/>
        <v>74.7</v>
      </c>
    </row>
    <row r="375" spans="1:20" ht="15.95" customHeight="1" thickTop="1" thickBot="1">
      <c r="A375" s="47">
        <v>109</v>
      </c>
      <c r="B375" s="62">
        <v>93</v>
      </c>
      <c r="C375" s="59">
        <f>PresensiIPS!B99</f>
        <v>12459</v>
      </c>
      <c r="D375" s="60" t="str">
        <f>PresensiIPS!G99</f>
        <v>REZA PAHLEVI DWI KUSUMA</v>
      </c>
      <c r="E375">
        <v>78</v>
      </c>
      <c r="F375">
        <v>78</v>
      </c>
      <c r="G375">
        <v>86</v>
      </c>
      <c r="H375">
        <v>77.5</v>
      </c>
      <c r="I375">
        <v>77</v>
      </c>
      <c r="J375">
        <v>77.5</v>
      </c>
      <c r="K375">
        <v>81.5</v>
      </c>
      <c r="L375">
        <v>80</v>
      </c>
      <c r="M375">
        <v>79.5</v>
      </c>
      <c r="N375">
        <v>72.5</v>
      </c>
      <c r="O375">
        <v>78.5</v>
      </c>
      <c r="P375">
        <v>75</v>
      </c>
      <c r="Q375">
        <v>79</v>
      </c>
      <c r="R375">
        <v>74.5</v>
      </c>
      <c r="S375">
        <v>78</v>
      </c>
      <c r="T375" s="232">
        <f t="shared" si="5"/>
        <v>78.166666666666671</v>
      </c>
    </row>
    <row r="376" spans="1:20" ht="15.95" customHeight="1" thickTop="1" thickBot="1">
      <c r="B376" s="62">
        <v>94</v>
      </c>
      <c r="C376" s="59">
        <f>PresensiIPS!B100</f>
        <v>12473</v>
      </c>
      <c r="D376" s="60" t="str">
        <f>PresensiIPS!G100</f>
        <v>RIYANTO</v>
      </c>
      <c r="E376">
        <v>74.5</v>
      </c>
      <c r="F376">
        <v>76</v>
      </c>
      <c r="G376">
        <v>76</v>
      </c>
      <c r="H376">
        <v>75</v>
      </c>
      <c r="I376">
        <v>72</v>
      </c>
      <c r="J376">
        <v>76</v>
      </c>
      <c r="K376">
        <v>81.5</v>
      </c>
      <c r="L376">
        <v>78.5</v>
      </c>
      <c r="M376">
        <v>76</v>
      </c>
      <c r="N376">
        <v>75</v>
      </c>
      <c r="O376">
        <v>74</v>
      </c>
      <c r="P376">
        <v>70</v>
      </c>
      <c r="Q376">
        <v>75.5</v>
      </c>
      <c r="R376">
        <v>73.5</v>
      </c>
      <c r="S376">
        <v>75</v>
      </c>
      <c r="T376" s="232">
        <f t="shared" si="5"/>
        <v>75.233333333333334</v>
      </c>
    </row>
    <row r="377" spans="1:20" ht="15.95" customHeight="1" thickTop="1" thickBot="1">
      <c r="B377" s="62">
        <v>95</v>
      </c>
      <c r="C377" s="59">
        <f>PresensiIPS!B101</f>
        <v>12485</v>
      </c>
      <c r="D377" s="60" t="str">
        <f>PresensiIPS!G101</f>
        <v>SARI APRILIA PUTRI</v>
      </c>
      <c r="E377">
        <v>83.5</v>
      </c>
      <c r="F377">
        <v>79.5</v>
      </c>
      <c r="G377">
        <v>81</v>
      </c>
      <c r="H377">
        <v>79.5</v>
      </c>
      <c r="I377">
        <v>81</v>
      </c>
      <c r="J377">
        <v>80.5</v>
      </c>
      <c r="K377">
        <v>89</v>
      </c>
      <c r="L377">
        <v>76.5</v>
      </c>
      <c r="M377">
        <v>82</v>
      </c>
      <c r="N377">
        <v>80</v>
      </c>
      <c r="O377">
        <v>81</v>
      </c>
      <c r="P377">
        <v>79.5</v>
      </c>
      <c r="Q377">
        <v>82</v>
      </c>
      <c r="R377">
        <v>76.5</v>
      </c>
      <c r="S377">
        <v>82</v>
      </c>
      <c r="T377" s="232">
        <f t="shared" si="5"/>
        <v>80.900000000000006</v>
      </c>
    </row>
    <row r="378" spans="1:20" ht="15.95" customHeight="1" thickTop="1" thickBot="1">
      <c r="B378" s="62">
        <v>96</v>
      </c>
      <c r="C378" s="59">
        <f>PresensiIPS!B102</f>
        <v>12493</v>
      </c>
      <c r="D378" s="60" t="str">
        <f>PresensiIPS!G102</f>
        <v>SITI AMELIA MAHDIN</v>
      </c>
      <c r="E378">
        <v>82</v>
      </c>
      <c r="F378">
        <v>77</v>
      </c>
      <c r="G378">
        <v>80.5</v>
      </c>
      <c r="H378">
        <v>76.5</v>
      </c>
      <c r="I378">
        <v>76</v>
      </c>
      <c r="J378">
        <v>80</v>
      </c>
      <c r="K378">
        <v>81.5</v>
      </c>
      <c r="L378">
        <v>78</v>
      </c>
      <c r="M378">
        <v>82.5</v>
      </c>
      <c r="N378">
        <v>75.5</v>
      </c>
      <c r="O378">
        <v>83.5</v>
      </c>
      <c r="P378">
        <v>75</v>
      </c>
      <c r="Q378">
        <v>79.5</v>
      </c>
      <c r="R378">
        <v>77.5</v>
      </c>
      <c r="S378">
        <v>79</v>
      </c>
      <c r="T378" s="232">
        <f t="shared" si="5"/>
        <v>78.933333333333337</v>
      </c>
    </row>
    <row r="379" spans="1:20" ht="15.95" customHeight="1" thickTop="1" thickBot="1">
      <c r="B379" s="62">
        <v>97</v>
      </c>
      <c r="C379" s="59">
        <f>PresensiIPS!B103</f>
        <v>12503</v>
      </c>
      <c r="D379" s="60" t="str">
        <f>PresensiIPS!G103</f>
        <v>SONIA ERYANTI IKA PUTRI SHOLIHIN</v>
      </c>
      <c r="E379">
        <v>82.5</v>
      </c>
      <c r="F379">
        <v>84</v>
      </c>
      <c r="G379">
        <v>81.5</v>
      </c>
      <c r="H379">
        <v>77.5</v>
      </c>
      <c r="I379">
        <v>77.5</v>
      </c>
      <c r="J379">
        <v>86.5</v>
      </c>
      <c r="K379">
        <v>85</v>
      </c>
      <c r="L379">
        <v>78</v>
      </c>
      <c r="M379">
        <v>81.5</v>
      </c>
      <c r="N379">
        <v>80.5</v>
      </c>
      <c r="O379">
        <v>84</v>
      </c>
      <c r="P379">
        <v>77</v>
      </c>
      <c r="Q379">
        <v>75</v>
      </c>
      <c r="R379">
        <v>76</v>
      </c>
      <c r="S379">
        <v>86</v>
      </c>
      <c r="T379" s="232">
        <f t="shared" si="5"/>
        <v>80.833333333333329</v>
      </c>
    </row>
    <row r="380" spans="1:20" ht="15.95" customHeight="1" thickTop="1" thickBot="1">
      <c r="B380" s="62">
        <v>98</v>
      </c>
      <c r="C380" s="59">
        <f>PresensiIPS!B104</f>
        <v>12507</v>
      </c>
      <c r="D380" s="60" t="str">
        <f>PresensiIPS!G104</f>
        <v>SUMAR</v>
      </c>
      <c r="E380">
        <v>70</v>
      </c>
      <c r="F380">
        <v>74</v>
      </c>
      <c r="G380">
        <v>76</v>
      </c>
      <c r="H380">
        <v>75</v>
      </c>
      <c r="I380">
        <v>70</v>
      </c>
      <c r="J380">
        <v>74.5</v>
      </c>
      <c r="K380">
        <v>74</v>
      </c>
      <c r="L380">
        <v>77</v>
      </c>
      <c r="M380">
        <v>79</v>
      </c>
      <c r="N380">
        <v>71.5</v>
      </c>
      <c r="O380">
        <v>73</v>
      </c>
      <c r="P380">
        <v>70</v>
      </c>
      <c r="Q380">
        <v>70.5</v>
      </c>
      <c r="R380">
        <v>74</v>
      </c>
      <c r="S380">
        <v>75.5</v>
      </c>
      <c r="T380" s="232">
        <f t="shared" si="5"/>
        <v>73.599999999999994</v>
      </c>
    </row>
    <row r="381" spans="1:20" ht="15.95" customHeight="1" thickTop="1" thickBot="1">
      <c r="B381" s="62">
        <v>99</v>
      </c>
      <c r="C381" s="59">
        <f>PresensiIPS!B105</f>
        <v>12508</v>
      </c>
      <c r="D381" s="60" t="str">
        <f>PresensiIPS!G105</f>
        <v>SYAFINA DWI ANGGRAINI</v>
      </c>
      <c r="E381">
        <v>75.5</v>
      </c>
      <c r="F381">
        <v>79</v>
      </c>
      <c r="G381">
        <v>80.5</v>
      </c>
      <c r="H381">
        <v>77</v>
      </c>
      <c r="I381">
        <v>71</v>
      </c>
      <c r="J381">
        <v>78</v>
      </c>
      <c r="K381">
        <v>81.5</v>
      </c>
      <c r="L381">
        <v>77</v>
      </c>
      <c r="M381">
        <v>82.5</v>
      </c>
      <c r="N381">
        <v>73.5</v>
      </c>
      <c r="O381">
        <v>77</v>
      </c>
      <c r="P381">
        <v>75</v>
      </c>
      <c r="Q381">
        <v>75.5</v>
      </c>
      <c r="R381">
        <v>75.5</v>
      </c>
      <c r="S381">
        <v>77</v>
      </c>
      <c r="T381" s="232">
        <f t="shared" si="5"/>
        <v>77.033333333333331</v>
      </c>
    </row>
    <row r="382" spans="1:20" ht="15.95" customHeight="1" thickTop="1" thickBot="1">
      <c r="B382" s="62">
        <v>100</v>
      </c>
      <c r="C382" s="59">
        <f>PresensiIPS!B106</f>
        <v>12130</v>
      </c>
      <c r="D382" s="60" t="str">
        <f>PresensiIPS!G106</f>
        <v>ACHMAD MAULANA ABIM SYAHPUTRA</v>
      </c>
      <c r="E382">
        <v>72</v>
      </c>
      <c r="F382">
        <v>74</v>
      </c>
      <c r="G382">
        <v>78.5</v>
      </c>
      <c r="H382">
        <v>77</v>
      </c>
      <c r="I382">
        <v>71</v>
      </c>
      <c r="J382">
        <v>75.5</v>
      </c>
      <c r="K382">
        <v>80</v>
      </c>
      <c r="L382">
        <v>79</v>
      </c>
      <c r="M382">
        <v>81</v>
      </c>
      <c r="N382">
        <v>76.5</v>
      </c>
      <c r="O382">
        <v>74.5</v>
      </c>
      <c r="P382">
        <v>70</v>
      </c>
      <c r="Q382">
        <v>70.5</v>
      </c>
      <c r="R382">
        <v>75</v>
      </c>
      <c r="S382">
        <v>75.5</v>
      </c>
      <c r="T382" s="232">
        <f t="shared" si="5"/>
        <v>75.333333333333329</v>
      </c>
    </row>
    <row r="383" spans="1:20" ht="15.95" customHeight="1" thickTop="1" thickBot="1">
      <c r="B383" s="62">
        <v>101</v>
      </c>
      <c r="C383" s="59">
        <f>PresensiIPS!B107</f>
        <v>12151</v>
      </c>
      <c r="D383" s="60" t="str">
        <f>PresensiIPS!G107</f>
        <v>ALEK JULIYANTO</v>
      </c>
      <c r="E383">
        <v>72.5</v>
      </c>
      <c r="F383">
        <v>74</v>
      </c>
      <c r="G383">
        <v>77.5</v>
      </c>
      <c r="H383">
        <v>75.5</v>
      </c>
      <c r="I383">
        <v>72.5</v>
      </c>
      <c r="J383">
        <v>76</v>
      </c>
      <c r="K383">
        <v>84</v>
      </c>
      <c r="L383">
        <v>77</v>
      </c>
      <c r="M383">
        <v>82.5</v>
      </c>
      <c r="N383">
        <v>73.5</v>
      </c>
      <c r="O383">
        <v>74.5</v>
      </c>
      <c r="P383">
        <v>70</v>
      </c>
      <c r="Q383">
        <v>72.5</v>
      </c>
      <c r="R383">
        <v>72.5</v>
      </c>
      <c r="S383">
        <v>79.5</v>
      </c>
      <c r="T383" s="232">
        <f t="shared" si="5"/>
        <v>75.599999999999994</v>
      </c>
    </row>
    <row r="384" spans="1:20" ht="15.95" customHeight="1" thickTop="1" thickBot="1">
      <c r="B384" s="62">
        <v>102</v>
      </c>
      <c r="C384" s="59">
        <f>PresensiIPS!B108</f>
        <v>12170</v>
      </c>
      <c r="D384" s="60" t="str">
        <f>PresensiIPS!G108</f>
        <v>ANDINI CRISTINA SANTOSO</v>
      </c>
      <c r="E384">
        <v>72</v>
      </c>
      <c r="F384">
        <v>76</v>
      </c>
      <c r="G384">
        <v>86</v>
      </c>
      <c r="H384">
        <v>76</v>
      </c>
      <c r="I384">
        <v>70</v>
      </c>
      <c r="J384">
        <v>78</v>
      </c>
      <c r="K384">
        <v>84</v>
      </c>
      <c r="L384">
        <v>77</v>
      </c>
      <c r="M384">
        <v>84.5</v>
      </c>
      <c r="N384">
        <v>75.5</v>
      </c>
      <c r="O384">
        <v>78.5</v>
      </c>
      <c r="P384">
        <v>79.5</v>
      </c>
      <c r="Q384">
        <v>74</v>
      </c>
      <c r="R384">
        <v>76.5</v>
      </c>
      <c r="S384">
        <v>80</v>
      </c>
      <c r="T384" s="232">
        <f t="shared" si="5"/>
        <v>77.833333333333329</v>
      </c>
    </row>
    <row r="385" spans="2:20" ht="15.95" customHeight="1" thickTop="1" thickBot="1">
      <c r="B385" s="62">
        <v>103</v>
      </c>
      <c r="C385" s="59">
        <f>PresensiIPS!B109</f>
        <v>12179</v>
      </c>
      <c r="D385" s="60" t="str">
        <f>PresensiIPS!G109</f>
        <v>Antoni Ahmad Nufal</v>
      </c>
      <c r="E385">
        <v>74.5</v>
      </c>
      <c r="F385">
        <v>81</v>
      </c>
      <c r="G385">
        <v>78</v>
      </c>
      <c r="H385">
        <v>82</v>
      </c>
      <c r="I385">
        <v>78.5</v>
      </c>
      <c r="J385">
        <v>80.5</v>
      </c>
      <c r="K385">
        <v>80</v>
      </c>
      <c r="L385">
        <v>77.5</v>
      </c>
      <c r="M385">
        <v>84.5</v>
      </c>
      <c r="N385">
        <v>73.5</v>
      </c>
      <c r="O385">
        <v>82.5</v>
      </c>
      <c r="P385">
        <v>74</v>
      </c>
      <c r="Q385">
        <v>76.5</v>
      </c>
      <c r="R385">
        <v>74</v>
      </c>
      <c r="S385">
        <v>88</v>
      </c>
      <c r="T385" s="232">
        <f t="shared" si="5"/>
        <v>79</v>
      </c>
    </row>
    <row r="386" spans="2:20" ht="15.95" customHeight="1" thickTop="1" thickBot="1">
      <c r="B386" s="62">
        <v>104</v>
      </c>
      <c r="C386" s="59">
        <f>PresensiIPS!B110</f>
        <v>12199</v>
      </c>
      <c r="D386" s="60" t="str">
        <f>PresensiIPS!G110</f>
        <v>DANI SYSNANDA CAHYA PUTRA</v>
      </c>
      <c r="E386">
        <v>73.5</v>
      </c>
      <c r="F386">
        <v>80</v>
      </c>
      <c r="G386">
        <v>79</v>
      </c>
      <c r="H386">
        <v>82</v>
      </c>
      <c r="I386">
        <v>80.5</v>
      </c>
      <c r="J386">
        <v>81.5</v>
      </c>
      <c r="K386">
        <v>89</v>
      </c>
      <c r="L386">
        <v>77</v>
      </c>
      <c r="M386">
        <v>84.5</v>
      </c>
      <c r="N386">
        <v>79</v>
      </c>
      <c r="O386">
        <v>83</v>
      </c>
      <c r="P386">
        <v>71.5</v>
      </c>
      <c r="Q386">
        <v>79</v>
      </c>
      <c r="R386">
        <v>77</v>
      </c>
      <c r="S386">
        <v>86</v>
      </c>
      <c r="T386" s="232">
        <f t="shared" si="5"/>
        <v>80.166666666666671</v>
      </c>
    </row>
    <row r="387" spans="2:20" ht="15.95" customHeight="1" thickTop="1" thickBot="1">
      <c r="B387" s="62">
        <v>105</v>
      </c>
      <c r="C387" s="59">
        <f>PresensiIPS!B111</f>
        <v>12231</v>
      </c>
      <c r="D387" s="60" t="str">
        <f>PresensiIPS!G111</f>
        <v>FAMELIA SHOFRIA</v>
      </c>
      <c r="E387">
        <v>74.5</v>
      </c>
      <c r="F387">
        <v>78.5</v>
      </c>
      <c r="G387">
        <v>80.5</v>
      </c>
      <c r="H387">
        <v>76</v>
      </c>
      <c r="I387">
        <v>71.5</v>
      </c>
      <c r="J387">
        <v>77</v>
      </c>
      <c r="K387">
        <v>80</v>
      </c>
      <c r="L387">
        <v>76</v>
      </c>
      <c r="M387">
        <v>82.5</v>
      </c>
      <c r="N387">
        <v>78.5</v>
      </c>
      <c r="O387">
        <v>80.5</v>
      </c>
      <c r="P387">
        <v>74</v>
      </c>
      <c r="Q387">
        <v>77.5</v>
      </c>
      <c r="R387">
        <v>76.5</v>
      </c>
      <c r="S387">
        <v>76.5</v>
      </c>
      <c r="T387" s="232">
        <f t="shared" si="5"/>
        <v>77.333333333333329</v>
      </c>
    </row>
    <row r="388" spans="2:20" ht="15.95" customHeight="1" thickTop="1" thickBot="1">
      <c r="B388" s="62">
        <v>106</v>
      </c>
      <c r="C388" s="59">
        <f>PresensiIPS!B112</f>
        <v>12237</v>
      </c>
      <c r="D388" s="60" t="str">
        <f>PresensiIPS!G112</f>
        <v>FARIS MAULANA</v>
      </c>
      <c r="E388">
        <v>76</v>
      </c>
      <c r="F388">
        <v>82.5</v>
      </c>
      <c r="G388">
        <v>85</v>
      </c>
      <c r="H388">
        <v>75</v>
      </c>
      <c r="I388">
        <v>78</v>
      </c>
      <c r="J388">
        <v>78</v>
      </c>
      <c r="K388">
        <v>80</v>
      </c>
      <c r="L388">
        <v>78</v>
      </c>
      <c r="M388">
        <v>81</v>
      </c>
      <c r="N388">
        <v>76</v>
      </c>
      <c r="O388">
        <v>83</v>
      </c>
      <c r="P388">
        <v>73.5</v>
      </c>
      <c r="Q388">
        <v>76</v>
      </c>
      <c r="R388">
        <v>76</v>
      </c>
      <c r="S388">
        <v>85</v>
      </c>
      <c r="T388" s="232">
        <f t="shared" si="5"/>
        <v>78.86666666666666</v>
      </c>
    </row>
    <row r="389" spans="2:20" ht="15.95" customHeight="1" thickTop="1" thickBot="1">
      <c r="B389" s="62">
        <v>107</v>
      </c>
      <c r="C389" s="59">
        <f>PresensiIPS!B113</f>
        <v>12249</v>
      </c>
      <c r="D389" s="60" t="str">
        <f>PresensiIPS!G113</f>
        <v>FITRI DESI ISNAIN</v>
      </c>
      <c r="E389">
        <v>76.5</v>
      </c>
      <c r="F389">
        <v>84.5</v>
      </c>
      <c r="G389">
        <v>86</v>
      </c>
      <c r="H389">
        <v>77.5</v>
      </c>
      <c r="I389">
        <v>82.5</v>
      </c>
      <c r="J389">
        <v>80</v>
      </c>
      <c r="K389">
        <v>80</v>
      </c>
      <c r="L389">
        <v>77.5</v>
      </c>
      <c r="M389">
        <v>85</v>
      </c>
      <c r="N389">
        <v>79.5</v>
      </c>
      <c r="O389">
        <v>86</v>
      </c>
      <c r="P389">
        <v>75</v>
      </c>
      <c r="Q389">
        <v>82.5</v>
      </c>
      <c r="R389">
        <v>79</v>
      </c>
      <c r="S389">
        <v>86</v>
      </c>
      <c r="T389" s="232">
        <f t="shared" si="5"/>
        <v>81.166666666666671</v>
      </c>
    </row>
    <row r="390" spans="2:20" ht="15.95" customHeight="1" thickTop="1" thickBot="1">
      <c r="B390" s="62">
        <v>108</v>
      </c>
      <c r="C390" s="59">
        <f>PresensiIPS!B114</f>
        <v>12268</v>
      </c>
      <c r="D390" s="60" t="str">
        <f>PresensiIPS!G114</f>
        <v>HENDY NURIAN EFFENDI</v>
      </c>
      <c r="E390">
        <v>72</v>
      </c>
      <c r="F390">
        <v>75.5</v>
      </c>
      <c r="G390">
        <v>77.5</v>
      </c>
      <c r="H390">
        <v>75</v>
      </c>
      <c r="I390">
        <v>71</v>
      </c>
      <c r="J390">
        <v>78</v>
      </c>
      <c r="K390">
        <v>80</v>
      </c>
      <c r="L390">
        <v>76.5</v>
      </c>
      <c r="M390">
        <v>81</v>
      </c>
      <c r="N390">
        <v>72.5</v>
      </c>
      <c r="O390">
        <v>74</v>
      </c>
      <c r="P390">
        <v>70</v>
      </c>
      <c r="Q390">
        <v>71.5</v>
      </c>
      <c r="R390">
        <v>75.5</v>
      </c>
      <c r="S390">
        <v>80</v>
      </c>
      <c r="T390" s="232">
        <f t="shared" si="5"/>
        <v>75.333333333333329</v>
      </c>
    </row>
    <row r="391" spans="2:20" ht="15.95" customHeight="1" thickTop="1" thickBot="1">
      <c r="B391" s="62">
        <v>109</v>
      </c>
      <c r="C391" s="59">
        <f>PresensiIPS!B115</f>
        <v>12285</v>
      </c>
      <c r="D391" s="60" t="str">
        <f>PresensiIPS!G115</f>
        <v>Iqbal Amrullah</v>
      </c>
      <c r="E391">
        <v>72.5</v>
      </c>
      <c r="F391">
        <v>73.5</v>
      </c>
      <c r="G391">
        <v>77.5</v>
      </c>
      <c r="H391">
        <v>73.5</v>
      </c>
      <c r="I391">
        <v>72.5</v>
      </c>
      <c r="J391">
        <v>77.5</v>
      </c>
      <c r="K391">
        <v>80</v>
      </c>
      <c r="L391">
        <v>77</v>
      </c>
      <c r="M391">
        <v>82</v>
      </c>
      <c r="N391">
        <v>71.5</v>
      </c>
      <c r="O391">
        <v>74.5</v>
      </c>
      <c r="P391">
        <v>70</v>
      </c>
      <c r="Q391">
        <v>71.5</v>
      </c>
      <c r="R391">
        <v>75</v>
      </c>
      <c r="S391">
        <v>76.5</v>
      </c>
      <c r="T391" s="232">
        <f t="shared" si="5"/>
        <v>75</v>
      </c>
    </row>
    <row r="392" spans="2:20" ht="15.95" customHeight="1" thickTop="1" thickBot="1">
      <c r="B392" s="62">
        <v>110</v>
      </c>
      <c r="C392" s="59">
        <f>PresensiIPS!B116</f>
        <v>12296</v>
      </c>
      <c r="D392" s="60" t="str">
        <f>PresensiIPS!G116</f>
        <v>JUM'ANI FAROHAH</v>
      </c>
      <c r="E392">
        <v>81.5</v>
      </c>
      <c r="F392">
        <v>79.5</v>
      </c>
      <c r="G392">
        <v>81.5</v>
      </c>
      <c r="H392">
        <v>77</v>
      </c>
      <c r="I392">
        <v>71</v>
      </c>
      <c r="J392">
        <v>79.5</v>
      </c>
      <c r="K392">
        <v>80</v>
      </c>
      <c r="L392">
        <v>78</v>
      </c>
      <c r="M392">
        <v>81.5</v>
      </c>
      <c r="N392">
        <v>74</v>
      </c>
      <c r="O392">
        <v>78.5</v>
      </c>
      <c r="P392">
        <v>71.5</v>
      </c>
      <c r="Q392">
        <v>77.5</v>
      </c>
      <c r="R392">
        <v>76</v>
      </c>
      <c r="S392">
        <v>81</v>
      </c>
      <c r="T392" s="232">
        <f t="shared" si="5"/>
        <v>77.86666666666666</v>
      </c>
    </row>
    <row r="393" spans="2:20" ht="15.95" customHeight="1" thickTop="1" thickBot="1">
      <c r="B393" s="62">
        <v>111</v>
      </c>
      <c r="C393" s="59">
        <f>PresensiIPS!B117</f>
        <v>12320</v>
      </c>
      <c r="D393" s="60" t="str">
        <f>PresensiIPS!G117</f>
        <v>M. INDRA GUNAWAN</v>
      </c>
      <c r="E393">
        <v>75.5</v>
      </c>
      <c r="F393">
        <v>75</v>
      </c>
      <c r="G393">
        <v>77</v>
      </c>
      <c r="H393">
        <v>78.5</v>
      </c>
      <c r="I393">
        <v>71</v>
      </c>
      <c r="J393">
        <v>76.5</v>
      </c>
      <c r="K393">
        <v>85</v>
      </c>
      <c r="L393">
        <v>77</v>
      </c>
      <c r="M393">
        <v>81.5</v>
      </c>
      <c r="N393">
        <v>77</v>
      </c>
      <c r="O393">
        <v>77</v>
      </c>
      <c r="P393">
        <v>70</v>
      </c>
      <c r="Q393">
        <v>73.5</v>
      </c>
      <c r="R393">
        <v>77.5</v>
      </c>
      <c r="S393">
        <v>72.5</v>
      </c>
      <c r="T393" s="232">
        <f t="shared" si="5"/>
        <v>76.3</v>
      </c>
    </row>
    <row r="394" spans="2:20" ht="15.95" customHeight="1" thickTop="1" thickBot="1">
      <c r="B394" s="62">
        <v>112</v>
      </c>
      <c r="C394" s="59">
        <f>PresensiIPS!B118</f>
        <v>12324</v>
      </c>
      <c r="D394" s="60" t="str">
        <f>PresensiIPS!G118</f>
        <v>M. YUNIAR ABDIANTAMA</v>
      </c>
      <c r="E394">
        <v>73</v>
      </c>
      <c r="F394">
        <v>76</v>
      </c>
      <c r="G394">
        <v>78.5</v>
      </c>
      <c r="H394">
        <v>77.5</v>
      </c>
      <c r="I394">
        <v>71</v>
      </c>
      <c r="J394">
        <v>78.5</v>
      </c>
      <c r="K394">
        <v>80</v>
      </c>
      <c r="L394">
        <v>79</v>
      </c>
      <c r="M394">
        <v>81.5</v>
      </c>
      <c r="N394">
        <v>74</v>
      </c>
      <c r="O394">
        <v>81</v>
      </c>
      <c r="P394">
        <v>70</v>
      </c>
      <c r="Q394">
        <v>74</v>
      </c>
      <c r="R394">
        <v>77</v>
      </c>
      <c r="S394">
        <v>77.5</v>
      </c>
      <c r="T394" s="232">
        <f t="shared" si="5"/>
        <v>76.566666666666663</v>
      </c>
    </row>
    <row r="395" spans="2:20" ht="15.95" customHeight="1" thickTop="1" thickBot="1">
      <c r="B395" s="62">
        <v>113</v>
      </c>
      <c r="C395" s="59">
        <f>PresensiIPS!B119</f>
        <v>12332</v>
      </c>
      <c r="D395" s="60" t="str">
        <f>PresensiIPS!G119</f>
        <v>MAULANA RIZKY ANDHIRA</v>
      </c>
      <c r="E395">
        <v>73</v>
      </c>
      <c r="F395">
        <v>76</v>
      </c>
      <c r="G395">
        <v>85.5</v>
      </c>
      <c r="H395">
        <v>76.5</v>
      </c>
      <c r="I395">
        <v>71</v>
      </c>
      <c r="J395">
        <v>74.5</v>
      </c>
      <c r="K395">
        <v>76.5</v>
      </c>
      <c r="L395">
        <v>78</v>
      </c>
      <c r="M395">
        <v>81.5</v>
      </c>
      <c r="N395">
        <v>74</v>
      </c>
      <c r="O395">
        <v>73.5</v>
      </c>
      <c r="P395">
        <v>70</v>
      </c>
      <c r="Q395">
        <v>72</v>
      </c>
      <c r="R395">
        <v>75.5</v>
      </c>
      <c r="S395">
        <v>73.5</v>
      </c>
      <c r="T395" s="232">
        <f t="shared" ref="T395:T415" si="6">AVERAGE(E395:S395)</f>
        <v>75.400000000000006</v>
      </c>
    </row>
    <row r="396" spans="2:20" ht="15.95" customHeight="1" thickTop="1" thickBot="1">
      <c r="B396" s="62">
        <v>114</v>
      </c>
      <c r="C396" s="59">
        <f>PresensiIPS!B120</f>
        <v>12335</v>
      </c>
      <c r="D396" s="60" t="str">
        <f>PresensiIPS!G120</f>
        <v>MAULIDYA APRILIANY</v>
      </c>
      <c r="E396">
        <v>73</v>
      </c>
      <c r="F396">
        <v>76</v>
      </c>
      <c r="G396">
        <v>80.5</v>
      </c>
      <c r="H396">
        <v>75.5</v>
      </c>
      <c r="I396">
        <v>70</v>
      </c>
      <c r="J396">
        <v>78</v>
      </c>
      <c r="K396">
        <v>81.5</v>
      </c>
      <c r="L396">
        <v>77.5</v>
      </c>
      <c r="M396">
        <v>83</v>
      </c>
      <c r="N396">
        <v>80</v>
      </c>
      <c r="O396">
        <v>80</v>
      </c>
      <c r="P396">
        <v>74</v>
      </c>
      <c r="Q396">
        <v>74.5</v>
      </c>
      <c r="R396">
        <v>76.5</v>
      </c>
      <c r="S396">
        <v>82.5</v>
      </c>
      <c r="T396" s="232">
        <f t="shared" si="6"/>
        <v>77.5</v>
      </c>
    </row>
    <row r="397" spans="2:20" ht="15.95" customHeight="1" thickTop="1" thickBot="1">
      <c r="B397" s="62">
        <v>115</v>
      </c>
      <c r="C397" s="59">
        <f>PresensiIPS!B121</f>
        <v>12340</v>
      </c>
      <c r="D397" s="60" t="str">
        <f>PresensiIPS!G121</f>
        <v>MAULYDA DWY ANGRAYNY SUHERMAN</v>
      </c>
      <c r="E397">
        <v>72</v>
      </c>
      <c r="F397">
        <v>75.5</v>
      </c>
      <c r="G397">
        <v>81</v>
      </c>
      <c r="H397">
        <v>77</v>
      </c>
      <c r="I397">
        <v>71</v>
      </c>
      <c r="J397">
        <v>78.5</v>
      </c>
      <c r="K397">
        <v>79</v>
      </c>
      <c r="L397">
        <v>77.5</v>
      </c>
      <c r="M397">
        <v>81</v>
      </c>
      <c r="N397">
        <v>74</v>
      </c>
      <c r="O397">
        <v>73.5</v>
      </c>
      <c r="P397">
        <v>75</v>
      </c>
      <c r="Q397">
        <v>74.5</v>
      </c>
      <c r="R397">
        <v>77</v>
      </c>
      <c r="S397">
        <v>77</v>
      </c>
      <c r="T397" s="232">
        <f t="shared" si="6"/>
        <v>76.233333333333334</v>
      </c>
    </row>
    <row r="398" spans="2:20" ht="15.95" customHeight="1" thickTop="1" thickBot="1">
      <c r="B398" s="62">
        <v>116</v>
      </c>
      <c r="C398" s="59">
        <f>PresensiIPS!B122</f>
        <v>12358</v>
      </c>
      <c r="D398" s="60" t="str">
        <f>PresensiIPS!G122</f>
        <v>MOH. PANJI MAGHRIBA</v>
      </c>
      <c r="E398">
        <v>83</v>
      </c>
      <c r="F398">
        <v>82.5</v>
      </c>
      <c r="G398">
        <v>86</v>
      </c>
      <c r="H398">
        <v>82</v>
      </c>
      <c r="I398">
        <v>84.5</v>
      </c>
      <c r="J398">
        <v>83.5</v>
      </c>
      <c r="K398">
        <v>89</v>
      </c>
      <c r="L398">
        <v>78.5</v>
      </c>
      <c r="M398">
        <v>82.5</v>
      </c>
      <c r="N398">
        <v>78.5</v>
      </c>
      <c r="O398">
        <v>86.5</v>
      </c>
      <c r="P398">
        <v>78</v>
      </c>
      <c r="Q398">
        <v>82</v>
      </c>
      <c r="R398">
        <v>79</v>
      </c>
      <c r="S398">
        <v>86.5</v>
      </c>
      <c r="T398" s="232">
        <f t="shared" si="6"/>
        <v>82.8</v>
      </c>
    </row>
    <row r="399" spans="2:20" ht="15.95" customHeight="1" thickTop="1" thickBot="1">
      <c r="B399" s="62">
        <v>117</v>
      </c>
      <c r="C399" s="59">
        <f>PresensiIPS!B123</f>
        <v>12368</v>
      </c>
      <c r="D399" s="60" t="str">
        <f>PresensiIPS!G123</f>
        <v>MOHAMMAD ILHAM</v>
      </c>
      <c r="E399">
        <v>71</v>
      </c>
      <c r="F399">
        <v>74</v>
      </c>
      <c r="G399">
        <v>77</v>
      </c>
      <c r="H399">
        <v>74</v>
      </c>
      <c r="I399">
        <v>69</v>
      </c>
      <c r="J399">
        <v>76</v>
      </c>
      <c r="K399">
        <v>80</v>
      </c>
      <c r="L399">
        <v>78.5</v>
      </c>
      <c r="M399">
        <v>81</v>
      </c>
      <c r="N399">
        <v>71.5</v>
      </c>
      <c r="O399">
        <v>69.5</v>
      </c>
      <c r="P399">
        <v>71.5</v>
      </c>
      <c r="Q399">
        <v>71</v>
      </c>
      <c r="R399">
        <v>76</v>
      </c>
      <c r="S399">
        <v>70.5</v>
      </c>
      <c r="T399" s="232">
        <f t="shared" si="6"/>
        <v>74.033333333333331</v>
      </c>
    </row>
    <row r="400" spans="2:20" ht="15.95" customHeight="1" thickTop="1" thickBot="1">
      <c r="B400" s="62">
        <v>118</v>
      </c>
      <c r="C400" s="59">
        <f>PresensiIPS!B124</f>
        <v>12377</v>
      </c>
      <c r="D400" s="60" t="str">
        <f>PresensiIPS!G124</f>
        <v>MUHAMMAD KANDIAS</v>
      </c>
      <c r="E400">
        <v>71.5</v>
      </c>
      <c r="F400">
        <v>74</v>
      </c>
      <c r="G400">
        <v>78.5</v>
      </c>
      <c r="H400">
        <v>75</v>
      </c>
      <c r="I400">
        <v>71</v>
      </c>
      <c r="J400">
        <v>78</v>
      </c>
      <c r="K400">
        <v>81.5</v>
      </c>
      <c r="L400">
        <v>78.5</v>
      </c>
      <c r="M400">
        <v>82</v>
      </c>
      <c r="N400">
        <v>73.5</v>
      </c>
      <c r="O400">
        <v>79</v>
      </c>
      <c r="P400">
        <v>70</v>
      </c>
      <c r="Q400">
        <v>70.5</v>
      </c>
      <c r="R400">
        <v>74</v>
      </c>
      <c r="S400">
        <v>75</v>
      </c>
      <c r="T400" s="232">
        <f t="shared" si="6"/>
        <v>75.466666666666669</v>
      </c>
    </row>
    <row r="401" spans="2:20" ht="15.95" customHeight="1" thickTop="1" thickBot="1">
      <c r="B401" s="62">
        <v>119</v>
      </c>
      <c r="C401" s="59">
        <f>PresensiIPS!B125</f>
        <v>12384</v>
      </c>
      <c r="D401" s="60" t="str">
        <f>PresensiIPS!G125</f>
        <v>MUHAMMAD YUNUS FIRDAUS</v>
      </c>
      <c r="E401">
        <v>78.5</v>
      </c>
      <c r="F401">
        <v>80</v>
      </c>
      <c r="G401">
        <v>86</v>
      </c>
      <c r="H401">
        <v>81.5</v>
      </c>
      <c r="I401">
        <v>82</v>
      </c>
      <c r="J401">
        <v>86.5</v>
      </c>
      <c r="K401">
        <v>83</v>
      </c>
      <c r="L401">
        <v>78</v>
      </c>
      <c r="M401">
        <v>82.5</v>
      </c>
      <c r="N401">
        <v>79</v>
      </c>
      <c r="O401">
        <v>84.5</v>
      </c>
      <c r="P401">
        <v>70</v>
      </c>
      <c r="Q401">
        <v>77.5</v>
      </c>
      <c r="R401">
        <v>76.5</v>
      </c>
      <c r="S401">
        <v>86.5</v>
      </c>
      <c r="T401" s="232">
        <f t="shared" si="6"/>
        <v>80.8</v>
      </c>
    </row>
    <row r="402" spans="2:20" ht="15.95" customHeight="1" thickTop="1" thickBot="1">
      <c r="B402" s="62">
        <v>120</v>
      </c>
      <c r="C402" s="59">
        <f>PresensiIPS!B126</f>
        <v>12385</v>
      </c>
      <c r="D402" s="60" t="str">
        <f>PresensiIPS!G126</f>
        <v>MUSEYRIYE TUDDINIH</v>
      </c>
      <c r="E402">
        <v>77</v>
      </c>
      <c r="F402">
        <v>75</v>
      </c>
      <c r="G402">
        <v>79</v>
      </c>
      <c r="H402">
        <v>78</v>
      </c>
      <c r="I402">
        <v>71.5</v>
      </c>
      <c r="J402">
        <v>76.5</v>
      </c>
      <c r="K402">
        <v>78</v>
      </c>
      <c r="L402">
        <v>77</v>
      </c>
      <c r="M402">
        <v>81.5</v>
      </c>
      <c r="N402">
        <v>76</v>
      </c>
      <c r="O402">
        <v>75</v>
      </c>
      <c r="P402">
        <v>71.5</v>
      </c>
      <c r="Q402">
        <v>74</v>
      </c>
      <c r="R402">
        <v>75</v>
      </c>
      <c r="S402">
        <v>78.5</v>
      </c>
      <c r="T402" s="232">
        <f t="shared" si="6"/>
        <v>76.233333333333334</v>
      </c>
    </row>
    <row r="403" spans="2:20" ht="15.95" customHeight="1" thickTop="1" thickBot="1">
      <c r="B403" s="62">
        <v>121</v>
      </c>
      <c r="C403" s="59">
        <f>PresensiIPS!B127</f>
        <v>12402</v>
      </c>
      <c r="D403" s="60" t="str">
        <f>PresensiIPS!G127</f>
        <v>NOVANGGA TRI WICAKSONO SAPUTRA</v>
      </c>
      <c r="E403">
        <v>72</v>
      </c>
      <c r="F403">
        <v>73.5</v>
      </c>
      <c r="G403">
        <v>77</v>
      </c>
      <c r="H403">
        <v>73</v>
      </c>
      <c r="I403">
        <v>70</v>
      </c>
      <c r="J403">
        <v>75</v>
      </c>
      <c r="K403">
        <v>80</v>
      </c>
      <c r="L403">
        <v>78</v>
      </c>
      <c r="M403">
        <v>82</v>
      </c>
      <c r="N403">
        <v>71.5</v>
      </c>
      <c r="O403">
        <v>71.5</v>
      </c>
      <c r="P403">
        <v>70</v>
      </c>
      <c r="Q403">
        <v>71.5</v>
      </c>
      <c r="R403">
        <v>74.5</v>
      </c>
      <c r="S403">
        <v>71</v>
      </c>
      <c r="T403" s="232">
        <f t="shared" si="6"/>
        <v>74.033333333333331</v>
      </c>
    </row>
    <row r="404" spans="2:20" ht="15.95" customHeight="1" thickTop="1" thickBot="1">
      <c r="B404" s="62">
        <v>122</v>
      </c>
      <c r="C404" s="59">
        <f>PresensiIPS!B128</f>
        <v>12418</v>
      </c>
      <c r="D404" s="60" t="str">
        <f>PresensiIPS!G128</f>
        <v>NURUL FIRDAUS</v>
      </c>
      <c r="E404">
        <v>73.5</v>
      </c>
      <c r="F404">
        <v>76</v>
      </c>
      <c r="G404">
        <v>80</v>
      </c>
      <c r="H404">
        <v>75</v>
      </c>
      <c r="I404">
        <v>71</v>
      </c>
      <c r="J404">
        <v>78.5</v>
      </c>
      <c r="K404">
        <v>81</v>
      </c>
      <c r="L404">
        <v>77.5</v>
      </c>
      <c r="M404">
        <v>82</v>
      </c>
      <c r="N404">
        <v>73</v>
      </c>
      <c r="O404">
        <v>79</v>
      </c>
      <c r="P404">
        <v>74</v>
      </c>
      <c r="Q404">
        <v>73</v>
      </c>
      <c r="R404">
        <v>76.5</v>
      </c>
      <c r="S404">
        <v>74.5</v>
      </c>
      <c r="T404" s="232">
        <f t="shared" si="6"/>
        <v>76.3</v>
      </c>
    </row>
    <row r="405" spans="2:20" ht="15.95" customHeight="1" thickTop="1" thickBot="1">
      <c r="B405" s="62">
        <v>123</v>
      </c>
      <c r="C405" s="59">
        <f>PresensiIPS!B129</f>
        <v>12425</v>
      </c>
      <c r="D405" s="60" t="str">
        <f>PresensiIPS!G129</f>
        <v>PRAMUDITA KURNIASANI</v>
      </c>
      <c r="E405">
        <v>78</v>
      </c>
      <c r="F405">
        <v>79</v>
      </c>
      <c r="G405">
        <v>86</v>
      </c>
      <c r="H405">
        <v>76.5</v>
      </c>
      <c r="I405">
        <v>81.5</v>
      </c>
      <c r="J405">
        <v>82</v>
      </c>
      <c r="K405">
        <v>81</v>
      </c>
      <c r="L405">
        <v>77.5</v>
      </c>
      <c r="M405">
        <v>84</v>
      </c>
      <c r="N405">
        <v>78.5</v>
      </c>
      <c r="O405">
        <v>81</v>
      </c>
      <c r="P405">
        <v>75</v>
      </c>
      <c r="Q405">
        <v>78.5</v>
      </c>
      <c r="R405">
        <v>75.5</v>
      </c>
      <c r="S405">
        <v>82.5</v>
      </c>
      <c r="T405" s="232">
        <f t="shared" si="6"/>
        <v>79.766666666666666</v>
      </c>
    </row>
    <row r="406" spans="2:20" ht="15.95" customHeight="1" thickTop="1" thickBot="1">
      <c r="B406" s="62">
        <v>124</v>
      </c>
      <c r="C406" s="59">
        <f>PresensiIPS!B130</f>
        <v>12443</v>
      </c>
      <c r="D406" s="60" t="str">
        <f>PresensiIPS!G130</f>
        <v>R.A. HADIA ALIMA SYAHIRA</v>
      </c>
      <c r="E406">
        <v>77</v>
      </c>
      <c r="F406">
        <v>77.5</v>
      </c>
      <c r="G406">
        <v>85</v>
      </c>
      <c r="H406">
        <v>76</v>
      </c>
      <c r="I406">
        <v>74.5</v>
      </c>
      <c r="J406">
        <v>77.5</v>
      </c>
      <c r="K406">
        <v>79</v>
      </c>
      <c r="L406">
        <v>77.5</v>
      </c>
      <c r="M406">
        <v>82</v>
      </c>
      <c r="N406">
        <v>71.5</v>
      </c>
      <c r="O406">
        <v>79</v>
      </c>
      <c r="P406">
        <v>75</v>
      </c>
      <c r="Q406">
        <v>71</v>
      </c>
      <c r="R406">
        <v>76.5</v>
      </c>
      <c r="S406">
        <v>76.5</v>
      </c>
      <c r="T406" s="232">
        <f t="shared" si="6"/>
        <v>77.033333333333331</v>
      </c>
    </row>
    <row r="407" spans="2:20" ht="15.95" customHeight="1" thickTop="1" thickBot="1">
      <c r="B407" s="62">
        <v>125</v>
      </c>
      <c r="C407" s="59">
        <f>PresensiIPS!B131</f>
        <v>12460</v>
      </c>
      <c r="D407" s="60" t="str">
        <f>PresensiIPS!G131</f>
        <v>RIAN FIRMANSYAH</v>
      </c>
      <c r="E407">
        <v>75.5</v>
      </c>
      <c r="F407">
        <v>74</v>
      </c>
      <c r="G407">
        <v>78</v>
      </c>
      <c r="H407">
        <v>75</v>
      </c>
      <c r="I407">
        <v>76</v>
      </c>
      <c r="J407">
        <v>77.5</v>
      </c>
      <c r="K407">
        <v>80</v>
      </c>
      <c r="L407">
        <v>78</v>
      </c>
      <c r="M407">
        <v>83.5</v>
      </c>
      <c r="N407">
        <v>80</v>
      </c>
      <c r="O407">
        <v>78</v>
      </c>
      <c r="P407">
        <v>70</v>
      </c>
      <c r="Q407">
        <v>70.5</v>
      </c>
      <c r="R407">
        <v>75</v>
      </c>
      <c r="S407">
        <v>80.5</v>
      </c>
      <c r="T407" s="232">
        <f t="shared" si="6"/>
        <v>76.766666666666666</v>
      </c>
    </row>
    <row r="408" spans="2:20" ht="15.95" customHeight="1" thickTop="1" thickBot="1">
      <c r="B408" s="62">
        <v>126</v>
      </c>
      <c r="C408" s="59">
        <f>PresensiIPS!B132</f>
        <v>12469</v>
      </c>
      <c r="D408" s="60" t="str">
        <f>PresensiIPS!G132</f>
        <v>RINA AGUSTINA</v>
      </c>
      <c r="E408">
        <v>78</v>
      </c>
      <c r="F408">
        <v>79</v>
      </c>
      <c r="G408">
        <v>83.5</v>
      </c>
      <c r="H408">
        <v>75.5</v>
      </c>
      <c r="I408">
        <v>73</v>
      </c>
      <c r="J408">
        <v>80.5</v>
      </c>
      <c r="K408">
        <v>84</v>
      </c>
      <c r="L408">
        <v>78</v>
      </c>
      <c r="M408">
        <v>81</v>
      </c>
      <c r="N408">
        <v>73.5</v>
      </c>
      <c r="O408">
        <v>80.5</v>
      </c>
      <c r="P408">
        <v>80</v>
      </c>
      <c r="Q408">
        <v>75.5</v>
      </c>
      <c r="R408">
        <v>79</v>
      </c>
      <c r="S408">
        <v>85.5</v>
      </c>
      <c r="T408" s="232">
        <f t="shared" si="6"/>
        <v>79.099999999999994</v>
      </c>
    </row>
    <row r="409" spans="2:20" ht="15.95" customHeight="1" thickTop="1" thickBot="1">
      <c r="B409" s="62">
        <v>127</v>
      </c>
      <c r="C409" s="59">
        <f>PresensiIPS!B133</f>
        <v>12478</v>
      </c>
      <c r="D409" s="60" t="str">
        <f>PresensiIPS!G133</f>
        <v>RIZKY FIRMANSYAH ADI PUTRA</v>
      </c>
      <c r="E409">
        <v>73.5</v>
      </c>
      <c r="F409">
        <v>68</v>
      </c>
      <c r="G409">
        <v>77.5</v>
      </c>
      <c r="H409">
        <v>75</v>
      </c>
      <c r="I409">
        <v>69.5</v>
      </c>
      <c r="J409">
        <v>75.5</v>
      </c>
      <c r="K409">
        <v>79</v>
      </c>
      <c r="L409">
        <v>77.5</v>
      </c>
      <c r="M409">
        <v>82</v>
      </c>
      <c r="N409">
        <v>74</v>
      </c>
      <c r="O409">
        <v>72.5</v>
      </c>
      <c r="P409">
        <v>70</v>
      </c>
      <c r="Q409">
        <v>70</v>
      </c>
      <c r="R409">
        <v>73</v>
      </c>
      <c r="S409">
        <v>70</v>
      </c>
      <c r="T409" s="232">
        <f t="shared" si="6"/>
        <v>73.8</v>
      </c>
    </row>
    <row r="410" spans="2:20" ht="15.95" customHeight="1" thickTop="1" thickBot="1">
      <c r="B410" s="62">
        <v>128</v>
      </c>
      <c r="C410" s="59">
        <f>PresensiIPS!B134</f>
        <v>12499</v>
      </c>
      <c r="D410" s="60" t="str">
        <f>PresensiIPS!G134</f>
        <v>SITI NURFAIZAH</v>
      </c>
      <c r="E410">
        <v>75</v>
      </c>
      <c r="F410">
        <v>73.5</v>
      </c>
      <c r="G410">
        <v>81</v>
      </c>
      <c r="H410">
        <v>77</v>
      </c>
      <c r="I410">
        <v>71</v>
      </c>
      <c r="J410">
        <v>78.5</v>
      </c>
      <c r="K410">
        <v>81.5</v>
      </c>
      <c r="L410">
        <v>77.5</v>
      </c>
      <c r="M410">
        <v>83.5</v>
      </c>
      <c r="N410">
        <v>74</v>
      </c>
      <c r="O410">
        <v>70.5</v>
      </c>
      <c r="P410">
        <v>75</v>
      </c>
      <c r="Q410">
        <v>75.5</v>
      </c>
      <c r="R410">
        <v>76.5</v>
      </c>
      <c r="S410">
        <v>76</v>
      </c>
      <c r="T410" s="232">
        <f t="shared" si="6"/>
        <v>76.400000000000006</v>
      </c>
    </row>
    <row r="411" spans="2:20" ht="15.95" customHeight="1" thickTop="1" thickBot="1">
      <c r="B411" s="62">
        <v>129</v>
      </c>
      <c r="C411" s="59">
        <f>PresensiIPS!B135</f>
        <v>12505</v>
      </c>
      <c r="D411" s="60" t="str">
        <f>PresensiIPS!G135</f>
        <v>SRI WAHYU NINGSIH</v>
      </c>
      <c r="E411">
        <v>74</v>
      </c>
      <c r="F411">
        <v>75</v>
      </c>
      <c r="G411">
        <v>81</v>
      </c>
      <c r="H411">
        <v>76</v>
      </c>
      <c r="I411">
        <v>71</v>
      </c>
      <c r="J411">
        <v>78.5</v>
      </c>
      <c r="K411">
        <v>80</v>
      </c>
      <c r="L411">
        <v>77.5</v>
      </c>
      <c r="M411">
        <v>83.5</v>
      </c>
      <c r="N411">
        <v>78</v>
      </c>
      <c r="O411">
        <v>75.5</v>
      </c>
      <c r="P411">
        <v>74</v>
      </c>
      <c r="Q411">
        <v>74</v>
      </c>
      <c r="R411">
        <v>75.5</v>
      </c>
      <c r="S411">
        <v>76</v>
      </c>
      <c r="T411" s="232">
        <f t="shared" si="6"/>
        <v>76.63333333333334</v>
      </c>
    </row>
    <row r="412" spans="2:20" ht="15.95" customHeight="1" thickTop="1" thickBot="1">
      <c r="B412" s="62">
        <v>130</v>
      </c>
      <c r="C412" s="59">
        <f>PresensiIPS!B136</f>
        <v>12509</v>
      </c>
      <c r="D412" s="60" t="str">
        <f>PresensiIPS!G136</f>
        <v>SYAUQIE HABIBILLAH</v>
      </c>
      <c r="E412">
        <v>72</v>
      </c>
      <c r="F412">
        <v>74</v>
      </c>
      <c r="G412">
        <v>77</v>
      </c>
      <c r="H412">
        <v>75</v>
      </c>
      <c r="I412">
        <v>73</v>
      </c>
      <c r="J412">
        <v>75.5</v>
      </c>
      <c r="K412">
        <v>79</v>
      </c>
      <c r="L412">
        <v>79.5</v>
      </c>
      <c r="M412">
        <v>83</v>
      </c>
      <c r="N412">
        <v>73</v>
      </c>
      <c r="O412">
        <v>77.5</v>
      </c>
      <c r="P412">
        <v>70</v>
      </c>
      <c r="Q412">
        <v>70.5</v>
      </c>
      <c r="R412">
        <v>74.5</v>
      </c>
      <c r="S412">
        <v>72</v>
      </c>
      <c r="T412" s="232">
        <f t="shared" si="6"/>
        <v>75.033333333333331</v>
      </c>
    </row>
    <row r="413" spans="2:20" ht="15.95" customHeight="1" thickTop="1" thickBot="1">
      <c r="B413" s="62">
        <v>131</v>
      </c>
      <c r="C413" s="59">
        <f>PresensiIPS!B137</f>
        <v>12517</v>
      </c>
      <c r="D413" s="60" t="str">
        <f>PresensiIPS!G137</f>
        <v>TRI WAHYU LESTARI</v>
      </c>
      <c r="E413">
        <v>72</v>
      </c>
      <c r="F413">
        <v>80</v>
      </c>
      <c r="G413">
        <v>81.5</v>
      </c>
      <c r="H413">
        <v>75</v>
      </c>
      <c r="I413">
        <v>73.5</v>
      </c>
      <c r="J413">
        <v>77</v>
      </c>
      <c r="K413">
        <v>80</v>
      </c>
      <c r="L413">
        <v>77.5</v>
      </c>
      <c r="M413">
        <v>82</v>
      </c>
      <c r="N413">
        <v>76.5</v>
      </c>
      <c r="O413">
        <v>76</v>
      </c>
      <c r="P413">
        <v>75</v>
      </c>
      <c r="Q413">
        <v>74</v>
      </c>
      <c r="R413">
        <v>76</v>
      </c>
      <c r="S413">
        <v>75</v>
      </c>
      <c r="T413" s="232">
        <f t="shared" si="6"/>
        <v>76.733333333333334</v>
      </c>
    </row>
    <row r="414" spans="2:20" ht="15.95" customHeight="1" thickTop="1" thickBot="1">
      <c r="B414" s="62">
        <v>132</v>
      </c>
      <c r="C414" s="59">
        <f>PresensiIPS!B138</f>
        <v>12522</v>
      </c>
      <c r="D414" s="60" t="str">
        <f>PresensiIPS!G138</f>
        <v>UMAR FAHMI AKBAR</v>
      </c>
      <c r="E414">
        <v>74</v>
      </c>
      <c r="F414">
        <v>72.5</v>
      </c>
      <c r="G414">
        <v>77</v>
      </c>
      <c r="H414">
        <v>71.5</v>
      </c>
      <c r="I414">
        <v>69.5</v>
      </c>
      <c r="J414">
        <v>76.5</v>
      </c>
      <c r="K414">
        <v>80</v>
      </c>
      <c r="L414">
        <v>77.5</v>
      </c>
      <c r="M414">
        <v>82</v>
      </c>
      <c r="N414">
        <v>73</v>
      </c>
      <c r="O414">
        <v>69</v>
      </c>
      <c r="P414">
        <v>70</v>
      </c>
      <c r="Q414">
        <v>72</v>
      </c>
      <c r="R414">
        <v>74.5</v>
      </c>
      <c r="S414">
        <v>70.5</v>
      </c>
      <c r="T414" s="232">
        <f t="shared" si="6"/>
        <v>73.966666666666669</v>
      </c>
    </row>
    <row r="415" spans="2:20" ht="15.95" customHeight="1" thickTop="1" thickBot="1">
      <c r="B415" s="62">
        <v>133</v>
      </c>
      <c r="C415" s="59">
        <f>PresensiIPS!B139</f>
        <v>12534</v>
      </c>
      <c r="D415" s="60" t="str">
        <f>PresensiIPS!G139</f>
        <v>WILDA AL ALUF</v>
      </c>
      <c r="E415">
        <v>81.5</v>
      </c>
      <c r="F415">
        <v>75</v>
      </c>
      <c r="G415">
        <v>83.5</v>
      </c>
      <c r="H415">
        <v>75.5</v>
      </c>
      <c r="I415">
        <v>81</v>
      </c>
      <c r="J415">
        <v>79.5</v>
      </c>
      <c r="K415">
        <v>81.5</v>
      </c>
      <c r="L415">
        <v>78</v>
      </c>
      <c r="M415">
        <v>84</v>
      </c>
      <c r="N415">
        <v>79.5</v>
      </c>
      <c r="O415">
        <v>83</v>
      </c>
      <c r="P415">
        <v>72.5</v>
      </c>
      <c r="Q415">
        <v>80</v>
      </c>
      <c r="R415">
        <v>75.5</v>
      </c>
      <c r="S415">
        <v>84.5</v>
      </c>
      <c r="T415" s="232">
        <f t="shared" si="6"/>
        <v>79.63333333333334</v>
      </c>
    </row>
    <row r="416" spans="2:20" ht="15.95" customHeight="1" thickTop="1" thickBot="1">
      <c r="B416" s="62"/>
      <c r="C416" s="59"/>
      <c r="D416" s="60"/>
      <c r="T416" s="232"/>
    </row>
    <row r="417" spans="2:20" ht="15.95" customHeight="1" thickTop="1" thickBot="1">
      <c r="B417" s="62"/>
      <c r="C417" s="59"/>
      <c r="D417" s="60"/>
      <c r="T417" s="232"/>
    </row>
    <row r="418" spans="2:20" ht="15.95" customHeight="1" thickTop="1" thickBot="1">
      <c r="B418" s="62"/>
      <c r="C418" s="59"/>
      <c r="D418" s="60"/>
      <c r="T418" s="232"/>
    </row>
    <row r="419" spans="2:20" ht="15.95" customHeight="1" thickTop="1">
      <c r="B419" s="62"/>
      <c r="C419" s="59"/>
      <c r="D419" s="60"/>
      <c r="T419" s="232"/>
    </row>
  </sheetData>
  <mergeCells count="10">
    <mergeCell ref="B1:T1"/>
    <mergeCell ref="B2:T2"/>
    <mergeCell ref="B4:B6"/>
    <mergeCell ref="C4:C6"/>
    <mergeCell ref="D4:D6"/>
    <mergeCell ref="E5:J5"/>
    <mergeCell ref="K5:N5"/>
    <mergeCell ref="O5:S5"/>
    <mergeCell ref="T5:T6"/>
    <mergeCell ref="E4:T4"/>
  </mergeCells>
  <phoneticPr fontId="0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19"/>
  <sheetViews>
    <sheetView topLeftCell="A4" zoomScale="85" zoomScaleNormal="85" workbookViewId="0">
      <pane xSplit="4" ySplit="4" topLeftCell="E407" activePane="bottomRight" state="frozen"/>
      <selection activeCell="A4" sqref="A4"/>
      <selection pane="topRight" activeCell="E4" sqref="E4"/>
      <selection pane="bottomLeft" activeCell="A8" sqref="A8"/>
      <selection pane="bottomRight" activeCell="A416" sqref="A416:XFD419"/>
    </sheetView>
  </sheetViews>
  <sheetFormatPr defaultRowHeight="15.95" customHeight="1"/>
  <cols>
    <col min="1" max="1" width="3.85546875" style="61" customWidth="1"/>
    <col min="2" max="2" width="5.28515625" customWidth="1"/>
    <col min="3" max="3" width="7" customWidth="1"/>
    <col min="4" max="4" width="30.42578125" customWidth="1"/>
    <col min="5" max="20" width="6.7109375" customWidth="1"/>
  </cols>
  <sheetData>
    <row r="1" spans="1:22" s="48" customFormat="1" ht="15.95" customHeight="1">
      <c r="A1" s="47"/>
      <c r="B1" s="322" t="s">
        <v>106</v>
      </c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</row>
    <row r="2" spans="1:22" s="48" customFormat="1" ht="15.95" customHeight="1">
      <c r="A2" s="47"/>
      <c r="B2" s="322" t="s">
        <v>0</v>
      </c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</row>
    <row r="3" spans="1:22" s="48" customFormat="1" ht="15.95" customHeight="1">
      <c r="A3" s="47"/>
      <c r="D3" s="49" t="s">
        <v>93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</row>
    <row r="4" spans="1:22" s="48" customFormat="1" ht="15.95" customHeight="1">
      <c r="A4" s="47"/>
      <c r="B4" s="323" t="s">
        <v>18</v>
      </c>
      <c r="C4" s="323" t="s">
        <v>94</v>
      </c>
      <c r="D4" s="326" t="s">
        <v>6</v>
      </c>
      <c r="E4" s="329" t="s">
        <v>95</v>
      </c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1"/>
    </row>
    <row r="5" spans="1:22" s="48" customFormat="1" ht="15.95" customHeight="1">
      <c r="A5" s="47"/>
      <c r="B5" s="324"/>
      <c r="C5" s="324"/>
      <c r="D5" s="327"/>
      <c r="E5" s="329" t="s">
        <v>97</v>
      </c>
      <c r="F5" s="330"/>
      <c r="G5" s="330"/>
      <c r="H5" s="330"/>
      <c r="I5" s="330"/>
      <c r="J5" s="331"/>
      <c r="K5" s="329" t="s">
        <v>100</v>
      </c>
      <c r="L5" s="330"/>
      <c r="M5" s="330"/>
      <c r="N5" s="331"/>
      <c r="O5" s="329" t="s">
        <v>104</v>
      </c>
      <c r="P5" s="330"/>
      <c r="Q5" s="330"/>
      <c r="R5" s="330"/>
      <c r="S5" s="331"/>
      <c r="T5" s="332" t="s">
        <v>105</v>
      </c>
    </row>
    <row r="6" spans="1:22" s="48" customFormat="1" ht="80.099999999999994" customHeight="1" thickBot="1">
      <c r="A6" s="47"/>
      <c r="B6" s="325"/>
      <c r="C6" s="325"/>
      <c r="D6" s="328"/>
      <c r="E6" s="51" t="s">
        <v>98</v>
      </c>
      <c r="F6" s="73" t="s">
        <v>99</v>
      </c>
      <c r="G6" s="74" t="s">
        <v>19</v>
      </c>
      <c r="H6" s="74" t="s">
        <v>5</v>
      </c>
      <c r="I6" s="74" t="s">
        <v>38</v>
      </c>
      <c r="J6" s="74" t="s">
        <v>20</v>
      </c>
      <c r="K6" s="52" t="s">
        <v>14</v>
      </c>
      <c r="L6" s="52" t="s">
        <v>101</v>
      </c>
      <c r="M6" s="52" t="s">
        <v>102</v>
      </c>
      <c r="N6" s="52" t="s">
        <v>103</v>
      </c>
      <c r="O6" s="52" t="s">
        <v>5</v>
      </c>
      <c r="P6" s="52" t="s">
        <v>9</v>
      </c>
      <c r="Q6" s="52" t="s">
        <v>7</v>
      </c>
      <c r="R6" s="52" t="s">
        <v>8</v>
      </c>
      <c r="S6" s="76" t="s">
        <v>113</v>
      </c>
      <c r="T6" s="333"/>
      <c r="V6" s="53"/>
    </row>
    <row r="7" spans="1:22" s="58" customFormat="1" ht="15.95" customHeight="1" thickTop="1" thickBot="1">
      <c r="A7" s="54"/>
      <c r="B7" s="55">
        <v>1</v>
      </c>
      <c r="C7" s="55">
        <v>2</v>
      </c>
      <c r="D7" s="56">
        <v>3</v>
      </c>
      <c r="E7" s="57">
        <v>4</v>
      </c>
      <c r="F7" s="5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56">
        <v>12</v>
      </c>
      <c r="N7" s="56">
        <v>13</v>
      </c>
      <c r="O7" s="56">
        <v>14</v>
      </c>
      <c r="P7" s="56">
        <v>15</v>
      </c>
      <c r="Q7" s="56">
        <v>16</v>
      </c>
      <c r="R7" s="56">
        <v>17</v>
      </c>
      <c r="S7" s="56">
        <v>18</v>
      </c>
      <c r="T7" s="56">
        <v>19</v>
      </c>
    </row>
    <row r="8" spans="1:22" s="48" customFormat="1" ht="15.95" customHeight="1" thickTop="1" thickBot="1">
      <c r="A8" s="47">
        <v>1</v>
      </c>
      <c r="B8" s="59">
        <v>1</v>
      </c>
      <c r="C8" s="59">
        <f>PresensiMIPA!B7</f>
        <v>12123</v>
      </c>
      <c r="D8" s="60" t="str">
        <f>PresensiMIPA!G7</f>
        <v>ABDILBAR AINUR RIDLA</v>
      </c>
      <c r="E8">
        <v>77</v>
      </c>
      <c r="F8">
        <v>78</v>
      </c>
      <c r="G8">
        <v>75</v>
      </c>
      <c r="H8">
        <v>87.5</v>
      </c>
      <c r="I8">
        <v>78.5</v>
      </c>
      <c r="J8">
        <v>86</v>
      </c>
      <c r="K8">
        <v>91</v>
      </c>
      <c r="L8">
        <v>83</v>
      </c>
      <c r="M8">
        <v>84</v>
      </c>
      <c r="N8">
        <v>75</v>
      </c>
      <c r="O8">
        <v>84</v>
      </c>
      <c r="P8">
        <v>78</v>
      </c>
      <c r="Q8">
        <v>79.5</v>
      </c>
      <c r="R8">
        <v>81</v>
      </c>
      <c r="S8">
        <v>84</v>
      </c>
      <c r="T8" s="232">
        <f>AVERAGE(E8:S8)</f>
        <v>81.433333333333337</v>
      </c>
    </row>
    <row r="9" spans="1:22" ht="15.95" customHeight="1" thickTop="1" thickBot="1">
      <c r="A9" s="61">
        <v>2</v>
      </c>
      <c r="B9" s="62">
        <v>2</v>
      </c>
      <c r="C9" s="62">
        <f>PresensiMIPA!B8</f>
        <v>12146</v>
      </c>
      <c r="D9" s="63" t="str">
        <f>PresensiMIPA!G8</f>
        <v>AISYAH NUR FITRIYANTI</v>
      </c>
      <c r="E9">
        <v>78</v>
      </c>
      <c r="F9">
        <v>84.5</v>
      </c>
      <c r="G9">
        <v>85</v>
      </c>
      <c r="H9">
        <v>80.5</v>
      </c>
      <c r="I9">
        <v>80</v>
      </c>
      <c r="J9">
        <v>85.5</v>
      </c>
      <c r="K9">
        <v>91</v>
      </c>
      <c r="L9">
        <v>84</v>
      </c>
      <c r="M9">
        <v>83.5</v>
      </c>
      <c r="N9">
        <v>83</v>
      </c>
      <c r="O9">
        <v>84</v>
      </c>
      <c r="P9">
        <v>83</v>
      </c>
      <c r="Q9">
        <v>79.5</v>
      </c>
      <c r="R9">
        <v>82</v>
      </c>
      <c r="S9">
        <v>87.5</v>
      </c>
      <c r="T9" s="232">
        <f t="shared" ref="T9:T72" si="0">AVERAGE(E9:S9)</f>
        <v>83.4</v>
      </c>
    </row>
    <row r="10" spans="1:22" ht="15.95" customHeight="1" thickTop="1" thickBot="1">
      <c r="A10" s="47">
        <v>3</v>
      </c>
      <c r="B10" s="62">
        <v>3</v>
      </c>
      <c r="C10" s="62">
        <f>PresensiMIPA!B9</f>
        <v>12158</v>
      </c>
      <c r="D10" s="63" t="str">
        <f>PresensiMIPA!G9</f>
        <v>ALIF RIFALDI</v>
      </c>
      <c r="E10">
        <v>76</v>
      </c>
      <c r="F10">
        <v>77.5</v>
      </c>
      <c r="G10">
        <v>71</v>
      </c>
      <c r="H10">
        <v>79.5</v>
      </c>
      <c r="I10">
        <v>74</v>
      </c>
      <c r="J10">
        <v>77</v>
      </c>
      <c r="K10">
        <v>80</v>
      </c>
      <c r="L10">
        <v>83</v>
      </c>
      <c r="M10">
        <v>81.5</v>
      </c>
      <c r="N10">
        <v>72.5</v>
      </c>
      <c r="O10">
        <v>73</v>
      </c>
      <c r="P10">
        <v>73.5</v>
      </c>
      <c r="Q10">
        <v>74</v>
      </c>
      <c r="R10">
        <v>77.5</v>
      </c>
      <c r="S10">
        <v>77.5</v>
      </c>
      <c r="T10" s="232">
        <f t="shared" si="0"/>
        <v>76.5</v>
      </c>
    </row>
    <row r="11" spans="1:22" ht="15.95" customHeight="1" thickTop="1" thickBot="1">
      <c r="A11" s="61">
        <v>4</v>
      </c>
      <c r="B11" s="62">
        <v>4</v>
      </c>
      <c r="C11" s="62">
        <f>PresensiMIPA!B10</f>
        <v>12161</v>
      </c>
      <c r="D11" s="63" t="str">
        <f>PresensiMIPA!G10</f>
        <v>Allysa Dwi Permata Sari</v>
      </c>
      <c r="E11">
        <v>76.5</v>
      </c>
      <c r="F11">
        <v>83.5</v>
      </c>
      <c r="G11">
        <v>74.5</v>
      </c>
      <c r="H11">
        <v>84.5</v>
      </c>
      <c r="I11">
        <v>79</v>
      </c>
      <c r="J11">
        <v>79.5</v>
      </c>
      <c r="K11">
        <v>86</v>
      </c>
      <c r="L11">
        <v>84</v>
      </c>
      <c r="M11">
        <v>85</v>
      </c>
      <c r="N11">
        <v>86</v>
      </c>
      <c r="O11">
        <v>78</v>
      </c>
      <c r="P11">
        <v>83</v>
      </c>
      <c r="Q11">
        <v>78.5</v>
      </c>
      <c r="R11">
        <v>80.5</v>
      </c>
      <c r="S11">
        <v>82.5</v>
      </c>
      <c r="T11" s="232">
        <f t="shared" si="0"/>
        <v>81.400000000000006</v>
      </c>
    </row>
    <row r="12" spans="1:22" ht="15.95" customHeight="1" thickTop="1" thickBot="1">
      <c r="A12" s="47">
        <v>5</v>
      </c>
      <c r="B12" s="62">
        <v>5</v>
      </c>
      <c r="C12" s="62">
        <f>PresensiMIPA!B11</f>
        <v>12190</v>
      </c>
      <c r="D12" s="63" t="str">
        <f>PresensiMIPA!G11</f>
        <v>AZZA JUANA SYAFIRA DARMA</v>
      </c>
      <c r="E12">
        <v>78.5</v>
      </c>
      <c r="F12">
        <v>85</v>
      </c>
      <c r="G12">
        <v>85</v>
      </c>
      <c r="H12">
        <v>80</v>
      </c>
      <c r="I12">
        <v>80</v>
      </c>
      <c r="J12">
        <v>82</v>
      </c>
      <c r="K12">
        <v>92</v>
      </c>
      <c r="L12">
        <v>84</v>
      </c>
      <c r="M12">
        <v>84</v>
      </c>
      <c r="N12">
        <v>88</v>
      </c>
      <c r="O12">
        <v>84</v>
      </c>
      <c r="P12">
        <v>85</v>
      </c>
      <c r="Q12">
        <v>83</v>
      </c>
      <c r="R12">
        <v>83</v>
      </c>
      <c r="S12">
        <v>85.5</v>
      </c>
      <c r="T12" s="232">
        <f t="shared" si="0"/>
        <v>83.933333333333337</v>
      </c>
    </row>
    <row r="13" spans="1:22" ht="15.95" customHeight="1" thickTop="1" thickBot="1">
      <c r="A13" s="61">
        <v>6</v>
      </c>
      <c r="B13" s="62">
        <v>6</v>
      </c>
      <c r="C13" s="62">
        <f>PresensiMIPA!B12</f>
        <v>12191</v>
      </c>
      <c r="D13" s="63" t="str">
        <f>PresensiMIPA!G12</f>
        <v>BAGUS JAYADI</v>
      </c>
      <c r="E13">
        <v>75</v>
      </c>
      <c r="F13">
        <v>75.5</v>
      </c>
      <c r="G13">
        <v>71</v>
      </c>
      <c r="H13">
        <v>83</v>
      </c>
      <c r="I13">
        <v>79.5</v>
      </c>
      <c r="J13">
        <v>79.5</v>
      </c>
      <c r="K13">
        <v>82</v>
      </c>
      <c r="L13">
        <v>86</v>
      </c>
      <c r="M13">
        <v>81</v>
      </c>
      <c r="N13">
        <v>72.5</v>
      </c>
      <c r="O13">
        <v>70</v>
      </c>
      <c r="P13">
        <v>74</v>
      </c>
      <c r="Q13">
        <v>76.5</v>
      </c>
      <c r="R13">
        <v>80</v>
      </c>
      <c r="S13">
        <v>77.5</v>
      </c>
      <c r="T13" s="232">
        <f t="shared" si="0"/>
        <v>77.533333333333331</v>
      </c>
    </row>
    <row r="14" spans="1:22" ht="15.95" customHeight="1" thickTop="1" thickBot="1">
      <c r="A14" s="47">
        <v>7</v>
      </c>
      <c r="B14" s="62">
        <v>7</v>
      </c>
      <c r="C14" s="62">
        <f>PresensiMIPA!B13</f>
        <v>12193</v>
      </c>
      <c r="D14" s="63" t="str">
        <f>PresensiMIPA!G13</f>
        <v>BISMILLAH GHAZA JUNIAR</v>
      </c>
      <c r="E14">
        <v>84.5</v>
      </c>
      <c r="F14">
        <v>85</v>
      </c>
      <c r="G14">
        <v>78.5</v>
      </c>
      <c r="H14">
        <v>80.5</v>
      </c>
      <c r="I14">
        <v>89</v>
      </c>
      <c r="J14">
        <v>79.5</v>
      </c>
      <c r="K14">
        <v>89</v>
      </c>
      <c r="L14">
        <v>85</v>
      </c>
      <c r="M14">
        <v>84</v>
      </c>
      <c r="N14">
        <v>78.5</v>
      </c>
      <c r="O14">
        <v>80</v>
      </c>
      <c r="P14">
        <v>80</v>
      </c>
      <c r="Q14">
        <v>82.5</v>
      </c>
      <c r="R14">
        <v>80.5</v>
      </c>
      <c r="S14">
        <v>85</v>
      </c>
      <c r="T14" s="232">
        <f t="shared" si="0"/>
        <v>82.766666666666666</v>
      </c>
    </row>
    <row r="15" spans="1:22" ht="15.95" customHeight="1" thickTop="1" thickBot="1">
      <c r="A15" s="61">
        <v>8</v>
      </c>
      <c r="B15" s="62">
        <v>8</v>
      </c>
      <c r="C15" s="62">
        <f>PresensiMIPA!B14</f>
        <v>12221</v>
      </c>
      <c r="D15" s="63" t="str">
        <f>PresensiMIPA!G14</f>
        <v>ELISA REFIANI</v>
      </c>
      <c r="E15">
        <v>83</v>
      </c>
      <c r="F15">
        <v>79.5</v>
      </c>
      <c r="G15">
        <v>76</v>
      </c>
      <c r="H15">
        <v>82.5</v>
      </c>
      <c r="I15">
        <v>83</v>
      </c>
      <c r="J15">
        <v>79</v>
      </c>
      <c r="K15">
        <v>88</v>
      </c>
      <c r="L15">
        <v>82.5</v>
      </c>
      <c r="M15">
        <v>83.5</v>
      </c>
      <c r="N15">
        <v>76.5</v>
      </c>
      <c r="O15">
        <v>83</v>
      </c>
      <c r="P15">
        <v>81</v>
      </c>
      <c r="Q15">
        <v>79.5</v>
      </c>
      <c r="R15">
        <v>84</v>
      </c>
      <c r="S15">
        <v>82.5</v>
      </c>
      <c r="T15" s="232">
        <f t="shared" si="0"/>
        <v>81.566666666666663</v>
      </c>
    </row>
    <row r="16" spans="1:22" ht="15.95" customHeight="1" thickTop="1" thickBot="1">
      <c r="A16" s="47">
        <v>9</v>
      </c>
      <c r="B16" s="62">
        <v>9</v>
      </c>
      <c r="C16" s="62">
        <f>PresensiMIPA!B15</f>
        <v>12236</v>
      </c>
      <c r="D16" s="63" t="str">
        <f>PresensiMIPA!G15</f>
        <v>Farhanus Saidy</v>
      </c>
      <c r="E16">
        <v>76</v>
      </c>
      <c r="F16">
        <v>74.5</v>
      </c>
      <c r="G16">
        <v>74</v>
      </c>
      <c r="H16">
        <v>83.5</v>
      </c>
      <c r="I16">
        <v>78.5</v>
      </c>
      <c r="J16">
        <v>77</v>
      </c>
      <c r="K16">
        <v>87</v>
      </c>
      <c r="L16">
        <v>85</v>
      </c>
      <c r="M16">
        <v>83.5</v>
      </c>
      <c r="N16">
        <v>77.5</v>
      </c>
      <c r="O16">
        <v>76</v>
      </c>
      <c r="P16">
        <v>73.5</v>
      </c>
      <c r="Q16">
        <v>76</v>
      </c>
      <c r="R16">
        <v>81.5</v>
      </c>
      <c r="S16">
        <v>78</v>
      </c>
      <c r="T16" s="232">
        <f t="shared" si="0"/>
        <v>78.766666666666666</v>
      </c>
    </row>
    <row r="17" spans="1:20" ht="15.95" customHeight="1" thickTop="1" thickBot="1">
      <c r="A17" s="61">
        <v>10</v>
      </c>
      <c r="B17" s="62">
        <v>10</v>
      </c>
      <c r="C17" s="62">
        <f>PresensiMIPA!B16</f>
        <v>12244</v>
      </c>
      <c r="D17" s="63" t="str">
        <f>PresensiMIPA!G16</f>
        <v>FIBRIYANTI ANJALI</v>
      </c>
      <c r="E17">
        <v>82.5</v>
      </c>
      <c r="F17">
        <v>80.5</v>
      </c>
      <c r="G17">
        <v>84</v>
      </c>
      <c r="H17">
        <v>82.5</v>
      </c>
      <c r="I17">
        <v>78.5</v>
      </c>
      <c r="J17">
        <v>80.5</v>
      </c>
      <c r="K17">
        <v>90</v>
      </c>
      <c r="L17">
        <v>84</v>
      </c>
      <c r="M17">
        <v>83.5</v>
      </c>
      <c r="N17">
        <v>83</v>
      </c>
      <c r="O17">
        <v>80.5</v>
      </c>
      <c r="P17">
        <v>81</v>
      </c>
      <c r="Q17">
        <v>80.5</v>
      </c>
      <c r="R17">
        <v>81</v>
      </c>
      <c r="S17">
        <v>85.5</v>
      </c>
      <c r="T17" s="232">
        <f t="shared" si="0"/>
        <v>82.5</v>
      </c>
    </row>
    <row r="18" spans="1:20" ht="15.95" customHeight="1" thickTop="1" thickBot="1">
      <c r="A18" s="47">
        <v>11</v>
      </c>
      <c r="B18" s="62">
        <v>11</v>
      </c>
      <c r="C18" s="62">
        <f>PresensiMIPA!B17</f>
        <v>12245</v>
      </c>
      <c r="D18" s="63" t="str">
        <f>PresensiMIPA!G17</f>
        <v>Fickry Hardiansyah</v>
      </c>
      <c r="E18">
        <v>76.5</v>
      </c>
      <c r="F18">
        <v>76</v>
      </c>
      <c r="G18">
        <v>73</v>
      </c>
      <c r="H18">
        <v>81.5</v>
      </c>
      <c r="I18">
        <v>75</v>
      </c>
      <c r="J18">
        <v>77</v>
      </c>
      <c r="K18">
        <v>85</v>
      </c>
      <c r="L18">
        <v>84.5</v>
      </c>
      <c r="M18">
        <v>81.5</v>
      </c>
      <c r="N18">
        <v>77.5</v>
      </c>
      <c r="O18">
        <v>70</v>
      </c>
      <c r="P18">
        <v>71</v>
      </c>
      <c r="Q18">
        <v>75</v>
      </c>
      <c r="R18">
        <v>79</v>
      </c>
      <c r="S18">
        <v>76</v>
      </c>
      <c r="T18" s="232">
        <f t="shared" si="0"/>
        <v>77.233333333333334</v>
      </c>
    </row>
    <row r="19" spans="1:20" ht="15.95" customHeight="1" thickTop="1" thickBot="1">
      <c r="A19" s="61">
        <v>12</v>
      </c>
      <c r="B19" s="62">
        <v>12</v>
      </c>
      <c r="C19" s="62">
        <f>PresensiMIPA!B18</f>
        <v>12263</v>
      </c>
      <c r="D19" s="63" t="str">
        <f>PresensiMIPA!G18</f>
        <v>HARYANTO</v>
      </c>
      <c r="E19">
        <v>75.5</v>
      </c>
      <c r="F19">
        <v>74</v>
      </c>
      <c r="G19">
        <v>74</v>
      </c>
      <c r="H19">
        <v>79.5</v>
      </c>
      <c r="I19">
        <v>79</v>
      </c>
      <c r="J19">
        <v>78</v>
      </c>
      <c r="K19">
        <v>85</v>
      </c>
      <c r="L19">
        <v>84</v>
      </c>
      <c r="M19">
        <v>82</v>
      </c>
      <c r="N19">
        <v>73.5</v>
      </c>
      <c r="O19">
        <v>72.5</v>
      </c>
      <c r="P19">
        <v>73</v>
      </c>
      <c r="Q19">
        <v>78</v>
      </c>
      <c r="R19">
        <v>78</v>
      </c>
      <c r="S19">
        <v>82</v>
      </c>
      <c r="T19" s="232">
        <f t="shared" si="0"/>
        <v>77.86666666666666</v>
      </c>
    </row>
    <row r="20" spans="1:20" ht="15.95" customHeight="1" thickTop="1" thickBot="1">
      <c r="A20" s="47">
        <v>13</v>
      </c>
      <c r="B20" s="62">
        <v>13</v>
      </c>
      <c r="C20" s="62">
        <f>PresensiMIPA!B19</f>
        <v>12264</v>
      </c>
      <c r="D20" s="63" t="str">
        <f>PresensiMIPA!G19</f>
        <v>Hasanah</v>
      </c>
      <c r="E20">
        <v>76</v>
      </c>
      <c r="F20">
        <v>79.5</v>
      </c>
      <c r="G20">
        <v>75.5</v>
      </c>
      <c r="H20">
        <v>84.5</v>
      </c>
      <c r="I20">
        <v>81</v>
      </c>
      <c r="J20">
        <v>82.5</v>
      </c>
      <c r="K20">
        <v>88</v>
      </c>
      <c r="L20">
        <v>83.5</v>
      </c>
      <c r="M20">
        <v>83</v>
      </c>
      <c r="N20">
        <v>77</v>
      </c>
      <c r="O20">
        <v>81.5</v>
      </c>
      <c r="P20">
        <v>79.5</v>
      </c>
      <c r="Q20">
        <v>79</v>
      </c>
      <c r="R20">
        <v>80.5</v>
      </c>
      <c r="S20">
        <v>82.5</v>
      </c>
      <c r="T20" s="232">
        <f t="shared" si="0"/>
        <v>80.900000000000006</v>
      </c>
    </row>
    <row r="21" spans="1:20" ht="15.95" customHeight="1" thickTop="1" thickBot="1">
      <c r="A21" s="61">
        <v>14</v>
      </c>
      <c r="B21" s="62">
        <v>14</v>
      </c>
      <c r="C21" s="62">
        <f>PresensiMIPA!B20</f>
        <v>12278</v>
      </c>
      <c r="D21" s="63" t="str">
        <f>PresensiMIPA!G20</f>
        <v>Imam Fausi</v>
      </c>
      <c r="E21">
        <v>80</v>
      </c>
      <c r="F21">
        <v>77.5</v>
      </c>
      <c r="G21">
        <v>73.5</v>
      </c>
      <c r="H21">
        <v>82</v>
      </c>
      <c r="I21">
        <v>78.5</v>
      </c>
      <c r="J21">
        <v>78.5</v>
      </c>
      <c r="K21">
        <v>88</v>
      </c>
      <c r="L21">
        <v>84.5</v>
      </c>
      <c r="M21">
        <v>83</v>
      </c>
      <c r="N21">
        <v>76</v>
      </c>
      <c r="O21">
        <v>76</v>
      </c>
      <c r="P21">
        <v>76.5</v>
      </c>
      <c r="Q21">
        <v>78</v>
      </c>
      <c r="R21">
        <v>79</v>
      </c>
      <c r="S21">
        <v>78</v>
      </c>
      <c r="T21" s="232">
        <f t="shared" si="0"/>
        <v>79.266666666666666</v>
      </c>
    </row>
    <row r="22" spans="1:20" ht="15.95" customHeight="1" thickTop="1" thickBot="1">
      <c r="A22" s="47">
        <v>15</v>
      </c>
      <c r="B22" s="62">
        <v>15</v>
      </c>
      <c r="C22" s="62">
        <f>PresensiMIPA!B21</f>
        <v>12284</v>
      </c>
      <c r="D22" s="63" t="str">
        <f>PresensiMIPA!G21</f>
        <v>INTAN SUCI RAMADHANI PURNAMA KUNCORO</v>
      </c>
      <c r="E22">
        <v>82</v>
      </c>
      <c r="F22">
        <v>84</v>
      </c>
      <c r="G22">
        <v>85</v>
      </c>
      <c r="H22">
        <v>87.5</v>
      </c>
      <c r="I22">
        <v>90</v>
      </c>
      <c r="J22">
        <v>89</v>
      </c>
      <c r="K22">
        <v>90</v>
      </c>
      <c r="L22">
        <v>83.5</v>
      </c>
      <c r="M22">
        <v>85</v>
      </c>
      <c r="N22">
        <v>88</v>
      </c>
      <c r="O22">
        <v>86</v>
      </c>
      <c r="P22">
        <v>85</v>
      </c>
      <c r="Q22">
        <v>83.5</v>
      </c>
      <c r="R22">
        <v>82</v>
      </c>
      <c r="S22">
        <v>90.5</v>
      </c>
      <c r="T22" s="232">
        <f t="shared" si="0"/>
        <v>86.066666666666663</v>
      </c>
    </row>
    <row r="23" spans="1:20" ht="15.95" customHeight="1" thickTop="1" thickBot="1">
      <c r="A23" s="61">
        <v>16</v>
      </c>
      <c r="B23" s="62">
        <v>16</v>
      </c>
      <c r="C23" s="62">
        <f>PresensiMIPA!B22</f>
        <v>12297</v>
      </c>
      <c r="D23" s="63" t="str">
        <f>PresensiMIPA!G22</f>
        <v>JUNIAR MEGA PUTRI</v>
      </c>
      <c r="E23">
        <v>78</v>
      </c>
      <c r="F23">
        <v>81</v>
      </c>
      <c r="G23">
        <v>75.5</v>
      </c>
      <c r="H23">
        <v>84.5</v>
      </c>
      <c r="I23">
        <v>85</v>
      </c>
      <c r="J23">
        <v>81.5</v>
      </c>
      <c r="K23">
        <v>87</v>
      </c>
      <c r="L23">
        <v>84</v>
      </c>
      <c r="M23">
        <v>83</v>
      </c>
      <c r="N23">
        <v>80.5</v>
      </c>
      <c r="O23">
        <v>77</v>
      </c>
      <c r="P23">
        <v>76.5</v>
      </c>
      <c r="Q23">
        <v>79</v>
      </c>
      <c r="R23">
        <v>79.5</v>
      </c>
      <c r="S23">
        <v>81.5</v>
      </c>
      <c r="T23" s="232">
        <f t="shared" si="0"/>
        <v>80.900000000000006</v>
      </c>
    </row>
    <row r="24" spans="1:20" ht="15.95" customHeight="1" thickTop="1" thickBot="1">
      <c r="A24" s="47">
        <v>17</v>
      </c>
      <c r="B24" s="62">
        <v>17</v>
      </c>
      <c r="C24" s="62">
        <f>PresensiMIPA!B23</f>
        <v>12309</v>
      </c>
      <c r="D24" s="63" t="str">
        <f>PresensiMIPA!G23</f>
        <v>LAILY QORIATUL FAJRIH</v>
      </c>
      <c r="E24">
        <v>85</v>
      </c>
      <c r="F24">
        <v>80</v>
      </c>
      <c r="G24">
        <v>80.5</v>
      </c>
      <c r="H24">
        <v>87.5</v>
      </c>
      <c r="I24">
        <v>88</v>
      </c>
      <c r="J24">
        <v>82.5</v>
      </c>
      <c r="K24">
        <v>90</v>
      </c>
      <c r="L24">
        <v>82.5</v>
      </c>
      <c r="M24">
        <v>85</v>
      </c>
      <c r="N24">
        <v>88</v>
      </c>
      <c r="O24">
        <v>85</v>
      </c>
      <c r="P24">
        <v>84.5</v>
      </c>
      <c r="Q24">
        <v>81</v>
      </c>
      <c r="R24">
        <v>81</v>
      </c>
      <c r="S24">
        <v>84</v>
      </c>
      <c r="T24" s="232">
        <f t="shared" si="0"/>
        <v>84.3</v>
      </c>
    </row>
    <row r="25" spans="1:20" ht="15.95" customHeight="1" thickTop="1" thickBot="1">
      <c r="A25" s="61">
        <v>18</v>
      </c>
      <c r="B25" s="62">
        <v>18</v>
      </c>
      <c r="C25" s="62">
        <f>PresensiMIPA!B24</f>
        <v>12315</v>
      </c>
      <c r="D25" s="63" t="str">
        <f>PresensiMIPA!G24</f>
        <v>Lukman Hakim</v>
      </c>
      <c r="E25">
        <v>75.5</v>
      </c>
      <c r="F25">
        <v>78.5</v>
      </c>
      <c r="G25">
        <v>73.5</v>
      </c>
      <c r="H25">
        <v>79.5</v>
      </c>
      <c r="I25">
        <v>78.5</v>
      </c>
      <c r="J25">
        <v>78.5</v>
      </c>
      <c r="K25">
        <v>83.5</v>
      </c>
      <c r="L25">
        <v>83</v>
      </c>
      <c r="M25">
        <v>82.5</v>
      </c>
      <c r="N25">
        <v>74.5</v>
      </c>
      <c r="O25">
        <v>77</v>
      </c>
      <c r="P25">
        <v>73</v>
      </c>
      <c r="Q25">
        <v>77</v>
      </c>
      <c r="R25">
        <v>77</v>
      </c>
      <c r="S25">
        <v>78</v>
      </c>
      <c r="T25" s="232">
        <f t="shared" si="0"/>
        <v>77.966666666666669</v>
      </c>
    </row>
    <row r="26" spans="1:20" ht="15.95" customHeight="1" thickTop="1" thickBot="1">
      <c r="A26" s="47">
        <v>19</v>
      </c>
      <c r="B26" s="62">
        <v>19</v>
      </c>
      <c r="C26" s="62">
        <f>PresensiMIPA!B25</f>
        <v>12350</v>
      </c>
      <c r="D26" s="63" t="str">
        <f>PresensiMIPA!G25</f>
        <v>MOCHAMMAD RIZKI FAJRI</v>
      </c>
      <c r="E26">
        <v>82.5</v>
      </c>
      <c r="F26">
        <v>86</v>
      </c>
      <c r="G26">
        <v>85.5</v>
      </c>
      <c r="H26">
        <v>80.5</v>
      </c>
      <c r="I26">
        <v>85</v>
      </c>
      <c r="J26">
        <v>89.5</v>
      </c>
      <c r="K26">
        <v>90</v>
      </c>
      <c r="L26">
        <v>84.5</v>
      </c>
      <c r="M26">
        <v>84</v>
      </c>
      <c r="N26">
        <v>87</v>
      </c>
      <c r="O26">
        <v>87</v>
      </c>
      <c r="P26">
        <v>81</v>
      </c>
      <c r="Q26">
        <v>85</v>
      </c>
      <c r="R26">
        <v>87.5</v>
      </c>
      <c r="S26">
        <v>89</v>
      </c>
      <c r="T26" s="232">
        <f t="shared" si="0"/>
        <v>85.6</v>
      </c>
    </row>
    <row r="27" spans="1:20" ht="15.95" customHeight="1" thickTop="1" thickBot="1">
      <c r="A27" s="61">
        <v>20</v>
      </c>
      <c r="B27" s="62">
        <v>20</v>
      </c>
      <c r="C27" s="62">
        <f>PresensiMIPA!B26</f>
        <v>12376</v>
      </c>
      <c r="D27" s="63" t="str">
        <f>PresensiMIPA!G26</f>
        <v>Muhammad Ghufron Maula</v>
      </c>
      <c r="E27">
        <v>76</v>
      </c>
      <c r="F27">
        <v>76.5</v>
      </c>
      <c r="G27">
        <v>74</v>
      </c>
      <c r="H27">
        <v>78</v>
      </c>
      <c r="I27">
        <v>83</v>
      </c>
      <c r="J27">
        <v>80.5</v>
      </c>
      <c r="K27">
        <v>81</v>
      </c>
      <c r="L27">
        <v>83.5</v>
      </c>
      <c r="M27">
        <v>82.5</v>
      </c>
      <c r="N27">
        <v>75.5</v>
      </c>
      <c r="O27">
        <v>75</v>
      </c>
      <c r="P27">
        <v>79.5</v>
      </c>
      <c r="Q27">
        <v>77.5</v>
      </c>
      <c r="R27">
        <v>79</v>
      </c>
      <c r="S27">
        <v>80.5</v>
      </c>
      <c r="T27" s="232">
        <f t="shared" si="0"/>
        <v>78.8</v>
      </c>
    </row>
    <row r="28" spans="1:20" ht="15.95" customHeight="1" thickTop="1" thickBot="1">
      <c r="A28" s="47">
        <v>21</v>
      </c>
      <c r="B28" s="62">
        <v>21</v>
      </c>
      <c r="C28" s="62">
        <f>PresensiMIPA!B27</f>
        <v>12378</v>
      </c>
      <c r="D28" s="63" t="str">
        <f>PresensiMIPA!G27</f>
        <v>Muhammad Mufti Alfarotzi</v>
      </c>
      <c r="E28">
        <v>81</v>
      </c>
      <c r="F28">
        <v>75.5</v>
      </c>
      <c r="G28">
        <v>70</v>
      </c>
      <c r="H28">
        <v>80</v>
      </c>
      <c r="I28">
        <v>71</v>
      </c>
      <c r="J28">
        <v>79</v>
      </c>
      <c r="K28">
        <v>89</v>
      </c>
      <c r="L28">
        <v>83</v>
      </c>
      <c r="M28">
        <v>83</v>
      </c>
      <c r="N28">
        <v>74.5</v>
      </c>
      <c r="O28">
        <v>70</v>
      </c>
      <c r="P28">
        <v>70.5</v>
      </c>
      <c r="Q28">
        <v>76</v>
      </c>
      <c r="R28">
        <v>79.5</v>
      </c>
      <c r="S28">
        <v>76</v>
      </c>
      <c r="T28" s="232">
        <f t="shared" si="0"/>
        <v>77.2</v>
      </c>
    </row>
    <row r="29" spans="1:20" ht="15.95" customHeight="1" thickTop="1" thickBot="1">
      <c r="A29" s="61">
        <v>22</v>
      </c>
      <c r="B29" s="62">
        <v>22</v>
      </c>
      <c r="C29" s="62">
        <f>PresensiMIPA!B28</f>
        <v>12397</v>
      </c>
      <c r="D29" s="63" t="str">
        <f>PresensiMIPA!G28</f>
        <v>NADHIRA FATIHA AMBAMI</v>
      </c>
      <c r="E29">
        <v>79</v>
      </c>
      <c r="F29">
        <v>81</v>
      </c>
      <c r="G29">
        <v>80</v>
      </c>
      <c r="H29">
        <v>79</v>
      </c>
      <c r="I29">
        <v>81</v>
      </c>
      <c r="J29">
        <v>81</v>
      </c>
      <c r="K29">
        <v>85.5</v>
      </c>
      <c r="L29">
        <v>83.5</v>
      </c>
      <c r="M29">
        <v>83.5</v>
      </c>
      <c r="N29">
        <v>78.5</v>
      </c>
      <c r="O29">
        <v>79</v>
      </c>
      <c r="P29">
        <v>81</v>
      </c>
      <c r="Q29">
        <v>79.5</v>
      </c>
      <c r="R29">
        <v>81</v>
      </c>
      <c r="S29">
        <v>84.5</v>
      </c>
      <c r="T29" s="232">
        <f t="shared" si="0"/>
        <v>81.13333333333334</v>
      </c>
    </row>
    <row r="30" spans="1:20" ht="15.95" customHeight="1" thickTop="1" thickBot="1">
      <c r="A30" s="47">
        <v>23</v>
      </c>
      <c r="B30" s="62">
        <v>23</v>
      </c>
      <c r="C30" s="62">
        <f>PresensiMIPA!B29</f>
        <v>12411</v>
      </c>
      <c r="D30" s="63" t="str">
        <f>PresensiMIPA!G29</f>
        <v>Nurhandayany</v>
      </c>
      <c r="E30">
        <v>83.5</v>
      </c>
      <c r="F30">
        <v>82</v>
      </c>
      <c r="G30">
        <v>81</v>
      </c>
      <c r="H30">
        <v>78</v>
      </c>
      <c r="I30">
        <v>84</v>
      </c>
      <c r="J30">
        <v>81.5</v>
      </c>
      <c r="K30">
        <v>91</v>
      </c>
      <c r="L30">
        <v>82.5</v>
      </c>
      <c r="M30">
        <v>83.5</v>
      </c>
      <c r="N30">
        <v>84</v>
      </c>
      <c r="O30">
        <v>83</v>
      </c>
      <c r="P30">
        <v>81</v>
      </c>
      <c r="Q30">
        <v>80.5</v>
      </c>
      <c r="R30">
        <v>80.5</v>
      </c>
      <c r="S30">
        <v>82.5</v>
      </c>
      <c r="T30" s="232">
        <f t="shared" si="0"/>
        <v>82.566666666666663</v>
      </c>
    </row>
    <row r="31" spans="1:20" ht="15.95" customHeight="1" thickTop="1" thickBot="1">
      <c r="A31" s="61">
        <v>24</v>
      </c>
      <c r="B31" s="62">
        <v>24</v>
      </c>
      <c r="C31" s="62">
        <f>PresensiMIPA!B30</f>
        <v>12423</v>
      </c>
      <c r="D31" s="63" t="str">
        <f>PresensiMIPA!G30</f>
        <v>PINGKAN AL PUNDANI</v>
      </c>
      <c r="E31">
        <v>81</v>
      </c>
      <c r="F31">
        <v>82.5</v>
      </c>
      <c r="G31">
        <v>80.5</v>
      </c>
      <c r="H31">
        <v>82.5</v>
      </c>
      <c r="I31">
        <v>75</v>
      </c>
      <c r="J31">
        <v>79.5</v>
      </c>
      <c r="K31">
        <v>91</v>
      </c>
      <c r="L31">
        <v>84</v>
      </c>
      <c r="M31">
        <v>83</v>
      </c>
      <c r="N31">
        <v>81</v>
      </c>
      <c r="O31">
        <v>83</v>
      </c>
      <c r="P31">
        <v>83</v>
      </c>
      <c r="Q31">
        <v>80</v>
      </c>
      <c r="R31">
        <v>79.5</v>
      </c>
      <c r="S31">
        <v>86</v>
      </c>
      <c r="T31" s="232">
        <f t="shared" si="0"/>
        <v>82.1</v>
      </c>
    </row>
    <row r="32" spans="1:20" ht="15.95" customHeight="1" thickTop="1" thickBot="1">
      <c r="A32" s="47">
        <v>25</v>
      </c>
      <c r="B32" s="62">
        <v>25</v>
      </c>
      <c r="C32" s="62">
        <f>PresensiMIPA!B31</f>
        <v>12433</v>
      </c>
      <c r="D32" s="63" t="str">
        <f>PresensiMIPA!G31</f>
        <v>QOTHRY ELNADA</v>
      </c>
      <c r="E32">
        <v>80.5</v>
      </c>
      <c r="F32">
        <v>81.5</v>
      </c>
      <c r="G32">
        <v>77.5</v>
      </c>
      <c r="H32">
        <v>81.5</v>
      </c>
      <c r="I32">
        <v>70</v>
      </c>
      <c r="J32">
        <v>80</v>
      </c>
      <c r="K32">
        <v>86.5</v>
      </c>
      <c r="L32">
        <v>83</v>
      </c>
      <c r="M32">
        <v>84.5</v>
      </c>
      <c r="N32">
        <v>78.5</v>
      </c>
      <c r="O32">
        <v>81</v>
      </c>
      <c r="P32">
        <v>79.5</v>
      </c>
      <c r="Q32">
        <v>80</v>
      </c>
      <c r="R32">
        <v>81.5</v>
      </c>
      <c r="S32">
        <v>80</v>
      </c>
      <c r="T32" s="232">
        <f t="shared" si="0"/>
        <v>80.36666666666666</v>
      </c>
    </row>
    <row r="33" spans="1:20" ht="15.95" customHeight="1" thickTop="1" thickBot="1">
      <c r="A33" s="61">
        <v>26</v>
      </c>
      <c r="B33" s="62">
        <v>26</v>
      </c>
      <c r="C33" s="62">
        <f>PresensiMIPA!B32</f>
        <v>12451</v>
      </c>
      <c r="D33" s="63" t="str">
        <f>PresensiMIPA!G32</f>
        <v>Rari Rizky Dwi Alfarizy</v>
      </c>
      <c r="E33">
        <v>80</v>
      </c>
      <c r="F33">
        <v>80</v>
      </c>
      <c r="G33">
        <v>78.5</v>
      </c>
      <c r="H33">
        <v>82</v>
      </c>
      <c r="I33">
        <v>79</v>
      </c>
      <c r="J33">
        <v>84</v>
      </c>
      <c r="K33">
        <v>88</v>
      </c>
      <c r="L33">
        <v>82.5</v>
      </c>
      <c r="M33">
        <v>84.5</v>
      </c>
      <c r="N33">
        <v>84</v>
      </c>
      <c r="O33">
        <v>81</v>
      </c>
      <c r="P33">
        <v>81</v>
      </c>
      <c r="Q33">
        <v>82</v>
      </c>
      <c r="R33">
        <v>80.5</v>
      </c>
      <c r="S33">
        <v>83.5</v>
      </c>
      <c r="T33" s="232">
        <f t="shared" si="0"/>
        <v>82.033333333333331</v>
      </c>
    </row>
    <row r="34" spans="1:20" ht="15.95" customHeight="1" thickTop="1" thickBot="1">
      <c r="A34" s="47">
        <v>27</v>
      </c>
      <c r="B34" s="62">
        <v>27</v>
      </c>
      <c r="C34" s="62">
        <f>PresensiMIPA!B33</f>
        <v>12457</v>
      </c>
      <c r="D34" s="63" t="str">
        <f>PresensiMIPA!G33</f>
        <v>RESA UMMAMI</v>
      </c>
      <c r="E34">
        <v>82</v>
      </c>
      <c r="F34">
        <v>80</v>
      </c>
      <c r="G34">
        <v>80</v>
      </c>
      <c r="H34">
        <v>85</v>
      </c>
      <c r="I34">
        <v>81</v>
      </c>
      <c r="J34">
        <v>82</v>
      </c>
      <c r="K34">
        <v>88</v>
      </c>
      <c r="L34">
        <v>83</v>
      </c>
      <c r="M34">
        <v>85</v>
      </c>
      <c r="N34">
        <v>87</v>
      </c>
      <c r="O34">
        <v>80</v>
      </c>
      <c r="P34">
        <v>82.5</v>
      </c>
      <c r="Q34">
        <v>82</v>
      </c>
      <c r="R34">
        <v>79.5</v>
      </c>
      <c r="S34">
        <v>84.5</v>
      </c>
      <c r="T34" s="232">
        <f t="shared" si="0"/>
        <v>82.766666666666666</v>
      </c>
    </row>
    <row r="35" spans="1:20" ht="15.95" customHeight="1" thickTop="1" thickBot="1">
      <c r="A35" s="61">
        <v>28</v>
      </c>
      <c r="B35" s="62">
        <v>28</v>
      </c>
      <c r="C35" s="62">
        <f>PresensiMIPA!B34</f>
        <v>12466</v>
      </c>
      <c r="D35" s="63" t="str">
        <f>PresensiMIPA!G34</f>
        <v>RIFKY RISHALDY ALFARESI</v>
      </c>
      <c r="E35">
        <v>78</v>
      </c>
      <c r="F35">
        <v>78</v>
      </c>
      <c r="G35">
        <v>73.5</v>
      </c>
      <c r="H35">
        <v>84.5</v>
      </c>
      <c r="I35">
        <v>80</v>
      </c>
      <c r="J35">
        <v>78</v>
      </c>
      <c r="K35">
        <v>83</v>
      </c>
      <c r="L35">
        <v>85</v>
      </c>
      <c r="M35">
        <v>80.5</v>
      </c>
      <c r="N35">
        <v>78.5</v>
      </c>
      <c r="O35">
        <v>80</v>
      </c>
      <c r="P35">
        <v>80</v>
      </c>
      <c r="Q35">
        <v>74.5</v>
      </c>
      <c r="R35">
        <v>78</v>
      </c>
      <c r="S35">
        <v>77.5</v>
      </c>
      <c r="T35" s="232">
        <f t="shared" si="0"/>
        <v>79.266666666666666</v>
      </c>
    </row>
    <row r="36" spans="1:20" ht="15.95" customHeight="1" thickTop="1" thickBot="1">
      <c r="A36" s="47">
        <v>29</v>
      </c>
      <c r="B36" s="62">
        <v>29</v>
      </c>
      <c r="C36" s="62">
        <f>PresensiMIPA!B35</f>
        <v>12480</v>
      </c>
      <c r="D36" s="63" t="str">
        <f>PresensiMIPA!G35</f>
        <v>SABRINA REISMA IZZATUN NISAA'</v>
      </c>
      <c r="E36">
        <v>83.5</v>
      </c>
      <c r="F36">
        <v>83</v>
      </c>
      <c r="G36">
        <v>76</v>
      </c>
      <c r="H36">
        <v>83.5</v>
      </c>
      <c r="I36">
        <v>84.5</v>
      </c>
      <c r="J36">
        <v>81</v>
      </c>
      <c r="K36">
        <v>88</v>
      </c>
      <c r="L36">
        <v>84.5</v>
      </c>
      <c r="M36">
        <v>84.5</v>
      </c>
      <c r="N36">
        <v>78.5</v>
      </c>
      <c r="O36">
        <v>82</v>
      </c>
      <c r="P36">
        <v>82.5</v>
      </c>
      <c r="Q36">
        <v>84.5</v>
      </c>
      <c r="R36">
        <v>83.5</v>
      </c>
      <c r="S36">
        <v>85.5</v>
      </c>
      <c r="T36" s="232">
        <f t="shared" si="0"/>
        <v>83</v>
      </c>
    </row>
    <row r="37" spans="1:20" ht="15.95" customHeight="1" thickTop="1" thickBot="1">
      <c r="A37" s="61">
        <v>30</v>
      </c>
      <c r="B37" s="62">
        <v>30</v>
      </c>
      <c r="C37" s="62">
        <f>PresensiMIPA!B36</f>
        <v>12486</v>
      </c>
      <c r="D37" s="63" t="str">
        <f>PresensiMIPA!G36</f>
        <v>SATRIO FATURULLAH PRATAMA PUTRA</v>
      </c>
      <c r="E37">
        <v>81</v>
      </c>
      <c r="F37">
        <v>84</v>
      </c>
      <c r="G37">
        <v>78.5</v>
      </c>
      <c r="H37">
        <v>83.5</v>
      </c>
      <c r="I37">
        <v>81</v>
      </c>
      <c r="J37">
        <v>82</v>
      </c>
      <c r="K37">
        <v>86</v>
      </c>
      <c r="L37">
        <v>83.5</v>
      </c>
      <c r="M37">
        <v>84</v>
      </c>
      <c r="N37">
        <v>80.5</v>
      </c>
      <c r="O37">
        <v>80</v>
      </c>
      <c r="P37">
        <v>80</v>
      </c>
      <c r="Q37">
        <v>81.5</v>
      </c>
      <c r="R37">
        <v>82.5</v>
      </c>
      <c r="S37">
        <v>83</v>
      </c>
      <c r="T37" s="232">
        <f t="shared" si="0"/>
        <v>82.066666666666663</v>
      </c>
    </row>
    <row r="38" spans="1:20" ht="15.95" customHeight="1" thickTop="1" thickBot="1">
      <c r="A38" s="47">
        <v>31</v>
      </c>
      <c r="B38" s="62">
        <v>31</v>
      </c>
      <c r="C38" s="62">
        <f>PresensiMIPA!B37</f>
        <v>12497</v>
      </c>
      <c r="D38" s="63" t="str">
        <f>PresensiMIPA!G37</f>
        <v>SITI NAFISAH</v>
      </c>
      <c r="E38">
        <v>83</v>
      </c>
      <c r="F38">
        <v>78</v>
      </c>
      <c r="G38">
        <v>80</v>
      </c>
      <c r="H38">
        <v>84.5</v>
      </c>
      <c r="I38">
        <v>84</v>
      </c>
      <c r="J38">
        <v>81</v>
      </c>
      <c r="K38">
        <v>87</v>
      </c>
      <c r="L38">
        <v>83</v>
      </c>
      <c r="M38">
        <v>84.5</v>
      </c>
      <c r="N38">
        <v>82.5</v>
      </c>
      <c r="O38">
        <v>82.5</v>
      </c>
      <c r="P38">
        <v>83.5</v>
      </c>
      <c r="Q38">
        <v>81.5</v>
      </c>
      <c r="R38">
        <v>84.5</v>
      </c>
      <c r="S38">
        <v>81.5</v>
      </c>
      <c r="T38" s="232">
        <f t="shared" si="0"/>
        <v>82.733333333333334</v>
      </c>
    </row>
    <row r="39" spans="1:20" ht="15.95" customHeight="1" thickTop="1" thickBot="1">
      <c r="A39" s="61">
        <v>32</v>
      </c>
      <c r="B39" s="62">
        <v>32</v>
      </c>
      <c r="C39" s="62">
        <f>PresensiMIPA!B38</f>
        <v>12521</v>
      </c>
      <c r="D39" s="63" t="str">
        <f>PresensiMIPA!G38</f>
        <v>ULIN NIKMAH</v>
      </c>
      <c r="E39">
        <v>84</v>
      </c>
      <c r="F39">
        <v>80</v>
      </c>
      <c r="G39">
        <v>75.5</v>
      </c>
      <c r="H39">
        <v>81.5</v>
      </c>
      <c r="I39">
        <v>77</v>
      </c>
      <c r="J39">
        <v>79.5</v>
      </c>
      <c r="K39">
        <v>88</v>
      </c>
      <c r="L39">
        <v>83</v>
      </c>
      <c r="M39">
        <v>83</v>
      </c>
      <c r="N39">
        <v>81</v>
      </c>
      <c r="O39">
        <v>80</v>
      </c>
      <c r="P39">
        <v>80</v>
      </c>
      <c r="Q39">
        <v>79</v>
      </c>
      <c r="R39">
        <v>81</v>
      </c>
      <c r="S39">
        <v>80</v>
      </c>
      <c r="T39" s="232">
        <f t="shared" si="0"/>
        <v>80.833333333333329</v>
      </c>
    </row>
    <row r="40" spans="1:20" ht="15.95" customHeight="1" thickTop="1" thickBot="1">
      <c r="A40" s="47">
        <v>33</v>
      </c>
      <c r="B40" s="62">
        <v>33</v>
      </c>
      <c r="C40" s="62">
        <f>PresensiMIPA!B39</f>
        <v>12527</v>
      </c>
      <c r="D40" s="63" t="str">
        <f>PresensiMIPA!G39</f>
        <v>VEREN NUR AFIDA</v>
      </c>
      <c r="E40">
        <v>85</v>
      </c>
      <c r="F40">
        <v>79</v>
      </c>
      <c r="G40">
        <v>77</v>
      </c>
      <c r="H40">
        <v>80</v>
      </c>
      <c r="I40">
        <v>79.5</v>
      </c>
      <c r="J40">
        <v>80</v>
      </c>
      <c r="K40">
        <v>89</v>
      </c>
      <c r="L40">
        <v>82.5</v>
      </c>
      <c r="M40">
        <v>83.5</v>
      </c>
      <c r="N40">
        <v>79.5</v>
      </c>
      <c r="O40">
        <v>79.5</v>
      </c>
      <c r="P40">
        <v>81.5</v>
      </c>
      <c r="Q40">
        <v>81</v>
      </c>
      <c r="R40">
        <v>83</v>
      </c>
      <c r="S40">
        <v>82</v>
      </c>
      <c r="T40" s="232">
        <f t="shared" si="0"/>
        <v>81.466666666666669</v>
      </c>
    </row>
    <row r="41" spans="1:20" ht="15.95" customHeight="1" thickTop="1" thickBot="1">
      <c r="A41" s="61">
        <v>34</v>
      </c>
      <c r="B41" s="62">
        <v>34</v>
      </c>
      <c r="C41" s="62">
        <f>PresensiMIPA!B40</f>
        <v>12125</v>
      </c>
      <c r="D41" s="63" t="str">
        <f>PresensiMIPA!G40</f>
        <v>ABDUL MALIK</v>
      </c>
      <c r="E41">
        <v>76</v>
      </c>
      <c r="F41">
        <v>81.5</v>
      </c>
      <c r="G41">
        <v>74</v>
      </c>
      <c r="H41">
        <v>79</v>
      </c>
      <c r="I41">
        <v>84</v>
      </c>
      <c r="J41">
        <v>77</v>
      </c>
      <c r="K41">
        <v>89</v>
      </c>
      <c r="L41">
        <v>85</v>
      </c>
      <c r="M41">
        <v>84</v>
      </c>
      <c r="N41">
        <v>76.5</v>
      </c>
      <c r="O41">
        <v>78</v>
      </c>
      <c r="P41">
        <v>76.5</v>
      </c>
      <c r="Q41">
        <v>80</v>
      </c>
      <c r="R41">
        <v>77.5</v>
      </c>
      <c r="S41">
        <v>78</v>
      </c>
      <c r="T41" s="232">
        <f t="shared" si="0"/>
        <v>79.733333333333334</v>
      </c>
    </row>
    <row r="42" spans="1:20" ht="15.95" customHeight="1" thickTop="1" thickBot="1">
      <c r="A42" s="47">
        <v>35</v>
      </c>
      <c r="B42" s="62">
        <v>35</v>
      </c>
      <c r="C42" s="62">
        <f>PresensiMIPA!B41</f>
        <v>12139</v>
      </c>
      <c r="D42" s="63" t="str">
        <f>PresensiMIPA!G41</f>
        <v>AHMAD DZAKY REIHAN</v>
      </c>
      <c r="E42">
        <v>77</v>
      </c>
      <c r="F42">
        <v>75</v>
      </c>
      <c r="G42">
        <v>74</v>
      </c>
      <c r="H42">
        <v>81.5</v>
      </c>
      <c r="I42">
        <v>78.5</v>
      </c>
      <c r="J42">
        <v>78.5</v>
      </c>
      <c r="K42">
        <v>87</v>
      </c>
      <c r="L42">
        <v>85</v>
      </c>
      <c r="M42">
        <v>84</v>
      </c>
      <c r="N42">
        <v>75.5</v>
      </c>
      <c r="O42">
        <v>75.5</v>
      </c>
      <c r="P42">
        <v>75</v>
      </c>
      <c r="Q42">
        <v>74</v>
      </c>
      <c r="R42">
        <v>76</v>
      </c>
      <c r="S42">
        <v>79</v>
      </c>
      <c r="T42" s="232">
        <f t="shared" si="0"/>
        <v>78.36666666666666</v>
      </c>
    </row>
    <row r="43" spans="1:20" ht="15.95" customHeight="1" thickTop="1" thickBot="1">
      <c r="A43" s="61">
        <v>36</v>
      </c>
      <c r="B43" s="62">
        <v>36</v>
      </c>
      <c r="C43" s="62">
        <f>PresensiMIPA!B42</f>
        <v>12147</v>
      </c>
      <c r="D43" s="63" t="str">
        <f>PresensiMIPA!G42</f>
        <v>AISYAH RYSA</v>
      </c>
      <c r="E43">
        <v>84</v>
      </c>
      <c r="F43">
        <v>78</v>
      </c>
      <c r="G43">
        <v>76</v>
      </c>
      <c r="H43">
        <v>80.5</v>
      </c>
      <c r="I43">
        <v>88.5</v>
      </c>
      <c r="J43">
        <v>78.5</v>
      </c>
      <c r="K43">
        <v>86.5</v>
      </c>
      <c r="L43">
        <v>82</v>
      </c>
      <c r="M43">
        <v>82</v>
      </c>
      <c r="N43">
        <v>83.5</v>
      </c>
      <c r="O43">
        <v>81</v>
      </c>
      <c r="P43">
        <v>78.5</v>
      </c>
      <c r="Q43">
        <v>80</v>
      </c>
      <c r="R43">
        <v>81.5</v>
      </c>
      <c r="S43">
        <v>82</v>
      </c>
      <c r="T43" s="232">
        <f t="shared" si="0"/>
        <v>81.5</v>
      </c>
    </row>
    <row r="44" spans="1:20" ht="15.95" customHeight="1" thickTop="1" thickBot="1">
      <c r="A44" s="47">
        <v>37</v>
      </c>
      <c r="B44" s="62">
        <v>37</v>
      </c>
      <c r="C44" s="62">
        <f>PresensiMIPA!B43</f>
        <v>12162</v>
      </c>
      <c r="D44" s="63" t="str">
        <f>PresensiMIPA!G43</f>
        <v>ALUFIANA LAISA</v>
      </c>
      <c r="E44">
        <v>77</v>
      </c>
      <c r="F44">
        <v>77.5</v>
      </c>
      <c r="G44">
        <v>74</v>
      </c>
      <c r="H44">
        <v>85.5</v>
      </c>
      <c r="I44">
        <v>78.5</v>
      </c>
      <c r="J44">
        <v>81.5</v>
      </c>
      <c r="K44">
        <v>87</v>
      </c>
      <c r="L44">
        <v>82.5</v>
      </c>
      <c r="M44">
        <v>83.5</v>
      </c>
      <c r="N44">
        <v>74.5</v>
      </c>
      <c r="O44">
        <v>74.5</v>
      </c>
      <c r="P44">
        <v>78</v>
      </c>
      <c r="Q44">
        <v>76</v>
      </c>
      <c r="R44">
        <v>81</v>
      </c>
      <c r="S44">
        <v>80.5</v>
      </c>
      <c r="T44" s="232">
        <f t="shared" si="0"/>
        <v>79.433333333333337</v>
      </c>
    </row>
    <row r="45" spans="1:20" ht="15.95" customHeight="1" thickTop="1" thickBot="1">
      <c r="A45" s="61">
        <v>38</v>
      </c>
      <c r="B45" s="62">
        <v>38</v>
      </c>
      <c r="C45" s="62">
        <f>PresensiMIPA!B44</f>
        <v>12176</v>
      </c>
      <c r="D45" s="63" t="str">
        <f>PresensiMIPA!G44</f>
        <v>Anik Alfiana</v>
      </c>
      <c r="E45">
        <v>80.5</v>
      </c>
      <c r="F45">
        <v>79</v>
      </c>
      <c r="G45">
        <v>77.5</v>
      </c>
      <c r="H45">
        <v>88</v>
      </c>
      <c r="I45">
        <v>75</v>
      </c>
      <c r="J45">
        <v>79</v>
      </c>
      <c r="K45">
        <v>90</v>
      </c>
      <c r="L45">
        <v>81.5</v>
      </c>
      <c r="M45">
        <v>85.5</v>
      </c>
      <c r="N45">
        <v>79.5</v>
      </c>
      <c r="O45">
        <v>77</v>
      </c>
      <c r="P45">
        <v>80</v>
      </c>
      <c r="Q45">
        <v>75</v>
      </c>
      <c r="R45">
        <v>82.5</v>
      </c>
      <c r="S45">
        <v>81</v>
      </c>
      <c r="T45" s="232">
        <f t="shared" si="0"/>
        <v>80.733333333333334</v>
      </c>
    </row>
    <row r="46" spans="1:20" ht="15.95" customHeight="1" thickTop="1" thickBot="1">
      <c r="A46" s="47">
        <v>39</v>
      </c>
      <c r="B46" s="62">
        <v>39</v>
      </c>
      <c r="C46" s="62">
        <f>PresensiMIPA!B45</f>
        <v>12183</v>
      </c>
      <c r="D46" s="63" t="str">
        <f>PresensiMIPA!G45</f>
        <v>ARISTA MAULIDA ROZIANA PUTRI</v>
      </c>
      <c r="E46">
        <v>82.5</v>
      </c>
      <c r="F46">
        <v>85</v>
      </c>
      <c r="G46">
        <v>80</v>
      </c>
      <c r="H46">
        <v>84</v>
      </c>
      <c r="I46">
        <v>80</v>
      </c>
      <c r="J46">
        <v>81.5</v>
      </c>
      <c r="K46">
        <v>89</v>
      </c>
      <c r="L46">
        <v>85</v>
      </c>
      <c r="M46">
        <v>85</v>
      </c>
      <c r="N46">
        <v>79.5</v>
      </c>
      <c r="O46">
        <v>84</v>
      </c>
      <c r="P46">
        <v>82.5</v>
      </c>
      <c r="Q46">
        <v>80</v>
      </c>
      <c r="R46">
        <v>81</v>
      </c>
      <c r="S46">
        <v>84</v>
      </c>
      <c r="T46" s="232">
        <f t="shared" si="0"/>
        <v>82.86666666666666</v>
      </c>
    </row>
    <row r="47" spans="1:20" ht="15.95" customHeight="1" thickTop="1" thickBot="1">
      <c r="A47" s="61">
        <v>40</v>
      </c>
      <c r="B47" s="62">
        <v>40</v>
      </c>
      <c r="C47" s="62">
        <f>PresensiMIPA!B46</f>
        <v>12192</v>
      </c>
      <c r="D47" s="63" t="str">
        <f>PresensiMIPA!G46</f>
        <v>BINTANG FESTIVANI</v>
      </c>
      <c r="E47">
        <v>84.5</v>
      </c>
      <c r="F47">
        <v>81</v>
      </c>
      <c r="G47">
        <v>82.5</v>
      </c>
      <c r="H47">
        <v>87.5</v>
      </c>
      <c r="I47">
        <v>85</v>
      </c>
      <c r="J47">
        <v>81.5</v>
      </c>
      <c r="K47">
        <v>89</v>
      </c>
      <c r="L47">
        <v>84</v>
      </c>
      <c r="M47">
        <v>84</v>
      </c>
      <c r="N47">
        <v>83</v>
      </c>
      <c r="O47">
        <v>83.5</v>
      </c>
      <c r="P47">
        <v>86</v>
      </c>
      <c r="Q47">
        <v>80</v>
      </c>
      <c r="R47">
        <v>84.5</v>
      </c>
      <c r="S47">
        <v>85</v>
      </c>
      <c r="T47" s="232">
        <f t="shared" si="0"/>
        <v>84.066666666666663</v>
      </c>
    </row>
    <row r="48" spans="1:20" ht="15.95" customHeight="1" thickTop="1" thickBot="1">
      <c r="A48" s="47">
        <v>41</v>
      </c>
      <c r="B48" s="62">
        <v>41</v>
      </c>
      <c r="C48" s="62">
        <f>PresensiMIPA!B47</f>
        <v>12206</v>
      </c>
      <c r="D48" s="63" t="str">
        <f>PresensiMIPA!G47</f>
        <v>Dharmawan Wildan Arifin</v>
      </c>
      <c r="E48">
        <v>76</v>
      </c>
      <c r="F48">
        <v>77.5</v>
      </c>
      <c r="G48">
        <v>73.5</v>
      </c>
      <c r="H48">
        <v>82.5</v>
      </c>
      <c r="I48">
        <v>76</v>
      </c>
      <c r="J48">
        <v>77.5</v>
      </c>
      <c r="K48">
        <v>85</v>
      </c>
      <c r="L48">
        <v>84.5</v>
      </c>
      <c r="M48">
        <v>83</v>
      </c>
      <c r="N48">
        <v>74.5</v>
      </c>
      <c r="O48">
        <v>75</v>
      </c>
      <c r="P48">
        <v>77</v>
      </c>
      <c r="Q48">
        <v>75</v>
      </c>
      <c r="R48">
        <v>77.5</v>
      </c>
      <c r="S48">
        <v>77</v>
      </c>
      <c r="T48" s="232">
        <f t="shared" si="0"/>
        <v>78.099999999999994</v>
      </c>
    </row>
    <row r="49" spans="1:20" ht="15.95" customHeight="1" thickTop="1" thickBot="1">
      <c r="A49" s="61">
        <v>42</v>
      </c>
      <c r="B49" s="62">
        <v>42</v>
      </c>
      <c r="C49" s="62">
        <f>PresensiMIPA!B48</f>
        <v>12211</v>
      </c>
      <c r="D49" s="63" t="str">
        <f>PresensiMIPA!G48</f>
        <v>DILA SURYANI AGUSTIN</v>
      </c>
      <c r="E49">
        <v>83</v>
      </c>
      <c r="F49">
        <v>80.5</v>
      </c>
      <c r="G49">
        <v>84.5</v>
      </c>
      <c r="H49">
        <v>89</v>
      </c>
      <c r="I49">
        <v>83.5</v>
      </c>
      <c r="J49">
        <v>80</v>
      </c>
      <c r="K49">
        <v>88</v>
      </c>
      <c r="L49">
        <v>84</v>
      </c>
      <c r="M49">
        <v>84</v>
      </c>
      <c r="N49">
        <v>81.5</v>
      </c>
      <c r="O49">
        <v>85</v>
      </c>
      <c r="P49">
        <v>77</v>
      </c>
      <c r="Q49">
        <v>74</v>
      </c>
      <c r="R49">
        <v>83</v>
      </c>
      <c r="S49">
        <v>83.5</v>
      </c>
      <c r="T49" s="232">
        <f t="shared" si="0"/>
        <v>82.7</v>
      </c>
    </row>
    <row r="50" spans="1:20" ht="15.95" customHeight="1" thickTop="1" thickBot="1">
      <c r="A50" s="47">
        <v>43</v>
      </c>
      <c r="B50" s="62">
        <v>43</v>
      </c>
      <c r="C50" s="62">
        <f>PresensiMIPA!B49</f>
        <v>12222</v>
      </c>
      <c r="D50" s="63" t="str">
        <f>PresensiMIPA!G49</f>
        <v>Emy Marianti</v>
      </c>
      <c r="E50">
        <v>83</v>
      </c>
      <c r="F50">
        <v>79</v>
      </c>
      <c r="G50">
        <v>77.5</v>
      </c>
      <c r="H50">
        <v>86.5</v>
      </c>
      <c r="I50">
        <v>84</v>
      </c>
      <c r="J50">
        <v>80</v>
      </c>
      <c r="K50">
        <v>90</v>
      </c>
      <c r="L50">
        <v>82.5</v>
      </c>
      <c r="M50">
        <v>83</v>
      </c>
      <c r="N50">
        <v>84</v>
      </c>
      <c r="O50">
        <v>84</v>
      </c>
      <c r="P50">
        <v>81</v>
      </c>
      <c r="Q50">
        <v>76</v>
      </c>
      <c r="R50">
        <v>79</v>
      </c>
      <c r="S50">
        <v>83</v>
      </c>
      <c r="T50" s="232">
        <f t="shared" si="0"/>
        <v>82.166666666666671</v>
      </c>
    </row>
    <row r="51" spans="1:20" ht="15.95" customHeight="1" thickTop="1" thickBot="1">
      <c r="A51" s="61">
        <v>44</v>
      </c>
      <c r="B51" s="62">
        <v>44</v>
      </c>
      <c r="C51" s="62">
        <f>PresensiMIPA!B50</f>
        <v>12238</v>
      </c>
      <c r="D51" s="63" t="str">
        <f>PresensiMIPA!G50</f>
        <v>FARREL AZARYA ZIDAN ANDIKA</v>
      </c>
      <c r="E51">
        <v>74.5</v>
      </c>
      <c r="F51">
        <v>77</v>
      </c>
      <c r="G51">
        <v>74</v>
      </c>
      <c r="H51">
        <v>82.5</v>
      </c>
      <c r="I51">
        <v>70</v>
      </c>
      <c r="J51">
        <v>76.5</v>
      </c>
      <c r="K51">
        <v>85</v>
      </c>
      <c r="L51">
        <v>84</v>
      </c>
      <c r="M51">
        <v>83</v>
      </c>
      <c r="N51">
        <v>74.5</v>
      </c>
      <c r="O51">
        <v>74</v>
      </c>
      <c r="P51">
        <v>76</v>
      </c>
      <c r="Q51">
        <v>75</v>
      </c>
      <c r="R51">
        <v>76</v>
      </c>
      <c r="S51">
        <v>75.5</v>
      </c>
      <c r="T51" s="232">
        <f t="shared" si="0"/>
        <v>77.166666666666671</v>
      </c>
    </row>
    <row r="52" spans="1:20" ht="15.95" customHeight="1" thickTop="1" thickBot="1">
      <c r="A52" s="47">
        <v>45</v>
      </c>
      <c r="B52" s="62">
        <v>45</v>
      </c>
      <c r="C52" s="62">
        <f>PresensiMIPA!B51</f>
        <v>12250</v>
      </c>
      <c r="D52" s="63" t="str">
        <f>PresensiMIPA!G51</f>
        <v>FITRI NUR WULANSARI</v>
      </c>
      <c r="E52">
        <v>80.5</v>
      </c>
      <c r="F52">
        <v>79</v>
      </c>
      <c r="G52">
        <v>81</v>
      </c>
      <c r="H52">
        <v>82.5</v>
      </c>
      <c r="I52">
        <v>87.5</v>
      </c>
      <c r="J52">
        <v>80.5</v>
      </c>
      <c r="K52">
        <v>88</v>
      </c>
      <c r="L52">
        <v>83</v>
      </c>
      <c r="M52">
        <v>83</v>
      </c>
      <c r="N52">
        <v>83.5</v>
      </c>
      <c r="O52">
        <v>75</v>
      </c>
      <c r="P52">
        <v>81.5</v>
      </c>
      <c r="Q52">
        <v>76</v>
      </c>
      <c r="R52">
        <v>83</v>
      </c>
      <c r="S52">
        <v>83</v>
      </c>
      <c r="T52" s="232">
        <f t="shared" si="0"/>
        <v>81.8</v>
      </c>
    </row>
    <row r="53" spans="1:20" s="64" customFormat="1" ht="15.95" customHeight="1" thickTop="1" thickBot="1">
      <c r="A53" s="61">
        <v>46</v>
      </c>
      <c r="B53" s="62">
        <v>46</v>
      </c>
      <c r="C53" s="62">
        <f>PresensiMIPA!B52</f>
        <v>12262</v>
      </c>
      <c r="D53" s="63" t="str">
        <f>PresensiMIPA!G52</f>
        <v>HARTATIK</v>
      </c>
      <c r="E53">
        <v>84.5</v>
      </c>
      <c r="F53">
        <v>80</v>
      </c>
      <c r="G53">
        <v>80</v>
      </c>
      <c r="H53">
        <v>86</v>
      </c>
      <c r="I53">
        <v>81</v>
      </c>
      <c r="J53">
        <v>84.5</v>
      </c>
      <c r="K53">
        <v>86.5</v>
      </c>
      <c r="L53">
        <v>81</v>
      </c>
      <c r="M53">
        <v>84</v>
      </c>
      <c r="N53">
        <v>85</v>
      </c>
      <c r="O53">
        <v>78</v>
      </c>
      <c r="P53">
        <v>76.5</v>
      </c>
      <c r="Q53">
        <v>76</v>
      </c>
      <c r="R53">
        <v>81.5</v>
      </c>
      <c r="S53">
        <v>87.5</v>
      </c>
      <c r="T53" s="232">
        <f t="shared" si="0"/>
        <v>82.13333333333334</v>
      </c>
    </row>
    <row r="54" spans="1:20" s="67" customFormat="1" ht="15.95" customHeight="1" thickTop="1" thickBot="1">
      <c r="A54" s="65">
        <v>47</v>
      </c>
      <c r="B54" s="66">
        <v>47</v>
      </c>
      <c r="C54" s="62">
        <f>PresensiMIPA!B53</f>
        <v>12265</v>
      </c>
      <c r="D54" s="63" t="str">
        <f>PresensiMIPA!G53</f>
        <v>HASANAL MUBAROK</v>
      </c>
      <c r="E54">
        <v>75</v>
      </c>
      <c r="F54">
        <v>75</v>
      </c>
      <c r="G54">
        <v>73</v>
      </c>
      <c r="H54">
        <v>82</v>
      </c>
      <c r="I54">
        <v>82.5</v>
      </c>
      <c r="J54">
        <v>77</v>
      </c>
      <c r="K54">
        <v>81.5</v>
      </c>
      <c r="L54">
        <v>82</v>
      </c>
      <c r="M54">
        <v>82.5</v>
      </c>
      <c r="N54">
        <v>80.5</v>
      </c>
      <c r="O54">
        <v>80</v>
      </c>
      <c r="P54">
        <v>74</v>
      </c>
      <c r="Q54">
        <v>80</v>
      </c>
      <c r="R54">
        <v>77</v>
      </c>
      <c r="S54">
        <v>76.5</v>
      </c>
      <c r="T54" s="232">
        <f t="shared" si="0"/>
        <v>78.566666666666663</v>
      </c>
    </row>
    <row r="55" spans="1:20" s="69" customFormat="1" ht="15.95" customHeight="1" thickTop="1" thickBot="1">
      <c r="A55" s="68">
        <v>48</v>
      </c>
      <c r="B55" s="62">
        <v>48</v>
      </c>
      <c r="C55" s="62">
        <f>PresensiMIPA!B54</f>
        <v>12287</v>
      </c>
      <c r="D55" s="63" t="str">
        <f>PresensiMIPA!G54</f>
        <v>Irfan Maulana</v>
      </c>
      <c r="E55">
        <v>75</v>
      </c>
      <c r="F55">
        <v>75</v>
      </c>
      <c r="G55">
        <v>73.5</v>
      </c>
      <c r="H55">
        <v>82.5</v>
      </c>
      <c r="I55">
        <v>73</v>
      </c>
      <c r="J55">
        <v>76.5</v>
      </c>
      <c r="K55">
        <v>85</v>
      </c>
      <c r="L55">
        <v>84</v>
      </c>
      <c r="M55">
        <v>83</v>
      </c>
      <c r="N55">
        <v>75.5</v>
      </c>
      <c r="O55">
        <v>75</v>
      </c>
      <c r="P55">
        <v>76.5</v>
      </c>
      <c r="Q55">
        <v>74</v>
      </c>
      <c r="R55">
        <v>78.5</v>
      </c>
      <c r="S55">
        <v>77.5</v>
      </c>
      <c r="T55" s="232">
        <f t="shared" si="0"/>
        <v>77.63333333333334</v>
      </c>
    </row>
    <row r="56" spans="1:20" s="69" customFormat="1" ht="15.95" customHeight="1" thickTop="1" thickBot="1">
      <c r="A56" s="70">
        <v>49</v>
      </c>
      <c r="B56" s="62">
        <v>49</v>
      </c>
      <c r="C56" s="62">
        <f>PresensiMIPA!B55</f>
        <v>12288</v>
      </c>
      <c r="D56" s="63" t="str">
        <f>PresensiMIPA!G55</f>
        <v>IRINA NINDYASARI</v>
      </c>
      <c r="E56">
        <v>81.5</v>
      </c>
      <c r="F56">
        <v>77.5</v>
      </c>
      <c r="G56">
        <v>74.5</v>
      </c>
      <c r="H56">
        <v>85</v>
      </c>
      <c r="I56">
        <v>85</v>
      </c>
      <c r="J56">
        <v>80</v>
      </c>
      <c r="K56">
        <v>88</v>
      </c>
      <c r="L56">
        <v>84</v>
      </c>
      <c r="M56">
        <v>83.5</v>
      </c>
      <c r="N56">
        <v>80.5</v>
      </c>
      <c r="O56">
        <v>77</v>
      </c>
      <c r="P56">
        <v>76.5</v>
      </c>
      <c r="Q56">
        <v>75</v>
      </c>
      <c r="R56">
        <v>82</v>
      </c>
      <c r="S56">
        <v>82.5</v>
      </c>
      <c r="T56" s="232">
        <f t="shared" si="0"/>
        <v>80.833333333333329</v>
      </c>
    </row>
    <row r="57" spans="1:20" s="69" customFormat="1" ht="15.95" customHeight="1" thickTop="1" thickBot="1">
      <c r="A57" s="68">
        <v>50</v>
      </c>
      <c r="B57" s="62">
        <v>50</v>
      </c>
      <c r="C57" s="62">
        <f>PresensiMIPA!B56</f>
        <v>12300</v>
      </c>
      <c r="D57" s="63" t="str">
        <f>PresensiMIPA!G56</f>
        <v>KAMILIYATUL LAILI</v>
      </c>
      <c r="E57">
        <v>84</v>
      </c>
      <c r="F57">
        <v>78.5</v>
      </c>
      <c r="G57">
        <v>76.5</v>
      </c>
      <c r="H57">
        <v>83.5</v>
      </c>
      <c r="I57">
        <v>77</v>
      </c>
      <c r="J57">
        <v>79</v>
      </c>
      <c r="K57">
        <v>86.5</v>
      </c>
      <c r="L57">
        <v>83</v>
      </c>
      <c r="M57">
        <v>85</v>
      </c>
      <c r="N57">
        <v>84</v>
      </c>
      <c r="O57">
        <v>78</v>
      </c>
      <c r="P57">
        <v>83</v>
      </c>
      <c r="Q57">
        <v>78</v>
      </c>
      <c r="R57">
        <v>79.5</v>
      </c>
      <c r="S57">
        <v>82.5</v>
      </c>
      <c r="T57" s="232">
        <f t="shared" si="0"/>
        <v>81.2</v>
      </c>
    </row>
    <row r="58" spans="1:20" s="69" customFormat="1" ht="15.95" customHeight="1" thickTop="1" thickBot="1">
      <c r="A58" s="70">
        <v>51</v>
      </c>
      <c r="B58" s="62">
        <v>51</v>
      </c>
      <c r="C58" s="62">
        <f>PresensiMIPA!B57</f>
        <v>12310</v>
      </c>
      <c r="D58" s="63" t="str">
        <f>PresensiMIPA!G57</f>
        <v>Lela Juniati Ningsih</v>
      </c>
      <c r="E58">
        <v>80.5</v>
      </c>
      <c r="F58">
        <v>80</v>
      </c>
      <c r="G58">
        <v>81</v>
      </c>
      <c r="H58">
        <v>89</v>
      </c>
      <c r="I58">
        <v>80</v>
      </c>
      <c r="J58">
        <v>80.5</v>
      </c>
      <c r="K58">
        <v>89</v>
      </c>
      <c r="L58">
        <v>82</v>
      </c>
      <c r="M58">
        <v>85</v>
      </c>
      <c r="N58">
        <v>80.5</v>
      </c>
      <c r="O58">
        <v>76.5</v>
      </c>
      <c r="P58">
        <v>79.5</v>
      </c>
      <c r="Q58">
        <v>76</v>
      </c>
      <c r="R58">
        <v>77.5</v>
      </c>
      <c r="S58">
        <v>84</v>
      </c>
      <c r="T58" s="232">
        <f t="shared" si="0"/>
        <v>81.400000000000006</v>
      </c>
    </row>
    <row r="59" spans="1:20" s="69" customFormat="1" ht="15.95" customHeight="1" thickTop="1" thickBot="1">
      <c r="A59" s="68">
        <v>52</v>
      </c>
      <c r="B59" s="62">
        <v>52</v>
      </c>
      <c r="C59" s="62">
        <f>PresensiMIPA!B58</f>
        <v>12327</v>
      </c>
      <c r="D59" s="63" t="str">
        <f>PresensiMIPA!G58</f>
        <v>MAKIN AMIN</v>
      </c>
      <c r="E59">
        <v>80</v>
      </c>
      <c r="F59">
        <v>78</v>
      </c>
      <c r="G59">
        <v>73</v>
      </c>
      <c r="H59">
        <v>81</v>
      </c>
      <c r="I59">
        <v>73</v>
      </c>
      <c r="J59">
        <v>83</v>
      </c>
      <c r="K59">
        <v>85</v>
      </c>
      <c r="L59">
        <v>84</v>
      </c>
      <c r="M59">
        <v>82</v>
      </c>
      <c r="N59">
        <v>75.5</v>
      </c>
      <c r="O59">
        <v>76</v>
      </c>
      <c r="P59">
        <v>75</v>
      </c>
      <c r="Q59">
        <v>76</v>
      </c>
      <c r="R59">
        <v>80.5</v>
      </c>
      <c r="S59">
        <v>80.5</v>
      </c>
      <c r="T59" s="232">
        <f t="shared" si="0"/>
        <v>78.833333333333329</v>
      </c>
    </row>
    <row r="60" spans="1:20" s="69" customFormat="1" ht="15.95" customHeight="1" thickTop="1" thickBot="1">
      <c r="A60" s="70">
        <v>53</v>
      </c>
      <c r="B60" s="62">
        <v>53</v>
      </c>
      <c r="C60" s="62">
        <f>PresensiMIPA!B59</f>
        <v>12331</v>
      </c>
      <c r="D60" s="63" t="str">
        <f>PresensiMIPA!G59</f>
        <v>MAULANA MALIK IBRAHIM</v>
      </c>
      <c r="E60">
        <v>77.5</v>
      </c>
      <c r="F60">
        <v>76</v>
      </c>
      <c r="G60">
        <v>75</v>
      </c>
      <c r="H60">
        <v>79</v>
      </c>
      <c r="I60">
        <v>87.5</v>
      </c>
      <c r="J60">
        <v>82</v>
      </c>
      <c r="K60">
        <v>87</v>
      </c>
      <c r="L60">
        <v>85</v>
      </c>
      <c r="M60">
        <v>84</v>
      </c>
      <c r="N60">
        <v>75.5</v>
      </c>
      <c r="O60">
        <v>74</v>
      </c>
      <c r="P60">
        <v>78</v>
      </c>
      <c r="Q60">
        <v>80</v>
      </c>
      <c r="R60">
        <v>79.5</v>
      </c>
      <c r="S60">
        <v>79.5</v>
      </c>
      <c r="T60" s="232">
        <f t="shared" si="0"/>
        <v>79.966666666666669</v>
      </c>
    </row>
    <row r="61" spans="1:20" s="69" customFormat="1" ht="15.95" customHeight="1" thickTop="1" thickBot="1">
      <c r="A61" s="68">
        <v>54</v>
      </c>
      <c r="B61" s="62">
        <v>54</v>
      </c>
      <c r="C61" s="62">
        <f>PresensiMIPA!B60</f>
        <v>12334</v>
      </c>
      <c r="D61" s="63" t="str">
        <f>PresensiMIPA!G60</f>
        <v>MAULIDIYAH NUR DANIELA PUTRI</v>
      </c>
      <c r="E61">
        <v>83.5</v>
      </c>
      <c r="F61">
        <v>80</v>
      </c>
      <c r="G61">
        <v>80.5</v>
      </c>
      <c r="H61">
        <v>80</v>
      </c>
      <c r="I61">
        <v>85</v>
      </c>
      <c r="J61">
        <v>84.5</v>
      </c>
      <c r="K61">
        <v>89</v>
      </c>
      <c r="L61">
        <v>82</v>
      </c>
      <c r="M61">
        <v>83.5</v>
      </c>
      <c r="N61">
        <v>84.5</v>
      </c>
      <c r="O61">
        <v>76.5</v>
      </c>
      <c r="P61">
        <v>78</v>
      </c>
      <c r="Q61">
        <v>76</v>
      </c>
      <c r="R61">
        <v>80.5</v>
      </c>
      <c r="S61">
        <v>83.5</v>
      </c>
      <c r="T61" s="232">
        <f t="shared" si="0"/>
        <v>81.8</v>
      </c>
    </row>
    <row r="62" spans="1:20" s="69" customFormat="1" ht="15.95" customHeight="1" thickTop="1" thickBot="1">
      <c r="A62" s="70">
        <v>55</v>
      </c>
      <c r="B62" s="62">
        <v>55</v>
      </c>
      <c r="C62" s="62">
        <f>PresensiMIPA!B61</f>
        <v>12352</v>
      </c>
      <c r="D62" s="63" t="str">
        <f>PresensiMIPA!G61</f>
        <v>MOH. FAUZAN</v>
      </c>
      <c r="E62">
        <v>80.5</v>
      </c>
      <c r="F62">
        <v>77</v>
      </c>
      <c r="G62">
        <v>75.5</v>
      </c>
      <c r="H62">
        <v>84</v>
      </c>
      <c r="I62">
        <v>84</v>
      </c>
      <c r="J62">
        <v>79</v>
      </c>
      <c r="K62">
        <v>85</v>
      </c>
      <c r="L62">
        <v>84</v>
      </c>
      <c r="M62">
        <v>83</v>
      </c>
      <c r="N62">
        <v>77.5</v>
      </c>
      <c r="O62">
        <v>74.5</v>
      </c>
      <c r="P62">
        <v>80.5</v>
      </c>
      <c r="Q62">
        <v>80</v>
      </c>
      <c r="R62">
        <v>78.5</v>
      </c>
      <c r="S62">
        <v>79.5</v>
      </c>
      <c r="T62" s="232">
        <f t="shared" si="0"/>
        <v>80.166666666666671</v>
      </c>
    </row>
    <row r="63" spans="1:20" s="69" customFormat="1" ht="15.95" customHeight="1" thickTop="1" thickBot="1">
      <c r="A63" s="68">
        <v>56</v>
      </c>
      <c r="B63" s="62">
        <v>56</v>
      </c>
      <c r="C63" s="62">
        <f>PresensiMIPA!B62</f>
        <v>12363</v>
      </c>
      <c r="D63" s="63" t="str">
        <f>PresensiMIPA!G62</f>
        <v>MOH. SURAIHANDIKA</v>
      </c>
      <c r="E63">
        <v>79.5</v>
      </c>
      <c r="F63">
        <v>74</v>
      </c>
      <c r="G63">
        <v>74</v>
      </c>
      <c r="H63">
        <v>79</v>
      </c>
      <c r="I63">
        <v>84</v>
      </c>
      <c r="J63">
        <v>78.5</v>
      </c>
      <c r="K63">
        <v>86.5</v>
      </c>
      <c r="L63">
        <v>83</v>
      </c>
      <c r="M63">
        <v>83</v>
      </c>
      <c r="N63">
        <v>77.5</v>
      </c>
      <c r="O63">
        <v>74.5</v>
      </c>
      <c r="P63">
        <v>74.5</v>
      </c>
      <c r="Q63">
        <v>76</v>
      </c>
      <c r="R63">
        <v>77</v>
      </c>
      <c r="S63">
        <v>79.5</v>
      </c>
      <c r="T63" s="232">
        <f t="shared" si="0"/>
        <v>78.7</v>
      </c>
    </row>
    <row r="64" spans="1:20" s="69" customFormat="1" ht="15.95" customHeight="1" thickTop="1" thickBot="1">
      <c r="A64" s="70">
        <v>57</v>
      </c>
      <c r="B64" s="62">
        <v>57</v>
      </c>
      <c r="C64" s="62">
        <f>PresensiMIPA!B63</f>
        <v>12364</v>
      </c>
      <c r="D64" s="63" t="str">
        <f>PresensiMIPA!G63</f>
        <v>Moh. Zidane Djazuli</v>
      </c>
      <c r="E64">
        <v>76</v>
      </c>
      <c r="F64">
        <v>76</v>
      </c>
      <c r="G64">
        <v>76</v>
      </c>
      <c r="H64">
        <v>78</v>
      </c>
      <c r="I64">
        <v>82.5</v>
      </c>
      <c r="J64">
        <v>78</v>
      </c>
      <c r="K64">
        <v>88</v>
      </c>
      <c r="L64">
        <v>86</v>
      </c>
      <c r="M64">
        <v>82.5</v>
      </c>
      <c r="N64">
        <v>78.5</v>
      </c>
      <c r="O64">
        <v>81.5</v>
      </c>
      <c r="P64">
        <v>76.5</v>
      </c>
      <c r="Q64">
        <v>76</v>
      </c>
      <c r="R64">
        <v>81</v>
      </c>
      <c r="S64">
        <v>77</v>
      </c>
      <c r="T64" s="232">
        <f t="shared" si="0"/>
        <v>79.566666666666663</v>
      </c>
    </row>
    <row r="65" spans="1:20" s="69" customFormat="1" ht="15.95" customHeight="1" thickTop="1" thickBot="1">
      <c r="A65" s="68">
        <v>58</v>
      </c>
      <c r="B65" s="62">
        <v>58</v>
      </c>
      <c r="C65" s="62">
        <f>PresensiMIPA!B64</f>
        <v>12399</v>
      </c>
      <c r="D65" s="63" t="str">
        <f>PresensiMIPA!G64</f>
        <v>NISA SAJIDA KHAIRALLAH TELFAH</v>
      </c>
      <c r="E65">
        <v>73</v>
      </c>
      <c r="F65">
        <v>80</v>
      </c>
      <c r="G65">
        <v>75</v>
      </c>
      <c r="H65">
        <v>85.5</v>
      </c>
      <c r="I65">
        <v>87.5</v>
      </c>
      <c r="J65">
        <v>79</v>
      </c>
      <c r="K65">
        <v>85</v>
      </c>
      <c r="L65">
        <v>81</v>
      </c>
      <c r="M65">
        <v>84</v>
      </c>
      <c r="N65">
        <v>76.5</v>
      </c>
      <c r="O65">
        <v>74</v>
      </c>
      <c r="P65">
        <v>75</v>
      </c>
      <c r="Q65">
        <v>76</v>
      </c>
      <c r="R65">
        <v>80.5</v>
      </c>
      <c r="S65">
        <v>81.5</v>
      </c>
      <c r="T65" s="232">
        <f t="shared" si="0"/>
        <v>79.566666666666663</v>
      </c>
    </row>
    <row r="66" spans="1:20" s="69" customFormat="1" ht="15.95" customHeight="1" thickTop="1" thickBot="1">
      <c r="A66" s="70">
        <v>59</v>
      </c>
      <c r="B66" s="62">
        <v>59</v>
      </c>
      <c r="C66" s="62">
        <f>PresensiMIPA!B65</f>
        <v>12424</v>
      </c>
      <c r="D66" s="63" t="str">
        <f>PresensiMIPA!G65</f>
        <v>PRAMITA LIWAUL HIKMAH</v>
      </c>
      <c r="E66">
        <v>84.5</v>
      </c>
      <c r="F66">
        <v>83</v>
      </c>
      <c r="G66">
        <v>80</v>
      </c>
      <c r="H66">
        <v>81.5</v>
      </c>
      <c r="I66">
        <v>88.5</v>
      </c>
      <c r="J66">
        <v>80</v>
      </c>
      <c r="K66">
        <v>92</v>
      </c>
      <c r="L66">
        <v>82</v>
      </c>
      <c r="M66">
        <v>84</v>
      </c>
      <c r="N66">
        <v>84</v>
      </c>
      <c r="O66">
        <v>82.5</v>
      </c>
      <c r="P66">
        <v>81.5</v>
      </c>
      <c r="Q66">
        <v>76</v>
      </c>
      <c r="R66">
        <v>80.5</v>
      </c>
      <c r="S66">
        <v>83</v>
      </c>
      <c r="T66" s="232">
        <f t="shared" si="0"/>
        <v>82.86666666666666</v>
      </c>
    </row>
    <row r="67" spans="1:20" s="69" customFormat="1" ht="15.95" customHeight="1" thickTop="1" thickBot="1">
      <c r="A67" s="68">
        <v>60</v>
      </c>
      <c r="B67" s="62">
        <v>60</v>
      </c>
      <c r="C67" s="62">
        <f>PresensiMIPA!B66</f>
        <v>12435</v>
      </c>
      <c r="D67" s="63" t="str">
        <f>PresensiMIPA!G66</f>
        <v>R. BAGUS HIKMAWANSYAH</v>
      </c>
      <c r="E67">
        <v>80</v>
      </c>
      <c r="F67">
        <v>83</v>
      </c>
      <c r="G67">
        <v>76</v>
      </c>
      <c r="H67">
        <v>82</v>
      </c>
      <c r="I67">
        <v>90</v>
      </c>
      <c r="J67">
        <v>87</v>
      </c>
      <c r="K67">
        <v>86.5</v>
      </c>
      <c r="L67">
        <v>84</v>
      </c>
      <c r="M67">
        <v>84.5</v>
      </c>
      <c r="N67">
        <v>85</v>
      </c>
      <c r="O67">
        <v>75.5</v>
      </c>
      <c r="P67">
        <v>81.5</v>
      </c>
      <c r="Q67">
        <v>80</v>
      </c>
      <c r="R67">
        <v>84</v>
      </c>
      <c r="S67">
        <v>85.5</v>
      </c>
      <c r="T67" s="232">
        <f t="shared" si="0"/>
        <v>82.966666666666669</v>
      </c>
    </row>
    <row r="68" spans="1:20" s="69" customFormat="1" ht="15.95" customHeight="1" thickTop="1" thickBot="1">
      <c r="A68" s="70">
        <v>61</v>
      </c>
      <c r="B68" s="62">
        <v>61</v>
      </c>
      <c r="C68" s="62">
        <f>PresensiMIPA!B67</f>
        <v>12439</v>
      </c>
      <c r="D68" s="63" t="str">
        <f>PresensiMIPA!G67</f>
        <v>R. MAHARANI YASMIN AROVA</v>
      </c>
      <c r="E68">
        <v>78.5</v>
      </c>
      <c r="F68">
        <v>83.5</v>
      </c>
      <c r="G68">
        <v>83</v>
      </c>
      <c r="H68">
        <v>91.5</v>
      </c>
      <c r="I68">
        <v>83</v>
      </c>
      <c r="J68">
        <v>85.5</v>
      </c>
      <c r="K68">
        <v>88</v>
      </c>
      <c r="L68">
        <v>83</v>
      </c>
      <c r="M68">
        <v>85</v>
      </c>
      <c r="N68">
        <v>84.5</v>
      </c>
      <c r="O68">
        <v>86</v>
      </c>
      <c r="P68">
        <v>81</v>
      </c>
      <c r="Q68">
        <v>80</v>
      </c>
      <c r="R68">
        <v>85</v>
      </c>
      <c r="S68">
        <v>86.5</v>
      </c>
      <c r="T68" s="232">
        <f t="shared" si="0"/>
        <v>84.266666666666666</v>
      </c>
    </row>
    <row r="69" spans="1:20" s="69" customFormat="1" ht="15.95" customHeight="1" thickTop="1" thickBot="1">
      <c r="A69" s="68">
        <v>62</v>
      </c>
      <c r="B69" s="62">
        <v>62</v>
      </c>
      <c r="C69" s="62">
        <f>PresensiMIPA!B68</f>
        <v>12454</v>
      </c>
      <c r="D69" s="63" t="str">
        <f>PresensiMIPA!G68</f>
        <v>RAYHANZA NADHIF ATHALA</v>
      </c>
      <c r="E69">
        <v>80</v>
      </c>
      <c r="F69">
        <v>77</v>
      </c>
      <c r="G69">
        <v>75.5</v>
      </c>
      <c r="H69">
        <v>85</v>
      </c>
      <c r="I69">
        <v>80</v>
      </c>
      <c r="J69">
        <v>79</v>
      </c>
      <c r="K69">
        <v>84.5</v>
      </c>
      <c r="L69">
        <v>84</v>
      </c>
      <c r="M69">
        <v>84</v>
      </c>
      <c r="N69">
        <v>75.5</v>
      </c>
      <c r="O69">
        <v>80</v>
      </c>
      <c r="P69">
        <v>76</v>
      </c>
      <c r="Q69">
        <v>75</v>
      </c>
      <c r="R69">
        <v>81</v>
      </c>
      <c r="S69">
        <v>83.5</v>
      </c>
      <c r="T69" s="232">
        <f t="shared" si="0"/>
        <v>80</v>
      </c>
    </row>
    <row r="70" spans="1:20" s="69" customFormat="1" ht="15.95" customHeight="1" thickTop="1" thickBot="1">
      <c r="A70" s="70">
        <v>63</v>
      </c>
      <c r="B70" s="62">
        <v>63</v>
      </c>
      <c r="C70" s="62">
        <f>PresensiMIPA!B69</f>
        <v>12461</v>
      </c>
      <c r="D70" s="63" t="str">
        <f>PresensiMIPA!G69</f>
        <v>RICKE ARIEFIANTINI</v>
      </c>
      <c r="E70">
        <v>80</v>
      </c>
      <c r="F70">
        <v>79.5</v>
      </c>
      <c r="G70">
        <v>75.5</v>
      </c>
      <c r="H70">
        <v>83.5</v>
      </c>
      <c r="I70">
        <v>76</v>
      </c>
      <c r="J70">
        <v>79.5</v>
      </c>
      <c r="K70">
        <v>83.5</v>
      </c>
      <c r="L70">
        <v>82</v>
      </c>
      <c r="M70">
        <v>82.5</v>
      </c>
      <c r="N70">
        <v>77.5</v>
      </c>
      <c r="O70">
        <v>79</v>
      </c>
      <c r="P70">
        <v>77</v>
      </c>
      <c r="Q70">
        <v>74</v>
      </c>
      <c r="R70">
        <v>78.5</v>
      </c>
      <c r="S70">
        <v>85</v>
      </c>
      <c r="T70" s="232">
        <f t="shared" si="0"/>
        <v>79.533333333333331</v>
      </c>
    </row>
    <row r="71" spans="1:20" s="69" customFormat="1" ht="15.95" customHeight="1" thickTop="1" thickBot="1">
      <c r="A71" s="68">
        <v>64</v>
      </c>
      <c r="B71" s="62">
        <v>64</v>
      </c>
      <c r="C71" s="62">
        <f>PresensiMIPA!B70</f>
        <v>12467</v>
      </c>
      <c r="D71" s="63" t="str">
        <f>PresensiMIPA!G70</f>
        <v>RIFQI KHAIRAN FAATHIR</v>
      </c>
      <c r="E71">
        <v>85</v>
      </c>
      <c r="F71">
        <v>80</v>
      </c>
      <c r="G71">
        <v>73.5</v>
      </c>
      <c r="H71">
        <v>90</v>
      </c>
      <c r="I71">
        <v>89</v>
      </c>
      <c r="J71">
        <v>91</v>
      </c>
      <c r="K71">
        <v>85.5</v>
      </c>
      <c r="L71">
        <v>85</v>
      </c>
      <c r="M71">
        <v>85</v>
      </c>
      <c r="N71">
        <v>86</v>
      </c>
      <c r="O71">
        <v>87</v>
      </c>
      <c r="P71">
        <v>83.5</v>
      </c>
      <c r="Q71">
        <v>92</v>
      </c>
      <c r="R71">
        <v>85.5</v>
      </c>
      <c r="S71">
        <v>88</v>
      </c>
      <c r="T71" s="232">
        <f t="shared" si="0"/>
        <v>85.733333333333334</v>
      </c>
    </row>
    <row r="72" spans="1:20" s="69" customFormat="1" ht="15.95" customHeight="1" thickTop="1" thickBot="1">
      <c r="A72" s="70">
        <v>65</v>
      </c>
      <c r="B72" s="62">
        <v>65</v>
      </c>
      <c r="C72" s="62">
        <f>PresensiMIPA!B71</f>
        <v>12484</v>
      </c>
      <c r="D72" s="63" t="str">
        <f>PresensiMIPA!G71</f>
        <v>SARAH ADIBA</v>
      </c>
      <c r="E72">
        <v>83.5</v>
      </c>
      <c r="F72">
        <v>78.5</v>
      </c>
      <c r="G72">
        <v>76</v>
      </c>
      <c r="H72">
        <v>85.5</v>
      </c>
      <c r="I72">
        <v>86.5</v>
      </c>
      <c r="J72">
        <v>79.5</v>
      </c>
      <c r="K72">
        <v>85</v>
      </c>
      <c r="L72">
        <v>81</v>
      </c>
      <c r="M72">
        <v>83.5</v>
      </c>
      <c r="N72">
        <v>77.5</v>
      </c>
      <c r="O72">
        <v>76.5</v>
      </c>
      <c r="P72">
        <v>77.5</v>
      </c>
      <c r="Q72">
        <v>76</v>
      </c>
      <c r="R72">
        <v>80.5</v>
      </c>
      <c r="S72">
        <v>80.5</v>
      </c>
      <c r="T72" s="232">
        <f t="shared" si="0"/>
        <v>80.5</v>
      </c>
    </row>
    <row r="73" spans="1:20" s="69" customFormat="1" ht="15.95" customHeight="1" thickTop="1" thickBot="1">
      <c r="A73" s="68">
        <v>66</v>
      </c>
      <c r="B73" s="62">
        <v>66</v>
      </c>
      <c r="C73" s="62">
        <f>PresensiMIPA!B72</f>
        <v>12488</v>
      </c>
      <c r="D73" s="63" t="str">
        <f>PresensiMIPA!G72</f>
        <v>SEPTIO DIKA PRATAMA</v>
      </c>
      <c r="E73">
        <v>75</v>
      </c>
      <c r="F73">
        <v>71.5</v>
      </c>
      <c r="G73">
        <v>73</v>
      </c>
      <c r="H73">
        <v>82</v>
      </c>
      <c r="I73">
        <v>77</v>
      </c>
      <c r="J73">
        <v>78</v>
      </c>
      <c r="K73">
        <v>86.5</v>
      </c>
      <c r="L73">
        <v>85.5</v>
      </c>
      <c r="M73">
        <v>83</v>
      </c>
      <c r="N73">
        <v>75.5</v>
      </c>
      <c r="O73">
        <v>74</v>
      </c>
      <c r="P73">
        <v>73.5</v>
      </c>
      <c r="Q73">
        <v>74</v>
      </c>
      <c r="R73">
        <v>75.5</v>
      </c>
      <c r="S73">
        <v>78.5</v>
      </c>
      <c r="T73" s="232">
        <f t="shared" ref="T73:T136" si="1">AVERAGE(E73:S73)</f>
        <v>77.5</v>
      </c>
    </row>
    <row r="74" spans="1:20" s="69" customFormat="1" ht="15.95" customHeight="1" thickTop="1" thickBot="1">
      <c r="A74" s="70">
        <v>67</v>
      </c>
      <c r="B74" s="62">
        <v>67</v>
      </c>
      <c r="C74" s="62">
        <f>PresensiMIPA!B73</f>
        <v>12498</v>
      </c>
      <c r="D74" s="63" t="str">
        <f>PresensiMIPA!G73</f>
        <v>SITI NUR KOMARIYA</v>
      </c>
      <c r="E74">
        <v>86</v>
      </c>
      <c r="F74">
        <v>79.5</v>
      </c>
      <c r="G74">
        <v>80</v>
      </c>
      <c r="H74">
        <v>83</v>
      </c>
      <c r="I74">
        <v>81</v>
      </c>
      <c r="J74">
        <v>79</v>
      </c>
      <c r="K74">
        <v>85.5</v>
      </c>
      <c r="L74">
        <v>81</v>
      </c>
      <c r="M74">
        <v>84.5</v>
      </c>
      <c r="N74">
        <v>80.5</v>
      </c>
      <c r="O74">
        <v>76</v>
      </c>
      <c r="P74">
        <v>76.5</v>
      </c>
      <c r="Q74">
        <v>76</v>
      </c>
      <c r="R74">
        <v>80</v>
      </c>
      <c r="S74">
        <v>79.5</v>
      </c>
      <c r="T74" s="232">
        <f t="shared" si="1"/>
        <v>80.533333333333331</v>
      </c>
    </row>
    <row r="75" spans="1:20" s="69" customFormat="1" ht="15.95" customHeight="1" thickTop="1" thickBot="1">
      <c r="A75" s="68">
        <v>68</v>
      </c>
      <c r="B75" s="62">
        <v>68</v>
      </c>
      <c r="C75" s="62">
        <f>PresensiMIPA!B74</f>
        <v>12518</v>
      </c>
      <c r="D75" s="63" t="str">
        <f>PresensiMIPA!G74</f>
        <v>TUTIMMUL FAIDAH</v>
      </c>
      <c r="E75">
        <v>79</v>
      </c>
      <c r="F75">
        <v>79.5</v>
      </c>
      <c r="G75">
        <v>72.5</v>
      </c>
      <c r="H75">
        <v>88</v>
      </c>
      <c r="I75">
        <v>78</v>
      </c>
      <c r="J75">
        <v>78.5</v>
      </c>
      <c r="K75">
        <v>84</v>
      </c>
      <c r="L75">
        <v>82</v>
      </c>
      <c r="M75">
        <v>83.5</v>
      </c>
      <c r="N75">
        <v>80.5</v>
      </c>
      <c r="O75">
        <v>76.5</v>
      </c>
      <c r="P75">
        <v>76</v>
      </c>
      <c r="Q75">
        <v>76</v>
      </c>
      <c r="R75">
        <v>81.5</v>
      </c>
      <c r="S75">
        <v>80</v>
      </c>
      <c r="T75" s="232">
        <f t="shared" si="1"/>
        <v>79.7</v>
      </c>
    </row>
    <row r="76" spans="1:20" s="69" customFormat="1" ht="15.95" customHeight="1" thickTop="1" thickBot="1">
      <c r="A76" s="70">
        <v>69</v>
      </c>
      <c r="B76" s="62">
        <v>69</v>
      </c>
      <c r="C76" s="62">
        <f>PresensiMIPA!B75</f>
        <v>12126</v>
      </c>
      <c r="D76" s="63" t="str">
        <f>PresensiMIPA!G75</f>
        <v>ABDULLAH HAMMAM FANDI</v>
      </c>
      <c r="E76">
        <v>76.5</v>
      </c>
      <c r="F76">
        <v>75.5</v>
      </c>
      <c r="G76">
        <v>74</v>
      </c>
      <c r="H76">
        <v>78</v>
      </c>
      <c r="I76">
        <v>72</v>
      </c>
      <c r="J76">
        <v>79</v>
      </c>
      <c r="K76">
        <v>85</v>
      </c>
      <c r="L76">
        <v>84.5</v>
      </c>
      <c r="M76">
        <v>82.5</v>
      </c>
      <c r="N76">
        <v>75.5</v>
      </c>
      <c r="O76">
        <v>80.5</v>
      </c>
      <c r="P76">
        <v>75</v>
      </c>
      <c r="Q76">
        <v>85</v>
      </c>
      <c r="R76">
        <v>78.5</v>
      </c>
      <c r="S76">
        <v>85.5</v>
      </c>
      <c r="T76" s="232">
        <f t="shared" si="1"/>
        <v>79.13333333333334</v>
      </c>
    </row>
    <row r="77" spans="1:20" s="69" customFormat="1" ht="15.95" customHeight="1" thickTop="1" thickBot="1">
      <c r="A77" s="68">
        <v>70</v>
      </c>
      <c r="B77" s="62">
        <v>70</v>
      </c>
      <c r="C77" s="62">
        <f>PresensiMIPA!B76</f>
        <v>12136</v>
      </c>
      <c r="D77" s="63" t="str">
        <f>PresensiMIPA!G76</f>
        <v>AFAF FITRIATI</v>
      </c>
      <c r="E77">
        <v>81</v>
      </c>
      <c r="F77">
        <v>78.5</v>
      </c>
      <c r="G77">
        <v>74.5</v>
      </c>
      <c r="H77">
        <v>80.5</v>
      </c>
      <c r="I77">
        <v>76</v>
      </c>
      <c r="J77">
        <v>80.5</v>
      </c>
      <c r="K77">
        <v>86.5</v>
      </c>
      <c r="L77">
        <v>82.5</v>
      </c>
      <c r="M77">
        <v>83.5</v>
      </c>
      <c r="N77">
        <v>76</v>
      </c>
      <c r="O77">
        <v>76</v>
      </c>
      <c r="P77">
        <v>80.5</v>
      </c>
      <c r="Q77">
        <v>82</v>
      </c>
      <c r="R77">
        <v>80</v>
      </c>
      <c r="S77">
        <v>83.5</v>
      </c>
      <c r="T77" s="232">
        <f t="shared" si="1"/>
        <v>80.099999999999994</v>
      </c>
    </row>
    <row r="78" spans="1:20" s="69" customFormat="1" ht="15.95" customHeight="1" thickTop="1" thickBot="1">
      <c r="A78" s="70">
        <v>71</v>
      </c>
      <c r="B78" s="62">
        <v>71</v>
      </c>
      <c r="C78" s="62">
        <f>PresensiMIPA!B77</f>
        <v>12140</v>
      </c>
      <c r="D78" s="63" t="str">
        <f>PresensiMIPA!G77</f>
        <v>Ahmad Fauzi Andrian</v>
      </c>
      <c r="E78">
        <v>75.5</v>
      </c>
      <c r="F78">
        <v>74</v>
      </c>
      <c r="G78">
        <v>73.5</v>
      </c>
      <c r="H78">
        <v>80.5</v>
      </c>
      <c r="I78">
        <v>73</v>
      </c>
      <c r="J78">
        <v>77</v>
      </c>
      <c r="K78">
        <v>84</v>
      </c>
      <c r="L78">
        <v>83.5</v>
      </c>
      <c r="M78">
        <v>81.5</v>
      </c>
      <c r="N78">
        <v>74.5</v>
      </c>
      <c r="O78">
        <v>74</v>
      </c>
      <c r="P78">
        <v>77</v>
      </c>
      <c r="Q78">
        <v>78</v>
      </c>
      <c r="R78">
        <v>77</v>
      </c>
      <c r="S78">
        <v>77.5</v>
      </c>
      <c r="T78" s="232">
        <f t="shared" si="1"/>
        <v>77.36666666666666</v>
      </c>
    </row>
    <row r="79" spans="1:20" s="69" customFormat="1" ht="15.95" customHeight="1" thickTop="1" thickBot="1">
      <c r="A79" s="68">
        <v>72</v>
      </c>
      <c r="B79" s="62">
        <v>72</v>
      </c>
      <c r="C79" s="62">
        <f>PresensiMIPA!B78</f>
        <v>12149</v>
      </c>
      <c r="D79" s="63" t="str">
        <f>PresensiMIPA!G78</f>
        <v>AL HANAFIATUS SAMHA</v>
      </c>
      <c r="E79">
        <v>79.5</v>
      </c>
      <c r="F79">
        <v>78</v>
      </c>
      <c r="G79">
        <v>75.5</v>
      </c>
      <c r="H79">
        <v>86.5</v>
      </c>
      <c r="I79">
        <v>79.5</v>
      </c>
      <c r="J79">
        <v>80</v>
      </c>
      <c r="K79">
        <v>89</v>
      </c>
      <c r="L79">
        <v>83</v>
      </c>
      <c r="M79">
        <v>85</v>
      </c>
      <c r="N79">
        <v>78.5</v>
      </c>
      <c r="O79">
        <v>77</v>
      </c>
      <c r="P79">
        <v>81.5</v>
      </c>
      <c r="Q79">
        <v>82</v>
      </c>
      <c r="R79">
        <v>79</v>
      </c>
      <c r="S79">
        <v>85.5</v>
      </c>
      <c r="T79" s="232">
        <f t="shared" si="1"/>
        <v>81.3</v>
      </c>
    </row>
    <row r="80" spans="1:20" s="69" customFormat="1" ht="15.95" customHeight="1" thickTop="1" thickBot="1">
      <c r="A80" s="70">
        <v>73</v>
      </c>
      <c r="B80" s="62">
        <v>73</v>
      </c>
      <c r="C80" s="62">
        <f>PresensiMIPA!B79</f>
        <v>12163</v>
      </c>
      <c r="D80" s="63" t="str">
        <f>PresensiMIPA!G79</f>
        <v>ALVIANTI OKTAVIA SETIYONO</v>
      </c>
      <c r="E80">
        <v>84</v>
      </c>
      <c r="F80">
        <v>86</v>
      </c>
      <c r="G80">
        <v>81.5</v>
      </c>
      <c r="H80">
        <v>80</v>
      </c>
      <c r="I80">
        <v>75</v>
      </c>
      <c r="J80">
        <v>86</v>
      </c>
      <c r="K80">
        <v>90</v>
      </c>
      <c r="L80">
        <v>82.5</v>
      </c>
      <c r="M80">
        <v>84</v>
      </c>
      <c r="N80">
        <v>86</v>
      </c>
      <c r="O80">
        <v>83</v>
      </c>
      <c r="P80">
        <v>84</v>
      </c>
      <c r="Q80">
        <v>82</v>
      </c>
      <c r="R80">
        <v>83.5</v>
      </c>
      <c r="S80">
        <v>88.5</v>
      </c>
      <c r="T80" s="232">
        <f t="shared" si="1"/>
        <v>83.733333333333334</v>
      </c>
    </row>
    <row r="81" spans="1:20" s="69" customFormat="1" ht="15.95" customHeight="1" thickTop="1" thickBot="1">
      <c r="A81" s="68">
        <v>74</v>
      </c>
      <c r="B81" s="62">
        <v>74</v>
      </c>
      <c r="C81" s="62">
        <f>PresensiMIPA!B80</f>
        <v>12172</v>
      </c>
      <c r="D81" s="63" t="str">
        <f>PresensiMIPA!G80</f>
        <v>ANDRE PRANATA ARYA PUTRA</v>
      </c>
      <c r="E81">
        <v>83.5</v>
      </c>
      <c r="F81">
        <v>80</v>
      </c>
      <c r="G81">
        <v>77</v>
      </c>
      <c r="H81">
        <v>83</v>
      </c>
      <c r="I81">
        <v>76</v>
      </c>
      <c r="J81">
        <v>79</v>
      </c>
      <c r="K81">
        <v>89</v>
      </c>
      <c r="L81">
        <v>85</v>
      </c>
      <c r="M81">
        <v>84</v>
      </c>
      <c r="N81">
        <v>82.5</v>
      </c>
      <c r="O81">
        <v>80.5</v>
      </c>
      <c r="P81">
        <v>79.5</v>
      </c>
      <c r="Q81">
        <v>79</v>
      </c>
      <c r="R81">
        <v>81</v>
      </c>
      <c r="S81">
        <v>82</v>
      </c>
      <c r="T81" s="232">
        <f t="shared" si="1"/>
        <v>81.400000000000006</v>
      </c>
    </row>
    <row r="82" spans="1:20" s="69" customFormat="1" ht="15.95" customHeight="1" thickTop="1" thickBot="1">
      <c r="A82" s="70">
        <v>75</v>
      </c>
      <c r="B82" s="62">
        <v>75</v>
      </c>
      <c r="C82" s="62">
        <f>PresensiMIPA!B81</f>
        <v>12177</v>
      </c>
      <c r="D82" s="63" t="str">
        <f>PresensiMIPA!G81</f>
        <v>Anisyafaah</v>
      </c>
      <c r="E82">
        <v>84.5</v>
      </c>
      <c r="F82">
        <v>82.5</v>
      </c>
      <c r="G82">
        <v>82.5</v>
      </c>
      <c r="H82">
        <v>83.5</v>
      </c>
      <c r="I82">
        <v>83</v>
      </c>
      <c r="J82">
        <v>83.5</v>
      </c>
      <c r="K82">
        <v>90</v>
      </c>
      <c r="L82">
        <v>83</v>
      </c>
      <c r="M82">
        <v>85.5</v>
      </c>
      <c r="N82">
        <v>84</v>
      </c>
      <c r="O82">
        <v>84.5</v>
      </c>
      <c r="P82">
        <v>80.5</v>
      </c>
      <c r="Q82">
        <v>82</v>
      </c>
      <c r="R82">
        <v>83.5</v>
      </c>
      <c r="S82">
        <v>87</v>
      </c>
      <c r="T82" s="232">
        <f t="shared" si="1"/>
        <v>83.966666666666669</v>
      </c>
    </row>
    <row r="83" spans="1:20" s="69" customFormat="1" ht="15.95" customHeight="1" thickTop="1" thickBot="1">
      <c r="A83" s="68">
        <v>76</v>
      </c>
      <c r="B83" s="62">
        <v>76</v>
      </c>
      <c r="C83" s="62">
        <f>PresensiMIPA!B82</f>
        <v>12196</v>
      </c>
      <c r="D83" s="63" t="str">
        <f>PresensiMIPA!G82</f>
        <v>CATERINA HIDAYATI</v>
      </c>
      <c r="E83">
        <v>85.5</v>
      </c>
      <c r="F83">
        <v>88</v>
      </c>
      <c r="G83">
        <v>85.5</v>
      </c>
      <c r="H83">
        <v>92</v>
      </c>
      <c r="I83">
        <v>87.5</v>
      </c>
      <c r="J83">
        <v>81.5</v>
      </c>
      <c r="K83">
        <v>88</v>
      </c>
      <c r="L83">
        <v>83</v>
      </c>
      <c r="M83">
        <v>86</v>
      </c>
      <c r="N83">
        <v>85</v>
      </c>
      <c r="O83">
        <v>85</v>
      </c>
      <c r="P83">
        <v>88</v>
      </c>
      <c r="Q83">
        <v>90</v>
      </c>
      <c r="R83">
        <v>86</v>
      </c>
      <c r="S83">
        <v>85.5</v>
      </c>
      <c r="T83" s="232">
        <f t="shared" si="1"/>
        <v>86.433333333333337</v>
      </c>
    </row>
    <row r="84" spans="1:20" s="69" customFormat="1" ht="15.95" customHeight="1" thickTop="1" thickBot="1">
      <c r="A84" s="70">
        <v>77</v>
      </c>
      <c r="B84" s="62">
        <v>77</v>
      </c>
      <c r="C84" s="62">
        <f>PresensiMIPA!B83</f>
        <v>12213</v>
      </c>
      <c r="D84" s="63" t="str">
        <f>PresensiMIPA!G83</f>
        <v>DIMAS SENA PUTRA</v>
      </c>
      <c r="E84">
        <v>80</v>
      </c>
      <c r="F84">
        <v>79.5</v>
      </c>
      <c r="G84">
        <v>74</v>
      </c>
      <c r="H84">
        <v>81.5</v>
      </c>
      <c r="I84">
        <v>84</v>
      </c>
      <c r="J84">
        <v>79</v>
      </c>
      <c r="K84">
        <v>88</v>
      </c>
      <c r="L84">
        <v>83</v>
      </c>
      <c r="M84">
        <v>83</v>
      </c>
      <c r="N84">
        <v>77.5</v>
      </c>
      <c r="O84">
        <v>73</v>
      </c>
      <c r="P84">
        <v>78.5</v>
      </c>
      <c r="Q84">
        <v>78</v>
      </c>
      <c r="R84">
        <v>79.5</v>
      </c>
      <c r="S84">
        <v>79</v>
      </c>
      <c r="T84" s="232">
        <f t="shared" si="1"/>
        <v>79.833333333333329</v>
      </c>
    </row>
    <row r="85" spans="1:20" s="69" customFormat="1" ht="15.95" customHeight="1" thickTop="1" thickBot="1">
      <c r="A85" s="68">
        <v>78</v>
      </c>
      <c r="B85" s="62">
        <v>78</v>
      </c>
      <c r="C85" s="62">
        <f>PresensiMIPA!B84</f>
        <v>12223</v>
      </c>
      <c r="D85" s="63" t="str">
        <f>PresensiMIPA!G84</f>
        <v>ERNA KURNIAWATI BASYIROH</v>
      </c>
      <c r="E85">
        <v>82</v>
      </c>
      <c r="F85">
        <v>79</v>
      </c>
      <c r="G85">
        <v>74</v>
      </c>
      <c r="H85">
        <v>85</v>
      </c>
      <c r="I85">
        <v>70</v>
      </c>
      <c r="J85">
        <v>80.5</v>
      </c>
      <c r="K85">
        <v>88</v>
      </c>
      <c r="L85">
        <v>85</v>
      </c>
      <c r="M85">
        <v>84</v>
      </c>
      <c r="N85">
        <v>83</v>
      </c>
      <c r="O85">
        <v>79</v>
      </c>
      <c r="P85">
        <v>81.5</v>
      </c>
      <c r="Q85">
        <v>81</v>
      </c>
      <c r="R85">
        <v>82</v>
      </c>
      <c r="S85">
        <v>82.5</v>
      </c>
      <c r="T85" s="232">
        <f t="shared" si="1"/>
        <v>81.099999999999994</v>
      </c>
    </row>
    <row r="86" spans="1:20" s="69" customFormat="1" ht="15.95" customHeight="1" thickTop="1" thickBot="1">
      <c r="A86" s="70">
        <v>79</v>
      </c>
      <c r="B86" s="62">
        <v>79</v>
      </c>
      <c r="C86" s="62">
        <f>PresensiMIPA!B85</f>
        <v>12242</v>
      </c>
      <c r="D86" s="63" t="str">
        <f>PresensiMIPA!G85</f>
        <v>Ferdi Firmansyah</v>
      </c>
      <c r="E86">
        <v>75.5</v>
      </c>
      <c r="F86">
        <v>73</v>
      </c>
      <c r="G86">
        <v>73.5</v>
      </c>
      <c r="H86">
        <v>84</v>
      </c>
      <c r="I86">
        <v>72</v>
      </c>
      <c r="J86">
        <v>76</v>
      </c>
      <c r="K86">
        <v>79</v>
      </c>
      <c r="L86">
        <v>83</v>
      </c>
      <c r="M86">
        <v>82.5</v>
      </c>
      <c r="N86">
        <v>73.5</v>
      </c>
      <c r="O86">
        <v>71.5</v>
      </c>
      <c r="P86">
        <v>75</v>
      </c>
      <c r="Q86">
        <v>79</v>
      </c>
      <c r="R86">
        <v>76</v>
      </c>
      <c r="S86">
        <v>75.5</v>
      </c>
      <c r="T86" s="232">
        <f t="shared" si="1"/>
        <v>76.599999999999994</v>
      </c>
    </row>
    <row r="87" spans="1:20" s="69" customFormat="1" ht="15.95" customHeight="1" thickTop="1" thickBot="1">
      <c r="A87" s="68">
        <v>80</v>
      </c>
      <c r="B87" s="62">
        <v>80</v>
      </c>
      <c r="C87" s="62">
        <f>PresensiMIPA!B86</f>
        <v>12252</v>
      </c>
      <c r="D87" s="63" t="str">
        <f>PresensiMIPA!G86</f>
        <v>Fitria Yuliana</v>
      </c>
      <c r="E87">
        <v>84.5</v>
      </c>
      <c r="F87">
        <v>79</v>
      </c>
      <c r="G87">
        <v>76.5</v>
      </c>
      <c r="H87">
        <v>80.5</v>
      </c>
      <c r="I87">
        <v>79</v>
      </c>
      <c r="J87">
        <v>82.5</v>
      </c>
      <c r="K87">
        <v>88</v>
      </c>
      <c r="L87">
        <v>82.5</v>
      </c>
      <c r="M87">
        <v>84</v>
      </c>
      <c r="N87">
        <v>81.5</v>
      </c>
      <c r="O87">
        <v>77.5</v>
      </c>
      <c r="P87">
        <v>80</v>
      </c>
      <c r="Q87">
        <v>80</v>
      </c>
      <c r="R87">
        <v>82.5</v>
      </c>
      <c r="S87">
        <v>87.5</v>
      </c>
      <c r="T87" s="232">
        <f t="shared" si="1"/>
        <v>81.7</v>
      </c>
    </row>
    <row r="88" spans="1:20" s="69" customFormat="1" ht="15.95" customHeight="1" thickTop="1" thickBot="1">
      <c r="A88" s="70">
        <v>81</v>
      </c>
      <c r="B88" s="62">
        <v>81</v>
      </c>
      <c r="C88" s="62">
        <f>PresensiMIPA!B87</f>
        <v>12266</v>
      </c>
      <c r="D88" s="63" t="str">
        <f>PresensiMIPA!G87</f>
        <v>HAYKAL BESTANUN ARIFIN</v>
      </c>
      <c r="E88">
        <v>83</v>
      </c>
      <c r="F88">
        <v>81.5</v>
      </c>
      <c r="G88">
        <v>80</v>
      </c>
      <c r="H88">
        <v>86.5</v>
      </c>
      <c r="I88">
        <v>82.5</v>
      </c>
      <c r="J88">
        <v>83.5</v>
      </c>
      <c r="K88">
        <v>89</v>
      </c>
      <c r="L88">
        <v>84</v>
      </c>
      <c r="M88">
        <v>85.5</v>
      </c>
      <c r="N88">
        <v>75.5</v>
      </c>
      <c r="O88">
        <v>83.5</v>
      </c>
      <c r="P88">
        <v>80</v>
      </c>
      <c r="Q88">
        <v>82</v>
      </c>
      <c r="R88">
        <v>82</v>
      </c>
      <c r="S88">
        <v>87.5</v>
      </c>
      <c r="T88" s="232">
        <f t="shared" si="1"/>
        <v>83.066666666666663</v>
      </c>
    </row>
    <row r="89" spans="1:20" s="69" customFormat="1" ht="15.95" customHeight="1" thickTop="1" thickBot="1">
      <c r="A89" s="68">
        <v>82</v>
      </c>
      <c r="B89" s="62">
        <v>82</v>
      </c>
      <c r="C89" s="62">
        <f>PresensiMIPA!B88</f>
        <v>12269</v>
      </c>
      <c r="D89" s="63" t="str">
        <f>PresensiMIPA!G88</f>
        <v>HERLINA PUTRI KURNIAWAN</v>
      </c>
      <c r="E89">
        <v>76</v>
      </c>
      <c r="F89">
        <v>80.5</v>
      </c>
      <c r="G89">
        <v>75.5</v>
      </c>
      <c r="H89">
        <v>88</v>
      </c>
      <c r="I89">
        <v>75</v>
      </c>
      <c r="J89">
        <v>82.5</v>
      </c>
      <c r="K89">
        <v>88</v>
      </c>
      <c r="L89">
        <v>83</v>
      </c>
      <c r="M89">
        <v>85</v>
      </c>
      <c r="N89">
        <v>75.5</v>
      </c>
      <c r="O89">
        <v>78</v>
      </c>
      <c r="P89">
        <v>82</v>
      </c>
      <c r="Q89">
        <v>81</v>
      </c>
      <c r="R89">
        <v>85</v>
      </c>
      <c r="S89">
        <v>84</v>
      </c>
      <c r="T89" s="232">
        <f t="shared" si="1"/>
        <v>81.266666666666666</v>
      </c>
    </row>
    <row r="90" spans="1:20" s="69" customFormat="1" ht="15.95" customHeight="1" thickTop="1" thickBot="1">
      <c r="A90" s="70">
        <v>83</v>
      </c>
      <c r="B90" s="62">
        <v>83</v>
      </c>
      <c r="C90" s="62">
        <f>PresensiMIPA!B89</f>
        <v>12289</v>
      </c>
      <c r="D90" s="63" t="str">
        <f>PresensiMIPA!G89</f>
        <v>ISLHA KOMARIYAH MAULIDINA</v>
      </c>
      <c r="E90">
        <v>82</v>
      </c>
      <c r="F90">
        <v>81</v>
      </c>
      <c r="G90">
        <v>81.5</v>
      </c>
      <c r="H90">
        <v>88</v>
      </c>
      <c r="I90">
        <v>76</v>
      </c>
      <c r="J90">
        <v>85.5</v>
      </c>
      <c r="K90">
        <v>89</v>
      </c>
      <c r="L90">
        <v>84</v>
      </c>
      <c r="M90">
        <v>84.5</v>
      </c>
      <c r="N90">
        <v>86</v>
      </c>
      <c r="O90">
        <v>84</v>
      </c>
      <c r="P90">
        <v>79.5</v>
      </c>
      <c r="Q90">
        <v>80</v>
      </c>
      <c r="R90">
        <v>83.5</v>
      </c>
      <c r="S90">
        <v>85.5</v>
      </c>
      <c r="T90" s="232">
        <f t="shared" si="1"/>
        <v>83.333333333333329</v>
      </c>
    </row>
    <row r="91" spans="1:20" s="69" customFormat="1" ht="15.95" customHeight="1" thickTop="1" thickBot="1">
      <c r="A91" s="68">
        <v>84</v>
      </c>
      <c r="B91" s="62">
        <v>84</v>
      </c>
      <c r="C91" s="62">
        <f>PresensiMIPA!B90</f>
        <v>12298</v>
      </c>
      <c r="D91" s="63" t="str">
        <f>PresensiMIPA!G90</f>
        <v>JUNIO FATHIR RESSY</v>
      </c>
      <c r="E91">
        <v>77.5</v>
      </c>
      <c r="F91">
        <v>76.5</v>
      </c>
      <c r="G91">
        <v>73.5</v>
      </c>
      <c r="H91">
        <v>86.5</v>
      </c>
      <c r="I91">
        <v>70</v>
      </c>
      <c r="J91">
        <v>78.5</v>
      </c>
      <c r="K91">
        <v>88</v>
      </c>
      <c r="L91">
        <v>83</v>
      </c>
      <c r="M91">
        <v>81.5</v>
      </c>
      <c r="N91">
        <v>74.5</v>
      </c>
      <c r="O91">
        <v>74.5</v>
      </c>
      <c r="P91">
        <v>75</v>
      </c>
      <c r="Q91">
        <v>77</v>
      </c>
      <c r="R91">
        <v>79</v>
      </c>
      <c r="S91">
        <v>78</v>
      </c>
      <c r="T91" s="232">
        <f t="shared" si="1"/>
        <v>78.2</v>
      </c>
    </row>
    <row r="92" spans="1:20" s="69" customFormat="1" ht="15.95" customHeight="1" thickTop="1" thickBot="1">
      <c r="A92" s="70">
        <v>85</v>
      </c>
      <c r="B92" s="62">
        <v>85</v>
      </c>
      <c r="C92" s="62">
        <f>PresensiMIPA!B91</f>
        <v>12302</v>
      </c>
      <c r="D92" s="63" t="str">
        <f>PresensiMIPA!G91</f>
        <v>KANIA LAURA NUR AIDA</v>
      </c>
      <c r="E92">
        <v>82.5</v>
      </c>
      <c r="F92">
        <v>77.5</v>
      </c>
      <c r="G92">
        <v>75.5</v>
      </c>
      <c r="H92">
        <v>79.5</v>
      </c>
      <c r="I92">
        <v>82</v>
      </c>
      <c r="J92">
        <v>83</v>
      </c>
      <c r="K92">
        <v>88</v>
      </c>
      <c r="L92">
        <v>84</v>
      </c>
      <c r="M92">
        <v>83.5</v>
      </c>
      <c r="N92">
        <v>81.5</v>
      </c>
      <c r="O92">
        <v>81.5</v>
      </c>
      <c r="P92">
        <v>80</v>
      </c>
      <c r="Q92">
        <v>82</v>
      </c>
      <c r="R92">
        <v>83</v>
      </c>
      <c r="S92">
        <v>86</v>
      </c>
      <c r="T92" s="232">
        <f t="shared" si="1"/>
        <v>81.966666666666669</v>
      </c>
    </row>
    <row r="93" spans="1:20" s="69" customFormat="1" ht="15.95" customHeight="1" thickTop="1" thickBot="1">
      <c r="A93" s="68">
        <v>86</v>
      </c>
      <c r="B93" s="62">
        <v>86</v>
      </c>
      <c r="C93" s="62">
        <f>PresensiMIPA!B92</f>
        <v>12312</v>
      </c>
      <c r="D93" s="63" t="str">
        <f>PresensiMIPA!G92</f>
        <v>LIA HADINI</v>
      </c>
      <c r="E93">
        <v>83</v>
      </c>
      <c r="F93">
        <v>77</v>
      </c>
      <c r="G93">
        <v>76.5</v>
      </c>
      <c r="H93">
        <v>79.5</v>
      </c>
      <c r="I93">
        <v>80</v>
      </c>
      <c r="J93">
        <v>83</v>
      </c>
      <c r="K93">
        <v>89</v>
      </c>
      <c r="L93">
        <v>84</v>
      </c>
      <c r="M93">
        <v>85</v>
      </c>
      <c r="N93">
        <v>84</v>
      </c>
      <c r="O93">
        <v>82</v>
      </c>
      <c r="P93">
        <v>81.5</v>
      </c>
      <c r="Q93">
        <v>81</v>
      </c>
      <c r="R93">
        <v>80</v>
      </c>
      <c r="S93">
        <v>83.5</v>
      </c>
      <c r="T93" s="232">
        <f t="shared" si="1"/>
        <v>81.933333333333337</v>
      </c>
    </row>
    <row r="94" spans="1:20" s="69" customFormat="1" ht="15.95" customHeight="1" thickTop="1" thickBot="1">
      <c r="A94" s="70">
        <v>87</v>
      </c>
      <c r="B94" s="62">
        <v>87</v>
      </c>
      <c r="C94" s="62">
        <f>PresensiMIPA!B93</f>
        <v>12329</v>
      </c>
      <c r="D94" s="63" t="str">
        <f>PresensiMIPA!G93</f>
        <v>MARTHA ANUGRAH PANCA PUTRA</v>
      </c>
      <c r="E94">
        <v>82</v>
      </c>
      <c r="F94">
        <v>82.5</v>
      </c>
      <c r="G94">
        <v>80</v>
      </c>
      <c r="H94">
        <v>80.5</v>
      </c>
      <c r="I94">
        <v>80</v>
      </c>
      <c r="J94">
        <v>79.5</v>
      </c>
      <c r="K94">
        <v>89</v>
      </c>
      <c r="L94">
        <v>84</v>
      </c>
      <c r="M94">
        <v>84.5</v>
      </c>
      <c r="N94">
        <v>85</v>
      </c>
      <c r="O94">
        <v>81.5</v>
      </c>
      <c r="P94">
        <v>79.5</v>
      </c>
      <c r="Q94">
        <v>83</v>
      </c>
      <c r="R94">
        <v>84</v>
      </c>
      <c r="S94">
        <v>86</v>
      </c>
      <c r="T94" s="232">
        <f t="shared" si="1"/>
        <v>82.733333333333334</v>
      </c>
    </row>
    <row r="95" spans="1:20" s="69" customFormat="1" ht="15.95" customHeight="1" thickTop="1" thickBot="1">
      <c r="A95" s="68">
        <v>88</v>
      </c>
      <c r="B95" s="62">
        <v>88</v>
      </c>
      <c r="C95" s="62">
        <f>PresensiMIPA!B94</f>
        <v>12337</v>
      </c>
      <c r="D95" s="63" t="str">
        <f>PresensiMIPA!G94</f>
        <v>Maulinda Eka Rahmawati</v>
      </c>
      <c r="E95">
        <v>82</v>
      </c>
      <c r="F95">
        <v>80</v>
      </c>
      <c r="G95">
        <v>81</v>
      </c>
      <c r="H95">
        <v>80</v>
      </c>
      <c r="I95">
        <v>87</v>
      </c>
      <c r="J95">
        <v>87</v>
      </c>
      <c r="K95">
        <v>90</v>
      </c>
      <c r="L95">
        <v>82</v>
      </c>
      <c r="M95">
        <v>85</v>
      </c>
      <c r="N95">
        <v>84</v>
      </c>
      <c r="O95">
        <v>85</v>
      </c>
      <c r="P95">
        <v>84</v>
      </c>
      <c r="Q95">
        <v>87</v>
      </c>
      <c r="R95">
        <v>83</v>
      </c>
      <c r="S95">
        <v>85.5</v>
      </c>
      <c r="T95" s="232">
        <f t="shared" si="1"/>
        <v>84.166666666666671</v>
      </c>
    </row>
    <row r="96" spans="1:20" s="69" customFormat="1" ht="15.95" customHeight="1" thickTop="1" thickBot="1">
      <c r="A96" s="70">
        <v>89</v>
      </c>
      <c r="B96" s="62">
        <v>89</v>
      </c>
      <c r="C96" s="62">
        <f>PresensiMIPA!B95</f>
        <v>12353</v>
      </c>
      <c r="D96" s="63" t="str">
        <f>PresensiMIPA!G95</f>
        <v>MOH. IQBAL FATHONI</v>
      </c>
      <c r="E96">
        <v>81</v>
      </c>
      <c r="F96">
        <v>83.5</v>
      </c>
      <c r="G96">
        <v>74</v>
      </c>
      <c r="H96">
        <v>83.5</v>
      </c>
      <c r="I96">
        <v>70</v>
      </c>
      <c r="J96">
        <v>79.5</v>
      </c>
      <c r="K96">
        <v>88</v>
      </c>
      <c r="L96">
        <v>84.5</v>
      </c>
      <c r="M96">
        <v>83.5</v>
      </c>
      <c r="N96">
        <v>79.5</v>
      </c>
      <c r="O96">
        <v>77</v>
      </c>
      <c r="P96">
        <v>75.5</v>
      </c>
      <c r="Q96">
        <v>85.5</v>
      </c>
      <c r="R96">
        <v>79.5</v>
      </c>
      <c r="S96">
        <v>80</v>
      </c>
      <c r="T96" s="232">
        <f t="shared" si="1"/>
        <v>80.3</v>
      </c>
    </row>
    <row r="97" spans="1:20" s="69" customFormat="1" ht="15.95" customHeight="1" thickTop="1" thickBot="1">
      <c r="A97" s="68">
        <v>90</v>
      </c>
      <c r="B97" s="62">
        <v>90</v>
      </c>
      <c r="C97" s="62">
        <f>PresensiMIPA!B96</f>
        <v>12369</v>
      </c>
      <c r="D97" s="63" t="str">
        <f>PresensiMIPA!G96</f>
        <v>MOHAMMAD NAUVAL DWI SAPUTRA</v>
      </c>
      <c r="E97">
        <v>82</v>
      </c>
      <c r="F97">
        <v>82.5</v>
      </c>
      <c r="G97">
        <v>75.5</v>
      </c>
      <c r="H97">
        <v>84</v>
      </c>
      <c r="I97">
        <v>72</v>
      </c>
      <c r="J97">
        <v>85</v>
      </c>
      <c r="K97">
        <v>88</v>
      </c>
      <c r="L97">
        <v>87</v>
      </c>
      <c r="M97">
        <v>83.5</v>
      </c>
      <c r="N97">
        <v>80</v>
      </c>
      <c r="O97">
        <v>77</v>
      </c>
      <c r="P97">
        <v>79</v>
      </c>
      <c r="Q97">
        <v>80</v>
      </c>
      <c r="R97">
        <v>84.5</v>
      </c>
      <c r="S97">
        <v>85.5</v>
      </c>
      <c r="T97" s="232">
        <f t="shared" si="1"/>
        <v>81.7</v>
      </c>
    </row>
    <row r="98" spans="1:20" s="69" customFormat="1" ht="15.95" customHeight="1" thickTop="1" thickBot="1">
      <c r="A98" s="70">
        <v>91</v>
      </c>
      <c r="B98" s="62">
        <v>91</v>
      </c>
      <c r="C98" s="62">
        <f>PresensiMIPA!B97</f>
        <v>12379</v>
      </c>
      <c r="D98" s="63" t="str">
        <f>PresensiMIPA!G97</f>
        <v>Muhammad Noval Nur Ramadhani</v>
      </c>
      <c r="E98">
        <v>77</v>
      </c>
      <c r="F98">
        <v>73.5</v>
      </c>
      <c r="G98">
        <v>74</v>
      </c>
      <c r="H98">
        <v>79</v>
      </c>
      <c r="I98">
        <v>75</v>
      </c>
      <c r="J98">
        <v>78.5</v>
      </c>
      <c r="K98">
        <v>80</v>
      </c>
      <c r="L98">
        <v>84.5</v>
      </c>
      <c r="M98">
        <v>81</v>
      </c>
      <c r="N98">
        <v>74.5</v>
      </c>
      <c r="O98">
        <v>73</v>
      </c>
      <c r="P98">
        <v>71</v>
      </c>
      <c r="Q98">
        <v>85.5</v>
      </c>
      <c r="R98">
        <v>76</v>
      </c>
      <c r="S98">
        <v>77.5</v>
      </c>
      <c r="T98" s="232">
        <f t="shared" si="1"/>
        <v>77.333333333333329</v>
      </c>
    </row>
    <row r="99" spans="1:20" s="71" customFormat="1" ht="15.95" customHeight="1" thickTop="1" thickBot="1">
      <c r="A99" s="68">
        <v>92</v>
      </c>
      <c r="B99" s="62">
        <v>92</v>
      </c>
      <c r="C99" s="62">
        <f>PresensiMIPA!B98</f>
        <v>12388</v>
      </c>
      <c r="D99" s="63" t="str">
        <f>PresensiMIPA!G98</f>
        <v>NADAA AVRIA HANUM</v>
      </c>
      <c r="E99">
        <v>83.5</v>
      </c>
      <c r="F99">
        <v>81</v>
      </c>
      <c r="G99">
        <v>80</v>
      </c>
      <c r="H99">
        <v>78</v>
      </c>
      <c r="I99">
        <v>79.5</v>
      </c>
      <c r="J99">
        <v>80</v>
      </c>
      <c r="K99">
        <v>86.5</v>
      </c>
      <c r="L99">
        <v>83</v>
      </c>
      <c r="M99">
        <v>83.5</v>
      </c>
      <c r="N99">
        <v>80.5</v>
      </c>
      <c r="O99">
        <v>77</v>
      </c>
      <c r="P99">
        <v>84.5</v>
      </c>
      <c r="Q99">
        <v>83</v>
      </c>
      <c r="R99">
        <v>84</v>
      </c>
      <c r="S99">
        <v>83.5</v>
      </c>
      <c r="T99" s="232">
        <f t="shared" si="1"/>
        <v>81.833333333333329</v>
      </c>
    </row>
    <row r="100" spans="1:20" ht="15.95" customHeight="1" thickTop="1" thickBot="1">
      <c r="A100" s="47">
        <v>93</v>
      </c>
      <c r="B100" s="62">
        <v>93</v>
      </c>
      <c r="C100" s="62">
        <f>PresensiMIPA!B99</f>
        <v>12414</v>
      </c>
      <c r="D100" s="63" t="str">
        <f>PresensiMIPA!G99</f>
        <v>NURHAYATI CAHYUNI MOFID</v>
      </c>
      <c r="E100">
        <v>79</v>
      </c>
      <c r="F100">
        <v>77</v>
      </c>
      <c r="G100">
        <v>74.5</v>
      </c>
      <c r="H100">
        <v>82.5</v>
      </c>
      <c r="I100">
        <v>76</v>
      </c>
      <c r="J100">
        <v>80.5</v>
      </c>
      <c r="K100">
        <v>88</v>
      </c>
      <c r="L100">
        <v>82.5</v>
      </c>
      <c r="M100">
        <v>82.5</v>
      </c>
      <c r="N100">
        <v>79.5</v>
      </c>
      <c r="O100">
        <v>78</v>
      </c>
      <c r="P100">
        <v>81</v>
      </c>
      <c r="Q100">
        <v>82</v>
      </c>
      <c r="R100">
        <v>83</v>
      </c>
      <c r="S100">
        <v>80.5</v>
      </c>
      <c r="T100" s="232">
        <f t="shared" si="1"/>
        <v>80.433333333333337</v>
      </c>
    </row>
    <row r="101" spans="1:20" ht="15.95" customHeight="1" thickTop="1" thickBot="1">
      <c r="A101" s="61">
        <v>94</v>
      </c>
      <c r="B101" s="62">
        <v>94</v>
      </c>
      <c r="C101" s="62">
        <f>PresensiMIPA!B100</f>
        <v>12426</v>
      </c>
      <c r="D101" s="63" t="str">
        <f>PresensiMIPA!G100</f>
        <v>PUSPA RIAWATI</v>
      </c>
      <c r="E101">
        <v>79</v>
      </c>
      <c r="F101">
        <v>79.5</v>
      </c>
      <c r="G101">
        <v>76</v>
      </c>
      <c r="H101">
        <v>81.5</v>
      </c>
      <c r="I101">
        <v>74</v>
      </c>
      <c r="J101">
        <v>83</v>
      </c>
      <c r="K101">
        <v>88</v>
      </c>
      <c r="L101">
        <v>82.5</v>
      </c>
      <c r="M101">
        <v>84.5</v>
      </c>
      <c r="N101">
        <v>83</v>
      </c>
      <c r="O101">
        <v>80</v>
      </c>
      <c r="P101">
        <v>82</v>
      </c>
      <c r="Q101">
        <v>81</v>
      </c>
      <c r="R101">
        <v>81.5</v>
      </c>
      <c r="S101">
        <v>86.5</v>
      </c>
      <c r="T101" s="232">
        <f t="shared" si="1"/>
        <v>81.466666666666669</v>
      </c>
    </row>
    <row r="102" spans="1:20" ht="15.95" customHeight="1" thickTop="1" thickBot="1">
      <c r="A102" s="47">
        <v>95</v>
      </c>
      <c r="B102" s="62">
        <v>95</v>
      </c>
      <c r="C102" s="62">
        <f>PresensiMIPA!B101</f>
        <v>12446</v>
      </c>
      <c r="D102" s="63" t="str">
        <f>PresensiMIPA!G101</f>
        <v>RAHMADINAH DIVA ZHAVIRA</v>
      </c>
      <c r="E102">
        <v>80</v>
      </c>
      <c r="F102">
        <v>83</v>
      </c>
      <c r="G102">
        <v>77.5</v>
      </c>
      <c r="H102">
        <v>82</v>
      </c>
      <c r="I102">
        <v>88.5</v>
      </c>
      <c r="J102">
        <v>84</v>
      </c>
      <c r="K102">
        <v>88</v>
      </c>
      <c r="L102">
        <v>82</v>
      </c>
      <c r="M102">
        <v>84.5</v>
      </c>
      <c r="N102">
        <v>83</v>
      </c>
      <c r="O102">
        <v>84</v>
      </c>
      <c r="P102">
        <v>82</v>
      </c>
      <c r="Q102">
        <v>82</v>
      </c>
      <c r="R102">
        <v>82.5</v>
      </c>
      <c r="S102">
        <v>88.5</v>
      </c>
      <c r="T102" s="232">
        <f t="shared" si="1"/>
        <v>83.433333333333337</v>
      </c>
    </row>
    <row r="103" spans="1:20" ht="15.95" customHeight="1" thickTop="1" thickBot="1">
      <c r="A103" s="61">
        <v>96</v>
      </c>
      <c r="B103" s="62">
        <v>96</v>
      </c>
      <c r="C103" s="62">
        <f>PresensiMIPA!B102</f>
        <v>12455</v>
      </c>
      <c r="D103" s="63" t="str">
        <f>PresensiMIPA!G102</f>
        <v>RAYVALDI BACHTIAR ARDIANSYAH</v>
      </c>
      <c r="E103">
        <v>77.5</v>
      </c>
      <c r="F103">
        <v>76</v>
      </c>
      <c r="G103">
        <v>74.5</v>
      </c>
      <c r="H103">
        <v>79.5</v>
      </c>
      <c r="I103">
        <v>84</v>
      </c>
      <c r="J103">
        <v>80</v>
      </c>
      <c r="K103">
        <v>75</v>
      </c>
      <c r="L103">
        <v>83</v>
      </c>
      <c r="M103">
        <v>82.5</v>
      </c>
      <c r="N103">
        <v>75.5</v>
      </c>
      <c r="O103">
        <v>72.5</v>
      </c>
      <c r="P103">
        <v>73.5</v>
      </c>
      <c r="Q103">
        <v>78</v>
      </c>
      <c r="R103">
        <v>82.5</v>
      </c>
      <c r="S103">
        <v>80.5</v>
      </c>
      <c r="T103" s="232">
        <f t="shared" si="1"/>
        <v>78.3</v>
      </c>
    </row>
    <row r="104" spans="1:20" ht="15.95" customHeight="1" thickTop="1" thickBot="1">
      <c r="A104" s="47">
        <v>97</v>
      </c>
      <c r="B104" s="62">
        <v>97</v>
      </c>
      <c r="C104" s="62">
        <f>PresensiMIPA!B103</f>
        <v>12468</v>
      </c>
      <c r="D104" s="63" t="str">
        <f>PresensiMIPA!G103</f>
        <v>RIJAL AZKAL RIDHA</v>
      </c>
      <c r="E104">
        <v>78.5</v>
      </c>
      <c r="F104">
        <v>80</v>
      </c>
      <c r="G104">
        <v>75.5</v>
      </c>
      <c r="H104">
        <v>82.5</v>
      </c>
      <c r="I104">
        <v>83</v>
      </c>
      <c r="J104">
        <v>78</v>
      </c>
      <c r="K104">
        <v>87</v>
      </c>
      <c r="L104">
        <v>83.5</v>
      </c>
      <c r="M104">
        <v>82.5</v>
      </c>
      <c r="N104">
        <v>82</v>
      </c>
      <c r="O104">
        <v>79.5</v>
      </c>
      <c r="P104">
        <v>77</v>
      </c>
      <c r="Q104">
        <v>82</v>
      </c>
      <c r="R104">
        <v>82.5</v>
      </c>
      <c r="S104">
        <v>79</v>
      </c>
      <c r="T104" s="232">
        <f t="shared" si="1"/>
        <v>80.833333333333329</v>
      </c>
    </row>
    <row r="105" spans="1:20" ht="15.95" customHeight="1" thickTop="1" thickBot="1">
      <c r="A105" s="61">
        <v>98</v>
      </c>
      <c r="B105" s="62">
        <v>98</v>
      </c>
      <c r="C105" s="62">
        <f>PresensiMIPA!B104</f>
        <v>12470</v>
      </c>
      <c r="D105" s="63" t="str">
        <f>PresensiMIPA!G104</f>
        <v>RISKA AMALIA FIRMANSYAH</v>
      </c>
      <c r="E105">
        <v>85.5</v>
      </c>
      <c r="F105">
        <v>88.5</v>
      </c>
      <c r="G105">
        <v>85</v>
      </c>
      <c r="H105">
        <v>87</v>
      </c>
      <c r="I105">
        <v>89.5</v>
      </c>
      <c r="J105">
        <v>86</v>
      </c>
      <c r="K105">
        <v>90</v>
      </c>
      <c r="L105">
        <v>82</v>
      </c>
      <c r="M105">
        <v>85.5</v>
      </c>
      <c r="N105">
        <v>84</v>
      </c>
      <c r="O105">
        <v>87</v>
      </c>
      <c r="P105">
        <v>89</v>
      </c>
      <c r="Q105">
        <v>92</v>
      </c>
      <c r="R105">
        <v>88</v>
      </c>
      <c r="S105">
        <v>88</v>
      </c>
      <c r="T105" s="232">
        <f t="shared" si="1"/>
        <v>87.13333333333334</v>
      </c>
    </row>
    <row r="106" spans="1:20" ht="15.95" customHeight="1" thickTop="1" thickBot="1">
      <c r="A106" s="47">
        <v>99</v>
      </c>
      <c r="B106" s="62">
        <v>99</v>
      </c>
      <c r="C106" s="62">
        <f>PresensiMIPA!B105</f>
        <v>12491</v>
      </c>
      <c r="D106" s="63" t="str">
        <f>PresensiMIPA!G105</f>
        <v>SILVI FITRIA OKTAVIANI</v>
      </c>
      <c r="E106">
        <v>82.5</v>
      </c>
      <c r="F106">
        <v>83</v>
      </c>
      <c r="G106">
        <v>76.5</v>
      </c>
      <c r="H106">
        <v>86.5</v>
      </c>
      <c r="I106">
        <v>83</v>
      </c>
      <c r="J106">
        <v>82.5</v>
      </c>
      <c r="K106">
        <v>89</v>
      </c>
      <c r="L106">
        <v>82</v>
      </c>
      <c r="M106">
        <v>85.5</v>
      </c>
      <c r="N106">
        <v>78.5</v>
      </c>
      <c r="O106">
        <v>79</v>
      </c>
      <c r="P106">
        <v>81</v>
      </c>
      <c r="Q106">
        <v>81</v>
      </c>
      <c r="R106">
        <v>83.5</v>
      </c>
      <c r="S106">
        <v>85</v>
      </c>
      <c r="T106" s="232">
        <f t="shared" si="1"/>
        <v>82.566666666666663</v>
      </c>
    </row>
    <row r="107" spans="1:20" ht="15.95" customHeight="1" thickTop="1" thickBot="1">
      <c r="A107" s="61">
        <v>100</v>
      </c>
      <c r="B107" s="62">
        <v>100</v>
      </c>
      <c r="C107" s="62">
        <f>PresensiMIPA!B106</f>
        <v>12501</v>
      </c>
      <c r="D107" s="63" t="str">
        <f>PresensiMIPA!G106</f>
        <v>SOFIA MUFARROHAH OKTAVIA</v>
      </c>
      <c r="E107">
        <v>82</v>
      </c>
      <c r="F107">
        <v>79.5</v>
      </c>
      <c r="G107">
        <v>77</v>
      </c>
      <c r="H107">
        <v>85.5</v>
      </c>
      <c r="I107">
        <v>84</v>
      </c>
      <c r="J107">
        <v>82</v>
      </c>
      <c r="K107">
        <v>88</v>
      </c>
      <c r="L107">
        <v>84</v>
      </c>
      <c r="M107">
        <v>85</v>
      </c>
      <c r="N107">
        <v>77.5</v>
      </c>
      <c r="O107">
        <v>80</v>
      </c>
      <c r="P107">
        <v>79.5</v>
      </c>
      <c r="Q107">
        <v>80</v>
      </c>
      <c r="R107">
        <v>82</v>
      </c>
      <c r="S107">
        <v>82</v>
      </c>
      <c r="T107" s="232">
        <f t="shared" si="1"/>
        <v>81.86666666666666</v>
      </c>
    </row>
    <row r="108" spans="1:20" ht="15.95" customHeight="1" thickTop="1" thickBot="1">
      <c r="A108" s="47">
        <v>101</v>
      </c>
      <c r="B108" s="62">
        <v>101</v>
      </c>
      <c r="C108" s="62">
        <f>PresensiMIPA!B107</f>
        <v>12504</v>
      </c>
      <c r="D108" s="63" t="str">
        <f>PresensiMIPA!G107</f>
        <v>Sony Arie Prasetya</v>
      </c>
      <c r="E108">
        <v>85.5</v>
      </c>
      <c r="F108">
        <v>81</v>
      </c>
      <c r="G108">
        <v>77</v>
      </c>
      <c r="H108">
        <v>81.5</v>
      </c>
      <c r="I108">
        <v>87</v>
      </c>
      <c r="J108">
        <v>81.5</v>
      </c>
      <c r="K108">
        <v>88</v>
      </c>
      <c r="L108">
        <v>84.5</v>
      </c>
      <c r="M108">
        <v>84</v>
      </c>
      <c r="N108">
        <v>77.5</v>
      </c>
      <c r="O108">
        <v>82.5</v>
      </c>
      <c r="P108">
        <v>80</v>
      </c>
      <c r="Q108">
        <v>81</v>
      </c>
      <c r="R108">
        <v>83.5</v>
      </c>
      <c r="S108">
        <v>85.5</v>
      </c>
      <c r="T108" s="232">
        <f t="shared" si="1"/>
        <v>82.666666666666671</v>
      </c>
    </row>
    <row r="109" spans="1:20" ht="15.95" customHeight="1" thickTop="1" thickBot="1">
      <c r="A109" s="61">
        <v>102</v>
      </c>
      <c r="B109" s="62">
        <v>102</v>
      </c>
      <c r="C109" s="62">
        <f>PresensiMIPA!B108</f>
        <v>12519</v>
      </c>
      <c r="D109" s="63" t="str">
        <f>PresensiMIPA!G108</f>
        <v>ULFATUH MAULIDANIA PUTRI</v>
      </c>
      <c r="E109">
        <v>84.5</v>
      </c>
      <c r="F109">
        <v>88.5</v>
      </c>
      <c r="G109">
        <v>85</v>
      </c>
      <c r="H109">
        <v>88.5</v>
      </c>
      <c r="I109">
        <v>82</v>
      </c>
      <c r="J109">
        <v>88</v>
      </c>
      <c r="K109">
        <v>89</v>
      </c>
      <c r="L109">
        <v>82</v>
      </c>
      <c r="M109">
        <v>85.5</v>
      </c>
      <c r="N109">
        <v>87</v>
      </c>
      <c r="O109">
        <v>86</v>
      </c>
      <c r="P109">
        <v>84.5</v>
      </c>
      <c r="Q109">
        <v>86</v>
      </c>
      <c r="R109">
        <v>84.5</v>
      </c>
      <c r="S109">
        <v>89.5</v>
      </c>
      <c r="T109" s="232">
        <f t="shared" si="1"/>
        <v>86.033333333333331</v>
      </c>
    </row>
    <row r="110" spans="1:20" ht="15.95" customHeight="1" thickTop="1" thickBot="1">
      <c r="A110" s="47">
        <v>103</v>
      </c>
      <c r="B110" s="62">
        <v>103</v>
      </c>
      <c r="C110" s="62">
        <f>PresensiMIPA!B109</f>
        <v>12129</v>
      </c>
      <c r="D110" s="63" t="str">
        <f>PresensiMIPA!G109</f>
        <v>ACHMAD FARHAN HASBINULLAH</v>
      </c>
      <c r="E110">
        <v>80</v>
      </c>
      <c r="F110">
        <v>73.5</v>
      </c>
      <c r="G110">
        <v>74</v>
      </c>
      <c r="H110">
        <v>75</v>
      </c>
      <c r="I110">
        <v>79</v>
      </c>
      <c r="J110">
        <v>77</v>
      </c>
      <c r="K110">
        <v>81.5</v>
      </c>
      <c r="L110">
        <v>86</v>
      </c>
      <c r="M110">
        <v>81</v>
      </c>
      <c r="N110">
        <v>74.5</v>
      </c>
      <c r="O110">
        <v>72</v>
      </c>
      <c r="P110">
        <v>75.5</v>
      </c>
      <c r="Q110">
        <v>82</v>
      </c>
      <c r="R110">
        <v>76.5</v>
      </c>
      <c r="S110">
        <v>76</v>
      </c>
      <c r="T110" s="232">
        <f t="shared" si="1"/>
        <v>77.566666666666663</v>
      </c>
    </row>
    <row r="111" spans="1:20" ht="15.95" customHeight="1" thickTop="1" thickBot="1">
      <c r="A111" s="61">
        <v>104</v>
      </c>
      <c r="B111" s="62">
        <v>104</v>
      </c>
      <c r="C111" s="62">
        <f>PresensiMIPA!B110</f>
        <v>12142</v>
      </c>
      <c r="D111" s="63" t="str">
        <f>PresensiMIPA!G110</f>
        <v>AIDA DEWI ABDULLAH</v>
      </c>
      <c r="E111">
        <v>84.5</v>
      </c>
      <c r="F111">
        <v>84</v>
      </c>
      <c r="G111">
        <v>83.5</v>
      </c>
      <c r="H111">
        <v>86</v>
      </c>
      <c r="I111">
        <v>78.5</v>
      </c>
      <c r="J111">
        <v>82</v>
      </c>
      <c r="K111">
        <v>87</v>
      </c>
      <c r="L111">
        <v>84.5</v>
      </c>
      <c r="M111">
        <v>84</v>
      </c>
      <c r="N111">
        <v>86</v>
      </c>
      <c r="O111">
        <v>85</v>
      </c>
      <c r="P111">
        <v>78</v>
      </c>
      <c r="Q111">
        <v>80</v>
      </c>
      <c r="R111">
        <v>82.5</v>
      </c>
      <c r="S111">
        <v>87.5</v>
      </c>
      <c r="T111" s="232">
        <f t="shared" si="1"/>
        <v>83.533333333333331</v>
      </c>
    </row>
    <row r="112" spans="1:20" ht="15.95" customHeight="1" thickTop="1" thickBot="1">
      <c r="A112" s="47">
        <v>105</v>
      </c>
      <c r="B112" s="62">
        <v>105</v>
      </c>
      <c r="C112" s="62">
        <f>PresensiMIPA!B111</f>
        <v>12148</v>
      </c>
      <c r="D112" s="63" t="str">
        <f>PresensiMIPA!G111</f>
        <v>AKMAL NURDIANSYAH</v>
      </c>
      <c r="E112">
        <v>81.5</v>
      </c>
      <c r="F112">
        <v>87</v>
      </c>
      <c r="G112">
        <v>74.5</v>
      </c>
      <c r="H112">
        <v>86</v>
      </c>
      <c r="I112">
        <v>87.5</v>
      </c>
      <c r="J112">
        <v>84.5</v>
      </c>
      <c r="K112">
        <v>88</v>
      </c>
      <c r="L112">
        <v>85.5</v>
      </c>
      <c r="M112">
        <v>85</v>
      </c>
      <c r="N112">
        <v>85</v>
      </c>
      <c r="O112">
        <v>83.5</v>
      </c>
      <c r="P112">
        <v>79</v>
      </c>
      <c r="Q112">
        <v>84.5</v>
      </c>
      <c r="R112">
        <v>84.5</v>
      </c>
      <c r="S112">
        <v>84.5</v>
      </c>
      <c r="T112" s="232">
        <f t="shared" si="1"/>
        <v>84.033333333333331</v>
      </c>
    </row>
    <row r="113" spans="1:20" ht="15.95" customHeight="1" thickTop="1" thickBot="1">
      <c r="A113" s="61">
        <v>106</v>
      </c>
      <c r="B113" s="62">
        <v>106</v>
      </c>
      <c r="C113" s="62">
        <f>PresensiMIPA!B112</f>
        <v>12152</v>
      </c>
      <c r="D113" s="63" t="str">
        <f>PresensiMIPA!G112</f>
        <v>ALFIAN NUR EMILIA</v>
      </c>
      <c r="E113">
        <v>77.5</v>
      </c>
      <c r="F113">
        <v>77</v>
      </c>
      <c r="G113">
        <v>75</v>
      </c>
      <c r="H113">
        <v>80</v>
      </c>
      <c r="I113">
        <v>81</v>
      </c>
      <c r="J113">
        <v>80</v>
      </c>
      <c r="K113">
        <v>87.5</v>
      </c>
      <c r="L113">
        <v>81.5</v>
      </c>
      <c r="M113">
        <v>83</v>
      </c>
      <c r="N113">
        <v>78.5</v>
      </c>
      <c r="O113">
        <v>75</v>
      </c>
      <c r="P113">
        <v>75</v>
      </c>
      <c r="Q113">
        <v>80.5</v>
      </c>
      <c r="R113">
        <v>79</v>
      </c>
      <c r="S113">
        <v>80.5</v>
      </c>
      <c r="T113" s="232">
        <f t="shared" si="1"/>
        <v>79.400000000000006</v>
      </c>
    </row>
    <row r="114" spans="1:20" ht="15.95" customHeight="1" thickTop="1" thickBot="1">
      <c r="A114" s="47">
        <v>107</v>
      </c>
      <c r="B114" s="62">
        <v>107</v>
      </c>
      <c r="C114" s="62">
        <f>PresensiMIPA!B113</f>
        <v>12164</v>
      </c>
      <c r="D114" s="63" t="str">
        <f>PresensiMIPA!G113</f>
        <v>AMELIA FARAH R</v>
      </c>
      <c r="E114">
        <v>81</v>
      </c>
      <c r="F114">
        <v>78.5</v>
      </c>
      <c r="G114">
        <v>76.5</v>
      </c>
      <c r="H114">
        <v>84.5</v>
      </c>
      <c r="I114">
        <v>78.5</v>
      </c>
      <c r="J114">
        <v>81.5</v>
      </c>
      <c r="K114">
        <v>89</v>
      </c>
      <c r="L114">
        <v>82.5</v>
      </c>
      <c r="M114">
        <v>85</v>
      </c>
      <c r="N114">
        <v>84</v>
      </c>
      <c r="O114">
        <v>80.5</v>
      </c>
      <c r="P114">
        <v>78.5</v>
      </c>
      <c r="Q114">
        <v>83</v>
      </c>
      <c r="R114">
        <v>83.5</v>
      </c>
      <c r="S114">
        <v>82</v>
      </c>
      <c r="T114" s="232">
        <f t="shared" si="1"/>
        <v>81.900000000000006</v>
      </c>
    </row>
    <row r="115" spans="1:20" ht="15.95" customHeight="1" thickTop="1" thickBot="1">
      <c r="A115" s="61">
        <v>108</v>
      </c>
      <c r="B115" s="62">
        <v>108</v>
      </c>
      <c r="C115" s="62">
        <f>PresensiMIPA!B114</f>
        <v>12174</v>
      </c>
      <c r="D115" s="63" t="str">
        <f>PresensiMIPA!G114</f>
        <v>ANGGA WAHYUDI</v>
      </c>
      <c r="E115">
        <v>79.5</v>
      </c>
      <c r="F115">
        <v>76.5</v>
      </c>
      <c r="G115">
        <v>75</v>
      </c>
      <c r="H115">
        <v>78</v>
      </c>
      <c r="I115">
        <v>77</v>
      </c>
      <c r="J115">
        <v>78.5</v>
      </c>
      <c r="K115">
        <v>86.5</v>
      </c>
      <c r="L115">
        <v>82.5</v>
      </c>
      <c r="M115">
        <v>84.5</v>
      </c>
      <c r="N115">
        <v>78.5</v>
      </c>
      <c r="O115">
        <v>77</v>
      </c>
      <c r="P115">
        <v>77.5</v>
      </c>
      <c r="Q115">
        <v>79.5</v>
      </c>
      <c r="R115">
        <v>79</v>
      </c>
      <c r="S115">
        <v>85.5</v>
      </c>
      <c r="T115" s="232">
        <f t="shared" si="1"/>
        <v>79.666666666666671</v>
      </c>
    </row>
    <row r="116" spans="1:20" ht="15.95" customHeight="1" thickTop="1" thickBot="1">
      <c r="A116" s="47">
        <v>109</v>
      </c>
      <c r="B116" s="62">
        <v>109</v>
      </c>
      <c r="C116" s="62">
        <f>PresensiMIPA!B115</f>
        <v>12180</v>
      </c>
      <c r="D116" s="63" t="str">
        <f>PresensiMIPA!G115</f>
        <v>APRILIA HALISA ALFIN</v>
      </c>
      <c r="E116">
        <v>83</v>
      </c>
      <c r="F116">
        <v>82.5</v>
      </c>
      <c r="G116">
        <v>80</v>
      </c>
      <c r="H116">
        <v>80.5</v>
      </c>
      <c r="I116">
        <v>85.5</v>
      </c>
      <c r="J116">
        <v>82.5</v>
      </c>
      <c r="K116">
        <v>89</v>
      </c>
      <c r="L116">
        <v>82.5</v>
      </c>
      <c r="M116">
        <v>82.5</v>
      </c>
      <c r="N116">
        <v>83</v>
      </c>
      <c r="O116">
        <v>75</v>
      </c>
      <c r="P116">
        <v>81</v>
      </c>
      <c r="Q116">
        <v>81.5</v>
      </c>
      <c r="R116">
        <v>83</v>
      </c>
      <c r="S116">
        <v>82</v>
      </c>
      <c r="T116" s="232">
        <f t="shared" si="1"/>
        <v>82.233333333333334</v>
      </c>
    </row>
    <row r="117" spans="1:20" ht="15.95" customHeight="1" thickTop="1" thickBot="1">
      <c r="A117" s="61">
        <v>110</v>
      </c>
      <c r="B117" s="62">
        <v>110</v>
      </c>
      <c r="C117" s="62">
        <f>PresensiMIPA!B116</f>
        <v>12201</v>
      </c>
      <c r="D117" s="63" t="str">
        <f>PresensiMIPA!G116</f>
        <v>DESWITA ANGGERAINI</v>
      </c>
      <c r="E117">
        <v>79.5</v>
      </c>
      <c r="F117">
        <v>80</v>
      </c>
      <c r="G117">
        <v>74.5</v>
      </c>
      <c r="H117">
        <v>78</v>
      </c>
      <c r="I117">
        <v>84</v>
      </c>
      <c r="J117">
        <v>81</v>
      </c>
      <c r="K117">
        <v>84</v>
      </c>
      <c r="L117">
        <v>82.5</v>
      </c>
      <c r="M117">
        <v>84</v>
      </c>
      <c r="N117">
        <v>77.5</v>
      </c>
      <c r="O117">
        <v>74</v>
      </c>
      <c r="P117">
        <v>75.5</v>
      </c>
      <c r="Q117">
        <v>81.5</v>
      </c>
      <c r="R117">
        <v>80.5</v>
      </c>
      <c r="S117">
        <v>81.5</v>
      </c>
      <c r="T117" s="232">
        <f t="shared" si="1"/>
        <v>79.86666666666666</v>
      </c>
    </row>
    <row r="118" spans="1:20" ht="15.95" customHeight="1" thickTop="1" thickBot="1">
      <c r="A118" s="47">
        <v>111</v>
      </c>
      <c r="B118" s="62">
        <v>111</v>
      </c>
      <c r="C118" s="62">
        <f>PresensiMIPA!B117</f>
        <v>12205</v>
      </c>
      <c r="D118" s="63" t="str">
        <f>PresensiMIPA!G117</f>
        <v>DHARMA LAKSANA</v>
      </c>
      <c r="E118">
        <v>75</v>
      </c>
      <c r="F118">
        <v>77.5</v>
      </c>
      <c r="G118">
        <v>73</v>
      </c>
      <c r="H118">
        <v>76</v>
      </c>
      <c r="I118">
        <v>79.5</v>
      </c>
      <c r="J118">
        <v>78.5</v>
      </c>
      <c r="K118">
        <v>86</v>
      </c>
      <c r="L118">
        <v>83</v>
      </c>
      <c r="M118">
        <v>82</v>
      </c>
      <c r="N118">
        <v>75.5</v>
      </c>
      <c r="O118">
        <v>74</v>
      </c>
      <c r="P118">
        <v>77</v>
      </c>
      <c r="Q118">
        <v>79.5</v>
      </c>
      <c r="R118">
        <v>78</v>
      </c>
      <c r="S118">
        <v>81.5</v>
      </c>
      <c r="T118" s="232">
        <f t="shared" si="1"/>
        <v>78.400000000000006</v>
      </c>
    </row>
    <row r="119" spans="1:20" ht="15.95" customHeight="1" thickTop="1" thickBot="1">
      <c r="A119" s="61">
        <v>112</v>
      </c>
      <c r="B119" s="62">
        <v>112</v>
      </c>
      <c r="C119" s="62">
        <f>PresensiMIPA!B118</f>
        <v>12214</v>
      </c>
      <c r="D119" s="63" t="str">
        <f>PresensiMIPA!G118</f>
        <v>DINA MUKARROMAH</v>
      </c>
      <c r="E119">
        <v>84.5</v>
      </c>
      <c r="F119">
        <v>84.5</v>
      </c>
      <c r="G119">
        <v>84</v>
      </c>
      <c r="H119">
        <v>86</v>
      </c>
      <c r="I119">
        <v>75</v>
      </c>
      <c r="J119">
        <v>84.5</v>
      </c>
      <c r="K119">
        <v>86</v>
      </c>
      <c r="L119">
        <v>81.5</v>
      </c>
      <c r="M119">
        <v>84.5</v>
      </c>
      <c r="N119">
        <v>86</v>
      </c>
      <c r="O119">
        <v>84</v>
      </c>
      <c r="P119">
        <v>84.5</v>
      </c>
      <c r="Q119">
        <v>84</v>
      </c>
      <c r="R119">
        <v>84.5</v>
      </c>
      <c r="S119">
        <v>85.5</v>
      </c>
      <c r="T119" s="232">
        <f t="shared" si="1"/>
        <v>83.933333333333337</v>
      </c>
    </row>
    <row r="120" spans="1:20" ht="15.95" customHeight="1" thickTop="1" thickBot="1">
      <c r="A120" s="47">
        <v>113</v>
      </c>
      <c r="B120" s="62">
        <v>113</v>
      </c>
      <c r="C120" s="62">
        <f>PresensiMIPA!B119</f>
        <v>12253</v>
      </c>
      <c r="D120" s="63" t="str">
        <f>PresensiMIPA!G119</f>
        <v>FLORINDA INNA LICHRON NURZANNAH</v>
      </c>
      <c r="E120">
        <v>79.5</v>
      </c>
      <c r="F120">
        <v>81</v>
      </c>
      <c r="G120">
        <v>76</v>
      </c>
      <c r="H120">
        <v>86</v>
      </c>
      <c r="I120">
        <v>86</v>
      </c>
      <c r="J120">
        <v>82.5</v>
      </c>
      <c r="K120">
        <v>88</v>
      </c>
      <c r="L120">
        <v>82.5</v>
      </c>
      <c r="M120">
        <v>85</v>
      </c>
      <c r="N120">
        <v>78.5</v>
      </c>
      <c r="O120">
        <v>86</v>
      </c>
      <c r="P120">
        <v>85</v>
      </c>
      <c r="Q120">
        <v>80</v>
      </c>
      <c r="R120">
        <v>85</v>
      </c>
      <c r="S120">
        <v>84.5</v>
      </c>
      <c r="T120" s="232">
        <f t="shared" si="1"/>
        <v>83.033333333333331</v>
      </c>
    </row>
    <row r="121" spans="1:20" ht="15.95" customHeight="1" thickTop="1" thickBot="1">
      <c r="A121" s="61">
        <v>114</v>
      </c>
      <c r="B121" s="62">
        <v>114</v>
      </c>
      <c r="C121" s="62">
        <f>PresensiMIPA!B120</f>
        <v>12267</v>
      </c>
      <c r="D121" s="63" t="str">
        <f>PresensiMIPA!G120</f>
        <v>HELMI BAHARI SAPUTRA</v>
      </c>
      <c r="E121">
        <v>78</v>
      </c>
      <c r="F121">
        <v>76.5</v>
      </c>
      <c r="G121">
        <v>74</v>
      </c>
      <c r="H121">
        <v>76</v>
      </c>
      <c r="I121">
        <v>78.5</v>
      </c>
      <c r="J121">
        <v>77</v>
      </c>
      <c r="K121">
        <v>83</v>
      </c>
      <c r="L121">
        <v>81.5</v>
      </c>
      <c r="M121">
        <v>81.5</v>
      </c>
      <c r="N121">
        <v>75.5</v>
      </c>
      <c r="O121">
        <v>74.5</v>
      </c>
      <c r="P121">
        <v>74</v>
      </c>
      <c r="Q121">
        <v>80</v>
      </c>
      <c r="R121">
        <v>79</v>
      </c>
      <c r="S121">
        <v>79.5</v>
      </c>
      <c r="T121" s="232">
        <f t="shared" si="1"/>
        <v>77.900000000000006</v>
      </c>
    </row>
    <row r="122" spans="1:20" ht="15.95" customHeight="1" thickTop="1" thickBot="1">
      <c r="A122" s="47">
        <v>115</v>
      </c>
      <c r="B122" s="62">
        <v>115</v>
      </c>
      <c r="C122" s="62">
        <f>PresensiMIPA!B121</f>
        <v>12276</v>
      </c>
      <c r="D122" s="63" t="str">
        <f>PresensiMIPA!G121</f>
        <v>IKA BELLA ARDITA</v>
      </c>
      <c r="E122">
        <v>81.5</v>
      </c>
      <c r="F122">
        <v>79</v>
      </c>
      <c r="G122">
        <v>74</v>
      </c>
      <c r="H122">
        <v>80</v>
      </c>
      <c r="I122">
        <v>84</v>
      </c>
      <c r="J122">
        <v>81.5</v>
      </c>
      <c r="K122">
        <v>81.5</v>
      </c>
      <c r="L122">
        <v>81.5</v>
      </c>
      <c r="M122">
        <v>82.5</v>
      </c>
      <c r="N122">
        <v>77.5</v>
      </c>
      <c r="O122">
        <v>74.5</v>
      </c>
      <c r="P122">
        <v>78</v>
      </c>
      <c r="Q122">
        <v>80</v>
      </c>
      <c r="R122">
        <v>80</v>
      </c>
      <c r="S122">
        <v>81</v>
      </c>
      <c r="T122" s="232">
        <f t="shared" si="1"/>
        <v>79.766666666666666</v>
      </c>
    </row>
    <row r="123" spans="1:20" ht="15.95" customHeight="1" thickTop="1" thickBot="1">
      <c r="A123" s="61">
        <v>116</v>
      </c>
      <c r="B123" s="62">
        <v>116</v>
      </c>
      <c r="C123" s="62">
        <f>PresensiMIPA!B122</f>
        <v>12290</v>
      </c>
      <c r="D123" s="63" t="str">
        <f>PresensiMIPA!G122</f>
        <v>Isnaini Siyatazya</v>
      </c>
      <c r="E123">
        <v>79.5</v>
      </c>
      <c r="F123">
        <v>79.5</v>
      </c>
      <c r="G123">
        <v>76.5</v>
      </c>
      <c r="H123">
        <v>80</v>
      </c>
      <c r="I123">
        <v>87.5</v>
      </c>
      <c r="J123">
        <v>80</v>
      </c>
      <c r="K123">
        <v>81.5</v>
      </c>
      <c r="L123">
        <v>81.5</v>
      </c>
      <c r="M123">
        <v>82.5</v>
      </c>
      <c r="N123">
        <v>79.5</v>
      </c>
      <c r="O123">
        <v>80.5</v>
      </c>
      <c r="P123">
        <v>77.5</v>
      </c>
      <c r="Q123">
        <v>81</v>
      </c>
      <c r="R123">
        <v>82.5</v>
      </c>
      <c r="S123">
        <v>81</v>
      </c>
      <c r="T123" s="232">
        <f t="shared" si="1"/>
        <v>80.7</v>
      </c>
    </row>
    <row r="124" spans="1:20" ht="15.95" customHeight="1" thickTop="1" thickBot="1">
      <c r="A124" s="47">
        <v>117</v>
      </c>
      <c r="B124" s="62">
        <v>117</v>
      </c>
      <c r="C124" s="62">
        <f>PresensiMIPA!B123</f>
        <v>12299</v>
      </c>
      <c r="D124" s="63" t="str">
        <f>PresensiMIPA!G123</f>
        <v>Junius Zufar Sabela</v>
      </c>
      <c r="E124">
        <v>79</v>
      </c>
      <c r="F124">
        <v>75.5</v>
      </c>
      <c r="G124">
        <v>74</v>
      </c>
      <c r="H124">
        <v>80</v>
      </c>
      <c r="I124">
        <v>74</v>
      </c>
      <c r="J124">
        <v>80.5</v>
      </c>
      <c r="K124">
        <v>86.5</v>
      </c>
      <c r="L124">
        <v>83.5</v>
      </c>
      <c r="M124">
        <v>84.5</v>
      </c>
      <c r="N124">
        <v>79.5</v>
      </c>
      <c r="O124">
        <v>76</v>
      </c>
      <c r="P124">
        <v>76</v>
      </c>
      <c r="Q124">
        <v>79.5</v>
      </c>
      <c r="R124">
        <v>78.5</v>
      </c>
      <c r="S124">
        <v>83</v>
      </c>
      <c r="T124" s="232">
        <f t="shared" si="1"/>
        <v>79.333333333333329</v>
      </c>
    </row>
    <row r="125" spans="1:20" ht="15.95" customHeight="1" thickTop="1" thickBot="1">
      <c r="A125" s="61">
        <v>118</v>
      </c>
      <c r="B125" s="62">
        <v>118</v>
      </c>
      <c r="C125" s="62">
        <f>PresensiMIPA!B124</f>
        <v>12303</v>
      </c>
      <c r="D125" s="63" t="str">
        <f>PresensiMIPA!G124</f>
        <v>KAORI AZZAHRA</v>
      </c>
      <c r="E125">
        <v>78.5</v>
      </c>
      <c r="F125">
        <v>84</v>
      </c>
      <c r="G125">
        <v>76.5</v>
      </c>
      <c r="H125">
        <v>80</v>
      </c>
      <c r="I125">
        <v>80</v>
      </c>
      <c r="J125">
        <v>86</v>
      </c>
      <c r="K125">
        <v>91</v>
      </c>
      <c r="L125">
        <v>82.5</v>
      </c>
      <c r="M125">
        <v>83.5</v>
      </c>
      <c r="N125">
        <v>84</v>
      </c>
      <c r="O125">
        <v>82</v>
      </c>
      <c r="P125">
        <v>79.5</v>
      </c>
      <c r="Q125">
        <v>81</v>
      </c>
      <c r="R125">
        <v>79.5</v>
      </c>
      <c r="S125">
        <v>90.5</v>
      </c>
      <c r="T125" s="232">
        <f t="shared" si="1"/>
        <v>82.566666666666663</v>
      </c>
    </row>
    <row r="126" spans="1:20" ht="15.95" customHeight="1" thickTop="1" thickBot="1">
      <c r="A126" s="47">
        <v>119</v>
      </c>
      <c r="B126" s="62">
        <v>119</v>
      </c>
      <c r="C126" s="62">
        <f>PresensiMIPA!B125</f>
        <v>12314</v>
      </c>
      <c r="D126" s="63" t="str">
        <f>PresensiMIPA!G125</f>
        <v>Lintang Wulandari</v>
      </c>
      <c r="E126">
        <v>79.5</v>
      </c>
      <c r="F126">
        <v>77.5</v>
      </c>
      <c r="G126">
        <v>76.5</v>
      </c>
      <c r="H126">
        <v>80</v>
      </c>
      <c r="I126">
        <v>78</v>
      </c>
      <c r="J126">
        <v>80.5</v>
      </c>
      <c r="K126">
        <v>86.5</v>
      </c>
      <c r="L126">
        <v>82</v>
      </c>
      <c r="M126">
        <v>82.5</v>
      </c>
      <c r="N126">
        <v>77.5</v>
      </c>
      <c r="O126">
        <v>78.5</v>
      </c>
      <c r="P126">
        <v>77</v>
      </c>
      <c r="Q126">
        <v>80.5</v>
      </c>
      <c r="R126">
        <v>80</v>
      </c>
      <c r="S126">
        <v>80.5</v>
      </c>
      <c r="T126" s="232">
        <f t="shared" si="1"/>
        <v>79.8</v>
      </c>
    </row>
    <row r="127" spans="1:20" ht="15.95" customHeight="1" thickTop="1" thickBot="1">
      <c r="A127" s="61">
        <v>120</v>
      </c>
      <c r="B127" s="62">
        <v>120</v>
      </c>
      <c r="C127" s="62">
        <f>PresensiMIPA!B126</f>
        <v>12330</v>
      </c>
      <c r="D127" s="63" t="str">
        <f>PresensiMIPA!G126</f>
        <v>MASSYALIKUL AKHYAR</v>
      </c>
      <c r="E127">
        <v>83.5</v>
      </c>
      <c r="F127">
        <v>85</v>
      </c>
      <c r="G127">
        <v>82</v>
      </c>
      <c r="H127">
        <v>84</v>
      </c>
      <c r="I127">
        <v>79.5</v>
      </c>
      <c r="J127">
        <v>89.5</v>
      </c>
      <c r="K127">
        <v>85</v>
      </c>
      <c r="L127">
        <v>83.5</v>
      </c>
      <c r="M127">
        <v>82</v>
      </c>
      <c r="N127">
        <v>84</v>
      </c>
      <c r="O127">
        <v>83.5</v>
      </c>
      <c r="P127">
        <v>78</v>
      </c>
      <c r="Q127">
        <v>80</v>
      </c>
      <c r="R127">
        <v>81.5</v>
      </c>
      <c r="S127">
        <v>85.5</v>
      </c>
      <c r="T127" s="232">
        <f t="shared" si="1"/>
        <v>83.1</v>
      </c>
    </row>
    <row r="128" spans="1:20" ht="15.95" customHeight="1" thickTop="1" thickBot="1">
      <c r="A128" s="47">
        <v>121</v>
      </c>
      <c r="B128" s="62">
        <v>121</v>
      </c>
      <c r="C128" s="62">
        <f>PresensiMIPA!B127</f>
        <v>12339</v>
      </c>
      <c r="D128" s="63" t="str">
        <f>PresensiMIPA!G127</f>
        <v>MAULUDATUL ISLAMI</v>
      </c>
      <c r="E128">
        <v>84.5</v>
      </c>
      <c r="F128">
        <v>83.5</v>
      </c>
      <c r="G128">
        <v>80.5</v>
      </c>
      <c r="H128">
        <v>85</v>
      </c>
      <c r="I128">
        <v>86.5</v>
      </c>
      <c r="J128">
        <v>81</v>
      </c>
      <c r="K128">
        <v>91</v>
      </c>
      <c r="L128">
        <v>81.5</v>
      </c>
      <c r="M128">
        <v>85</v>
      </c>
      <c r="N128">
        <v>87</v>
      </c>
      <c r="O128">
        <v>84</v>
      </c>
      <c r="P128">
        <v>83.5</v>
      </c>
      <c r="Q128">
        <v>83</v>
      </c>
      <c r="R128">
        <v>85.5</v>
      </c>
      <c r="S128">
        <v>87.5</v>
      </c>
      <c r="T128" s="232">
        <f t="shared" si="1"/>
        <v>84.6</v>
      </c>
    </row>
    <row r="129" spans="1:20" ht="15.95" customHeight="1" thickTop="1" thickBot="1">
      <c r="A129" s="61">
        <v>122</v>
      </c>
      <c r="B129" s="62">
        <v>122</v>
      </c>
      <c r="C129" s="62">
        <f>PresensiMIPA!B128</f>
        <v>12355</v>
      </c>
      <c r="D129" s="63" t="str">
        <f>PresensiMIPA!G128</f>
        <v>MOH. MOHTAR</v>
      </c>
      <c r="E129">
        <v>77.5</v>
      </c>
      <c r="F129">
        <v>76</v>
      </c>
      <c r="G129">
        <v>74</v>
      </c>
      <c r="H129">
        <v>76</v>
      </c>
      <c r="I129">
        <v>70</v>
      </c>
      <c r="J129">
        <v>77.5</v>
      </c>
      <c r="K129">
        <v>84</v>
      </c>
      <c r="L129">
        <v>82.5</v>
      </c>
      <c r="M129">
        <v>85</v>
      </c>
      <c r="N129">
        <v>74.5</v>
      </c>
      <c r="O129">
        <v>73</v>
      </c>
      <c r="P129">
        <v>75</v>
      </c>
      <c r="Q129">
        <v>80</v>
      </c>
      <c r="R129">
        <v>78</v>
      </c>
      <c r="S129">
        <v>75.5</v>
      </c>
      <c r="T129" s="232">
        <f t="shared" si="1"/>
        <v>77.233333333333334</v>
      </c>
    </row>
    <row r="130" spans="1:20" ht="15.95" customHeight="1" thickTop="1" thickBot="1">
      <c r="A130" s="47">
        <v>123</v>
      </c>
      <c r="B130" s="62">
        <v>123</v>
      </c>
      <c r="C130" s="62">
        <f>PresensiMIPA!B129</f>
        <v>12370</v>
      </c>
      <c r="D130" s="63" t="str">
        <f>PresensiMIPA!G129</f>
        <v>MOHAMMAD RAKA AL FAHREZI</v>
      </c>
      <c r="E130">
        <v>79.5</v>
      </c>
      <c r="F130">
        <v>75</v>
      </c>
      <c r="G130">
        <v>74</v>
      </c>
      <c r="H130">
        <v>81.5</v>
      </c>
      <c r="I130">
        <v>75</v>
      </c>
      <c r="J130">
        <v>79</v>
      </c>
      <c r="K130">
        <v>87</v>
      </c>
      <c r="L130">
        <v>83</v>
      </c>
      <c r="M130">
        <v>84</v>
      </c>
      <c r="N130">
        <v>78.5</v>
      </c>
      <c r="O130">
        <v>75</v>
      </c>
      <c r="P130">
        <v>76.5</v>
      </c>
      <c r="Q130">
        <v>81</v>
      </c>
      <c r="R130">
        <v>80.5</v>
      </c>
      <c r="S130">
        <v>85</v>
      </c>
      <c r="T130" s="232">
        <f t="shared" si="1"/>
        <v>79.63333333333334</v>
      </c>
    </row>
    <row r="131" spans="1:20" ht="15.95" customHeight="1" thickTop="1" thickBot="1">
      <c r="A131" s="61">
        <v>124</v>
      </c>
      <c r="B131" s="62">
        <v>124</v>
      </c>
      <c r="C131" s="62">
        <f>PresensiMIPA!B130</f>
        <v>12380</v>
      </c>
      <c r="D131" s="63" t="str">
        <f>PresensiMIPA!G130</f>
        <v>Muhammad Rafli Bayu Baskara</v>
      </c>
      <c r="E131">
        <v>77.5</v>
      </c>
      <c r="F131">
        <v>75.5</v>
      </c>
      <c r="G131">
        <v>74</v>
      </c>
      <c r="H131">
        <v>76.5</v>
      </c>
      <c r="I131">
        <v>77</v>
      </c>
      <c r="J131">
        <v>78</v>
      </c>
      <c r="K131">
        <v>81.5</v>
      </c>
      <c r="L131">
        <v>82.5</v>
      </c>
      <c r="M131">
        <v>82.5</v>
      </c>
      <c r="N131">
        <v>77.5</v>
      </c>
      <c r="O131">
        <v>73</v>
      </c>
      <c r="P131">
        <v>75</v>
      </c>
      <c r="Q131">
        <v>80</v>
      </c>
      <c r="R131">
        <v>79</v>
      </c>
      <c r="S131">
        <v>77.5</v>
      </c>
      <c r="T131" s="232">
        <f t="shared" si="1"/>
        <v>77.8</v>
      </c>
    </row>
    <row r="132" spans="1:20" ht="15.95" customHeight="1" thickTop="1" thickBot="1">
      <c r="A132" s="47">
        <v>125</v>
      </c>
      <c r="B132" s="62">
        <v>125</v>
      </c>
      <c r="C132" s="62">
        <f>PresensiMIPA!B131</f>
        <v>12389</v>
      </c>
      <c r="D132" s="63" t="str">
        <f>PresensiMIPA!G131</f>
        <v>NADHEA PUTRI FATIHA</v>
      </c>
      <c r="E132">
        <v>82.5</v>
      </c>
      <c r="F132">
        <v>83.5</v>
      </c>
      <c r="G132">
        <v>80</v>
      </c>
      <c r="H132">
        <v>82</v>
      </c>
      <c r="I132">
        <v>87</v>
      </c>
      <c r="J132">
        <v>84</v>
      </c>
      <c r="K132">
        <v>91</v>
      </c>
      <c r="L132">
        <v>83</v>
      </c>
      <c r="M132">
        <v>82.5</v>
      </c>
      <c r="N132">
        <v>81.5</v>
      </c>
      <c r="O132">
        <v>82</v>
      </c>
      <c r="P132">
        <v>78.5</v>
      </c>
      <c r="Q132">
        <v>82.5</v>
      </c>
      <c r="R132">
        <v>83.5</v>
      </c>
      <c r="S132">
        <v>85</v>
      </c>
      <c r="T132" s="232">
        <f t="shared" si="1"/>
        <v>83.233333333333334</v>
      </c>
    </row>
    <row r="133" spans="1:20" ht="15.95" customHeight="1" thickTop="1" thickBot="1">
      <c r="A133" s="61">
        <v>126</v>
      </c>
      <c r="B133" s="62">
        <v>126</v>
      </c>
      <c r="C133" s="62">
        <f>PresensiMIPA!B132</f>
        <v>12400</v>
      </c>
      <c r="D133" s="63" t="str">
        <f>PresensiMIPA!G132</f>
        <v>Nisrina Salma Octaviana</v>
      </c>
      <c r="E133">
        <v>82.5</v>
      </c>
      <c r="F133">
        <v>83.5</v>
      </c>
      <c r="G133">
        <v>76.5</v>
      </c>
      <c r="H133">
        <v>85</v>
      </c>
      <c r="I133">
        <v>88.5</v>
      </c>
      <c r="J133">
        <v>80</v>
      </c>
      <c r="K133">
        <v>90</v>
      </c>
      <c r="L133">
        <v>82.5</v>
      </c>
      <c r="M133">
        <v>85.5</v>
      </c>
      <c r="N133">
        <v>82</v>
      </c>
      <c r="O133">
        <v>81</v>
      </c>
      <c r="P133">
        <v>79.5</v>
      </c>
      <c r="Q133">
        <v>81</v>
      </c>
      <c r="R133">
        <v>83.5</v>
      </c>
      <c r="S133">
        <v>84</v>
      </c>
      <c r="T133" s="232">
        <f t="shared" si="1"/>
        <v>83</v>
      </c>
    </row>
    <row r="134" spans="1:20" ht="15.95" customHeight="1" thickTop="1" thickBot="1">
      <c r="A134" s="47">
        <v>127</v>
      </c>
      <c r="B134" s="62">
        <v>127</v>
      </c>
      <c r="C134" s="62">
        <f>PresensiMIPA!B133</f>
        <v>12427</v>
      </c>
      <c r="D134" s="63" t="str">
        <f>PresensiMIPA!G133</f>
        <v>PUSPITA RESTU MAHALIA</v>
      </c>
      <c r="E134">
        <v>84.5</v>
      </c>
      <c r="F134">
        <v>84</v>
      </c>
      <c r="G134">
        <v>85</v>
      </c>
      <c r="H134">
        <v>88</v>
      </c>
      <c r="I134">
        <v>90</v>
      </c>
      <c r="J134">
        <v>89</v>
      </c>
      <c r="K134">
        <v>90</v>
      </c>
      <c r="L134">
        <v>82.5</v>
      </c>
      <c r="M134">
        <v>83.5</v>
      </c>
      <c r="N134">
        <v>88</v>
      </c>
      <c r="O134">
        <v>85</v>
      </c>
      <c r="P134">
        <v>84.5</v>
      </c>
      <c r="Q134">
        <v>90.5</v>
      </c>
      <c r="R134">
        <v>86</v>
      </c>
      <c r="S134">
        <v>88.5</v>
      </c>
      <c r="T134" s="232">
        <f t="shared" si="1"/>
        <v>86.6</v>
      </c>
    </row>
    <row r="135" spans="1:20" ht="15.95" customHeight="1" thickTop="1" thickBot="1">
      <c r="A135" s="61">
        <v>128</v>
      </c>
      <c r="B135" s="62">
        <v>128</v>
      </c>
      <c r="C135" s="62">
        <f>PresensiMIPA!B134</f>
        <v>12437</v>
      </c>
      <c r="D135" s="63" t="str">
        <f>PresensiMIPA!G134</f>
        <v>R. FIRMAN SAPUTRA</v>
      </c>
      <c r="E135">
        <v>80.5</v>
      </c>
      <c r="F135">
        <v>76</v>
      </c>
      <c r="G135">
        <v>76</v>
      </c>
      <c r="H135">
        <v>82.5</v>
      </c>
      <c r="I135">
        <v>84</v>
      </c>
      <c r="J135">
        <v>79.5</v>
      </c>
      <c r="K135">
        <v>87</v>
      </c>
      <c r="L135">
        <v>83</v>
      </c>
      <c r="M135">
        <v>82.5</v>
      </c>
      <c r="N135">
        <v>82</v>
      </c>
      <c r="O135">
        <v>77</v>
      </c>
      <c r="P135">
        <v>79</v>
      </c>
      <c r="Q135">
        <v>80.5</v>
      </c>
      <c r="R135">
        <v>80.5</v>
      </c>
      <c r="S135">
        <v>85</v>
      </c>
      <c r="T135" s="232">
        <f t="shared" si="1"/>
        <v>81</v>
      </c>
    </row>
    <row r="136" spans="1:20" ht="15.95" customHeight="1" thickTop="1" thickBot="1">
      <c r="A136" s="47">
        <v>129</v>
      </c>
      <c r="B136" s="62">
        <v>129</v>
      </c>
      <c r="C136" s="62">
        <f>PresensiMIPA!B135</f>
        <v>12450</v>
      </c>
      <c r="D136" s="63" t="str">
        <f>PresensiMIPA!G135</f>
        <v>RANIYATUL HOTIMAH</v>
      </c>
      <c r="E136">
        <v>80</v>
      </c>
      <c r="F136">
        <v>79</v>
      </c>
      <c r="G136">
        <v>80</v>
      </c>
      <c r="H136">
        <v>84.5</v>
      </c>
      <c r="I136">
        <v>80</v>
      </c>
      <c r="J136">
        <v>81</v>
      </c>
      <c r="K136">
        <v>91.5</v>
      </c>
      <c r="L136">
        <v>82.5</v>
      </c>
      <c r="M136">
        <v>84</v>
      </c>
      <c r="N136">
        <v>82</v>
      </c>
      <c r="O136">
        <v>80</v>
      </c>
      <c r="P136">
        <v>83</v>
      </c>
      <c r="Q136">
        <v>82.5</v>
      </c>
      <c r="R136">
        <v>81.5</v>
      </c>
      <c r="S136">
        <v>85.5</v>
      </c>
      <c r="T136" s="232">
        <f t="shared" si="1"/>
        <v>82.466666666666669</v>
      </c>
    </row>
    <row r="137" spans="1:20" ht="15.95" customHeight="1" thickTop="1" thickBot="1">
      <c r="A137" s="61">
        <v>130</v>
      </c>
      <c r="B137" s="62">
        <v>130</v>
      </c>
      <c r="C137" s="62">
        <f>PresensiMIPA!B136</f>
        <v>12476</v>
      </c>
      <c r="D137" s="63" t="str">
        <f>PresensiMIPA!G136</f>
        <v>RIZKI MAULIDIYA</v>
      </c>
      <c r="E137">
        <v>80</v>
      </c>
      <c r="F137">
        <v>81.5</v>
      </c>
      <c r="G137">
        <v>82.5</v>
      </c>
      <c r="H137">
        <v>86</v>
      </c>
      <c r="I137">
        <v>75</v>
      </c>
      <c r="J137">
        <v>80.5</v>
      </c>
      <c r="K137">
        <v>85</v>
      </c>
      <c r="L137">
        <v>82.5</v>
      </c>
      <c r="M137">
        <v>83.5</v>
      </c>
      <c r="N137">
        <v>87</v>
      </c>
      <c r="O137">
        <v>85</v>
      </c>
      <c r="P137">
        <v>81</v>
      </c>
      <c r="Q137">
        <v>85</v>
      </c>
      <c r="R137">
        <v>81</v>
      </c>
      <c r="S137">
        <v>86</v>
      </c>
      <c r="T137" s="232">
        <f t="shared" ref="T137:T200" si="2">AVERAGE(E137:S137)</f>
        <v>82.766666666666666</v>
      </c>
    </row>
    <row r="138" spans="1:20" ht="15.95" customHeight="1" thickTop="1" thickBot="1">
      <c r="A138" s="47">
        <v>131</v>
      </c>
      <c r="B138" s="62">
        <v>131</v>
      </c>
      <c r="C138" s="62">
        <f>PresensiMIPA!B137</f>
        <v>12492</v>
      </c>
      <c r="D138" s="63" t="str">
        <f>PresensiMIPA!G137</f>
        <v>SISTIFANIE PUTRI HANDAYANI</v>
      </c>
      <c r="E138">
        <v>78</v>
      </c>
      <c r="F138">
        <v>80</v>
      </c>
      <c r="G138">
        <v>77</v>
      </c>
      <c r="H138">
        <v>78</v>
      </c>
      <c r="I138">
        <v>81</v>
      </c>
      <c r="J138">
        <v>83.5</v>
      </c>
      <c r="K138">
        <v>86</v>
      </c>
      <c r="L138">
        <v>83</v>
      </c>
      <c r="M138">
        <v>84.5</v>
      </c>
      <c r="N138">
        <v>82.5</v>
      </c>
      <c r="O138">
        <v>77</v>
      </c>
      <c r="P138">
        <v>80.5</v>
      </c>
      <c r="Q138">
        <v>81.5</v>
      </c>
      <c r="R138">
        <v>83</v>
      </c>
      <c r="S138">
        <v>85.5</v>
      </c>
      <c r="T138" s="232">
        <f t="shared" si="2"/>
        <v>81.400000000000006</v>
      </c>
    </row>
    <row r="139" spans="1:20" ht="15.95" customHeight="1" thickTop="1" thickBot="1">
      <c r="A139" s="61">
        <v>132</v>
      </c>
      <c r="B139" s="62">
        <v>132</v>
      </c>
      <c r="C139" s="62">
        <f>PresensiMIPA!B138</f>
        <v>12502</v>
      </c>
      <c r="D139" s="63" t="str">
        <f>PresensiMIPA!G138</f>
        <v>Sonia Anindhiya Putri Kurniawan</v>
      </c>
      <c r="E139">
        <v>78</v>
      </c>
      <c r="F139">
        <v>79</v>
      </c>
      <c r="G139">
        <v>77.5</v>
      </c>
      <c r="H139">
        <v>83</v>
      </c>
      <c r="I139">
        <v>83</v>
      </c>
      <c r="J139">
        <v>80.5</v>
      </c>
      <c r="K139">
        <v>81.5</v>
      </c>
      <c r="L139">
        <v>83.5</v>
      </c>
      <c r="M139">
        <v>82.5</v>
      </c>
      <c r="N139">
        <v>80.5</v>
      </c>
      <c r="O139">
        <v>77</v>
      </c>
      <c r="P139">
        <v>78</v>
      </c>
      <c r="Q139">
        <v>80.5</v>
      </c>
      <c r="R139">
        <v>81</v>
      </c>
      <c r="S139">
        <v>80</v>
      </c>
      <c r="T139" s="232">
        <f t="shared" si="2"/>
        <v>80.36666666666666</v>
      </c>
    </row>
    <row r="140" spans="1:20" ht="15.95" customHeight="1" thickTop="1" thickBot="1">
      <c r="A140" s="47">
        <v>133</v>
      </c>
      <c r="B140" s="62">
        <v>133</v>
      </c>
      <c r="C140" s="62">
        <f>PresensiMIPA!B139</f>
        <v>12532</v>
      </c>
      <c r="D140" s="63" t="str">
        <f>PresensiMIPA!G139</f>
        <v>WANDA CITRA DEWI</v>
      </c>
      <c r="E140">
        <v>81</v>
      </c>
      <c r="F140">
        <v>76.5</v>
      </c>
      <c r="G140">
        <v>76.5</v>
      </c>
      <c r="H140">
        <v>80</v>
      </c>
      <c r="I140">
        <v>82</v>
      </c>
      <c r="J140">
        <v>84</v>
      </c>
      <c r="K140">
        <v>89</v>
      </c>
      <c r="L140">
        <v>83</v>
      </c>
      <c r="M140">
        <v>83.5</v>
      </c>
      <c r="N140">
        <v>76.5</v>
      </c>
      <c r="O140">
        <v>78</v>
      </c>
      <c r="P140">
        <v>77</v>
      </c>
      <c r="Q140">
        <v>81</v>
      </c>
      <c r="R140">
        <v>80.5</v>
      </c>
      <c r="S140">
        <v>85.5</v>
      </c>
      <c r="T140" s="232">
        <f t="shared" si="2"/>
        <v>80.933333333333337</v>
      </c>
    </row>
    <row r="141" spans="1:20" ht="15.95" customHeight="1" thickTop="1" thickBot="1">
      <c r="A141" s="61">
        <v>134</v>
      </c>
      <c r="B141" s="62">
        <v>134</v>
      </c>
      <c r="C141" s="62">
        <f>PresensiMIPA!B140</f>
        <v>12538</v>
      </c>
      <c r="D141" s="63" t="str">
        <f>PresensiMIPA!G140</f>
        <v>YANDI ERFAN DIANSYAH</v>
      </c>
      <c r="E141">
        <v>77.5</v>
      </c>
      <c r="F141">
        <v>75</v>
      </c>
      <c r="G141">
        <v>74</v>
      </c>
      <c r="H141">
        <v>76</v>
      </c>
      <c r="I141">
        <v>80</v>
      </c>
      <c r="J141">
        <v>80</v>
      </c>
      <c r="K141">
        <v>84</v>
      </c>
      <c r="L141">
        <v>82</v>
      </c>
      <c r="M141">
        <v>82</v>
      </c>
      <c r="N141">
        <v>74.5</v>
      </c>
      <c r="O141">
        <v>74.5</v>
      </c>
      <c r="P141">
        <v>78</v>
      </c>
      <c r="Q141">
        <v>80.5</v>
      </c>
      <c r="R141">
        <v>78.5</v>
      </c>
      <c r="S141">
        <v>81</v>
      </c>
      <c r="T141" s="232">
        <f t="shared" si="2"/>
        <v>78.5</v>
      </c>
    </row>
    <row r="142" spans="1:20" ht="15.95" customHeight="1" thickTop="1" thickBot="1">
      <c r="A142" s="47">
        <v>135</v>
      </c>
      <c r="B142" s="62">
        <v>135</v>
      </c>
      <c r="C142" s="62">
        <f>PresensiMIPA!B141</f>
        <v>12131</v>
      </c>
      <c r="D142" s="63" t="str">
        <f>PresensiMIPA!G141</f>
        <v>ACHMAD SYARIFUL MAULUD</v>
      </c>
      <c r="E142">
        <v>82</v>
      </c>
      <c r="F142">
        <v>83.5</v>
      </c>
      <c r="G142">
        <v>74</v>
      </c>
      <c r="H142">
        <v>84</v>
      </c>
      <c r="I142">
        <v>76</v>
      </c>
      <c r="J142">
        <v>80.5</v>
      </c>
      <c r="K142">
        <v>89</v>
      </c>
      <c r="L142">
        <v>82</v>
      </c>
      <c r="M142">
        <v>85.5</v>
      </c>
      <c r="N142">
        <v>75.5</v>
      </c>
      <c r="O142">
        <v>80</v>
      </c>
      <c r="P142">
        <v>78.5</v>
      </c>
      <c r="Q142">
        <v>82.5</v>
      </c>
      <c r="R142">
        <v>78.5</v>
      </c>
      <c r="S142">
        <v>84</v>
      </c>
      <c r="T142" s="232">
        <f t="shared" si="2"/>
        <v>81.033333333333331</v>
      </c>
    </row>
    <row r="143" spans="1:20" ht="15.95" customHeight="1" thickTop="1" thickBot="1">
      <c r="A143" s="61">
        <v>136</v>
      </c>
      <c r="B143" s="62">
        <v>136</v>
      </c>
      <c r="C143" s="62">
        <f>PresensiMIPA!B142</f>
        <v>12135</v>
      </c>
      <c r="D143" s="63" t="str">
        <f>PresensiMIPA!G142</f>
        <v>AFAF FEBRIANI</v>
      </c>
      <c r="E143">
        <v>82.5</v>
      </c>
      <c r="F143">
        <v>82.5</v>
      </c>
      <c r="G143">
        <v>74.5</v>
      </c>
      <c r="H143">
        <v>82</v>
      </c>
      <c r="I143">
        <v>74</v>
      </c>
      <c r="J143">
        <v>80</v>
      </c>
      <c r="K143">
        <v>85</v>
      </c>
      <c r="L143">
        <v>80.5</v>
      </c>
      <c r="M143">
        <v>85.5</v>
      </c>
      <c r="N143">
        <v>80</v>
      </c>
      <c r="O143">
        <v>80</v>
      </c>
      <c r="P143">
        <v>80</v>
      </c>
      <c r="Q143">
        <v>81.5</v>
      </c>
      <c r="R143">
        <v>80.5</v>
      </c>
      <c r="S143">
        <v>84</v>
      </c>
      <c r="T143" s="232">
        <f t="shared" si="2"/>
        <v>80.833333333333329</v>
      </c>
    </row>
    <row r="144" spans="1:20" ht="15.95" customHeight="1" thickTop="1" thickBot="1">
      <c r="A144" s="47">
        <v>137</v>
      </c>
      <c r="B144" s="62">
        <v>137</v>
      </c>
      <c r="C144" s="62">
        <f>PresensiMIPA!B143</f>
        <v>12143</v>
      </c>
      <c r="D144" s="63" t="str">
        <f>PresensiMIPA!G143</f>
        <v>Ainur Rohma Husni</v>
      </c>
      <c r="E144">
        <v>81.5</v>
      </c>
      <c r="F144">
        <v>77.5</v>
      </c>
      <c r="G144">
        <v>74.5</v>
      </c>
      <c r="H144">
        <v>78</v>
      </c>
      <c r="I144">
        <v>74</v>
      </c>
      <c r="J144">
        <v>81</v>
      </c>
      <c r="K144">
        <v>86</v>
      </c>
      <c r="L144">
        <v>80.5</v>
      </c>
      <c r="M144">
        <v>85.5</v>
      </c>
      <c r="N144">
        <v>77.5</v>
      </c>
      <c r="O144">
        <v>74</v>
      </c>
      <c r="P144">
        <v>81.5</v>
      </c>
      <c r="Q144">
        <v>80.5</v>
      </c>
      <c r="R144">
        <v>77</v>
      </c>
      <c r="S144">
        <v>83.5</v>
      </c>
      <c r="T144" s="232">
        <f t="shared" si="2"/>
        <v>79.5</v>
      </c>
    </row>
    <row r="145" spans="1:20" s="64" customFormat="1" ht="15.95" customHeight="1" thickTop="1" thickBot="1">
      <c r="A145" s="61">
        <v>138</v>
      </c>
      <c r="B145" s="62">
        <v>138</v>
      </c>
      <c r="C145" s="62">
        <f>PresensiMIPA!B144</f>
        <v>12150</v>
      </c>
      <c r="D145" s="63" t="str">
        <f>PresensiMIPA!G144</f>
        <v>ALDY FEBRIANSYAH</v>
      </c>
      <c r="E145">
        <v>82.5</v>
      </c>
      <c r="F145">
        <v>86</v>
      </c>
      <c r="G145">
        <v>81.5</v>
      </c>
      <c r="H145">
        <v>80</v>
      </c>
      <c r="I145">
        <v>80</v>
      </c>
      <c r="J145">
        <v>81.5</v>
      </c>
      <c r="K145">
        <v>85</v>
      </c>
      <c r="L145">
        <v>80.5</v>
      </c>
      <c r="M145">
        <v>87.5</v>
      </c>
      <c r="N145">
        <v>79.5</v>
      </c>
      <c r="O145">
        <v>79</v>
      </c>
      <c r="P145">
        <v>79</v>
      </c>
      <c r="Q145">
        <v>82</v>
      </c>
      <c r="R145">
        <v>79</v>
      </c>
      <c r="S145">
        <v>86.5</v>
      </c>
      <c r="T145" s="232">
        <f t="shared" si="2"/>
        <v>81.966666666666669</v>
      </c>
    </row>
    <row r="146" spans="1:20" ht="15.95" customHeight="1" thickTop="1" thickBot="1">
      <c r="A146" s="47">
        <v>139</v>
      </c>
      <c r="B146" s="62">
        <v>139</v>
      </c>
      <c r="C146" s="62">
        <f>PresensiMIPA!B145</f>
        <v>12155</v>
      </c>
      <c r="D146" s="63" t="str">
        <f>PresensiMIPA!G145</f>
        <v>ALFITANIA WARDANI</v>
      </c>
      <c r="E146">
        <v>78.5</v>
      </c>
      <c r="F146">
        <v>81.5</v>
      </c>
      <c r="G146">
        <v>75</v>
      </c>
      <c r="H146">
        <v>82</v>
      </c>
      <c r="I146">
        <v>76</v>
      </c>
      <c r="J146">
        <v>80.5</v>
      </c>
      <c r="K146">
        <v>87.5</v>
      </c>
      <c r="L146">
        <v>80.5</v>
      </c>
      <c r="M146">
        <v>84.5</v>
      </c>
      <c r="N146">
        <v>78.5</v>
      </c>
      <c r="O146">
        <v>80</v>
      </c>
      <c r="P146">
        <v>78.5</v>
      </c>
      <c r="Q146">
        <v>80.5</v>
      </c>
      <c r="R146">
        <v>79.5</v>
      </c>
      <c r="S146">
        <v>82.5</v>
      </c>
      <c r="T146" s="232">
        <f t="shared" si="2"/>
        <v>80.36666666666666</v>
      </c>
    </row>
    <row r="147" spans="1:20" ht="15.95" customHeight="1" thickTop="1" thickBot="1">
      <c r="A147" s="61">
        <v>140</v>
      </c>
      <c r="B147" s="62">
        <v>140</v>
      </c>
      <c r="C147" s="62">
        <f>PresensiMIPA!B146</f>
        <v>12166</v>
      </c>
      <c r="D147" s="63" t="str">
        <f>PresensiMIPA!G146</f>
        <v>ANANDA CHOIRUNISA</v>
      </c>
      <c r="E147">
        <v>81.5</v>
      </c>
      <c r="F147">
        <v>79</v>
      </c>
      <c r="G147">
        <v>74</v>
      </c>
      <c r="H147">
        <v>78</v>
      </c>
      <c r="I147">
        <v>80</v>
      </c>
      <c r="J147">
        <v>80</v>
      </c>
      <c r="K147">
        <v>85</v>
      </c>
      <c r="L147">
        <v>80.5</v>
      </c>
      <c r="M147">
        <v>86</v>
      </c>
      <c r="N147">
        <v>80.5</v>
      </c>
      <c r="O147">
        <v>77.5</v>
      </c>
      <c r="P147">
        <v>78.5</v>
      </c>
      <c r="Q147">
        <v>79.5</v>
      </c>
      <c r="R147">
        <v>78</v>
      </c>
      <c r="S147">
        <v>81</v>
      </c>
      <c r="T147" s="232">
        <f t="shared" si="2"/>
        <v>79.933333333333337</v>
      </c>
    </row>
    <row r="148" spans="1:20" ht="15.95" customHeight="1" thickTop="1" thickBot="1">
      <c r="A148" s="47">
        <v>141</v>
      </c>
      <c r="B148" s="62">
        <v>141</v>
      </c>
      <c r="C148" s="62">
        <f>PresensiMIPA!B147</f>
        <v>12181</v>
      </c>
      <c r="D148" s="63" t="str">
        <f>PresensiMIPA!G147</f>
        <v>Arif Junaidi</v>
      </c>
      <c r="E148">
        <v>80</v>
      </c>
      <c r="F148">
        <v>77.5</v>
      </c>
      <c r="G148">
        <v>73.5</v>
      </c>
      <c r="H148">
        <v>78</v>
      </c>
      <c r="I148">
        <v>88</v>
      </c>
      <c r="J148">
        <v>80</v>
      </c>
      <c r="K148">
        <v>85</v>
      </c>
      <c r="L148">
        <v>81</v>
      </c>
      <c r="M148">
        <v>84.5</v>
      </c>
      <c r="N148">
        <v>75.5</v>
      </c>
      <c r="O148">
        <v>82</v>
      </c>
      <c r="P148">
        <v>77.5</v>
      </c>
      <c r="Q148">
        <v>79</v>
      </c>
      <c r="R148">
        <v>78</v>
      </c>
      <c r="S148">
        <v>78.5</v>
      </c>
      <c r="T148" s="232">
        <f t="shared" si="2"/>
        <v>79.86666666666666</v>
      </c>
    </row>
    <row r="149" spans="1:20" ht="15.95" customHeight="1" thickTop="1" thickBot="1">
      <c r="A149" s="61">
        <v>142</v>
      </c>
      <c r="B149" s="62">
        <v>142</v>
      </c>
      <c r="C149" s="62">
        <f>PresensiMIPA!B148</f>
        <v>12195</v>
      </c>
      <c r="D149" s="63" t="str">
        <f>PresensiMIPA!G148</f>
        <v>CANDRA SURYA DIRGANTARA</v>
      </c>
      <c r="E149">
        <v>78.5</v>
      </c>
      <c r="F149">
        <v>78</v>
      </c>
      <c r="G149">
        <v>75.5</v>
      </c>
      <c r="H149">
        <v>85.5</v>
      </c>
      <c r="I149">
        <v>78</v>
      </c>
      <c r="J149">
        <v>80</v>
      </c>
      <c r="K149">
        <v>86</v>
      </c>
      <c r="L149">
        <v>80.5</v>
      </c>
      <c r="M149">
        <v>87.5</v>
      </c>
      <c r="N149">
        <v>76.5</v>
      </c>
      <c r="O149">
        <v>86</v>
      </c>
      <c r="P149">
        <v>73</v>
      </c>
      <c r="Q149">
        <v>82</v>
      </c>
      <c r="R149">
        <v>78</v>
      </c>
      <c r="S149">
        <v>79.5</v>
      </c>
      <c r="T149" s="232">
        <f t="shared" si="2"/>
        <v>80.3</v>
      </c>
    </row>
    <row r="150" spans="1:20" ht="15.95" customHeight="1" thickTop="1" thickBot="1">
      <c r="A150" s="47">
        <v>143</v>
      </c>
      <c r="B150" s="62">
        <v>143</v>
      </c>
      <c r="C150" s="62">
        <f>PresensiMIPA!B149</f>
        <v>12202</v>
      </c>
      <c r="D150" s="63" t="str">
        <f>PresensiMIPA!G149</f>
        <v>DESWITA TRI SUGIARTI</v>
      </c>
      <c r="E150">
        <v>80</v>
      </c>
      <c r="F150">
        <v>82</v>
      </c>
      <c r="G150">
        <v>82</v>
      </c>
      <c r="H150">
        <v>84</v>
      </c>
      <c r="I150">
        <v>90</v>
      </c>
      <c r="J150">
        <v>81.5</v>
      </c>
      <c r="K150">
        <v>85.5</v>
      </c>
      <c r="L150">
        <v>80.5</v>
      </c>
      <c r="M150">
        <v>85</v>
      </c>
      <c r="N150">
        <v>80.5</v>
      </c>
      <c r="O150">
        <v>83</v>
      </c>
      <c r="P150">
        <v>82.5</v>
      </c>
      <c r="Q150">
        <v>82</v>
      </c>
      <c r="R150">
        <v>79.5</v>
      </c>
      <c r="S150">
        <v>86</v>
      </c>
      <c r="T150" s="232">
        <f t="shared" si="2"/>
        <v>82.933333333333337</v>
      </c>
    </row>
    <row r="151" spans="1:20" ht="15.95" customHeight="1" thickTop="1" thickBot="1">
      <c r="A151" s="61">
        <v>144</v>
      </c>
      <c r="B151" s="62">
        <v>144</v>
      </c>
      <c r="C151" s="62">
        <f>PresensiMIPA!B150</f>
        <v>12215</v>
      </c>
      <c r="D151" s="63" t="str">
        <f>PresensiMIPA!G150</f>
        <v>Dina Safira</v>
      </c>
      <c r="E151">
        <v>82.5</v>
      </c>
      <c r="F151">
        <v>83.5</v>
      </c>
      <c r="G151">
        <v>74.5</v>
      </c>
      <c r="H151">
        <v>78</v>
      </c>
      <c r="I151">
        <v>80</v>
      </c>
      <c r="J151">
        <v>80</v>
      </c>
      <c r="K151">
        <v>85</v>
      </c>
      <c r="L151">
        <v>81.5</v>
      </c>
      <c r="M151">
        <v>85</v>
      </c>
      <c r="N151">
        <v>77</v>
      </c>
      <c r="O151">
        <v>74.5</v>
      </c>
      <c r="P151">
        <v>79.5</v>
      </c>
      <c r="Q151">
        <v>79</v>
      </c>
      <c r="R151">
        <v>78.5</v>
      </c>
      <c r="S151">
        <v>80.5</v>
      </c>
      <c r="T151" s="232">
        <f t="shared" si="2"/>
        <v>79.933333333333337</v>
      </c>
    </row>
    <row r="152" spans="1:20" ht="15.95" customHeight="1" thickTop="1" thickBot="1">
      <c r="A152" s="47">
        <v>145</v>
      </c>
      <c r="B152" s="62">
        <v>145</v>
      </c>
      <c r="C152" s="62">
        <f>PresensiMIPA!B151</f>
        <v>12220</v>
      </c>
      <c r="D152" s="63" t="str">
        <f>PresensiMIPA!G151</f>
        <v>ELFIN AL HAIKHAL FEBRIANTO</v>
      </c>
      <c r="E152">
        <v>80.5</v>
      </c>
      <c r="F152">
        <v>86</v>
      </c>
      <c r="G152">
        <v>74.5</v>
      </c>
      <c r="H152">
        <v>76</v>
      </c>
      <c r="I152">
        <v>84</v>
      </c>
      <c r="J152">
        <v>80.5</v>
      </c>
      <c r="K152">
        <v>89</v>
      </c>
      <c r="L152">
        <v>81.5</v>
      </c>
      <c r="M152">
        <v>88</v>
      </c>
      <c r="N152">
        <v>83</v>
      </c>
      <c r="O152">
        <v>79</v>
      </c>
      <c r="P152">
        <v>79</v>
      </c>
      <c r="Q152">
        <v>80</v>
      </c>
      <c r="R152">
        <v>79.5</v>
      </c>
      <c r="S152">
        <v>83</v>
      </c>
      <c r="T152" s="232">
        <f t="shared" si="2"/>
        <v>81.566666666666663</v>
      </c>
    </row>
    <row r="153" spans="1:20" ht="15.95" customHeight="1" thickTop="1" thickBot="1">
      <c r="A153" s="61">
        <v>146</v>
      </c>
      <c r="B153" s="62">
        <v>146</v>
      </c>
      <c r="C153" s="62">
        <f>PresensiMIPA!B152</f>
        <v>12234</v>
      </c>
      <c r="D153" s="63" t="str">
        <f>PresensiMIPA!G152</f>
        <v>FARADILLA HASAN</v>
      </c>
      <c r="E153">
        <v>85</v>
      </c>
      <c r="F153">
        <v>88.5</v>
      </c>
      <c r="G153">
        <v>82</v>
      </c>
      <c r="H153">
        <v>85</v>
      </c>
      <c r="I153">
        <v>84</v>
      </c>
      <c r="J153">
        <v>87.5</v>
      </c>
      <c r="K153">
        <v>91</v>
      </c>
      <c r="L153">
        <v>81</v>
      </c>
      <c r="M153">
        <v>87.5</v>
      </c>
      <c r="N153">
        <v>87</v>
      </c>
      <c r="O153">
        <v>85</v>
      </c>
      <c r="P153">
        <v>80.5</v>
      </c>
      <c r="Q153">
        <v>83</v>
      </c>
      <c r="R153">
        <v>81.5</v>
      </c>
      <c r="S153">
        <v>88</v>
      </c>
      <c r="T153" s="232">
        <f t="shared" si="2"/>
        <v>85.1</v>
      </c>
    </row>
    <row r="154" spans="1:20" ht="15.95" customHeight="1" thickTop="1" thickBot="1">
      <c r="A154" s="47">
        <v>147</v>
      </c>
      <c r="B154" s="62">
        <v>147</v>
      </c>
      <c r="C154" s="62">
        <f>PresensiMIPA!B153</f>
        <v>12270</v>
      </c>
      <c r="D154" s="63" t="str">
        <f>PresensiMIPA!G153</f>
        <v>Hifdho Aby Kholik</v>
      </c>
      <c r="E154">
        <v>79.5</v>
      </c>
      <c r="F154">
        <v>78</v>
      </c>
      <c r="G154">
        <v>74</v>
      </c>
      <c r="H154">
        <v>80</v>
      </c>
      <c r="I154">
        <v>76</v>
      </c>
      <c r="J154">
        <v>81</v>
      </c>
      <c r="K154">
        <v>84</v>
      </c>
      <c r="L154">
        <v>80.5</v>
      </c>
      <c r="M154">
        <v>82.5</v>
      </c>
      <c r="N154">
        <v>76.5</v>
      </c>
      <c r="O154">
        <v>80</v>
      </c>
      <c r="P154">
        <v>77.5</v>
      </c>
      <c r="Q154">
        <v>80</v>
      </c>
      <c r="R154">
        <v>79.5</v>
      </c>
      <c r="S154">
        <v>85.5</v>
      </c>
      <c r="T154" s="232">
        <f t="shared" si="2"/>
        <v>79.63333333333334</v>
      </c>
    </row>
    <row r="155" spans="1:20" ht="15.95" customHeight="1" thickTop="1" thickBot="1">
      <c r="A155" s="61">
        <v>148</v>
      </c>
      <c r="B155" s="62">
        <v>148</v>
      </c>
      <c r="C155" s="62">
        <f>PresensiMIPA!B154</f>
        <v>12280</v>
      </c>
      <c r="D155" s="63" t="str">
        <f>PresensiMIPA!G154</f>
        <v>INAYAH KARSA TRIYANTO</v>
      </c>
      <c r="E155">
        <v>78.5</v>
      </c>
      <c r="F155">
        <v>81</v>
      </c>
      <c r="G155">
        <v>75</v>
      </c>
      <c r="H155">
        <v>80</v>
      </c>
      <c r="I155">
        <v>78</v>
      </c>
      <c r="J155">
        <v>80</v>
      </c>
      <c r="K155">
        <v>85</v>
      </c>
      <c r="L155">
        <v>80.5</v>
      </c>
      <c r="M155">
        <v>84</v>
      </c>
      <c r="N155">
        <v>77.5</v>
      </c>
      <c r="O155">
        <v>79</v>
      </c>
      <c r="P155">
        <v>80</v>
      </c>
      <c r="Q155">
        <v>81.5</v>
      </c>
      <c r="R155">
        <v>78.5</v>
      </c>
      <c r="S155">
        <v>85.5</v>
      </c>
      <c r="T155" s="232">
        <f t="shared" si="2"/>
        <v>80.266666666666666</v>
      </c>
    </row>
    <row r="156" spans="1:20" ht="15.95" customHeight="1" thickTop="1" thickBot="1">
      <c r="A156" s="47">
        <v>149</v>
      </c>
      <c r="B156" s="62">
        <v>149</v>
      </c>
      <c r="C156" s="62">
        <f>PresensiMIPA!B155</f>
        <v>12293</v>
      </c>
      <c r="D156" s="63" t="str">
        <f>PresensiMIPA!G155</f>
        <v>JIHAN HASNA</v>
      </c>
      <c r="E156">
        <v>78.5</v>
      </c>
      <c r="F156">
        <v>78.5</v>
      </c>
      <c r="G156">
        <v>75.5</v>
      </c>
      <c r="H156">
        <v>78</v>
      </c>
      <c r="I156">
        <v>70</v>
      </c>
      <c r="J156">
        <v>79</v>
      </c>
      <c r="K156">
        <v>87</v>
      </c>
      <c r="L156">
        <v>80.5</v>
      </c>
      <c r="M156">
        <v>82</v>
      </c>
      <c r="N156">
        <v>78</v>
      </c>
      <c r="O156">
        <v>81</v>
      </c>
      <c r="P156">
        <v>80</v>
      </c>
      <c r="Q156">
        <v>82.5</v>
      </c>
      <c r="R156">
        <v>81.5</v>
      </c>
      <c r="S156">
        <v>82</v>
      </c>
      <c r="T156" s="232">
        <f t="shared" si="2"/>
        <v>79.599999999999994</v>
      </c>
    </row>
    <row r="157" spans="1:20" ht="15.95" customHeight="1" thickTop="1" thickBot="1">
      <c r="A157" s="61">
        <v>150</v>
      </c>
      <c r="B157" s="62">
        <v>150</v>
      </c>
      <c r="C157" s="62">
        <f>PresensiMIPA!B156</f>
        <v>12306</v>
      </c>
      <c r="D157" s="63" t="str">
        <f>PresensiMIPA!G156</f>
        <v>Kimia Usa Adeh</v>
      </c>
      <c r="E157">
        <v>84</v>
      </c>
      <c r="F157">
        <v>81</v>
      </c>
      <c r="G157">
        <v>81.5</v>
      </c>
      <c r="H157">
        <v>78</v>
      </c>
      <c r="I157">
        <v>76</v>
      </c>
      <c r="J157">
        <v>81.5</v>
      </c>
      <c r="K157">
        <v>89</v>
      </c>
      <c r="L157">
        <v>80</v>
      </c>
      <c r="M157">
        <v>83.5</v>
      </c>
      <c r="N157">
        <v>83.5</v>
      </c>
      <c r="O157">
        <v>84</v>
      </c>
      <c r="P157">
        <v>80</v>
      </c>
      <c r="Q157">
        <v>83</v>
      </c>
      <c r="R157">
        <v>80</v>
      </c>
      <c r="S157">
        <v>85.5</v>
      </c>
      <c r="T157" s="232">
        <f t="shared" si="2"/>
        <v>82.033333333333331</v>
      </c>
    </row>
    <row r="158" spans="1:20" ht="15.95" customHeight="1" thickTop="1" thickBot="1">
      <c r="A158" s="47">
        <v>151</v>
      </c>
      <c r="B158" s="62">
        <v>151</v>
      </c>
      <c r="C158" s="62">
        <f>PresensiMIPA!B157</f>
        <v>12316</v>
      </c>
      <c r="D158" s="63" t="str">
        <f>PresensiMIPA!G157</f>
        <v>LULUK FITRIANA</v>
      </c>
      <c r="E158">
        <v>83</v>
      </c>
      <c r="F158">
        <v>80.5</v>
      </c>
      <c r="G158">
        <v>83</v>
      </c>
      <c r="H158">
        <v>84</v>
      </c>
      <c r="I158">
        <v>87</v>
      </c>
      <c r="J158">
        <v>83</v>
      </c>
      <c r="K158">
        <v>89</v>
      </c>
      <c r="L158">
        <v>80</v>
      </c>
      <c r="M158">
        <v>87.5</v>
      </c>
      <c r="N158">
        <v>85</v>
      </c>
      <c r="O158">
        <v>84</v>
      </c>
      <c r="P158">
        <v>81.5</v>
      </c>
      <c r="Q158">
        <v>83</v>
      </c>
      <c r="R158">
        <v>81.5</v>
      </c>
      <c r="S158">
        <v>85.5</v>
      </c>
      <c r="T158" s="232">
        <f t="shared" si="2"/>
        <v>83.833333333333329</v>
      </c>
    </row>
    <row r="159" spans="1:20" ht="15.95" customHeight="1" thickTop="1" thickBot="1">
      <c r="A159" s="61">
        <v>152</v>
      </c>
      <c r="B159" s="62">
        <v>152</v>
      </c>
      <c r="C159" s="62">
        <f>PresensiMIPA!B158</f>
        <v>12322</v>
      </c>
      <c r="D159" s="63" t="str">
        <f>PresensiMIPA!G158</f>
        <v>M. RIFAT CORY COSESI</v>
      </c>
      <c r="E159">
        <v>74.5</v>
      </c>
      <c r="F159">
        <v>74</v>
      </c>
      <c r="G159">
        <v>72</v>
      </c>
      <c r="H159">
        <v>73</v>
      </c>
      <c r="I159">
        <v>72</v>
      </c>
      <c r="J159">
        <v>77.5</v>
      </c>
      <c r="K159">
        <v>80</v>
      </c>
      <c r="L159">
        <v>80</v>
      </c>
      <c r="M159">
        <v>76.5</v>
      </c>
      <c r="N159">
        <v>73</v>
      </c>
      <c r="O159">
        <v>72</v>
      </c>
      <c r="P159">
        <v>74.5</v>
      </c>
      <c r="Q159">
        <v>73.5</v>
      </c>
      <c r="R159">
        <v>76.5</v>
      </c>
      <c r="S159">
        <v>76.5</v>
      </c>
      <c r="T159" s="232">
        <f t="shared" si="2"/>
        <v>75.033333333333331</v>
      </c>
    </row>
    <row r="160" spans="1:20" ht="15.95" customHeight="1" thickTop="1" thickBot="1">
      <c r="A160" s="47">
        <v>153</v>
      </c>
      <c r="B160" s="62">
        <v>153</v>
      </c>
      <c r="C160" s="62">
        <f>PresensiMIPA!B159</f>
        <v>12341</v>
      </c>
      <c r="D160" s="63" t="str">
        <f>PresensiMIPA!G159</f>
        <v>MEILINA SWASTIKA SAMPURNO</v>
      </c>
      <c r="E160">
        <v>82</v>
      </c>
      <c r="F160">
        <v>81</v>
      </c>
      <c r="G160">
        <v>76.5</v>
      </c>
      <c r="H160">
        <v>80</v>
      </c>
      <c r="I160">
        <v>88</v>
      </c>
      <c r="J160">
        <v>84</v>
      </c>
      <c r="K160">
        <v>85</v>
      </c>
      <c r="L160">
        <v>80.5</v>
      </c>
      <c r="M160">
        <v>85.5</v>
      </c>
      <c r="N160">
        <v>77.5</v>
      </c>
      <c r="O160">
        <v>84</v>
      </c>
      <c r="P160">
        <v>80</v>
      </c>
      <c r="Q160">
        <v>81.5</v>
      </c>
      <c r="R160">
        <v>81.5</v>
      </c>
      <c r="S160">
        <v>83</v>
      </c>
      <c r="T160" s="232">
        <f t="shared" si="2"/>
        <v>82</v>
      </c>
    </row>
    <row r="161" spans="1:20" ht="15.95" customHeight="1" thickTop="1" thickBot="1">
      <c r="A161" s="61">
        <v>154</v>
      </c>
      <c r="B161" s="62">
        <v>154</v>
      </c>
      <c r="C161" s="62">
        <f>PresensiMIPA!B160</f>
        <v>12345</v>
      </c>
      <c r="D161" s="63" t="str">
        <f>PresensiMIPA!G160</f>
        <v>MIFTAHUL ARIFIN</v>
      </c>
      <c r="E161">
        <v>82</v>
      </c>
      <c r="F161">
        <v>82</v>
      </c>
      <c r="G161">
        <v>75.5</v>
      </c>
      <c r="H161">
        <v>80</v>
      </c>
      <c r="I161">
        <v>84</v>
      </c>
      <c r="J161">
        <v>85.5</v>
      </c>
      <c r="K161">
        <v>85</v>
      </c>
      <c r="L161">
        <v>80</v>
      </c>
      <c r="M161">
        <v>84</v>
      </c>
      <c r="N161">
        <v>83.5</v>
      </c>
      <c r="O161">
        <v>79.5</v>
      </c>
      <c r="P161">
        <v>77.5</v>
      </c>
      <c r="Q161">
        <v>80.5</v>
      </c>
      <c r="R161">
        <v>80</v>
      </c>
      <c r="S161">
        <v>87</v>
      </c>
      <c r="T161" s="232">
        <f t="shared" si="2"/>
        <v>81.733333333333334</v>
      </c>
    </row>
    <row r="162" spans="1:20" ht="15.95" customHeight="1" thickTop="1" thickBot="1">
      <c r="A162" s="47">
        <v>155</v>
      </c>
      <c r="B162" s="62">
        <v>155</v>
      </c>
      <c r="C162" s="62">
        <f>PresensiMIPA!B161</f>
        <v>12356</v>
      </c>
      <c r="D162" s="63" t="str">
        <f>PresensiMIPA!G161</f>
        <v>MOH. MOKAFFI</v>
      </c>
      <c r="E162">
        <v>81</v>
      </c>
      <c r="F162">
        <v>78</v>
      </c>
      <c r="G162">
        <v>73.5</v>
      </c>
      <c r="H162">
        <v>76.5</v>
      </c>
      <c r="I162">
        <v>74</v>
      </c>
      <c r="J162">
        <v>79</v>
      </c>
      <c r="K162">
        <v>85</v>
      </c>
      <c r="L162">
        <v>81.5</v>
      </c>
      <c r="M162">
        <v>84.5</v>
      </c>
      <c r="N162">
        <v>76.5</v>
      </c>
      <c r="O162">
        <v>75</v>
      </c>
      <c r="P162">
        <v>78</v>
      </c>
      <c r="Q162">
        <v>78.5</v>
      </c>
      <c r="R162">
        <v>78.5</v>
      </c>
      <c r="S162">
        <v>79.5</v>
      </c>
      <c r="T162" s="232">
        <f t="shared" si="2"/>
        <v>78.599999999999994</v>
      </c>
    </row>
    <row r="163" spans="1:20" ht="15.95" customHeight="1" thickTop="1" thickBot="1">
      <c r="A163" s="61">
        <v>156</v>
      </c>
      <c r="B163" s="62">
        <v>156</v>
      </c>
      <c r="C163" s="62">
        <f>PresensiMIPA!B162</f>
        <v>12373</v>
      </c>
      <c r="D163" s="63" t="str">
        <f>PresensiMIPA!G162</f>
        <v>Muhammad Farel Al Fawazi</v>
      </c>
      <c r="E163">
        <v>77</v>
      </c>
      <c r="F163">
        <v>75.5</v>
      </c>
      <c r="G163">
        <v>73.5</v>
      </c>
      <c r="H163">
        <v>76.5</v>
      </c>
      <c r="I163">
        <v>78</v>
      </c>
      <c r="J163">
        <v>79</v>
      </c>
      <c r="K163">
        <v>90</v>
      </c>
      <c r="L163">
        <v>81</v>
      </c>
      <c r="M163">
        <v>85.5</v>
      </c>
      <c r="N163">
        <v>75.5</v>
      </c>
      <c r="O163">
        <v>75</v>
      </c>
      <c r="P163">
        <v>72.5</v>
      </c>
      <c r="Q163">
        <v>79.5</v>
      </c>
      <c r="R163">
        <v>78.5</v>
      </c>
      <c r="S163">
        <v>80.5</v>
      </c>
      <c r="T163" s="232">
        <f t="shared" si="2"/>
        <v>78.5</v>
      </c>
    </row>
    <row r="164" spans="1:20" ht="15.95" customHeight="1" thickTop="1" thickBot="1">
      <c r="A164" s="47">
        <v>157</v>
      </c>
      <c r="B164" s="62">
        <v>157</v>
      </c>
      <c r="C164" s="62">
        <f>PresensiMIPA!B163</f>
        <v>12382</v>
      </c>
      <c r="D164" s="63" t="str">
        <f>PresensiMIPA!G163</f>
        <v>Muhammad Reza Pahlevi</v>
      </c>
      <c r="E164">
        <v>80</v>
      </c>
      <c r="F164">
        <v>78</v>
      </c>
      <c r="G164">
        <v>80</v>
      </c>
      <c r="H164">
        <v>77</v>
      </c>
      <c r="I164">
        <v>76</v>
      </c>
      <c r="J164">
        <v>81.5</v>
      </c>
      <c r="K164">
        <v>84</v>
      </c>
      <c r="L164">
        <v>82</v>
      </c>
      <c r="M164">
        <v>81.5</v>
      </c>
      <c r="N164">
        <v>74</v>
      </c>
      <c r="O164">
        <v>79</v>
      </c>
      <c r="P164">
        <v>78.5</v>
      </c>
      <c r="Q164">
        <v>78.5</v>
      </c>
      <c r="R164">
        <v>79</v>
      </c>
      <c r="S164">
        <v>86</v>
      </c>
      <c r="T164" s="232">
        <f t="shared" si="2"/>
        <v>79.666666666666671</v>
      </c>
    </row>
    <row r="165" spans="1:20" ht="15.95" customHeight="1" thickTop="1" thickBot="1">
      <c r="A165" s="61">
        <v>158</v>
      </c>
      <c r="B165" s="62">
        <v>158</v>
      </c>
      <c r="C165" s="62">
        <f>PresensiMIPA!B164</f>
        <v>12391</v>
      </c>
      <c r="D165" s="63" t="str">
        <f>PresensiMIPA!G164</f>
        <v>Nadia Putri Ramadani</v>
      </c>
      <c r="E165">
        <v>84</v>
      </c>
      <c r="F165">
        <v>79</v>
      </c>
      <c r="G165">
        <v>80</v>
      </c>
      <c r="H165">
        <v>85</v>
      </c>
      <c r="I165">
        <v>80</v>
      </c>
      <c r="J165">
        <v>81</v>
      </c>
      <c r="K165">
        <v>88</v>
      </c>
      <c r="L165">
        <v>80.5</v>
      </c>
      <c r="M165">
        <v>85</v>
      </c>
      <c r="N165">
        <v>77.5</v>
      </c>
      <c r="O165">
        <v>83</v>
      </c>
      <c r="P165">
        <v>80</v>
      </c>
      <c r="Q165">
        <v>80.5</v>
      </c>
      <c r="R165">
        <v>81.5</v>
      </c>
      <c r="S165">
        <v>87.5</v>
      </c>
      <c r="T165" s="232">
        <f t="shared" si="2"/>
        <v>82.166666666666671</v>
      </c>
    </row>
    <row r="166" spans="1:20" ht="15.95" customHeight="1" thickTop="1" thickBot="1">
      <c r="A166" s="47">
        <v>159</v>
      </c>
      <c r="B166" s="62">
        <v>159</v>
      </c>
      <c r="C166" s="62">
        <f>PresensiMIPA!B165</f>
        <v>12403</v>
      </c>
      <c r="D166" s="63" t="str">
        <f>PresensiMIPA!G165</f>
        <v>NOVIA AYU WARDHANI</v>
      </c>
      <c r="E166">
        <v>81.5</v>
      </c>
      <c r="F166">
        <v>82.5</v>
      </c>
      <c r="G166">
        <v>75.5</v>
      </c>
      <c r="H166">
        <v>80</v>
      </c>
      <c r="I166">
        <v>84</v>
      </c>
      <c r="J166">
        <v>80</v>
      </c>
      <c r="K166">
        <v>84</v>
      </c>
      <c r="L166">
        <v>80</v>
      </c>
      <c r="M166">
        <v>84.5</v>
      </c>
      <c r="N166">
        <v>77.5</v>
      </c>
      <c r="O166">
        <v>82</v>
      </c>
      <c r="P166">
        <v>80.5</v>
      </c>
      <c r="Q166">
        <v>79.5</v>
      </c>
      <c r="R166">
        <v>79</v>
      </c>
      <c r="S166">
        <v>84.5</v>
      </c>
      <c r="T166" s="232">
        <f t="shared" si="2"/>
        <v>81</v>
      </c>
    </row>
    <row r="167" spans="1:20" ht="15.95" customHeight="1" thickTop="1" thickBot="1">
      <c r="A167" s="61">
        <v>160</v>
      </c>
      <c r="B167" s="62">
        <v>160</v>
      </c>
      <c r="C167" s="62">
        <f>PresensiMIPA!B166</f>
        <v>12416</v>
      </c>
      <c r="D167" s="63" t="str">
        <f>PresensiMIPA!G166</f>
        <v>NURIL FITRIA</v>
      </c>
      <c r="E167">
        <v>76</v>
      </c>
      <c r="F167">
        <v>78</v>
      </c>
      <c r="G167">
        <v>75</v>
      </c>
      <c r="H167">
        <v>80</v>
      </c>
      <c r="I167">
        <v>84</v>
      </c>
      <c r="J167">
        <v>80</v>
      </c>
      <c r="K167">
        <v>85</v>
      </c>
      <c r="L167">
        <v>80.5</v>
      </c>
      <c r="M167">
        <v>85.5</v>
      </c>
      <c r="N167">
        <v>78</v>
      </c>
      <c r="O167">
        <v>81</v>
      </c>
      <c r="P167">
        <v>80.5</v>
      </c>
      <c r="Q167">
        <v>82.5</v>
      </c>
      <c r="R167">
        <v>79</v>
      </c>
      <c r="S167">
        <v>84.5</v>
      </c>
      <c r="T167" s="232">
        <f t="shared" si="2"/>
        <v>80.63333333333334</v>
      </c>
    </row>
    <row r="168" spans="1:20" ht="15.95" customHeight="1" thickTop="1" thickBot="1">
      <c r="A168" s="47">
        <v>161</v>
      </c>
      <c r="B168" s="62">
        <v>161</v>
      </c>
      <c r="C168" s="62">
        <f>PresensiMIPA!B167</f>
        <v>12438</v>
      </c>
      <c r="D168" s="63" t="str">
        <f>PresensiMIPA!G167</f>
        <v>R. M. HIDAYAHTULLAH HERIYANTO PUTRA</v>
      </c>
      <c r="E168">
        <v>83</v>
      </c>
      <c r="F168">
        <v>78.5</v>
      </c>
      <c r="G168">
        <v>75.5</v>
      </c>
      <c r="H168">
        <v>83.5</v>
      </c>
      <c r="I168">
        <v>88</v>
      </c>
      <c r="J168">
        <v>82</v>
      </c>
      <c r="K168">
        <v>86</v>
      </c>
      <c r="L168">
        <v>80.5</v>
      </c>
      <c r="M168">
        <v>86.5</v>
      </c>
      <c r="N168">
        <v>81.5</v>
      </c>
      <c r="O168">
        <v>83</v>
      </c>
      <c r="P168">
        <v>78</v>
      </c>
      <c r="Q168">
        <v>78.5</v>
      </c>
      <c r="R168">
        <v>78</v>
      </c>
      <c r="S168">
        <v>84</v>
      </c>
      <c r="T168" s="232">
        <f t="shared" si="2"/>
        <v>81.766666666666666</v>
      </c>
    </row>
    <row r="169" spans="1:20" ht="15.95" customHeight="1" thickTop="1" thickBot="1">
      <c r="A169" s="61">
        <v>162</v>
      </c>
      <c r="B169" s="62">
        <v>162</v>
      </c>
      <c r="C169" s="62">
        <f>PresensiMIPA!B168</f>
        <v>12452</v>
      </c>
      <c r="D169" s="63" t="str">
        <f>PresensiMIPA!G168</f>
        <v>Ratri Anugerah</v>
      </c>
      <c r="E169">
        <v>77.5</v>
      </c>
      <c r="F169">
        <v>79</v>
      </c>
      <c r="G169">
        <v>74.5</v>
      </c>
      <c r="H169">
        <v>80</v>
      </c>
      <c r="I169">
        <v>82</v>
      </c>
      <c r="J169">
        <v>81</v>
      </c>
      <c r="K169">
        <v>86</v>
      </c>
      <c r="L169">
        <v>80</v>
      </c>
      <c r="M169">
        <v>86</v>
      </c>
      <c r="N169">
        <v>77.5</v>
      </c>
      <c r="O169">
        <v>75</v>
      </c>
      <c r="P169">
        <v>80.5</v>
      </c>
      <c r="Q169">
        <v>79.5</v>
      </c>
      <c r="R169">
        <v>76.5</v>
      </c>
      <c r="S169">
        <v>83</v>
      </c>
      <c r="T169" s="232">
        <f t="shared" si="2"/>
        <v>79.86666666666666</v>
      </c>
    </row>
    <row r="170" spans="1:20" ht="15.95" customHeight="1" thickTop="1" thickBot="1">
      <c r="A170" s="47">
        <v>163</v>
      </c>
      <c r="B170" s="62">
        <v>163</v>
      </c>
      <c r="C170" s="62">
        <f>PresensiMIPA!B169</f>
        <v>12458</v>
      </c>
      <c r="D170" s="63" t="str">
        <f>PresensiMIPA!G169</f>
        <v>REZA MAULANA PUTRA</v>
      </c>
      <c r="E170">
        <v>78</v>
      </c>
      <c r="F170">
        <v>79</v>
      </c>
      <c r="G170">
        <v>73.5</v>
      </c>
      <c r="H170">
        <v>76</v>
      </c>
      <c r="I170">
        <v>72</v>
      </c>
      <c r="J170">
        <v>78.5</v>
      </c>
      <c r="K170">
        <v>81.5</v>
      </c>
      <c r="L170">
        <v>81</v>
      </c>
      <c r="M170">
        <v>83.5</v>
      </c>
      <c r="N170">
        <v>76.5</v>
      </c>
      <c r="O170">
        <v>75</v>
      </c>
      <c r="P170">
        <v>77</v>
      </c>
      <c r="Q170">
        <v>77.5</v>
      </c>
      <c r="R170">
        <v>76.5</v>
      </c>
      <c r="S170">
        <v>81</v>
      </c>
      <c r="T170" s="232">
        <f t="shared" si="2"/>
        <v>77.766666666666666</v>
      </c>
    </row>
    <row r="171" spans="1:20" ht="15.95" customHeight="1" thickTop="1" thickBot="1">
      <c r="A171" s="61">
        <v>164</v>
      </c>
      <c r="B171" s="62">
        <v>164</v>
      </c>
      <c r="C171" s="62">
        <f>PresensiMIPA!B170</f>
        <v>12483</v>
      </c>
      <c r="D171" s="63" t="str">
        <f>PresensiMIPA!G170</f>
        <v>Salsabila Nurhuda</v>
      </c>
      <c r="E171">
        <v>78.5</v>
      </c>
      <c r="F171">
        <v>81.5</v>
      </c>
      <c r="G171">
        <v>76.5</v>
      </c>
      <c r="H171">
        <v>85</v>
      </c>
      <c r="I171">
        <v>78</v>
      </c>
      <c r="J171">
        <v>83.5</v>
      </c>
      <c r="K171">
        <v>88</v>
      </c>
      <c r="L171">
        <v>80</v>
      </c>
      <c r="M171">
        <v>84.5</v>
      </c>
      <c r="N171">
        <v>78.5</v>
      </c>
      <c r="O171">
        <v>82.5</v>
      </c>
      <c r="P171">
        <v>79</v>
      </c>
      <c r="Q171">
        <v>82</v>
      </c>
      <c r="R171">
        <v>78.5</v>
      </c>
      <c r="S171">
        <v>83</v>
      </c>
      <c r="T171" s="232">
        <f t="shared" si="2"/>
        <v>81.266666666666666</v>
      </c>
    </row>
    <row r="172" spans="1:20" ht="15.95" customHeight="1" thickTop="1" thickBot="1">
      <c r="A172" s="47">
        <v>165</v>
      </c>
      <c r="B172" s="62">
        <v>165</v>
      </c>
      <c r="C172" s="62">
        <f>PresensiMIPA!B171</f>
        <v>12494</v>
      </c>
      <c r="D172" s="63" t="str">
        <f>PresensiMIPA!G171</f>
        <v>SITI ASMA</v>
      </c>
      <c r="E172">
        <v>84</v>
      </c>
      <c r="F172">
        <v>89</v>
      </c>
      <c r="G172">
        <v>84</v>
      </c>
      <c r="H172">
        <v>88</v>
      </c>
      <c r="I172">
        <v>89</v>
      </c>
      <c r="J172">
        <v>89</v>
      </c>
      <c r="K172">
        <v>91</v>
      </c>
      <c r="L172">
        <v>80.5</v>
      </c>
      <c r="M172">
        <v>87.5</v>
      </c>
      <c r="N172">
        <v>88</v>
      </c>
      <c r="O172">
        <v>87</v>
      </c>
      <c r="P172">
        <v>84</v>
      </c>
      <c r="Q172">
        <v>87</v>
      </c>
      <c r="R172">
        <v>83.5</v>
      </c>
      <c r="S172">
        <v>90</v>
      </c>
      <c r="T172" s="232">
        <f t="shared" si="2"/>
        <v>86.766666666666666</v>
      </c>
    </row>
    <row r="173" spans="1:20" ht="15.95" customHeight="1" thickTop="1" thickBot="1">
      <c r="A173" s="61">
        <v>166</v>
      </c>
      <c r="B173" s="62">
        <v>166</v>
      </c>
      <c r="C173" s="62">
        <f>PresensiMIPA!B172</f>
        <v>12510</v>
      </c>
      <c r="D173" s="63" t="str">
        <f>PresensiMIPA!G172</f>
        <v>SYIFATHALIA RUSLI</v>
      </c>
      <c r="E173">
        <v>80</v>
      </c>
      <c r="F173">
        <v>86</v>
      </c>
      <c r="G173">
        <v>80</v>
      </c>
      <c r="H173">
        <v>82</v>
      </c>
      <c r="I173">
        <v>84</v>
      </c>
      <c r="J173">
        <v>83.5</v>
      </c>
      <c r="K173">
        <v>89</v>
      </c>
      <c r="L173">
        <v>80.5</v>
      </c>
      <c r="M173">
        <v>85</v>
      </c>
      <c r="N173">
        <v>84</v>
      </c>
      <c r="O173">
        <v>80</v>
      </c>
      <c r="P173">
        <v>82</v>
      </c>
      <c r="Q173">
        <v>82</v>
      </c>
      <c r="R173">
        <v>82</v>
      </c>
      <c r="S173">
        <v>85.5</v>
      </c>
      <c r="T173" s="232">
        <f t="shared" si="2"/>
        <v>83.033333333333331</v>
      </c>
    </row>
    <row r="174" spans="1:20" ht="15.95" customHeight="1" thickTop="1" thickBot="1">
      <c r="A174" s="47">
        <v>167</v>
      </c>
      <c r="B174" s="62">
        <v>167</v>
      </c>
      <c r="C174" s="62">
        <f>PresensiMIPA!B173</f>
        <v>12523</v>
      </c>
      <c r="D174" s="63" t="str">
        <f>PresensiMIPA!G173</f>
        <v>Umi Febriyanti Ismain</v>
      </c>
      <c r="E174">
        <v>78.5</v>
      </c>
      <c r="F174">
        <v>82</v>
      </c>
      <c r="G174">
        <v>75</v>
      </c>
      <c r="H174">
        <v>80</v>
      </c>
      <c r="I174">
        <v>76</v>
      </c>
      <c r="J174">
        <v>81</v>
      </c>
      <c r="K174">
        <v>84</v>
      </c>
      <c r="L174">
        <v>80.5</v>
      </c>
      <c r="M174">
        <v>84</v>
      </c>
      <c r="N174">
        <v>77.5</v>
      </c>
      <c r="O174">
        <v>78.5</v>
      </c>
      <c r="P174">
        <v>80</v>
      </c>
      <c r="Q174">
        <v>80</v>
      </c>
      <c r="R174">
        <v>77</v>
      </c>
      <c r="S174">
        <v>80.5</v>
      </c>
      <c r="T174" s="232">
        <f t="shared" si="2"/>
        <v>79.63333333333334</v>
      </c>
    </row>
    <row r="175" spans="1:20" ht="15.95" customHeight="1" thickTop="1" thickBot="1">
      <c r="A175" s="61">
        <v>168</v>
      </c>
      <c r="B175" s="62">
        <v>168</v>
      </c>
      <c r="C175" s="62">
        <f>PresensiMIPA!B174</f>
        <v>12533</v>
      </c>
      <c r="D175" s="63" t="str">
        <f>PresensiMIPA!G174</f>
        <v>WESIL RIZKY</v>
      </c>
      <c r="E175">
        <v>78.5</v>
      </c>
      <c r="F175">
        <v>78</v>
      </c>
      <c r="G175">
        <v>73.5</v>
      </c>
      <c r="H175">
        <v>76.5</v>
      </c>
      <c r="I175">
        <v>80</v>
      </c>
      <c r="J175">
        <v>87.5</v>
      </c>
      <c r="K175">
        <v>87.5</v>
      </c>
      <c r="L175">
        <v>81</v>
      </c>
      <c r="M175">
        <v>84</v>
      </c>
      <c r="N175">
        <v>76.5</v>
      </c>
      <c r="O175">
        <v>77</v>
      </c>
      <c r="P175">
        <v>79</v>
      </c>
      <c r="Q175">
        <v>80</v>
      </c>
      <c r="R175">
        <v>76.5</v>
      </c>
      <c r="S175">
        <v>85.5</v>
      </c>
      <c r="T175" s="232">
        <f t="shared" si="2"/>
        <v>80.066666666666663</v>
      </c>
    </row>
    <row r="176" spans="1:20" ht="15.95" customHeight="1" thickTop="1" thickBot="1">
      <c r="A176" s="47">
        <v>169</v>
      </c>
      <c r="B176" s="62">
        <v>169</v>
      </c>
      <c r="C176" s="62">
        <f>PresensiMIPA!B175</f>
        <v>12536</v>
      </c>
      <c r="D176" s="63" t="str">
        <f>PresensiMIPA!G175</f>
        <v>WINA NAJMI ARIF</v>
      </c>
      <c r="E176">
        <v>82</v>
      </c>
      <c r="F176">
        <v>86</v>
      </c>
      <c r="G176">
        <v>83.5</v>
      </c>
      <c r="H176">
        <v>84.5</v>
      </c>
      <c r="I176">
        <v>87.5</v>
      </c>
      <c r="J176">
        <v>85</v>
      </c>
      <c r="K176">
        <v>88</v>
      </c>
      <c r="L176">
        <v>82</v>
      </c>
      <c r="M176">
        <v>88.5</v>
      </c>
      <c r="N176">
        <v>86</v>
      </c>
      <c r="O176">
        <v>84</v>
      </c>
      <c r="P176">
        <v>82</v>
      </c>
      <c r="Q176">
        <v>82.5</v>
      </c>
      <c r="R176">
        <v>80.5</v>
      </c>
      <c r="S176">
        <v>86.5</v>
      </c>
      <c r="T176" s="232">
        <f t="shared" si="2"/>
        <v>84.566666666666663</v>
      </c>
    </row>
    <row r="177" spans="1:20" ht="15.95" customHeight="1" thickTop="1" thickBot="1">
      <c r="A177" s="61">
        <v>170</v>
      </c>
      <c r="B177" s="62">
        <v>170</v>
      </c>
      <c r="C177" s="62">
        <f>PresensiMIPA!B176</f>
        <v>12134</v>
      </c>
      <c r="D177" s="63" t="str">
        <f>PresensiMIPA!G176</f>
        <v>ADITYA NAUFAL IKBAR</v>
      </c>
      <c r="E177">
        <v>78</v>
      </c>
      <c r="F177">
        <v>75.5</v>
      </c>
      <c r="G177">
        <v>73.5</v>
      </c>
      <c r="H177">
        <v>75.5</v>
      </c>
      <c r="I177">
        <v>80</v>
      </c>
      <c r="J177">
        <v>77.5</v>
      </c>
      <c r="K177">
        <v>79</v>
      </c>
      <c r="L177">
        <v>86</v>
      </c>
      <c r="M177">
        <v>83.5</v>
      </c>
      <c r="N177">
        <v>75.5</v>
      </c>
      <c r="O177">
        <v>81</v>
      </c>
      <c r="P177">
        <v>71</v>
      </c>
      <c r="Q177">
        <v>77.5</v>
      </c>
      <c r="R177">
        <v>79</v>
      </c>
      <c r="S177">
        <v>78</v>
      </c>
      <c r="T177" s="232">
        <f t="shared" si="2"/>
        <v>78.033333333333331</v>
      </c>
    </row>
    <row r="178" spans="1:20" ht="15.95" customHeight="1" thickTop="1" thickBot="1">
      <c r="A178" s="47">
        <v>171</v>
      </c>
      <c r="B178" s="62">
        <v>171</v>
      </c>
      <c r="C178" s="62">
        <f>PresensiMIPA!B177</f>
        <v>12144</v>
      </c>
      <c r="D178" s="63" t="str">
        <f>PresensiMIPA!G177</f>
        <v>AINUR ROHMAH</v>
      </c>
      <c r="E178">
        <v>81.5</v>
      </c>
      <c r="F178">
        <v>77.5</v>
      </c>
      <c r="G178">
        <v>83</v>
      </c>
      <c r="H178">
        <v>80.5</v>
      </c>
      <c r="I178">
        <v>79</v>
      </c>
      <c r="J178">
        <v>81</v>
      </c>
      <c r="K178">
        <v>85</v>
      </c>
      <c r="L178">
        <v>83.5</v>
      </c>
      <c r="M178">
        <v>84.5</v>
      </c>
      <c r="N178">
        <v>80</v>
      </c>
      <c r="O178">
        <v>82.5</v>
      </c>
      <c r="P178">
        <v>79</v>
      </c>
      <c r="Q178">
        <v>83</v>
      </c>
      <c r="R178">
        <v>83</v>
      </c>
      <c r="S178">
        <v>84</v>
      </c>
      <c r="T178" s="232">
        <f t="shared" si="2"/>
        <v>81.8</v>
      </c>
    </row>
    <row r="179" spans="1:20" ht="15.95" customHeight="1" thickTop="1" thickBot="1">
      <c r="A179" s="61">
        <v>172</v>
      </c>
      <c r="B179" s="62">
        <v>172</v>
      </c>
      <c r="C179" s="62">
        <f>PresensiMIPA!B178</f>
        <v>12153</v>
      </c>
      <c r="D179" s="63" t="str">
        <f>PresensiMIPA!G178</f>
        <v>ALFIANANDA BAYUANGGA</v>
      </c>
      <c r="E179">
        <v>81.5</v>
      </c>
      <c r="F179">
        <v>75.5</v>
      </c>
      <c r="G179">
        <v>75.5</v>
      </c>
      <c r="H179">
        <v>83</v>
      </c>
      <c r="I179">
        <v>83</v>
      </c>
      <c r="J179">
        <v>80.5</v>
      </c>
      <c r="K179">
        <v>85</v>
      </c>
      <c r="L179">
        <v>84.5</v>
      </c>
      <c r="M179">
        <v>85</v>
      </c>
      <c r="N179">
        <v>76</v>
      </c>
      <c r="O179">
        <v>85</v>
      </c>
      <c r="P179">
        <v>75</v>
      </c>
      <c r="Q179">
        <v>80.5</v>
      </c>
      <c r="R179">
        <v>79</v>
      </c>
      <c r="S179">
        <v>79.5</v>
      </c>
      <c r="T179" s="232">
        <f t="shared" si="2"/>
        <v>80.566666666666663</v>
      </c>
    </row>
    <row r="180" spans="1:20" ht="15.95" customHeight="1" thickTop="1" thickBot="1">
      <c r="A180" s="47">
        <v>173</v>
      </c>
      <c r="B180" s="62">
        <v>173</v>
      </c>
      <c r="C180" s="62">
        <f>PresensiMIPA!B179</f>
        <v>12157</v>
      </c>
      <c r="D180" s="63" t="str">
        <f>PresensiMIPA!G179</f>
        <v>ALICIA FITRIA DEWI</v>
      </c>
      <c r="E180">
        <v>83</v>
      </c>
      <c r="F180">
        <v>82.5</v>
      </c>
      <c r="G180">
        <v>82</v>
      </c>
      <c r="H180">
        <v>81</v>
      </c>
      <c r="I180">
        <v>83</v>
      </c>
      <c r="J180">
        <v>83.5</v>
      </c>
      <c r="K180">
        <v>88</v>
      </c>
      <c r="L180">
        <v>82.5</v>
      </c>
      <c r="M180">
        <v>85</v>
      </c>
      <c r="N180">
        <v>80.5</v>
      </c>
      <c r="O180">
        <v>86.5</v>
      </c>
      <c r="P180">
        <v>80</v>
      </c>
      <c r="Q180">
        <v>85</v>
      </c>
      <c r="R180">
        <v>82.5</v>
      </c>
      <c r="S180">
        <v>87.5</v>
      </c>
      <c r="T180" s="232">
        <f t="shared" si="2"/>
        <v>83.5</v>
      </c>
    </row>
    <row r="181" spans="1:20" ht="15.95" customHeight="1" thickTop="1" thickBot="1">
      <c r="A181" s="61">
        <v>174</v>
      </c>
      <c r="B181" s="62">
        <v>174</v>
      </c>
      <c r="C181" s="62">
        <f>PresensiMIPA!B180</f>
        <v>12169</v>
      </c>
      <c r="D181" s="63" t="str">
        <f>PresensiMIPA!G180</f>
        <v>ANDINI AISYAH HIDAYATI</v>
      </c>
      <c r="E181">
        <v>76</v>
      </c>
      <c r="F181">
        <v>79</v>
      </c>
      <c r="G181">
        <v>75.5</v>
      </c>
      <c r="H181">
        <v>77</v>
      </c>
      <c r="I181">
        <v>83</v>
      </c>
      <c r="J181">
        <v>79</v>
      </c>
      <c r="K181">
        <v>86.5</v>
      </c>
      <c r="L181">
        <v>82</v>
      </c>
      <c r="M181">
        <v>82.5</v>
      </c>
      <c r="N181">
        <v>79.5</v>
      </c>
      <c r="O181">
        <v>82.5</v>
      </c>
      <c r="P181">
        <v>76</v>
      </c>
      <c r="Q181">
        <v>79.5</v>
      </c>
      <c r="R181">
        <v>80</v>
      </c>
      <c r="S181">
        <v>80.5</v>
      </c>
      <c r="T181" s="232">
        <f t="shared" si="2"/>
        <v>79.900000000000006</v>
      </c>
    </row>
    <row r="182" spans="1:20" ht="15.95" customHeight="1" thickTop="1" thickBot="1">
      <c r="A182" s="47">
        <v>175</v>
      </c>
      <c r="B182" s="62">
        <v>175</v>
      </c>
      <c r="C182" s="62">
        <f>PresensiMIPA!B181</f>
        <v>12182</v>
      </c>
      <c r="D182" s="63" t="str">
        <f>PresensiMIPA!G181</f>
        <v>ARISKI NASRUL MUKMININ</v>
      </c>
      <c r="E182">
        <v>78</v>
      </c>
      <c r="F182">
        <v>76</v>
      </c>
      <c r="G182">
        <v>74</v>
      </c>
      <c r="H182">
        <v>76.5</v>
      </c>
      <c r="I182">
        <v>84.5</v>
      </c>
      <c r="J182">
        <v>79</v>
      </c>
      <c r="K182">
        <v>84</v>
      </c>
      <c r="L182">
        <v>85</v>
      </c>
      <c r="M182">
        <v>82.5</v>
      </c>
      <c r="N182">
        <v>78</v>
      </c>
      <c r="O182">
        <v>82.5</v>
      </c>
      <c r="P182">
        <v>76</v>
      </c>
      <c r="Q182">
        <v>78.5</v>
      </c>
      <c r="R182">
        <v>79.5</v>
      </c>
      <c r="S182">
        <v>80</v>
      </c>
      <c r="T182" s="232">
        <f t="shared" si="2"/>
        <v>79.599999999999994</v>
      </c>
    </row>
    <row r="183" spans="1:20" ht="15.95" customHeight="1" thickTop="1" thickBot="1">
      <c r="A183" s="61">
        <v>176</v>
      </c>
      <c r="B183" s="62">
        <v>176</v>
      </c>
      <c r="C183" s="62">
        <f>PresensiMIPA!B182</f>
        <v>12185</v>
      </c>
      <c r="D183" s="63" t="str">
        <f>PresensiMIPA!G182</f>
        <v>ASLIN NURONIYAH</v>
      </c>
      <c r="E183">
        <v>84</v>
      </c>
      <c r="F183">
        <v>80</v>
      </c>
      <c r="G183">
        <v>83</v>
      </c>
      <c r="H183">
        <v>83</v>
      </c>
      <c r="I183">
        <v>88</v>
      </c>
      <c r="J183">
        <v>82</v>
      </c>
      <c r="K183">
        <v>89</v>
      </c>
      <c r="L183">
        <v>82</v>
      </c>
      <c r="M183">
        <v>83.5</v>
      </c>
      <c r="N183">
        <v>84</v>
      </c>
      <c r="O183">
        <v>86</v>
      </c>
      <c r="P183">
        <v>81.5</v>
      </c>
      <c r="Q183">
        <v>86</v>
      </c>
      <c r="R183">
        <v>84</v>
      </c>
      <c r="S183">
        <v>87.5</v>
      </c>
      <c r="T183" s="232">
        <f t="shared" si="2"/>
        <v>84.233333333333334</v>
      </c>
    </row>
    <row r="184" spans="1:20" ht="15.95" customHeight="1" thickTop="1" thickBot="1">
      <c r="A184" s="47">
        <v>177</v>
      </c>
      <c r="B184" s="62">
        <v>177</v>
      </c>
      <c r="C184" s="62">
        <f>PresensiMIPA!B183</f>
        <v>12197</v>
      </c>
      <c r="D184" s="63" t="str">
        <f>PresensiMIPA!G183</f>
        <v>CHALAFA NAUFAL CAESAR</v>
      </c>
      <c r="E184">
        <v>75.5</v>
      </c>
      <c r="F184">
        <v>74.5</v>
      </c>
      <c r="G184">
        <v>73</v>
      </c>
      <c r="H184">
        <v>74</v>
      </c>
      <c r="I184">
        <v>73</v>
      </c>
      <c r="J184">
        <v>79</v>
      </c>
      <c r="K184">
        <v>83</v>
      </c>
      <c r="L184">
        <v>83.5</v>
      </c>
      <c r="M184">
        <v>80</v>
      </c>
      <c r="N184">
        <v>73.5</v>
      </c>
      <c r="O184">
        <v>82.5</v>
      </c>
      <c r="P184">
        <v>72.5</v>
      </c>
      <c r="Q184">
        <v>78.5</v>
      </c>
      <c r="R184">
        <v>78.5</v>
      </c>
      <c r="S184">
        <v>80.5</v>
      </c>
      <c r="T184" s="232">
        <f t="shared" si="2"/>
        <v>77.433333333333337</v>
      </c>
    </row>
    <row r="185" spans="1:20" ht="15.95" customHeight="1" thickTop="1" thickBot="1">
      <c r="A185" s="61">
        <v>178</v>
      </c>
      <c r="B185" s="62">
        <v>178</v>
      </c>
      <c r="C185" s="62">
        <f>PresensiMIPA!B184</f>
        <v>12207</v>
      </c>
      <c r="D185" s="63" t="str">
        <f>PresensiMIPA!G184</f>
        <v>DIAN KRISNA FIRNANDA</v>
      </c>
      <c r="E185">
        <v>82.5</v>
      </c>
      <c r="F185">
        <v>79.5</v>
      </c>
      <c r="G185">
        <v>74.5</v>
      </c>
      <c r="H185">
        <v>75</v>
      </c>
      <c r="I185">
        <v>81</v>
      </c>
      <c r="J185">
        <v>81</v>
      </c>
      <c r="K185">
        <v>86</v>
      </c>
      <c r="L185">
        <v>83</v>
      </c>
      <c r="M185">
        <v>85</v>
      </c>
      <c r="N185">
        <v>77.5</v>
      </c>
      <c r="O185">
        <v>83.5</v>
      </c>
      <c r="P185">
        <v>77.5</v>
      </c>
      <c r="Q185">
        <v>82</v>
      </c>
      <c r="R185">
        <v>79.5</v>
      </c>
      <c r="S185">
        <v>84.5</v>
      </c>
      <c r="T185" s="232">
        <f t="shared" si="2"/>
        <v>80.8</v>
      </c>
    </row>
    <row r="186" spans="1:20" ht="15.95" customHeight="1" thickTop="1" thickBot="1">
      <c r="A186" s="47">
        <v>179</v>
      </c>
      <c r="B186" s="62">
        <v>179</v>
      </c>
      <c r="C186" s="62">
        <f>PresensiMIPA!B185</f>
        <v>12216</v>
      </c>
      <c r="D186" s="63" t="str">
        <f>PresensiMIPA!G185</f>
        <v>DINDA HARIYANI</v>
      </c>
      <c r="E186">
        <v>80.5</v>
      </c>
      <c r="F186">
        <v>80.5</v>
      </c>
      <c r="G186">
        <v>74.5</v>
      </c>
      <c r="H186">
        <v>80</v>
      </c>
      <c r="I186">
        <v>77</v>
      </c>
      <c r="J186">
        <v>79</v>
      </c>
      <c r="K186">
        <v>86</v>
      </c>
      <c r="L186">
        <v>82</v>
      </c>
      <c r="M186">
        <v>82.5</v>
      </c>
      <c r="N186">
        <v>80.5</v>
      </c>
      <c r="O186">
        <v>83</v>
      </c>
      <c r="P186">
        <v>75</v>
      </c>
      <c r="Q186">
        <v>80.5</v>
      </c>
      <c r="R186">
        <v>80.5</v>
      </c>
      <c r="S186">
        <v>81</v>
      </c>
      <c r="T186" s="232">
        <f t="shared" si="2"/>
        <v>80.166666666666671</v>
      </c>
    </row>
    <row r="187" spans="1:20" ht="15.95" customHeight="1" thickTop="1" thickBot="1">
      <c r="A187" s="61">
        <v>180</v>
      </c>
      <c r="B187" s="72">
        <v>180</v>
      </c>
      <c r="C187" s="62">
        <f>PresensiMIPA!B186</f>
        <v>12226</v>
      </c>
      <c r="D187" s="63" t="str">
        <f>PresensiMIPA!G186</f>
        <v>Fahrizal Akbar</v>
      </c>
      <c r="E187">
        <v>81</v>
      </c>
      <c r="F187">
        <v>75.5</v>
      </c>
      <c r="G187">
        <v>73</v>
      </c>
      <c r="H187">
        <v>80</v>
      </c>
      <c r="I187">
        <v>87.5</v>
      </c>
      <c r="J187">
        <v>79.5</v>
      </c>
      <c r="K187">
        <v>84</v>
      </c>
      <c r="L187">
        <v>83</v>
      </c>
      <c r="M187">
        <v>81</v>
      </c>
      <c r="N187">
        <v>75</v>
      </c>
      <c r="O187">
        <v>82.5</v>
      </c>
      <c r="P187">
        <v>72.5</v>
      </c>
      <c r="Q187">
        <v>79.5</v>
      </c>
      <c r="R187">
        <v>79.5</v>
      </c>
      <c r="S187">
        <v>81.5</v>
      </c>
      <c r="T187" s="232">
        <f t="shared" si="2"/>
        <v>79.666666666666671</v>
      </c>
    </row>
    <row r="188" spans="1:20" ht="15.95" customHeight="1" thickTop="1" thickBot="1">
      <c r="A188" s="47">
        <v>181</v>
      </c>
      <c r="B188" s="62">
        <v>181</v>
      </c>
      <c r="C188" s="62">
        <f>PresensiMIPA!B187</f>
        <v>12232</v>
      </c>
      <c r="D188" s="63" t="str">
        <f>PresensiMIPA!G187</f>
        <v>Fani Kurniyawan</v>
      </c>
      <c r="E188">
        <v>80</v>
      </c>
      <c r="F188">
        <v>75.5</v>
      </c>
      <c r="G188">
        <v>73</v>
      </c>
      <c r="H188">
        <v>78</v>
      </c>
      <c r="I188">
        <v>79</v>
      </c>
      <c r="J188">
        <v>80</v>
      </c>
      <c r="K188">
        <v>81.5</v>
      </c>
      <c r="L188">
        <v>82.5</v>
      </c>
      <c r="M188">
        <v>82</v>
      </c>
      <c r="N188">
        <v>74.5</v>
      </c>
      <c r="O188">
        <v>81.5</v>
      </c>
      <c r="P188">
        <v>73</v>
      </c>
      <c r="Q188">
        <v>78</v>
      </c>
      <c r="R188">
        <v>78</v>
      </c>
      <c r="S188">
        <v>81.5</v>
      </c>
      <c r="T188" s="232">
        <f t="shared" si="2"/>
        <v>78.533333333333331</v>
      </c>
    </row>
    <row r="189" spans="1:20" ht="15.95" customHeight="1" thickTop="1" thickBot="1">
      <c r="A189" s="61">
        <v>182</v>
      </c>
      <c r="B189" s="62">
        <v>182</v>
      </c>
      <c r="C189" s="62">
        <f>PresensiMIPA!B188</f>
        <v>12239</v>
      </c>
      <c r="D189" s="63" t="str">
        <f>PresensiMIPA!G188</f>
        <v>Fathiya Faradisa Efendi</v>
      </c>
      <c r="E189">
        <v>83</v>
      </c>
      <c r="F189">
        <v>87</v>
      </c>
      <c r="G189">
        <v>84.5</v>
      </c>
      <c r="H189">
        <v>84</v>
      </c>
      <c r="I189">
        <v>82</v>
      </c>
      <c r="J189">
        <v>85.5</v>
      </c>
      <c r="K189">
        <v>87</v>
      </c>
      <c r="L189">
        <v>82.5</v>
      </c>
      <c r="M189">
        <v>86</v>
      </c>
      <c r="N189">
        <v>87</v>
      </c>
      <c r="O189">
        <v>85</v>
      </c>
      <c r="P189">
        <v>81.5</v>
      </c>
      <c r="Q189">
        <v>83</v>
      </c>
      <c r="R189">
        <v>81.5</v>
      </c>
      <c r="S189">
        <v>85.5</v>
      </c>
      <c r="T189" s="232">
        <f t="shared" si="2"/>
        <v>84.333333333333329</v>
      </c>
    </row>
    <row r="190" spans="1:20" ht="15.95" customHeight="1" thickTop="1" thickBot="1">
      <c r="A190" s="47">
        <v>183</v>
      </c>
      <c r="B190" s="62">
        <v>183</v>
      </c>
      <c r="C190" s="62">
        <f>PresensiMIPA!B189</f>
        <v>12248</v>
      </c>
      <c r="D190" s="63" t="str">
        <f>PresensiMIPA!G189</f>
        <v>FIRMAN SYAHRIL</v>
      </c>
      <c r="E190">
        <v>78</v>
      </c>
      <c r="F190">
        <v>76.5</v>
      </c>
      <c r="G190">
        <v>73.5</v>
      </c>
      <c r="H190">
        <v>76</v>
      </c>
      <c r="I190">
        <v>81</v>
      </c>
      <c r="J190">
        <v>79.5</v>
      </c>
      <c r="K190">
        <v>81.5</v>
      </c>
      <c r="L190">
        <v>83</v>
      </c>
      <c r="M190">
        <v>83</v>
      </c>
      <c r="N190">
        <v>74.5</v>
      </c>
      <c r="O190">
        <v>82</v>
      </c>
      <c r="P190">
        <v>72.5</v>
      </c>
      <c r="Q190">
        <v>77.5</v>
      </c>
      <c r="R190">
        <v>77.5</v>
      </c>
      <c r="S190">
        <v>79.5</v>
      </c>
      <c r="T190" s="232">
        <f t="shared" si="2"/>
        <v>78.36666666666666</v>
      </c>
    </row>
    <row r="191" spans="1:20" ht="15.95" customHeight="1" thickTop="1" thickBot="1">
      <c r="A191" s="61">
        <v>184</v>
      </c>
      <c r="B191" s="62">
        <v>184</v>
      </c>
      <c r="C191" s="62">
        <f>PresensiMIPA!B190</f>
        <v>12294</v>
      </c>
      <c r="D191" s="63" t="str">
        <f>PresensiMIPA!G190</f>
        <v>JIHAN MUTHIA PUTERI</v>
      </c>
      <c r="E191">
        <v>82.5</v>
      </c>
      <c r="F191">
        <v>81</v>
      </c>
      <c r="G191">
        <v>78</v>
      </c>
      <c r="H191">
        <v>80</v>
      </c>
      <c r="I191">
        <v>77</v>
      </c>
      <c r="J191">
        <v>83.5</v>
      </c>
      <c r="K191">
        <v>86</v>
      </c>
      <c r="L191">
        <v>82.5</v>
      </c>
      <c r="M191">
        <v>85.5</v>
      </c>
      <c r="N191">
        <v>79.5</v>
      </c>
      <c r="O191">
        <v>83</v>
      </c>
      <c r="P191">
        <v>80.5</v>
      </c>
      <c r="Q191">
        <v>83</v>
      </c>
      <c r="R191">
        <v>81</v>
      </c>
      <c r="S191">
        <v>85</v>
      </c>
      <c r="T191" s="232">
        <f t="shared" si="2"/>
        <v>81.86666666666666</v>
      </c>
    </row>
    <row r="192" spans="1:20" ht="15.95" customHeight="1" thickTop="1" thickBot="1">
      <c r="A192" s="61">
        <v>185</v>
      </c>
      <c r="B192" s="62">
        <v>185</v>
      </c>
      <c r="C192" s="62">
        <f>PresensiMIPA!B191</f>
        <v>12307</v>
      </c>
      <c r="D192" s="63" t="str">
        <f>PresensiMIPA!G191</f>
        <v>LAILATUL FITRI AMELIA</v>
      </c>
      <c r="E192">
        <v>85.5</v>
      </c>
      <c r="F192">
        <v>83</v>
      </c>
      <c r="G192">
        <v>82</v>
      </c>
      <c r="H192">
        <v>84</v>
      </c>
      <c r="I192">
        <v>88.5</v>
      </c>
      <c r="J192">
        <v>83</v>
      </c>
      <c r="K192">
        <v>89</v>
      </c>
      <c r="L192">
        <v>83</v>
      </c>
      <c r="M192">
        <v>85.5</v>
      </c>
      <c r="N192">
        <v>84</v>
      </c>
      <c r="O192">
        <v>85.5</v>
      </c>
      <c r="P192">
        <v>82</v>
      </c>
      <c r="Q192">
        <v>84</v>
      </c>
      <c r="R192">
        <v>80.5</v>
      </c>
      <c r="S192">
        <v>90.5</v>
      </c>
      <c r="T192" s="232">
        <f t="shared" si="2"/>
        <v>84.666666666666671</v>
      </c>
    </row>
    <row r="193" spans="1:20" ht="15.95" customHeight="1" thickTop="1" thickBot="1">
      <c r="A193" s="61">
        <v>186</v>
      </c>
      <c r="B193" s="62">
        <v>186</v>
      </c>
      <c r="C193" s="62">
        <f>PresensiMIPA!B192</f>
        <v>12318</v>
      </c>
      <c r="D193" s="63" t="str">
        <f>PresensiMIPA!G192</f>
        <v>M. AMINULLAH MAULADI</v>
      </c>
      <c r="E193">
        <v>78</v>
      </c>
      <c r="F193">
        <v>83.5</v>
      </c>
      <c r="G193">
        <v>74.5</v>
      </c>
      <c r="H193">
        <v>77</v>
      </c>
      <c r="I193">
        <v>75</v>
      </c>
      <c r="J193">
        <v>82</v>
      </c>
      <c r="K193">
        <v>87</v>
      </c>
      <c r="L193">
        <v>83.5</v>
      </c>
      <c r="M193">
        <v>80.5</v>
      </c>
      <c r="N193">
        <v>80.5</v>
      </c>
      <c r="O193">
        <v>83.5</v>
      </c>
      <c r="P193">
        <v>76.5</v>
      </c>
      <c r="Q193">
        <v>81</v>
      </c>
      <c r="R193">
        <v>80</v>
      </c>
      <c r="S193">
        <v>84</v>
      </c>
      <c r="T193" s="232">
        <f t="shared" si="2"/>
        <v>80.433333333333337</v>
      </c>
    </row>
    <row r="194" spans="1:20" ht="15.95" customHeight="1" thickTop="1" thickBot="1">
      <c r="A194" s="61">
        <v>187</v>
      </c>
      <c r="B194" s="62">
        <v>187</v>
      </c>
      <c r="C194" s="62">
        <f>PresensiMIPA!B193</f>
        <v>12325</v>
      </c>
      <c r="D194" s="63" t="str">
        <f>PresensiMIPA!G193</f>
        <v>Maduri Saskya Maharani</v>
      </c>
      <c r="E194">
        <v>80</v>
      </c>
      <c r="F194">
        <v>79</v>
      </c>
      <c r="G194">
        <v>73</v>
      </c>
      <c r="H194">
        <v>78</v>
      </c>
      <c r="I194">
        <v>80</v>
      </c>
      <c r="J194">
        <v>82.5</v>
      </c>
      <c r="K194">
        <v>83.5</v>
      </c>
      <c r="L194">
        <v>83</v>
      </c>
      <c r="M194">
        <v>81</v>
      </c>
      <c r="N194">
        <v>79.5</v>
      </c>
      <c r="O194">
        <v>81.5</v>
      </c>
      <c r="P194">
        <v>74.5</v>
      </c>
      <c r="Q194">
        <v>80</v>
      </c>
      <c r="R194">
        <v>78</v>
      </c>
      <c r="S194">
        <v>85.5</v>
      </c>
      <c r="T194" s="232">
        <f t="shared" si="2"/>
        <v>79.933333333333337</v>
      </c>
    </row>
    <row r="195" spans="1:20" ht="15.95" customHeight="1" thickTop="1" thickBot="1">
      <c r="A195" s="61">
        <v>188</v>
      </c>
      <c r="B195" s="62">
        <v>188</v>
      </c>
      <c r="C195" s="62">
        <f>PresensiMIPA!B194</f>
        <v>12344</v>
      </c>
      <c r="D195" s="63" t="str">
        <f>PresensiMIPA!G194</f>
        <v>MIA ZAHRA VALENTYANA</v>
      </c>
      <c r="E195">
        <v>82</v>
      </c>
      <c r="F195">
        <v>76</v>
      </c>
      <c r="G195">
        <v>78</v>
      </c>
      <c r="H195">
        <v>77.5</v>
      </c>
      <c r="I195">
        <v>81</v>
      </c>
      <c r="J195">
        <v>80.5</v>
      </c>
      <c r="K195">
        <v>87</v>
      </c>
      <c r="L195">
        <v>83.5</v>
      </c>
      <c r="M195">
        <v>82</v>
      </c>
      <c r="N195">
        <v>83.5</v>
      </c>
      <c r="O195">
        <v>83</v>
      </c>
      <c r="P195">
        <v>75.5</v>
      </c>
      <c r="Q195">
        <v>80</v>
      </c>
      <c r="R195">
        <v>78</v>
      </c>
      <c r="S195">
        <v>84</v>
      </c>
      <c r="T195" s="232">
        <f t="shared" si="2"/>
        <v>80.766666666666666</v>
      </c>
    </row>
    <row r="196" spans="1:20" ht="15.95" customHeight="1" thickTop="1" thickBot="1">
      <c r="A196" s="61">
        <v>189</v>
      </c>
      <c r="B196" s="62">
        <v>189</v>
      </c>
      <c r="C196" s="62">
        <f>PresensiMIPA!B195</f>
        <v>12357</v>
      </c>
      <c r="D196" s="63" t="str">
        <f>PresensiMIPA!G195</f>
        <v>Moh. Muzekki</v>
      </c>
      <c r="E196">
        <v>78</v>
      </c>
      <c r="F196">
        <v>76.5</v>
      </c>
      <c r="G196">
        <v>73</v>
      </c>
      <c r="H196">
        <v>76.5</v>
      </c>
      <c r="I196">
        <v>77</v>
      </c>
      <c r="J196">
        <v>77.5</v>
      </c>
      <c r="K196">
        <v>80</v>
      </c>
      <c r="L196">
        <v>83</v>
      </c>
      <c r="M196">
        <v>80</v>
      </c>
      <c r="N196">
        <v>76</v>
      </c>
      <c r="O196">
        <v>83.5</v>
      </c>
      <c r="P196">
        <v>74</v>
      </c>
      <c r="Q196">
        <v>74</v>
      </c>
      <c r="R196">
        <v>79.5</v>
      </c>
      <c r="S196">
        <v>77</v>
      </c>
      <c r="T196" s="232">
        <f t="shared" si="2"/>
        <v>77.7</v>
      </c>
    </row>
    <row r="197" spans="1:20" ht="15.95" customHeight="1" thickTop="1" thickBot="1">
      <c r="A197" s="61">
        <v>190</v>
      </c>
      <c r="B197" s="62">
        <v>190</v>
      </c>
      <c r="C197" s="62">
        <f>PresensiMIPA!B196</f>
        <v>12359</v>
      </c>
      <c r="D197" s="63" t="str">
        <f>PresensiMIPA!G196</f>
        <v>MOH.RIBUT RIADI</v>
      </c>
      <c r="E197">
        <v>78</v>
      </c>
      <c r="F197">
        <v>74.5</v>
      </c>
      <c r="G197">
        <v>73</v>
      </c>
      <c r="H197">
        <v>74</v>
      </c>
      <c r="I197">
        <v>70</v>
      </c>
      <c r="J197">
        <v>78</v>
      </c>
      <c r="K197">
        <v>80</v>
      </c>
      <c r="L197">
        <v>83</v>
      </c>
      <c r="M197">
        <v>77.5</v>
      </c>
      <c r="N197">
        <v>73.5</v>
      </c>
      <c r="O197">
        <v>80.5</v>
      </c>
      <c r="P197">
        <v>74.5</v>
      </c>
      <c r="Q197">
        <v>75.5</v>
      </c>
      <c r="R197">
        <v>77.5</v>
      </c>
      <c r="S197">
        <v>78.5</v>
      </c>
      <c r="T197" s="232">
        <f t="shared" si="2"/>
        <v>76.533333333333331</v>
      </c>
    </row>
    <row r="198" spans="1:20" ht="15.95" customHeight="1" thickTop="1" thickBot="1">
      <c r="A198" s="61">
        <v>191</v>
      </c>
      <c r="B198" s="62">
        <v>191</v>
      </c>
      <c r="C198" s="62">
        <f>PresensiMIPA!B197</f>
        <v>12374</v>
      </c>
      <c r="D198" s="63" t="str">
        <f>PresensiMIPA!G197</f>
        <v>MUHAMMAD FARHAM</v>
      </c>
      <c r="E198">
        <v>82.5</v>
      </c>
      <c r="F198">
        <v>83</v>
      </c>
      <c r="G198">
        <v>75</v>
      </c>
      <c r="H198">
        <v>83</v>
      </c>
      <c r="I198">
        <v>80</v>
      </c>
      <c r="J198">
        <v>81</v>
      </c>
      <c r="K198">
        <v>81.5</v>
      </c>
      <c r="L198">
        <v>84</v>
      </c>
      <c r="M198">
        <v>81</v>
      </c>
      <c r="N198">
        <v>75.5</v>
      </c>
      <c r="O198">
        <v>86</v>
      </c>
      <c r="P198">
        <v>80</v>
      </c>
      <c r="Q198">
        <v>79.5</v>
      </c>
      <c r="R198">
        <v>80.5</v>
      </c>
      <c r="S198">
        <v>85</v>
      </c>
      <c r="T198" s="232">
        <f t="shared" si="2"/>
        <v>81.166666666666671</v>
      </c>
    </row>
    <row r="199" spans="1:20" ht="15.95" customHeight="1" thickTop="1" thickBot="1">
      <c r="A199" s="61">
        <v>192</v>
      </c>
      <c r="B199" s="62">
        <v>192</v>
      </c>
      <c r="C199" s="62">
        <f>PresensiMIPA!B198</f>
        <v>12392</v>
      </c>
      <c r="D199" s="63" t="str">
        <f>PresensiMIPA!G198</f>
        <v>NADIA SALSABILA</v>
      </c>
      <c r="E199">
        <v>78</v>
      </c>
      <c r="F199">
        <v>77.5</v>
      </c>
      <c r="G199">
        <v>76</v>
      </c>
      <c r="H199">
        <v>77</v>
      </c>
      <c r="I199">
        <v>87.5</v>
      </c>
      <c r="J199">
        <v>81.5</v>
      </c>
      <c r="K199">
        <v>87</v>
      </c>
      <c r="L199">
        <v>84.5</v>
      </c>
      <c r="M199">
        <v>84</v>
      </c>
      <c r="N199">
        <v>79.5</v>
      </c>
      <c r="O199">
        <v>81.5</v>
      </c>
      <c r="P199">
        <v>78</v>
      </c>
      <c r="Q199">
        <v>81</v>
      </c>
      <c r="R199">
        <v>79</v>
      </c>
      <c r="S199">
        <v>83</v>
      </c>
      <c r="T199" s="232">
        <f t="shared" si="2"/>
        <v>81</v>
      </c>
    </row>
    <row r="200" spans="1:20" ht="15.95" customHeight="1" thickTop="1" thickBot="1">
      <c r="A200" s="61">
        <v>193</v>
      </c>
      <c r="B200" s="62">
        <v>193</v>
      </c>
      <c r="C200" s="62">
        <f>PresensiMIPA!B199</f>
        <v>12405</v>
      </c>
      <c r="D200" s="63" t="str">
        <f>PresensiMIPA!G199</f>
        <v>NUR ANI</v>
      </c>
      <c r="E200">
        <v>78</v>
      </c>
      <c r="F200">
        <v>76</v>
      </c>
      <c r="G200">
        <v>75.5</v>
      </c>
      <c r="H200">
        <v>78</v>
      </c>
      <c r="I200">
        <v>82</v>
      </c>
      <c r="J200">
        <v>81.5</v>
      </c>
      <c r="K200">
        <v>87</v>
      </c>
      <c r="L200">
        <v>82.5</v>
      </c>
      <c r="M200">
        <v>82</v>
      </c>
      <c r="N200">
        <v>76.5</v>
      </c>
      <c r="O200">
        <v>82</v>
      </c>
      <c r="P200">
        <v>77</v>
      </c>
      <c r="Q200">
        <v>80.5</v>
      </c>
      <c r="R200">
        <v>80</v>
      </c>
      <c r="S200">
        <v>80.5</v>
      </c>
      <c r="T200" s="232">
        <f t="shared" si="2"/>
        <v>79.933333333333337</v>
      </c>
    </row>
    <row r="201" spans="1:20" ht="15.95" customHeight="1" thickTop="1" thickBot="1">
      <c r="A201" s="61">
        <v>194</v>
      </c>
      <c r="B201" s="62">
        <v>194</v>
      </c>
      <c r="C201" s="62">
        <f>PresensiMIPA!B200</f>
        <v>12417</v>
      </c>
      <c r="D201" s="63" t="str">
        <f>PresensiMIPA!G200</f>
        <v>NURUL ANISA FITRIYA</v>
      </c>
      <c r="E201">
        <v>81</v>
      </c>
      <c r="F201">
        <v>81</v>
      </c>
      <c r="G201">
        <v>82.5</v>
      </c>
      <c r="H201">
        <v>82</v>
      </c>
      <c r="I201">
        <v>79</v>
      </c>
      <c r="J201">
        <v>81.5</v>
      </c>
      <c r="K201">
        <v>85</v>
      </c>
      <c r="L201">
        <v>83</v>
      </c>
      <c r="M201">
        <v>83.5</v>
      </c>
      <c r="N201">
        <v>79.5</v>
      </c>
      <c r="O201">
        <v>83</v>
      </c>
      <c r="P201">
        <v>76.5</v>
      </c>
      <c r="Q201">
        <v>81.5</v>
      </c>
      <c r="R201">
        <v>80.5</v>
      </c>
      <c r="S201">
        <v>85</v>
      </c>
      <c r="T201" s="232">
        <f t="shared" ref="T201:T264" si="3">AVERAGE(E201:S201)</f>
        <v>81.63333333333334</v>
      </c>
    </row>
    <row r="202" spans="1:20" ht="15.95" customHeight="1" thickTop="1" thickBot="1">
      <c r="A202" s="61">
        <v>195</v>
      </c>
      <c r="B202" s="62">
        <v>195</v>
      </c>
      <c r="C202" s="62">
        <f>PresensiMIPA!B201</f>
        <v>12429</v>
      </c>
      <c r="D202" s="63" t="str">
        <f>PresensiMIPA!G201</f>
        <v>PUTRI KHAIRUNNISA JUSI AGUSTIN</v>
      </c>
      <c r="E202">
        <v>83.5</v>
      </c>
      <c r="F202">
        <v>78</v>
      </c>
      <c r="G202">
        <v>76</v>
      </c>
      <c r="H202">
        <v>80.5</v>
      </c>
      <c r="I202">
        <v>74</v>
      </c>
      <c r="J202">
        <v>82.5</v>
      </c>
      <c r="K202">
        <v>88</v>
      </c>
      <c r="L202">
        <v>82</v>
      </c>
      <c r="M202">
        <v>81.5</v>
      </c>
      <c r="N202">
        <v>79.5</v>
      </c>
      <c r="O202">
        <v>80.5</v>
      </c>
      <c r="P202">
        <v>75.5</v>
      </c>
      <c r="Q202">
        <v>80</v>
      </c>
      <c r="R202">
        <v>79.5</v>
      </c>
      <c r="S202">
        <v>82</v>
      </c>
      <c r="T202" s="232">
        <f t="shared" si="3"/>
        <v>80.2</v>
      </c>
    </row>
    <row r="203" spans="1:20" ht="15.95" customHeight="1" thickTop="1" thickBot="1">
      <c r="A203" s="61">
        <v>196</v>
      </c>
      <c r="B203" s="62">
        <v>196</v>
      </c>
      <c r="C203" s="62">
        <f>PresensiMIPA!B202</f>
        <v>12440</v>
      </c>
      <c r="D203" s="63" t="str">
        <f>PresensiMIPA!G202</f>
        <v>R. MARIO SETIAWAN WIBOWO</v>
      </c>
      <c r="E203">
        <v>76.5</v>
      </c>
      <c r="F203">
        <v>75.5</v>
      </c>
      <c r="G203">
        <v>74.5</v>
      </c>
      <c r="H203">
        <v>80</v>
      </c>
      <c r="I203">
        <v>77</v>
      </c>
      <c r="J203">
        <v>80</v>
      </c>
      <c r="K203">
        <v>88</v>
      </c>
      <c r="L203">
        <v>83</v>
      </c>
      <c r="M203">
        <v>82</v>
      </c>
      <c r="N203">
        <v>76.5</v>
      </c>
      <c r="O203">
        <v>83.5</v>
      </c>
      <c r="P203">
        <v>72.5</v>
      </c>
      <c r="Q203">
        <v>80</v>
      </c>
      <c r="R203">
        <v>76</v>
      </c>
      <c r="S203">
        <v>82.5</v>
      </c>
      <c r="T203" s="232">
        <f t="shared" si="3"/>
        <v>79.166666666666671</v>
      </c>
    </row>
    <row r="204" spans="1:20" ht="15.95" customHeight="1" thickTop="1" thickBot="1">
      <c r="A204" s="61">
        <v>197</v>
      </c>
      <c r="B204" s="62">
        <v>197</v>
      </c>
      <c r="C204" s="62">
        <f>PresensiMIPA!B203</f>
        <v>12462</v>
      </c>
      <c r="D204" s="63" t="str">
        <f>PresensiMIPA!G203</f>
        <v>RIFALDI SYAHRUMIL AINIL LUBI</v>
      </c>
      <c r="E204">
        <v>78.5</v>
      </c>
      <c r="F204">
        <v>76</v>
      </c>
      <c r="G204">
        <v>73</v>
      </c>
      <c r="H204">
        <v>77</v>
      </c>
      <c r="I204">
        <v>78</v>
      </c>
      <c r="J204">
        <v>79.5</v>
      </c>
      <c r="K204">
        <v>86.5</v>
      </c>
      <c r="L204">
        <v>84</v>
      </c>
      <c r="M204">
        <v>80.5</v>
      </c>
      <c r="N204">
        <v>76.5</v>
      </c>
      <c r="O204">
        <v>80.5</v>
      </c>
      <c r="P204">
        <v>71</v>
      </c>
      <c r="Q204">
        <v>80</v>
      </c>
      <c r="R204">
        <v>79</v>
      </c>
      <c r="S204">
        <v>81</v>
      </c>
      <c r="T204" s="232">
        <f t="shared" si="3"/>
        <v>78.733333333333334</v>
      </c>
    </row>
    <row r="205" spans="1:20" ht="15.95" customHeight="1" thickTop="1" thickBot="1">
      <c r="A205" s="61">
        <v>198</v>
      </c>
      <c r="B205" s="62">
        <v>198</v>
      </c>
      <c r="C205" s="62">
        <f>PresensiMIPA!B204</f>
        <v>12475</v>
      </c>
      <c r="D205" s="63" t="str">
        <f>PresensiMIPA!G204</f>
        <v>RIZAL GUNAWAN</v>
      </c>
      <c r="E205">
        <v>82.5</v>
      </c>
      <c r="F205">
        <v>90</v>
      </c>
      <c r="G205">
        <v>82.5</v>
      </c>
      <c r="H205">
        <v>89</v>
      </c>
      <c r="I205">
        <v>80</v>
      </c>
      <c r="J205">
        <v>89.5</v>
      </c>
      <c r="K205">
        <v>90</v>
      </c>
      <c r="L205">
        <v>85.5</v>
      </c>
      <c r="M205">
        <v>88</v>
      </c>
      <c r="N205">
        <v>84.5</v>
      </c>
      <c r="O205">
        <v>90</v>
      </c>
      <c r="P205">
        <v>83.5</v>
      </c>
      <c r="Q205">
        <v>84</v>
      </c>
      <c r="R205">
        <v>86</v>
      </c>
      <c r="S205">
        <v>90.5</v>
      </c>
      <c r="T205" s="232">
        <f t="shared" si="3"/>
        <v>86.36666666666666</v>
      </c>
    </row>
    <row r="206" spans="1:20" ht="15.95" customHeight="1" thickTop="1" thickBot="1">
      <c r="A206" s="61">
        <v>199</v>
      </c>
      <c r="B206" s="62">
        <v>199</v>
      </c>
      <c r="C206" s="62">
        <f>PresensiMIPA!B205</f>
        <v>12481</v>
      </c>
      <c r="D206" s="63" t="str">
        <f>PresensiMIPA!G205</f>
        <v>SAFIRA MEISYA SALSA BINA</v>
      </c>
      <c r="E206">
        <v>81</v>
      </c>
      <c r="F206">
        <v>85.5</v>
      </c>
      <c r="G206">
        <v>83</v>
      </c>
      <c r="H206">
        <v>82.5</v>
      </c>
      <c r="I206">
        <v>83</v>
      </c>
      <c r="J206">
        <v>84</v>
      </c>
      <c r="K206">
        <v>89</v>
      </c>
      <c r="L206">
        <v>83</v>
      </c>
      <c r="M206">
        <v>84.5</v>
      </c>
      <c r="N206">
        <v>85.5</v>
      </c>
      <c r="O206">
        <v>83</v>
      </c>
      <c r="P206">
        <v>84.5</v>
      </c>
      <c r="Q206">
        <v>83</v>
      </c>
      <c r="R206">
        <v>80.5</v>
      </c>
      <c r="S206">
        <v>85.5</v>
      </c>
      <c r="T206" s="232">
        <f t="shared" si="3"/>
        <v>83.833333333333329</v>
      </c>
    </row>
    <row r="207" spans="1:20" ht="15.95" customHeight="1" thickTop="1" thickBot="1">
      <c r="A207" s="61">
        <v>200</v>
      </c>
      <c r="B207" s="62">
        <v>200</v>
      </c>
      <c r="C207" s="62">
        <f>PresensiMIPA!B206</f>
        <v>12495</v>
      </c>
      <c r="D207" s="63" t="str">
        <f>PresensiMIPA!G206</f>
        <v>SITI IN MEIDA YASMIN</v>
      </c>
      <c r="E207">
        <v>84</v>
      </c>
      <c r="F207">
        <v>83</v>
      </c>
      <c r="G207">
        <v>75.5</v>
      </c>
      <c r="H207">
        <v>82</v>
      </c>
      <c r="I207">
        <v>77</v>
      </c>
      <c r="J207">
        <v>82.5</v>
      </c>
      <c r="K207">
        <v>87</v>
      </c>
      <c r="L207">
        <v>83</v>
      </c>
      <c r="M207">
        <v>83</v>
      </c>
      <c r="N207">
        <v>80.5</v>
      </c>
      <c r="O207">
        <v>85.5</v>
      </c>
      <c r="P207">
        <v>80</v>
      </c>
      <c r="Q207">
        <v>82.5</v>
      </c>
      <c r="R207">
        <v>81</v>
      </c>
      <c r="S207">
        <v>84</v>
      </c>
      <c r="T207" s="232">
        <f t="shared" si="3"/>
        <v>82.033333333333331</v>
      </c>
    </row>
    <row r="208" spans="1:20" ht="15.95" customHeight="1" thickTop="1" thickBot="1">
      <c r="A208" s="61">
        <v>201</v>
      </c>
      <c r="B208" s="62">
        <v>201</v>
      </c>
      <c r="C208" s="62">
        <f>PresensiMIPA!B207</f>
        <v>12511</v>
      </c>
      <c r="D208" s="63" t="str">
        <f>PresensiMIPA!G207</f>
        <v>TASYA DWIYANTI</v>
      </c>
      <c r="E208">
        <v>83</v>
      </c>
      <c r="F208">
        <v>85.5</v>
      </c>
      <c r="G208">
        <v>83</v>
      </c>
      <c r="H208">
        <v>88</v>
      </c>
      <c r="I208">
        <v>80</v>
      </c>
      <c r="J208">
        <v>82</v>
      </c>
      <c r="K208">
        <v>89</v>
      </c>
      <c r="L208">
        <v>83</v>
      </c>
      <c r="M208">
        <v>82</v>
      </c>
      <c r="N208">
        <v>78.5</v>
      </c>
      <c r="O208">
        <v>86</v>
      </c>
      <c r="P208">
        <v>81.5</v>
      </c>
      <c r="Q208">
        <v>85.5</v>
      </c>
      <c r="R208">
        <v>84</v>
      </c>
      <c r="S208">
        <v>87</v>
      </c>
      <c r="T208" s="232">
        <f t="shared" si="3"/>
        <v>83.86666666666666</v>
      </c>
    </row>
    <row r="209" spans="1:20" ht="15.95" customHeight="1" thickTop="1" thickBot="1">
      <c r="A209" s="61">
        <v>202</v>
      </c>
      <c r="B209" s="62">
        <v>202</v>
      </c>
      <c r="C209" s="62">
        <f>PresensiMIPA!B208</f>
        <v>12524</v>
      </c>
      <c r="D209" s="63" t="str">
        <f>PresensiMIPA!G208</f>
        <v>Ummi Marliyani</v>
      </c>
      <c r="E209">
        <v>82</v>
      </c>
      <c r="F209">
        <v>77</v>
      </c>
      <c r="G209">
        <v>76.5</v>
      </c>
      <c r="H209">
        <v>78</v>
      </c>
      <c r="I209">
        <v>79</v>
      </c>
      <c r="J209">
        <v>81</v>
      </c>
      <c r="K209">
        <v>89</v>
      </c>
      <c r="L209">
        <v>82</v>
      </c>
      <c r="M209">
        <v>82.5</v>
      </c>
      <c r="N209">
        <v>84</v>
      </c>
      <c r="O209">
        <v>82.5</v>
      </c>
      <c r="P209">
        <v>76</v>
      </c>
      <c r="Q209">
        <v>82</v>
      </c>
      <c r="R209">
        <v>79.5</v>
      </c>
      <c r="S209">
        <v>80</v>
      </c>
      <c r="T209" s="232">
        <f t="shared" si="3"/>
        <v>80.733333333333334</v>
      </c>
    </row>
    <row r="210" spans="1:20" ht="15.95" customHeight="1" thickTop="1" thickBot="1">
      <c r="A210" s="61">
        <v>203</v>
      </c>
      <c r="B210" s="62">
        <v>203</v>
      </c>
      <c r="C210" s="62">
        <f>PresensiMIPA!B209</f>
        <v>12137</v>
      </c>
      <c r="D210" s="63" t="str">
        <f>PresensiMIPA!G209</f>
        <v>AFTONI MILKY BUSTOMI</v>
      </c>
      <c r="E210">
        <v>78</v>
      </c>
      <c r="F210">
        <v>77</v>
      </c>
      <c r="G210">
        <v>81.5</v>
      </c>
      <c r="H210">
        <v>73.5</v>
      </c>
      <c r="I210">
        <v>78</v>
      </c>
      <c r="J210">
        <v>80.5</v>
      </c>
      <c r="K210">
        <v>87.5</v>
      </c>
      <c r="L210">
        <v>84</v>
      </c>
      <c r="M210">
        <v>82</v>
      </c>
      <c r="N210">
        <v>75.5</v>
      </c>
      <c r="O210">
        <v>84.5</v>
      </c>
      <c r="P210">
        <v>79.5</v>
      </c>
      <c r="Q210">
        <v>80.5</v>
      </c>
      <c r="R210">
        <v>79.5</v>
      </c>
      <c r="S210">
        <v>83</v>
      </c>
      <c r="T210" s="232">
        <f t="shared" si="3"/>
        <v>80.3</v>
      </c>
    </row>
    <row r="211" spans="1:20" ht="15.95" customHeight="1" thickTop="1" thickBot="1">
      <c r="A211" s="61">
        <v>204</v>
      </c>
      <c r="B211" s="62">
        <v>204</v>
      </c>
      <c r="C211" s="62">
        <f>PresensiMIPA!B210</f>
        <v>12154</v>
      </c>
      <c r="D211" s="63" t="str">
        <f>PresensiMIPA!G210</f>
        <v>ALFIQI TRI SANDI</v>
      </c>
      <c r="E211">
        <v>78</v>
      </c>
      <c r="F211">
        <v>83.5</v>
      </c>
      <c r="G211">
        <v>80.5</v>
      </c>
      <c r="H211">
        <v>73.5</v>
      </c>
      <c r="I211">
        <v>78</v>
      </c>
      <c r="J211">
        <v>79.5</v>
      </c>
      <c r="K211">
        <v>86.5</v>
      </c>
      <c r="L211">
        <v>83</v>
      </c>
      <c r="M211">
        <v>82</v>
      </c>
      <c r="N211">
        <v>76.5</v>
      </c>
      <c r="O211">
        <v>83</v>
      </c>
      <c r="P211">
        <v>77.5</v>
      </c>
      <c r="Q211">
        <v>79</v>
      </c>
      <c r="R211">
        <v>80.5</v>
      </c>
      <c r="S211">
        <v>83.5</v>
      </c>
      <c r="T211" s="232">
        <f t="shared" si="3"/>
        <v>80.3</v>
      </c>
    </row>
    <row r="212" spans="1:20" ht="15.95" customHeight="1" thickTop="1" thickBot="1">
      <c r="A212" s="61">
        <v>205</v>
      </c>
      <c r="B212" s="62">
        <v>205</v>
      </c>
      <c r="C212" s="62">
        <f>PresensiMIPA!B211</f>
        <v>12159</v>
      </c>
      <c r="D212" s="63" t="str">
        <f>PresensiMIPA!G211</f>
        <v>ALITHA EKA YULYANA PUTRI</v>
      </c>
      <c r="E212">
        <v>80</v>
      </c>
      <c r="F212">
        <v>78.5</v>
      </c>
      <c r="G212">
        <v>80</v>
      </c>
      <c r="H212">
        <v>76.5</v>
      </c>
      <c r="I212">
        <v>76</v>
      </c>
      <c r="J212">
        <v>82</v>
      </c>
      <c r="K212">
        <v>88</v>
      </c>
      <c r="L212">
        <v>83</v>
      </c>
      <c r="M212">
        <v>84.5</v>
      </c>
      <c r="N212">
        <v>82.5</v>
      </c>
      <c r="O212">
        <v>82.5</v>
      </c>
      <c r="P212">
        <v>78</v>
      </c>
      <c r="Q212">
        <v>79.5</v>
      </c>
      <c r="R212">
        <v>80</v>
      </c>
      <c r="S212">
        <v>83</v>
      </c>
      <c r="T212" s="232">
        <f t="shared" si="3"/>
        <v>80.933333333333337</v>
      </c>
    </row>
    <row r="213" spans="1:20" ht="15.95" customHeight="1" thickTop="1" thickBot="1">
      <c r="A213" s="61">
        <v>206</v>
      </c>
      <c r="B213" s="62">
        <v>206</v>
      </c>
      <c r="C213" s="62">
        <f>PresensiMIPA!B212</f>
        <v>12171</v>
      </c>
      <c r="D213" s="63" t="str">
        <f>PresensiMIPA!G212</f>
        <v>ANDINI MAULIDININGSIH</v>
      </c>
      <c r="E213">
        <v>80</v>
      </c>
      <c r="F213">
        <v>80.5</v>
      </c>
      <c r="G213">
        <v>84.5</v>
      </c>
      <c r="H213">
        <v>76</v>
      </c>
      <c r="I213">
        <v>78</v>
      </c>
      <c r="J213">
        <v>80</v>
      </c>
      <c r="K213">
        <v>86.5</v>
      </c>
      <c r="L213">
        <v>84</v>
      </c>
      <c r="M213">
        <v>84</v>
      </c>
      <c r="N213">
        <v>76.5</v>
      </c>
      <c r="O213">
        <v>84.5</v>
      </c>
      <c r="P213">
        <v>79</v>
      </c>
      <c r="Q213">
        <v>81.5</v>
      </c>
      <c r="R213">
        <v>79.5</v>
      </c>
      <c r="S213">
        <v>83</v>
      </c>
      <c r="T213" s="232">
        <f t="shared" si="3"/>
        <v>81.166666666666671</v>
      </c>
    </row>
    <row r="214" spans="1:20" ht="15.95" customHeight="1" thickTop="1" thickBot="1">
      <c r="A214" s="61">
        <v>207</v>
      </c>
      <c r="B214" s="62">
        <v>207</v>
      </c>
      <c r="C214" s="62">
        <f>PresensiMIPA!B213</f>
        <v>12184</v>
      </c>
      <c r="D214" s="63" t="str">
        <f>PresensiMIPA!G213</f>
        <v>ARNAS JAKA NURYASIN</v>
      </c>
      <c r="E214">
        <v>79.5</v>
      </c>
      <c r="F214">
        <v>77.5</v>
      </c>
      <c r="G214">
        <v>82.5</v>
      </c>
      <c r="H214">
        <v>74</v>
      </c>
      <c r="I214">
        <v>80</v>
      </c>
      <c r="J214">
        <v>80.5</v>
      </c>
      <c r="K214">
        <v>86.5</v>
      </c>
      <c r="L214">
        <v>83</v>
      </c>
      <c r="M214">
        <v>82</v>
      </c>
      <c r="N214">
        <v>75.5</v>
      </c>
      <c r="O214">
        <v>84.5</v>
      </c>
      <c r="P214">
        <v>80</v>
      </c>
      <c r="Q214">
        <v>81</v>
      </c>
      <c r="R214">
        <v>78.5</v>
      </c>
      <c r="S214">
        <v>82</v>
      </c>
      <c r="T214" s="232">
        <f t="shared" si="3"/>
        <v>80.466666666666669</v>
      </c>
    </row>
    <row r="215" spans="1:20" ht="15.95" customHeight="1" thickTop="1" thickBot="1">
      <c r="A215" s="61">
        <v>208</v>
      </c>
      <c r="B215" s="62">
        <v>208</v>
      </c>
      <c r="C215" s="62">
        <f>PresensiMIPA!B214</f>
        <v>12186</v>
      </c>
      <c r="D215" s="63" t="str">
        <f>PresensiMIPA!G214</f>
        <v>ASRIYANTI HUSNUL HOTIMAH</v>
      </c>
      <c r="E215">
        <v>80</v>
      </c>
      <c r="F215">
        <v>82.5</v>
      </c>
      <c r="G215">
        <v>82.5</v>
      </c>
      <c r="H215">
        <v>82</v>
      </c>
      <c r="I215">
        <v>82</v>
      </c>
      <c r="J215">
        <v>84</v>
      </c>
      <c r="K215">
        <v>87.5</v>
      </c>
      <c r="L215">
        <v>83.5</v>
      </c>
      <c r="M215">
        <v>83.5</v>
      </c>
      <c r="N215">
        <v>81</v>
      </c>
      <c r="O215">
        <v>85</v>
      </c>
      <c r="P215">
        <v>80.5</v>
      </c>
      <c r="Q215">
        <v>82.5</v>
      </c>
      <c r="R215">
        <v>83.5</v>
      </c>
      <c r="S215">
        <v>85</v>
      </c>
      <c r="T215" s="232">
        <f t="shared" si="3"/>
        <v>83</v>
      </c>
    </row>
    <row r="216" spans="1:20" ht="15.95" customHeight="1" thickTop="1" thickBot="1">
      <c r="A216" s="61">
        <v>209</v>
      </c>
      <c r="B216" s="62">
        <v>209</v>
      </c>
      <c r="C216" s="62">
        <f>PresensiMIPA!B215</f>
        <v>12198</v>
      </c>
      <c r="D216" s="63" t="str">
        <f>PresensiMIPA!G215</f>
        <v>CIKAL ARYA PRATAMA</v>
      </c>
      <c r="E216">
        <v>76.5</v>
      </c>
      <c r="F216">
        <v>77.5</v>
      </c>
      <c r="G216">
        <v>72</v>
      </c>
      <c r="H216">
        <v>70</v>
      </c>
      <c r="I216">
        <v>75</v>
      </c>
      <c r="J216">
        <v>79</v>
      </c>
      <c r="K216">
        <v>81.5</v>
      </c>
      <c r="L216">
        <v>84</v>
      </c>
      <c r="M216">
        <v>81.5</v>
      </c>
      <c r="N216">
        <v>75</v>
      </c>
      <c r="O216">
        <v>82</v>
      </c>
      <c r="P216">
        <v>73</v>
      </c>
      <c r="Q216">
        <v>77</v>
      </c>
      <c r="R216">
        <v>79</v>
      </c>
      <c r="S216">
        <v>77</v>
      </c>
      <c r="T216" s="232">
        <f t="shared" si="3"/>
        <v>77.333333333333329</v>
      </c>
    </row>
    <row r="217" spans="1:20" ht="15.95" customHeight="1" thickTop="1" thickBot="1">
      <c r="A217" s="61">
        <v>210</v>
      </c>
      <c r="B217" s="62">
        <v>210</v>
      </c>
      <c r="C217" s="62">
        <f>PresensiMIPA!B216</f>
        <v>12208</v>
      </c>
      <c r="D217" s="63" t="str">
        <f>PresensiMIPA!G216</f>
        <v>DIAN NOVITA SARI</v>
      </c>
      <c r="E217">
        <v>78.5</v>
      </c>
      <c r="F217">
        <v>79.5</v>
      </c>
      <c r="G217">
        <v>80.5</v>
      </c>
      <c r="H217">
        <v>75</v>
      </c>
      <c r="I217">
        <v>80</v>
      </c>
      <c r="J217">
        <v>79</v>
      </c>
      <c r="K217">
        <v>86.5</v>
      </c>
      <c r="L217">
        <v>83.5</v>
      </c>
      <c r="M217">
        <v>83.5</v>
      </c>
      <c r="N217">
        <v>80.5</v>
      </c>
      <c r="O217">
        <v>83</v>
      </c>
      <c r="P217">
        <v>80.5</v>
      </c>
      <c r="Q217">
        <v>79.5</v>
      </c>
      <c r="R217">
        <v>79.5</v>
      </c>
      <c r="S217">
        <v>77.5</v>
      </c>
      <c r="T217" s="232">
        <f t="shared" si="3"/>
        <v>80.433333333333337</v>
      </c>
    </row>
    <row r="218" spans="1:20" ht="15.95" customHeight="1" thickTop="1" thickBot="1">
      <c r="A218" s="61">
        <v>211</v>
      </c>
      <c r="B218" s="62">
        <v>211</v>
      </c>
      <c r="C218" s="62">
        <f>PresensiMIPA!B217</f>
        <v>12218</v>
      </c>
      <c r="D218" s="63" t="str">
        <f>PresensiMIPA!G217</f>
        <v>DWI INDRIYANI HASDININGSIH</v>
      </c>
      <c r="E218">
        <v>81.5</v>
      </c>
      <c r="F218">
        <v>82</v>
      </c>
      <c r="G218">
        <v>84</v>
      </c>
      <c r="H218">
        <v>84</v>
      </c>
      <c r="I218">
        <v>80</v>
      </c>
      <c r="J218">
        <v>84</v>
      </c>
      <c r="K218">
        <v>88</v>
      </c>
      <c r="L218">
        <v>83</v>
      </c>
      <c r="M218">
        <v>84</v>
      </c>
      <c r="N218">
        <v>83.5</v>
      </c>
      <c r="O218">
        <v>86.5</v>
      </c>
      <c r="P218">
        <v>82</v>
      </c>
      <c r="Q218">
        <v>82</v>
      </c>
      <c r="R218">
        <v>83</v>
      </c>
      <c r="S218">
        <v>83.5</v>
      </c>
      <c r="T218" s="232">
        <f t="shared" si="3"/>
        <v>83.4</v>
      </c>
    </row>
    <row r="219" spans="1:20" ht="15.95" customHeight="1" thickTop="1" thickBot="1">
      <c r="A219" s="61">
        <v>212</v>
      </c>
      <c r="B219" s="62">
        <v>212</v>
      </c>
      <c r="C219" s="62">
        <f>PresensiMIPA!B218</f>
        <v>12227</v>
      </c>
      <c r="D219" s="63" t="str">
        <f>PresensiMIPA!G218</f>
        <v>FAINSANU FARAKA</v>
      </c>
      <c r="E219">
        <v>82.5</v>
      </c>
      <c r="F219">
        <v>88.5</v>
      </c>
      <c r="G219">
        <v>84.5</v>
      </c>
      <c r="H219">
        <v>85</v>
      </c>
      <c r="I219">
        <v>85</v>
      </c>
      <c r="J219">
        <v>83.5</v>
      </c>
      <c r="K219">
        <v>87</v>
      </c>
      <c r="L219">
        <v>83</v>
      </c>
      <c r="M219">
        <v>86</v>
      </c>
      <c r="N219">
        <v>88</v>
      </c>
      <c r="O219">
        <v>88.5</v>
      </c>
      <c r="P219">
        <v>85</v>
      </c>
      <c r="Q219">
        <v>83</v>
      </c>
      <c r="R219">
        <v>83</v>
      </c>
      <c r="S219">
        <v>87.5</v>
      </c>
      <c r="T219" s="232">
        <f t="shared" si="3"/>
        <v>85.333333333333329</v>
      </c>
    </row>
    <row r="220" spans="1:20" ht="15.95" customHeight="1" thickTop="1" thickBot="1">
      <c r="A220" s="61">
        <v>213</v>
      </c>
      <c r="B220" s="62">
        <v>213</v>
      </c>
      <c r="C220" s="62">
        <f>PresensiMIPA!B219</f>
        <v>12240</v>
      </c>
      <c r="D220" s="63" t="str">
        <f>PresensiMIPA!G219</f>
        <v>FATIMAH OKTAVIA LAURENS</v>
      </c>
      <c r="E220">
        <v>81</v>
      </c>
      <c r="F220">
        <v>80</v>
      </c>
      <c r="G220">
        <v>84</v>
      </c>
      <c r="H220">
        <v>83</v>
      </c>
      <c r="I220">
        <v>82</v>
      </c>
      <c r="J220">
        <v>80.5</v>
      </c>
      <c r="K220">
        <v>89</v>
      </c>
      <c r="L220">
        <v>82.5</v>
      </c>
      <c r="M220">
        <v>84</v>
      </c>
      <c r="N220">
        <v>79.5</v>
      </c>
      <c r="O220">
        <v>86.5</v>
      </c>
      <c r="P220">
        <v>81.5</v>
      </c>
      <c r="Q220">
        <v>83</v>
      </c>
      <c r="R220">
        <v>79</v>
      </c>
      <c r="S220">
        <v>84</v>
      </c>
      <c r="T220" s="232">
        <f t="shared" si="3"/>
        <v>82.63333333333334</v>
      </c>
    </row>
    <row r="221" spans="1:20" ht="15.95" customHeight="1" thickTop="1" thickBot="1">
      <c r="A221" s="61">
        <v>214</v>
      </c>
      <c r="B221" s="62">
        <v>214</v>
      </c>
      <c r="C221" s="62">
        <f>PresensiMIPA!B220</f>
        <v>12255</v>
      </c>
      <c r="D221" s="63" t="str">
        <f>PresensiMIPA!G220</f>
        <v>GHEFARI ALBIR FACHRI SUHERMAN</v>
      </c>
      <c r="E221">
        <v>78</v>
      </c>
      <c r="F221">
        <v>75.5</v>
      </c>
      <c r="G221">
        <v>79</v>
      </c>
      <c r="H221">
        <v>70</v>
      </c>
      <c r="I221">
        <v>70</v>
      </c>
      <c r="J221">
        <v>77.5</v>
      </c>
      <c r="K221">
        <v>85</v>
      </c>
      <c r="L221">
        <v>83.5</v>
      </c>
      <c r="M221">
        <v>78.5</v>
      </c>
      <c r="N221">
        <v>72.5</v>
      </c>
      <c r="O221">
        <v>79</v>
      </c>
      <c r="P221">
        <v>71</v>
      </c>
      <c r="Q221">
        <v>76.5</v>
      </c>
      <c r="R221">
        <v>79</v>
      </c>
      <c r="S221">
        <v>79.5</v>
      </c>
      <c r="T221" s="232">
        <f t="shared" si="3"/>
        <v>76.966666666666669</v>
      </c>
    </row>
    <row r="222" spans="1:20" ht="15.95" customHeight="1" thickTop="1" thickBot="1">
      <c r="A222" s="61">
        <v>215</v>
      </c>
      <c r="B222" s="62">
        <v>215</v>
      </c>
      <c r="C222" s="62">
        <f>PresensiMIPA!B221</f>
        <v>12259</v>
      </c>
      <c r="D222" s="63" t="str">
        <f>PresensiMIPA!G221</f>
        <v>Halimatus Sakdiyah</v>
      </c>
      <c r="E222">
        <v>81</v>
      </c>
      <c r="F222">
        <v>85</v>
      </c>
      <c r="G222">
        <v>81.5</v>
      </c>
      <c r="H222">
        <v>73</v>
      </c>
      <c r="I222">
        <v>80</v>
      </c>
      <c r="J222">
        <v>81.5</v>
      </c>
      <c r="K222">
        <v>87</v>
      </c>
      <c r="L222">
        <v>84</v>
      </c>
      <c r="M222">
        <v>83.5</v>
      </c>
      <c r="N222">
        <v>87</v>
      </c>
      <c r="O222">
        <v>83.5</v>
      </c>
      <c r="P222">
        <v>82</v>
      </c>
      <c r="Q222">
        <v>81.5</v>
      </c>
      <c r="R222">
        <v>81</v>
      </c>
      <c r="S222">
        <v>80.5</v>
      </c>
      <c r="T222" s="232">
        <f t="shared" si="3"/>
        <v>82.13333333333334</v>
      </c>
    </row>
    <row r="223" spans="1:20" ht="15.95" customHeight="1" thickTop="1" thickBot="1">
      <c r="A223" s="61">
        <v>216</v>
      </c>
      <c r="B223" s="62">
        <v>216</v>
      </c>
      <c r="C223" s="62">
        <f>PresensiMIPA!B222</f>
        <v>12272</v>
      </c>
      <c r="D223" s="63" t="str">
        <f>PresensiMIPA!G222</f>
        <v>HISYAM SAPUTRA</v>
      </c>
      <c r="E223">
        <v>79</v>
      </c>
      <c r="F223">
        <v>76</v>
      </c>
      <c r="G223">
        <v>79</v>
      </c>
      <c r="H223">
        <v>74</v>
      </c>
      <c r="I223">
        <v>80</v>
      </c>
      <c r="J223">
        <v>79</v>
      </c>
      <c r="K223">
        <v>85</v>
      </c>
      <c r="L223">
        <v>84</v>
      </c>
      <c r="M223">
        <v>81.5</v>
      </c>
      <c r="N223">
        <v>75</v>
      </c>
      <c r="O223">
        <v>83</v>
      </c>
      <c r="P223">
        <v>79</v>
      </c>
      <c r="Q223">
        <v>80.5</v>
      </c>
      <c r="R223">
        <v>80.5</v>
      </c>
      <c r="S223">
        <v>79</v>
      </c>
      <c r="T223" s="232">
        <f t="shared" si="3"/>
        <v>79.63333333333334</v>
      </c>
    </row>
    <row r="224" spans="1:20" ht="15.95" customHeight="1" thickTop="1" thickBot="1">
      <c r="A224" s="61">
        <v>217</v>
      </c>
      <c r="B224" s="62">
        <v>217</v>
      </c>
      <c r="C224" s="62">
        <f>PresensiMIPA!B223</f>
        <v>12281</v>
      </c>
      <c r="D224" s="63" t="str">
        <f>PresensiMIPA!G223</f>
        <v>INDAH FITRIANI</v>
      </c>
      <c r="E224">
        <v>82.5</v>
      </c>
      <c r="F224">
        <v>87.5</v>
      </c>
      <c r="G224">
        <v>84</v>
      </c>
      <c r="H224">
        <v>83</v>
      </c>
      <c r="I224">
        <v>80</v>
      </c>
      <c r="J224">
        <v>81</v>
      </c>
      <c r="K224">
        <v>89</v>
      </c>
      <c r="L224">
        <v>83.5</v>
      </c>
      <c r="M224">
        <v>85</v>
      </c>
      <c r="N224">
        <v>81.5</v>
      </c>
      <c r="O224">
        <v>84</v>
      </c>
      <c r="P224">
        <v>83.5</v>
      </c>
      <c r="Q224">
        <v>81.5</v>
      </c>
      <c r="R224">
        <v>82</v>
      </c>
      <c r="S224">
        <v>87.5</v>
      </c>
      <c r="T224" s="232">
        <f t="shared" si="3"/>
        <v>83.7</v>
      </c>
    </row>
    <row r="225" spans="1:20" ht="15.95" customHeight="1" thickTop="1" thickBot="1">
      <c r="A225" s="61">
        <v>218</v>
      </c>
      <c r="B225" s="62">
        <v>218</v>
      </c>
      <c r="C225" s="62">
        <f>PresensiMIPA!B224</f>
        <v>12308</v>
      </c>
      <c r="D225" s="63" t="str">
        <f>PresensiMIPA!G224</f>
        <v>Lailatus Sofi</v>
      </c>
      <c r="E225">
        <v>82</v>
      </c>
      <c r="F225">
        <v>78.5</v>
      </c>
      <c r="G225">
        <v>81</v>
      </c>
      <c r="H225">
        <v>80.5</v>
      </c>
      <c r="I225">
        <v>80</v>
      </c>
      <c r="J225">
        <v>81</v>
      </c>
      <c r="K225">
        <v>88</v>
      </c>
      <c r="L225">
        <v>83</v>
      </c>
      <c r="M225">
        <v>84</v>
      </c>
      <c r="N225">
        <v>84</v>
      </c>
      <c r="O225">
        <v>84</v>
      </c>
      <c r="P225">
        <v>78.5</v>
      </c>
      <c r="Q225">
        <v>76.5</v>
      </c>
      <c r="R225">
        <v>80.5</v>
      </c>
      <c r="S225">
        <v>77</v>
      </c>
      <c r="T225" s="232">
        <f t="shared" si="3"/>
        <v>81.233333333333334</v>
      </c>
    </row>
    <row r="226" spans="1:20" ht="15.95" customHeight="1" thickTop="1" thickBot="1">
      <c r="A226" s="61">
        <v>219</v>
      </c>
      <c r="B226" s="62">
        <v>219</v>
      </c>
      <c r="C226" s="62">
        <f>PresensiMIPA!B225</f>
        <v>12328</v>
      </c>
      <c r="D226" s="63" t="str">
        <f>PresensiMIPA!G225</f>
        <v>Marisa Sofia</v>
      </c>
      <c r="E226">
        <v>79.5</v>
      </c>
      <c r="F226">
        <v>79</v>
      </c>
      <c r="G226">
        <v>82</v>
      </c>
      <c r="H226">
        <v>75</v>
      </c>
      <c r="I226">
        <v>80</v>
      </c>
      <c r="J226">
        <v>80.5</v>
      </c>
      <c r="K226">
        <v>88</v>
      </c>
      <c r="L226">
        <v>82.5</v>
      </c>
      <c r="M226">
        <v>84</v>
      </c>
      <c r="N226">
        <v>75.5</v>
      </c>
      <c r="O226">
        <v>84.5</v>
      </c>
      <c r="P226">
        <v>81</v>
      </c>
      <c r="Q226">
        <v>81</v>
      </c>
      <c r="R226">
        <v>79</v>
      </c>
      <c r="S226">
        <v>81.5</v>
      </c>
      <c r="T226" s="232">
        <f t="shared" si="3"/>
        <v>80.86666666666666</v>
      </c>
    </row>
    <row r="227" spans="1:20" ht="15.95" customHeight="1" thickTop="1" thickBot="1">
      <c r="A227" s="61">
        <v>220</v>
      </c>
      <c r="B227" s="62">
        <v>220</v>
      </c>
      <c r="C227" s="62">
        <f>PresensiMIPA!B226</f>
        <v>12346</v>
      </c>
      <c r="D227" s="63" t="str">
        <f>PresensiMIPA!G226</f>
        <v>Mila Safira</v>
      </c>
      <c r="E227">
        <v>79</v>
      </c>
      <c r="F227">
        <v>79</v>
      </c>
      <c r="G227">
        <v>83</v>
      </c>
      <c r="H227">
        <v>77</v>
      </c>
      <c r="I227">
        <v>80</v>
      </c>
      <c r="J227">
        <v>79.5</v>
      </c>
      <c r="K227">
        <v>85</v>
      </c>
      <c r="L227">
        <v>83</v>
      </c>
      <c r="M227">
        <v>84</v>
      </c>
      <c r="N227">
        <v>78</v>
      </c>
      <c r="O227">
        <v>83</v>
      </c>
      <c r="P227">
        <v>79</v>
      </c>
      <c r="Q227">
        <v>80</v>
      </c>
      <c r="R227">
        <v>79</v>
      </c>
      <c r="S227">
        <v>79</v>
      </c>
      <c r="T227" s="232">
        <f t="shared" si="3"/>
        <v>80.5</v>
      </c>
    </row>
    <row r="228" spans="1:20" ht="15.95" customHeight="1" thickTop="1" thickBot="1">
      <c r="A228" s="61">
        <v>221</v>
      </c>
      <c r="B228" s="62">
        <v>221</v>
      </c>
      <c r="C228" s="62">
        <f>PresensiMIPA!B227</f>
        <v>12349</v>
      </c>
      <c r="D228" s="63" t="str">
        <f>PresensiMIPA!G227</f>
        <v>MOCHAMMAD AFIF</v>
      </c>
      <c r="E228">
        <v>79</v>
      </c>
      <c r="F228">
        <v>76</v>
      </c>
      <c r="G228">
        <v>81</v>
      </c>
      <c r="H228">
        <v>81.5</v>
      </c>
      <c r="I228">
        <v>78</v>
      </c>
      <c r="J228">
        <v>78.5</v>
      </c>
      <c r="K228">
        <v>81.5</v>
      </c>
      <c r="L228">
        <v>83.5</v>
      </c>
      <c r="M228">
        <v>82</v>
      </c>
      <c r="N228">
        <v>75</v>
      </c>
      <c r="O228">
        <v>85</v>
      </c>
      <c r="P228">
        <v>76.5</v>
      </c>
      <c r="Q228">
        <v>81.5</v>
      </c>
      <c r="R228">
        <v>80</v>
      </c>
      <c r="S228">
        <v>79</v>
      </c>
      <c r="T228" s="232">
        <f t="shared" si="3"/>
        <v>79.86666666666666</v>
      </c>
    </row>
    <row r="229" spans="1:20" ht="15.95" customHeight="1" thickTop="1" thickBot="1">
      <c r="A229" s="61">
        <v>222</v>
      </c>
      <c r="B229" s="62">
        <v>222</v>
      </c>
      <c r="C229" s="62">
        <f>PresensiMIPA!B228</f>
        <v>12375</v>
      </c>
      <c r="D229" s="63" t="str">
        <f>PresensiMIPA!G228</f>
        <v>MUHAMMAD GAZWAN GHATFANI</v>
      </c>
      <c r="E229">
        <v>80.5</v>
      </c>
      <c r="F229">
        <v>79</v>
      </c>
      <c r="G229">
        <v>80.5</v>
      </c>
      <c r="H229">
        <v>82</v>
      </c>
      <c r="I229">
        <v>82</v>
      </c>
      <c r="J229">
        <v>81</v>
      </c>
      <c r="K229">
        <v>89</v>
      </c>
      <c r="L229">
        <v>85</v>
      </c>
      <c r="M229">
        <v>83.5</v>
      </c>
      <c r="N229">
        <v>80.5</v>
      </c>
      <c r="O229">
        <v>84.5</v>
      </c>
      <c r="P229">
        <v>77</v>
      </c>
      <c r="Q229">
        <v>81</v>
      </c>
      <c r="R229">
        <v>83.5</v>
      </c>
      <c r="S229">
        <v>89</v>
      </c>
      <c r="T229" s="232">
        <f t="shared" si="3"/>
        <v>82.533333333333331</v>
      </c>
    </row>
    <row r="230" spans="1:20" ht="15.95" customHeight="1" thickTop="1" thickBot="1">
      <c r="A230" s="61">
        <v>223</v>
      </c>
      <c r="B230" s="62">
        <v>223</v>
      </c>
      <c r="C230" s="62">
        <f>PresensiMIPA!B229</f>
        <v>12393</v>
      </c>
      <c r="D230" s="63" t="str">
        <f>PresensiMIPA!G229</f>
        <v>NADYA REVANIA ROHMAN</v>
      </c>
      <c r="E230">
        <v>82</v>
      </c>
      <c r="F230">
        <v>83.5</v>
      </c>
      <c r="G230">
        <v>85</v>
      </c>
      <c r="H230">
        <v>82</v>
      </c>
      <c r="I230">
        <v>80</v>
      </c>
      <c r="J230">
        <v>81.5</v>
      </c>
      <c r="K230">
        <v>89</v>
      </c>
      <c r="L230">
        <v>84</v>
      </c>
      <c r="M230">
        <v>84</v>
      </c>
      <c r="N230">
        <v>80.5</v>
      </c>
      <c r="O230">
        <v>86</v>
      </c>
      <c r="P230">
        <v>81.5</v>
      </c>
      <c r="Q230">
        <v>82.5</v>
      </c>
      <c r="R230">
        <v>81</v>
      </c>
      <c r="S230">
        <v>85.5</v>
      </c>
      <c r="T230" s="232">
        <f t="shared" si="3"/>
        <v>83.2</v>
      </c>
    </row>
    <row r="231" spans="1:20" ht="15.95" customHeight="1" thickTop="1" thickBot="1">
      <c r="A231" s="61">
        <v>224</v>
      </c>
      <c r="B231" s="62">
        <v>224</v>
      </c>
      <c r="C231" s="62">
        <f>PresensiMIPA!B230</f>
        <v>12404</v>
      </c>
      <c r="D231" s="63" t="str">
        <f>PresensiMIPA!G230</f>
        <v>NOVIAN WAHYU NUGROHO</v>
      </c>
      <c r="E231">
        <v>81</v>
      </c>
      <c r="F231">
        <v>79</v>
      </c>
      <c r="G231">
        <v>79</v>
      </c>
      <c r="H231">
        <v>82</v>
      </c>
      <c r="I231">
        <v>78</v>
      </c>
      <c r="J231">
        <v>79.5</v>
      </c>
      <c r="K231">
        <v>85</v>
      </c>
      <c r="L231">
        <v>86</v>
      </c>
      <c r="M231">
        <v>82</v>
      </c>
      <c r="N231">
        <v>80.5</v>
      </c>
      <c r="O231">
        <v>84.5</v>
      </c>
      <c r="P231">
        <v>76.5</v>
      </c>
      <c r="Q231">
        <v>81.5</v>
      </c>
      <c r="R231">
        <v>79</v>
      </c>
      <c r="S231">
        <v>82.5</v>
      </c>
      <c r="T231" s="232">
        <f t="shared" si="3"/>
        <v>81.066666666666663</v>
      </c>
    </row>
    <row r="232" spans="1:20" ht="15.95" customHeight="1" thickTop="1" thickBot="1">
      <c r="A232" s="61">
        <v>225</v>
      </c>
      <c r="B232" s="62">
        <v>225</v>
      </c>
      <c r="C232" s="62">
        <f>PresensiMIPA!B231</f>
        <v>12406</v>
      </c>
      <c r="D232" s="63" t="str">
        <f>PresensiMIPA!G231</f>
        <v>NUR BUNGA FIRDAUSY</v>
      </c>
      <c r="E232">
        <v>82</v>
      </c>
      <c r="F232">
        <v>85.5</v>
      </c>
      <c r="G232">
        <v>85</v>
      </c>
      <c r="H232">
        <v>84</v>
      </c>
      <c r="I232">
        <v>80</v>
      </c>
      <c r="J232">
        <v>79</v>
      </c>
      <c r="K232">
        <v>90</v>
      </c>
      <c r="L232">
        <v>82.5</v>
      </c>
      <c r="M232">
        <v>84.5</v>
      </c>
      <c r="N232">
        <v>80</v>
      </c>
      <c r="O232">
        <v>87</v>
      </c>
      <c r="P232">
        <v>83</v>
      </c>
      <c r="Q232">
        <v>83</v>
      </c>
      <c r="R232">
        <v>84</v>
      </c>
      <c r="S232">
        <v>86</v>
      </c>
      <c r="T232" s="232">
        <f t="shared" si="3"/>
        <v>83.7</v>
      </c>
    </row>
    <row r="233" spans="1:20" ht="15.95" customHeight="1" thickTop="1" thickBot="1">
      <c r="A233" s="61">
        <v>226</v>
      </c>
      <c r="B233" s="62">
        <v>226</v>
      </c>
      <c r="C233" s="62">
        <f>PresensiMIPA!B232</f>
        <v>12419</v>
      </c>
      <c r="D233" s="63" t="str">
        <f>PresensiMIPA!G232</f>
        <v>Nurul Ilmiyeh</v>
      </c>
      <c r="E233">
        <v>81.5</v>
      </c>
      <c r="F233">
        <v>83.5</v>
      </c>
      <c r="G233">
        <v>84</v>
      </c>
      <c r="H233">
        <v>83</v>
      </c>
      <c r="I233">
        <v>85</v>
      </c>
      <c r="J233">
        <v>83</v>
      </c>
      <c r="K233">
        <v>87</v>
      </c>
      <c r="L233">
        <v>84</v>
      </c>
      <c r="M233">
        <v>84.5</v>
      </c>
      <c r="N233">
        <v>83</v>
      </c>
      <c r="O233">
        <v>85</v>
      </c>
      <c r="P233">
        <v>78</v>
      </c>
      <c r="Q233">
        <v>79.5</v>
      </c>
      <c r="R233">
        <v>81.5</v>
      </c>
      <c r="S233">
        <v>83.5</v>
      </c>
      <c r="T233" s="232">
        <f t="shared" si="3"/>
        <v>83.066666666666663</v>
      </c>
    </row>
    <row r="234" spans="1:20" ht="15.95" customHeight="1" thickTop="1" thickBot="1">
      <c r="A234" s="61">
        <v>227</v>
      </c>
      <c r="B234" s="62">
        <v>227</v>
      </c>
      <c r="C234" s="62">
        <f>PresensiMIPA!B233</f>
        <v>12430</v>
      </c>
      <c r="D234" s="63" t="str">
        <f>PresensiMIPA!G233</f>
        <v>PUTRI MAHARANI</v>
      </c>
      <c r="E234">
        <v>78</v>
      </c>
      <c r="F234">
        <v>77</v>
      </c>
      <c r="G234">
        <v>79</v>
      </c>
      <c r="H234">
        <v>75</v>
      </c>
      <c r="I234">
        <v>80</v>
      </c>
      <c r="J234">
        <v>80</v>
      </c>
      <c r="K234">
        <v>85</v>
      </c>
      <c r="L234">
        <v>82.5</v>
      </c>
      <c r="M234">
        <v>84</v>
      </c>
      <c r="N234">
        <v>78.5</v>
      </c>
      <c r="O234">
        <v>82.5</v>
      </c>
      <c r="P234">
        <v>79.5</v>
      </c>
      <c r="Q234">
        <v>79.5</v>
      </c>
      <c r="R234">
        <v>78</v>
      </c>
      <c r="S234">
        <v>79.5</v>
      </c>
      <c r="T234" s="232">
        <f t="shared" si="3"/>
        <v>79.86666666666666</v>
      </c>
    </row>
    <row r="235" spans="1:20" ht="15.95" customHeight="1" thickTop="1" thickBot="1">
      <c r="A235" s="61">
        <v>228</v>
      </c>
      <c r="B235" s="62">
        <v>228</v>
      </c>
      <c r="C235" s="62">
        <f>PresensiMIPA!B234</f>
        <v>12445</v>
      </c>
      <c r="D235" s="63" t="str">
        <f>PresensiMIPA!G234</f>
        <v>RAFLY ARDIANSYAH</v>
      </c>
      <c r="E235">
        <v>80</v>
      </c>
      <c r="F235">
        <v>81</v>
      </c>
      <c r="G235">
        <v>82</v>
      </c>
      <c r="H235">
        <v>80</v>
      </c>
      <c r="I235">
        <v>80</v>
      </c>
      <c r="J235">
        <v>89.5</v>
      </c>
      <c r="K235">
        <v>86.5</v>
      </c>
      <c r="L235">
        <v>83</v>
      </c>
      <c r="M235">
        <v>82</v>
      </c>
      <c r="N235">
        <v>76</v>
      </c>
      <c r="O235">
        <v>80</v>
      </c>
      <c r="P235">
        <v>78.5</v>
      </c>
      <c r="Q235">
        <v>81.5</v>
      </c>
      <c r="R235">
        <v>79</v>
      </c>
      <c r="S235">
        <v>92</v>
      </c>
      <c r="T235" s="232">
        <f t="shared" si="3"/>
        <v>82.066666666666663</v>
      </c>
    </row>
    <row r="236" spans="1:20" ht="15.95" customHeight="1" thickTop="1" thickBot="1">
      <c r="A236" s="61">
        <v>229</v>
      </c>
      <c r="B236" s="62">
        <v>229</v>
      </c>
      <c r="C236" s="62">
        <f>PresensiMIPA!B235</f>
        <v>12453</v>
      </c>
      <c r="D236" s="63" t="str">
        <f>PresensiMIPA!G235</f>
        <v>RAYHAN RAMZY</v>
      </c>
      <c r="E236">
        <v>79.5</v>
      </c>
      <c r="F236">
        <v>79.5</v>
      </c>
      <c r="G236">
        <v>76.5</v>
      </c>
      <c r="H236">
        <v>86</v>
      </c>
      <c r="I236">
        <v>80</v>
      </c>
      <c r="J236">
        <v>79.5</v>
      </c>
      <c r="K236">
        <v>86.5</v>
      </c>
      <c r="L236">
        <v>83.5</v>
      </c>
      <c r="M236">
        <v>82</v>
      </c>
      <c r="N236">
        <v>77</v>
      </c>
      <c r="O236">
        <v>82.5</v>
      </c>
      <c r="P236">
        <v>72</v>
      </c>
      <c r="Q236">
        <v>81.5</v>
      </c>
      <c r="R236">
        <v>80.5</v>
      </c>
      <c r="S236">
        <v>78</v>
      </c>
      <c r="T236" s="232">
        <f t="shared" si="3"/>
        <v>80.3</v>
      </c>
    </row>
    <row r="237" spans="1:20" ht="15.95" customHeight="1" thickTop="1" thickBot="1">
      <c r="A237" s="61">
        <v>230</v>
      </c>
      <c r="B237" s="62">
        <v>230</v>
      </c>
      <c r="C237" s="62">
        <f>PresensiMIPA!B236</f>
        <v>12463</v>
      </c>
      <c r="D237" s="63" t="str">
        <f>PresensiMIPA!G236</f>
        <v>RIFKI ANANDA SHALIH</v>
      </c>
      <c r="E237">
        <v>78.5</v>
      </c>
      <c r="F237">
        <v>78.5</v>
      </c>
      <c r="G237">
        <v>73.5</v>
      </c>
      <c r="H237">
        <v>74</v>
      </c>
      <c r="I237">
        <v>70</v>
      </c>
      <c r="J237">
        <v>79.5</v>
      </c>
      <c r="K237">
        <v>89</v>
      </c>
      <c r="L237">
        <v>84.5</v>
      </c>
      <c r="M237">
        <v>82</v>
      </c>
      <c r="N237">
        <v>75.5</v>
      </c>
      <c r="O237">
        <v>82</v>
      </c>
      <c r="P237">
        <v>75</v>
      </c>
      <c r="Q237">
        <v>81</v>
      </c>
      <c r="R237">
        <v>80.5</v>
      </c>
      <c r="S237">
        <v>82</v>
      </c>
      <c r="T237" s="232">
        <f t="shared" si="3"/>
        <v>79.033333333333331</v>
      </c>
    </row>
    <row r="238" spans="1:20" ht="15.95" customHeight="1" thickTop="1" thickBot="1">
      <c r="A238" s="61">
        <v>231</v>
      </c>
      <c r="B238" s="62">
        <v>231</v>
      </c>
      <c r="C238" s="62">
        <f>PresensiMIPA!B237</f>
        <v>12496</v>
      </c>
      <c r="D238" s="63" t="str">
        <f>PresensiMIPA!G237</f>
        <v>SITI MARYAM</v>
      </c>
      <c r="E238">
        <v>79.5</v>
      </c>
      <c r="F238">
        <v>80</v>
      </c>
      <c r="G238">
        <v>80</v>
      </c>
      <c r="H238">
        <v>76.5</v>
      </c>
      <c r="I238">
        <v>80</v>
      </c>
      <c r="J238">
        <v>78.5</v>
      </c>
      <c r="K238">
        <v>91</v>
      </c>
      <c r="L238">
        <v>84</v>
      </c>
      <c r="M238">
        <v>83.5</v>
      </c>
      <c r="N238">
        <v>76.5</v>
      </c>
      <c r="O238">
        <v>85</v>
      </c>
      <c r="P238">
        <v>79.5</v>
      </c>
      <c r="Q238">
        <v>81</v>
      </c>
      <c r="R238">
        <v>79.5</v>
      </c>
      <c r="S238">
        <v>77.5</v>
      </c>
      <c r="T238" s="232">
        <f t="shared" si="3"/>
        <v>80.8</v>
      </c>
    </row>
    <row r="239" spans="1:20" ht="15.95" customHeight="1" thickTop="1" thickBot="1">
      <c r="A239" s="61">
        <v>232</v>
      </c>
      <c r="B239" s="62">
        <v>232</v>
      </c>
      <c r="C239" s="62">
        <f>PresensiMIPA!B238</f>
        <v>12514</v>
      </c>
      <c r="D239" s="63" t="str">
        <f>PresensiMIPA!G238</f>
        <v>THIYA MEISYA MS</v>
      </c>
      <c r="E239">
        <v>78</v>
      </c>
      <c r="F239">
        <v>83.5</v>
      </c>
      <c r="G239">
        <v>81.5</v>
      </c>
      <c r="H239">
        <v>80.5</v>
      </c>
      <c r="I239">
        <v>75</v>
      </c>
      <c r="J239">
        <v>79</v>
      </c>
      <c r="K239">
        <v>88</v>
      </c>
      <c r="L239">
        <v>83</v>
      </c>
      <c r="M239">
        <v>84</v>
      </c>
      <c r="N239">
        <v>79.5</v>
      </c>
      <c r="O239">
        <v>82</v>
      </c>
      <c r="P239">
        <v>77.5</v>
      </c>
      <c r="Q239">
        <v>79</v>
      </c>
      <c r="R239">
        <v>83</v>
      </c>
      <c r="S239">
        <v>78</v>
      </c>
      <c r="T239" s="232">
        <f t="shared" si="3"/>
        <v>80.766666666666666</v>
      </c>
    </row>
    <row r="240" spans="1:20" ht="15.95" customHeight="1" thickTop="1" thickBot="1">
      <c r="A240" s="61">
        <v>233</v>
      </c>
      <c r="B240" s="62">
        <v>233</v>
      </c>
      <c r="C240" s="62">
        <f>PresensiMIPA!B239</f>
        <v>12525</v>
      </c>
      <c r="D240" s="63" t="str">
        <f>PresensiMIPA!G239</f>
        <v>UMMU FADILA ULFA</v>
      </c>
      <c r="E240">
        <v>79.5</v>
      </c>
      <c r="F240">
        <v>77</v>
      </c>
      <c r="G240">
        <v>83</v>
      </c>
      <c r="H240">
        <v>75</v>
      </c>
      <c r="I240">
        <v>80</v>
      </c>
      <c r="J240">
        <v>80</v>
      </c>
      <c r="K240">
        <v>89</v>
      </c>
      <c r="L240">
        <v>83</v>
      </c>
      <c r="M240">
        <v>83.5</v>
      </c>
      <c r="N240">
        <v>75.5</v>
      </c>
      <c r="O240">
        <v>86</v>
      </c>
      <c r="P240">
        <v>79</v>
      </c>
      <c r="Q240">
        <v>81.5</v>
      </c>
      <c r="R240">
        <v>79.5</v>
      </c>
      <c r="S240">
        <v>86</v>
      </c>
      <c r="T240" s="232">
        <f t="shared" si="3"/>
        <v>81.166666666666671</v>
      </c>
    </row>
    <row r="241" spans="1:20" ht="15.95" customHeight="1" thickTop="1" thickBot="1">
      <c r="A241" s="61">
        <v>234</v>
      </c>
      <c r="B241" s="62">
        <v>234</v>
      </c>
      <c r="C241" s="62">
        <f>PresensiMIPA!B240</f>
        <v>12535</v>
      </c>
      <c r="D241" s="63" t="str">
        <f>PresensiMIPA!G240</f>
        <v>WILLY CHAIRULLAH FAUZI PUTRA</v>
      </c>
      <c r="E241">
        <v>81.5</v>
      </c>
      <c r="F241">
        <v>80</v>
      </c>
      <c r="G241">
        <v>83</v>
      </c>
      <c r="H241">
        <v>84</v>
      </c>
      <c r="I241">
        <v>80</v>
      </c>
      <c r="J241">
        <v>83</v>
      </c>
      <c r="K241">
        <v>88</v>
      </c>
      <c r="L241">
        <v>83.5</v>
      </c>
      <c r="M241">
        <v>83</v>
      </c>
      <c r="N241">
        <v>80</v>
      </c>
      <c r="O241">
        <v>88</v>
      </c>
      <c r="P241">
        <v>80.5</v>
      </c>
      <c r="Q241">
        <v>81.5</v>
      </c>
      <c r="R241">
        <v>82.5</v>
      </c>
      <c r="S241">
        <v>85.5</v>
      </c>
      <c r="T241" s="232">
        <f t="shared" si="3"/>
        <v>82.933333333333337</v>
      </c>
    </row>
    <row r="242" spans="1:20" ht="15.95" customHeight="1" thickTop="1" thickBot="1">
      <c r="A242" s="61">
        <v>235</v>
      </c>
      <c r="B242" s="62">
        <v>235</v>
      </c>
      <c r="C242" s="62">
        <f>PresensiMIPA!B241</f>
        <v>12541</v>
      </c>
      <c r="D242" s="63" t="str">
        <f>PresensiMIPA!G241</f>
        <v>ZEINAH</v>
      </c>
      <c r="E242">
        <v>81</v>
      </c>
      <c r="F242">
        <v>79</v>
      </c>
      <c r="G242">
        <v>83.5</v>
      </c>
      <c r="H242">
        <v>75</v>
      </c>
      <c r="I242">
        <v>80</v>
      </c>
      <c r="J242">
        <v>79</v>
      </c>
      <c r="K242">
        <v>85</v>
      </c>
      <c r="L242">
        <v>81.5</v>
      </c>
      <c r="M242">
        <v>83.5</v>
      </c>
      <c r="N242">
        <v>76.5</v>
      </c>
      <c r="O242">
        <v>83.5</v>
      </c>
      <c r="P242">
        <v>77</v>
      </c>
      <c r="Q242">
        <v>81</v>
      </c>
      <c r="R242">
        <v>78.5</v>
      </c>
      <c r="S242">
        <v>78.5</v>
      </c>
      <c r="T242" s="232">
        <f t="shared" si="3"/>
        <v>80.166666666666671</v>
      </c>
    </row>
    <row r="243" spans="1:20" ht="15.95" customHeight="1" thickTop="1" thickBot="1">
      <c r="A243" s="61">
        <v>236</v>
      </c>
      <c r="B243" s="62">
        <v>236</v>
      </c>
      <c r="C243" s="62">
        <f>PresensiMIPA!B242</f>
        <v>12547</v>
      </c>
      <c r="D243" s="63" t="str">
        <f>PresensiMIPA!G242</f>
        <v>JUANITA FAJRINA PRAMESWARI</v>
      </c>
      <c r="E243">
        <v>88</v>
      </c>
      <c r="F243">
        <v>88.5</v>
      </c>
      <c r="G243">
        <v>82.5</v>
      </c>
      <c r="H243">
        <v>85</v>
      </c>
      <c r="I243">
        <v>91</v>
      </c>
      <c r="J243">
        <v>83</v>
      </c>
      <c r="K243">
        <v>80</v>
      </c>
      <c r="L243">
        <v>80.5</v>
      </c>
      <c r="M243">
        <v>86</v>
      </c>
      <c r="N243">
        <v>85.5</v>
      </c>
      <c r="O243">
        <v>84.5</v>
      </c>
      <c r="P243">
        <v>80.5</v>
      </c>
      <c r="Q243">
        <v>81</v>
      </c>
      <c r="R243">
        <v>85</v>
      </c>
      <c r="S243">
        <v>85</v>
      </c>
      <c r="T243" s="232">
        <f t="shared" si="3"/>
        <v>84.4</v>
      </c>
    </row>
    <row r="244" spans="1:20" ht="15.95" customHeight="1" thickTop="1" thickBot="1">
      <c r="A244" s="61">
        <v>237</v>
      </c>
      <c r="B244" s="62">
        <v>237</v>
      </c>
      <c r="C244" s="62">
        <f>PresensiMIPA!B243</f>
        <v>12138</v>
      </c>
      <c r="D244" s="63" t="str">
        <f>PresensiMIPA!G243</f>
        <v>AGIL SETIAWAN PUTRA</v>
      </c>
      <c r="E244">
        <v>80.5</v>
      </c>
      <c r="F244">
        <v>84</v>
      </c>
      <c r="G244">
        <v>81.5</v>
      </c>
      <c r="H244">
        <v>80</v>
      </c>
      <c r="I244">
        <v>83</v>
      </c>
      <c r="J244">
        <v>83.5</v>
      </c>
      <c r="K244">
        <v>85</v>
      </c>
      <c r="L244">
        <v>85.5</v>
      </c>
      <c r="M244">
        <v>85</v>
      </c>
      <c r="N244">
        <v>80</v>
      </c>
      <c r="O244">
        <v>81.5</v>
      </c>
      <c r="P244">
        <v>80</v>
      </c>
      <c r="Q244">
        <v>80</v>
      </c>
      <c r="R244">
        <v>78.5</v>
      </c>
      <c r="S244">
        <v>85</v>
      </c>
      <c r="T244" s="232">
        <f t="shared" si="3"/>
        <v>82.2</v>
      </c>
    </row>
    <row r="245" spans="1:20" ht="15.95" customHeight="1" thickTop="1" thickBot="1">
      <c r="A245" s="61">
        <v>238</v>
      </c>
      <c r="B245" s="62">
        <v>238</v>
      </c>
      <c r="C245" s="62">
        <f>PresensiMIPA!B244</f>
        <v>12145</v>
      </c>
      <c r="D245" s="63" t="str">
        <f>PresensiMIPA!G244</f>
        <v>AISYAH NOER AULYA</v>
      </c>
      <c r="E245">
        <v>79.5</v>
      </c>
      <c r="F245">
        <v>79.5</v>
      </c>
      <c r="G245">
        <v>83</v>
      </c>
      <c r="H245">
        <v>84</v>
      </c>
      <c r="I245">
        <v>81</v>
      </c>
      <c r="J245">
        <v>82.5</v>
      </c>
      <c r="K245">
        <v>88</v>
      </c>
      <c r="L245">
        <v>83</v>
      </c>
      <c r="M245">
        <v>84</v>
      </c>
      <c r="N245">
        <v>87</v>
      </c>
      <c r="O245">
        <v>83</v>
      </c>
      <c r="P245">
        <v>79.5</v>
      </c>
      <c r="Q245">
        <v>79.5</v>
      </c>
      <c r="R245">
        <v>80</v>
      </c>
      <c r="S245">
        <v>83.5</v>
      </c>
      <c r="T245" s="232">
        <f t="shared" si="3"/>
        <v>82.466666666666669</v>
      </c>
    </row>
    <row r="246" spans="1:20" ht="15.95" customHeight="1" thickTop="1" thickBot="1">
      <c r="A246" s="61">
        <v>239</v>
      </c>
      <c r="B246" s="62">
        <v>239</v>
      </c>
      <c r="C246" s="62">
        <f>PresensiMIPA!B245</f>
        <v>12156</v>
      </c>
      <c r="D246" s="63" t="str">
        <f>PresensiMIPA!G245</f>
        <v>ALI AKBAR NAFIS</v>
      </c>
      <c r="E246">
        <v>80</v>
      </c>
      <c r="F246">
        <v>81.5</v>
      </c>
      <c r="G246">
        <v>81.5</v>
      </c>
      <c r="H246">
        <v>80</v>
      </c>
      <c r="I246">
        <v>84</v>
      </c>
      <c r="J246">
        <v>84</v>
      </c>
      <c r="K246">
        <v>85</v>
      </c>
      <c r="L246">
        <v>83</v>
      </c>
      <c r="M246">
        <v>81</v>
      </c>
      <c r="N246">
        <v>78</v>
      </c>
      <c r="O246">
        <v>84</v>
      </c>
      <c r="P246">
        <v>80.5</v>
      </c>
      <c r="Q246">
        <v>81</v>
      </c>
      <c r="R246">
        <v>80</v>
      </c>
      <c r="S246">
        <v>85</v>
      </c>
      <c r="T246" s="232">
        <f t="shared" si="3"/>
        <v>81.900000000000006</v>
      </c>
    </row>
    <row r="247" spans="1:20" ht="15.95" customHeight="1" thickTop="1" thickBot="1">
      <c r="B247" s="62">
        <v>240</v>
      </c>
      <c r="C247" s="62">
        <f>PresensiMIPA!B246</f>
        <v>12175</v>
      </c>
      <c r="D247" s="63" t="str">
        <f>PresensiMIPA!G246</f>
        <v>ANGGIA FELYSA PUTRI</v>
      </c>
      <c r="E247">
        <v>75</v>
      </c>
      <c r="F247">
        <v>77.5</v>
      </c>
      <c r="G247">
        <v>84.5</v>
      </c>
      <c r="H247">
        <v>76.5</v>
      </c>
      <c r="I247">
        <v>78.5</v>
      </c>
      <c r="J247">
        <v>81</v>
      </c>
      <c r="K247">
        <v>86.5</v>
      </c>
      <c r="L247">
        <v>82</v>
      </c>
      <c r="M247">
        <v>84</v>
      </c>
      <c r="N247">
        <v>79</v>
      </c>
      <c r="O247">
        <v>82.5</v>
      </c>
      <c r="P247">
        <v>79.5</v>
      </c>
      <c r="Q247">
        <v>79.5</v>
      </c>
      <c r="R247">
        <v>80.5</v>
      </c>
      <c r="S247">
        <v>83</v>
      </c>
      <c r="T247" s="232">
        <f t="shared" si="3"/>
        <v>80.63333333333334</v>
      </c>
    </row>
    <row r="248" spans="1:20" ht="15.95" customHeight="1" thickTop="1" thickBot="1">
      <c r="B248" s="62">
        <v>241</v>
      </c>
      <c r="C248" s="62">
        <f>PresensiMIPA!B247</f>
        <v>12187</v>
      </c>
      <c r="D248" s="63" t="str">
        <f>PresensiMIPA!G247</f>
        <v>ASYRAF FARIHANIF</v>
      </c>
      <c r="E248">
        <v>77.5</v>
      </c>
      <c r="F248">
        <v>76.5</v>
      </c>
      <c r="G248">
        <v>79</v>
      </c>
      <c r="H248">
        <v>74.5</v>
      </c>
      <c r="I248">
        <v>80</v>
      </c>
      <c r="J248">
        <v>79</v>
      </c>
      <c r="K248">
        <v>84</v>
      </c>
      <c r="L248">
        <v>83</v>
      </c>
      <c r="M248">
        <v>78.5</v>
      </c>
      <c r="N248">
        <v>80</v>
      </c>
      <c r="O248">
        <v>84</v>
      </c>
      <c r="P248">
        <v>80</v>
      </c>
      <c r="Q248">
        <v>76.5</v>
      </c>
      <c r="R248">
        <v>78.5</v>
      </c>
      <c r="S248">
        <v>78.5</v>
      </c>
      <c r="T248" s="232">
        <f t="shared" si="3"/>
        <v>79.3</v>
      </c>
    </row>
    <row r="249" spans="1:20" ht="15.95" customHeight="1" thickTop="1" thickBot="1">
      <c r="B249" s="62">
        <v>242</v>
      </c>
      <c r="C249" s="62">
        <f>PresensiMIPA!B248</f>
        <v>12189</v>
      </c>
      <c r="D249" s="63" t="str">
        <f>PresensiMIPA!G248</f>
        <v>AURORA DWI BALBINA</v>
      </c>
      <c r="E249">
        <v>78</v>
      </c>
      <c r="F249">
        <v>80</v>
      </c>
      <c r="G249">
        <v>85</v>
      </c>
      <c r="H249">
        <v>79</v>
      </c>
      <c r="I249">
        <v>84</v>
      </c>
      <c r="J249">
        <v>81.5</v>
      </c>
      <c r="K249">
        <v>89</v>
      </c>
      <c r="L249">
        <v>83.5</v>
      </c>
      <c r="M249">
        <v>84</v>
      </c>
      <c r="N249">
        <v>83</v>
      </c>
      <c r="O249">
        <v>85.5</v>
      </c>
      <c r="P249">
        <v>82</v>
      </c>
      <c r="Q249">
        <v>81</v>
      </c>
      <c r="R249">
        <v>82.5</v>
      </c>
      <c r="S249">
        <v>84</v>
      </c>
      <c r="T249" s="232">
        <f t="shared" si="3"/>
        <v>82.8</v>
      </c>
    </row>
    <row r="250" spans="1:20" ht="15.95" customHeight="1" thickTop="1" thickBot="1">
      <c r="B250" s="62">
        <v>243</v>
      </c>
      <c r="C250" s="62">
        <f>PresensiMIPA!B249</f>
        <v>12204</v>
      </c>
      <c r="D250" s="63" t="str">
        <f>PresensiMIPA!G249</f>
        <v>DHAFAA HUBILLAH</v>
      </c>
      <c r="E250">
        <v>80.5</v>
      </c>
      <c r="F250">
        <v>81</v>
      </c>
      <c r="G250">
        <v>78</v>
      </c>
      <c r="H250">
        <v>80</v>
      </c>
      <c r="I250">
        <v>79</v>
      </c>
      <c r="J250">
        <v>80.5</v>
      </c>
      <c r="K250">
        <v>86</v>
      </c>
      <c r="L250">
        <v>83</v>
      </c>
      <c r="M250">
        <v>81</v>
      </c>
      <c r="N250">
        <v>80</v>
      </c>
      <c r="O250">
        <v>82</v>
      </c>
      <c r="P250">
        <v>77</v>
      </c>
      <c r="Q250">
        <v>81.5</v>
      </c>
      <c r="R250">
        <v>82</v>
      </c>
      <c r="S250">
        <v>82</v>
      </c>
      <c r="T250" s="232">
        <f t="shared" si="3"/>
        <v>80.900000000000006</v>
      </c>
    </row>
    <row r="251" spans="1:20" ht="15.95" customHeight="1" thickTop="1" thickBot="1">
      <c r="B251" s="62">
        <v>244</v>
      </c>
      <c r="C251" s="62">
        <f>PresensiMIPA!B250</f>
        <v>12219</v>
      </c>
      <c r="D251" s="63" t="str">
        <f>PresensiMIPA!G250</f>
        <v>EKA PUTRI CHAIRUNNISA</v>
      </c>
      <c r="E251">
        <v>77.5</v>
      </c>
      <c r="F251">
        <v>78</v>
      </c>
      <c r="G251">
        <v>80</v>
      </c>
      <c r="H251">
        <v>77.5</v>
      </c>
      <c r="I251">
        <v>83</v>
      </c>
      <c r="J251">
        <v>79</v>
      </c>
      <c r="K251">
        <v>85</v>
      </c>
      <c r="L251">
        <v>83</v>
      </c>
      <c r="M251">
        <v>84</v>
      </c>
      <c r="N251">
        <v>81</v>
      </c>
      <c r="O251">
        <v>83</v>
      </c>
      <c r="P251">
        <v>76.5</v>
      </c>
      <c r="Q251">
        <v>78.5</v>
      </c>
      <c r="R251">
        <v>77.5</v>
      </c>
      <c r="S251">
        <v>82.5</v>
      </c>
      <c r="T251" s="232">
        <f t="shared" si="3"/>
        <v>80.400000000000006</v>
      </c>
    </row>
    <row r="252" spans="1:20" ht="15.95" customHeight="1" thickTop="1" thickBot="1">
      <c r="B252" s="62">
        <v>245</v>
      </c>
      <c r="C252" s="62">
        <f>PresensiMIPA!B251</f>
        <v>12228</v>
      </c>
      <c r="D252" s="63" t="str">
        <f>PresensiMIPA!G251</f>
        <v>Faisal</v>
      </c>
      <c r="E252">
        <v>86</v>
      </c>
      <c r="F252">
        <v>90</v>
      </c>
      <c r="G252">
        <v>85</v>
      </c>
      <c r="H252">
        <v>86</v>
      </c>
      <c r="I252">
        <v>91</v>
      </c>
      <c r="J252">
        <v>90</v>
      </c>
      <c r="K252">
        <v>90</v>
      </c>
      <c r="L252">
        <v>82</v>
      </c>
      <c r="M252">
        <v>86.5</v>
      </c>
      <c r="N252">
        <v>88</v>
      </c>
      <c r="O252">
        <v>87.5</v>
      </c>
      <c r="P252">
        <v>86</v>
      </c>
      <c r="Q252">
        <v>86</v>
      </c>
      <c r="R252">
        <v>85.5</v>
      </c>
      <c r="S252">
        <v>91.5</v>
      </c>
      <c r="T252" s="232">
        <f t="shared" si="3"/>
        <v>87.4</v>
      </c>
    </row>
    <row r="253" spans="1:20" ht="15.95" customHeight="1" thickTop="1" thickBot="1">
      <c r="B253" s="62">
        <v>246</v>
      </c>
      <c r="C253" s="62">
        <f>PresensiMIPA!B252</f>
        <v>12241</v>
      </c>
      <c r="D253" s="63" t="str">
        <f>PresensiMIPA!G252</f>
        <v>FAUSIYEH</v>
      </c>
      <c r="E253">
        <v>81.5</v>
      </c>
      <c r="F253">
        <v>85.5</v>
      </c>
      <c r="G253">
        <v>81.5</v>
      </c>
      <c r="H253">
        <v>80.5</v>
      </c>
      <c r="I253">
        <v>79</v>
      </c>
      <c r="J253">
        <v>81.5</v>
      </c>
      <c r="K253">
        <v>91</v>
      </c>
      <c r="L253">
        <v>82</v>
      </c>
      <c r="M253">
        <v>84</v>
      </c>
      <c r="N253">
        <v>87</v>
      </c>
      <c r="O253">
        <v>82.5</v>
      </c>
      <c r="P253">
        <v>78</v>
      </c>
      <c r="Q253">
        <v>79</v>
      </c>
      <c r="R253">
        <v>80</v>
      </c>
      <c r="S253">
        <v>83.5</v>
      </c>
      <c r="T253" s="232">
        <f t="shared" si="3"/>
        <v>82.433333333333337</v>
      </c>
    </row>
    <row r="254" spans="1:20" ht="15.95" customHeight="1" thickTop="1" thickBot="1">
      <c r="B254" s="62">
        <v>247</v>
      </c>
      <c r="C254" s="62">
        <f>PresensiMIPA!B253</f>
        <v>12256</v>
      </c>
      <c r="D254" s="63" t="str">
        <f>PresensiMIPA!G253</f>
        <v>GIBRAN THOIFURY</v>
      </c>
      <c r="E254">
        <v>77.5</v>
      </c>
      <c r="F254">
        <v>77.5</v>
      </c>
      <c r="G254">
        <v>76</v>
      </c>
      <c r="H254">
        <v>73.5</v>
      </c>
      <c r="I254">
        <v>85</v>
      </c>
      <c r="J254">
        <v>79.5</v>
      </c>
      <c r="K254">
        <v>84</v>
      </c>
      <c r="L254">
        <v>85</v>
      </c>
      <c r="M254">
        <v>81.5</v>
      </c>
      <c r="N254">
        <v>79</v>
      </c>
      <c r="O254">
        <v>83.5</v>
      </c>
      <c r="P254">
        <v>76</v>
      </c>
      <c r="Q254">
        <v>78</v>
      </c>
      <c r="R254">
        <v>78.5</v>
      </c>
      <c r="S254">
        <v>81.5</v>
      </c>
      <c r="T254" s="232">
        <f t="shared" si="3"/>
        <v>79.733333333333334</v>
      </c>
    </row>
    <row r="255" spans="1:20" ht="15.95" customHeight="1" thickTop="1" thickBot="1">
      <c r="B255" s="62">
        <v>248</v>
      </c>
      <c r="C255" s="62">
        <f>PresensiMIPA!B254</f>
        <v>12261</v>
      </c>
      <c r="D255" s="63" t="str">
        <f>PresensiMIPA!G254</f>
        <v>HANIFIA AFNANI</v>
      </c>
      <c r="E255">
        <v>86</v>
      </c>
      <c r="F255">
        <v>83.5</v>
      </c>
      <c r="G255">
        <v>84.5</v>
      </c>
      <c r="H255">
        <v>80</v>
      </c>
      <c r="I255">
        <v>83</v>
      </c>
      <c r="J255">
        <v>83.5</v>
      </c>
      <c r="K255">
        <v>89</v>
      </c>
      <c r="L255">
        <v>84</v>
      </c>
      <c r="M255">
        <v>84</v>
      </c>
      <c r="N255">
        <v>82</v>
      </c>
      <c r="O255">
        <v>85</v>
      </c>
      <c r="P255">
        <v>82</v>
      </c>
      <c r="Q255">
        <v>82.5</v>
      </c>
      <c r="R255">
        <v>80.5</v>
      </c>
      <c r="S255">
        <v>83</v>
      </c>
      <c r="T255" s="232">
        <f t="shared" si="3"/>
        <v>83.5</v>
      </c>
    </row>
    <row r="256" spans="1:20" ht="15.95" customHeight="1" thickTop="1" thickBot="1">
      <c r="B256" s="62">
        <v>249</v>
      </c>
      <c r="C256" s="62">
        <f>PresensiMIPA!B255</f>
        <v>12275</v>
      </c>
      <c r="D256" s="63" t="str">
        <f>PresensiMIPA!G255</f>
        <v>ICHZA MAHENDRA NURBA</v>
      </c>
      <c r="E256">
        <v>78</v>
      </c>
      <c r="F256">
        <v>77</v>
      </c>
      <c r="G256">
        <v>74</v>
      </c>
      <c r="H256">
        <v>73</v>
      </c>
      <c r="I256">
        <v>77</v>
      </c>
      <c r="J256">
        <v>79.5</v>
      </c>
      <c r="K256">
        <v>85</v>
      </c>
      <c r="L256">
        <v>85</v>
      </c>
      <c r="M256">
        <v>83</v>
      </c>
      <c r="N256">
        <v>79</v>
      </c>
      <c r="O256">
        <v>82.5</v>
      </c>
      <c r="P256">
        <v>75.5</v>
      </c>
      <c r="Q256">
        <v>77.5</v>
      </c>
      <c r="R256">
        <v>78</v>
      </c>
      <c r="S256">
        <v>81</v>
      </c>
      <c r="T256" s="232">
        <f t="shared" si="3"/>
        <v>79</v>
      </c>
    </row>
    <row r="257" spans="1:22" ht="15.95" customHeight="1" thickTop="1" thickBot="1">
      <c r="B257" s="62">
        <v>250</v>
      </c>
      <c r="C257" s="62">
        <f>PresensiMIPA!B256</f>
        <v>12283</v>
      </c>
      <c r="D257" s="63" t="str">
        <f>PresensiMIPA!G256</f>
        <v>INDAH MARDIANA PUTRI</v>
      </c>
      <c r="E257">
        <v>81.5</v>
      </c>
      <c r="F257">
        <v>81</v>
      </c>
      <c r="G257">
        <v>85.5</v>
      </c>
      <c r="H257">
        <v>80</v>
      </c>
      <c r="I257">
        <v>79</v>
      </c>
      <c r="J257">
        <v>81.5</v>
      </c>
      <c r="K257">
        <v>86</v>
      </c>
      <c r="L257">
        <v>82.5</v>
      </c>
      <c r="M257">
        <v>84</v>
      </c>
      <c r="N257">
        <v>85.5</v>
      </c>
      <c r="O257">
        <v>84</v>
      </c>
      <c r="P257">
        <v>82</v>
      </c>
      <c r="Q257">
        <v>81.5</v>
      </c>
      <c r="R257">
        <v>79</v>
      </c>
      <c r="S257">
        <v>81.5</v>
      </c>
      <c r="T257" s="232">
        <f t="shared" si="3"/>
        <v>82.3</v>
      </c>
    </row>
    <row r="258" spans="1:22" s="48" customFormat="1" ht="15.95" customHeight="1" thickTop="1" thickBot="1">
      <c r="A258" s="47"/>
      <c r="B258" s="62">
        <v>251</v>
      </c>
      <c r="C258" s="62">
        <f>PresensiMIPA!B257</f>
        <v>12295</v>
      </c>
      <c r="D258" s="63" t="str">
        <f>PresensiMIPA!G257</f>
        <v>Jihan Sofaroh</v>
      </c>
      <c r="E258">
        <v>78.5</v>
      </c>
      <c r="F258">
        <v>79.5</v>
      </c>
      <c r="G258">
        <v>81.5</v>
      </c>
      <c r="H258">
        <v>77.5</v>
      </c>
      <c r="I258">
        <v>81</v>
      </c>
      <c r="J258">
        <v>82</v>
      </c>
      <c r="K258">
        <v>88</v>
      </c>
      <c r="L258">
        <v>83</v>
      </c>
      <c r="M258">
        <v>84.5</v>
      </c>
      <c r="N258">
        <v>78</v>
      </c>
      <c r="O258">
        <v>84</v>
      </c>
      <c r="P258">
        <v>79.5</v>
      </c>
      <c r="Q258">
        <v>80</v>
      </c>
      <c r="R258">
        <v>79</v>
      </c>
      <c r="S258">
        <v>82</v>
      </c>
      <c r="T258" s="232">
        <f t="shared" si="3"/>
        <v>81.2</v>
      </c>
    </row>
    <row r="259" spans="1:22" s="48" customFormat="1" ht="15.95" customHeight="1" thickTop="1" thickBot="1">
      <c r="A259" s="47"/>
      <c r="B259" s="62">
        <v>252</v>
      </c>
      <c r="C259" s="62">
        <f>PresensiMIPA!B258</f>
        <v>12319</v>
      </c>
      <c r="D259" s="63" t="str">
        <f>PresensiMIPA!G258</f>
        <v>M. CHAIRUL AMINULLAH</v>
      </c>
      <c r="E259">
        <v>81.5</v>
      </c>
      <c r="F259">
        <v>81.5</v>
      </c>
      <c r="G259">
        <v>80.5</v>
      </c>
      <c r="H259">
        <v>80</v>
      </c>
      <c r="I259">
        <v>81</v>
      </c>
      <c r="J259">
        <v>85</v>
      </c>
      <c r="K259">
        <v>86.5</v>
      </c>
      <c r="L259">
        <v>82</v>
      </c>
      <c r="M259">
        <v>82</v>
      </c>
      <c r="N259">
        <v>80</v>
      </c>
      <c r="O259">
        <v>84</v>
      </c>
      <c r="P259">
        <v>80</v>
      </c>
      <c r="Q259">
        <v>80</v>
      </c>
      <c r="R259">
        <v>83.5</v>
      </c>
      <c r="S259">
        <v>88</v>
      </c>
      <c r="T259" s="232">
        <f t="shared" si="3"/>
        <v>82.36666666666666</v>
      </c>
    </row>
    <row r="260" spans="1:22" s="48" customFormat="1" ht="15.95" customHeight="1" thickTop="1" thickBot="1">
      <c r="A260" s="47"/>
      <c r="B260" s="62">
        <v>253</v>
      </c>
      <c r="C260" s="62">
        <f>PresensiMIPA!B259</f>
        <v>12333</v>
      </c>
      <c r="D260" s="63" t="str">
        <f>PresensiMIPA!G259</f>
        <v>MAULIDIA FIANDINI PUTRI</v>
      </c>
      <c r="E260">
        <v>78</v>
      </c>
      <c r="F260">
        <v>79</v>
      </c>
      <c r="G260">
        <v>84.5</v>
      </c>
      <c r="H260">
        <v>76.5</v>
      </c>
      <c r="I260">
        <v>79.5</v>
      </c>
      <c r="J260">
        <v>82</v>
      </c>
      <c r="K260">
        <v>89</v>
      </c>
      <c r="L260">
        <v>82</v>
      </c>
      <c r="M260">
        <v>84</v>
      </c>
      <c r="N260">
        <v>80</v>
      </c>
      <c r="O260">
        <v>85</v>
      </c>
      <c r="P260">
        <v>82</v>
      </c>
      <c r="Q260">
        <v>81</v>
      </c>
      <c r="R260">
        <v>80</v>
      </c>
      <c r="S260">
        <v>82</v>
      </c>
      <c r="T260" s="232">
        <f t="shared" si="3"/>
        <v>81.63333333333334</v>
      </c>
    </row>
    <row r="261" spans="1:22" s="48" customFormat="1" ht="15.95" customHeight="1" thickTop="1" thickBot="1">
      <c r="A261" s="47"/>
      <c r="B261" s="62">
        <v>254</v>
      </c>
      <c r="C261" s="62">
        <f>PresensiMIPA!B260</f>
        <v>12347</v>
      </c>
      <c r="D261" s="63" t="str">
        <f>PresensiMIPA!G260</f>
        <v>MITA AULIA NUR WAHID</v>
      </c>
      <c r="E261">
        <v>84.5</v>
      </c>
      <c r="F261">
        <v>86</v>
      </c>
      <c r="G261">
        <v>84.5</v>
      </c>
      <c r="H261">
        <v>87</v>
      </c>
      <c r="I261">
        <v>87.5</v>
      </c>
      <c r="J261">
        <v>86</v>
      </c>
      <c r="K261">
        <v>87</v>
      </c>
      <c r="L261">
        <v>82</v>
      </c>
      <c r="M261">
        <v>85</v>
      </c>
      <c r="N261">
        <v>87</v>
      </c>
      <c r="O261">
        <v>87.5</v>
      </c>
      <c r="P261">
        <v>84</v>
      </c>
      <c r="Q261">
        <v>84.5</v>
      </c>
      <c r="R261">
        <v>84</v>
      </c>
      <c r="S261">
        <v>87</v>
      </c>
      <c r="T261" s="232">
        <f t="shared" si="3"/>
        <v>85.566666666666663</v>
      </c>
    </row>
    <row r="262" spans="1:22" s="48" customFormat="1" ht="15.95" customHeight="1" thickTop="1" thickBot="1">
      <c r="A262" s="47"/>
      <c r="B262" s="62">
        <v>255</v>
      </c>
      <c r="C262" s="62">
        <f>PresensiMIPA!B261</f>
        <v>12361</v>
      </c>
      <c r="D262" s="63" t="str">
        <f>PresensiMIPA!G261</f>
        <v>MOH. ROMADHON</v>
      </c>
      <c r="E262">
        <v>78</v>
      </c>
      <c r="F262">
        <v>76</v>
      </c>
      <c r="G262">
        <v>73</v>
      </c>
      <c r="H262">
        <v>73</v>
      </c>
      <c r="I262">
        <v>83</v>
      </c>
      <c r="J262">
        <v>79.5</v>
      </c>
      <c r="K262">
        <v>85</v>
      </c>
      <c r="L262">
        <v>83</v>
      </c>
      <c r="M262">
        <v>82</v>
      </c>
      <c r="N262">
        <v>78</v>
      </c>
      <c r="O262">
        <v>83.5</v>
      </c>
      <c r="P262">
        <v>72.5</v>
      </c>
      <c r="Q262">
        <v>76</v>
      </c>
      <c r="R262">
        <v>78.5</v>
      </c>
      <c r="S262">
        <v>76</v>
      </c>
      <c r="T262" s="232">
        <f t="shared" si="3"/>
        <v>78.466666666666669</v>
      </c>
    </row>
    <row r="263" spans="1:22" s="48" customFormat="1" ht="15.95" customHeight="1" thickTop="1" thickBot="1">
      <c r="A263" s="47"/>
      <c r="B263" s="62">
        <v>256</v>
      </c>
      <c r="C263" s="62">
        <f>PresensiMIPA!B262</f>
        <v>12394</v>
      </c>
      <c r="D263" s="63" t="str">
        <f>PresensiMIPA!G262</f>
        <v>NADYA WULANDARI</v>
      </c>
      <c r="E263">
        <v>80.5</v>
      </c>
      <c r="F263">
        <v>83.5</v>
      </c>
      <c r="G263">
        <v>81.5</v>
      </c>
      <c r="H263">
        <v>79.5</v>
      </c>
      <c r="I263">
        <v>81</v>
      </c>
      <c r="J263">
        <v>84.5</v>
      </c>
      <c r="K263">
        <v>88</v>
      </c>
      <c r="L263">
        <v>82.5</v>
      </c>
      <c r="M263">
        <v>84</v>
      </c>
      <c r="N263">
        <v>87</v>
      </c>
      <c r="O263">
        <v>88</v>
      </c>
      <c r="P263">
        <v>81.5</v>
      </c>
      <c r="Q263">
        <v>81</v>
      </c>
      <c r="R263">
        <v>83</v>
      </c>
      <c r="S263">
        <v>85</v>
      </c>
      <c r="T263" s="232">
        <f t="shared" si="3"/>
        <v>83.36666666666666</v>
      </c>
      <c r="V263" s="53"/>
    </row>
    <row r="264" spans="1:22" s="58" customFormat="1" ht="15.95" customHeight="1" thickTop="1" thickBot="1">
      <c r="A264" s="54"/>
      <c r="B264" s="62">
        <v>257</v>
      </c>
      <c r="C264" s="62">
        <f>PresensiMIPA!B263</f>
        <v>12408</v>
      </c>
      <c r="D264" s="63" t="str">
        <f>PresensiMIPA!G263</f>
        <v>NUR FADILAH</v>
      </c>
      <c r="E264">
        <v>82</v>
      </c>
      <c r="F264">
        <v>82.5</v>
      </c>
      <c r="G264">
        <v>82</v>
      </c>
      <c r="H264">
        <v>80</v>
      </c>
      <c r="I264">
        <v>81</v>
      </c>
      <c r="J264">
        <v>82.5</v>
      </c>
      <c r="K264">
        <v>88</v>
      </c>
      <c r="L264">
        <v>82.5</v>
      </c>
      <c r="M264">
        <v>84</v>
      </c>
      <c r="N264">
        <v>87</v>
      </c>
      <c r="O264">
        <v>84.5</v>
      </c>
      <c r="P264">
        <v>80</v>
      </c>
      <c r="Q264">
        <v>80.5</v>
      </c>
      <c r="R264">
        <v>79</v>
      </c>
      <c r="S264">
        <v>83</v>
      </c>
      <c r="T264" s="232">
        <f t="shared" si="3"/>
        <v>82.566666666666663</v>
      </c>
    </row>
    <row r="265" spans="1:22" s="48" customFormat="1" ht="15.95" customHeight="1" thickTop="1" thickBot="1">
      <c r="A265" s="47">
        <v>1</v>
      </c>
      <c r="B265" s="62">
        <v>258</v>
      </c>
      <c r="C265" s="62">
        <f>PresensiMIPA!B264</f>
        <v>12410</v>
      </c>
      <c r="D265" s="63" t="str">
        <f>PresensiMIPA!G264</f>
        <v>Nurfada Marsuki Wahid</v>
      </c>
      <c r="E265">
        <v>82</v>
      </c>
      <c r="F265">
        <v>79.5</v>
      </c>
      <c r="G265">
        <v>82.5</v>
      </c>
      <c r="H265">
        <v>81</v>
      </c>
      <c r="I265">
        <v>83.5</v>
      </c>
      <c r="J265">
        <v>83.5</v>
      </c>
      <c r="K265">
        <v>87</v>
      </c>
      <c r="L265">
        <v>83.5</v>
      </c>
      <c r="M265">
        <v>84</v>
      </c>
      <c r="N265">
        <v>83.5</v>
      </c>
      <c r="O265">
        <v>85</v>
      </c>
      <c r="P265">
        <v>79</v>
      </c>
      <c r="Q265">
        <v>79.5</v>
      </c>
      <c r="R265">
        <v>82.5</v>
      </c>
      <c r="S265">
        <v>80.5</v>
      </c>
      <c r="T265" s="232">
        <f t="shared" ref="T265:T330" si="4">AVERAGE(E265:S265)</f>
        <v>82.433333333333337</v>
      </c>
    </row>
    <row r="266" spans="1:22" ht="15.95" customHeight="1" thickTop="1" thickBot="1">
      <c r="A266" s="61">
        <v>2</v>
      </c>
      <c r="B266" s="62">
        <v>259</v>
      </c>
      <c r="C266" s="62">
        <f>PresensiMIPA!B265</f>
        <v>12422</v>
      </c>
      <c r="D266" s="63" t="str">
        <f>PresensiMIPA!G265</f>
        <v>NURUL WIDYA WATI</v>
      </c>
      <c r="E266">
        <v>78.5</v>
      </c>
      <c r="F266">
        <v>78.5</v>
      </c>
      <c r="G266">
        <v>83.5</v>
      </c>
      <c r="H266">
        <v>83</v>
      </c>
      <c r="I266">
        <v>84</v>
      </c>
      <c r="J266">
        <v>81.5</v>
      </c>
      <c r="K266">
        <v>86</v>
      </c>
      <c r="L266">
        <v>82.5</v>
      </c>
      <c r="M266">
        <v>84</v>
      </c>
      <c r="N266">
        <v>85</v>
      </c>
      <c r="O266">
        <v>83.5</v>
      </c>
      <c r="P266">
        <v>79.5</v>
      </c>
      <c r="Q266">
        <v>81.5</v>
      </c>
      <c r="R266">
        <v>79</v>
      </c>
      <c r="S266">
        <v>83</v>
      </c>
      <c r="T266" s="232">
        <f t="shared" si="4"/>
        <v>82.2</v>
      </c>
    </row>
    <row r="267" spans="1:22" ht="15.95" customHeight="1" thickTop="1" thickBot="1">
      <c r="A267" s="47">
        <v>3</v>
      </c>
      <c r="B267" s="62">
        <v>260</v>
      </c>
      <c r="C267" s="62">
        <f>PresensiMIPA!B266</f>
        <v>12432</v>
      </c>
      <c r="D267" s="63" t="str">
        <f>PresensiMIPA!G266</f>
        <v>Putri Puspitasari</v>
      </c>
      <c r="E267">
        <v>78</v>
      </c>
      <c r="F267">
        <v>79.5</v>
      </c>
      <c r="G267">
        <v>85</v>
      </c>
      <c r="H267">
        <v>82.5</v>
      </c>
      <c r="I267">
        <v>82.5</v>
      </c>
      <c r="J267">
        <v>83</v>
      </c>
      <c r="K267">
        <v>91</v>
      </c>
      <c r="L267">
        <v>83</v>
      </c>
      <c r="M267">
        <v>84</v>
      </c>
      <c r="N267">
        <v>87</v>
      </c>
      <c r="O267">
        <v>84</v>
      </c>
      <c r="P267">
        <v>79.5</v>
      </c>
      <c r="Q267">
        <v>79</v>
      </c>
      <c r="R267">
        <v>80.5</v>
      </c>
      <c r="S267">
        <v>83.5</v>
      </c>
      <c r="T267" s="232">
        <f t="shared" si="4"/>
        <v>82.8</v>
      </c>
    </row>
    <row r="268" spans="1:22" ht="15.95" customHeight="1" thickTop="1" thickBot="1">
      <c r="A268" s="61">
        <v>4</v>
      </c>
      <c r="B268" s="62">
        <v>261</v>
      </c>
      <c r="C268" s="62">
        <f>PresensiMIPA!B267</f>
        <v>12447</v>
      </c>
      <c r="D268" s="63" t="str">
        <f>PresensiMIPA!G267</f>
        <v>RANDI AZKA ATHAR AMIN</v>
      </c>
      <c r="E268">
        <v>80.5</v>
      </c>
      <c r="F268">
        <v>80.5</v>
      </c>
      <c r="G268">
        <v>82.5</v>
      </c>
      <c r="H268">
        <v>80</v>
      </c>
      <c r="I268">
        <v>83.5</v>
      </c>
      <c r="J268">
        <v>80</v>
      </c>
      <c r="K268">
        <v>85</v>
      </c>
      <c r="L268">
        <v>84.5</v>
      </c>
      <c r="M268">
        <v>82.5</v>
      </c>
      <c r="N268">
        <v>82.5</v>
      </c>
      <c r="O268">
        <v>83.5</v>
      </c>
      <c r="P268">
        <v>77.5</v>
      </c>
      <c r="Q268">
        <v>80</v>
      </c>
      <c r="R268">
        <v>81.5</v>
      </c>
      <c r="S268">
        <v>79.5</v>
      </c>
      <c r="T268" s="232">
        <f t="shared" si="4"/>
        <v>81.566666666666663</v>
      </c>
    </row>
    <row r="269" spans="1:22" ht="15.95" customHeight="1" thickTop="1" thickBot="1">
      <c r="A269" s="47">
        <v>5</v>
      </c>
      <c r="B269" s="62">
        <v>262</v>
      </c>
      <c r="C269" s="62">
        <f>PresensiMIPA!B268</f>
        <v>12456</v>
      </c>
      <c r="D269" s="63" t="str">
        <f>PresensiMIPA!G268</f>
        <v>RENI WAHYU CAHYA NINGRUM</v>
      </c>
      <c r="E269">
        <v>76</v>
      </c>
      <c r="F269">
        <v>75.5</v>
      </c>
      <c r="G269">
        <v>77</v>
      </c>
      <c r="H269">
        <v>72</v>
      </c>
      <c r="I269">
        <v>82.5</v>
      </c>
      <c r="J269">
        <v>79</v>
      </c>
      <c r="K269">
        <v>81.5</v>
      </c>
      <c r="L269">
        <v>82</v>
      </c>
      <c r="M269">
        <v>84</v>
      </c>
      <c r="N269">
        <v>80</v>
      </c>
      <c r="O269">
        <v>83</v>
      </c>
      <c r="P269">
        <v>73.5</v>
      </c>
      <c r="Q269">
        <v>77.5</v>
      </c>
      <c r="R269">
        <v>79.5</v>
      </c>
      <c r="S269">
        <v>76.5</v>
      </c>
      <c r="T269" s="232">
        <f t="shared" si="4"/>
        <v>78.63333333333334</v>
      </c>
    </row>
    <row r="270" spans="1:22" ht="15.95" customHeight="1" thickTop="1" thickBot="1">
      <c r="A270" s="61">
        <v>6</v>
      </c>
      <c r="B270" s="62">
        <v>263</v>
      </c>
      <c r="C270" s="62">
        <f>PresensiMIPA!B269</f>
        <v>12465</v>
      </c>
      <c r="D270" s="63" t="str">
        <f>PresensiMIPA!G269</f>
        <v>RIFKY HERMAWAN</v>
      </c>
      <c r="E270">
        <v>78</v>
      </c>
      <c r="F270">
        <v>77.5</v>
      </c>
      <c r="G270">
        <v>73.5</v>
      </c>
      <c r="H270">
        <v>72</v>
      </c>
      <c r="I270">
        <v>77.5</v>
      </c>
      <c r="J270">
        <v>79.5</v>
      </c>
      <c r="K270">
        <v>83</v>
      </c>
      <c r="L270">
        <v>83.5</v>
      </c>
      <c r="M270">
        <v>82</v>
      </c>
      <c r="N270">
        <v>80</v>
      </c>
      <c r="O270">
        <v>81.5</v>
      </c>
      <c r="P270">
        <v>77.5</v>
      </c>
      <c r="Q270">
        <v>74.5</v>
      </c>
      <c r="R270">
        <v>78.5</v>
      </c>
      <c r="S270">
        <v>77.5</v>
      </c>
      <c r="T270" s="232">
        <f t="shared" si="4"/>
        <v>78.400000000000006</v>
      </c>
    </row>
    <row r="271" spans="1:22" ht="15.95" customHeight="1" thickTop="1" thickBot="1">
      <c r="A271" s="47">
        <v>7</v>
      </c>
      <c r="B271" s="62">
        <v>264</v>
      </c>
      <c r="C271" s="62">
        <f>PresensiMIPA!B270</f>
        <v>12479</v>
      </c>
      <c r="D271" s="63" t="str">
        <f>PresensiMIPA!G270</f>
        <v>RP. REYHAN ELBAN ABIYYU SETIAWAN</v>
      </c>
      <c r="E271">
        <v>80.5</v>
      </c>
      <c r="F271">
        <v>75.5</v>
      </c>
      <c r="G271">
        <v>76</v>
      </c>
      <c r="H271">
        <v>89</v>
      </c>
      <c r="I271">
        <v>86</v>
      </c>
      <c r="J271">
        <v>86</v>
      </c>
      <c r="K271">
        <v>85</v>
      </c>
      <c r="L271">
        <v>84</v>
      </c>
      <c r="M271">
        <v>82</v>
      </c>
      <c r="N271">
        <v>85</v>
      </c>
      <c r="O271">
        <v>88</v>
      </c>
      <c r="P271">
        <v>77</v>
      </c>
      <c r="Q271">
        <v>83.5</v>
      </c>
      <c r="R271">
        <v>83.5</v>
      </c>
      <c r="S271">
        <v>85.5</v>
      </c>
      <c r="T271" s="232">
        <f t="shared" si="4"/>
        <v>83.1</v>
      </c>
    </row>
    <row r="272" spans="1:22" ht="15.95" customHeight="1" thickTop="1" thickBot="1">
      <c r="A272" s="61">
        <v>8</v>
      </c>
      <c r="B272" s="62">
        <v>265</v>
      </c>
      <c r="C272" s="62">
        <f>PresensiMIPA!B271</f>
        <v>12482</v>
      </c>
      <c r="D272" s="63" t="str">
        <f>PresensiMIPA!G271</f>
        <v>SALSABILA FARADISA</v>
      </c>
      <c r="E272">
        <v>81.5</v>
      </c>
      <c r="F272">
        <v>80</v>
      </c>
      <c r="G272">
        <v>82</v>
      </c>
      <c r="H272">
        <v>78.5</v>
      </c>
      <c r="I272">
        <v>86</v>
      </c>
      <c r="J272">
        <v>82.5</v>
      </c>
      <c r="K272">
        <v>89</v>
      </c>
      <c r="L272">
        <v>82</v>
      </c>
      <c r="M272">
        <v>84</v>
      </c>
      <c r="N272">
        <v>85</v>
      </c>
      <c r="O272">
        <v>84.5</v>
      </c>
      <c r="P272">
        <v>82</v>
      </c>
      <c r="Q272">
        <v>80.5</v>
      </c>
      <c r="R272">
        <v>79.5</v>
      </c>
      <c r="S272">
        <v>82.5</v>
      </c>
      <c r="T272" s="232">
        <f t="shared" si="4"/>
        <v>82.63333333333334</v>
      </c>
    </row>
    <row r="273" spans="1:20" ht="15.95" customHeight="1" thickTop="1" thickBot="1">
      <c r="A273" s="47">
        <v>9</v>
      </c>
      <c r="B273" s="62">
        <v>266</v>
      </c>
      <c r="C273" s="62">
        <f>PresensiMIPA!B272</f>
        <v>12516</v>
      </c>
      <c r="D273" s="63" t="str">
        <f>PresensiMIPA!G272</f>
        <v>Tri Ayu Sukma Ningsih</v>
      </c>
      <c r="E273">
        <v>85.5</v>
      </c>
      <c r="F273">
        <v>84.5</v>
      </c>
      <c r="G273">
        <v>83</v>
      </c>
      <c r="H273">
        <v>85</v>
      </c>
      <c r="I273">
        <v>86</v>
      </c>
      <c r="J273">
        <v>88.5</v>
      </c>
      <c r="K273">
        <v>88</v>
      </c>
      <c r="L273">
        <v>82.5</v>
      </c>
      <c r="M273">
        <v>84</v>
      </c>
      <c r="N273">
        <v>85</v>
      </c>
      <c r="O273">
        <v>90.5</v>
      </c>
      <c r="P273">
        <v>83.5</v>
      </c>
      <c r="Q273">
        <v>83</v>
      </c>
      <c r="R273">
        <v>84</v>
      </c>
      <c r="S273">
        <v>86</v>
      </c>
      <c r="T273" s="232">
        <f t="shared" si="4"/>
        <v>85.266666666666666</v>
      </c>
    </row>
    <row r="274" spans="1:20" ht="15.95" customHeight="1" thickTop="1" thickBot="1">
      <c r="A274" s="61">
        <v>10</v>
      </c>
      <c r="B274" s="62">
        <v>267</v>
      </c>
      <c r="C274" s="62">
        <f>PresensiMIPA!B273</f>
        <v>12526</v>
      </c>
      <c r="D274" s="63" t="str">
        <f>PresensiMIPA!G273</f>
        <v>Veni Vebriyanti</v>
      </c>
      <c r="E274">
        <v>78</v>
      </c>
      <c r="F274">
        <v>79</v>
      </c>
      <c r="G274">
        <v>81.5</v>
      </c>
      <c r="H274">
        <v>84</v>
      </c>
      <c r="I274">
        <v>78.5</v>
      </c>
      <c r="J274">
        <v>82.5</v>
      </c>
      <c r="K274">
        <v>88</v>
      </c>
      <c r="L274">
        <v>82</v>
      </c>
      <c r="M274">
        <v>84</v>
      </c>
      <c r="N274">
        <v>85</v>
      </c>
      <c r="O274">
        <v>84</v>
      </c>
      <c r="P274">
        <v>79</v>
      </c>
      <c r="Q274">
        <v>80</v>
      </c>
      <c r="R274">
        <v>79.5</v>
      </c>
      <c r="S274">
        <v>82</v>
      </c>
      <c r="T274" s="232">
        <f t="shared" si="4"/>
        <v>81.8</v>
      </c>
    </row>
    <row r="275" spans="1:20" ht="15.95" customHeight="1" thickTop="1" thickBot="1">
      <c r="A275" s="47">
        <v>11</v>
      </c>
      <c r="B275" s="62">
        <v>268</v>
      </c>
      <c r="C275" s="62">
        <f>PresensiMIPA!B274</f>
        <v>12537</v>
      </c>
      <c r="D275" s="63" t="str">
        <f>PresensiMIPA!G274</f>
        <v>YANDA EKO DIANSYAH</v>
      </c>
      <c r="E275">
        <v>79.5</v>
      </c>
      <c r="F275">
        <v>75.5</v>
      </c>
      <c r="G275">
        <v>84</v>
      </c>
      <c r="H275">
        <v>75</v>
      </c>
      <c r="I275">
        <v>81</v>
      </c>
      <c r="J275">
        <v>80.5</v>
      </c>
      <c r="K275">
        <v>88</v>
      </c>
      <c r="L275">
        <v>82</v>
      </c>
      <c r="M275">
        <v>83.5</v>
      </c>
      <c r="N275">
        <v>81</v>
      </c>
      <c r="O275">
        <v>84</v>
      </c>
      <c r="P275">
        <v>76</v>
      </c>
      <c r="Q275">
        <v>82</v>
      </c>
      <c r="R275">
        <v>80.5</v>
      </c>
      <c r="S275">
        <v>82</v>
      </c>
      <c r="T275" s="232">
        <f t="shared" si="4"/>
        <v>80.966666666666669</v>
      </c>
    </row>
    <row r="276" spans="1:20" ht="15.95" customHeight="1" thickTop="1" thickBot="1">
      <c r="A276" s="61">
        <v>12</v>
      </c>
      <c r="B276" s="62">
        <v>269</v>
      </c>
      <c r="C276" s="62">
        <f>PresensiMIPA!B275</f>
        <v>12542</v>
      </c>
      <c r="D276" s="63" t="str">
        <f>PresensiMIPA!G275</f>
        <v>Zuhriya Octasya Qudsi</v>
      </c>
      <c r="E276">
        <v>81.5</v>
      </c>
      <c r="F276">
        <v>80</v>
      </c>
      <c r="G276">
        <v>84</v>
      </c>
      <c r="H276">
        <v>82</v>
      </c>
      <c r="I276">
        <v>83.5</v>
      </c>
      <c r="J276">
        <v>81.5</v>
      </c>
      <c r="K276">
        <v>88</v>
      </c>
      <c r="L276">
        <v>82.5</v>
      </c>
      <c r="M276">
        <v>84</v>
      </c>
      <c r="N276">
        <v>85</v>
      </c>
      <c r="O276">
        <v>82.5</v>
      </c>
      <c r="P276">
        <v>81</v>
      </c>
      <c r="Q276">
        <v>84</v>
      </c>
      <c r="R276">
        <v>80</v>
      </c>
      <c r="S276">
        <v>83</v>
      </c>
      <c r="T276" s="232">
        <f t="shared" si="4"/>
        <v>82.833333333333329</v>
      </c>
    </row>
    <row r="277" spans="1:20" ht="15.95" customHeight="1" thickTop="1" thickBot="1">
      <c r="A277" s="47"/>
      <c r="B277" s="62"/>
      <c r="C277" s="62"/>
      <c r="D277" s="63"/>
      <c r="T277" s="232"/>
    </row>
    <row r="278" spans="1:20" ht="15.95" customHeight="1" thickTop="1" thickBot="1">
      <c r="B278" s="62"/>
      <c r="C278" s="62"/>
      <c r="D278" s="63"/>
      <c r="T278" s="232"/>
    </row>
    <row r="279" spans="1:20" ht="15.95" customHeight="1" thickTop="1" thickBot="1">
      <c r="A279" s="47"/>
      <c r="B279" s="62"/>
      <c r="C279" s="62"/>
      <c r="D279" s="63"/>
      <c r="T279" s="232"/>
    </row>
    <row r="280" spans="1:20" ht="15.95" customHeight="1" thickTop="1" thickBot="1">
      <c r="B280" s="62"/>
      <c r="C280" s="62"/>
      <c r="D280" s="63"/>
      <c r="T280" s="232"/>
    </row>
    <row r="281" spans="1:20" ht="15.95" customHeight="1" thickTop="1" thickBot="1">
      <c r="B281" s="62"/>
      <c r="C281" s="62"/>
      <c r="D281" s="63"/>
      <c r="T281" s="232"/>
    </row>
    <row r="282" spans="1:20" ht="15.95" customHeight="1" thickTop="1" thickBot="1">
      <c r="B282" s="62"/>
      <c r="C282" s="62"/>
      <c r="D282" s="63"/>
      <c r="T282" s="232"/>
    </row>
    <row r="283" spans="1:20" ht="15.95" customHeight="1" thickTop="1" thickBot="1">
      <c r="A283" s="47">
        <v>17</v>
      </c>
      <c r="B283" s="62">
        <v>1</v>
      </c>
      <c r="C283" s="59">
        <f>PresensiIPS!B7</f>
        <v>12124</v>
      </c>
      <c r="D283" s="60" t="str">
        <f>PresensiIPS!G7</f>
        <v>ABDILLAH RAMADHANI</v>
      </c>
      <c r="E283" s="256">
        <v>80.5</v>
      </c>
      <c r="F283" s="256">
        <v>77.5</v>
      </c>
      <c r="G283" s="256">
        <v>80.5</v>
      </c>
      <c r="H283" s="256">
        <v>84</v>
      </c>
      <c r="I283" s="256">
        <v>87</v>
      </c>
      <c r="J283" s="256">
        <v>79</v>
      </c>
      <c r="K283" s="256">
        <v>90</v>
      </c>
      <c r="L283" s="256">
        <v>83</v>
      </c>
      <c r="M283" s="256">
        <v>84.5</v>
      </c>
      <c r="N283" s="256">
        <v>80</v>
      </c>
      <c r="O283" s="256">
        <v>81</v>
      </c>
      <c r="P283" s="256">
        <v>78</v>
      </c>
      <c r="Q283" s="256">
        <v>80.5</v>
      </c>
      <c r="R283" s="256">
        <v>79</v>
      </c>
      <c r="S283" s="256">
        <v>78.5</v>
      </c>
      <c r="T283" s="232">
        <f t="shared" si="4"/>
        <v>81.533333333333331</v>
      </c>
    </row>
    <row r="284" spans="1:20" ht="15.95" customHeight="1" thickTop="1" thickBot="1">
      <c r="A284" s="61">
        <v>18</v>
      </c>
      <c r="B284" s="62">
        <v>2</v>
      </c>
      <c r="C284" s="59">
        <f>PresensiIPS!B8</f>
        <v>12160</v>
      </c>
      <c r="D284" s="60" t="str">
        <f>PresensiIPS!G8</f>
        <v>ALIZAH IRMAYANTI</v>
      </c>
      <c r="E284">
        <v>77</v>
      </c>
      <c r="F284">
        <v>82</v>
      </c>
      <c r="G284">
        <v>85</v>
      </c>
      <c r="H284">
        <v>81.5</v>
      </c>
      <c r="I284">
        <v>83.5</v>
      </c>
      <c r="J284">
        <v>80</v>
      </c>
      <c r="K284">
        <v>88</v>
      </c>
      <c r="L284">
        <v>83</v>
      </c>
      <c r="M284">
        <v>85.5</v>
      </c>
      <c r="N284">
        <v>80</v>
      </c>
      <c r="O284">
        <v>78</v>
      </c>
      <c r="P284">
        <v>82</v>
      </c>
      <c r="Q284">
        <v>82.5</v>
      </c>
      <c r="R284">
        <v>80</v>
      </c>
      <c r="S284">
        <v>84.5</v>
      </c>
      <c r="T284" s="232">
        <f t="shared" si="4"/>
        <v>82.166666666666671</v>
      </c>
    </row>
    <row r="285" spans="1:20" ht="15.95" customHeight="1" thickTop="1" thickBot="1">
      <c r="A285" s="47">
        <v>19</v>
      </c>
      <c r="B285" s="62">
        <v>3</v>
      </c>
      <c r="C285" s="59">
        <f>PresensiIPS!B9</f>
        <v>12168</v>
      </c>
      <c r="D285" s="60" t="str">
        <f>PresensiIPS!G9</f>
        <v>ANDI MUBAROK</v>
      </c>
      <c r="E285">
        <v>76.5</v>
      </c>
      <c r="F285">
        <v>76</v>
      </c>
      <c r="G285">
        <v>73</v>
      </c>
      <c r="H285">
        <v>77.5</v>
      </c>
      <c r="I285">
        <v>79.5</v>
      </c>
      <c r="J285">
        <v>77.5</v>
      </c>
      <c r="K285">
        <v>90</v>
      </c>
      <c r="L285">
        <v>84.5</v>
      </c>
      <c r="M285">
        <v>83.5</v>
      </c>
      <c r="N285">
        <v>75</v>
      </c>
      <c r="O285">
        <v>76.5</v>
      </c>
      <c r="P285">
        <v>70</v>
      </c>
      <c r="Q285">
        <v>76.5</v>
      </c>
      <c r="R285">
        <v>77.5</v>
      </c>
      <c r="S285">
        <v>75</v>
      </c>
      <c r="T285" s="232">
        <f t="shared" si="4"/>
        <v>77.900000000000006</v>
      </c>
    </row>
    <row r="286" spans="1:20" ht="15.95" customHeight="1" thickTop="1" thickBot="1">
      <c r="A286" s="61">
        <v>20</v>
      </c>
      <c r="B286" s="62">
        <v>4</v>
      </c>
      <c r="C286" s="59">
        <f>PresensiIPS!B10</f>
        <v>12188</v>
      </c>
      <c r="D286" s="60" t="str">
        <f>PresensiIPS!G10</f>
        <v>ATTHARIQ ALKAUSAR HERDIYANTO</v>
      </c>
      <c r="E286">
        <v>81.5</v>
      </c>
      <c r="F286">
        <v>84.5</v>
      </c>
      <c r="G286">
        <v>85</v>
      </c>
      <c r="H286">
        <v>80</v>
      </c>
      <c r="I286">
        <v>85</v>
      </c>
      <c r="J286">
        <v>83</v>
      </c>
      <c r="K286">
        <v>89</v>
      </c>
      <c r="L286">
        <v>85</v>
      </c>
      <c r="M286">
        <v>86.5</v>
      </c>
      <c r="N286">
        <v>82</v>
      </c>
      <c r="O286">
        <v>81</v>
      </c>
      <c r="P286">
        <v>82</v>
      </c>
      <c r="Q286">
        <v>81</v>
      </c>
      <c r="R286">
        <v>82</v>
      </c>
      <c r="S286">
        <v>85</v>
      </c>
      <c r="T286" s="232">
        <f t="shared" si="4"/>
        <v>83.5</v>
      </c>
    </row>
    <row r="287" spans="1:20" ht="15.95" customHeight="1" thickTop="1" thickBot="1">
      <c r="A287" s="47">
        <v>21</v>
      </c>
      <c r="B287" s="62">
        <v>5</v>
      </c>
      <c r="C287" s="59">
        <f>PresensiIPS!B11</f>
        <v>12200</v>
      </c>
      <c r="D287" s="60" t="str">
        <f>PresensiIPS!G11</f>
        <v>DANU FIRMAN CAHYA SYSNANDA</v>
      </c>
      <c r="E287">
        <v>80.5</v>
      </c>
      <c r="F287">
        <v>83.5</v>
      </c>
      <c r="G287">
        <v>85</v>
      </c>
      <c r="H287">
        <v>82.5</v>
      </c>
      <c r="I287">
        <v>88.5</v>
      </c>
      <c r="J287">
        <v>87</v>
      </c>
      <c r="K287">
        <v>90</v>
      </c>
      <c r="L287">
        <v>83</v>
      </c>
      <c r="M287">
        <v>84.5</v>
      </c>
      <c r="N287">
        <v>88</v>
      </c>
      <c r="O287">
        <v>86.5</v>
      </c>
      <c r="P287">
        <v>80</v>
      </c>
      <c r="Q287">
        <v>86.5</v>
      </c>
      <c r="R287">
        <v>83.5</v>
      </c>
      <c r="S287">
        <v>88</v>
      </c>
      <c r="T287" s="232">
        <f t="shared" si="4"/>
        <v>85.13333333333334</v>
      </c>
    </row>
    <row r="288" spans="1:20" ht="15.95" customHeight="1" thickTop="1" thickBot="1">
      <c r="A288" s="61">
        <v>22</v>
      </c>
      <c r="B288" s="62">
        <v>6</v>
      </c>
      <c r="C288" s="59">
        <f>PresensiIPS!B12</f>
        <v>12224</v>
      </c>
      <c r="D288" s="60" t="str">
        <f>PresensiIPS!G12</f>
        <v>ERNI KURNIAWATI BASYIROH</v>
      </c>
      <c r="E288">
        <v>80</v>
      </c>
      <c r="F288">
        <v>79.5</v>
      </c>
      <c r="G288">
        <v>82.5</v>
      </c>
      <c r="H288">
        <v>78.5</v>
      </c>
      <c r="I288">
        <v>81</v>
      </c>
      <c r="J288">
        <v>80</v>
      </c>
      <c r="K288">
        <v>86.5</v>
      </c>
      <c r="L288">
        <v>83</v>
      </c>
      <c r="M288">
        <v>87</v>
      </c>
      <c r="N288">
        <v>84</v>
      </c>
      <c r="O288">
        <v>79.5</v>
      </c>
      <c r="P288">
        <v>80</v>
      </c>
      <c r="Q288">
        <v>78.5</v>
      </c>
      <c r="R288">
        <v>79.5</v>
      </c>
      <c r="S288">
        <v>78.5</v>
      </c>
      <c r="T288" s="232">
        <f t="shared" si="4"/>
        <v>81.2</v>
      </c>
    </row>
    <row r="289" spans="1:20" ht="15.95" customHeight="1" thickTop="1" thickBot="1">
      <c r="A289" s="47">
        <v>23</v>
      </c>
      <c r="B289" s="62">
        <v>7</v>
      </c>
      <c r="C289" s="59">
        <f>PresensiIPS!B13</f>
        <v>12230</v>
      </c>
      <c r="D289" s="60" t="str">
        <f>PresensiIPS!G13</f>
        <v>FAJRUL FALAH</v>
      </c>
      <c r="E289">
        <v>84</v>
      </c>
      <c r="F289">
        <v>82.5</v>
      </c>
      <c r="G289">
        <v>81</v>
      </c>
      <c r="H289">
        <v>81</v>
      </c>
      <c r="I289">
        <v>84</v>
      </c>
      <c r="J289">
        <v>86</v>
      </c>
      <c r="K289">
        <v>81.5</v>
      </c>
      <c r="L289">
        <v>83.5</v>
      </c>
      <c r="M289">
        <v>82</v>
      </c>
      <c r="N289">
        <v>86</v>
      </c>
      <c r="O289">
        <v>84.5</v>
      </c>
      <c r="P289">
        <v>78</v>
      </c>
      <c r="Q289">
        <v>83</v>
      </c>
      <c r="R289">
        <v>78.5</v>
      </c>
      <c r="S289">
        <v>88</v>
      </c>
      <c r="T289" s="232">
        <f t="shared" si="4"/>
        <v>82.9</v>
      </c>
    </row>
    <row r="290" spans="1:20" ht="15.95" customHeight="1" thickTop="1" thickBot="1">
      <c r="A290" s="61">
        <v>24</v>
      </c>
      <c r="B290" s="62">
        <v>8</v>
      </c>
      <c r="C290" s="59">
        <f>PresensiIPS!B14</f>
        <v>12233</v>
      </c>
      <c r="D290" s="60" t="str">
        <f>PresensiIPS!G14</f>
        <v>FANIA WULANDARI</v>
      </c>
      <c r="E290">
        <v>80</v>
      </c>
      <c r="F290">
        <v>80.5</v>
      </c>
      <c r="G290">
        <v>83</v>
      </c>
      <c r="H290">
        <v>77</v>
      </c>
      <c r="I290">
        <v>79</v>
      </c>
      <c r="J290">
        <v>80.5</v>
      </c>
      <c r="K290">
        <v>80</v>
      </c>
      <c r="L290">
        <v>82</v>
      </c>
      <c r="M290">
        <v>81</v>
      </c>
      <c r="N290">
        <v>82.5</v>
      </c>
      <c r="O290">
        <v>78.5</v>
      </c>
      <c r="P290">
        <v>80</v>
      </c>
      <c r="Q290">
        <v>82</v>
      </c>
      <c r="R290">
        <v>80.5</v>
      </c>
      <c r="S290">
        <v>80</v>
      </c>
      <c r="T290" s="232">
        <f t="shared" si="4"/>
        <v>80.433333333333337</v>
      </c>
    </row>
    <row r="291" spans="1:20" ht="15.95" customHeight="1" thickTop="1" thickBot="1">
      <c r="A291" s="47">
        <v>25</v>
      </c>
      <c r="B291" s="62">
        <v>9</v>
      </c>
      <c r="C291" s="59">
        <f>PresensiIPS!B15</f>
        <v>12251</v>
      </c>
      <c r="D291" s="60" t="str">
        <f>PresensiIPS!G15</f>
        <v>FITRIA PUTRI UTAMI</v>
      </c>
      <c r="E291">
        <v>79.5</v>
      </c>
      <c r="F291">
        <v>79</v>
      </c>
      <c r="G291">
        <v>84.5</v>
      </c>
      <c r="H291">
        <v>82</v>
      </c>
      <c r="I291">
        <v>80.5</v>
      </c>
      <c r="J291">
        <v>81.5</v>
      </c>
      <c r="K291">
        <v>86.5</v>
      </c>
      <c r="L291">
        <v>82.5</v>
      </c>
      <c r="M291">
        <v>84</v>
      </c>
      <c r="N291">
        <v>85</v>
      </c>
      <c r="O291">
        <v>78</v>
      </c>
      <c r="P291">
        <v>80</v>
      </c>
      <c r="Q291">
        <v>83</v>
      </c>
      <c r="R291">
        <v>80.5</v>
      </c>
      <c r="S291">
        <v>82.5</v>
      </c>
      <c r="T291" s="232">
        <f t="shared" si="4"/>
        <v>81.933333333333337</v>
      </c>
    </row>
    <row r="292" spans="1:20" ht="15.95" customHeight="1" thickTop="1" thickBot="1">
      <c r="A292" s="61">
        <v>26</v>
      </c>
      <c r="B292" s="62">
        <v>10</v>
      </c>
      <c r="C292" s="59">
        <f>PresensiIPS!B16</f>
        <v>12258</v>
      </c>
      <c r="D292" s="60" t="str">
        <f>PresensiIPS!G16</f>
        <v>GUSTI HAITSAM PERKASA</v>
      </c>
      <c r="E292">
        <v>77</v>
      </c>
      <c r="F292">
        <v>76</v>
      </c>
      <c r="G292">
        <v>81</v>
      </c>
      <c r="H292">
        <v>75</v>
      </c>
      <c r="I292">
        <v>79.5</v>
      </c>
      <c r="J292">
        <v>77</v>
      </c>
      <c r="K292">
        <v>80</v>
      </c>
      <c r="L292">
        <v>83</v>
      </c>
      <c r="M292">
        <v>80</v>
      </c>
      <c r="N292">
        <v>76</v>
      </c>
      <c r="O292">
        <v>73.5</v>
      </c>
      <c r="P292">
        <v>70</v>
      </c>
      <c r="Q292">
        <v>79</v>
      </c>
      <c r="R292">
        <v>77.5</v>
      </c>
      <c r="S292">
        <v>77.5</v>
      </c>
      <c r="T292" s="232">
        <f t="shared" si="4"/>
        <v>77.466666666666669</v>
      </c>
    </row>
    <row r="293" spans="1:20" ht="15.95" customHeight="1" thickTop="1" thickBot="1">
      <c r="A293" s="47">
        <v>27</v>
      </c>
      <c r="B293" s="62">
        <v>11</v>
      </c>
      <c r="C293" s="59">
        <f>PresensiIPS!B17</f>
        <v>12273</v>
      </c>
      <c r="D293" s="60" t="str">
        <f>PresensiIPS!G17</f>
        <v>HORISUN ARIEF</v>
      </c>
      <c r="E293">
        <v>78</v>
      </c>
      <c r="F293">
        <v>77</v>
      </c>
      <c r="G293">
        <v>76.5</v>
      </c>
      <c r="H293">
        <v>74</v>
      </c>
      <c r="I293">
        <v>73</v>
      </c>
      <c r="J293">
        <v>76.5</v>
      </c>
      <c r="K293">
        <v>79</v>
      </c>
      <c r="L293">
        <v>85</v>
      </c>
      <c r="M293">
        <v>79</v>
      </c>
      <c r="N293">
        <v>76</v>
      </c>
      <c r="O293">
        <v>74.5</v>
      </c>
      <c r="P293">
        <v>70</v>
      </c>
      <c r="Q293">
        <v>75</v>
      </c>
      <c r="R293">
        <v>78.5</v>
      </c>
      <c r="S293">
        <v>77.5</v>
      </c>
      <c r="T293" s="232">
        <f t="shared" si="4"/>
        <v>76.63333333333334</v>
      </c>
    </row>
    <row r="294" spans="1:20" ht="15.95" customHeight="1" thickTop="1" thickBot="1">
      <c r="A294" s="61">
        <v>28</v>
      </c>
      <c r="B294" s="62">
        <v>12</v>
      </c>
      <c r="C294" s="59">
        <f>PresensiIPS!B18</f>
        <v>12279</v>
      </c>
      <c r="D294" s="60" t="str">
        <f>PresensiIPS!G18</f>
        <v>IMROATUL MUNAWAROH</v>
      </c>
      <c r="E294">
        <v>79</v>
      </c>
      <c r="F294">
        <v>77</v>
      </c>
      <c r="G294">
        <v>82.5</v>
      </c>
      <c r="H294">
        <v>77.5</v>
      </c>
      <c r="I294">
        <v>76.5</v>
      </c>
      <c r="J294">
        <v>80</v>
      </c>
      <c r="K294">
        <v>85</v>
      </c>
      <c r="L294">
        <v>83</v>
      </c>
      <c r="M294">
        <v>82.5</v>
      </c>
      <c r="N294">
        <v>85</v>
      </c>
      <c r="O294">
        <v>81.5</v>
      </c>
      <c r="P294">
        <v>80</v>
      </c>
      <c r="Q294">
        <v>84</v>
      </c>
      <c r="R294">
        <v>80</v>
      </c>
      <c r="S294">
        <v>80</v>
      </c>
      <c r="T294" s="232">
        <f t="shared" si="4"/>
        <v>80.900000000000006</v>
      </c>
    </row>
    <row r="295" spans="1:20" ht="15.95" customHeight="1" thickTop="1" thickBot="1">
      <c r="A295" s="47">
        <v>29</v>
      </c>
      <c r="B295" s="62">
        <v>13</v>
      </c>
      <c r="C295" s="59">
        <f>PresensiIPS!B19</f>
        <v>12286</v>
      </c>
      <c r="D295" s="60" t="str">
        <f>PresensiIPS!G19</f>
        <v>Iqbal Syarifullah</v>
      </c>
      <c r="E295">
        <v>77.5</v>
      </c>
      <c r="F295">
        <v>74.5</v>
      </c>
      <c r="G295">
        <v>77</v>
      </c>
      <c r="H295">
        <v>70</v>
      </c>
      <c r="I295">
        <v>75</v>
      </c>
      <c r="J295">
        <v>79</v>
      </c>
      <c r="K295">
        <v>86.5</v>
      </c>
      <c r="L295">
        <v>85.5</v>
      </c>
      <c r="M295">
        <v>82</v>
      </c>
      <c r="N295">
        <v>78</v>
      </c>
      <c r="O295">
        <v>75</v>
      </c>
      <c r="P295">
        <v>70</v>
      </c>
      <c r="Q295">
        <v>80</v>
      </c>
      <c r="R295">
        <v>77.5</v>
      </c>
      <c r="S295">
        <v>78</v>
      </c>
      <c r="T295" s="232">
        <f t="shared" si="4"/>
        <v>77.7</v>
      </c>
    </row>
    <row r="296" spans="1:20" ht="15.95" customHeight="1" thickTop="1" thickBot="1">
      <c r="A296" s="61">
        <v>30</v>
      </c>
      <c r="B296" s="62">
        <v>14</v>
      </c>
      <c r="C296" s="59">
        <f>PresensiIPS!B20</f>
        <v>12304</v>
      </c>
      <c r="D296" s="60" t="str">
        <f>PresensiIPS!G20</f>
        <v>KHOIRON NAHDIYIN</v>
      </c>
      <c r="E296">
        <v>77.5</v>
      </c>
      <c r="F296">
        <v>74.5</v>
      </c>
      <c r="G296">
        <v>76.5</v>
      </c>
      <c r="H296">
        <v>72.5</v>
      </c>
      <c r="I296">
        <v>78</v>
      </c>
      <c r="J296">
        <v>77.5</v>
      </c>
      <c r="K296">
        <v>83</v>
      </c>
      <c r="L296">
        <v>84.5</v>
      </c>
      <c r="M296">
        <v>81</v>
      </c>
      <c r="N296">
        <v>76</v>
      </c>
      <c r="O296">
        <v>76</v>
      </c>
      <c r="P296">
        <v>75</v>
      </c>
      <c r="Q296">
        <v>76</v>
      </c>
      <c r="R296">
        <v>78</v>
      </c>
      <c r="S296">
        <v>78.5</v>
      </c>
      <c r="T296" s="232">
        <f t="shared" si="4"/>
        <v>77.63333333333334</v>
      </c>
    </row>
    <row r="297" spans="1:20" ht="15.95" customHeight="1" thickTop="1" thickBot="1">
      <c r="A297" s="47">
        <v>31</v>
      </c>
      <c r="B297" s="62">
        <v>15</v>
      </c>
      <c r="C297" s="59">
        <f>PresensiIPS!B21</f>
        <v>12326</v>
      </c>
      <c r="D297" s="60" t="str">
        <f>PresensiIPS!G21</f>
        <v>MAHARDHIKA AGUNG WICAKSONO</v>
      </c>
      <c r="E297">
        <v>82.5</v>
      </c>
      <c r="F297">
        <v>86.5</v>
      </c>
      <c r="G297">
        <v>85</v>
      </c>
      <c r="H297">
        <v>83</v>
      </c>
      <c r="I297">
        <v>88.5</v>
      </c>
      <c r="J297">
        <v>82.5</v>
      </c>
      <c r="K297">
        <v>86.5</v>
      </c>
      <c r="L297">
        <v>84</v>
      </c>
      <c r="M297">
        <v>87.5</v>
      </c>
      <c r="N297">
        <v>88.5</v>
      </c>
      <c r="O297">
        <v>84.5</v>
      </c>
      <c r="P297">
        <v>82</v>
      </c>
      <c r="Q297">
        <v>85.5</v>
      </c>
      <c r="R297">
        <v>83</v>
      </c>
      <c r="S297">
        <v>85</v>
      </c>
      <c r="T297" s="232">
        <f t="shared" si="4"/>
        <v>84.966666666666669</v>
      </c>
    </row>
    <row r="298" spans="1:20" ht="15.95" customHeight="1" thickTop="1" thickBot="1">
      <c r="A298" s="61">
        <v>32</v>
      </c>
      <c r="B298" s="62">
        <v>16</v>
      </c>
      <c r="C298" s="59">
        <f>PresensiIPS!B22</f>
        <v>12336</v>
      </c>
      <c r="D298" s="60" t="str">
        <f>PresensiIPS!G22</f>
        <v>MAULINA ROBIATUN NISA</v>
      </c>
      <c r="E298">
        <v>77</v>
      </c>
      <c r="F298">
        <v>78.5</v>
      </c>
      <c r="G298">
        <v>84</v>
      </c>
      <c r="H298">
        <v>82</v>
      </c>
      <c r="I298">
        <v>83.5</v>
      </c>
      <c r="J298">
        <v>79.5</v>
      </c>
      <c r="K298">
        <v>88</v>
      </c>
      <c r="L298">
        <v>82.5</v>
      </c>
      <c r="M298">
        <v>81</v>
      </c>
      <c r="N298">
        <v>78</v>
      </c>
      <c r="O298">
        <v>79.5</v>
      </c>
      <c r="P298">
        <v>80</v>
      </c>
      <c r="Q298">
        <v>77</v>
      </c>
      <c r="R298">
        <v>80</v>
      </c>
      <c r="S298">
        <v>82.5</v>
      </c>
      <c r="T298" s="232">
        <f t="shared" si="4"/>
        <v>80.86666666666666</v>
      </c>
    </row>
    <row r="299" spans="1:20" ht="15.95" customHeight="1" thickTop="1" thickBot="1">
      <c r="A299" s="47">
        <v>33</v>
      </c>
      <c r="B299" s="62">
        <v>17</v>
      </c>
      <c r="C299" s="59">
        <f>PresensiIPS!B23</f>
        <v>12342</v>
      </c>
      <c r="D299" s="60" t="str">
        <f>PresensiIPS!G23</f>
        <v>MELIANA PUSPITA SARI</v>
      </c>
      <c r="E299">
        <v>81</v>
      </c>
      <c r="F299">
        <v>81</v>
      </c>
      <c r="G299">
        <v>83</v>
      </c>
      <c r="H299">
        <v>80</v>
      </c>
      <c r="I299">
        <v>83.5</v>
      </c>
      <c r="J299">
        <v>81.5</v>
      </c>
      <c r="K299">
        <v>89</v>
      </c>
      <c r="L299">
        <v>83</v>
      </c>
      <c r="M299">
        <v>86.5</v>
      </c>
      <c r="N299">
        <v>86</v>
      </c>
      <c r="O299">
        <v>79.5</v>
      </c>
      <c r="P299">
        <v>80</v>
      </c>
      <c r="Q299">
        <v>79</v>
      </c>
      <c r="R299">
        <v>80</v>
      </c>
      <c r="S299">
        <v>79</v>
      </c>
      <c r="T299" s="232">
        <f t="shared" si="4"/>
        <v>82.13333333333334</v>
      </c>
    </row>
    <row r="300" spans="1:20" ht="15.95" customHeight="1" thickTop="1" thickBot="1">
      <c r="A300" s="61">
        <v>34</v>
      </c>
      <c r="B300" s="62">
        <v>18</v>
      </c>
      <c r="C300" s="59">
        <f>PresensiIPS!B24</f>
        <v>12351</v>
      </c>
      <c r="D300" s="60" t="str">
        <f>PresensiIPS!G24</f>
        <v>MOH. ARJUN DANI LUCKYANSYAH</v>
      </c>
      <c r="E300">
        <v>80</v>
      </c>
      <c r="F300">
        <v>81</v>
      </c>
      <c r="G300">
        <v>83.5</v>
      </c>
      <c r="H300">
        <v>80</v>
      </c>
      <c r="I300">
        <v>83.5</v>
      </c>
      <c r="J300">
        <v>82</v>
      </c>
      <c r="K300">
        <v>88</v>
      </c>
      <c r="L300">
        <v>83</v>
      </c>
      <c r="M300">
        <v>82</v>
      </c>
      <c r="N300">
        <v>80</v>
      </c>
      <c r="O300">
        <v>82</v>
      </c>
      <c r="P300">
        <v>80</v>
      </c>
      <c r="Q300">
        <v>82</v>
      </c>
      <c r="R300">
        <v>80</v>
      </c>
      <c r="S300">
        <v>87</v>
      </c>
      <c r="T300" s="232">
        <f t="shared" si="4"/>
        <v>82.266666666666666</v>
      </c>
    </row>
    <row r="301" spans="1:20" ht="15.95" customHeight="1" thickTop="1" thickBot="1">
      <c r="A301" s="47">
        <v>35</v>
      </c>
      <c r="B301" s="62">
        <v>19</v>
      </c>
      <c r="C301" s="59">
        <f>PresensiIPS!B25</f>
        <v>12360</v>
      </c>
      <c r="D301" s="60" t="str">
        <f>PresensiIPS!G25</f>
        <v>MOH. RIZQIYANTO KURNIAWAN</v>
      </c>
      <c r="E301">
        <v>77.5</v>
      </c>
      <c r="F301">
        <v>77.5</v>
      </c>
      <c r="G301">
        <v>82.5</v>
      </c>
      <c r="H301">
        <v>80</v>
      </c>
      <c r="I301">
        <v>78</v>
      </c>
      <c r="J301">
        <v>80</v>
      </c>
      <c r="K301">
        <v>88</v>
      </c>
      <c r="L301">
        <v>83</v>
      </c>
      <c r="M301">
        <v>79.5</v>
      </c>
      <c r="N301">
        <v>76</v>
      </c>
      <c r="O301">
        <v>75.5</v>
      </c>
      <c r="P301">
        <v>78</v>
      </c>
      <c r="Q301">
        <v>77.5</v>
      </c>
      <c r="R301">
        <v>79</v>
      </c>
      <c r="S301">
        <v>81.5</v>
      </c>
      <c r="T301" s="232">
        <f t="shared" si="4"/>
        <v>79.566666666666663</v>
      </c>
    </row>
    <row r="302" spans="1:20" ht="15.95" customHeight="1" thickTop="1" thickBot="1">
      <c r="A302" s="61">
        <v>36</v>
      </c>
      <c r="B302" s="62">
        <v>20</v>
      </c>
      <c r="C302" s="59">
        <f>PresensiIPS!B26</f>
        <v>12365</v>
      </c>
      <c r="D302" s="60" t="str">
        <f>PresensiIPS!G26</f>
        <v>MOHAMMAD ARIFIN ILHAM</v>
      </c>
      <c r="E302">
        <v>80.5</v>
      </c>
      <c r="F302">
        <v>86.5</v>
      </c>
      <c r="G302">
        <v>80.5</v>
      </c>
      <c r="H302">
        <v>77</v>
      </c>
      <c r="I302">
        <v>81.5</v>
      </c>
      <c r="J302">
        <v>79</v>
      </c>
      <c r="K302">
        <v>80</v>
      </c>
      <c r="L302">
        <v>82.5</v>
      </c>
      <c r="M302">
        <v>82.5</v>
      </c>
      <c r="N302">
        <v>77.5</v>
      </c>
      <c r="O302">
        <v>77.5</v>
      </c>
      <c r="P302">
        <v>78</v>
      </c>
      <c r="Q302">
        <v>81.5</v>
      </c>
      <c r="R302">
        <v>79</v>
      </c>
      <c r="S302">
        <v>82.5</v>
      </c>
      <c r="T302" s="232">
        <f t="shared" si="4"/>
        <v>80.400000000000006</v>
      </c>
    </row>
    <row r="303" spans="1:20" ht="15.95" customHeight="1" thickTop="1" thickBot="1">
      <c r="A303" s="47">
        <v>37</v>
      </c>
      <c r="B303" s="62">
        <v>21</v>
      </c>
      <c r="C303" s="59">
        <f>PresensiIPS!B27</f>
        <v>12381</v>
      </c>
      <c r="D303" s="60" t="str">
        <f>PresensiIPS!G27</f>
        <v>MUHAMMAD REDIAN YULI PRASETYA</v>
      </c>
      <c r="E303">
        <v>77</v>
      </c>
      <c r="F303">
        <v>75</v>
      </c>
      <c r="G303">
        <v>72</v>
      </c>
      <c r="H303">
        <v>73</v>
      </c>
      <c r="I303">
        <v>75</v>
      </c>
      <c r="J303">
        <v>76.5</v>
      </c>
      <c r="K303">
        <v>76.5</v>
      </c>
      <c r="L303">
        <v>84.5</v>
      </c>
      <c r="M303">
        <v>82</v>
      </c>
      <c r="N303">
        <v>77.5</v>
      </c>
      <c r="O303">
        <v>76</v>
      </c>
      <c r="P303">
        <v>70</v>
      </c>
      <c r="Q303">
        <v>76</v>
      </c>
      <c r="R303">
        <v>77.5</v>
      </c>
      <c r="S303">
        <v>75.5</v>
      </c>
      <c r="T303" s="232">
        <f t="shared" si="4"/>
        <v>76.266666666666666</v>
      </c>
    </row>
    <row r="304" spans="1:20" ht="15.95" customHeight="1" thickTop="1" thickBot="1">
      <c r="A304" s="61">
        <v>38</v>
      </c>
      <c r="B304" s="62">
        <v>22</v>
      </c>
      <c r="C304" s="59">
        <f>PresensiIPS!B28</f>
        <v>12387</v>
      </c>
      <c r="D304" s="60" t="str">
        <f>PresensiIPS!G28</f>
        <v>NABILA PUTRI KAHANAYA</v>
      </c>
      <c r="E304">
        <v>77</v>
      </c>
      <c r="F304">
        <v>80</v>
      </c>
      <c r="G304">
        <v>84</v>
      </c>
      <c r="H304">
        <v>77</v>
      </c>
      <c r="I304">
        <v>81.5</v>
      </c>
      <c r="J304">
        <v>79.5</v>
      </c>
      <c r="K304">
        <v>83</v>
      </c>
      <c r="L304">
        <v>83</v>
      </c>
      <c r="M304">
        <v>82</v>
      </c>
      <c r="N304">
        <v>78</v>
      </c>
      <c r="O304">
        <v>77</v>
      </c>
      <c r="P304">
        <v>80</v>
      </c>
      <c r="Q304">
        <v>80.5</v>
      </c>
      <c r="R304">
        <v>80</v>
      </c>
      <c r="S304">
        <v>79.5</v>
      </c>
      <c r="T304" s="232">
        <f t="shared" si="4"/>
        <v>80.13333333333334</v>
      </c>
    </row>
    <row r="305" spans="1:20" ht="15.95" customHeight="1" thickTop="1" thickBot="1">
      <c r="A305" s="47">
        <v>39</v>
      </c>
      <c r="B305" s="62">
        <v>23</v>
      </c>
      <c r="C305" s="59">
        <f>PresensiIPS!B29</f>
        <v>12409</v>
      </c>
      <c r="D305" s="60" t="str">
        <f>PresensiIPS!G29</f>
        <v>NUR FATMAWATI</v>
      </c>
      <c r="E305">
        <v>77.5</v>
      </c>
      <c r="F305">
        <v>77</v>
      </c>
      <c r="G305">
        <v>75.5</v>
      </c>
      <c r="H305">
        <v>70</v>
      </c>
      <c r="I305">
        <v>77</v>
      </c>
      <c r="J305">
        <v>78.5</v>
      </c>
      <c r="K305">
        <v>81.5</v>
      </c>
      <c r="L305">
        <v>82.5</v>
      </c>
      <c r="M305">
        <v>80.5</v>
      </c>
      <c r="N305">
        <v>78</v>
      </c>
      <c r="O305">
        <v>76</v>
      </c>
      <c r="P305">
        <v>78</v>
      </c>
      <c r="Q305">
        <v>78.5</v>
      </c>
      <c r="R305">
        <v>80</v>
      </c>
      <c r="S305">
        <v>79.5</v>
      </c>
      <c r="T305" s="232">
        <f t="shared" si="4"/>
        <v>78</v>
      </c>
    </row>
    <row r="306" spans="1:20" ht="15.95" customHeight="1" thickTop="1" thickBot="1">
      <c r="A306" s="61">
        <v>40</v>
      </c>
      <c r="B306" s="62">
        <v>24</v>
      </c>
      <c r="C306" s="59">
        <f>PresensiIPS!B30</f>
        <v>12428</v>
      </c>
      <c r="D306" s="60" t="str">
        <f>PresensiIPS!G30</f>
        <v>PUTRA TARUNA RAHARJA</v>
      </c>
      <c r="E306">
        <v>78</v>
      </c>
      <c r="F306">
        <v>80.5</v>
      </c>
      <c r="G306">
        <v>82.5</v>
      </c>
      <c r="H306">
        <v>78</v>
      </c>
      <c r="I306">
        <v>85.5</v>
      </c>
      <c r="J306">
        <v>82.5</v>
      </c>
      <c r="K306">
        <v>88</v>
      </c>
      <c r="L306">
        <v>84</v>
      </c>
      <c r="M306">
        <v>83.5</v>
      </c>
      <c r="N306">
        <v>80</v>
      </c>
      <c r="O306">
        <v>78</v>
      </c>
      <c r="P306">
        <v>80</v>
      </c>
      <c r="Q306">
        <v>83.5</v>
      </c>
      <c r="R306">
        <v>79.5</v>
      </c>
      <c r="S306">
        <v>83</v>
      </c>
      <c r="T306" s="232">
        <f t="shared" si="4"/>
        <v>81.766666666666666</v>
      </c>
    </row>
    <row r="307" spans="1:20" ht="15.95" customHeight="1" thickTop="1" thickBot="1">
      <c r="A307" s="47">
        <v>41</v>
      </c>
      <c r="B307" s="62">
        <v>25</v>
      </c>
      <c r="C307" s="59">
        <f>PresensiIPS!B31</f>
        <v>12431</v>
      </c>
      <c r="D307" s="60" t="str">
        <f>PresensiIPS!G31</f>
        <v>PUTRI MAHARANI</v>
      </c>
      <c r="E307">
        <v>80</v>
      </c>
      <c r="F307">
        <v>80</v>
      </c>
      <c r="G307">
        <v>80.5</v>
      </c>
      <c r="H307">
        <v>79</v>
      </c>
      <c r="I307">
        <v>78</v>
      </c>
      <c r="J307">
        <v>79</v>
      </c>
      <c r="K307">
        <v>87</v>
      </c>
      <c r="L307">
        <v>83.5</v>
      </c>
      <c r="M307">
        <v>83</v>
      </c>
      <c r="N307">
        <v>79</v>
      </c>
      <c r="O307">
        <v>81</v>
      </c>
      <c r="P307">
        <v>80</v>
      </c>
      <c r="Q307">
        <v>84.5</v>
      </c>
      <c r="R307">
        <v>81</v>
      </c>
      <c r="S307">
        <v>80.5</v>
      </c>
      <c r="T307" s="232">
        <f t="shared" si="4"/>
        <v>81.066666666666663</v>
      </c>
    </row>
    <row r="308" spans="1:20" ht="15.95" customHeight="1" thickTop="1" thickBot="1">
      <c r="A308" s="61">
        <v>42</v>
      </c>
      <c r="B308" s="62">
        <v>26</v>
      </c>
      <c r="C308" s="59">
        <f>PresensiIPS!B32</f>
        <v>12441</v>
      </c>
      <c r="D308" s="60" t="str">
        <f>PresensiIPS!G32</f>
        <v>R. RISALDY YANUAR RISKY</v>
      </c>
      <c r="E308">
        <v>79.5</v>
      </c>
      <c r="F308">
        <v>76</v>
      </c>
      <c r="G308">
        <v>81.5</v>
      </c>
      <c r="H308">
        <v>76</v>
      </c>
      <c r="I308">
        <v>81</v>
      </c>
      <c r="J308">
        <v>78.5</v>
      </c>
      <c r="K308">
        <v>89</v>
      </c>
      <c r="L308">
        <v>83</v>
      </c>
      <c r="M308">
        <v>83</v>
      </c>
      <c r="N308">
        <v>79</v>
      </c>
      <c r="O308">
        <v>75</v>
      </c>
      <c r="P308">
        <v>78</v>
      </c>
      <c r="Q308">
        <v>77</v>
      </c>
      <c r="R308">
        <v>77</v>
      </c>
      <c r="S308">
        <v>76.5</v>
      </c>
      <c r="T308" s="232">
        <f t="shared" si="4"/>
        <v>79.333333333333329</v>
      </c>
    </row>
    <row r="309" spans="1:20" ht="15.95" customHeight="1" thickTop="1" thickBot="1">
      <c r="A309" s="47">
        <v>43</v>
      </c>
      <c r="B309" s="62">
        <v>27</v>
      </c>
      <c r="C309" s="59">
        <f>PresensiIPS!B33</f>
        <v>12444</v>
      </c>
      <c r="D309" s="60" t="str">
        <f>PresensiIPS!G33</f>
        <v>RADIKA NOVIA RAMADHANI</v>
      </c>
      <c r="E309">
        <v>78</v>
      </c>
      <c r="F309">
        <v>79</v>
      </c>
      <c r="G309">
        <v>80.5</v>
      </c>
      <c r="H309">
        <v>70</v>
      </c>
      <c r="I309">
        <v>73.5</v>
      </c>
      <c r="J309">
        <v>78.5</v>
      </c>
      <c r="K309">
        <v>86.5</v>
      </c>
      <c r="L309">
        <v>83</v>
      </c>
      <c r="M309">
        <v>82.5</v>
      </c>
      <c r="N309">
        <v>82</v>
      </c>
      <c r="O309">
        <v>76.5</v>
      </c>
      <c r="P309">
        <v>80</v>
      </c>
      <c r="Q309">
        <v>77.5</v>
      </c>
      <c r="R309">
        <v>79.5</v>
      </c>
      <c r="S309">
        <v>76.5</v>
      </c>
      <c r="T309" s="232">
        <f t="shared" si="4"/>
        <v>78.900000000000006</v>
      </c>
    </row>
    <row r="310" spans="1:20" ht="15.95" customHeight="1" thickTop="1" thickBot="1">
      <c r="A310" s="61">
        <v>44</v>
      </c>
      <c r="B310" s="62">
        <v>28</v>
      </c>
      <c r="C310" s="59">
        <f>PresensiIPS!B34</f>
        <v>12471</v>
      </c>
      <c r="D310" s="60" t="str">
        <f>PresensiIPS!G34</f>
        <v>RISKI RAHMAWATI</v>
      </c>
      <c r="E310">
        <v>81</v>
      </c>
      <c r="F310">
        <v>80</v>
      </c>
      <c r="G310">
        <v>83</v>
      </c>
      <c r="H310">
        <v>83</v>
      </c>
      <c r="I310">
        <v>81</v>
      </c>
      <c r="J310">
        <v>80</v>
      </c>
      <c r="K310">
        <v>85.5</v>
      </c>
      <c r="L310">
        <v>83</v>
      </c>
      <c r="M310">
        <v>84</v>
      </c>
      <c r="N310">
        <v>85.5</v>
      </c>
      <c r="O310">
        <v>81</v>
      </c>
      <c r="P310">
        <v>80</v>
      </c>
      <c r="Q310">
        <v>83</v>
      </c>
      <c r="R310">
        <v>77.5</v>
      </c>
      <c r="S310">
        <v>81</v>
      </c>
      <c r="T310" s="232">
        <f t="shared" si="4"/>
        <v>81.900000000000006</v>
      </c>
    </row>
    <row r="311" spans="1:20" ht="15.95" customHeight="1" thickTop="1" thickBot="1">
      <c r="A311" s="47">
        <v>45</v>
      </c>
      <c r="B311" s="62">
        <v>29</v>
      </c>
      <c r="C311" s="59">
        <f>PresensiIPS!B35</f>
        <v>12487</v>
      </c>
      <c r="D311" s="60" t="str">
        <f>PresensiIPS!G35</f>
        <v>SEPTIAN WAHYU HIDAYAT</v>
      </c>
      <c r="E311">
        <v>78</v>
      </c>
      <c r="F311">
        <v>81</v>
      </c>
      <c r="G311">
        <v>78</v>
      </c>
      <c r="H311">
        <v>77.5</v>
      </c>
      <c r="I311">
        <v>76</v>
      </c>
      <c r="J311">
        <v>79</v>
      </c>
      <c r="K311">
        <v>89</v>
      </c>
      <c r="L311">
        <v>83.5</v>
      </c>
      <c r="M311">
        <v>84.5</v>
      </c>
      <c r="N311">
        <v>77</v>
      </c>
      <c r="O311">
        <v>77</v>
      </c>
      <c r="P311">
        <v>80</v>
      </c>
      <c r="Q311">
        <v>78</v>
      </c>
      <c r="R311">
        <v>77.5</v>
      </c>
      <c r="S311">
        <v>80</v>
      </c>
      <c r="T311" s="232">
        <f t="shared" si="4"/>
        <v>79.733333333333334</v>
      </c>
    </row>
    <row r="312" spans="1:20" s="64" customFormat="1" ht="15.95" customHeight="1" thickTop="1" thickBot="1">
      <c r="A312" s="61">
        <v>46</v>
      </c>
      <c r="B312" s="62">
        <v>30</v>
      </c>
      <c r="C312" s="59">
        <f>PresensiIPS!B36</f>
        <v>12489</v>
      </c>
      <c r="D312" s="60" t="str">
        <f>PresensiIPS!G36</f>
        <v>Serly Nisa Arini</v>
      </c>
      <c r="E312">
        <v>80</v>
      </c>
      <c r="F312">
        <v>81.5</v>
      </c>
      <c r="G312">
        <v>82.5</v>
      </c>
      <c r="H312">
        <v>80</v>
      </c>
      <c r="I312">
        <v>79</v>
      </c>
      <c r="J312">
        <v>80.5</v>
      </c>
      <c r="K312">
        <v>84.5</v>
      </c>
      <c r="L312">
        <v>83</v>
      </c>
      <c r="M312">
        <v>84</v>
      </c>
      <c r="N312">
        <v>77</v>
      </c>
      <c r="O312">
        <v>77</v>
      </c>
      <c r="P312">
        <v>80</v>
      </c>
      <c r="Q312">
        <v>80.5</v>
      </c>
      <c r="R312">
        <v>80</v>
      </c>
      <c r="S312">
        <v>81.5</v>
      </c>
      <c r="T312" s="232">
        <f t="shared" si="4"/>
        <v>80.733333333333334</v>
      </c>
    </row>
    <row r="313" spans="1:20" s="64" customFormat="1" ht="15.95" customHeight="1" thickTop="1" thickBot="1">
      <c r="A313" s="47">
        <v>47</v>
      </c>
      <c r="B313" s="62">
        <v>31</v>
      </c>
      <c r="C313" s="59">
        <f>PresensiIPS!B37</f>
        <v>12512</v>
      </c>
      <c r="D313" s="60" t="str">
        <f>PresensiIPS!G37</f>
        <v>TAURODAD CATUR FIRMANSYAH</v>
      </c>
      <c r="E313">
        <v>76.5</v>
      </c>
      <c r="F313">
        <v>73</v>
      </c>
      <c r="G313">
        <v>71</v>
      </c>
      <c r="H313">
        <v>72.5</v>
      </c>
      <c r="I313">
        <v>81</v>
      </c>
      <c r="J313">
        <v>77.5</v>
      </c>
      <c r="K313">
        <v>85</v>
      </c>
      <c r="L313">
        <v>83</v>
      </c>
      <c r="M313">
        <v>80.5</v>
      </c>
      <c r="N313">
        <v>75</v>
      </c>
      <c r="O313">
        <v>76</v>
      </c>
      <c r="P313">
        <v>70</v>
      </c>
      <c r="Q313">
        <v>76</v>
      </c>
      <c r="R313">
        <v>78.5</v>
      </c>
      <c r="S313">
        <v>76</v>
      </c>
      <c r="T313" s="232">
        <f t="shared" si="4"/>
        <v>76.766666666666666</v>
      </c>
    </row>
    <row r="314" spans="1:20" ht="15.95" customHeight="1" thickTop="1" thickBot="1">
      <c r="A314" s="61">
        <v>48</v>
      </c>
      <c r="B314" s="62">
        <v>32</v>
      </c>
      <c r="C314" s="59">
        <f>PresensiIPS!B38</f>
        <v>12520</v>
      </c>
      <c r="D314" s="60" t="str">
        <f>PresensiIPS!G38</f>
        <v>ULFATUL LAILAH</v>
      </c>
      <c r="E314">
        <v>74.5</v>
      </c>
      <c r="F314">
        <v>76.5</v>
      </c>
      <c r="G314">
        <v>73</v>
      </c>
      <c r="H314">
        <v>78</v>
      </c>
      <c r="I314">
        <v>82</v>
      </c>
      <c r="J314">
        <v>78</v>
      </c>
      <c r="K314">
        <v>81.5</v>
      </c>
      <c r="L314">
        <v>83</v>
      </c>
      <c r="M314">
        <v>77.5</v>
      </c>
      <c r="N314">
        <v>77.5</v>
      </c>
      <c r="O314">
        <v>78.5</v>
      </c>
      <c r="P314">
        <v>78</v>
      </c>
      <c r="Q314">
        <v>80</v>
      </c>
      <c r="R314">
        <v>80</v>
      </c>
      <c r="S314">
        <v>74.5</v>
      </c>
      <c r="T314" s="232">
        <f t="shared" si="4"/>
        <v>78.166666666666671</v>
      </c>
    </row>
    <row r="315" spans="1:20" ht="15.95" customHeight="1" thickTop="1" thickBot="1">
      <c r="A315" s="47">
        <v>49</v>
      </c>
      <c r="B315" s="62">
        <v>33</v>
      </c>
      <c r="C315" s="59">
        <f>PresensiIPS!B39</f>
        <v>12530</v>
      </c>
      <c r="D315" s="60" t="str">
        <f>PresensiIPS!G39</f>
        <v>WAHYU NOVAN HIDAYAT</v>
      </c>
      <c r="E315">
        <v>77</v>
      </c>
      <c r="F315">
        <v>78</v>
      </c>
      <c r="G315">
        <v>72</v>
      </c>
      <c r="H315">
        <v>74</v>
      </c>
      <c r="I315">
        <v>79</v>
      </c>
      <c r="J315">
        <v>76</v>
      </c>
      <c r="K315">
        <v>80</v>
      </c>
      <c r="L315">
        <v>83</v>
      </c>
      <c r="M315">
        <v>80.5</v>
      </c>
      <c r="N315">
        <v>77</v>
      </c>
      <c r="O315">
        <v>78</v>
      </c>
      <c r="P315">
        <v>78</v>
      </c>
      <c r="Q315">
        <v>74.5</v>
      </c>
      <c r="R315">
        <v>75.5</v>
      </c>
      <c r="S315">
        <v>78</v>
      </c>
      <c r="T315" s="232">
        <f t="shared" si="4"/>
        <v>77.36666666666666</v>
      </c>
    </row>
    <row r="316" spans="1:20" ht="15.95" customHeight="1" thickTop="1" thickBot="1">
      <c r="A316" s="61">
        <v>50</v>
      </c>
      <c r="B316" s="62">
        <v>34</v>
      </c>
      <c r="C316" s="59">
        <f>PresensiIPS!B40</f>
        <v>12540</v>
      </c>
      <c r="D316" s="60" t="str">
        <f>PresensiIPS!G40</f>
        <v>ZALFA RIZQIYA SHABRIANANDA</v>
      </c>
      <c r="E316">
        <v>81</v>
      </c>
      <c r="F316">
        <v>85</v>
      </c>
      <c r="G316">
        <v>84</v>
      </c>
      <c r="H316">
        <v>81</v>
      </c>
      <c r="I316">
        <v>86</v>
      </c>
      <c r="J316">
        <v>90</v>
      </c>
      <c r="K316">
        <v>89</v>
      </c>
      <c r="L316">
        <v>82.5</v>
      </c>
      <c r="M316">
        <v>85.5</v>
      </c>
      <c r="N316">
        <v>80</v>
      </c>
      <c r="O316">
        <v>81.5</v>
      </c>
      <c r="P316">
        <v>80</v>
      </c>
      <c r="Q316">
        <v>82.5</v>
      </c>
      <c r="R316">
        <v>79.5</v>
      </c>
      <c r="S316">
        <v>90</v>
      </c>
      <c r="T316" s="232">
        <f t="shared" si="4"/>
        <v>83.833333333333329</v>
      </c>
    </row>
    <row r="317" spans="1:20" ht="15.95" customHeight="1" thickTop="1" thickBot="1">
      <c r="A317" s="47">
        <v>51</v>
      </c>
      <c r="B317" s="62">
        <v>35</v>
      </c>
      <c r="C317" s="59">
        <f>PresensiIPS!B41</f>
        <v>12127</v>
      </c>
      <c r="D317" s="60" t="str">
        <f>PresensiIPS!G41</f>
        <v>ACHMAD AL FATHONI</v>
      </c>
      <c r="E317">
        <v>74</v>
      </c>
      <c r="F317">
        <v>77</v>
      </c>
      <c r="G317">
        <v>78.5</v>
      </c>
      <c r="H317">
        <v>78.5</v>
      </c>
      <c r="I317">
        <v>74</v>
      </c>
      <c r="J317">
        <v>79.5</v>
      </c>
      <c r="K317">
        <v>84</v>
      </c>
      <c r="L317">
        <v>81.5</v>
      </c>
      <c r="M317">
        <v>82</v>
      </c>
      <c r="N317">
        <v>76</v>
      </c>
      <c r="O317">
        <v>78</v>
      </c>
      <c r="P317">
        <v>70</v>
      </c>
      <c r="Q317">
        <v>75.5</v>
      </c>
      <c r="R317">
        <v>78.5</v>
      </c>
      <c r="S317">
        <v>79</v>
      </c>
      <c r="T317" s="232">
        <f t="shared" si="4"/>
        <v>77.733333333333334</v>
      </c>
    </row>
    <row r="318" spans="1:20" ht="15.95" customHeight="1" thickTop="1" thickBot="1">
      <c r="A318" s="61">
        <v>52</v>
      </c>
      <c r="B318" s="62">
        <v>36</v>
      </c>
      <c r="C318" s="59">
        <f>PresensiIPS!B42</f>
        <v>12133</v>
      </c>
      <c r="D318" s="60" t="str">
        <f>PresensiIPS!G42</f>
        <v>Adistira Bima Nanda Syahputra</v>
      </c>
      <c r="E318">
        <v>72</v>
      </c>
      <c r="F318">
        <v>78</v>
      </c>
      <c r="G318">
        <v>83</v>
      </c>
      <c r="H318">
        <v>80.5</v>
      </c>
      <c r="I318">
        <v>81</v>
      </c>
      <c r="J318">
        <v>78.5</v>
      </c>
      <c r="K318">
        <v>83</v>
      </c>
      <c r="L318">
        <v>81.5</v>
      </c>
      <c r="M318">
        <v>83</v>
      </c>
      <c r="N318">
        <v>75.5</v>
      </c>
      <c r="O318">
        <v>78.5</v>
      </c>
      <c r="P318">
        <v>75</v>
      </c>
      <c r="Q318">
        <v>79</v>
      </c>
      <c r="R318">
        <v>78</v>
      </c>
      <c r="S318">
        <v>78.5</v>
      </c>
      <c r="T318" s="232">
        <f t="shared" si="4"/>
        <v>79</v>
      </c>
    </row>
    <row r="319" spans="1:20" ht="15.95" customHeight="1" thickTop="1" thickBot="1">
      <c r="A319" s="47">
        <v>53</v>
      </c>
      <c r="B319" s="62">
        <v>37</v>
      </c>
      <c r="C319" s="59">
        <f>PresensiIPS!B43</f>
        <v>12165</v>
      </c>
      <c r="D319" s="60" t="str">
        <f>PresensiIPS!G43</f>
        <v>AMEYLA NADHIRA TSURAYYA</v>
      </c>
      <c r="E319">
        <v>81</v>
      </c>
      <c r="F319">
        <v>80</v>
      </c>
      <c r="G319">
        <v>84</v>
      </c>
      <c r="H319">
        <v>82.5</v>
      </c>
      <c r="I319">
        <v>83</v>
      </c>
      <c r="J319">
        <v>85.5</v>
      </c>
      <c r="K319">
        <v>89</v>
      </c>
      <c r="L319">
        <v>81.5</v>
      </c>
      <c r="M319">
        <v>85.5</v>
      </c>
      <c r="N319">
        <v>85</v>
      </c>
      <c r="O319">
        <v>85.5</v>
      </c>
      <c r="P319">
        <v>80</v>
      </c>
      <c r="Q319">
        <v>85.5</v>
      </c>
      <c r="R319">
        <v>80</v>
      </c>
      <c r="S319">
        <v>85.5</v>
      </c>
      <c r="T319" s="232">
        <f t="shared" si="4"/>
        <v>83.566666666666663</v>
      </c>
    </row>
    <row r="320" spans="1:20" ht="15.95" customHeight="1" thickTop="1" thickBot="1">
      <c r="A320" s="61">
        <v>54</v>
      </c>
      <c r="B320" s="62">
        <v>38</v>
      </c>
      <c r="C320" s="59">
        <f>PresensiIPS!B44</f>
        <v>12178</v>
      </c>
      <c r="D320" s="60" t="str">
        <f>PresensiIPS!G44</f>
        <v>ANNISA MAHARANI</v>
      </c>
      <c r="E320">
        <v>81.5</v>
      </c>
      <c r="F320">
        <v>77.5</v>
      </c>
      <c r="G320">
        <v>86</v>
      </c>
      <c r="H320">
        <v>86.5</v>
      </c>
      <c r="I320">
        <v>82.5</v>
      </c>
      <c r="J320">
        <v>80.5</v>
      </c>
      <c r="K320">
        <v>90</v>
      </c>
      <c r="L320">
        <v>81.5</v>
      </c>
      <c r="M320">
        <v>84.5</v>
      </c>
      <c r="N320">
        <v>85</v>
      </c>
      <c r="O320">
        <v>84</v>
      </c>
      <c r="P320">
        <v>80</v>
      </c>
      <c r="Q320">
        <v>78</v>
      </c>
      <c r="R320">
        <v>80</v>
      </c>
      <c r="S320">
        <v>86</v>
      </c>
      <c r="T320" s="232">
        <f t="shared" si="4"/>
        <v>82.9</v>
      </c>
    </row>
    <row r="321" spans="1:20" ht="15.95" customHeight="1" thickTop="1" thickBot="1">
      <c r="A321" s="47">
        <v>55</v>
      </c>
      <c r="B321" s="62">
        <v>39</v>
      </c>
      <c r="C321" s="59">
        <f>PresensiIPS!B45</f>
        <v>12194</v>
      </c>
      <c r="D321" s="60" t="str">
        <f>PresensiIPS!G45</f>
        <v>BRYAN DEO RAKAPRIARTA</v>
      </c>
      <c r="E321">
        <v>71.5</v>
      </c>
      <c r="F321">
        <v>72.5</v>
      </c>
      <c r="G321">
        <v>76.5</v>
      </c>
      <c r="H321">
        <v>80</v>
      </c>
      <c r="I321">
        <v>73.5</v>
      </c>
      <c r="J321">
        <v>75.5</v>
      </c>
      <c r="K321">
        <v>80</v>
      </c>
      <c r="L321">
        <v>81.5</v>
      </c>
      <c r="M321">
        <v>76.5</v>
      </c>
      <c r="N321">
        <v>74.5</v>
      </c>
      <c r="O321">
        <v>77.5</v>
      </c>
      <c r="P321">
        <v>70</v>
      </c>
      <c r="Q321">
        <v>76</v>
      </c>
      <c r="R321">
        <v>77.5</v>
      </c>
      <c r="S321">
        <v>77.5</v>
      </c>
      <c r="T321" s="232">
        <f t="shared" si="4"/>
        <v>76.033333333333331</v>
      </c>
    </row>
    <row r="322" spans="1:20" ht="15.95" customHeight="1" thickTop="1" thickBot="1">
      <c r="A322" s="61">
        <v>56</v>
      </c>
      <c r="B322" s="62">
        <v>40</v>
      </c>
      <c r="C322" s="59">
        <f>PresensiIPS!B46</f>
        <v>12212</v>
      </c>
      <c r="D322" s="60" t="str">
        <f>PresensiIPS!G46</f>
        <v>DIMAS MAHENDRA PUTRA</v>
      </c>
      <c r="E322">
        <v>75.5</v>
      </c>
      <c r="F322">
        <v>76</v>
      </c>
      <c r="G322">
        <v>81.5</v>
      </c>
      <c r="H322">
        <v>83</v>
      </c>
      <c r="I322">
        <v>82</v>
      </c>
      <c r="J322">
        <v>79.5</v>
      </c>
      <c r="K322">
        <v>84</v>
      </c>
      <c r="L322">
        <v>81.5</v>
      </c>
      <c r="M322">
        <v>82.5</v>
      </c>
      <c r="N322">
        <v>79</v>
      </c>
      <c r="O322">
        <v>77</v>
      </c>
      <c r="P322">
        <v>78</v>
      </c>
      <c r="Q322">
        <v>78</v>
      </c>
      <c r="R322">
        <v>78</v>
      </c>
      <c r="S322">
        <v>78</v>
      </c>
      <c r="T322" s="232">
        <f t="shared" si="4"/>
        <v>79.566666666666663</v>
      </c>
    </row>
    <row r="323" spans="1:20" ht="15.95" customHeight="1" thickTop="1" thickBot="1">
      <c r="A323" s="47">
        <v>57</v>
      </c>
      <c r="B323" s="62">
        <v>41</v>
      </c>
      <c r="C323" s="59">
        <f>PresensiIPS!B47</f>
        <v>12243</v>
      </c>
      <c r="D323" s="60" t="str">
        <f>PresensiIPS!G47</f>
        <v>FERIEL GIBRAN</v>
      </c>
      <c r="E323">
        <v>79</v>
      </c>
      <c r="F323">
        <v>80</v>
      </c>
      <c r="G323">
        <v>87.5</v>
      </c>
      <c r="H323">
        <v>83.5</v>
      </c>
      <c r="I323">
        <v>82.5</v>
      </c>
      <c r="J323">
        <v>80</v>
      </c>
      <c r="K323">
        <v>85</v>
      </c>
      <c r="L323">
        <v>81.5</v>
      </c>
      <c r="M323">
        <v>81.5</v>
      </c>
      <c r="N323">
        <v>80</v>
      </c>
      <c r="O323">
        <v>81</v>
      </c>
      <c r="P323">
        <v>75</v>
      </c>
      <c r="Q323">
        <v>81.5</v>
      </c>
      <c r="R323">
        <v>79.5</v>
      </c>
      <c r="S323">
        <v>81.5</v>
      </c>
      <c r="T323" s="232">
        <f t="shared" si="4"/>
        <v>81.266666666666666</v>
      </c>
    </row>
    <row r="324" spans="1:20" ht="15.95" customHeight="1" thickTop="1" thickBot="1">
      <c r="A324" s="61">
        <v>58</v>
      </c>
      <c r="B324" s="62">
        <v>42</v>
      </c>
      <c r="C324" s="59">
        <f>PresensiIPS!B48</f>
        <v>12246</v>
      </c>
      <c r="D324" s="60" t="str">
        <f>PresensiIPS!G48</f>
        <v>FIFI ANDRIANI</v>
      </c>
      <c r="E324">
        <v>77.5</v>
      </c>
      <c r="F324">
        <v>78.5</v>
      </c>
      <c r="G324">
        <v>83</v>
      </c>
      <c r="H324">
        <v>82.5</v>
      </c>
      <c r="I324">
        <v>79.5</v>
      </c>
      <c r="J324">
        <v>80</v>
      </c>
      <c r="K324">
        <v>83</v>
      </c>
      <c r="L324">
        <v>81.5</v>
      </c>
      <c r="M324">
        <v>81.5</v>
      </c>
      <c r="N324">
        <v>78</v>
      </c>
      <c r="O324">
        <v>75.5</v>
      </c>
      <c r="P324">
        <v>80</v>
      </c>
      <c r="Q324">
        <v>78.5</v>
      </c>
      <c r="R324">
        <v>80</v>
      </c>
      <c r="S324">
        <v>83.5</v>
      </c>
      <c r="T324" s="232">
        <f t="shared" si="4"/>
        <v>80.166666666666671</v>
      </c>
    </row>
    <row r="325" spans="1:20" ht="15.95" customHeight="1" thickTop="1" thickBot="1">
      <c r="A325" s="47">
        <v>59</v>
      </c>
      <c r="B325" s="62">
        <v>43</v>
      </c>
      <c r="C325" s="59">
        <f>PresensiIPS!B49</f>
        <v>11816</v>
      </c>
      <c r="D325" s="60" t="str">
        <f>PresensiIPS!G49</f>
        <v>Fikri Okta Firmasyah Alim</v>
      </c>
      <c r="E325">
        <v>71.5</v>
      </c>
      <c r="F325">
        <v>74</v>
      </c>
      <c r="G325">
        <v>71</v>
      </c>
      <c r="H325">
        <v>83.5</v>
      </c>
      <c r="I325">
        <v>71</v>
      </c>
      <c r="J325">
        <v>76</v>
      </c>
      <c r="K325">
        <v>81.5</v>
      </c>
      <c r="L325">
        <v>81.5</v>
      </c>
      <c r="M325">
        <v>73.5</v>
      </c>
      <c r="N325">
        <v>74.5</v>
      </c>
      <c r="O325">
        <v>75</v>
      </c>
      <c r="P325">
        <v>70</v>
      </c>
      <c r="Q325">
        <v>74.5</v>
      </c>
      <c r="R325">
        <v>69</v>
      </c>
      <c r="S325">
        <v>75</v>
      </c>
      <c r="T325" s="232">
        <f t="shared" si="4"/>
        <v>74.766666666666666</v>
      </c>
    </row>
    <row r="326" spans="1:20" ht="15.95" customHeight="1" thickTop="1" thickBot="1">
      <c r="A326" s="61">
        <v>60</v>
      </c>
      <c r="B326" s="62">
        <v>44</v>
      </c>
      <c r="C326" s="59">
        <f>PresensiIPS!B50</f>
        <v>12271</v>
      </c>
      <c r="D326" s="60" t="str">
        <f>PresensiIPS!G50</f>
        <v>Hijjatul Ikaromah</v>
      </c>
      <c r="E326">
        <v>78.5</v>
      </c>
      <c r="F326">
        <v>79</v>
      </c>
      <c r="G326">
        <v>82</v>
      </c>
      <c r="H326">
        <v>85</v>
      </c>
      <c r="I326">
        <v>77.5</v>
      </c>
      <c r="J326">
        <v>80</v>
      </c>
      <c r="K326">
        <v>86</v>
      </c>
      <c r="L326">
        <v>81.5</v>
      </c>
      <c r="M326">
        <v>81.5</v>
      </c>
      <c r="N326">
        <v>77</v>
      </c>
      <c r="O326">
        <v>81</v>
      </c>
      <c r="P326">
        <v>78</v>
      </c>
      <c r="Q326">
        <v>76</v>
      </c>
      <c r="R326">
        <v>79</v>
      </c>
      <c r="S326">
        <v>79</v>
      </c>
      <c r="T326" s="232">
        <f t="shared" si="4"/>
        <v>80.066666666666663</v>
      </c>
    </row>
    <row r="327" spans="1:20" ht="15.95" customHeight="1" thickTop="1" thickBot="1">
      <c r="A327" s="47">
        <v>61</v>
      </c>
      <c r="B327" s="62">
        <v>45</v>
      </c>
      <c r="C327" s="59">
        <f>PresensiIPS!B51</f>
        <v>12274</v>
      </c>
      <c r="D327" s="60" t="str">
        <f>PresensiIPS!G51</f>
        <v>IBNUL FARID</v>
      </c>
      <c r="E327">
        <v>76.5</v>
      </c>
      <c r="F327">
        <v>75</v>
      </c>
      <c r="G327">
        <v>82.5</v>
      </c>
      <c r="H327">
        <v>84</v>
      </c>
      <c r="I327">
        <v>78.5</v>
      </c>
      <c r="J327">
        <v>78.5</v>
      </c>
      <c r="K327">
        <v>85</v>
      </c>
      <c r="L327">
        <v>81.5</v>
      </c>
      <c r="M327">
        <v>77</v>
      </c>
      <c r="N327">
        <v>76</v>
      </c>
      <c r="O327">
        <v>76.5</v>
      </c>
      <c r="P327">
        <v>72</v>
      </c>
      <c r="Q327">
        <v>75.5</v>
      </c>
      <c r="R327">
        <v>79</v>
      </c>
      <c r="S327">
        <v>79</v>
      </c>
      <c r="T327" s="232">
        <f t="shared" si="4"/>
        <v>78.433333333333337</v>
      </c>
    </row>
    <row r="328" spans="1:20" ht="15.95" customHeight="1" thickTop="1" thickBot="1">
      <c r="A328" s="61">
        <v>62</v>
      </c>
      <c r="B328" s="62">
        <v>46</v>
      </c>
      <c r="C328" s="59">
        <f>PresensiIPS!B52</f>
        <v>12282</v>
      </c>
      <c r="D328" s="60" t="str">
        <f>PresensiIPS!G52</f>
        <v>INDAH GITA DWI CAHYANI EFFENDI</v>
      </c>
      <c r="E328">
        <v>84.5</v>
      </c>
      <c r="F328">
        <v>80</v>
      </c>
      <c r="G328">
        <v>86.5</v>
      </c>
      <c r="H328">
        <v>82.5</v>
      </c>
      <c r="I328">
        <v>86</v>
      </c>
      <c r="J328">
        <v>91</v>
      </c>
      <c r="K328">
        <v>88</v>
      </c>
      <c r="L328">
        <v>81.5</v>
      </c>
      <c r="M328">
        <v>83.5</v>
      </c>
      <c r="N328">
        <v>85</v>
      </c>
      <c r="O328">
        <v>83</v>
      </c>
      <c r="P328">
        <v>80</v>
      </c>
      <c r="Q328">
        <v>80.5</v>
      </c>
      <c r="R328">
        <v>80</v>
      </c>
      <c r="S328">
        <v>90.5</v>
      </c>
      <c r="T328" s="232">
        <f t="shared" si="4"/>
        <v>84.166666666666671</v>
      </c>
    </row>
    <row r="329" spans="1:20" ht="15.95" customHeight="1" thickTop="1" thickBot="1">
      <c r="A329" s="47">
        <v>63</v>
      </c>
      <c r="B329" s="62">
        <v>47</v>
      </c>
      <c r="C329" s="59">
        <f>PresensiIPS!B53</f>
        <v>12305</v>
      </c>
      <c r="D329" s="60" t="str">
        <f>PresensiIPS!G53</f>
        <v>Khoirul Yakin</v>
      </c>
      <c r="E329">
        <v>75</v>
      </c>
      <c r="F329">
        <v>80</v>
      </c>
      <c r="G329">
        <v>85.5</v>
      </c>
      <c r="H329">
        <v>82</v>
      </c>
      <c r="I329">
        <v>76</v>
      </c>
      <c r="J329">
        <v>79</v>
      </c>
      <c r="K329">
        <v>85</v>
      </c>
      <c r="L329">
        <v>81.5</v>
      </c>
      <c r="M329">
        <v>82.5</v>
      </c>
      <c r="N329">
        <v>78</v>
      </c>
      <c r="O329">
        <v>76</v>
      </c>
      <c r="P329">
        <v>75</v>
      </c>
      <c r="Q329">
        <v>77</v>
      </c>
      <c r="R329">
        <v>78</v>
      </c>
      <c r="S329">
        <v>77.5</v>
      </c>
      <c r="T329" s="232">
        <f t="shared" si="4"/>
        <v>79.2</v>
      </c>
    </row>
    <row r="330" spans="1:20" ht="15.95" customHeight="1" thickTop="1" thickBot="1">
      <c r="A330" s="61">
        <v>64</v>
      </c>
      <c r="B330" s="62">
        <v>48</v>
      </c>
      <c r="C330" s="59">
        <f>PresensiIPS!B54</f>
        <v>12311</v>
      </c>
      <c r="D330" s="60" t="str">
        <f>PresensiIPS!G54</f>
        <v>LENY KARMILA</v>
      </c>
      <c r="E330">
        <v>84.5</v>
      </c>
      <c r="F330">
        <v>80</v>
      </c>
      <c r="G330">
        <v>88</v>
      </c>
      <c r="H330">
        <v>82.5</v>
      </c>
      <c r="I330">
        <v>81.5</v>
      </c>
      <c r="J330">
        <v>80.5</v>
      </c>
      <c r="K330">
        <v>85</v>
      </c>
      <c r="L330">
        <v>81.5</v>
      </c>
      <c r="M330">
        <v>82.5</v>
      </c>
      <c r="N330">
        <v>80</v>
      </c>
      <c r="O330">
        <v>80.5</v>
      </c>
      <c r="P330">
        <v>80</v>
      </c>
      <c r="Q330">
        <v>84</v>
      </c>
      <c r="R330">
        <v>81</v>
      </c>
      <c r="S330">
        <v>83.5</v>
      </c>
      <c r="T330" s="232">
        <f t="shared" si="4"/>
        <v>82.333333333333329</v>
      </c>
    </row>
    <row r="331" spans="1:20" ht="15.95" customHeight="1" thickTop="1" thickBot="1">
      <c r="A331" s="47">
        <v>65</v>
      </c>
      <c r="B331" s="62">
        <v>49</v>
      </c>
      <c r="C331" s="59">
        <f>PresensiIPS!B55</f>
        <v>12343</v>
      </c>
      <c r="D331" s="60" t="str">
        <f>PresensiIPS!G55</f>
        <v>Merri Sri Kusmiati</v>
      </c>
      <c r="E331">
        <v>80.5</v>
      </c>
      <c r="F331">
        <v>76.5</v>
      </c>
      <c r="G331">
        <v>81</v>
      </c>
      <c r="H331">
        <v>79.5</v>
      </c>
      <c r="I331">
        <v>75</v>
      </c>
      <c r="J331">
        <v>81.5</v>
      </c>
      <c r="K331">
        <v>85</v>
      </c>
      <c r="L331">
        <v>81.5</v>
      </c>
      <c r="M331">
        <v>82.5</v>
      </c>
      <c r="N331">
        <v>76</v>
      </c>
      <c r="O331">
        <v>79</v>
      </c>
      <c r="P331">
        <v>80</v>
      </c>
      <c r="Q331">
        <v>75.5</v>
      </c>
      <c r="R331">
        <v>79.5</v>
      </c>
      <c r="S331">
        <v>79</v>
      </c>
      <c r="T331" s="232">
        <f t="shared" ref="T331:T394" si="5">AVERAGE(E331:S331)</f>
        <v>79.466666666666669</v>
      </c>
    </row>
    <row r="332" spans="1:20" ht="15.95" customHeight="1" thickTop="1" thickBot="1">
      <c r="A332" s="61">
        <v>66</v>
      </c>
      <c r="B332" s="62">
        <v>50</v>
      </c>
      <c r="C332" s="59">
        <f>PresensiIPS!B56</f>
        <v>12354</v>
      </c>
      <c r="D332" s="60" t="str">
        <f>PresensiIPS!G56</f>
        <v>MOH. MAULUDIN AKBAR</v>
      </c>
      <c r="E332">
        <v>79.5</v>
      </c>
      <c r="F332">
        <v>81</v>
      </c>
      <c r="G332">
        <v>85.5</v>
      </c>
      <c r="H332">
        <v>79.5</v>
      </c>
      <c r="I332">
        <v>82.5</v>
      </c>
      <c r="J332">
        <v>81.5</v>
      </c>
      <c r="K332">
        <v>86.5</v>
      </c>
      <c r="L332">
        <v>81.5</v>
      </c>
      <c r="M332">
        <v>84</v>
      </c>
      <c r="N332">
        <v>84.5</v>
      </c>
      <c r="O332">
        <v>83</v>
      </c>
      <c r="P332">
        <v>75</v>
      </c>
      <c r="Q332">
        <v>80</v>
      </c>
      <c r="R332">
        <v>80</v>
      </c>
      <c r="S332">
        <v>84</v>
      </c>
      <c r="T332" s="232">
        <f t="shared" si="5"/>
        <v>81.86666666666666</v>
      </c>
    </row>
    <row r="333" spans="1:20" ht="15.95" customHeight="1" thickTop="1" thickBot="1">
      <c r="A333" s="47">
        <v>67</v>
      </c>
      <c r="B333" s="62">
        <v>51</v>
      </c>
      <c r="C333" s="59">
        <f>PresensiIPS!B57</f>
        <v>12362</v>
      </c>
      <c r="D333" s="60" t="str">
        <f>PresensiIPS!G57</f>
        <v>Moh. Sulton Bonang</v>
      </c>
      <c r="E333">
        <v>79.5</v>
      </c>
      <c r="F333">
        <v>76</v>
      </c>
      <c r="G333">
        <v>79.5</v>
      </c>
      <c r="H333">
        <v>80.5</v>
      </c>
      <c r="I333">
        <v>84.5</v>
      </c>
      <c r="J333">
        <v>81.5</v>
      </c>
      <c r="K333">
        <v>82</v>
      </c>
      <c r="L333">
        <v>81.5</v>
      </c>
      <c r="M333">
        <v>78.5</v>
      </c>
      <c r="N333">
        <v>76</v>
      </c>
      <c r="O333">
        <v>80</v>
      </c>
      <c r="P333">
        <v>75</v>
      </c>
      <c r="Q333">
        <v>75.5</v>
      </c>
      <c r="R333">
        <v>77.5</v>
      </c>
      <c r="S333">
        <v>79.5</v>
      </c>
      <c r="T333" s="232">
        <f t="shared" si="5"/>
        <v>79.13333333333334</v>
      </c>
    </row>
    <row r="334" spans="1:20" ht="15.95" customHeight="1" thickTop="1" thickBot="1">
      <c r="A334" s="61">
        <v>68</v>
      </c>
      <c r="B334" s="62">
        <v>52</v>
      </c>
      <c r="C334" s="59">
        <f>PresensiIPS!B58</f>
        <v>12366</v>
      </c>
      <c r="D334" s="60" t="str">
        <f>PresensiIPS!G58</f>
        <v>MOHAMMAD BARIGI IQBAL</v>
      </c>
      <c r="E334">
        <v>74</v>
      </c>
      <c r="F334">
        <v>70.5</v>
      </c>
      <c r="G334">
        <v>79.5</v>
      </c>
      <c r="H334">
        <v>80</v>
      </c>
      <c r="I334">
        <v>76</v>
      </c>
      <c r="J334">
        <v>77.5</v>
      </c>
      <c r="K334">
        <v>80</v>
      </c>
      <c r="L334">
        <v>81.5</v>
      </c>
      <c r="M334">
        <v>76</v>
      </c>
      <c r="N334">
        <v>77</v>
      </c>
      <c r="O334">
        <v>75.5</v>
      </c>
      <c r="P334">
        <v>72</v>
      </c>
      <c r="Q334">
        <v>74.5</v>
      </c>
      <c r="R334">
        <v>78.5</v>
      </c>
      <c r="S334">
        <v>75</v>
      </c>
      <c r="T334" s="232">
        <f t="shared" si="5"/>
        <v>76.5</v>
      </c>
    </row>
    <row r="335" spans="1:20" ht="15.95" customHeight="1" thickTop="1" thickBot="1">
      <c r="A335" s="47">
        <v>69</v>
      </c>
      <c r="B335" s="62">
        <v>53</v>
      </c>
      <c r="C335" s="59">
        <f>PresensiIPS!B59</f>
        <v>12371</v>
      </c>
      <c r="D335" s="60" t="str">
        <f>PresensiIPS!G59</f>
        <v>MUHAMMAD ALFIN NUR CHOLIS</v>
      </c>
      <c r="E335">
        <v>86</v>
      </c>
      <c r="F335">
        <v>87</v>
      </c>
      <c r="G335">
        <v>89</v>
      </c>
      <c r="H335">
        <v>80</v>
      </c>
      <c r="I335">
        <v>88</v>
      </c>
      <c r="J335">
        <v>82</v>
      </c>
      <c r="K335">
        <v>90</v>
      </c>
      <c r="L335">
        <v>81.5</v>
      </c>
      <c r="M335">
        <v>85</v>
      </c>
      <c r="N335">
        <v>85</v>
      </c>
      <c r="O335">
        <v>85</v>
      </c>
      <c r="P335">
        <v>80</v>
      </c>
      <c r="Q335">
        <v>85</v>
      </c>
      <c r="R335">
        <v>80</v>
      </c>
      <c r="S335">
        <v>85</v>
      </c>
      <c r="T335" s="232">
        <f t="shared" si="5"/>
        <v>84.566666666666663</v>
      </c>
    </row>
    <row r="336" spans="1:20" ht="15.95" customHeight="1" thickTop="1" thickBot="1">
      <c r="A336" s="61">
        <v>70</v>
      </c>
      <c r="B336" s="62">
        <v>54</v>
      </c>
      <c r="C336" s="59">
        <f>PresensiIPS!B60</f>
        <v>12390</v>
      </c>
      <c r="D336" s="60" t="str">
        <f>PresensiIPS!G60</f>
        <v>Nadia Cinta Puri</v>
      </c>
      <c r="E336">
        <v>85.5</v>
      </c>
      <c r="F336">
        <v>86.5</v>
      </c>
      <c r="G336">
        <v>88</v>
      </c>
      <c r="H336">
        <v>86</v>
      </c>
      <c r="I336">
        <v>88</v>
      </c>
      <c r="J336">
        <v>84</v>
      </c>
      <c r="K336">
        <v>86.5</v>
      </c>
      <c r="L336">
        <v>81.5</v>
      </c>
      <c r="M336">
        <v>84.5</v>
      </c>
      <c r="N336">
        <v>80</v>
      </c>
      <c r="O336">
        <v>84.5</v>
      </c>
      <c r="P336">
        <v>80</v>
      </c>
      <c r="Q336">
        <v>85.5</v>
      </c>
      <c r="R336">
        <v>83</v>
      </c>
      <c r="S336">
        <v>85.5</v>
      </c>
      <c r="T336" s="232">
        <f t="shared" si="5"/>
        <v>84.6</v>
      </c>
    </row>
    <row r="337" spans="1:20" ht="15.95" customHeight="1" thickTop="1" thickBot="1">
      <c r="A337" s="47">
        <v>71</v>
      </c>
      <c r="B337" s="62">
        <v>55</v>
      </c>
      <c r="C337" s="59">
        <f>PresensiIPS!B61</f>
        <v>12398</v>
      </c>
      <c r="D337" s="60" t="str">
        <f>PresensiIPS!G61</f>
        <v>NAUFAL ROCHMAN</v>
      </c>
      <c r="E337">
        <v>82.5</v>
      </c>
      <c r="F337">
        <v>81</v>
      </c>
      <c r="G337">
        <v>83.5</v>
      </c>
      <c r="H337">
        <v>79</v>
      </c>
      <c r="I337">
        <v>84.5</v>
      </c>
      <c r="J337">
        <v>79.5</v>
      </c>
      <c r="K337">
        <v>86.5</v>
      </c>
      <c r="L337">
        <v>81.5</v>
      </c>
      <c r="M337">
        <v>81</v>
      </c>
      <c r="N337">
        <v>77</v>
      </c>
      <c r="O337">
        <v>81.5</v>
      </c>
      <c r="P337">
        <v>75</v>
      </c>
      <c r="Q337">
        <v>79</v>
      </c>
      <c r="R337">
        <v>80.5</v>
      </c>
      <c r="S337">
        <v>81</v>
      </c>
      <c r="T337" s="232">
        <f t="shared" si="5"/>
        <v>80.86666666666666</v>
      </c>
    </row>
    <row r="338" spans="1:20" ht="15.95" customHeight="1" thickTop="1" thickBot="1">
      <c r="A338" s="61">
        <v>72</v>
      </c>
      <c r="B338" s="62">
        <v>56</v>
      </c>
      <c r="C338" s="59">
        <f>PresensiIPS!B62</f>
        <v>12413</v>
      </c>
      <c r="D338" s="60" t="str">
        <f>PresensiIPS!G62</f>
        <v>NURHAYATI</v>
      </c>
      <c r="E338">
        <v>83</v>
      </c>
      <c r="F338">
        <v>82.5</v>
      </c>
      <c r="G338">
        <v>85</v>
      </c>
      <c r="H338">
        <v>78</v>
      </c>
      <c r="I338">
        <v>79.5</v>
      </c>
      <c r="J338">
        <v>82</v>
      </c>
      <c r="K338">
        <v>85</v>
      </c>
      <c r="L338">
        <v>81.5</v>
      </c>
      <c r="M338">
        <v>83</v>
      </c>
      <c r="N338">
        <v>85</v>
      </c>
      <c r="O338">
        <v>84</v>
      </c>
      <c r="P338">
        <v>80</v>
      </c>
      <c r="Q338">
        <v>84.5</v>
      </c>
      <c r="R338">
        <v>80.5</v>
      </c>
      <c r="S338">
        <v>84.5</v>
      </c>
      <c r="T338" s="232">
        <f t="shared" si="5"/>
        <v>82.533333333333331</v>
      </c>
    </row>
    <row r="339" spans="1:20" ht="15.95" customHeight="1" thickTop="1" thickBot="1">
      <c r="A339" s="47">
        <v>73</v>
      </c>
      <c r="B339" s="62">
        <v>57</v>
      </c>
      <c r="C339" s="59">
        <f>PresensiIPS!B63</f>
        <v>12420</v>
      </c>
      <c r="D339" s="60" t="str">
        <f>PresensiIPS!G63</f>
        <v>NURUL KAMALIA</v>
      </c>
      <c r="E339">
        <v>86.5</v>
      </c>
      <c r="F339">
        <v>79.5</v>
      </c>
      <c r="G339">
        <v>85</v>
      </c>
      <c r="H339">
        <v>82.5</v>
      </c>
      <c r="I339">
        <v>85.5</v>
      </c>
      <c r="J339">
        <v>79</v>
      </c>
      <c r="K339">
        <v>88</v>
      </c>
      <c r="L339">
        <v>81.5</v>
      </c>
      <c r="M339">
        <v>83</v>
      </c>
      <c r="N339">
        <v>85</v>
      </c>
      <c r="O339">
        <v>82.5</v>
      </c>
      <c r="P339">
        <v>80</v>
      </c>
      <c r="Q339">
        <v>78.5</v>
      </c>
      <c r="R339">
        <v>80</v>
      </c>
      <c r="S339">
        <v>79</v>
      </c>
      <c r="T339" s="232">
        <f t="shared" si="5"/>
        <v>82.36666666666666</v>
      </c>
    </row>
    <row r="340" spans="1:20" ht="15.95" customHeight="1" thickTop="1" thickBot="1">
      <c r="A340" s="61">
        <v>74</v>
      </c>
      <c r="B340" s="62">
        <v>58</v>
      </c>
      <c r="C340" s="59">
        <f>PresensiIPS!B64</f>
        <v>12448</v>
      </c>
      <c r="D340" s="60" t="str">
        <f>PresensiIPS!G64</f>
        <v>RANGGA ADITYA RASTRA PRADANA</v>
      </c>
      <c r="E340">
        <v>78</v>
      </c>
      <c r="F340">
        <v>77.5</v>
      </c>
      <c r="G340">
        <v>83</v>
      </c>
      <c r="H340">
        <v>81.5</v>
      </c>
      <c r="I340">
        <v>86</v>
      </c>
      <c r="J340">
        <v>80.5</v>
      </c>
      <c r="K340">
        <v>87.5</v>
      </c>
      <c r="L340">
        <v>81.5</v>
      </c>
      <c r="M340">
        <v>82.5</v>
      </c>
      <c r="N340">
        <v>77</v>
      </c>
      <c r="O340">
        <v>81</v>
      </c>
      <c r="P340">
        <v>75</v>
      </c>
      <c r="Q340">
        <v>79</v>
      </c>
      <c r="R340">
        <v>77.5</v>
      </c>
      <c r="S340">
        <v>84.5</v>
      </c>
      <c r="T340" s="232">
        <f t="shared" si="5"/>
        <v>80.8</v>
      </c>
    </row>
    <row r="341" spans="1:20" ht="15.95" customHeight="1" thickTop="1" thickBot="1">
      <c r="A341" s="47">
        <v>75</v>
      </c>
      <c r="B341" s="62">
        <v>59</v>
      </c>
      <c r="C341" s="59">
        <f>PresensiIPS!B65</f>
        <v>12449</v>
      </c>
      <c r="D341" s="60" t="str">
        <f>PresensiIPS!G65</f>
        <v>RANIA SALSABILA</v>
      </c>
      <c r="E341">
        <v>85.5</v>
      </c>
      <c r="F341">
        <v>87.5</v>
      </c>
      <c r="G341">
        <v>88.5</v>
      </c>
      <c r="H341">
        <v>82</v>
      </c>
      <c r="I341">
        <v>88</v>
      </c>
      <c r="J341">
        <v>86.5</v>
      </c>
      <c r="K341">
        <v>86.5</v>
      </c>
      <c r="L341">
        <v>81.5</v>
      </c>
      <c r="M341">
        <v>83</v>
      </c>
      <c r="N341">
        <v>84.5</v>
      </c>
      <c r="O341">
        <v>87.5</v>
      </c>
      <c r="P341">
        <v>85</v>
      </c>
      <c r="Q341">
        <v>88.5</v>
      </c>
      <c r="R341">
        <v>83</v>
      </c>
      <c r="S341">
        <v>86</v>
      </c>
      <c r="T341" s="232">
        <f t="shared" si="5"/>
        <v>85.566666666666663</v>
      </c>
    </row>
    <row r="342" spans="1:20" ht="15.95" customHeight="1" thickTop="1" thickBot="1">
      <c r="A342" s="61">
        <v>76</v>
      </c>
      <c r="B342" s="62">
        <v>60</v>
      </c>
      <c r="C342" s="59">
        <f>PresensiIPS!B66</f>
        <v>12464</v>
      </c>
      <c r="D342" s="60" t="str">
        <f>PresensiIPS!G66</f>
        <v>RIFKI ANGGANA OKTO RAMDANI</v>
      </c>
      <c r="E342">
        <v>76</v>
      </c>
      <c r="F342">
        <v>75.5</v>
      </c>
      <c r="G342">
        <v>80</v>
      </c>
      <c r="H342">
        <v>79.5</v>
      </c>
      <c r="I342">
        <v>82</v>
      </c>
      <c r="J342">
        <v>80</v>
      </c>
      <c r="K342">
        <v>84</v>
      </c>
      <c r="L342">
        <v>81.5</v>
      </c>
      <c r="M342">
        <v>82</v>
      </c>
      <c r="N342">
        <v>77.5</v>
      </c>
      <c r="O342">
        <v>77</v>
      </c>
      <c r="P342">
        <v>75</v>
      </c>
      <c r="Q342">
        <v>75.5</v>
      </c>
      <c r="R342">
        <v>77.5</v>
      </c>
      <c r="S342">
        <v>76</v>
      </c>
      <c r="T342" s="232">
        <f t="shared" si="5"/>
        <v>78.599999999999994</v>
      </c>
    </row>
    <row r="343" spans="1:20" ht="15.95" customHeight="1" thickTop="1" thickBot="1">
      <c r="A343" s="47">
        <v>77</v>
      </c>
      <c r="B343" s="62">
        <v>61</v>
      </c>
      <c r="C343" s="59">
        <f>PresensiIPS!B67</f>
        <v>12474</v>
      </c>
      <c r="D343" s="60" t="str">
        <f>PresensiIPS!G67</f>
        <v>RIZA UMAM QUR'ANI</v>
      </c>
      <c r="E343">
        <v>72</v>
      </c>
      <c r="F343">
        <v>76</v>
      </c>
      <c r="G343">
        <v>80</v>
      </c>
      <c r="H343">
        <v>84.5</v>
      </c>
      <c r="I343">
        <v>81</v>
      </c>
      <c r="J343">
        <v>78</v>
      </c>
      <c r="K343">
        <v>83.5</v>
      </c>
      <c r="L343">
        <v>81.5</v>
      </c>
      <c r="M343">
        <v>80</v>
      </c>
      <c r="N343">
        <v>76.5</v>
      </c>
      <c r="O343">
        <v>78</v>
      </c>
      <c r="P343">
        <v>75</v>
      </c>
      <c r="Q343">
        <v>74.5</v>
      </c>
      <c r="R343">
        <v>80</v>
      </c>
      <c r="S343">
        <v>76</v>
      </c>
      <c r="T343" s="232">
        <f t="shared" si="5"/>
        <v>78.433333333333337</v>
      </c>
    </row>
    <row r="344" spans="1:20" ht="15.95" customHeight="1" thickTop="1" thickBot="1">
      <c r="A344" s="61">
        <v>78</v>
      </c>
      <c r="B344" s="62">
        <v>62</v>
      </c>
      <c r="C344" s="59">
        <f>PresensiIPS!B68</f>
        <v>12490</v>
      </c>
      <c r="D344" s="60" t="str">
        <f>PresensiIPS!G68</f>
        <v>SHERLI OKTAFIA DEWI</v>
      </c>
      <c r="E344">
        <v>77</v>
      </c>
      <c r="F344">
        <v>80</v>
      </c>
      <c r="G344">
        <v>88.5</v>
      </c>
      <c r="H344">
        <v>83.5</v>
      </c>
      <c r="I344">
        <v>78.5</v>
      </c>
      <c r="J344">
        <v>80</v>
      </c>
      <c r="K344">
        <v>85</v>
      </c>
      <c r="L344">
        <v>81.5</v>
      </c>
      <c r="M344">
        <v>81</v>
      </c>
      <c r="N344">
        <v>83</v>
      </c>
      <c r="O344">
        <v>79.5</v>
      </c>
      <c r="P344">
        <v>75</v>
      </c>
      <c r="Q344">
        <v>80</v>
      </c>
      <c r="R344">
        <v>80</v>
      </c>
      <c r="S344">
        <v>79.5</v>
      </c>
      <c r="T344" s="232">
        <f t="shared" si="5"/>
        <v>80.8</v>
      </c>
    </row>
    <row r="345" spans="1:20" ht="15.95" customHeight="1" thickTop="1" thickBot="1">
      <c r="A345" s="47">
        <v>79</v>
      </c>
      <c r="B345" s="62">
        <v>63</v>
      </c>
      <c r="C345" s="59">
        <f>PresensiIPS!B69</f>
        <v>12500</v>
      </c>
      <c r="D345" s="60" t="str">
        <f>PresensiIPS!G69</f>
        <v>SITI RAHAYU RAMADHANI</v>
      </c>
      <c r="E345">
        <v>81</v>
      </c>
      <c r="F345">
        <v>78.5</v>
      </c>
      <c r="G345">
        <v>87.5</v>
      </c>
      <c r="H345">
        <v>86.5</v>
      </c>
      <c r="I345">
        <v>86</v>
      </c>
      <c r="J345">
        <v>81</v>
      </c>
      <c r="K345">
        <v>85</v>
      </c>
      <c r="L345">
        <v>81.5</v>
      </c>
      <c r="M345">
        <v>84</v>
      </c>
      <c r="N345">
        <v>80</v>
      </c>
      <c r="O345">
        <v>82</v>
      </c>
      <c r="P345">
        <v>78</v>
      </c>
      <c r="Q345">
        <v>79</v>
      </c>
      <c r="R345">
        <v>80.5</v>
      </c>
      <c r="S345">
        <v>84.5</v>
      </c>
      <c r="T345" s="232">
        <f t="shared" si="5"/>
        <v>82.333333333333329</v>
      </c>
    </row>
    <row r="346" spans="1:20" ht="15.95" customHeight="1" thickTop="1" thickBot="1">
      <c r="A346" s="61">
        <v>80</v>
      </c>
      <c r="B346" s="62">
        <v>64</v>
      </c>
      <c r="C346" s="59">
        <f>PresensiIPS!B70</f>
        <v>12515</v>
      </c>
      <c r="D346" s="60" t="str">
        <f>PresensiIPS!G70</f>
        <v>TINO RAMADANI ARIANTO</v>
      </c>
      <c r="E346">
        <v>78</v>
      </c>
      <c r="F346">
        <v>75</v>
      </c>
      <c r="G346">
        <v>80</v>
      </c>
      <c r="H346">
        <v>85.5</v>
      </c>
      <c r="I346">
        <v>84.5</v>
      </c>
      <c r="J346">
        <v>82</v>
      </c>
      <c r="K346">
        <v>84</v>
      </c>
      <c r="L346">
        <v>81.5</v>
      </c>
      <c r="M346">
        <v>82</v>
      </c>
      <c r="N346">
        <v>76</v>
      </c>
      <c r="O346">
        <v>76</v>
      </c>
      <c r="P346">
        <v>75</v>
      </c>
      <c r="Q346">
        <v>74</v>
      </c>
      <c r="R346">
        <v>78.5</v>
      </c>
      <c r="S346">
        <v>77.5</v>
      </c>
      <c r="T346" s="232">
        <f t="shared" si="5"/>
        <v>79.3</v>
      </c>
    </row>
    <row r="347" spans="1:20" ht="15.95" customHeight="1" thickTop="1" thickBot="1">
      <c r="A347" s="47">
        <v>81</v>
      </c>
      <c r="B347" s="62">
        <v>65</v>
      </c>
      <c r="C347" s="59">
        <f>PresensiIPS!B71</f>
        <v>12528</v>
      </c>
      <c r="D347" s="60" t="str">
        <f>PresensiIPS!G71</f>
        <v>VINATA AFISYAH PUTRI</v>
      </c>
      <c r="E347">
        <v>85.5</v>
      </c>
      <c r="F347">
        <v>77.5</v>
      </c>
      <c r="G347">
        <v>86</v>
      </c>
      <c r="H347">
        <v>81.5</v>
      </c>
      <c r="I347">
        <v>85.5</v>
      </c>
      <c r="J347">
        <v>82</v>
      </c>
      <c r="K347">
        <v>88</v>
      </c>
      <c r="L347">
        <v>81.5</v>
      </c>
      <c r="M347">
        <v>83</v>
      </c>
      <c r="N347">
        <v>80</v>
      </c>
      <c r="O347">
        <v>82</v>
      </c>
      <c r="P347">
        <v>80</v>
      </c>
      <c r="Q347">
        <v>80.5</v>
      </c>
      <c r="R347">
        <v>80</v>
      </c>
      <c r="S347">
        <v>84.5</v>
      </c>
      <c r="T347" s="232">
        <f t="shared" si="5"/>
        <v>82.5</v>
      </c>
    </row>
    <row r="348" spans="1:20" ht="15.95" customHeight="1" thickTop="1" thickBot="1">
      <c r="A348" s="61">
        <v>82</v>
      </c>
      <c r="B348" s="62">
        <v>66</v>
      </c>
      <c r="C348" s="59">
        <f>PresensiIPS!B72</f>
        <v>12531</v>
      </c>
      <c r="D348" s="60" t="str">
        <f>PresensiIPS!G72</f>
        <v>WAHYU YUDISTIRA</v>
      </c>
      <c r="E348">
        <v>73.5</v>
      </c>
      <c r="F348">
        <v>74.5</v>
      </c>
      <c r="G348">
        <v>81.5</v>
      </c>
      <c r="H348">
        <v>81</v>
      </c>
      <c r="I348">
        <v>79</v>
      </c>
      <c r="J348">
        <v>78</v>
      </c>
      <c r="K348">
        <v>82</v>
      </c>
      <c r="L348">
        <v>81.5</v>
      </c>
      <c r="M348">
        <v>77.5</v>
      </c>
      <c r="N348">
        <v>75.5</v>
      </c>
      <c r="O348">
        <v>74</v>
      </c>
      <c r="P348">
        <v>78</v>
      </c>
      <c r="Q348">
        <v>74</v>
      </c>
      <c r="R348">
        <v>77.5</v>
      </c>
      <c r="S348">
        <v>75.5</v>
      </c>
      <c r="T348" s="232">
        <f t="shared" si="5"/>
        <v>77.533333333333331</v>
      </c>
    </row>
    <row r="349" spans="1:20" ht="15.95" customHeight="1" thickTop="1" thickBot="1">
      <c r="A349" s="47">
        <v>83</v>
      </c>
      <c r="B349" s="62">
        <v>67</v>
      </c>
      <c r="C349" s="59">
        <f>PresensiIPS!B73</f>
        <v>12132</v>
      </c>
      <c r="D349" s="60" t="str">
        <f>PresensiIPS!G73</f>
        <v>ADILA RAHMA SALISA</v>
      </c>
      <c r="E349">
        <v>80</v>
      </c>
      <c r="F349">
        <v>85</v>
      </c>
      <c r="G349">
        <v>82.5</v>
      </c>
      <c r="H349">
        <v>80.5</v>
      </c>
      <c r="I349">
        <v>85</v>
      </c>
      <c r="J349">
        <v>82</v>
      </c>
      <c r="K349">
        <v>90</v>
      </c>
      <c r="L349">
        <v>80.5</v>
      </c>
      <c r="M349">
        <v>85.5</v>
      </c>
      <c r="N349">
        <v>83.5</v>
      </c>
      <c r="O349">
        <v>81.5</v>
      </c>
      <c r="P349">
        <v>82</v>
      </c>
      <c r="Q349">
        <v>80.5</v>
      </c>
      <c r="R349">
        <v>80</v>
      </c>
      <c r="S349">
        <v>86.5</v>
      </c>
      <c r="T349" s="232">
        <f t="shared" si="5"/>
        <v>83</v>
      </c>
    </row>
    <row r="350" spans="1:20" ht="15.95" customHeight="1" thickTop="1" thickBot="1">
      <c r="A350" s="61">
        <v>84</v>
      </c>
      <c r="B350" s="62">
        <v>68</v>
      </c>
      <c r="C350" s="59">
        <f>PresensiIPS!B74</f>
        <v>12141</v>
      </c>
      <c r="D350" s="60" t="str">
        <f>PresensiIPS!G74</f>
        <v>AHMAD ZHARIF HABIBULLAH</v>
      </c>
      <c r="E350">
        <v>78</v>
      </c>
      <c r="F350">
        <v>77.5</v>
      </c>
      <c r="G350">
        <v>80.5</v>
      </c>
      <c r="H350">
        <v>82.5</v>
      </c>
      <c r="I350">
        <v>80.5</v>
      </c>
      <c r="J350">
        <v>82.5</v>
      </c>
      <c r="K350">
        <v>87</v>
      </c>
      <c r="L350">
        <v>80.5</v>
      </c>
      <c r="M350">
        <v>84.5</v>
      </c>
      <c r="N350">
        <v>84.5</v>
      </c>
      <c r="O350">
        <v>82</v>
      </c>
      <c r="P350">
        <v>76</v>
      </c>
      <c r="Q350">
        <v>81</v>
      </c>
      <c r="R350">
        <v>79</v>
      </c>
      <c r="S350">
        <v>85.5</v>
      </c>
      <c r="T350" s="232">
        <f t="shared" si="5"/>
        <v>81.433333333333337</v>
      </c>
    </row>
    <row r="351" spans="1:20" ht="15.95" customHeight="1" thickTop="1" thickBot="1">
      <c r="A351" s="47">
        <v>85</v>
      </c>
      <c r="B351" s="62">
        <v>69</v>
      </c>
      <c r="C351" s="59">
        <f>PresensiIPS!B75</f>
        <v>12167</v>
      </c>
      <c r="D351" s="60" t="str">
        <f>PresensiIPS!G75</f>
        <v>ANANDA NOVA JUNIAR</v>
      </c>
      <c r="E351">
        <v>81.5</v>
      </c>
      <c r="F351">
        <v>82</v>
      </c>
      <c r="G351">
        <v>84</v>
      </c>
      <c r="H351">
        <v>86.5</v>
      </c>
      <c r="I351">
        <v>84</v>
      </c>
      <c r="J351">
        <v>81.5</v>
      </c>
      <c r="K351">
        <v>87</v>
      </c>
      <c r="L351">
        <v>81</v>
      </c>
      <c r="M351">
        <v>81.5</v>
      </c>
      <c r="N351">
        <v>79</v>
      </c>
      <c r="O351">
        <v>82.5</v>
      </c>
      <c r="P351">
        <v>76</v>
      </c>
      <c r="Q351">
        <v>85.5</v>
      </c>
      <c r="R351">
        <v>80</v>
      </c>
      <c r="S351">
        <v>83.5</v>
      </c>
      <c r="T351" s="232">
        <f t="shared" si="5"/>
        <v>82.36666666666666</v>
      </c>
    </row>
    <row r="352" spans="1:20" ht="15.95" customHeight="1" thickTop="1" thickBot="1">
      <c r="A352" s="61">
        <v>86</v>
      </c>
      <c r="B352" s="62">
        <v>70</v>
      </c>
      <c r="C352" s="59">
        <f>PresensiIPS!B76</f>
        <v>12173</v>
      </c>
      <c r="D352" s="60" t="str">
        <f>PresensiIPS!G76</f>
        <v>ANDRES FARREL ARDAN</v>
      </c>
      <c r="E352">
        <v>80</v>
      </c>
      <c r="F352">
        <v>82</v>
      </c>
      <c r="G352">
        <v>87</v>
      </c>
      <c r="H352">
        <v>80</v>
      </c>
      <c r="I352">
        <v>82</v>
      </c>
      <c r="J352">
        <v>86.5</v>
      </c>
      <c r="K352">
        <v>89</v>
      </c>
      <c r="L352">
        <v>81</v>
      </c>
      <c r="M352">
        <v>82.5</v>
      </c>
      <c r="N352">
        <v>80</v>
      </c>
      <c r="O352">
        <v>78.5</v>
      </c>
      <c r="P352">
        <v>80</v>
      </c>
      <c r="Q352">
        <v>81</v>
      </c>
      <c r="R352">
        <v>79.5</v>
      </c>
      <c r="S352">
        <v>85.5</v>
      </c>
      <c r="T352" s="232">
        <f t="shared" si="5"/>
        <v>82.3</v>
      </c>
    </row>
    <row r="353" spans="1:20" ht="15.95" customHeight="1" thickTop="1" thickBot="1">
      <c r="A353" s="47">
        <v>87</v>
      </c>
      <c r="B353" s="62">
        <v>71</v>
      </c>
      <c r="C353" s="59">
        <f>PresensiIPS!B77</f>
        <v>12203</v>
      </c>
      <c r="D353" s="60" t="str">
        <f>PresensiIPS!G77</f>
        <v>DEWI ROSITA</v>
      </c>
      <c r="E353">
        <v>79.5</v>
      </c>
      <c r="F353">
        <v>85.5</v>
      </c>
      <c r="G353">
        <v>87</v>
      </c>
      <c r="H353">
        <v>83</v>
      </c>
      <c r="I353">
        <v>86</v>
      </c>
      <c r="J353">
        <v>86</v>
      </c>
      <c r="K353">
        <v>87</v>
      </c>
      <c r="L353">
        <v>81</v>
      </c>
      <c r="M353">
        <v>82</v>
      </c>
      <c r="N353">
        <v>85</v>
      </c>
      <c r="O353">
        <v>83</v>
      </c>
      <c r="P353">
        <v>80</v>
      </c>
      <c r="Q353">
        <v>84.5</v>
      </c>
      <c r="R353">
        <v>80</v>
      </c>
      <c r="S353">
        <v>87</v>
      </c>
      <c r="T353" s="232">
        <f t="shared" si="5"/>
        <v>83.766666666666666</v>
      </c>
    </row>
    <row r="354" spans="1:20" ht="15.95" customHeight="1" thickTop="1" thickBot="1">
      <c r="A354" s="61">
        <v>88</v>
      </c>
      <c r="B354" s="62">
        <v>72</v>
      </c>
      <c r="C354" s="59">
        <f>PresensiIPS!B78</f>
        <v>12225</v>
      </c>
      <c r="D354" s="60" t="str">
        <f>PresensiIPS!G78</f>
        <v>ERZA NASYWA SALSABILA</v>
      </c>
      <c r="E354">
        <v>80.5</v>
      </c>
      <c r="F354">
        <v>80.5</v>
      </c>
      <c r="G354">
        <v>85.5</v>
      </c>
      <c r="H354">
        <v>83</v>
      </c>
      <c r="I354">
        <v>83</v>
      </c>
      <c r="J354">
        <v>86</v>
      </c>
      <c r="K354">
        <v>87</v>
      </c>
      <c r="L354">
        <v>81</v>
      </c>
      <c r="M354">
        <v>84</v>
      </c>
      <c r="N354">
        <v>83</v>
      </c>
      <c r="O354">
        <v>83.5</v>
      </c>
      <c r="P354">
        <v>80</v>
      </c>
      <c r="Q354">
        <v>83.5</v>
      </c>
      <c r="R354">
        <v>80</v>
      </c>
      <c r="S354">
        <v>86</v>
      </c>
      <c r="T354" s="232">
        <f t="shared" si="5"/>
        <v>83.1</v>
      </c>
    </row>
    <row r="355" spans="1:20" ht="15.95" customHeight="1" thickTop="1" thickBot="1">
      <c r="A355" s="47">
        <v>89</v>
      </c>
      <c r="B355" s="62">
        <v>73</v>
      </c>
      <c r="C355" s="59">
        <f>PresensiIPS!B79</f>
        <v>12235</v>
      </c>
      <c r="D355" s="60" t="str">
        <f>PresensiIPS!G79</f>
        <v>FARCHAN HAMDANI</v>
      </c>
      <c r="E355">
        <v>76</v>
      </c>
      <c r="F355">
        <v>82</v>
      </c>
      <c r="G355">
        <v>81.5</v>
      </c>
      <c r="H355">
        <v>83.5</v>
      </c>
      <c r="I355">
        <v>80.5</v>
      </c>
      <c r="J355">
        <v>84.5</v>
      </c>
      <c r="K355">
        <v>84</v>
      </c>
      <c r="L355">
        <v>81</v>
      </c>
      <c r="M355">
        <v>81.5</v>
      </c>
      <c r="N355">
        <v>78</v>
      </c>
      <c r="O355">
        <v>76.5</v>
      </c>
      <c r="P355">
        <v>75</v>
      </c>
      <c r="Q355">
        <v>80.5</v>
      </c>
      <c r="R355">
        <v>78</v>
      </c>
      <c r="S355">
        <v>85</v>
      </c>
      <c r="T355" s="232">
        <f t="shared" si="5"/>
        <v>80.5</v>
      </c>
    </row>
    <row r="356" spans="1:20" ht="15.95" customHeight="1" thickTop="1" thickBot="1">
      <c r="A356" s="61">
        <v>90</v>
      </c>
      <c r="B356" s="62">
        <v>74</v>
      </c>
      <c r="C356" s="59">
        <f>PresensiIPS!B80</f>
        <v>12247</v>
      </c>
      <c r="D356" s="60" t="str">
        <f>PresensiIPS!G80</f>
        <v>FIRMAN RAHMAT HIDAYAT</v>
      </c>
      <c r="E356">
        <v>75.5</v>
      </c>
      <c r="F356">
        <v>77</v>
      </c>
      <c r="G356">
        <v>78.5</v>
      </c>
      <c r="H356">
        <v>85</v>
      </c>
      <c r="I356">
        <v>78.5</v>
      </c>
      <c r="J356">
        <v>79</v>
      </c>
      <c r="K356">
        <v>81</v>
      </c>
      <c r="L356">
        <v>80.5</v>
      </c>
      <c r="M356">
        <v>81.5</v>
      </c>
      <c r="N356">
        <v>76</v>
      </c>
      <c r="O356">
        <v>73.5</v>
      </c>
      <c r="P356">
        <v>75</v>
      </c>
      <c r="Q356">
        <v>76.5</v>
      </c>
      <c r="R356">
        <v>78</v>
      </c>
      <c r="S356">
        <v>79</v>
      </c>
      <c r="T356" s="232">
        <f t="shared" si="5"/>
        <v>78.3</v>
      </c>
    </row>
    <row r="357" spans="1:20" ht="15.95" customHeight="1" thickTop="1" thickBot="1">
      <c r="A357" s="47">
        <v>91</v>
      </c>
      <c r="B357" s="62">
        <v>75</v>
      </c>
      <c r="C357" s="59">
        <f>PresensiIPS!B81</f>
        <v>12254</v>
      </c>
      <c r="D357" s="60" t="str">
        <f>PresensiIPS!G81</f>
        <v>FRIZKA KINANTI AYYUZA</v>
      </c>
      <c r="E357">
        <v>80</v>
      </c>
      <c r="F357">
        <v>80</v>
      </c>
      <c r="G357">
        <v>87</v>
      </c>
      <c r="H357">
        <v>84</v>
      </c>
      <c r="I357">
        <v>81</v>
      </c>
      <c r="J357">
        <v>82</v>
      </c>
      <c r="K357">
        <v>88.5</v>
      </c>
      <c r="L357">
        <v>81</v>
      </c>
      <c r="M357">
        <v>79.5</v>
      </c>
      <c r="N357">
        <v>83</v>
      </c>
      <c r="O357">
        <v>81</v>
      </c>
      <c r="P357">
        <v>80</v>
      </c>
      <c r="Q357">
        <v>82.5</v>
      </c>
      <c r="R357">
        <v>80</v>
      </c>
      <c r="S357">
        <v>87.5</v>
      </c>
      <c r="T357" s="232">
        <f t="shared" si="5"/>
        <v>82.466666666666669</v>
      </c>
    </row>
    <row r="358" spans="1:20" ht="15.95" customHeight="1" thickTop="1" thickBot="1">
      <c r="A358" s="61">
        <v>92</v>
      </c>
      <c r="B358" s="62">
        <v>76</v>
      </c>
      <c r="C358" s="59">
        <f>PresensiIPS!B82</f>
        <v>12260</v>
      </c>
      <c r="D358" s="60" t="str">
        <f>PresensiIPS!G82</f>
        <v>HALIQ ALI RAHMODI</v>
      </c>
      <c r="E358">
        <v>70.5</v>
      </c>
      <c r="F358">
        <v>73.5</v>
      </c>
      <c r="G358">
        <v>77</v>
      </c>
      <c r="H358">
        <v>82.5</v>
      </c>
      <c r="I358">
        <v>75</v>
      </c>
      <c r="J358">
        <v>76</v>
      </c>
      <c r="K358">
        <v>79</v>
      </c>
      <c r="L358">
        <v>81</v>
      </c>
      <c r="M358">
        <v>76.5</v>
      </c>
      <c r="N358">
        <v>76</v>
      </c>
      <c r="O358">
        <v>74</v>
      </c>
      <c r="P358">
        <v>72</v>
      </c>
      <c r="Q358">
        <v>77.5</v>
      </c>
      <c r="R358">
        <v>77.5</v>
      </c>
      <c r="S358">
        <v>75</v>
      </c>
      <c r="T358" s="232">
        <f t="shared" si="5"/>
        <v>76.2</v>
      </c>
    </row>
    <row r="359" spans="1:20" ht="15.95" customHeight="1" thickTop="1" thickBot="1">
      <c r="A359" s="47">
        <v>93</v>
      </c>
      <c r="B359" s="62">
        <v>77</v>
      </c>
      <c r="C359" s="59">
        <f>PresensiIPS!B83</f>
        <v>12277</v>
      </c>
      <c r="D359" s="60" t="str">
        <f>PresensiIPS!G83</f>
        <v>IKA NOVIA RAHMAWATI</v>
      </c>
      <c r="E359">
        <v>79.5</v>
      </c>
      <c r="F359">
        <v>80</v>
      </c>
      <c r="G359">
        <v>84.5</v>
      </c>
      <c r="H359">
        <v>84.5</v>
      </c>
      <c r="I359">
        <v>83.5</v>
      </c>
      <c r="J359">
        <v>81.5</v>
      </c>
      <c r="K359">
        <v>89</v>
      </c>
      <c r="L359">
        <v>80.5</v>
      </c>
      <c r="M359">
        <v>84.5</v>
      </c>
      <c r="N359">
        <v>83</v>
      </c>
      <c r="O359">
        <v>77</v>
      </c>
      <c r="P359">
        <v>80</v>
      </c>
      <c r="Q359">
        <v>82.5</v>
      </c>
      <c r="R359">
        <v>80</v>
      </c>
      <c r="S359">
        <v>84.5</v>
      </c>
      <c r="T359" s="232">
        <f t="shared" si="5"/>
        <v>82.3</v>
      </c>
    </row>
    <row r="360" spans="1:20" ht="15.95" customHeight="1" thickTop="1" thickBot="1">
      <c r="A360" s="61">
        <v>94</v>
      </c>
      <c r="B360" s="62">
        <v>78</v>
      </c>
      <c r="C360" s="59">
        <f>PresensiIPS!B84</f>
        <v>12291</v>
      </c>
      <c r="D360" s="60" t="str">
        <f>PresensiIPS!G84</f>
        <v>IVON ROSYARIDHA JATMIKE</v>
      </c>
      <c r="E360">
        <v>80</v>
      </c>
      <c r="F360">
        <v>83.5</v>
      </c>
      <c r="G360">
        <v>88</v>
      </c>
      <c r="H360">
        <v>82</v>
      </c>
      <c r="I360">
        <v>84.5</v>
      </c>
      <c r="J360">
        <v>89</v>
      </c>
      <c r="K360">
        <v>89</v>
      </c>
      <c r="L360">
        <v>81</v>
      </c>
      <c r="M360">
        <v>85</v>
      </c>
      <c r="N360">
        <v>81</v>
      </c>
      <c r="O360">
        <v>84.5</v>
      </c>
      <c r="P360">
        <v>80</v>
      </c>
      <c r="Q360">
        <v>82.5</v>
      </c>
      <c r="R360">
        <v>80</v>
      </c>
      <c r="S360">
        <v>86.5</v>
      </c>
      <c r="T360" s="232">
        <f t="shared" si="5"/>
        <v>83.766666666666666</v>
      </c>
    </row>
    <row r="361" spans="1:20" ht="15.95" customHeight="1" thickTop="1" thickBot="1">
      <c r="A361" s="47">
        <v>95</v>
      </c>
      <c r="B361" s="62">
        <v>79</v>
      </c>
      <c r="C361" s="59">
        <f>PresensiIPS!B85</f>
        <v>12301</v>
      </c>
      <c r="D361" s="60" t="str">
        <f>PresensiIPS!G85</f>
        <v>KANDIYAS</v>
      </c>
      <c r="E361">
        <v>82</v>
      </c>
      <c r="F361">
        <v>80</v>
      </c>
      <c r="G361">
        <v>80.5</v>
      </c>
      <c r="H361">
        <v>82.5</v>
      </c>
      <c r="I361">
        <v>76</v>
      </c>
      <c r="J361">
        <v>81</v>
      </c>
      <c r="K361">
        <v>90</v>
      </c>
      <c r="L361">
        <v>82.5</v>
      </c>
      <c r="M361">
        <v>83</v>
      </c>
      <c r="N361">
        <v>81.5</v>
      </c>
      <c r="O361">
        <v>81.5</v>
      </c>
      <c r="P361">
        <v>78</v>
      </c>
      <c r="Q361">
        <v>78</v>
      </c>
      <c r="R361">
        <v>78</v>
      </c>
      <c r="S361">
        <v>84.5</v>
      </c>
      <c r="T361" s="232">
        <f t="shared" si="5"/>
        <v>81.266666666666666</v>
      </c>
    </row>
    <row r="362" spans="1:20" ht="15.95" customHeight="1" thickTop="1" thickBot="1">
      <c r="A362" s="61">
        <v>96</v>
      </c>
      <c r="B362" s="62">
        <v>80</v>
      </c>
      <c r="C362" s="59">
        <f>PresensiIPS!B86</f>
        <v>12313</v>
      </c>
      <c r="D362" s="60" t="str">
        <f>PresensiIPS!G86</f>
        <v>Lika Adelia</v>
      </c>
      <c r="E362">
        <v>80.5</v>
      </c>
      <c r="F362">
        <v>81.5</v>
      </c>
      <c r="G362">
        <v>87</v>
      </c>
      <c r="H362">
        <v>86.5</v>
      </c>
      <c r="I362">
        <v>78.5</v>
      </c>
      <c r="J362">
        <v>83.5</v>
      </c>
      <c r="K362">
        <v>90</v>
      </c>
      <c r="L362">
        <v>81</v>
      </c>
      <c r="M362">
        <v>82</v>
      </c>
      <c r="N362">
        <v>82.5</v>
      </c>
      <c r="O362">
        <v>85.5</v>
      </c>
      <c r="P362">
        <v>80</v>
      </c>
      <c r="Q362">
        <v>82.5</v>
      </c>
      <c r="R362">
        <v>80</v>
      </c>
      <c r="S362">
        <v>84.5</v>
      </c>
      <c r="T362" s="232">
        <f t="shared" si="5"/>
        <v>83.033333333333331</v>
      </c>
    </row>
    <row r="363" spans="1:20" ht="15.95" customHeight="1" thickTop="1" thickBot="1">
      <c r="A363" s="47">
        <v>97</v>
      </c>
      <c r="B363" s="62">
        <v>81</v>
      </c>
      <c r="C363" s="59">
        <f>PresensiIPS!B87</f>
        <v>12317</v>
      </c>
      <c r="D363" s="60" t="str">
        <f>PresensiIPS!G87</f>
        <v>M. ABDULLOH</v>
      </c>
      <c r="E363">
        <v>79</v>
      </c>
      <c r="F363">
        <v>73.5</v>
      </c>
      <c r="G363">
        <v>71.5</v>
      </c>
      <c r="H363">
        <v>79.5</v>
      </c>
      <c r="I363">
        <v>73.5</v>
      </c>
      <c r="J363">
        <v>76</v>
      </c>
      <c r="K363">
        <v>80</v>
      </c>
      <c r="L363">
        <v>81</v>
      </c>
      <c r="M363">
        <v>78.5</v>
      </c>
      <c r="N363">
        <v>74.5</v>
      </c>
      <c r="O363">
        <v>73.5</v>
      </c>
      <c r="P363">
        <v>70</v>
      </c>
      <c r="Q363">
        <v>71.5</v>
      </c>
      <c r="R363">
        <v>77</v>
      </c>
      <c r="S363">
        <v>73</v>
      </c>
      <c r="T363" s="232">
        <f t="shared" si="5"/>
        <v>75.466666666666669</v>
      </c>
    </row>
    <row r="364" spans="1:20" ht="15.95" customHeight="1" thickTop="1" thickBot="1">
      <c r="A364" s="61">
        <v>98</v>
      </c>
      <c r="B364" s="62">
        <v>82</v>
      </c>
      <c r="C364" s="59">
        <f>PresensiIPS!B88</f>
        <v>12323</v>
      </c>
      <c r="D364" s="60" t="str">
        <f>PresensiIPS!G88</f>
        <v>M.RISKY ADITYA</v>
      </c>
      <c r="E364">
        <v>71.5</v>
      </c>
      <c r="F364">
        <v>74</v>
      </c>
      <c r="G364">
        <v>80.5</v>
      </c>
      <c r="H364">
        <v>79.5</v>
      </c>
      <c r="I364">
        <v>81.5</v>
      </c>
      <c r="J364">
        <v>80</v>
      </c>
      <c r="K364">
        <v>87</v>
      </c>
      <c r="L364">
        <v>81</v>
      </c>
      <c r="M364">
        <v>82</v>
      </c>
      <c r="N364">
        <v>77</v>
      </c>
      <c r="O364">
        <v>74</v>
      </c>
      <c r="P364">
        <v>75</v>
      </c>
      <c r="Q364">
        <v>77</v>
      </c>
      <c r="R364">
        <v>77.5</v>
      </c>
      <c r="S364">
        <v>78.5</v>
      </c>
      <c r="T364" s="232">
        <f t="shared" si="5"/>
        <v>78.400000000000006</v>
      </c>
    </row>
    <row r="365" spans="1:20" ht="15.95" customHeight="1" thickTop="1" thickBot="1">
      <c r="A365" s="47">
        <v>99</v>
      </c>
      <c r="B365" s="62">
        <v>83</v>
      </c>
      <c r="C365" s="59">
        <f>PresensiIPS!B89</f>
        <v>12338</v>
      </c>
      <c r="D365" s="60" t="str">
        <f>PresensiIPS!G89</f>
        <v>MAULINDA HASANAH</v>
      </c>
      <c r="E365">
        <v>82</v>
      </c>
      <c r="F365">
        <v>85</v>
      </c>
      <c r="G365">
        <v>87</v>
      </c>
      <c r="H365">
        <v>80.5</v>
      </c>
      <c r="I365">
        <v>83</v>
      </c>
      <c r="J365">
        <v>87</v>
      </c>
      <c r="K365">
        <v>86.5</v>
      </c>
      <c r="L365">
        <v>81.5</v>
      </c>
      <c r="M365">
        <v>84.5</v>
      </c>
      <c r="N365">
        <v>83.5</v>
      </c>
      <c r="O365">
        <v>86</v>
      </c>
      <c r="P365">
        <v>84</v>
      </c>
      <c r="Q365">
        <v>83.5</v>
      </c>
      <c r="R365">
        <v>81</v>
      </c>
      <c r="S365">
        <v>84</v>
      </c>
      <c r="T365" s="232">
        <f t="shared" si="5"/>
        <v>83.933333333333337</v>
      </c>
    </row>
    <row r="366" spans="1:20" ht="15.95" customHeight="1" thickTop="1" thickBot="1">
      <c r="A366" s="61">
        <v>100</v>
      </c>
      <c r="B366" s="62">
        <v>84</v>
      </c>
      <c r="C366" s="59">
        <f>PresensiIPS!B90</f>
        <v>12372</v>
      </c>
      <c r="D366" s="60" t="str">
        <f>PresensiIPS!G90</f>
        <v>MUHAMMAD CHAIRIL ARIFIN</v>
      </c>
      <c r="E366">
        <v>79.5</v>
      </c>
      <c r="F366">
        <v>81.5</v>
      </c>
      <c r="G366">
        <v>80.5</v>
      </c>
      <c r="H366">
        <v>80</v>
      </c>
      <c r="I366">
        <v>78.5</v>
      </c>
      <c r="J366">
        <v>79.5</v>
      </c>
      <c r="K366">
        <v>88</v>
      </c>
      <c r="L366">
        <v>80.5</v>
      </c>
      <c r="M366">
        <v>84</v>
      </c>
      <c r="N366">
        <v>81</v>
      </c>
      <c r="O366">
        <v>79</v>
      </c>
      <c r="P366">
        <v>75</v>
      </c>
      <c r="Q366">
        <v>78.5</v>
      </c>
      <c r="R366">
        <v>78</v>
      </c>
      <c r="S366">
        <v>80</v>
      </c>
      <c r="T366" s="232">
        <f t="shared" si="5"/>
        <v>80.233333333333334</v>
      </c>
    </row>
    <row r="367" spans="1:20" ht="15.95" customHeight="1" thickTop="1" thickBot="1">
      <c r="A367" s="47">
        <v>101</v>
      </c>
      <c r="B367" s="62">
        <v>85</v>
      </c>
      <c r="C367" s="59">
        <f>PresensiIPS!B91</f>
        <v>12383</v>
      </c>
      <c r="D367" s="60" t="str">
        <f>PresensiIPS!G91</f>
        <v>MUHAMMAD SUBHAN HADI</v>
      </c>
      <c r="E367">
        <v>78.5</v>
      </c>
      <c r="F367">
        <v>78</v>
      </c>
      <c r="G367">
        <v>78.5</v>
      </c>
      <c r="H367">
        <v>83</v>
      </c>
      <c r="I367">
        <v>81</v>
      </c>
      <c r="J367">
        <v>77.5</v>
      </c>
      <c r="K367">
        <v>84</v>
      </c>
      <c r="L367">
        <v>81</v>
      </c>
      <c r="M367">
        <v>78.5</v>
      </c>
      <c r="N367">
        <v>76</v>
      </c>
      <c r="O367">
        <v>78</v>
      </c>
      <c r="P367">
        <v>72</v>
      </c>
      <c r="Q367">
        <v>78</v>
      </c>
      <c r="R367">
        <v>78.5</v>
      </c>
      <c r="S367">
        <v>78</v>
      </c>
      <c r="T367" s="232">
        <f t="shared" si="5"/>
        <v>78.7</v>
      </c>
    </row>
    <row r="368" spans="1:20" ht="15.95" customHeight="1" thickTop="1" thickBot="1">
      <c r="A368" s="61">
        <v>102</v>
      </c>
      <c r="B368" s="62">
        <v>86</v>
      </c>
      <c r="C368" s="59">
        <f>PresensiIPS!B92</f>
        <v>12395</v>
      </c>
      <c r="D368" s="60" t="str">
        <f>PresensiIPS!G92</f>
        <v>NAFIAH MAHARANI</v>
      </c>
      <c r="E368">
        <v>79</v>
      </c>
      <c r="F368">
        <v>77.5</v>
      </c>
      <c r="G368">
        <v>81</v>
      </c>
      <c r="H368">
        <v>79</v>
      </c>
      <c r="I368">
        <v>78</v>
      </c>
      <c r="J368">
        <v>79.5</v>
      </c>
      <c r="K368">
        <v>83</v>
      </c>
      <c r="L368">
        <v>81</v>
      </c>
      <c r="M368">
        <v>81</v>
      </c>
      <c r="N368">
        <v>77.5</v>
      </c>
      <c r="O368">
        <v>77.5</v>
      </c>
      <c r="P368">
        <v>80</v>
      </c>
      <c r="Q368">
        <v>78</v>
      </c>
      <c r="R368">
        <v>80</v>
      </c>
      <c r="S368">
        <v>81</v>
      </c>
      <c r="T368" s="232">
        <f t="shared" si="5"/>
        <v>79.533333333333331</v>
      </c>
    </row>
    <row r="369" spans="1:20" ht="15.95" customHeight="1" thickTop="1" thickBot="1">
      <c r="A369" s="47">
        <v>103</v>
      </c>
      <c r="B369" s="62">
        <v>87</v>
      </c>
      <c r="C369" s="59">
        <f>PresensiIPS!B93</f>
        <v>12412</v>
      </c>
      <c r="D369" s="60" t="str">
        <f>PresensiIPS!G93</f>
        <v>NURHAYATI</v>
      </c>
      <c r="E369">
        <v>83.5</v>
      </c>
      <c r="F369">
        <v>81</v>
      </c>
      <c r="G369">
        <v>87</v>
      </c>
      <c r="H369">
        <v>78</v>
      </c>
      <c r="I369">
        <v>83.5</v>
      </c>
      <c r="J369">
        <v>81.5</v>
      </c>
      <c r="K369">
        <v>88</v>
      </c>
      <c r="L369">
        <v>81</v>
      </c>
      <c r="M369">
        <v>81.5</v>
      </c>
      <c r="N369">
        <v>84</v>
      </c>
      <c r="O369">
        <v>85</v>
      </c>
      <c r="P369">
        <v>80</v>
      </c>
      <c r="Q369">
        <v>84.5</v>
      </c>
      <c r="R369">
        <v>80</v>
      </c>
      <c r="S369">
        <v>84.5</v>
      </c>
      <c r="T369" s="232">
        <f t="shared" si="5"/>
        <v>82.86666666666666</v>
      </c>
    </row>
    <row r="370" spans="1:20" ht="15.95" customHeight="1" thickTop="1" thickBot="1">
      <c r="A370" s="61">
        <v>104</v>
      </c>
      <c r="B370" s="62">
        <v>88</v>
      </c>
      <c r="C370" s="59">
        <f>PresensiIPS!B94</f>
        <v>12415</v>
      </c>
      <c r="D370" s="60" t="str">
        <f>PresensiIPS!G94</f>
        <v>NURIL FAHMA WIJAYA</v>
      </c>
      <c r="E370">
        <v>76</v>
      </c>
      <c r="F370">
        <v>77.5</v>
      </c>
      <c r="G370">
        <v>82</v>
      </c>
      <c r="H370">
        <v>82.5</v>
      </c>
      <c r="I370">
        <v>76.5</v>
      </c>
      <c r="J370">
        <v>79.5</v>
      </c>
      <c r="K370">
        <v>85</v>
      </c>
      <c r="L370">
        <v>81</v>
      </c>
      <c r="M370">
        <v>80</v>
      </c>
      <c r="N370">
        <v>77.5</v>
      </c>
      <c r="O370">
        <v>78</v>
      </c>
      <c r="P370">
        <v>78</v>
      </c>
      <c r="Q370">
        <v>77</v>
      </c>
      <c r="R370">
        <v>80</v>
      </c>
      <c r="S370">
        <v>77.5</v>
      </c>
      <c r="T370" s="232">
        <f t="shared" si="5"/>
        <v>79.2</v>
      </c>
    </row>
    <row r="371" spans="1:20" ht="15.95" customHeight="1" thickTop="1" thickBot="1">
      <c r="A371" s="47">
        <v>105</v>
      </c>
      <c r="B371" s="62">
        <v>89</v>
      </c>
      <c r="C371" s="59">
        <f>PresensiIPS!B95</f>
        <v>12421</v>
      </c>
      <c r="D371" s="60" t="str">
        <f>PresensiIPS!G95</f>
        <v>NURUL MAKKIYAH</v>
      </c>
      <c r="E371">
        <v>77.5</v>
      </c>
      <c r="F371">
        <v>77</v>
      </c>
      <c r="G371">
        <v>81.5</v>
      </c>
      <c r="H371">
        <v>81.5</v>
      </c>
      <c r="I371">
        <v>76.5</v>
      </c>
      <c r="J371">
        <v>81.5</v>
      </c>
      <c r="K371">
        <v>88</v>
      </c>
      <c r="L371">
        <v>80.5</v>
      </c>
      <c r="M371">
        <v>83</v>
      </c>
      <c r="N371">
        <v>82</v>
      </c>
      <c r="O371">
        <v>81.5</v>
      </c>
      <c r="P371">
        <v>80</v>
      </c>
      <c r="Q371">
        <v>82</v>
      </c>
      <c r="R371">
        <v>80</v>
      </c>
      <c r="S371">
        <v>79.5</v>
      </c>
      <c r="T371" s="232">
        <f t="shared" si="5"/>
        <v>80.8</v>
      </c>
    </row>
    <row r="372" spans="1:20" ht="15.95" customHeight="1" thickTop="1" thickBot="1">
      <c r="A372" s="61">
        <v>106</v>
      </c>
      <c r="B372" s="62">
        <v>90</v>
      </c>
      <c r="C372" s="59">
        <f>PresensiIPS!B96</f>
        <v>12436</v>
      </c>
      <c r="D372" s="60" t="str">
        <f>PresensiIPS!G96</f>
        <v>R. FAHRURROZI NUR ANSORI</v>
      </c>
      <c r="E372">
        <v>75.5</v>
      </c>
      <c r="F372">
        <v>80.5</v>
      </c>
      <c r="G372">
        <v>86.5</v>
      </c>
      <c r="H372">
        <v>82</v>
      </c>
      <c r="I372">
        <v>75.5</v>
      </c>
      <c r="J372">
        <v>81</v>
      </c>
      <c r="K372">
        <v>83</v>
      </c>
      <c r="L372">
        <v>80.5</v>
      </c>
      <c r="M372">
        <v>78.5</v>
      </c>
      <c r="N372">
        <v>79</v>
      </c>
      <c r="O372">
        <v>79.5</v>
      </c>
      <c r="P372">
        <v>80</v>
      </c>
      <c r="Q372">
        <v>78.5</v>
      </c>
      <c r="R372">
        <v>78.5</v>
      </c>
      <c r="S372">
        <v>81</v>
      </c>
      <c r="T372" s="232">
        <f t="shared" si="5"/>
        <v>79.966666666666669</v>
      </c>
    </row>
    <row r="373" spans="1:20" ht="15.95" customHeight="1" thickTop="1" thickBot="1">
      <c r="A373" s="47">
        <v>107</v>
      </c>
      <c r="B373" s="62">
        <v>91</v>
      </c>
      <c r="C373" s="59">
        <f>PresensiIPS!B97</f>
        <v>12442</v>
      </c>
      <c r="D373" s="60" t="str">
        <f>PresensiIPS!G97</f>
        <v>R.A. ANGGRAINI DWI PUSPITA</v>
      </c>
      <c r="E373">
        <v>75</v>
      </c>
      <c r="F373">
        <v>74.5</v>
      </c>
      <c r="G373">
        <v>76</v>
      </c>
      <c r="H373">
        <v>79.5</v>
      </c>
      <c r="I373">
        <v>76</v>
      </c>
      <c r="J373">
        <v>79.5</v>
      </c>
      <c r="K373">
        <v>84</v>
      </c>
      <c r="L373">
        <v>81</v>
      </c>
      <c r="M373">
        <v>79.5</v>
      </c>
      <c r="N373">
        <v>79</v>
      </c>
      <c r="O373">
        <v>77</v>
      </c>
      <c r="P373">
        <v>78</v>
      </c>
      <c r="Q373">
        <v>78.5</v>
      </c>
      <c r="R373">
        <v>80.5</v>
      </c>
      <c r="S373">
        <v>75.5</v>
      </c>
      <c r="T373" s="232">
        <f t="shared" si="5"/>
        <v>78.233333333333334</v>
      </c>
    </row>
    <row r="374" spans="1:20" ht="15.95" customHeight="1" thickTop="1" thickBot="1">
      <c r="A374" s="61">
        <v>108</v>
      </c>
      <c r="B374" s="62">
        <v>92</v>
      </c>
      <c r="C374" s="59">
        <f>PresensiIPS!B98</f>
        <v>12002</v>
      </c>
      <c r="D374" s="60" t="str">
        <f>PresensiIPS!G98</f>
        <v>REKY FIRDAUS</v>
      </c>
      <c r="E374">
        <v>70</v>
      </c>
      <c r="F374">
        <v>77.5</v>
      </c>
      <c r="G374">
        <v>71</v>
      </c>
      <c r="H374">
        <v>84</v>
      </c>
      <c r="I374">
        <v>76</v>
      </c>
      <c r="J374">
        <v>79</v>
      </c>
      <c r="K374">
        <v>85</v>
      </c>
      <c r="L374">
        <v>80</v>
      </c>
      <c r="M374">
        <v>81</v>
      </c>
      <c r="N374">
        <v>76.5</v>
      </c>
      <c r="O374">
        <v>75</v>
      </c>
      <c r="P374">
        <v>75</v>
      </c>
      <c r="Q374">
        <v>75.5</v>
      </c>
      <c r="R374">
        <v>77.5</v>
      </c>
      <c r="S374">
        <v>76.5</v>
      </c>
      <c r="T374" s="232">
        <f t="shared" si="5"/>
        <v>77.3</v>
      </c>
    </row>
    <row r="375" spans="1:20" ht="15.95" customHeight="1" thickTop="1" thickBot="1">
      <c r="A375" s="47">
        <v>109</v>
      </c>
      <c r="B375" s="62">
        <v>93</v>
      </c>
      <c r="C375" s="59">
        <f>PresensiIPS!B99</f>
        <v>12459</v>
      </c>
      <c r="D375" s="60" t="str">
        <f>PresensiIPS!G99</f>
        <v>REZA PAHLEVI DWI KUSUMA</v>
      </c>
      <c r="E375">
        <v>78.5</v>
      </c>
      <c r="F375">
        <v>79.5</v>
      </c>
      <c r="G375">
        <v>87.5</v>
      </c>
      <c r="H375">
        <v>83.5</v>
      </c>
      <c r="I375">
        <v>81</v>
      </c>
      <c r="J375">
        <v>79.5</v>
      </c>
      <c r="K375">
        <v>85.5</v>
      </c>
      <c r="L375">
        <v>82</v>
      </c>
      <c r="M375">
        <v>81.5</v>
      </c>
      <c r="N375">
        <v>78</v>
      </c>
      <c r="O375">
        <v>81</v>
      </c>
      <c r="P375">
        <v>72</v>
      </c>
      <c r="Q375">
        <v>82.5</v>
      </c>
      <c r="R375">
        <v>79</v>
      </c>
      <c r="S375">
        <v>81</v>
      </c>
      <c r="T375" s="232">
        <f t="shared" si="5"/>
        <v>80.8</v>
      </c>
    </row>
    <row r="376" spans="1:20" ht="15.95" customHeight="1" thickTop="1" thickBot="1">
      <c r="B376" s="62">
        <v>94</v>
      </c>
      <c r="C376" s="59">
        <f>PresensiIPS!B100</f>
        <v>12473</v>
      </c>
      <c r="D376" s="60" t="str">
        <f>PresensiIPS!G100</f>
        <v>RIYANTO</v>
      </c>
      <c r="E376">
        <v>75.5</v>
      </c>
      <c r="F376">
        <v>77.5</v>
      </c>
      <c r="G376">
        <v>77.5</v>
      </c>
      <c r="H376">
        <v>86.5</v>
      </c>
      <c r="I376">
        <v>78</v>
      </c>
      <c r="J376">
        <v>78.5</v>
      </c>
      <c r="K376">
        <v>84.5</v>
      </c>
      <c r="L376">
        <v>81</v>
      </c>
      <c r="M376">
        <v>78.5</v>
      </c>
      <c r="N376">
        <v>78</v>
      </c>
      <c r="O376">
        <v>75.5</v>
      </c>
      <c r="P376">
        <v>72</v>
      </c>
      <c r="Q376">
        <v>81</v>
      </c>
      <c r="R376">
        <v>77.5</v>
      </c>
      <c r="S376">
        <v>77</v>
      </c>
      <c r="T376" s="232">
        <f t="shared" si="5"/>
        <v>78.566666666666663</v>
      </c>
    </row>
    <row r="377" spans="1:20" ht="15.95" customHeight="1" thickTop="1" thickBot="1">
      <c r="B377" s="62">
        <v>95</v>
      </c>
      <c r="C377" s="59">
        <f>PresensiIPS!B101</f>
        <v>12485</v>
      </c>
      <c r="D377" s="60" t="str">
        <f>PresensiIPS!G101</f>
        <v>SARI APRILIA PUTRI</v>
      </c>
      <c r="E377">
        <v>81.5</v>
      </c>
      <c r="F377">
        <v>82</v>
      </c>
      <c r="G377">
        <v>83.5</v>
      </c>
      <c r="H377">
        <v>85.5</v>
      </c>
      <c r="I377">
        <v>78.5</v>
      </c>
      <c r="J377">
        <v>82</v>
      </c>
      <c r="K377">
        <v>90</v>
      </c>
      <c r="L377">
        <v>80.5</v>
      </c>
      <c r="M377">
        <v>82</v>
      </c>
      <c r="N377">
        <v>84</v>
      </c>
      <c r="O377">
        <v>83</v>
      </c>
      <c r="P377">
        <v>82</v>
      </c>
      <c r="Q377">
        <v>84.5</v>
      </c>
      <c r="R377">
        <v>80.5</v>
      </c>
      <c r="S377">
        <v>86</v>
      </c>
      <c r="T377" s="232">
        <f t="shared" si="5"/>
        <v>83.033333333333331</v>
      </c>
    </row>
    <row r="378" spans="1:20" ht="15.95" customHeight="1" thickTop="1" thickBot="1">
      <c r="B378" s="62">
        <v>96</v>
      </c>
      <c r="C378" s="59">
        <f>PresensiIPS!B102</f>
        <v>12493</v>
      </c>
      <c r="D378" s="60" t="str">
        <f>PresensiIPS!G102</f>
        <v>SITI AMELIA MAHDIN</v>
      </c>
      <c r="E378">
        <v>81</v>
      </c>
      <c r="F378">
        <v>78</v>
      </c>
      <c r="G378">
        <v>82.5</v>
      </c>
      <c r="H378">
        <v>81.5</v>
      </c>
      <c r="I378">
        <v>81</v>
      </c>
      <c r="J378">
        <v>81.5</v>
      </c>
      <c r="K378">
        <v>86</v>
      </c>
      <c r="L378">
        <v>80.5</v>
      </c>
      <c r="M378">
        <v>84.5</v>
      </c>
      <c r="N378">
        <v>81</v>
      </c>
      <c r="O378">
        <v>84</v>
      </c>
      <c r="P378">
        <v>80</v>
      </c>
      <c r="Q378">
        <v>83.5</v>
      </c>
      <c r="R378">
        <v>80.5</v>
      </c>
      <c r="S378">
        <v>81</v>
      </c>
      <c r="T378" s="232">
        <f t="shared" si="5"/>
        <v>81.766666666666666</v>
      </c>
    </row>
    <row r="379" spans="1:20" ht="15.95" customHeight="1" thickTop="1" thickBot="1">
      <c r="B379" s="62">
        <v>97</v>
      </c>
      <c r="C379" s="59">
        <f>PresensiIPS!B103</f>
        <v>12503</v>
      </c>
      <c r="D379" s="60" t="str">
        <f>PresensiIPS!G103</f>
        <v>SONIA ERYANTI IKA PUTRI SHOLIHIN</v>
      </c>
      <c r="E379">
        <v>82</v>
      </c>
      <c r="F379">
        <v>87</v>
      </c>
      <c r="G379">
        <v>84.5</v>
      </c>
      <c r="H379">
        <v>85</v>
      </c>
      <c r="I379">
        <v>87</v>
      </c>
      <c r="J379">
        <v>90.5</v>
      </c>
      <c r="K379">
        <v>88</v>
      </c>
      <c r="L379">
        <v>81</v>
      </c>
      <c r="M379">
        <v>84.5</v>
      </c>
      <c r="N379">
        <v>85.5</v>
      </c>
      <c r="O379">
        <v>87</v>
      </c>
      <c r="P379">
        <v>85</v>
      </c>
      <c r="Q379">
        <v>85.5</v>
      </c>
      <c r="R379">
        <v>83</v>
      </c>
      <c r="S379">
        <v>89</v>
      </c>
      <c r="T379" s="232">
        <f t="shared" si="5"/>
        <v>85.63333333333334</v>
      </c>
    </row>
    <row r="380" spans="1:20" ht="15.95" customHeight="1" thickTop="1" thickBot="1">
      <c r="B380" s="62">
        <v>98</v>
      </c>
      <c r="C380" s="59">
        <f>PresensiIPS!B104</f>
        <v>12507</v>
      </c>
      <c r="D380" s="60" t="str">
        <f>PresensiIPS!G104</f>
        <v>SUMAR</v>
      </c>
      <c r="E380">
        <v>70.5</v>
      </c>
      <c r="F380">
        <v>74</v>
      </c>
      <c r="G380">
        <v>76.5</v>
      </c>
      <c r="H380">
        <v>82.5</v>
      </c>
      <c r="I380">
        <v>79</v>
      </c>
      <c r="J380">
        <v>77</v>
      </c>
      <c r="K380">
        <v>80</v>
      </c>
      <c r="L380">
        <v>80</v>
      </c>
      <c r="M380">
        <v>77</v>
      </c>
      <c r="N380">
        <v>75</v>
      </c>
      <c r="O380">
        <v>74.5</v>
      </c>
      <c r="P380">
        <v>70</v>
      </c>
      <c r="Q380">
        <v>77.5</v>
      </c>
      <c r="R380">
        <v>77.5</v>
      </c>
      <c r="S380">
        <v>77</v>
      </c>
      <c r="T380" s="232">
        <f t="shared" si="5"/>
        <v>76.533333333333331</v>
      </c>
    </row>
    <row r="381" spans="1:20" ht="15.95" customHeight="1" thickTop="1" thickBot="1">
      <c r="B381" s="62">
        <v>99</v>
      </c>
      <c r="C381" s="59">
        <f>PresensiIPS!B105</f>
        <v>12508</v>
      </c>
      <c r="D381" s="60" t="str">
        <f>PresensiIPS!G105</f>
        <v>SYAFINA DWI ANGGRAINI</v>
      </c>
      <c r="E381">
        <v>76</v>
      </c>
      <c r="F381">
        <v>80</v>
      </c>
      <c r="G381">
        <v>84</v>
      </c>
      <c r="H381">
        <v>83</v>
      </c>
      <c r="I381">
        <v>79</v>
      </c>
      <c r="J381">
        <v>80</v>
      </c>
      <c r="K381">
        <v>86.5</v>
      </c>
      <c r="L381">
        <v>80.5</v>
      </c>
      <c r="M381">
        <v>81</v>
      </c>
      <c r="N381">
        <v>79</v>
      </c>
      <c r="O381">
        <v>79</v>
      </c>
      <c r="P381">
        <v>80</v>
      </c>
      <c r="Q381">
        <v>78.5</v>
      </c>
      <c r="R381">
        <v>80</v>
      </c>
      <c r="S381">
        <v>79</v>
      </c>
      <c r="T381" s="232">
        <f t="shared" si="5"/>
        <v>80.36666666666666</v>
      </c>
    </row>
    <row r="382" spans="1:20" ht="15.95" customHeight="1" thickTop="1" thickBot="1">
      <c r="B382" s="62">
        <v>100</v>
      </c>
      <c r="C382" s="59">
        <f>PresensiIPS!B106</f>
        <v>12130</v>
      </c>
      <c r="D382" s="60" t="str">
        <f>PresensiIPS!G106</f>
        <v>ACHMAD MAULANA ABIM SYAHPUTRA</v>
      </c>
      <c r="E382">
        <v>76</v>
      </c>
      <c r="F382">
        <v>74</v>
      </c>
      <c r="G382">
        <v>82.5</v>
      </c>
      <c r="H382">
        <v>78</v>
      </c>
      <c r="I382">
        <v>74</v>
      </c>
      <c r="J382">
        <v>77</v>
      </c>
      <c r="K382">
        <v>85</v>
      </c>
      <c r="L382">
        <v>81</v>
      </c>
      <c r="M382">
        <v>83</v>
      </c>
      <c r="N382">
        <v>78.5</v>
      </c>
      <c r="O382">
        <v>75.5</v>
      </c>
      <c r="P382">
        <v>72</v>
      </c>
      <c r="Q382">
        <v>79.5</v>
      </c>
      <c r="R382">
        <v>78</v>
      </c>
      <c r="S382">
        <v>79</v>
      </c>
      <c r="T382" s="232">
        <f t="shared" si="5"/>
        <v>78.2</v>
      </c>
    </row>
    <row r="383" spans="1:20" ht="15.95" customHeight="1" thickTop="1" thickBot="1">
      <c r="B383" s="62">
        <v>101</v>
      </c>
      <c r="C383" s="59">
        <f>PresensiIPS!B107</f>
        <v>12151</v>
      </c>
      <c r="D383" s="60" t="str">
        <f>PresensiIPS!G107</f>
        <v>ALEK JULIYANTO</v>
      </c>
      <c r="E383">
        <v>74.5</v>
      </c>
      <c r="F383">
        <v>76</v>
      </c>
      <c r="G383">
        <v>80.5</v>
      </c>
      <c r="H383">
        <v>80.5</v>
      </c>
      <c r="I383">
        <v>76</v>
      </c>
      <c r="J383">
        <v>77.5</v>
      </c>
      <c r="K383">
        <v>84.5</v>
      </c>
      <c r="L383">
        <v>81</v>
      </c>
      <c r="M383">
        <v>80.5</v>
      </c>
      <c r="N383">
        <v>75.5</v>
      </c>
      <c r="O383">
        <v>76</v>
      </c>
      <c r="P383">
        <v>70</v>
      </c>
      <c r="Q383">
        <v>76.5</v>
      </c>
      <c r="R383">
        <v>77.5</v>
      </c>
      <c r="S383">
        <v>76.5</v>
      </c>
      <c r="T383" s="232">
        <f t="shared" si="5"/>
        <v>77.533333333333331</v>
      </c>
    </row>
    <row r="384" spans="1:20" ht="15.95" customHeight="1" thickTop="1" thickBot="1">
      <c r="B384" s="62">
        <v>102</v>
      </c>
      <c r="C384" s="59">
        <f>PresensiIPS!B108</f>
        <v>12170</v>
      </c>
      <c r="D384" s="60" t="str">
        <f>PresensiIPS!G108</f>
        <v>ANDINI CRISTINA SANTOSO</v>
      </c>
      <c r="E384">
        <v>78.5</v>
      </c>
      <c r="F384">
        <v>82</v>
      </c>
      <c r="G384">
        <v>88</v>
      </c>
      <c r="H384">
        <v>82.5</v>
      </c>
      <c r="I384">
        <v>78.5</v>
      </c>
      <c r="J384">
        <v>80</v>
      </c>
      <c r="K384">
        <v>86.5</v>
      </c>
      <c r="L384">
        <v>81</v>
      </c>
      <c r="M384">
        <v>82.5</v>
      </c>
      <c r="N384">
        <v>81</v>
      </c>
      <c r="O384">
        <v>79</v>
      </c>
      <c r="P384">
        <v>80</v>
      </c>
      <c r="Q384">
        <v>82</v>
      </c>
      <c r="R384">
        <v>79.5</v>
      </c>
      <c r="S384">
        <v>82</v>
      </c>
      <c r="T384" s="232">
        <f t="shared" si="5"/>
        <v>81.533333333333331</v>
      </c>
    </row>
    <row r="385" spans="2:20" ht="15.95" customHeight="1" thickTop="1" thickBot="1">
      <c r="B385" s="62">
        <v>103</v>
      </c>
      <c r="C385" s="59">
        <f>PresensiIPS!B109</f>
        <v>12179</v>
      </c>
      <c r="D385" s="60" t="str">
        <f>PresensiIPS!G109</f>
        <v>Antoni Ahmad Nufal</v>
      </c>
      <c r="E385">
        <v>84</v>
      </c>
      <c r="F385">
        <v>83</v>
      </c>
      <c r="G385">
        <v>80</v>
      </c>
      <c r="H385">
        <v>86.5</v>
      </c>
      <c r="I385">
        <v>87.5</v>
      </c>
      <c r="J385">
        <v>86.5</v>
      </c>
      <c r="K385">
        <v>89</v>
      </c>
      <c r="L385">
        <v>81.5</v>
      </c>
      <c r="M385">
        <v>84.5</v>
      </c>
      <c r="N385">
        <v>76</v>
      </c>
      <c r="O385">
        <v>82.5</v>
      </c>
      <c r="P385">
        <v>80</v>
      </c>
      <c r="Q385">
        <v>84</v>
      </c>
      <c r="R385">
        <v>80</v>
      </c>
      <c r="S385">
        <v>89</v>
      </c>
      <c r="T385" s="232">
        <f t="shared" si="5"/>
        <v>83.6</v>
      </c>
    </row>
    <row r="386" spans="2:20" ht="15.95" customHeight="1" thickTop="1" thickBot="1">
      <c r="B386" s="62">
        <v>104</v>
      </c>
      <c r="C386" s="59">
        <f>PresensiIPS!B110</f>
        <v>12199</v>
      </c>
      <c r="D386" s="60" t="str">
        <f>PresensiIPS!G110</f>
        <v>DANI SYSNANDA CAHYA PUTRA</v>
      </c>
      <c r="E386">
        <v>83</v>
      </c>
      <c r="F386">
        <v>84</v>
      </c>
      <c r="G386">
        <v>81</v>
      </c>
      <c r="H386">
        <v>80</v>
      </c>
      <c r="I386">
        <v>86</v>
      </c>
      <c r="J386">
        <v>87.5</v>
      </c>
      <c r="K386">
        <v>90</v>
      </c>
      <c r="L386">
        <v>80.5</v>
      </c>
      <c r="M386">
        <v>85.5</v>
      </c>
      <c r="N386">
        <v>84</v>
      </c>
      <c r="O386">
        <v>84.5</v>
      </c>
      <c r="P386">
        <v>80</v>
      </c>
      <c r="Q386">
        <v>83.5</v>
      </c>
      <c r="R386">
        <v>81</v>
      </c>
      <c r="S386">
        <v>88</v>
      </c>
      <c r="T386" s="232">
        <f t="shared" si="5"/>
        <v>83.9</v>
      </c>
    </row>
    <row r="387" spans="2:20" ht="15.95" customHeight="1" thickTop="1" thickBot="1">
      <c r="B387" s="62">
        <v>105</v>
      </c>
      <c r="C387" s="59">
        <f>PresensiIPS!B111</f>
        <v>12231</v>
      </c>
      <c r="D387" s="60" t="str">
        <f>PresensiIPS!G111</f>
        <v>FAMELIA SHOFRIA</v>
      </c>
      <c r="E387">
        <v>79.5</v>
      </c>
      <c r="F387">
        <v>78</v>
      </c>
      <c r="G387">
        <v>82.5</v>
      </c>
      <c r="H387">
        <v>83.5</v>
      </c>
      <c r="I387">
        <v>76</v>
      </c>
      <c r="J387">
        <v>79</v>
      </c>
      <c r="K387">
        <v>85</v>
      </c>
      <c r="L387">
        <v>81</v>
      </c>
      <c r="M387">
        <v>84.5</v>
      </c>
      <c r="N387">
        <v>83</v>
      </c>
      <c r="O387">
        <v>80.5</v>
      </c>
      <c r="P387">
        <v>78</v>
      </c>
      <c r="Q387">
        <v>83</v>
      </c>
      <c r="R387">
        <v>80</v>
      </c>
      <c r="S387">
        <v>80</v>
      </c>
      <c r="T387" s="232">
        <f t="shared" si="5"/>
        <v>80.900000000000006</v>
      </c>
    </row>
    <row r="388" spans="2:20" ht="15.95" customHeight="1" thickTop="1" thickBot="1">
      <c r="B388" s="62">
        <v>106</v>
      </c>
      <c r="C388" s="59">
        <f>PresensiIPS!B112</f>
        <v>12237</v>
      </c>
      <c r="D388" s="60" t="str">
        <f>PresensiIPS!G112</f>
        <v>FARIS MAULANA</v>
      </c>
      <c r="E388">
        <v>83</v>
      </c>
      <c r="F388">
        <v>85.5</v>
      </c>
      <c r="G388">
        <v>86</v>
      </c>
      <c r="H388">
        <v>82.5</v>
      </c>
      <c r="I388">
        <v>85</v>
      </c>
      <c r="J388">
        <v>80</v>
      </c>
      <c r="K388">
        <v>88</v>
      </c>
      <c r="L388">
        <v>81</v>
      </c>
      <c r="M388">
        <v>85.5</v>
      </c>
      <c r="N388">
        <v>80</v>
      </c>
      <c r="O388">
        <v>84</v>
      </c>
      <c r="P388">
        <v>80</v>
      </c>
      <c r="Q388">
        <v>83.5</v>
      </c>
      <c r="R388">
        <v>80</v>
      </c>
      <c r="S388">
        <v>86</v>
      </c>
      <c r="T388" s="232">
        <f t="shared" si="5"/>
        <v>83.333333333333329</v>
      </c>
    </row>
    <row r="389" spans="2:20" ht="15.95" customHeight="1" thickTop="1" thickBot="1">
      <c r="B389" s="62">
        <v>107</v>
      </c>
      <c r="C389" s="59">
        <f>PresensiIPS!B113</f>
        <v>12249</v>
      </c>
      <c r="D389" s="60" t="str">
        <f>PresensiIPS!G113</f>
        <v>FITRI DESI ISNAIN</v>
      </c>
      <c r="E389">
        <v>84</v>
      </c>
      <c r="F389">
        <v>85</v>
      </c>
      <c r="G389">
        <v>88</v>
      </c>
      <c r="H389">
        <v>83.5</v>
      </c>
      <c r="I389">
        <v>86</v>
      </c>
      <c r="J389">
        <v>82</v>
      </c>
      <c r="K389">
        <v>86</v>
      </c>
      <c r="L389">
        <v>81</v>
      </c>
      <c r="M389">
        <v>85.5</v>
      </c>
      <c r="N389">
        <v>86</v>
      </c>
      <c r="O389">
        <v>85.5</v>
      </c>
      <c r="P389">
        <v>80</v>
      </c>
      <c r="Q389">
        <v>86.5</v>
      </c>
      <c r="R389">
        <v>81.5</v>
      </c>
      <c r="S389">
        <v>86</v>
      </c>
      <c r="T389" s="232">
        <f t="shared" si="5"/>
        <v>84.433333333333337</v>
      </c>
    </row>
    <row r="390" spans="2:20" ht="15.95" customHeight="1" thickTop="1" thickBot="1">
      <c r="B390" s="62">
        <v>108</v>
      </c>
      <c r="C390" s="59">
        <f>PresensiIPS!B114</f>
        <v>12268</v>
      </c>
      <c r="D390" s="60" t="str">
        <f>PresensiIPS!G114</f>
        <v>HENDY NURIAN EFFENDI</v>
      </c>
      <c r="E390">
        <v>74</v>
      </c>
      <c r="F390">
        <v>77</v>
      </c>
      <c r="G390">
        <v>75.5</v>
      </c>
      <c r="H390">
        <v>85</v>
      </c>
      <c r="I390">
        <v>83</v>
      </c>
      <c r="J390">
        <v>80.5</v>
      </c>
      <c r="K390">
        <v>85</v>
      </c>
      <c r="L390">
        <v>80.5</v>
      </c>
      <c r="M390">
        <v>83.5</v>
      </c>
      <c r="N390">
        <v>75</v>
      </c>
      <c r="O390">
        <v>73.5</v>
      </c>
      <c r="P390">
        <v>70</v>
      </c>
      <c r="Q390">
        <v>76.5</v>
      </c>
      <c r="R390">
        <v>79.5</v>
      </c>
      <c r="S390">
        <v>78</v>
      </c>
      <c r="T390" s="232">
        <f t="shared" si="5"/>
        <v>78.433333333333337</v>
      </c>
    </row>
    <row r="391" spans="2:20" ht="15.95" customHeight="1" thickTop="1" thickBot="1">
      <c r="B391" s="62">
        <v>109</v>
      </c>
      <c r="C391" s="59">
        <f>PresensiIPS!B115</f>
        <v>12285</v>
      </c>
      <c r="D391" s="60" t="str">
        <f>PresensiIPS!G115</f>
        <v>Iqbal Amrullah</v>
      </c>
      <c r="E391">
        <v>73</v>
      </c>
      <c r="F391">
        <v>73.5</v>
      </c>
      <c r="G391">
        <v>78.5</v>
      </c>
      <c r="H391">
        <v>84</v>
      </c>
      <c r="I391">
        <v>81</v>
      </c>
      <c r="J391">
        <v>79</v>
      </c>
      <c r="K391">
        <v>85</v>
      </c>
      <c r="L391">
        <v>81</v>
      </c>
      <c r="M391">
        <v>81</v>
      </c>
      <c r="N391">
        <v>74.5</v>
      </c>
      <c r="O391">
        <v>76</v>
      </c>
      <c r="P391">
        <v>76</v>
      </c>
      <c r="Q391">
        <v>76.5</v>
      </c>
      <c r="R391">
        <v>78.5</v>
      </c>
      <c r="S391">
        <v>76.5</v>
      </c>
      <c r="T391" s="232">
        <f t="shared" si="5"/>
        <v>78.266666666666666</v>
      </c>
    </row>
    <row r="392" spans="2:20" ht="15.95" customHeight="1" thickTop="1" thickBot="1">
      <c r="B392" s="62">
        <v>110</v>
      </c>
      <c r="C392" s="59">
        <f>PresensiIPS!B116</f>
        <v>12296</v>
      </c>
      <c r="D392" s="60" t="str">
        <f>PresensiIPS!G116</f>
        <v>JUM'ANI FAROHAH</v>
      </c>
      <c r="E392">
        <v>85.5</v>
      </c>
      <c r="F392">
        <v>81</v>
      </c>
      <c r="G392">
        <v>85</v>
      </c>
      <c r="H392">
        <v>82.5</v>
      </c>
      <c r="I392">
        <v>83</v>
      </c>
      <c r="J392">
        <v>80.5</v>
      </c>
      <c r="K392">
        <v>88</v>
      </c>
      <c r="L392">
        <v>81.5</v>
      </c>
      <c r="M392">
        <v>85.5</v>
      </c>
      <c r="N392">
        <v>78</v>
      </c>
      <c r="O392">
        <v>80.5</v>
      </c>
      <c r="P392">
        <v>80</v>
      </c>
      <c r="Q392">
        <v>83.5</v>
      </c>
      <c r="R392">
        <v>80</v>
      </c>
      <c r="S392">
        <v>82</v>
      </c>
      <c r="T392" s="232">
        <f t="shared" si="5"/>
        <v>82.433333333333337</v>
      </c>
    </row>
    <row r="393" spans="2:20" ht="15.95" customHeight="1" thickTop="1" thickBot="1">
      <c r="B393" s="62">
        <v>111</v>
      </c>
      <c r="C393" s="59">
        <f>PresensiIPS!B117</f>
        <v>12320</v>
      </c>
      <c r="D393" s="60" t="str">
        <f>PresensiIPS!G117</f>
        <v>M. INDRA GUNAWAN</v>
      </c>
      <c r="E393">
        <v>77</v>
      </c>
      <c r="F393">
        <v>75.5</v>
      </c>
      <c r="G393">
        <v>73.5</v>
      </c>
      <c r="H393">
        <v>84.5</v>
      </c>
      <c r="I393">
        <v>76.5</v>
      </c>
      <c r="J393">
        <v>78.5</v>
      </c>
      <c r="K393">
        <v>89</v>
      </c>
      <c r="L393">
        <v>81</v>
      </c>
      <c r="M393">
        <v>82</v>
      </c>
      <c r="N393">
        <v>77.5</v>
      </c>
      <c r="O393">
        <v>78.5</v>
      </c>
      <c r="P393">
        <v>70</v>
      </c>
      <c r="Q393">
        <v>73.5</v>
      </c>
      <c r="R393">
        <v>79.5</v>
      </c>
      <c r="S393">
        <v>71</v>
      </c>
      <c r="T393" s="232">
        <f t="shared" si="5"/>
        <v>77.833333333333329</v>
      </c>
    </row>
    <row r="394" spans="2:20" ht="15.95" customHeight="1" thickTop="1" thickBot="1">
      <c r="B394" s="62">
        <v>112</v>
      </c>
      <c r="C394" s="59">
        <f>PresensiIPS!B118</f>
        <v>12324</v>
      </c>
      <c r="D394" s="60" t="str">
        <f>PresensiIPS!G118</f>
        <v>M. YUNIAR ABDIANTAMA</v>
      </c>
      <c r="E394">
        <v>74</v>
      </c>
      <c r="F394">
        <v>76</v>
      </c>
      <c r="G394">
        <v>81.5</v>
      </c>
      <c r="H394">
        <v>82</v>
      </c>
      <c r="I394">
        <v>77.5</v>
      </c>
      <c r="J394">
        <v>80</v>
      </c>
      <c r="K394">
        <v>86</v>
      </c>
      <c r="L394">
        <v>82</v>
      </c>
      <c r="M394">
        <v>82</v>
      </c>
      <c r="N394">
        <v>78.5</v>
      </c>
      <c r="O394">
        <v>80</v>
      </c>
      <c r="P394">
        <v>75</v>
      </c>
      <c r="Q394">
        <v>76</v>
      </c>
      <c r="R394">
        <v>80</v>
      </c>
      <c r="S394">
        <v>81</v>
      </c>
      <c r="T394" s="232">
        <f t="shared" si="5"/>
        <v>79.433333333333337</v>
      </c>
    </row>
    <row r="395" spans="2:20" ht="15.95" customHeight="1" thickTop="1" thickBot="1">
      <c r="B395" s="62">
        <v>113</v>
      </c>
      <c r="C395" s="59">
        <f>PresensiIPS!B119</f>
        <v>12332</v>
      </c>
      <c r="D395" s="60" t="str">
        <f>PresensiIPS!G119</f>
        <v>MAULANA RIZKY ANDHIRA</v>
      </c>
      <c r="E395">
        <v>73</v>
      </c>
      <c r="F395">
        <v>80</v>
      </c>
      <c r="G395">
        <v>81</v>
      </c>
      <c r="H395">
        <v>82.5</v>
      </c>
      <c r="I395">
        <v>73.5</v>
      </c>
      <c r="J395">
        <v>78</v>
      </c>
      <c r="K395">
        <v>84</v>
      </c>
      <c r="L395">
        <v>81</v>
      </c>
      <c r="M395">
        <v>81.5</v>
      </c>
      <c r="N395">
        <v>77</v>
      </c>
      <c r="O395">
        <v>75</v>
      </c>
      <c r="P395">
        <v>70</v>
      </c>
      <c r="Q395">
        <v>75.5</v>
      </c>
      <c r="R395">
        <v>78.5</v>
      </c>
      <c r="S395">
        <v>76</v>
      </c>
      <c r="T395" s="232">
        <f t="shared" ref="T395:T415" si="6">AVERAGE(E395:S395)</f>
        <v>77.766666666666666</v>
      </c>
    </row>
    <row r="396" spans="2:20" ht="15.95" customHeight="1" thickTop="1" thickBot="1">
      <c r="B396" s="62">
        <v>114</v>
      </c>
      <c r="C396" s="59">
        <f>PresensiIPS!B120</f>
        <v>12335</v>
      </c>
      <c r="D396" s="60" t="str">
        <f>PresensiIPS!G120</f>
        <v>MAULIDYA APRILIANY</v>
      </c>
      <c r="E396">
        <v>79</v>
      </c>
      <c r="F396">
        <v>76.5</v>
      </c>
      <c r="G396">
        <v>82.5</v>
      </c>
      <c r="H396">
        <v>86.5</v>
      </c>
      <c r="I396">
        <v>77</v>
      </c>
      <c r="J396">
        <v>80.5</v>
      </c>
      <c r="K396">
        <v>86</v>
      </c>
      <c r="L396">
        <v>81</v>
      </c>
      <c r="M396">
        <v>82.5</v>
      </c>
      <c r="N396">
        <v>81</v>
      </c>
      <c r="O396">
        <v>82</v>
      </c>
      <c r="P396">
        <v>72</v>
      </c>
      <c r="Q396">
        <v>78</v>
      </c>
      <c r="R396">
        <v>80</v>
      </c>
      <c r="S396">
        <v>85.5</v>
      </c>
      <c r="T396" s="232">
        <f t="shared" si="6"/>
        <v>80.666666666666671</v>
      </c>
    </row>
    <row r="397" spans="2:20" ht="15.95" customHeight="1" thickTop="1" thickBot="1">
      <c r="B397" s="62">
        <v>115</v>
      </c>
      <c r="C397" s="59">
        <f>PresensiIPS!B121</f>
        <v>12340</v>
      </c>
      <c r="D397" s="60" t="str">
        <f>PresensiIPS!G121</f>
        <v>MAULYDA DWY ANGRAYNY SUHERMAN</v>
      </c>
      <c r="E397">
        <v>73.5</v>
      </c>
      <c r="F397">
        <v>75.5</v>
      </c>
      <c r="G397">
        <v>82.5</v>
      </c>
      <c r="H397">
        <v>79.5</v>
      </c>
      <c r="I397">
        <v>76</v>
      </c>
      <c r="J397">
        <v>80</v>
      </c>
      <c r="K397">
        <v>80</v>
      </c>
      <c r="L397">
        <v>80.5</v>
      </c>
      <c r="M397">
        <v>81</v>
      </c>
      <c r="N397">
        <v>75.5</v>
      </c>
      <c r="O397">
        <v>79</v>
      </c>
      <c r="P397">
        <v>78</v>
      </c>
      <c r="Q397">
        <v>77</v>
      </c>
      <c r="R397">
        <v>80</v>
      </c>
      <c r="S397">
        <v>75.5</v>
      </c>
      <c r="T397" s="232">
        <f t="shared" si="6"/>
        <v>78.233333333333334</v>
      </c>
    </row>
    <row r="398" spans="2:20" ht="15.95" customHeight="1" thickTop="1" thickBot="1">
      <c r="B398" s="62">
        <v>116</v>
      </c>
      <c r="C398" s="59">
        <f>PresensiIPS!B122</f>
        <v>12358</v>
      </c>
      <c r="D398" s="60" t="str">
        <f>PresensiIPS!G122</f>
        <v>MOH. PANJI MAGHRIBA</v>
      </c>
      <c r="E398">
        <v>85.5</v>
      </c>
      <c r="F398">
        <v>84.5</v>
      </c>
      <c r="G398">
        <v>88.5</v>
      </c>
      <c r="H398">
        <v>79.5</v>
      </c>
      <c r="I398">
        <v>88</v>
      </c>
      <c r="J398">
        <v>86</v>
      </c>
      <c r="K398">
        <v>92</v>
      </c>
      <c r="L398">
        <v>82</v>
      </c>
      <c r="M398">
        <v>85</v>
      </c>
      <c r="N398">
        <v>84</v>
      </c>
      <c r="O398">
        <v>86.5</v>
      </c>
      <c r="P398">
        <v>80</v>
      </c>
      <c r="Q398">
        <v>86</v>
      </c>
      <c r="R398">
        <v>81.5</v>
      </c>
      <c r="S398">
        <v>86.5</v>
      </c>
      <c r="T398" s="232">
        <f t="shared" si="6"/>
        <v>85.033333333333331</v>
      </c>
    </row>
    <row r="399" spans="2:20" ht="15.95" customHeight="1" thickTop="1" thickBot="1">
      <c r="B399" s="62">
        <v>117</v>
      </c>
      <c r="C399" s="59">
        <f>PresensiIPS!B123</f>
        <v>12368</v>
      </c>
      <c r="D399" s="60" t="str">
        <f>PresensiIPS!G123</f>
        <v>MOHAMMAD ILHAM</v>
      </c>
      <c r="E399">
        <v>72.5</v>
      </c>
      <c r="F399">
        <v>74.5</v>
      </c>
      <c r="G399">
        <v>78</v>
      </c>
      <c r="H399">
        <v>80.5</v>
      </c>
      <c r="I399">
        <v>81</v>
      </c>
      <c r="J399">
        <v>77.5</v>
      </c>
      <c r="K399">
        <v>85.5</v>
      </c>
      <c r="L399">
        <v>81.5</v>
      </c>
      <c r="M399">
        <v>80.5</v>
      </c>
      <c r="N399">
        <v>75</v>
      </c>
      <c r="O399">
        <v>77</v>
      </c>
      <c r="P399">
        <v>78</v>
      </c>
      <c r="Q399">
        <v>76</v>
      </c>
      <c r="R399">
        <v>79</v>
      </c>
      <c r="S399">
        <v>76.5</v>
      </c>
      <c r="T399" s="232">
        <f t="shared" si="6"/>
        <v>78.2</v>
      </c>
    </row>
    <row r="400" spans="2:20" ht="15.95" customHeight="1" thickTop="1" thickBot="1">
      <c r="B400" s="62">
        <v>118</v>
      </c>
      <c r="C400" s="59">
        <f>PresensiIPS!B124</f>
        <v>12377</v>
      </c>
      <c r="D400" s="60" t="str">
        <f>PresensiIPS!G124</f>
        <v>MUHAMMAD KANDIAS</v>
      </c>
      <c r="E400">
        <v>76</v>
      </c>
      <c r="F400">
        <v>75.5</v>
      </c>
      <c r="G400">
        <v>74</v>
      </c>
      <c r="H400">
        <v>80</v>
      </c>
      <c r="I400">
        <v>81</v>
      </c>
      <c r="J400">
        <v>78.5</v>
      </c>
      <c r="K400">
        <v>83</v>
      </c>
      <c r="L400">
        <v>81</v>
      </c>
      <c r="M400">
        <v>80.5</v>
      </c>
      <c r="N400">
        <v>76</v>
      </c>
      <c r="O400">
        <v>78</v>
      </c>
      <c r="P400">
        <v>70</v>
      </c>
      <c r="Q400">
        <v>71.5</v>
      </c>
      <c r="R400">
        <v>78</v>
      </c>
      <c r="S400">
        <v>77</v>
      </c>
      <c r="T400" s="232">
        <f t="shared" si="6"/>
        <v>77.333333333333329</v>
      </c>
    </row>
    <row r="401" spans="2:20" ht="15.95" customHeight="1" thickTop="1" thickBot="1">
      <c r="B401" s="62">
        <v>119</v>
      </c>
      <c r="C401" s="59">
        <f>PresensiIPS!B125</f>
        <v>12384</v>
      </c>
      <c r="D401" s="60" t="str">
        <f>PresensiIPS!G125</f>
        <v>MUHAMMAD YUNUS FIRDAUS</v>
      </c>
      <c r="E401">
        <v>84.5</v>
      </c>
      <c r="F401">
        <v>83</v>
      </c>
      <c r="G401">
        <v>88.5</v>
      </c>
      <c r="H401">
        <v>80</v>
      </c>
      <c r="I401">
        <v>86</v>
      </c>
      <c r="J401">
        <v>90</v>
      </c>
      <c r="K401">
        <v>88</v>
      </c>
      <c r="L401">
        <v>80.5</v>
      </c>
      <c r="M401">
        <v>85.5</v>
      </c>
      <c r="N401">
        <v>85</v>
      </c>
      <c r="O401">
        <v>86.5</v>
      </c>
      <c r="P401">
        <v>80</v>
      </c>
      <c r="Q401">
        <v>83</v>
      </c>
      <c r="R401">
        <v>80</v>
      </c>
      <c r="S401">
        <v>89</v>
      </c>
      <c r="T401" s="232">
        <f t="shared" si="6"/>
        <v>84.63333333333334</v>
      </c>
    </row>
    <row r="402" spans="2:20" ht="15.95" customHeight="1" thickTop="1" thickBot="1">
      <c r="B402" s="62">
        <v>120</v>
      </c>
      <c r="C402" s="59">
        <f>PresensiIPS!B126</f>
        <v>12385</v>
      </c>
      <c r="D402" s="60" t="str">
        <f>PresensiIPS!G126</f>
        <v>MUSEYRIYE TUDDINIH</v>
      </c>
      <c r="E402">
        <v>81.5</v>
      </c>
      <c r="F402">
        <v>75.5</v>
      </c>
      <c r="G402">
        <v>82</v>
      </c>
      <c r="H402">
        <v>84</v>
      </c>
      <c r="I402">
        <v>77</v>
      </c>
      <c r="J402">
        <v>79</v>
      </c>
      <c r="K402">
        <v>80</v>
      </c>
      <c r="L402">
        <v>81</v>
      </c>
      <c r="M402">
        <v>85</v>
      </c>
      <c r="N402">
        <v>78</v>
      </c>
      <c r="O402">
        <v>76.5</v>
      </c>
      <c r="P402">
        <v>76</v>
      </c>
      <c r="Q402">
        <v>78.5</v>
      </c>
      <c r="R402">
        <v>80</v>
      </c>
      <c r="S402">
        <v>80</v>
      </c>
      <c r="T402" s="232">
        <f t="shared" si="6"/>
        <v>79.599999999999994</v>
      </c>
    </row>
    <row r="403" spans="2:20" ht="15.95" customHeight="1" thickTop="1" thickBot="1">
      <c r="B403" s="62">
        <v>121</v>
      </c>
      <c r="C403" s="59">
        <f>PresensiIPS!B127</f>
        <v>12402</v>
      </c>
      <c r="D403" s="60" t="str">
        <f>PresensiIPS!G127</f>
        <v>NOVANGGA TRI WICAKSONO SAPUTRA</v>
      </c>
      <c r="E403">
        <v>73</v>
      </c>
      <c r="F403">
        <v>73.5</v>
      </c>
      <c r="G403">
        <v>78</v>
      </c>
      <c r="H403">
        <v>79</v>
      </c>
      <c r="I403">
        <v>83</v>
      </c>
      <c r="J403">
        <v>77.5</v>
      </c>
      <c r="K403">
        <v>80</v>
      </c>
      <c r="L403">
        <v>81</v>
      </c>
      <c r="M403">
        <v>84</v>
      </c>
      <c r="N403">
        <v>75</v>
      </c>
      <c r="O403">
        <v>72.5</v>
      </c>
      <c r="P403">
        <v>75</v>
      </c>
      <c r="Q403">
        <v>75.5</v>
      </c>
      <c r="R403">
        <v>79</v>
      </c>
      <c r="S403">
        <v>76.5</v>
      </c>
      <c r="T403" s="232">
        <f t="shared" si="6"/>
        <v>77.5</v>
      </c>
    </row>
    <row r="404" spans="2:20" ht="15.95" customHeight="1" thickTop="1" thickBot="1">
      <c r="B404" s="62">
        <v>122</v>
      </c>
      <c r="C404" s="59">
        <f>PresensiIPS!B128</f>
        <v>12418</v>
      </c>
      <c r="D404" s="60" t="str">
        <f>PresensiIPS!G128</f>
        <v>NURUL FIRDAUS</v>
      </c>
      <c r="E404">
        <v>77.5</v>
      </c>
      <c r="F404">
        <v>75</v>
      </c>
      <c r="G404">
        <v>82</v>
      </c>
      <c r="H404">
        <v>78</v>
      </c>
      <c r="I404">
        <v>80.5</v>
      </c>
      <c r="J404">
        <v>79.5</v>
      </c>
      <c r="K404">
        <v>88</v>
      </c>
      <c r="L404">
        <v>81</v>
      </c>
      <c r="M404">
        <v>81.5</v>
      </c>
      <c r="N404">
        <v>78</v>
      </c>
      <c r="O404">
        <v>78.5</v>
      </c>
      <c r="P404">
        <v>75</v>
      </c>
      <c r="Q404">
        <v>82</v>
      </c>
      <c r="R404">
        <v>80</v>
      </c>
      <c r="S404">
        <v>77</v>
      </c>
      <c r="T404" s="232">
        <f t="shared" si="6"/>
        <v>79.566666666666663</v>
      </c>
    </row>
    <row r="405" spans="2:20" ht="15.95" customHeight="1" thickTop="1" thickBot="1">
      <c r="B405" s="62">
        <v>123</v>
      </c>
      <c r="C405" s="59">
        <f>PresensiIPS!B129</f>
        <v>12425</v>
      </c>
      <c r="D405" s="60" t="str">
        <f>PresensiIPS!G129</f>
        <v>PRAMUDITA KURNIASANI</v>
      </c>
      <c r="E405">
        <v>81</v>
      </c>
      <c r="F405">
        <v>82</v>
      </c>
      <c r="G405">
        <v>87.5</v>
      </c>
      <c r="H405">
        <v>82.5</v>
      </c>
      <c r="I405">
        <v>77</v>
      </c>
      <c r="J405">
        <v>84</v>
      </c>
      <c r="K405">
        <v>86</v>
      </c>
      <c r="L405">
        <v>81</v>
      </c>
      <c r="M405">
        <v>83</v>
      </c>
      <c r="N405">
        <v>84</v>
      </c>
      <c r="O405">
        <v>82.5</v>
      </c>
      <c r="P405">
        <v>80</v>
      </c>
      <c r="Q405">
        <v>82</v>
      </c>
      <c r="R405">
        <v>80.5</v>
      </c>
      <c r="S405">
        <v>85</v>
      </c>
      <c r="T405" s="232">
        <f t="shared" si="6"/>
        <v>82.533333333333331</v>
      </c>
    </row>
    <row r="406" spans="2:20" ht="15.95" customHeight="1" thickTop="1" thickBot="1">
      <c r="B406" s="62">
        <v>124</v>
      </c>
      <c r="C406" s="59">
        <f>PresensiIPS!B130</f>
        <v>12443</v>
      </c>
      <c r="D406" s="60" t="str">
        <f>PresensiIPS!G130</f>
        <v>R.A. HADIA ALIMA SYAHIRA</v>
      </c>
      <c r="E406">
        <v>79.5</v>
      </c>
      <c r="F406">
        <v>80.5</v>
      </c>
      <c r="G406">
        <v>86.5</v>
      </c>
      <c r="H406">
        <v>81.5</v>
      </c>
      <c r="I406">
        <v>81</v>
      </c>
      <c r="J406">
        <v>80</v>
      </c>
      <c r="K406">
        <v>81.5</v>
      </c>
      <c r="L406">
        <v>80.5</v>
      </c>
      <c r="M406">
        <v>83</v>
      </c>
      <c r="N406">
        <v>78</v>
      </c>
      <c r="O406">
        <v>80.5</v>
      </c>
      <c r="P406">
        <v>78</v>
      </c>
      <c r="Q406">
        <v>76</v>
      </c>
      <c r="R406">
        <v>80</v>
      </c>
      <c r="S406">
        <v>80</v>
      </c>
      <c r="T406" s="232">
        <f t="shared" si="6"/>
        <v>80.433333333333337</v>
      </c>
    </row>
    <row r="407" spans="2:20" ht="15.95" customHeight="1" thickTop="1" thickBot="1">
      <c r="B407" s="62">
        <v>125</v>
      </c>
      <c r="C407" s="59">
        <f>PresensiIPS!B131</f>
        <v>12460</v>
      </c>
      <c r="D407" s="60" t="str">
        <f>PresensiIPS!G131</f>
        <v>RIAN FIRMANSYAH</v>
      </c>
      <c r="E407">
        <v>80.5</v>
      </c>
      <c r="F407">
        <v>76.5</v>
      </c>
      <c r="G407">
        <v>78.5</v>
      </c>
      <c r="H407">
        <v>82</v>
      </c>
      <c r="I407">
        <v>78</v>
      </c>
      <c r="J407">
        <v>78.5</v>
      </c>
      <c r="K407">
        <v>85</v>
      </c>
      <c r="L407">
        <v>80.5</v>
      </c>
      <c r="M407">
        <v>84</v>
      </c>
      <c r="N407">
        <v>84</v>
      </c>
      <c r="O407">
        <v>79.5</v>
      </c>
      <c r="P407">
        <v>76</v>
      </c>
      <c r="Q407">
        <v>77</v>
      </c>
      <c r="R407">
        <v>79.5</v>
      </c>
      <c r="S407">
        <v>83</v>
      </c>
      <c r="T407" s="232">
        <f t="shared" si="6"/>
        <v>80.166666666666671</v>
      </c>
    </row>
    <row r="408" spans="2:20" ht="15.95" customHeight="1" thickTop="1" thickBot="1">
      <c r="B408" s="62">
        <v>126</v>
      </c>
      <c r="C408" s="59">
        <f>PresensiIPS!B132</f>
        <v>12469</v>
      </c>
      <c r="D408" s="60" t="str">
        <f>PresensiIPS!G132</f>
        <v>RINA AGUSTINA</v>
      </c>
      <c r="E408">
        <v>81</v>
      </c>
      <c r="F408">
        <v>81</v>
      </c>
      <c r="G408">
        <v>84</v>
      </c>
      <c r="H408">
        <v>79.5</v>
      </c>
      <c r="I408">
        <v>76.5</v>
      </c>
      <c r="J408">
        <v>83</v>
      </c>
      <c r="K408">
        <v>89</v>
      </c>
      <c r="L408">
        <v>81.5</v>
      </c>
      <c r="M408">
        <v>81</v>
      </c>
      <c r="N408">
        <v>80</v>
      </c>
      <c r="O408">
        <v>82</v>
      </c>
      <c r="P408">
        <v>76</v>
      </c>
      <c r="Q408">
        <v>76</v>
      </c>
      <c r="R408">
        <v>80</v>
      </c>
      <c r="S408">
        <v>84.5</v>
      </c>
      <c r="T408" s="232">
        <f t="shared" si="6"/>
        <v>81</v>
      </c>
    </row>
    <row r="409" spans="2:20" ht="15.95" customHeight="1" thickTop="1" thickBot="1">
      <c r="B409" s="62">
        <v>127</v>
      </c>
      <c r="C409" s="59">
        <f>PresensiIPS!B133</f>
        <v>12478</v>
      </c>
      <c r="D409" s="60" t="str">
        <f>PresensiIPS!G133</f>
        <v>RIZKY FIRMANSYAH ADI PUTRA</v>
      </c>
      <c r="E409">
        <v>73</v>
      </c>
      <c r="F409">
        <v>73</v>
      </c>
      <c r="G409">
        <v>74.5</v>
      </c>
      <c r="H409">
        <v>85.5</v>
      </c>
      <c r="I409">
        <v>71</v>
      </c>
      <c r="J409">
        <v>77.5</v>
      </c>
      <c r="K409">
        <v>83</v>
      </c>
      <c r="L409">
        <v>80</v>
      </c>
      <c r="M409">
        <v>80.5</v>
      </c>
      <c r="N409">
        <v>75</v>
      </c>
      <c r="O409">
        <v>73</v>
      </c>
      <c r="P409">
        <v>70</v>
      </c>
      <c r="Q409">
        <v>72</v>
      </c>
      <c r="R409">
        <v>78.5</v>
      </c>
      <c r="S409">
        <v>70</v>
      </c>
      <c r="T409" s="232">
        <f t="shared" si="6"/>
        <v>75.766666666666666</v>
      </c>
    </row>
    <row r="410" spans="2:20" ht="15.95" customHeight="1" thickTop="1" thickBot="1">
      <c r="B410" s="62">
        <v>128</v>
      </c>
      <c r="C410" s="59">
        <f>PresensiIPS!B134</f>
        <v>12499</v>
      </c>
      <c r="D410" s="60" t="str">
        <f>PresensiIPS!G134</f>
        <v>SITI NURFAIZAH</v>
      </c>
      <c r="E410">
        <v>76.5</v>
      </c>
      <c r="F410">
        <v>74.5</v>
      </c>
      <c r="G410">
        <v>82.5</v>
      </c>
      <c r="H410">
        <v>83.5</v>
      </c>
      <c r="I410">
        <v>79.5</v>
      </c>
      <c r="J410">
        <v>80.5</v>
      </c>
      <c r="K410">
        <v>86.5</v>
      </c>
      <c r="L410">
        <v>81</v>
      </c>
      <c r="M410">
        <v>83</v>
      </c>
      <c r="N410">
        <v>76.5</v>
      </c>
      <c r="O410">
        <v>78</v>
      </c>
      <c r="P410">
        <v>78</v>
      </c>
      <c r="Q410">
        <v>76.5</v>
      </c>
      <c r="R410">
        <v>80</v>
      </c>
      <c r="S410">
        <v>75</v>
      </c>
      <c r="T410" s="232">
        <f t="shared" si="6"/>
        <v>79.433333333333337</v>
      </c>
    </row>
    <row r="411" spans="2:20" ht="15.95" customHeight="1" thickTop="1" thickBot="1">
      <c r="B411" s="62">
        <v>129</v>
      </c>
      <c r="C411" s="59">
        <f>PresensiIPS!B135</f>
        <v>12505</v>
      </c>
      <c r="D411" s="60" t="str">
        <f>PresensiIPS!G135</f>
        <v>SRI WAHYU NINGSIH</v>
      </c>
      <c r="E411">
        <v>78</v>
      </c>
      <c r="F411">
        <v>75</v>
      </c>
      <c r="G411">
        <v>83</v>
      </c>
      <c r="H411">
        <v>85</v>
      </c>
      <c r="I411">
        <v>76</v>
      </c>
      <c r="J411">
        <v>81</v>
      </c>
      <c r="K411">
        <v>84</v>
      </c>
      <c r="L411">
        <v>81</v>
      </c>
      <c r="M411">
        <v>81</v>
      </c>
      <c r="N411">
        <v>81</v>
      </c>
      <c r="O411">
        <v>78.5</v>
      </c>
      <c r="P411">
        <v>75</v>
      </c>
      <c r="Q411">
        <v>76</v>
      </c>
      <c r="R411">
        <v>80</v>
      </c>
      <c r="S411">
        <v>77.5</v>
      </c>
      <c r="T411" s="232">
        <f t="shared" si="6"/>
        <v>79.466666666666669</v>
      </c>
    </row>
    <row r="412" spans="2:20" ht="15.95" customHeight="1" thickTop="1" thickBot="1">
      <c r="B412" s="62">
        <v>130</v>
      </c>
      <c r="C412" s="59">
        <f>PresensiIPS!B136</f>
        <v>12509</v>
      </c>
      <c r="D412" s="60" t="str">
        <f>PresensiIPS!G136</f>
        <v>SYAUQIE HABIBILLAH</v>
      </c>
      <c r="E412">
        <v>74</v>
      </c>
      <c r="F412">
        <v>74</v>
      </c>
      <c r="G412">
        <v>75.5</v>
      </c>
      <c r="H412">
        <v>84.5</v>
      </c>
      <c r="I412">
        <v>82.5</v>
      </c>
      <c r="J412">
        <v>79.5</v>
      </c>
      <c r="K412">
        <v>84</v>
      </c>
      <c r="L412">
        <v>81.5</v>
      </c>
      <c r="M412">
        <v>80.5</v>
      </c>
      <c r="N412">
        <v>78</v>
      </c>
      <c r="O412">
        <v>77</v>
      </c>
      <c r="P412">
        <v>72</v>
      </c>
      <c r="Q412">
        <v>77</v>
      </c>
      <c r="R412">
        <v>78</v>
      </c>
      <c r="S412">
        <v>77</v>
      </c>
      <c r="T412" s="232">
        <f t="shared" si="6"/>
        <v>78.333333333333329</v>
      </c>
    </row>
    <row r="413" spans="2:20" ht="15.95" customHeight="1" thickTop="1" thickBot="1">
      <c r="B413" s="62">
        <v>131</v>
      </c>
      <c r="C413" s="59">
        <f>PresensiIPS!B137</f>
        <v>12517</v>
      </c>
      <c r="D413" s="60" t="str">
        <f>PresensiIPS!G137</f>
        <v>TRI WAHYU LESTARI</v>
      </c>
      <c r="E413">
        <v>75.5</v>
      </c>
      <c r="F413">
        <v>81</v>
      </c>
      <c r="G413">
        <v>78</v>
      </c>
      <c r="H413">
        <v>81.5</v>
      </c>
      <c r="I413">
        <v>81</v>
      </c>
      <c r="J413">
        <v>79.5</v>
      </c>
      <c r="K413">
        <v>84</v>
      </c>
      <c r="L413">
        <v>81</v>
      </c>
      <c r="M413">
        <v>81</v>
      </c>
      <c r="N413">
        <v>81</v>
      </c>
      <c r="O413">
        <v>77</v>
      </c>
      <c r="P413">
        <v>76</v>
      </c>
      <c r="Q413">
        <v>79.5</v>
      </c>
      <c r="R413">
        <v>80</v>
      </c>
      <c r="S413">
        <v>77</v>
      </c>
      <c r="T413" s="232">
        <f t="shared" si="6"/>
        <v>79.533333333333331</v>
      </c>
    </row>
    <row r="414" spans="2:20" ht="15.95" customHeight="1" thickTop="1" thickBot="1">
      <c r="B414" s="62">
        <v>132</v>
      </c>
      <c r="C414" s="59">
        <f>PresensiIPS!B138</f>
        <v>12522</v>
      </c>
      <c r="D414" s="60" t="str">
        <f>PresensiIPS!G138</f>
        <v>UMAR FAHMI AKBAR</v>
      </c>
      <c r="E414">
        <v>78.5</v>
      </c>
      <c r="F414">
        <v>70</v>
      </c>
      <c r="G414">
        <v>75.5</v>
      </c>
      <c r="H414">
        <v>83</v>
      </c>
      <c r="I414">
        <v>82.5</v>
      </c>
      <c r="J414">
        <v>75.5</v>
      </c>
      <c r="K414">
        <v>80</v>
      </c>
      <c r="L414">
        <v>80.5</v>
      </c>
      <c r="M414">
        <v>81</v>
      </c>
      <c r="N414">
        <v>75</v>
      </c>
      <c r="O414">
        <v>74.5</v>
      </c>
      <c r="P414">
        <v>70</v>
      </c>
      <c r="Q414">
        <v>72</v>
      </c>
      <c r="R414">
        <v>78.5</v>
      </c>
      <c r="S414">
        <v>70</v>
      </c>
      <c r="T414" s="232">
        <f t="shared" si="6"/>
        <v>76.433333333333337</v>
      </c>
    </row>
    <row r="415" spans="2:20" ht="15.95" customHeight="1" thickTop="1" thickBot="1">
      <c r="B415" s="62">
        <v>133</v>
      </c>
      <c r="C415" s="59">
        <f>PresensiIPS!B139</f>
        <v>12534</v>
      </c>
      <c r="D415" s="60" t="str">
        <f>PresensiIPS!G139</f>
        <v>WILDA AL ALUF</v>
      </c>
      <c r="E415">
        <v>84.5</v>
      </c>
      <c r="F415">
        <v>80</v>
      </c>
      <c r="G415">
        <v>86.5</v>
      </c>
      <c r="H415">
        <v>83.5</v>
      </c>
      <c r="I415">
        <v>79</v>
      </c>
      <c r="J415">
        <v>82</v>
      </c>
      <c r="K415">
        <v>88</v>
      </c>
      <c r="L415">
        <v>81</v>
      </c>
      <c r="M415">
        <v>82</v>
      </c>
      <c r="N415">
        <v>85.5</v>
      </c>
      <c r="O415">
        <v>82.5</v>
      </c>
      <c r="P415">
        <v>80</v>
      </c>
      <c r="Q415">
        <v>82.5</v>
      </c>
      <c r="R415">
        <v>80</v>
      </c>
      <c r="S415">
        <v>86.5</v>
      </c>
      <c r="T415" s="232">
        <f t="shared" si="6"/>
        <v>82.9</v>
      </c>
    </row>
    <row r="416" spans="2:20" ht="15.95" customHeight="1" thickTop="1" thickBot="1">
      <c r="B416" s="62"/>
      <c r="C416" s="59"/>
      <c r="D416" s="60"/>
      <c r="T416" s="232"/>
    </row>
    <row r="417" spans="2:20" ht="15.95" customHeight="1" thickTop="1" thickBot="1">
      <c r="B417" s="62"/>
      <c r="C417" s="59"/>
      <c r="D417" s="60"/>
      <c r="T417" s="232"/>
    </row>
    <row r="418" spans="2:20" ht="15.95" customHeight="1" thickTop="1" thickBot="1">
      <c r="B418" s="62"/>
      <c r="C418" s="59"/>
      <c r="D418" s="60"/>
      <c r="T418" s="232"/>
    </row>
    <row r="419" spans="2:20" ht="15.95" customHeight="1" thickTop="1">
      <c r="B419" s="62"/>
      <c r="C419" s="59"/>
      <c r="D419" s="60"/>
      <c r="T419" s="232"/>
    </row>
  </sheetData>
  <mergeCells count="10">
    <mergeCell ref="B1:T1"/>
    <mergeCell ref="B2:T2"/>
    <mergeCell ref="B4:B6"/>
    <mergeCell ref="C4:C6"/>
    <mergeCell ref="D4:D6"/>
    <mergeCell ref="E4:T4"/>
    <mergeCell ref="E5:J5"/>
    <mergeCell ref="K5:N5"/>
    <mergeCell ref="O5:S5"/>
    <mergeCell ref="T5:T6"/>
  </mergeCell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419"/>
  <sheetViews>
    <sheetView topLeftCell="A4" zoomScale="85" zoomScaleNormal="85" workbookViewId="0">
      <pane xSplit="4" ySplit="4" topLeftCell="E403" activePane="bottomRight" state="frozen"/>
      <selection activeCell="A4" sqref="A4"/>
      <selection pane="topRight" activeCell="E4" sqref="E4"/>
      <selection pane="bottomLeft" activeCell="A8" sqref="A8"/>
      <selection pane="bottomRight" activeCell="A416" sqref="A416:XFD419"/>
    </sheetView>
  </sheetViews>
  <sheetFormatPr defaultRowHeight="15.95" customHeight="1"/>
  <cols>
    <col min="1" max="1" width="3.85546875" style="61" customWidth="1"/>
    <col min="2" max="2" width="5.28515625" customWidth="1"/>
    <col min="3" max="3" width="7" customWidth="1"/>
    <col min="4" max="4" width="30.42578125" customWidth="1"/>
    <col min="5" max="20" width="6.7109375" customWidth="1"/>
  </cols>
  <sheetData>
    <row r="1" spans="1:22" s="48" customFormat="1" ht="15.95" customHeight="1">
      <c r="A1" s="47"/>
      <c r="B1" s="322" t="s">
        <v>92</v>
      </c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</row>
    <row r="2" spans="1:22" s="48" customFormat="1" ht="15.95" customHeight="1">
      <c r="A2" s="47"/>
      <c r="B2" s="322" t="s">
        <v>0</v>
      </c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</row>
    <row r="3" spans="1:22" s="48" customFormat="1" ht="15.95" customHeight="1">
      <c r="A3" s="47"/>
      <c r="D3" s="49" t="s">
        <v>93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</row>
    <row r="4" spans="1:22" s="48" customFormat="1" ht="15.95" customHeight="1">
      <c r="A4" s="47"/>
      <c r="B4" s="323" t="s">
        <v>18</v>
      </c>
      <c r="C4" s="323" t="s">
        <v>94</v>
      </c>
      <c r="D4" s="326" t="s">
        <v>6</v>
      </c>
      <c r="E4" s="329" t="s">
        <v>95</v>
      </c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1"/>
    </row>
    <row r="5" spans="1:22" s="48" customFormat="1" ht="15.95" customHeight="1">
      <c r="A5" s="47"/>
      <c r="B5" s="324"/>
      <c r="C5" s="324"/>
      <c r="D5" s="327"/>
      <c r="E5" s="329" t="s">
        <v>97</v>
      </c>
      <c r="F5" s="330"/>
      <c r="G5" s="330"/>
      <c r="H5" s="330"/>
      <c r="I5" s="330"/>
      <c r="J5" s="331"/>
      <c r="K5" s="329" t="s">
        <v>100</v>
      </c>
      <c r="L5" s="330"/>
      <c r="M5" s="330"/>
      <c r="N5" s="331"/>
      <c r="O5" s="329" t="s">
        <v>104</v>
      </c>
      <c r="P5" s="330"/>
      <c r="Q5" s="330"/>
      <c r="R5" s="330"/>
      <c r="S5" s="331"/>
      <c r="T5" s="332" t="s">
        <v>105</v>
      </c>
    </row>
    <row r="6" spans="1:22" s="48" customFormat="1" ht="80.099999999999994" customHeight="1" thickBot="1">
      <c r="A6" s="47"/>
      <c r="B6" s="325"/>
      <c r="C6" s="325"/>
      <c r="D6" s="328"/>
      <c r="E6" s="51" t="s">
        <v>98</v>
      </c>
      <c r="F6" s="73" t="s">
        <v>99</v>
      </c>
      <c r="G6" s="74" t="s">
        <v>19</v>
      </c>
      <c r="H6" s="74" t="s">
        <v>5</v>
      </c>
      <c r="I6" s="74" t="s">
        <v>38</v>
      </c>
      <c r="J6" s="74" t="s">
        <v>20</v>
      </c>
      <c r="K6" s="52" t="s">
        <v>14</v>
      </c>
      <c r="L6" s="52" t="s">
        <v>101</v>
      </c>
      <c r="M6" s="52" t="s">
        <v>102</v>
      </c>
      <c r="N6" s="52" t="s">
        <v>103</v>
      </c>
      <c r="O6" s="52" t="s">
        <v>5</v>
      </c>
      <c r="P6" s="52" t="s">
        <v>9</v>
      </c>
      <c r="Q6" s="52" t="s">
        <v>7</v>
      </c>
      <c r="R6" s="52" t="s">
        <v>8</v>
      </c>
      <c r="S6" s="76" t="s">
        <v>113</v>
      </c>
      <c r="T6" s="333"/>
      <c r="V6" s="53"/>
    </row>
    <row r="7" spans="1:22" s="58" customFormat="1" ht="15.95" customHeight="1" thickTop="1" thickBot="1">
      <c r="A7" s="54"/>
      <c r="B7" s="55">
        <v>1</v>
      </c>
      <c r="C7" s="55">
        <v>2</v>
      </c>
      <c r="D7" s="56">
        <v>3</v>
      </c>
      <c r="E7" s="57">
        <v>4</v>
      </c>
      <c r="F7" s="5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56">
        <v>12</v>
      </c>
      <c r="N7" s="56">
        <v>13</v>
      </c>
      <c r="O7" s="56">
        <v>14</v>
      </c>
      <c r="P7" s="56">
        <v>15</v>
      </c>
      <c r="Q7" s="56">
        <v>16</v>
      </c>
      <c r="R7" s="56">
        <v>17</v>
      </c>
      <c r="S7" s="56">
        <v>18</v>
      </c>
      <c r="T7" s="56">
        <v>19</v>
      </c>
    </row>
    <row r="8" spans="1:22" s="48" customFormat="1" ht="15.95" customHeight="1" thickTop="1" thickBot="1">
      <c r="A8" s="47">
        <v>1</v>
      </c>
      <c r="B8" s="59">
        <v>1</v>
      </c>
      <c r="C8" s="59">
        <f>PresensiMIPA!B7</f>
        <v>12123</v>
      </c>
      <c r="D8" s="60" t="str">
        <f>PresensiMIPA!G7</f>
        <v>ABDILBAR AINUR RIDLA</v>
      </c>
      <c r="E8">
        <v>85</v>
      </c>
      <c r="F8">
        <v>79</v>
      </c>
      <c r="G8">
        <v>89</v>
      </c>
      <c r="H8">
        <v>93</v>
      </c>
      <c r="I8">
        <v>86.5</v>
      </c>
      <c r="J8">
        <v>88</v>
      </c>
      <c r="K8">
        <v>95</v>
      </c>
      <c r="L8">
        <v>87</v>
      </c>
      <c r="M8">
        <v>85</v>
      </c>
      <c r="N8">
        <v>81.5</v>
      </c>
      <c r="O8">
        <v>86</v>
      </c>
      <c r="P8">
        <v>87.5</v>
      </c>
      <c r="Q8">
        <v>84</v>
      </c>
      <c r="R8">
        <v>88</v>
      </c>
      <c r="S8">
        <v>86.5</v>
      </c>
      <c r="T8" s="232">
        <f>AVERAGE(E8:S8)</f>
        <v>86.733333333333334</v>
      </c>
    </row>
    <row r="9" spans="1:22" ht="15.95" customHeight="1" thickTop="1" thickBot="1">
      <c r="A9" s="61">
        <v>2</v>
      </c>
      <c r="B9" s="62">
        <v>2</v>
      </c>
      <c r="C9" s="62">
        <f>PresensiMIPA!B8</f>
        <v>12146</v>
      </c>
      <c r="D9" s="63" t="str">
        <f>PresensiMIPA!G8</f>
        <v>AISYAH NUR FITRIYANTI</v>
      </c>
      <c r="E9">
        <v>82.5</v>
      </c>
      <c r="F9">
        <v>85.5</v>
      </c>
      <c r="G9">
        <v>87.5</v>
      </c>
      <c r="H9">
        <v>88</v>
      </c>
      <c r="I9">
        <v>85.5</v>
      </c>
      <c r="J9">
        <v>86.5</v>
      </c>
      <c r="K9">
        <v>91.5</v>
      </c>
      <c r="L9">
        <v>88</v>
      </c>
      <c r="M9">
        <v>84</v>
      </c>
      <c r="N9">
        <v>87</v>
      </c>
      <c r="O9">
        <v>85</v>
      </c>
      <c r="P9">
        <v>88.5</v>
      </c>
      <c r="Q9">
        <v>82.5</v>
      </c>
      <c r="R9">
        <v>85</v>
      </c>
      <c r="S9">
        <v>88</v>
      </c>
      <c r="T9" s="232">
        <f t="shared" ref="T9:T72" si="0">AVERAGE(E9:S9)</f>
        <v>86.333333333333329</v>
      </c>
    </row>
    <row r="10" spans="1:22" ht="15.95" customHeight="1" thickTop="1" thickBot="1">
      <c r="A10" s="47">
        <v>3</v>
      </c>
      <c r="B10" s="62">
        <v>3</v>
      </c>
      <c r="C10" s="62">
        <f>PresensiMIPA!B9</f>
        <v>12158</v>
      </c>
      <c r="D10" s="63" t="str">
        <f>PresensiMIPA!G9</f>
        <v>ALIF RIFALDI</v>
      </c>
      <c r="E10">
        <v>70</v>
      </c>
      <c r="F10">
        <v>77</v>
      </c>
      <c r="G10">
        <v>87.5</v>
      </c>
      <c r="H10">
        <v>72.5</v>
      </c>
      <c r="I10">
        <v>85.5</v>
      </c>
      <c r="J10">
        <v>76.5</v>
      </c>
      <c r="K10">
        <v>70</v>
      </c>
      <c r="L10">
        <v>87</v>
      </c>
      <c r="M10">
        <v>82.5</v>
      </c>
      <c r="N10">
        <v>73</v>
      </c>
      <c r="O10">
        <v>77.5</v>
      </c>
      <c r="P10">
        <v>79.5</v>
      </c>
      <c r="Q10">
        <v>88</v>
      </c>
      <c r="R10">
        <v>75</v>
      </c>
      <c r="S10">
        <v>61</v>
      </c>
      <c r="T10" s="232">
        <f t="shared" si="0"/>
        <v>77.5</v>
      </c>
    </row>
    <row r="11" spans="1:22" ht="15.95" customHeight="1" thickTop="1" thickBot="1">
      <c r="A11" s="61">
        <v>4</v>
      </c>
      <c r="B11" s="62">
        <v>4</v>
      </c>
      <c r="C11" s="62">
        <f>PresensiMIPA!B10</f>
        <v>12161</v>
      </c>
      <c r="D11" s="63" t="str">
        <f>PresensiMIPA!G10</f>
        <v>Allysa Dwi Permata Sari</v>
      </c>
      <c r="E11">
        <v>86</v>
      </c>
      <c r="F11">
        <v>85.5</v>
      </c>
      <c r="G11">
        <v>87.5</v>
      </c>
      <c r="H11">
        <v>86.5</v>
      </c>
      <c r="I11">
        <v>86</v>
      </c>
      <c r="J11">
        <v>80.5</v>
      </c>
      <c r="K11">
        <v>89</v>
      </c>
      <c r="L11">
        <v>87</v>
      </c>
      <c r="M11">
        <v>84.5</v>
      </c>
      <c r="N11">
        <v>89</v>
      </c>
      <c r="O11">
        <v>82.5</v>
      </c>
      <c r="P11">
        <v>88</v>
      </c>
      <c r="Q11">
        <v>82</v>
      </c>
      <c r="R11">
        <v>81.5</v>
      </c>
      <c r="S11">
        <v>84.5</v>
      </c>
      <c r="T11" s="232">
        <f t="shared" si="0"/>
        <v>85.333333333333329</v>
      </c>
    </row>
    <row r="12" spans="1:22" ht="15.95" customHeight="1" thickTop="1" thickBot="1">
      <c r="A12" s="47">
        <v>5</v>
      </c>
      <c r="B12" s="62">
        <v>5</v>
      </c>
      <c r="C12" s="62">
        <f>PresensiMIPA!B11</f>
        <v>12190</v>
      </c>
      <c r="D12" s="63" t="str">
        <f>PresensiMIPA!G11</f>
        <v>AZZA JUANA SYAFIRA DARMA</v>
      </c>
      <c r="E12">
        <v>90.5</v>
      </c>
      <c r="F12">
        <v>86</v>
      </c>
      <c r="G12">
        <v>88</v>
      </c>
      <c r="H12">
        <v>94</v>
      </c>
      <c r="I12">
        <v>87.5</v>
      </c>
      <c r="J12">
        <v>85</v>
      </c>
      <c r="K12">
        <v>92.5</v>
      </c>
      <c r="L12">
        <v>88</v>
      </c>
      <c r="M12">
        <v>87</v>
      </c>
      <c r="N12">
        <v>92</v>
      </c>
      <c r="O12">
        <v>89</v>
      </c>
      <c r="P12">
        <v>88</v>
      </c>
      <c r="Q12">
        <v>88</v>
      </c>
      <c r="R12">
        <v>85</v>
      </c>
      <c r="S12">
        <v>87</v>
      </c>
      <c r="T12" s="232">
        <f t="shared" si="0"/>
        <v>88.5</v>
      </c>
    </row>
    <row r="13" spans="1:22" ht="15.95" customHeight="1" thickTop="1" thickBot="1">
      <c r="A13" s="61">
        <v>6</v>
      </c>
      <c r="B13" s="62">
        <v>6</v>
      </c>
      <c r="C13" s="62">
        <f>PresensiMIPA!B12</f>
        <v>12191</v>
      </c>
      <c r="D13" s="63" t="str">
        <f>PresensiMIPA!G12</f>
        <v>BAGUS JAYADI</v>
      </c>
      <c r="E13">
        <v>65</v>
      </c>
      <c r="F13">
        <v>77</v>
      </c>
      <c r="G13">
        <v>88</v>
      </c>
      <c r="H13">
        <v>72.5</v>
      </c>
      <c r="I13">
        <v>79</v>
      </c>
      <c r="J13">
        <v>80</v>
      </c>
      <c r="K13">
        <v>79</v>
      </c>
      <c r="L13">
        <v>86</v>
      </c>
      <c r="M13">
        <v>82.5</v>
      </c>
      <c r="N13">
        <v>71</v>
      </c>
      <c r="O13">
        <v>77.5</v>
      </c>
      <c r="P13">
        <v>79</v>
      </c>
      <c r="Q13">
        <v>82</v>
      </c>
      <c r="R13">
        <v>76.5</v>
      </c>
      <c r="S13">
        <v>77.5</v>
      </c>
      <c r="T13" s="232">
        <f t="shared" si="0"/>
        <v>78.166666666666671</v>
      </c>
    </row>
    <row r="14" spans="1:22" ht="15.95" customHeight="1" thickTop="1" thickBot="1">
      <c r="A14" s="47">
        <v>7</v>
      </c>
      <c r="B14" s="62">
        <v>7</v>
      </c>
      <c r="C14" s="62">
        <f>PresensiMIPA!B13</f>
        <v>12193</v>
      </c>
      <c r="D14" s="63" t="str">
        <f>PresensiMIPA!G13</f>
        <v>BISMILLAH GHAZA JUNIAR</v>
      </c>
      <c r="E14">
        <v>82</v>
      </c>
      <c r="F14">
        <v>86</v>
      </c>
      <c r="G14">
        <v>88.5</v>
      </c>
      <c r="H14">
        <v>88</v>
      </c>
      <c r="I14">
        <v>84.5</v>
      </c>
      <c r="J14">
        <v>79.5</v>
      </c>
      <c r="K14">
        <v>91</v>
      </c>
      <c r="L14">
        <v>88</v>
      </c>
      <c r="M14">
        <v>87</v>
      </c>
      <c r="N14">
        <v>85.5</v>
      </c>
      <c r="O14">
        <v>82.5</v>
      </c>
      <c r="P14">
        <v>90.5</v>
      </c>
      <c r="Q14">
        <v>82.5</v>
      </c>
      <c r="R14">
        <v>79.5</v>
      </c>
      <c r="S14">
        <v>86.5</v>
      </c>
      <c r="T14" s="232">
        <f t="shared" si="0"/>
        <v>85.433333333333337</v>
      </c>
    </row>
    <row r="15" spans="1:22" ht="15.95" customHeight="1" thickTop="1" thickBot="1">
      <c r="A15" s="61">
        <v>8</v>
      </c>
      <c r="B15" s="62">
        <v>8</v>
      </c>
      <c r="C15" s="62">
        <f>PresensiMIPA!B14</f>
        <v>12221</v>
      </c>
      <c r="D15" s="63" t="str">
        <f>PresensiMIPA!G14</f>
        <v>ELISA REFIANI</v>
      </c>
      <c r="E15">
        <v>88</v>
      </c>
      <c r="F15">
        <v>81</v>
      </c>
      <c r="G15">
        <v>88.5</v>
      </c>
      <c r="H15">
        <v>85.5</v>
      </c>
      <c r="I15">
        <v>84</v>
      </c>
      <c r="J15">
        <v>81.5</v>
      </c>
      <c r="K15">
        <v>91</v>
      </c>
      <c r="L15">
        <v>87</v>
      </c>
      <c r="M15">
        <v>85</v>
      </c>
      <c r="N15">
        <v>85.5</v>
      </c>
      <c r="O15">
        <v>82.5</v>
      </c>
      <c r="P15">
        <v>89</v>
      </c>
      <c r="Q15">
        <v>88</v>
      </c>
      <c r="R15">
        <v>84</v>
      </c>
      <c r="S15">
        <v>83</v>
      </c>
      <c r="T15" s="232">
        <f t="shared" si="0"/>
        <v>85.566666666666663</v>
      </c>
    </row>
    <row r="16" spans="1:22" ht="15.95" customHeight="1" thickTop="1" thickBot="1">
      <c r="A16" s="47">
        <v>9</v>
      </c>
      <c r="B16" s="62">
        <v>9</v>
      </c>
      <c r="C16" s="62">
        <f>PresensiMIPA!B15</f>
        <v>12236</v>
      </c>
      <c r="D16" s="63" t="str">
        <f>PresensiMIPA!G15</f>
        <v>Farhanus Saidy</v>
      </c>
      <c r="E16">
        <v>82.5</v>
      </c>
      <c r="F16">
        <v>76.5</v>
      </c>
      <c r="G16">
        <v>87</v>
      </c>
      <c r="H16">
        <v>82.5</v>
      </c>
      <c r="I16">
        <v>83.5</v>
      </c>
      <c r="J16">
        <v>79.5</v>
      </c>
      <c r="K16">
        <v>90</v>
      </c>
      <c r="L16">
        <v>86</v>
      </c>
      <c r="M16">
        <v>84.5</v>
      </c>
      <c r="N16">
        <v>82</v>
      </c>
      <c r="O16">
        <v>79</v>
      </c>
      <c r="P16">
        <v>81.5</v>
      </c>
      <c r="Q16">
        <v>82</v>
      </c>
      <c r="R16">
        <v>81.5</v>
      </c>
      <c r="S16">
        <v>78</v>
      </c>
      <c r="T16" s="232">
        <f t="shared" si="0"/>
        <v>82.4</v>
      </c>
    </row>
    <row r="17" spans="1:20" ht="15.95" customHeight="1" thickTop="1" thickBot="1">
      <c r="A17" s="61">
        <v>10</v>
      </c>
      <c r="B17" s="62">
        <v>10</v>
      </c>
      <c r="C17" s="62">
        <f>PresensiMIPA!B16</f>
        <v>12244</v>
      </c>
      <c r="D17" s="63" t="str">
        <f>PresensiMIPA!G16</f>
        <v>FIBRIYANTI ANJALI</v>
      </c>
      <c r="E17">
        <v>91</v>
      </c>
      <c r="F17">
        <v>80</v>
      </c>
      <c r="G17">
        <v>89.5</v>
      </c>
      <c r="H17">
        <v>90</v>
      </c>
      <c r="I17">
        <v>85.5</v>
      </c>
      <c r="J17">
        <v>82</v>
      </c>
      <c r="K17">
        <v>91.5</v>
      </c>
      <c r="L17">
        <v>86</v>
      </c>
      <c r="M17">
        <v>85</v>
      </c>
      <c r="N17">
        <v>88</v>
      </c>
      <c r="O17">
        <v>83.5</v>
      </c>
      <c r="P17">
        <v>88.5</v>
      </c>
      <c r="Q17">
        <v>88</v>
      </c>
      <c r="R17">
        <v>81</v>
      </c>
      <c r="S17">
        <v>87</v>
      </c>
      <c r="T17" s="232">
        <f t="shared" si="0"/>
        <v>86.433333333333337</v>
      </c>
    </row>
    <row r="18" spans="1:20" ht="15.95" customHeight="1" thickTop="1" thickBot="1">
      <c r="A18" s="47">
        <v>11</v>
      </c>
      <c r="B18" s="62">
        <v>11</v>
      </c>
      <c r="C18" s="62">
        <f>PresensiMIPA!B17</f>
        <v>12245</v>
      </c>
      <c r="D18" s="63" t="str">
        <f>PresensiMIPA!G17</f>
        <v>Fickry Hardiansyah</v>
      </c>
      <c r="E18">
        <v>74</v>
      </c>
      <c r="F18">
        <v>78</v>
      </c>
      <c r="G18">
        <v>88</v>
      </c>
      <c r="H18">
        <v>84</v>
      </c>
      <c r="I18">
        <v>83</v>
      </c>
      <c r="J18">
        <v>77</v>
      </c>
      <c r="K18">
        <v>87.5</v>
      </c>
      <c r="L18">
        <v>86</v>
      </c>
      <c r="M18">
        <v>84</v>
      </c>
      <c r="N18">
        <v>80</v>
      </c>
      <c r="O18">
        <v>81</v>
      </c>
      <c r="P18">
        <v>81.5</v>
      </c>
      <c r="Q18">
        <v>81</v>
      </c>
      <c r="R18">
        <v>77.5</v>
      </c>
      <c r="S18">
        <v>76</v>
      </c>
      <c r="T18" s="232">
        <f t="shared" si="0"/>
        <v>81.233333333333334</v>
      </c>
    </row>
    <row r="19" spans="1:20" ht="15.95" customHeight="1" thickTop="1" thickBot="1">
      <c r="A19" s="61">
        <v>12</v>
      </c>
      <c r="B19" s="62">
        <v>12</v>
      </c>
      <c r="C19" s="62">
        <f>PresensiMIPA!B18</f>
        <v>12263</v>
      </c>
      <c r="D19" s="63" t="str">
        <f>PresensiMIPA!G18</f>
        <v>HARYANTO</v>
      </c>
      <c r="E19">
        <v>76.5</v>
      </c>
      <c r="F19">
        <v>76.5</v>
      </c>
      <c r="G19">
        <v>87.5</v>
      </c>
      <c r="H19">
        <v>76.5</v>
      </c>
      <c r="I19">
        <v>83</v>
      </c>
      <c r="J19">
        <v>79</v>
      </c>
      <c r="K19">
        <v>87.5</v>
      </c>
      <c r="L19">
        <v>87</v>
      </c>
      <c r="M19">
        <v>83</v>
      </c>
      <c r="N19">
        <v>78</v>
      </c>
      <c r="O19">
        <v>80</v>
      </c>
      <c r="P19">
        <v>81</v>
      </c>
      <c r="Q19">
        <v>83</v>
      </c>
      <c r="R19">
        <v>79.5</v>
      </c>
      <c r="S19">
        <v>82</v>
      </c>
      <c r="T19" s="232">
        <f t="shared" si="0"/>
        <v>81.333333333333329</v>
      </c>
    </row>
    <row r="20" spans="1:20" ht="15.95" customHeight="1" thickTop="1" thickBot="1">
      <c r="A20" s="47">
        <v>13</v>
      </c>
      <c r="B20" s="62">
        <v>13</v>
      </c>
      <c r="C20" s="62">
        <f>PresensiMIPA!B19</f>
        <v>12264</v>
      </c>
      <c r="D20" s="63" t="str">
        <f>PresensiMIPA!G19</f>
        <v>Hasanah</v>
      </c>
      <c r="E20">
        <v>84</v>
      </c>
      <c r="F20">
        <v>80</v>
      </c>
      <c r="G20">
        <v>87.5</v>
      </c>
      <c r="H20">
        <v>86</v>
      </c>
      <c r="I20">
        <v>83</v>
      </c>
      <c r="J20">
        <v>85</v>
      </c>
      <c r="K20">
        <v>91</v>
      </c>
      <c r="L20">
        <v>87</v>
      </c>
      <c r="M20">
        <v>83</v>
      </c>
      <c r="N20">
        <v>80</v>
      </c>
      <c r="O20">
        <v>81</v>
      </c>
      <c r="P20">
        <v>85.5</v>
      </c>
      <c r="Q20">
        <v>80</v>
      </c>
      <c r="R20">
        <v>77.5</v>
      </c>
      <c r="S20">
        <v>82.5</v>
      </c>
      <c r="T20" s="232">
        <f t="shared" si="0"/>
        <v>83.533333333333331</v>
      </c>
    </row>
    <row r="21" spans="1:20" ht="15.95" customHeight="1" thickTop="1" thickBot="1">
      <c r="A21" s="61">
        <v>14</v>
      </c>
      <c r="B21" s="62">
        <v>14</v>
      </c>
      <c r="C21" s="62">
        <f>PresensiMIPA!B20</f>
        <v>12278</v>
      </c>
      <c r="D21" s="63" t="str">
        <f>PresensiMIPA!G20</f>
        <v>Imam Fausi</v>
      </c>
      <c r="E21">
        <v>77.5</v>
      </c>
      <c r="F21">
        <v>77.5</v>
      </c>
      <c r="G21">
        <v>89</v>
      </c>
      <c r="H21">
        <v>86.5</v>
      </c>
      <c r="I21">
        <v>83</v>
      </c>
      <c r="J21">
        <v>79.5</v>
      </c>
      <c r="K21">
        <v>90.5</v>
      </c>
      <c r="L21">
        <v>87</v>
      </c>
      <c r="M21">
        <v>83</v>
      </c>
      <c r="N21">
        <v>79.5</v>
      </c>
      <c r="O21">
        <v>80</v>
      </c>
      <c r="P21">
        <v>86.5</v>
      </c>
      <c r="Q21">
        <v>83.5</v>
      </c>
      <c r="R21">
        <v>79</v>
      </c>
      <c r="S21">
        <v>78</v>
      </c>
      <c r="T21" s="232">
        <f t="shared" si="0"/>
        <v>82.666666666666671</v>
      </c>
    </row>
    <row r="22" spans="1:20" ht="15.95" customHeight="1" thickTop="1" thickBot="1">
      <c r="A22" s="47">
        <v>15</v>
      </c>
      <c r="B22" s="62">
        <v>15</v>
      </c>
      <c r="C22" s="62">
        <f>PresensiMIPA!B21</f>
        <v>12284</v>
      </c>
      <c r="D22" s="63" t="str">
        <f>PresensiMIPA!G21</f>
        <v>INTAN SUCI RAMADHANI PURNAMA KUNCORO</v>
      </c>
      <c r="E22">
        <v>94</v>
      </c>
      <c r="F22">
        <v>85.5</v>
      </c>
      <c r="G22">
        <v>88</v>
      </c>
      <c r="H22">
        <v>94</v>
      </c>
      <c r="I22">
        <v>87.5</v>
      </c>
      <c r="J22">
        <v>91.5</v>
      </c>
      <c r="K22">
        <v>92.5</v>
      </c>
      <c r="L22">
        <v>87</v>
      </c>
      <c r="M22">
        <v>86.5</v>
      </c>
      <c r="N22">
        <v>91</v>
      </c>
      <c r="O22">
        <v>90.5</v>
      </c>
      <c r="P22">
        <v>90.5</v>
      </c>
      <c r="Q22">
        <v>82</v>
      </c>
      <c r="R22">
        <v>85</v>
      </c>
      <c r="S22">
        <v>90.5</v>
      </c>
      <c r="T22" s="232">
        <f t="shared" si="0"/>
        <v>89.066666666666663</v>
      </c>
    </row>
    <row r="23" spans="1:20" ht="15.95" customHeight="1" thickTop="1" thickBot="1">
      <c r="A23" s="61">
        <v>16</v>
      </c>
      <c r="B23" s="62">
        <v>16</v>
      </c>
      <c r="C23" s="62">
        <f>PresensiMIPA!B22</f>
        <v>12297</v>
      </c>
      <c r="D23" s="63" t="str">
        <f>PresensiMIPA!G22</f>
        <v>JUNIAR MEGA PUTRI</v>
      </c>
      <c r="E23">
        <v>84</v>
      </c>
      <c r="F23">
        <v>80</v>
      </c>
      <c r="G23">
        <v>88</v>
      </c>
      <c r="H23">
        <v>87</v>
      </c>
      <c r="I23">
        <v>83</v>
      </c>
      <c r="J23">
        <v>82.5</v>
      </c>
      <c r="K23">
        <v>89.5</v>
      </c>
      <c r="L23">
        <v>86</v>
      </c>
      <c r="M23">
        <v>86</v>
      </c>
      <c r="N23">
        <v>86.5</v>
      </c>
      <c r="O23">
        <v>83.5</v>
      </c>
      <c r="P23">
        <v>83.5</v>
      </c>
      <c r="Q23">
        <v>82</v>
      </c>
      <c r="R23">
        <v>81.5</v>
      </c>
      <c r="S23">
        <v>81.5</v>
      </c>
      <c r="T23" s="232">
        <f t="shared" si="0"/>
        <v>84.3</v>
      </c>
    </row>
    <row r="24" spans="1:20" ht="15.95" customHeight="1" thickTop="1" thickBot="1">
      <c r="A24" s="47">
        <v>17</v>
      </c>
      <c r="B24" s="62">
        <v>17</v>
      </c>
      <c r="C24" s="62">
        <f>PresensiMIPA!B23</f>
        <v>12309</v>
      </c>
      <c r="D24" s="63" t="str">
        <f>PresensiMIPA!G23</f>
        <v>LAILY QORIATUL FAJRIH</v>
      </c>
      <c r="E24">
        <v>90</v>
      </c>
      <c r="F24">
        <v>82.5</v>
      </c>
      <c r="G24">
        <v>89.5</v>
      </c>
      <c r="H24">
        <v>92.5</v>
      </c>
      <c r="I24">
        <v>83</v>
      </c>
      <c r="J24">
        <v>85.5</v>
      </c>
      <c r="K24">
        <v>92</v>
      </c>
      <c r="L24">
        <v>86</v>
      </c>
      <c r="M24">
        <v>86.5</v>
      </c>
      <c r="N24">
        <v>89.5</v>
      </c>
      <c r="O24">
        <v>87</v>
      </c>
      <c r="P24">
        <v>90</v>
      </c>
      <c r="Q24">
        <v>82.5</v>
      </c>
      <c r="R24">
        <v>84.5</v>
      </c>
      <c r="S24">
        <v>84.5</v>
      </c>
      <c r="T24" s="232">
        <f t="shared" si="0"/>
        <v>87.033333333333331</v>
      </c>
    </row>
    <row r="25" spans="1:20" ht="15.95" customHeight="1" thickTop="1" thickBot="1">
      <c r="A25" s="61">
        <v>18</v>
      </c>
      <c r="B25" s="62">
        <v>18</v>
      </c>
      <c r="C25" s="62">
        <f>PresensiMIPA!B24</f>
        <v>12315</v>
      </c>
      <c r="D25" s="63" t="str">
        <f>PresensiMIPA!G24</f>
        <v>Lukman Hakim</v>
      </c>
      <c r="E25">
        <v>77</v>
      </c>
      <c r="F25">
        <v>78</v>
      </c>
      <c r="G25">
        <v>87</v>
      </c>
      <c r="H25">
        <v>80.5</v>
      </c>
      <c r="I25">
        <v>83</v>
      </c>
      <c r="J25">
        <v>79.5</v>
      </c>
      <c r="K25">
        <v>87.5</v>
      </c>
      <c r="L25">
        <v>86</v>
      </c>
      <c r="M25">
        <v>83</v>
      </c>
      <c r="N25">
        <v>80.5</v>
      </c>
      <c r="O25">
        <v>81</v>
      </c>
      <c r="P25">
        <v>81.5</v>
      </c>
      <c r="Q25">
        <v>88</v>
      </c>
      <c r="R25">
        <v>76</v>
      </c>
      <c r="S25">
        <v>76.5</v>
      </c>
      <c r="T25" s="232">
        <f t="shared" si="0"/>
        <v>81.666666666666671</v>
      </c>
    </row>
    <row r="26" spans="1:20" ht="15.95" customHeight="1" thickTop="1" thickBot="1">
      <c r="A26" s="47">
        <v>19</v>
      </c>
      <c r="B26" s="62">
        <v>19</v>
      </c>
      <c r="C26" s="62">
        <f>PresensiMIPA!B25</f>
        <v>12350</v>
      </c>
      <c r="D26" s="63" t="str">
        <f>PresensiMIPA!G25</f>
        <v>MOCHAMMAD RIZKI FAJRI</v>
      </c>
      <c r="E26">
        <v>90.5</v>
      </c>
      <c r="F26">
        <v>88</v>
      </c>
      <c r="G26">
        <v>87.5</v>
      </c>
      <c r="H26">
        <v>94.5</v>
      </c>
      <c r="I26">
        <v>87.5</v>
      </c>
      <c r="J26">
        <v>91</v>
      </c>
      <c r="K26">
        <v>92</v>
      </c>
      <c r="L26">
        <v>89</v>
      </c>
      <c r="M26">
        <v>87</v>
      </c>
      <c r="N26">
        <v>89</v>
      </c>
      <c r="O26">
        <v>90.5</v>
      </c>
      <c r="P26">
        <v>90</v>
      </c>
      <c r="Q26">
        <v>80</v>
      </c>
      <c r="R26">
        <v>89.5</v>
      </c>
      <c r="S26">
        <v>89</v>
      </c>
      <c r="T26" s="232">
        <f t="shared" si="0"/>
        <v>89</v>
      </c>
    </row>
    <row r="27" spans="1:20" ht="15.95" customHeight="1" thickTop="1" thickBot="1">
      <c r="A27" s="61">
        <v>20</v>
      </c>
      <c r="B27" s="62">
        <v>20</v>
      </c>
      <c r="C27" s="62">
        <f>PresensiMIPA!B26</f>
        <v>12376</v>
      </c>
      <c r="D27" s="63" t="str">
        <f>PresensiMIPA!G26</f>
        <v>Muhammad Ghufron Maula</v>
      </c>
      <c r="E27">
        <v>81.5</v>
      </c>
      <c r="F27">
        <v>77</v>
      </c>
      <c r="G27">
        <v>89</v>
      </c>
      <c r="H27">
        <v>75.5</v>
      </c>
      <c r="I27">
        <v>83</v>
      </c>
      <c r="J27">
        <v>84</v>
      </c>
      <c r="K27">
        <v>87.5</v>
      </c>
      <c r="L27">
        <v>87</v>
      </c>
      <c r="M27">
        <v>83.5</v>
      </c>
      <c r="N27">
        <v>84</v>
      </c>
      <c r="O27">
        <v>79</v>
      </c>
      <c r="P27">
        <v>84</v>
      </c>
      <c r="Q27">
        <v>81.5</v>
      </c>
      <c r="R27">
        <v>80</v>
      </c>
      <c r="S27">
        <v>80.5</v>
      </c>
      <c r="T27" s="232">
        <f t="shared" si="0"/>
        <v>82.466666666666669</v>
      </c>
    </row>
    <row r="28" spans="1:20" ht="15.95" customHeight="1" thickTop="1" thickBot="1">
      <c r="A28" s="47">
        <v>21</v>
      </c>
      <c r="B28" s="62">
        <v>21</v>
      </c>
      <c r="C28" s="62">
        <f>PresensiMIPA!B27</f>
        <v>12378</v>
      </c>
      <c r="D28" s="63" t="str">
        <f>PresensiMIPA!G27</f>
        <v>Muhammad Mufti Alfarotzi</v>
      </c>
      <c r="E28">
        <v>65.5</v>
      </c>
      <c r="F28">
        <v>74</v>
      </c>
      <c r="G28">
        <v>87.5</v>
      </c>
      <c r="H28">
        <v>70</v>
      </c>
      <c r="I28">
        <v>81</v>
      </c>
      <c r="J28">
        <v>79</v>
      </c>
      <c r="K28">
        <v>70</v>
      </c>
      <c r="L28">
        <v>87</v>
      </c>
      <c r="M28">
        <v>83</v>
      </c>
      <c r="N28">
        <v>72</v>
      </c>
      <c r="O28">
        <v>78</v>
      </c>
      <c r="P28">
        <v>80</v>
      </c>
      <c r="Q28">
        <v>88</v>
      </c>
      <c r="R28">
        <v>76.5</v>
      </c>
      <c r="S28">
        <v>73.5</v>
      </c>
      <c r="T28" s="232">
        <f t="shared" si="0"/>
        <v>77.666666666666671</v>
      </c>
    </row>
    <row r="29" spans="1:20" ht="15.95" customHeight="1" thickTop="1" thickBot="1">
      <c r="A29" s="61">
        <v>22</v>
      </c>
      <c r="B29" s="62">
        <v>22</v>
      </c>
      <c r="C29" s="62">
        <f>PresensiMIPA!B28</f>
        <v>12397</v>
      </c>
      <c r="D29" s="63" t="str">
        <f>PresensiMIPA!G28</f>
        <v>NADHIRA FATIHA AMBAMI</v>
      </c>
      <c r="E29">
        <v>91.5</v>
      </c>
      <c r="F29">
        <v>81</v>
      </c>
      <c r="G29">
        <v>88</v>
      </c>
      <c r="H29">
        <v>86</v>
      </c>
      <c r="I29">
        <v>83</v>
      </c>
      <c r="J29">
        <v>84</v>
      </c>
      <c r="K29">
        <v>89</v>
      </c>
      <c r="L29">
        <v>87</v>
      </c>
      <c r="M29">
        <v>84.5</v>
      </c>
      <c r="N29">
        <v>86.5</v>
      </c>
      <c r="O29">
        <v>83.5</v>
      </c>
      <c r="P29">
        <v>87.5</v>
      </c>
      <c r="Q29">
        <v>88</v>
      </c>
      <c r="R29">
        <v>82.5</v>
      </c>
      <c r="S29">
        <v>84.5</v>
      </c>
      <c r="T29" s="232">
        <f t="shared" si="0"/>
        <v>85.766666666666666</v>
      </c>
    </row>
    <row r="30" spans="1:20" ht="15.95" customHeight="1" thickTop="1" thickBot="1">
      <c r="A30" s="47">
        <v>23</v>
      </c>
      <c r="B30" s="62">
        <v>23</v>
      </c>
      <c r="C30" s="62">
        <f>PresensiMIPA!B29</f>
        <v>12411</v>
      </c>
      <c r="D30" s="63" t="str">
        <f>PresensiMIPA!G29</f>
        <v>Nurhandayany</v>
      </c>
      <c r="E30">
        <v>84</v>
      </c>
      <c r="F30">
        <v>82</v>
      </c>
      <c r="G30">
        <v>88.5</v>
      </c>
      <c r="H30">
        <v>84.5</v>
      </c>
      <c r="I30">
        <v>85.5</v>
      </c>
      <c r="J30">
        <v>86</v>
      </c>
      <c r="K30">
        <v>91.5</v>
      </c>
      <c r="L30">
        <v>87</v>
      </c>
      <c r="M30">
        <v>85</v>
      </c>
      <c r="N30">
        <v>86.5</v>
      </c>
      <c r="O30">
        <v>86</v>
      </c>
      <c r="P30">
        <v>86</v>
      </c>
      <c r="Q30">
        <v>82.5</v>
      </c>
      <c r="R30">
        <v>80</v>
      </c>
      <c r="S30">
        <v>82.5</v>
      </c>
      <c r="T30" s="232">
        <f t="shared" si="0"/>
        <v>85.166666666666671</v>
      </c>
    </row>
    <row r="31" spans="1:20" ht="15.95" customHeight="1" thickTop="1" thickBot="1">
      <c r="A31" s="61">
        <v>24</v>
      </c>
      <c r="B31" s="62">
        <v>24</v>
      </c>
      <c r="C31" s="62">
        <f>PresensiMIPA!B30</f>
        <v>12423</v>
      </c>
      <c r="D31" s="63" t="str">
        <f>PresensiMIPA!G30</f>
        <v>PINGKAN AL PUNDANI</v>
      </c>
      <c r="E31">
        <v>87.5</v>
      </c>
      <c r="F31">
        <v>85</v>
      </c>
      <c r="G31">
        <v>88.5</v>
      </c>
      <c r="H31">
        <v>91.5</v>
      </c>
      <c r="I31">
        <v>87.5</v>
      </c>
      <c r="J31">
        <v>83</v>
      </c>
      <c r="K31">
        <v>92</v>
      </c>
      <c r="L31">
        <v>88</v>
      </c>
      <c r="M31">
        <v>86.5</v>
      </c>
      <c r="N31">
        <v>88.5</v>
      </c>
      <c r="O31">
        <v>84.5</v>
      </c>
      <c r="P31">
        <v>89</v>
      </c>
      <c r="Q31">
        <v>88</v>
      </c>
      <c r="R31">
        <v>83</v>
      </c>
      <c r="S31">
        <v>87.5</v>
      </c>
      <c r="T31" s="232">
        <f t="shared" si="0"/>
        <v>87.333333333333329</v>
      </c>
    </row>
    <row r="32" spans="1:20" ht="15.95" customHeight="1" thickTop="1" thickBot="1">
      <c r="A32" s="47">
        <v>25</v>
      </c>
      <c r="B32" s="62">
        <v>25</v>
      </c>
      <c r="C32" s="62">
        <f>PresensiMIPA!B31</f>
        <v>12433</v>
      </c>
      <c r="D32" s="63" t="str">
        <f>PresensiMIPA!G31</f>
        <v>QOTHRY ELNADA</v>
      </c>
      <c r="E32">
        <v>84</v>
      </c>
      <c r="F32">
        <v>82.5</v>
      </c>
      <c r="G32">
        <v>88</v>
      </c>
      <c r="H32">
        <v>89</v>
      </c>
      <c r="I32">
        <v>83</v>
      </c>
      <c r="J32">
        <v>84</v>
      </c>
      <c r="K32">
        <v>89</v>
      </c>
      <c r="L32">
        <v>86</v>
      </c>
      <c r="M32">
        <v>83.5</v>
      </c>
      <c r="N32">
        <v>85.5</v>
      </c>
      <c r="O32">
        <v>84.5</v>
      </c>
      <c r="P32">
        <v>86.5</v>
      </c>
      <c r="Q32">
        <v>88</v>
      </c>
      <c r="R32">
        <v>82.5</v>
      </c>
      <c r="S32">
        <v>80</v>
      </c>
      <c r="T32" s="232">
        <f t="shared" si="0"/>
        <v>85.066666666666663</v>
      </c>
    </row>
    <row r="33" spans="1:20" ht="15.95" customHeight="1" thickTop="1" thickBot="1">
      <c r="A33" s="61">
        <v>26</v>
      </c>
      <c r="B33" s="62">
        <v>26</v>
      </c>
      <c r="C33" s="62">
        <f>PresensiMIPA!B32</f>
        <v>12451</v>
      </c>
      <c r="D33" s="63" t="str">
        <f>PresensiMIPA!G32</f>
        <v>Rari Rizky Dwi Alfarizy</v>
      </c>
      <c r="E33">
        <v>82.5</v>
      </c>
      <c r="F33">
        <v>85</v>
      </c>
      <c r="G33">
        <v>88</v>
      </c>
      <c r="H33">
        <v>86.5</v>
      </c>
      <c r="I33">
        <v>85.5</v>
      </c>
      <c r="J33">
        <v>85.5</v>
      </c>
      <c r="K33">
        <v>90.5</v>
      </c>
      <c r="L33">
        <v>86</v>
      </c>
      <c r="M33">
        <v>87</v>
      </c>
      <c r="N33">
        <v>85.5</v>
      </c>
      <c r="O33">
        <v>84</v>
      </c>
      <c r="P33">
        <v>89</v>
      </c>
      <c r="Q33">
        <v>81</v>
      </c>
      <c r="R33">
        <v>84</v>
      </c>
      <c r="S33">
        <v>86.5</v>
      </c>
      <c r="T33" s="232">
        <f t="shared" si="0"/>
        <v>85.766666666666666</v>
      </c>
    </row>
    <row r="34" spans="1:20" ht="15.95" customHeight="1" thickTop="1" thickBot="1">
      <c r="A34" s="47">
        <v>27</v>
      </c>
      <c r="B34" s="62">
        <v>27</v>
      </c>
      <c r="C34" s="62">
        <f>PresensiMIPA!B33</f>
        <v>12457</v>
      </c>
      <c r="D34" s="63" t="str">
        <f>PresensiMIPA!G33</f>
        <v>RESA UMMAMI</v>
      </c>
      <c r="E34">
        <v>88</v>
      </c>
      <c r="F34">
        <v>82.5</v>
      </c>
      <c r="G34">
        <v>87.5</v>
      </c>
      <c r="H34">
        <v>91</v>
      </c>
      <c r="I34">
        <v>83</v>
      </c>
      <c r="J34">
        <v>86</v>
      </c>
      <c r="K34">
        <v>91</v>
      </c>
      <c r="L34">
        <v>87</v>
      </c>
      <c r="M34">
        <v>84.5</v>
      </c>
      <c r="N34">
        <v>92</v>
      </c>
      <c r="O34">
        <v>86.5</v>
      </c>
      <c r="P34">
        <v>89</v>
      </c>
      <c r="Q34">
        <v>83</v>
      </c>
      <c r="R34">
        <v>82.5</v>
      </c>
      <c r="S34">
        <v>84.5</v>
      </c>
      <c r="T34" s="232">
        <f t="shared" si="0"/>
        <v>86.533333333333331</v>
      </c>
    </row>
    <row r="35" spans="1:20" ht="15.95" customHeight="1" thickTop="1" thickBot="1">
      <c r="A35" s="61">
        <v>28</v>
      </c>
      <c r="B35" s="62">
        <v>28</v>
      </c>
      <c r="C35" s="62">
        <f>PresensiMIPA!B34</f>
        <v>12466</v>
      </c>
      <c r="D35" s="63" t="str">
        <f>PresensiMIPA!G34</f>
        <v>RIFKY RISHALDY ALFARESI</v>
      </c>
      <c r="E35">
        <v>71</v>
      </c>
      <c r="F35">
        <v>74</v>
      </c>
      <c r="G35">
        <v>87.5</v>
      </c>
      <c r="H35">
        <v>69.5</v>
      </c>
      <c r="I35">
        <v>81</v>
      </c>
      <c r="J35">
        <v>80</v>
      </c>
      <c r="K35">
        <v>77.5</v>
      </c>
      <c r="L35">
        <v>87</v>
      </c>
      <c r="M35">
        <v>82.5</v>
      </c>
      <c r="N35">
        <v>80.5</v>
      </c>
      <c r="O35">
        <v>78</v>
      </c>
      <c r="P35">
        <v>79.5</v>
      </c>
      <c r="Q35">
        <v>83</v>
      </c>
      <c r="R35">
        <v>71.5</v>
      </c>
      <c r="S35">
        <v>77.5</v>
      </c>
      <c r="T35" s="232">
        <f t="shared" si="0"/>
        <v>78.666666666666671</v>
      </c>
    </row>
    <row r="36" spans="1:20" ht="15.95" customHeight="1" thickTop="1" thickBot="1">
      <c r="A36" s="47">
        <v>29</v>
      </c>
      <c r="B36" s="62">
        <v>29</v>
      </c>
      <c r="C36" s="62">
        <f>PresensiMIPA!B35</f>
        <v>12480</v>
      </c>
      <c r="D36" s="63" t="str">
        <f>PresensiMIPA!G35</f>
        <v>SABRINA REISMA IZZATUN NISAA'</v>
      </c>
      <c r="E36">
        <v>82</v>
      </c>
      <c r="F36">
        <v>85</v>
      </c>
      <c r="G36">
        <v>88.5</v>
      </c>
      <c r="H36">
        <v>86.5</v>
      </c>
      <c r="I36">
        <v>83</v>
      </c>
      <c r="J36">
        <v>83.5</v>
      </c>
      <c r="K36">
        <v>91</v>
      </c>
      <c r="L36">
        <v>87</v>
      </c>
      <c r="M36">
        <v>83</v>
      </c>
      <c r="N36">
        <v>85.5</v>
      </c>
      <c r="O36">
        <v>86</v>
      </c>
      <c r="P36">
        <v>89</v>
      </c>
      <c r="Q36">
        <v>82</v>
      </c>
      <c r="R36">
        <v>83.5</v>
      </c>
      <c r="S36">
        <v>87</v>
      </c>
      <c r="T36" s="232">
        <f t="shared" si="0"/>
        <v>85.5</v>
      </c>
    </row>
    <row r="37" spans="1:20" ht="15.95" customHeight="1" thickTop="1" thickBot="1">
      <c r="A37" s="61">
        <v>30</v>
      </c>
      <c r="B37" s="62">
        <v>30</v>
      </c>
      <c r="C37" s="62">
        <f>PresensiMIPA!B36</f>
        <v>12486</v>
      </c>
      <c r="D37" s="63" t="str">
        <f>PresensiMIPA!G36</f>
        <v>SATRIO FATURULLAH PRATAMA PUTRA</v>
      </c>
      <c r="E37">
        <v>80.5</v>
      </c>
      <c r="F37">
        <v>85.5</v>
      </c>
      <c r="G37">
        <v>88</v>
      </c>
      <c r="H37">
        <v>87</v>
      </c>
      <c r="I37">
        <v>85.5</v>
      </c>
      <c r="J37">
        <v>82</v>
      </c>
      <c r="K37">
        <v>89</v>
      </c>
      <c r="L37">
        <v>89</v>
      </c>
      <c r="M37">
        <v>86</v>
      </c>
      <c r="N37">
        <v>86</v>
      </c>
      <c r="O37">
        <v>83.5</v>
      </c>
      <c r="P37">
        <v>89</v>
      </c>
      <c r="Q37">
        <v>82.5</v>
      </c>
      <c r="R37">
        <v>85</v>
      </c>
      <c r="S37">
        <v>83</v>
      </c>
      <c r="T37" s="232">
        <f t="shared" si="0"/>
        <v>85.433333333333337</v>
      </c>
    </row>
    <row r="38" spans="1:20" ht="15.95" customHeight="1" thickTop="1" thickBot="1">
      <c r="A38" s="47">
        <v>31</v>
      </c>
      <c r="B38" s="62">
        <v>31</v>
      </c>
      <c r="C38" s="62">
        <f>PresensiMIPA!B37</f>
        <v>12497</v>
      </c>
      <c r="D38" s="63" t="str">
        <f>PresensiMIPA!G37</f>
        <v>SITI NAFISAH</v>
      </c>
      <c r="E38">
        <v>81.5</v>
      </c>
      <c r="F38">
        <v>79</v>
      </c>
      <c r="G38">
        <v>89</v>
      </c>
      <c r="H38">
        <v>86</v>
      </c>
      <c r="I38">
        <v>83</v>
      </c>
      <c r="J38">
        <v>83.5</v>
      </c>
      <c r="K38">
        <v>90.5</v>
      </c>
      <c r="L38">
        <v>87</v>
      </c>
      <c r="M38">
        <v>85</v>
      </c>
      <c r="N38">
        <v>85.5</v>
      </c>
      <c r="O38">
        <v>85</v>
      </c>
      <c r="P38">
        <v>87.5</v>
      </c>
      <c r="Q38">
        <v>82.5</v>
      </c>
      <c r="R38">
        <v>85</v>
      </c>
      <c r="S38">
        <v>81.5</v>
      </c>
      <c r="T38" s="232">
        <f t="shared" si="0"/>
        <v>84.766666666666666</v>
      </c>
    </row>
    <row r="39" spans="1:20" ht="15.95" customHeight="1" thickTop="1" thickBot="1">
      <c r="A39" s="61">
        <v>32</v>
      </c>
      <c r="B39" s="62">
        <v>32</v>
      </c>
      <c r="C39" s="62">
        <f>PresensiMIPA!B38</f>
        <v>12521</v>
      </c>
      <c r="D39" s="63" t="str">
        <f>PresensiMIPA!G38</f>
        <v>ULIN NIKMAH</v>
      </c>
      <c r="E39">
        <v>76.5</v>
      </c>
      <c r="F39">
        <v>79</v>
      </c>
      <c r="G39">
        <v>87</v>
      </c>
      <c r="H39">
        <v>80.5</v>
      </c>
      <c r="I39">
        <v>83</v>
      </c>
      <c r="J39">
        <v>80.5</v>
      </c>
      <c r="K39">
        <v>90</v>
      </c>
      <c r="L39">
        <v>87</v>
      </c>
      <c r="M39">
        <v>84</v>
      </c>
      <c r="N39">
        <v>82.5</v>
      </c>
      <c r="O39">
        <v>80</v>
      </c>
      <c r="P39">
        <v>83.5</v>
      </c>
      <c r="Q39">
        <v>88</v>
      </c>
      <c r="R39">
        <v>81.5</v>
      </c>
      <c r="S39">
        <v>80</v>
      </c>
      <c r="T39" s="232">
        <f t="shared" si="0"/>
        <v>82.86666666666666</v>
      </c>
    </row>
    <row r="40" spans="1:20" ht="15.95" customHeight="1" thickTop="1" thickBot="1">
      <c r="A40" s="47">
        <v>33</v>
      </c>
      <c r="B40" s="62">
        <v>33</v>
      </c>
      <c r="C40" s="62">
        <f>PresensiMIPA!B39</f>
        <v>12527</v>
      </c>
      <c r="D40" s="63" t="str">
        <f>PresensiMIPA!G39</f>
        <v>VEREN NUR AFIDA</v>
      </c>
      <c r="E40">
        <v>78.5</v>
      </c>
      <c r="F40">
        <v>80</v>
      </c>
      <c r="G40">
        <v>88.5</v>
      </c>
      <c r="H40">
        <v>83.5</v>
      </c>
      <c r="I40">
        <v>83</v>
      </c>
      <c r="J40">
        <v>83</v>
      </c>
      <c r="K40">
        <v>92</v>
      </c>
      <c r="L40">
        <v>87</v>
      </c>
      <c r="M40">
        <v>84</v>
      </c>
      <c r="N40">
        <v>85.5</v>
      </c>
      <c r="O40">
        <v>81</v>
      </c>
      <c r="P40">
        <v>86</v>
      </c>
      <c r="Q40">
        <v>82.5</v>
      </c>
      <c r="R40">
        <v>83.5</v>
      </c>
      <c r="S40">
        <v>82</v>
      </c>
      <c r="T40" s="232">
        <f t="shared" si="0"/>
        <v>84</v>
      </c>
    </row>
    <row r="41" spans="1:20" ht="15.95" customHeight="1" thickTop="1" thickBot="1">
      <c r="A41" s="61">
        <v>34</v>
      </c>
      <c r="B41" s="62">
        <v>34</v>
      </c>
      <c r="C41" s="62">
        <f>PresensiMIPA!B40</f>
        <v>12125</v>
      </c>
      <c r="D41" s="63" t="str">
        <f>PresensiMIPA!G40</f>
        <v>ABDUL MALIK</v>
      </c>
      <c r="E41">
        <v>78.5</v>
      </c>
      <c r="F41">
        <v>83.5</v>
      </c>
      <c r="G41">
        <v>87.5</v>
      </c>
      <c r="H41">
        <v>82</v>
      </c>
      <c r="I41">
        <v>85.5</v>
      </c>
      <c r="J41">
        <v>78</v>
      </c>
      <c r="K41">
        <v>90</v>
      </c>
      <c r="L41">
        <v>86</v>
      </c>
      <c r="M41">
        <v>82.5</v>
      </c>
      <c r="N41">
        <v>81.5</v>
      </c>
      <c r="O41">
        <v>81</v>
      </c>
      <c r="P41">
        <v>71.5</v>
      </c>
      <c r="Q41">
        <v>77</v>
      </c>
      <c r="R41">
        <v>76.5</v>
      </c>
      <c r="S41">
        <v>78</v>
      </c>
      <c r="T41" s="232">
        <f t="shared" si="0"/>
        <v>81.266666666666666</v>
      </c>
    </row>
    <row r="42" spans="1:20" ht="15.95" customHeight="1" thickTop="1" thickBot="1">
      <c r="A42" s="47">
        <v>35</v>
      </c>
      <c r="B42" s="62">
        <v>35</v>
      </c>
      <c r="C42" s="62">
        <f>PresensiMIPA!B41</f>
        <v>12139</v>
      </c>
      <c r="D42" s="63" t="str">
        <f>PresensiMIPA!G41</f>
        <v>AHMAD DZAKY REIHAN</v>
      </c>
      <c r="E42">
        <v>73</v>
      </c>
      <c r="F42">
        <v>76.5</v>
      </c>
      <c r="G42">
        <v>88</v>
      </c>
      <c r="H42">
        <v>84.5</v>
      </c>
      <c r="I42">
        <v>85.5</v>
      </c>
      <c r="J42">
        <v>79</v>
      </c>
      <c r="K42">
        <v>89</v>
      </c>
      <c r="L42">
        <v>86</v>
      </c>
      <c r="M42">
        <v>82.5</v>
      </c>
      <c r="N42">
        <v>80</v>
      </c>
      <c r="O42">
        <v>80</v>
      </c>
      <c r="P42">
        <v>74</v>
      </c>
      <c r="Q42">
        <v>79</v>
      </c>
      <c r="R42">
        <v>75</v>
      </c>
      <c r="S42">
        <v>79</v>
      </c>
      <c r="T42" s="232">
        <f t="shared" si="0"/>
        <v>80.733333333333334</v>
      </c>
    </row>
    <row r="43" spans="1:20" ht="15.95" customHeight="1" thickTop="1" thickBot="1">
      <c r="A43" s="61">
        <v>36</v>
      </c>
      <c r="B43" s="62">
        <v>36</v>
      </c>
      <c r="C43" s="62">
        <f>PresensiMIPA!B42</f>
        <v>12147</v>
      </c>
      <c r="D43" s="63" t="str">
        <f>PresensiMIPA!G42</f>
        <v>AISYAH RYSA</v>
      </c>
      <c r="E43">
        <v>85</v>
      </c>
      <c r="F43">
        <v>85</v>
      </c>
      <c r="G43">
        <v>87.5</v>
      </c>
      <c r="H43">
        <v>80.5</v>
      </c>
      <c r="I43">
        <v>85.5</v>
      </c>
      <c r="J43">
        <v>79</v>
      </c>
      <c r="K43">
        <v>90.5</v>
      </c>
      <c r="L43">
        <v>88</v>
      </c>
      <c r="M43">
        <v>83.5</v>
      </c>
      <c r="N43">
        <v>86</v>
      </c>
      <c r="O43">
        <v>84</v>
      </c>
      <c r="P43">
        <v>77.5</v>
      </c>
      <c r="Q43">
        <v>81</v>
      </c>
      <c r="R43">
        <v>82.5</v>
      </c>
      <c r="S43">
        <v>82</v>
      </c>
      <c r="T43" s="232">
        <f t="shared" si="0"/>
        <v>83.833333333333329</v>
      </c>
    </row>
    <row r="44" spans="1:20" ht="15.95" customHeight="1" thickTop="1" thickBot="1">
      <c r="A44" s="47">
        <v>37</v>
      </c>
      <c r="B44" s="62">
        <v>37</v>
      </c>
      <c r="C44" s="62">
        <f>PresensiMIPA!B43</f>
        <v>12162</v>
      </c>
      <c r="D44" s="63" t="str">
        <f>PresensiMIPA!G43</f>
        <v>ALUFIANA LAISA</v>
      </c>
      <c r="E44">
        <v>85</v>
      </c>
      <c r="F44">
        <v>78.5</v>
      </c>
      <c r="G44">
        <v>87.5</v>
      </c>
      <c r="H44">
        <v>80.5</v>
      </c>
      <c r="I44">
        <v>85.5</v>
      </c>
      <c r="J44">
        <v>84.5</v>
      </c>
      <c r="K44">
        <v>92</v>
      </c>
      <c r="L44">
        <v>88</v>
      </c>
      <c r="M44">
        <v>83.5</v>
      </c>
      <c r="N44">
        <v>84.5</v>
      </c>
      <c r="O44">
        <v>80</v>
      </c>
      <c r="P44">
        <v>77</v>
      </c>
      <c r="Q44">
        <v>81</v>
      </c>
      <c r="R44">
        <v>80</v>
      </c>
      <c r="S44">
        <v>80.5</v>
      </c>
      <c r="T44" s="232">
        <f t="shared" si="0"/>
        <v>83.2</v>
      </c>
    </row>
    <row r="45" spans="1:20" ht="15.95" customHeight="1" thickTop="1" thickBot="1">
      <c r="A45" s="61">
        <v>38</v>
      </c>
      <c r="B45" s="62">
        <v>38</v>
      </c>
      <c r="C45" s="62">
        <f>PresensiMIPA!B44</f>
        <v>12176</v>
      </c>
      <c r="D45" s="63" t="str">
        <f>PresensiMIPA!G44</f>
        <v>Anik Alfiana</v>
      </c>
      <c r="E45">
        <v>86</v>
      </c>
      <c r="F45">
        <v>85</v>
      </c>
      <c r="G45">
        <v>87.5</v>
      </c>
      <c r="H45">
        <v>89</v>
      </c>
      <c r="I45">
        <v>88</v>
      </c>
      <c r="J45">
        <v>82</v>
      </c>
      <c r="K45">
        <v>90</v>
      </c>
      <c r="L45">
        <v>88</v>
      </c>
      <c r="M45">
        <v>85.5</v>
      </c>
      <c r="N45">
        <v>85</v>
      </c>
      <c r="O45">
        <v>83.5</v>
      </c>
      <c r="P45">
        <v>85</v>
      </c>
      <c r="Q45">
        <v>81</v>
      </c>
      <c r="R45">
        <v>82.5</v>
      </c>
      <c r="S45">
        <v>81</v>
      </c>
      <c r="T45" s="232">
        <f t="shared" si="0"/>
        <v>85.266666666666666</v>
      </c>
    </row>
    <row r="46" spans="1:20" ht="15.95" customHeight="1" thickTop="1" thickBot="1">
      <c r="A46" s="47">
        <v>39</v>
      </c>
      <c r="B46" s="62">
        <v>39</v>
      </c>
      <c r="C46" s="62">
        <f>PresensiMIPA!B45</f>
        <v>12183</v>
      </c>
      <c r="D46" s="63" t="str">
        <f>PresensiMIPA!G45</f>
        <v>ARISTA MAULIDA ROZIANA PUTRI</v>
      </c>
      <c r="E46">
        <v>85</v>
      </c>
      <c r="F46">
        <v>87</v>
      </c>
      <c r="G46">
        <v>88</v>
      </c>
      <c r="H46">
        <v>90.5</v>
      </c>
      <c r="I46">
        <v>84.5</v>
      </c>
      <c r="J46">
        <v>85</v>
      </c>
      <c r="K46">
        <v>90</v>
      </c>
      <c r="L46">
        <v>88</v>
      </c>
      <c r="M46">
        <v>86.5</v>
      </c>
      <c r="N46">
        <v>87</v>
      </c>
      <c r="O46">
        <v>84.5</v>
      </c>
      <c r="P46">
        <v>85.5</v>
      </c>
      <c r="Q46">
        <v>80</v>
      </c>
      <c r="R46">
        <v>81</v>
      </c>
      <c r="S46">
        <v>86.5</v>
      </c>
      <c r="T46" s="232">
        <f t="shared" si="0"/>
        <v>85.933333333333337</v>
      </c>
    </row>
    <row r="47" spans="1:20" ht="15.95" customHeight="1" thickTop="1" thickBot="1">
      <c r="A47" s="61">
        <v>40</v>
      </c>
      <c r="B47" s="62">
        <v>40</v>
      </c>
      <c r="C47" s="62">
        <f>PresensiMIPA!B46</f>
        <v>12192</v>
      </c>
      <c r="D47" s="63" t="str">
        <f>PresensiMIPA!G46</f>
        <v>BINTANG FESTIVANI</v>
      </c>
      <c r="E47">
        <v>88.5</v>
      </c>
      <c r="F47">
        <v>85</v>
      </c>
      <c r="G47">
        <v>89</v>
      </c>
      <c r="H47">
        <v>94</v>
      </c>
      <c r="I47">
        <v>84.5</v>
      </c>
      <c r="J47">
        <v>82.5</v>
      </c>
      <c r="K47">
        <v>89.5</v>
      </c>
      <c r="L47">
        <v>87</v>
      </c>
      <c r="M47">
        <v>86</v>
      </c>
      <c r="N47">
        <v>84</v>
      </c>
      <c r="O47">
        <v>87</v>
      </c>
      <c r="P47">
        <v>85</v>
      </c>
      <c r="Q47">
        <v>91</v>
      </c>
      <c r="R47">
        <v>85</v>
      </c>
      <c r="S47">
        <v>86.5</v>
      </c>
      <c r="T47" s="232">
        <f t="shared" si="0"/>
        <v>86.966666666666669</v>
      </c>
    </row>
    <row r="48" spans="1:20" ht="15.95" customHeight="1" thickTop="1" thickBot="1">
      <c r="A48" s="47">
        <v>41</v>
      </c>
      <c r="B48" s="62">
        <v>41</v>
      </c>
      <c r="C48" s="62">
        <f>PresensiMIPA!B47</f>
        <v>12206</v>
      </c>
      <c r="D48" s="63" t="str">
        <f>PresensiMIPA!G47</f>
        <v>Dharmawan Wildan Arifin</v>
      </c>
      <c r="E48">
        <v>82</v>
      </c>
      <c r="F48">
        <v>79</v>
      </c>
      <c r="G48">
        <v>87</v>
      </c>
      <c r="H48">
        <v>84.5</v>
      </c>
      <c r="I48">
        <v>84</v>
      </c>
      <c r="J48">
        <v>79</v>
      </c>
      <c r="K48">
        <v>88.5</v>
      </c>
      <c r="L48">
        <v>87</v>
      </c>
      <c r="M48">
        <v>84.5</v>
      </c>
      <c r="N48">
        <v>79</v>
      </c>
      <c r="O48">
        <v>80</v>
      </c>
      <c r="P48">
        <v>82.5</v>
      </c>
      <c r="Q48">
        <v>80</v>
      </c>
      <c r="R48">
        <v>76.5</v>
      </c>
      <c r="S48">
        <v>77</v>
      </c>
      <c r="T48" s="232">
        <f t="shared" si="0"/>
        <v>82.033333333333331</v>
      </c>
    </row>
    <row r="49" spans="1:20" ht="15.95" customHeight="1" thickTop="1" thickBot="1">
      <c r="A49" s="61">
        <v>42</v>
      </c>
      <c r="B49" s="62">
        <v>42</v>
      </c>
      <c r="C49" s="62">
        <f>PresensiMIPA!B48</f>
        <v>12211</v>
      </c>
      <c r="D49" s="63" t="str">
        <f>PresensiMIPA!G48</f>
        <v>DILA SURYANI AGUSTIN</v>
      </c>
      <c r="E49">
        <v>88</v>
      </c>
      <c r="F49">
        <v>83.5</v>
      </c>
      <c r="G49">
        <v>88.5</v>
      </c>
      <c r="H49">
        <v>89</v>
      </c>
      <c r="I49">
        <v>87</v>
      </c>
      <c r="J49">
        <v>85</v>
      </c>
      <c r="K49">
        <v>89.5</v>
      </c>
      <c r="L49">
        <v>87</v>
      </c>
      <c r="M49">
        <v>85</v>
      </c>
      <c r="N49">
        <v>87</v>
      </c>
      <c r="O49">
        <v>85</v>
      </c>
      <c r="P49">
        <v>85</v>
      </c>
      <c r="Q49">
        <v>81</v>
      </c>
      <c r="R49">
        <v>82.5</v>
      </c>
      <c r="S49">
        <v>85.5</v>
      </c>
      <c r="T49" s="232">
        <f t="shared" si="0"/>
        <v>85.9</v>
      </c>
    </row>
    <row r="50" spans="1:20" ht="15.95" customHeight="1" thickTop="1" thickBot="1">
      <c r="A50" s="47">
        <v>43</v>
      </c>
      <c r="B50" s="62">
        <v>43</v>
      </c>
      <c r="C50" s="62">
        <f>PresensiMIPA!B49</f>
        <v>12222</v>
      </c>
      <c r="D50" s="63" t="str">
        <f>PresensiMIPA!G49</f>
        <v>Emy Marianti</v>
      </c>
      <c r="E50">
        <v>87.5</v>
      </c>
      <c r="F50">
        <v>81</v>
      </c>
      <c r="G50">
        <v>87.5</v>
      </c>
      <c r="H50">
        <v>93.5</v>
      </c>
      <c r="I50">
        <v>84</v>
      </c>
      <c r="J50">
        <v>85</v>
      </c>
      <c r="K50">
        <v>91.5</v>
      </c>
      <c r="L50">
        <v>87</v>
      </c>
      <c r="M50">
        <v>84.5</v>
      </c>
      <c r="N50">
        <v>88</v>
      </c>
      <c r="O50">
        <v>86</v>
      </c>
      <c r="P50">
        <v>79.5</v>
      </c>
      <c r="Q50">
        <v>80</v>
      </c>
      <c r="R50">
        <v>79</v>
      </c>
      <c r="S50">
        <v>83</v>
      </c>
      <c r="T50" s="232">
        <f t="shared" si="0"/>
        <v>85.13333333333334</v>
      </c>
    </row>
    <row r="51" spans="1:20" ht="15.95" customHeight="1" thickTop="1" thickBot="1">
      <c r="A51" s="61">
        <v>44</v>
      </c>
      <c r="B51" s="62">
        <v>44</v>
      </c>
      <c r="C51" s="62">
        <f>PresensiMIPA!B50</f>
        <v>12238</v>
      </c>
      <c r="D51" s="63" t="str">
        <f>PresensiMIPA!G50</f>
        <v>FARREL AZARYA ZIDAN ANDIKA</v>
      </c>
      <c r="E51">
        <v>70</v>
      </c>
      <c r="F51">
        <v>79</v>
      </c>
      <c r="G51">
        <v>87.5</v>
      </c>
      <c r="H51">
        <v>82</v>
      </c>
      <c r="I51">
        <v>84</v>
      </c>
      <c r="J51">
        <v>78.5</v>
      </c>
      <c r="K51">
        <v>89</v>
      </c>
      <c r="L51">
        <v>88</v>
      </c>
      <c r="M51">
        <v>82.5</v>
      </c>
      <c r="N51">
        <v>74</v>
      </c>
      <c r="O51">
        <v>82.5</v>
      </c>
      <c r="P51">
        <v>71</v>
      </c>
      <c r="Q51">
        <v>81</v>
      </c>
      <c r="R51">
        <v>77</v>
      </c>
      <c r="S51">
        <v>75.5</v>
      </c>
      <c r="T51" s="232">
        <f t="shared" si="0"/>
        <v>80.099999999999994</v>
      </c>
    </row>
    <row r="52" spans="1:20" ht="15.95" customHeight="1" thickTop="1" thickBot="1">
      <c r="A52" s="47">
        <v>45</v>
      </c>
      <c r="B52" s="62">
        <v>45</v>
      </c>
      <c r="C52" s="62">
        <f>PresensiMIPA!B51</f>
        <v>12250</v>
      </c>
      <c r="D52" s="63" t="str">
        <f>PresensiMIPA!G51</f>
        <v>FITRI NUR WULANSARI</v>
      </c>
      <c r="E52">
        <v>73.5</v>
      </c>
      <c r="F52">
        <v>80</v>
      </c>
      <c r="G52">
        <v>88.5</v>
      </c>
      <c r="H52">
        <v>88.5</v>
      </c>
      <c r="I52">
        <v>84</v>
      </c>
      <c r="J52">
        <v>85</v>
      </c>
      <c r="K52">
        <v>90</v>
      </c>
      <c r="L52">
        <v>88</v>
      </c>
      <c r="M52">
        <v>84.5</v>
      </c>
      <c r="N52">
        <v>84</v>
      </c>
      <c r="O52">
        <v>78</v>
      </c>
      <c r="P52">
        <v>85</v>
      </c>
      <c r="Q52">
        <v>83</v>
      </c>
      <c r="R52">
        <v>84</v>
      </c>
      <c r="S52">
        <v>83</v>
      </c>
      <c r="T52" s="232">
        <f t="shared" si="0"/>
        <v>83.933333333333337</v>
      </c>
    </row>
    <row r="53" spans="1:20" s="64" customFormat="1" ht="15.95" customHeight="1" thickTop="1" thickBot="1">
      <c r="A53" s="61">
        <v>46</v>
      </c>
      <c r="B53" s="62">
        <v>46</v>
      </c>
      <c r="C53" s="62">
        <f>PresensiMIPA!B52</f>
        <v>12262</v>
      </c>
      <c r="D53" s="63" t="str">
        <f>PresensiMIPA!G52</f>
        <v>HARTATIK</v>
      </c>
      <c r="E53">
        <v>83</v>
      </c>
      <c r="F53">
        <v>85</v>
      </c>
      <c r="G53">
        <v>89.5</v>
      </c>
      <c r="H53">
        <v>87.5</v>
      </c>
      <c r="I53">
        <v>84</v>
      </c>
      <c r="J53">
        <v>87</v>
      </c>
      <c r="K53">
        <v>88.5</v>
      </c>
      <c r="L53">
        <v>87</v>
      </c>
      <c r="M53">
        <v>85</v>
      </c>
      <c r="N53">
        <v>89</v>
      </c>
      <c r="O53">
        <v>83.5</v>
      </c>
      <c r="P53">
        <v>82.5</v>
      </c>
      <c r="Q53">
        <v>86</v>
      </c>
      <c r="R53">
        <v>82.5</v>
      </c>
      <c r="S53">
        <v>87.5</v>
      </c>
      <c r="T53" s="232">
        <f t="shared" si="0"/>
        <v>85.833333333333329</v>
      </c>
    </row>
    <row r="54" spans="1:20" s="67" customFormat="1" ht="15.95" customHeight="1" thickTop="1" thickBot="1">
      <c r="A54" s="65">
        <v>47</v>
      </c>
      <c r="B54" s="66">
        <v>47</v>
      </c>
      <c r="C54" s="62">
        <f>PresensiMIPA!B53</f>
        <v>12265</v>
      </c>
      <c r="D54" s="63" t="str">
        <f>PresensiMIPA!G53</f>
        <v>HASANAL MUBAROK</v>
      </c>
      <c r="E54">
        <v>78.5</v>
      </c>
      <c r="F54">
        <v>77</v>
      </c>
      <c r="G54">
        <v>88</v>
      </c>
      <c r="H54">
        <v>75.5</v>
      </c>
      <c r="I54">
        <v>84</v>
      </c>
      <c r="J54">
        <v>77.5</v>
      </c>
      <c r="K54">
        <v>87.5</v>
      </c>
      <c r="L54">
        <v>87</v>
      </c>
      <c r="M54">
        <v>84.5</v>
      </c>
      <c r="N54">
        <v>79</v>
      </c>
      <c r="O54">
        <v>82</v>
      </c>
      <c r="P54">
        <v>71</v>
      </c>
      <c r="Q54">
        <v>77</v>
      </c>
      <c r="R54">
        <v>77</v>
      </c>
      <c r="S54">
        <v>76.5</v>
      </c>
      <c r="T54" s="232">
        <f t="shared" si="0"/>
        <v>80.13333333333334</v>
      </c>
    </row>
    <row r="55" spans="1:20" s="69" customFormat="1" ht="15.95" customHeight="1" thickTop="1" thickBot="1">
      <c r="A55" s="68">
        <v>48</v>
      </c>
      <c r="B55" s="62">
        <v>48</v>
      </c>
      <c r="C55" s="62">
        <f>PresensiMIPA!B54</f>
        <v>12287</v>
      </c>
      <c r="D55" s="63" t="str">
        <f>PresensiMIPA!G54</f>
        <v>Irfan Maulana</v>
      </c>
      <c r="E55">
        <v>78.5</v>
      </c>
      <c r="F55">
        <v>76.5</v>
      </c>
      <c r="G55">
        <v>87.5</v>
      </c>
      <c r="H55">
        <v>85</v>
      </c>
      <c r="I55">
        <v>84</v>
      </c>
      <c r="J55">
        <v>80</v>
      </c>
      <c r="K55">
        <v>87</v>
      </c>
      <c r="L55">
        <v>87</v>
      </c>
      <c r="M55">
        <v>82.5</v>
      </c>
      <c r="N55">
        <v>78.5</v>
      </c>
      <c r="O55">
        <v>82.5</v>
      </c>
      <c r="P55">
        <v>81</v>
      </c>
      <c r="Q55">
        <v>79</v>
      </c>
      <c r="R55">
        <v>77.5</v>
      </c>
      <c r="S55">
        <v>73.5</v>
      </c>
      <c r="T55" s="232">
        <f t="shared" si="0"/>
        <v>81.333333333333329</v>
      </c>
    </row>
    <row r="56" spans="1:20" s="69" customFormat="1" ht="15.95" customHeight="1" thickTop="1" thickBot="1">
      <c r="A56" s="70">
        <v>49</v>
      </c>
      <c r="B56" s="62">
        <v>49</v>
      </c>
      <c r="C56" s="62">
        <f>PresensiMIPA!B55</f>
        <v>12288</v>
      </c>
      <c r="D56" s="63" t="str">
        <f>PresensiMIPA!G55</f>
        <v>IRINA NINDYASARI</v>
      </c>
      <c r="E56">
        <v>85.5</v>
      </c>
      <c r="F56">
        <v>79.5</v>
      </c>
      <c r="G56">
        <v>89</v>
      </c>
      <c r="H56">
        <v>87</v>
      </c>
      <c r="I56">
        <v>85</v>
      </c>
      <c r="J56">
        <v>83.5</v>
      </c>
      <c r="K56">
        <v>90</v>
      </c>
      <c r="L56">
        <v>87</v>
      </c>
      <c r="M56">
        <v>82.5</v>
      </c>
      <c r="N56">
        <v>80.5</v>
      </c>
      <c r="O56">
        <v>83.5</v>
      </c>
      <c r="P56">
        <v>81.5</v>
      </c>
      <c r="Q56">
        <v>80</v>
      </c>
      <c r="R56">
        <v>82.5</v>
      </c>
      <c r="S56">
        <v>82.5</v>
      </c>
      <c r="T56" s="232">
        <f t="shared" si="0"/>
        <v>83.966666666666669</v>
      </c>
    </row>
    <row r="57" spans="1:20" s="69" customFormat="1" ht="15.95" customHeight="1" thickTop="1" thickBot="1">
      <c r="A57" s="68">
        <v>50</v>
      </c>
      <c r="B57" s="62">
        <v>50</v>
      </c>
      <c r="C57" s="62">
        <f>PresensiMIPA!B56</f>
        <v>12300</v>
      </c>
      <c r="D57" s="63" t="str">
        <f>PresensiMIPA!G56</f>
        <v>KAMILIYATUL LAILI</v>
      </c>
      <c r="E57">
        <v>85.5</v>
      </c>
      <c r="F57">
        <v>83.5</v>
      </c>
      <c r="G57">
        <v>87.5</v>
      </c>
      <c r="H57">
        <v>92</v>
      </c>
      <c r="I57">
        <v>88</v>
      </c>
      <c r="J57">
        <v>83</v>
      </c>
      <c r="K57">
        <v>88</v>
      </c>
      <c r="L57">
        <v>88</v>
      </c>
      <c r="M57">
        <v>86</v>
      </c>
      <c r="N57">
        <v>86</v>
      </c>
      <c r="O57">
        <v>86</v>
      </c>
      <c r="P57">
        <v>82.5</v>
      </c>
      <c r="Q57">
        <v>81</v>
      </c>
      <c r="R57">
        <v>80</v>
      </c>
      <c r="S57">
        <v>82.5</v>
      </c>
      <c r="T57" s="232">
        <f t="shared" si="0"/>
        <v>85.3</v>
      </c>
    </row>
    <row r="58" spans="1:20" s="69" customFormat="1" ht="15.95" customHeight="1" thickTop="1" thickBot="1">
      <c r="A58" s="70">
        <v>51</v>
      </c>
      <c r="B58" s="62">
        <v>51</v>
      </c>
      <c r="C58" s="62">
        <f>PresensiMIPA!B57</f>
        <v>12310</v>
      </c>
      <c r="D58" s="63" t="str">
        <f>PresensiMIPA!G57</f>
        <v>Lela Juniati Ningsih</v>
      </c>
      <c r="E58">
        <v>83</v>
      </c>
      <c r="F58">
        <v>84</v>
      </c>
      <c r="G58">
        <v>87.5</v>
      </c>
      <c r="H58">
        <v>90.5</v>
      </c>
      <c r="I58">
        <v>89</v>
      </c>
      <c r="J58">
        <v>82.5</v>
      </c>
      <c r="K58">
        <v>90.5</v>
      </c>
      <c r="L58">
        <v>87</v>
      </c>
      <c r="M58">
        <v>84.5</v>
      </c>
      <c r="N58">
        <v>87.5</v>
      </c>
      <c r="O58">
        <v>82</v>
      </c>
      <c r="P58">
        <v>81.5</v>
      </c>
      <c r="Q58">
        <v>81</v>
      </c>
      <c r="R58">
        <v>78</v>
      </c>
      <c r="S58">
        <v>82.5</v>
      </c>
      <c r="T58" s="232">
        <f t="shared" si="0"/>
        <v>84.733333333333334</v>
      </c>
    </row>
    <row r="59" spans="1:20" s="69" customFormat="1" ht="15.95" customHeight="1" thickTop="1" thickBot="1">
      <c r="A59" s="68">
        <v>52</v>
      </c>
      <c r="B59" s="62">
        <v>52</v>
      </c>
      <c r="C59" s="62">
        <f>PresensiMIPA!B58</f>
        <v>12327</v>
      </c>
      <c r="D59" s="63" t="str">
        <f>PresensiMIPA!G58</f>
        <v>MAKIN AMIN</v>
      </c>
      <c r="E59">
        <v>86.5</v>
      </c>
      <c r="F59">
        <v>79</v>
      </c>
      <c r="G59">
        <v>88.5</v>
      </c>
      <c r="H59">
        <v>82.5</v>
      </c>
      <c r="I59">
        <v>84</v>
      </c>
      <c r="J59">
        <v>85</v>
      </c>
      <c r="K59">
        <v>87.5</v>
      </c>
      <c r="L59">
        <v>87</v>
      </c>
      <c r="M59">
        <v>84.5</v>
      </c>
      <c r="N59">
        <v>75</v>
      </c>
      <c r="O59">
        <v>81</v>
      </c>
      <c r="P59">
        <v>78</v>
      </c>
      <c r="Q59">
        <v>80</v>
      </c>
      <c r="R59">
        <v>80</v>
      </c>
      <c r="S59">
        <v>80.5</v>
      </c>
      <c r="T59" s="232">
        <f t="shared" si="0"/>
        <v>82.6</v>
      </c>
    </row>
    <row r="60" spans="1:20" s="69" customFormat="1" ht="15.95" customHeight="1" thickTop="1" thickBot="1">
      <c r="A60" s="70">
        <v>53</v>
      </c>
      <c r="B60" s="62">
        <v>53</v>
      </c>
      <c r="C60" s="62">
        <f>PresensiMIPA!B59</f>
        <v>12331</v>
      </c>
      <c r="D60" s="63" t="str">
        <f>PresensiMIPA!G59</f>
        <v>MAULANA MALIK IBRAHIM</v>
      </c>
      <c r="E60">
        <v>83.5</v>
      </c>
      <c r="F60">
        <v>78</v>
      </c>
      <c r="G60">
        <v>88</v>
      </c>
      <c r="H60">
        <v>88.5</v>
      </c>
      <c r="I60">
        <v>84</v>
      </c>
      <c r="J60">
        <v>83.5</v>
      </c>
      <c r="K60">
        <v>88.5</v>
      </c>
      <c r="L60">
        <v>87</v>
      </c>
      <c r="M60">
        <v>86.5</v>
      </c>
      <c r="N60">
        <v>80.5</v>
      </c>
      <c r="O60">
        <v>80</v>
      </c>
      <c r="P60">
        <v>81.5</v>
      </c>
      <c r="Q60">
        <v>77</v>
      </c>
      <c r="R60">
        <v>80.5</v>
      </c>
      <c r="S60">
        <v>78</v>
      </c>
      <c r="T60" s="232">
        <f t="shared" si="0"/>
        <v>83</v>
      </c>
    </row>
    <row r="61" spans="1:20" s="69" customFormat="1" ht="15.95" customHeight="1" thickTop="1" thickBot="1">
      <c r="A61" s="68">
        <v>54</v>
      </c>
      <c r="B61" s="62">
        <v>54</v>
      </c>
      <c r="C61" s="62">
        <f>PresensiMIPA!B60</f>
        <v>12334</v>
      </c>
      <c r="D61" s="63" t="str">
        <f>PresensiMIPA!G60</f>
        <v>MAULIDIYAH NUR DANIELA PUTRI</v>
      </c>
      <c r="E61">
        <v>87.5</v>
      </c>
      <c r="F61">
        <v>81</v>
      </c>
      <c r="G61">
        <v>87</v>
      </c>
      <c r="H61">
        <v>76</v>
      </c>
      <c r="I61">
        <v>84</v>
      </c>
      <c r="J61">
        <v>86.5</v>
      </c>
      <c r="K61">
        <v>91.5</v>
      </c>
      <c r="L61">
        <v>88</v>
      </c>
      <c r="M61">
        <v>83.5</v>
      </c>
      <c r="N61">
        <v>85.5</v>
      </c>
      <c r="O61">
        <v>82</v>
      </c>
      <c r="P61">
        <v>77</v>
      </c>
      <c r="Q61">
        <v>81</v>
      </c>
      <c r="R61">
        <v>81</v>
      </c>
      <c r="S61">
        <v>84</v>
      </c>
      <c r="T61" s="232">
        <f t="shared" si="0"/>
        <v>83.7</v>
      </c>
    </row>
    <row r="62" spans="1:20" s="69" customFormat="1" ht="15.95" customHeight="1" thickTop="1" thickBot="1">
      <c r="A62" s="70">
        <v>55</v>
      </c>
      <c r="B62" s="62">
        <v>55</v>
      </c>
      <c r="C62" s="62">
        <f>PresensiMIPA!B61</f>
        <v>12352</v>
      </c>
      <c r="D62" s="63" t="str">
        <f>PresensiMIPA!G61</f>
        <v>MOH. FAUZAN</v>
      </c>
      <c r="E62">
        <v>80.5</v>
      </c>
      <c r="F62">
        <v>79</v>
      </c>
      <c r="G62">
        <v>88.5</v>
      </c>
      <c r="H62">
        <v>84.5</v>
      </c>
      <c r="I62">
        <v>84</v>
      </c>
      <c r="J62">
        <v>80.5</v>
      </c>
      <c r="K62">
        <v>88.5</v>
      </c>
      <c r="L62">
        <v>88</v>
      </c>
      <c r="M62">
        <v>85.5</v>
      </c>
      <c r="N62">
        <v>80.5</v>
      </c>
      <c r="O62">
        <v>81.5</v>
      </c>
      <c r="P62">
        <v>83</v>
      </c>
      <c r="Q62">
        <v>77</v>
      </c>
      <c r="R62">
        <v>80</v>
      </c>
      <c r="S62">
        <v>79.5</v>
      </c>
      <c r="T62" s="232">
        <f t="shared" si="0"/>
        <v>82.7</v>
      </c>
    </row>
    <row r="63" spans="1:20" s="69" customFormat="1" ht="15.95" customHeight="1" thickTop="1" thickBot="1">
      <c r="A63" s="68">
        <v>56</v>
      </c>
      <c r="B63" s="62">
        <v>56</v>
      </c>
      <c r="C63" s="62">
        <f>PresensiMIPA!B62</f>
        <v>12363</v>
      </c>
      <c r="D63" s="63" t="str">
        <f>PresensiMIPA!G62</f>
        <v>MOH. SURAIHANDIKA</v>
      </c>
      <c r="E63">
        <v>69</v>
      </c>
      <c r="F63">
        <v>75.5</v>
      </c>
      <c r="G63">
        <v>88</v>
      </c>
      <c r="H63">
        <v>79</v>
      </c>
      <c r="I63">
        <v>84</v>
      </c>
      <c r="J63">
        <v>79.5</v>
      </c>
      <c r="K63">
        <v>88</v>
      </c>
      <c r="L63">
        <v>87</v>
      </c>
      <c r="M63">
        <v>84.5</v>
      </c>
      <c r="N63">
        <v>78.5</v>
      </c>
      <c r="O63">
        <v>81.5</v>
      </c>
      <c r="P63">
        <v>72</v>
      </c>
      <c r="Q63">
        <v>77</v>
      </c>
      <c r="R63">
        <v>74</v>
      </c>
      <c r="S63">
        <v>79.5</v>
      </c>
      <c r="T63" s="232">
        <f t="shared" si="0"/>
        <v>79.8</v>
      </c>
    </row>
    <row r="64" spans="1:20" s="69" customFormat="1" ht="15.95" customHeight="1" thickTop="1" thickBot="1">
      <c r="A64" s="70">
        <v>57</v>
      </c>
      <c r="B64" s="62">
        <v>57</v>
      </c>
      <c r="C64" s="62">
        <f>PresensiMIPA!B63</f>
        <v>12364</v>
      </c>
      <c r="D64" s="63" t="str">
        <f>PresensiMIPA!G63</f>
        <v>Moh. Zidane Djazuli</v>
      </c>
      <c r="E64">
        <v>72</v>
      </c>
      <c r="F64">
        <v>77.5</v>
      </c>
      <c r="G64">
        <v>87.5</v>
      </c>
      <c r="H64">
        <v>79</v>
      </c>
      <c r="I64">
        <v>85.5</v>
      </c>
      <c r="J64">
        <v>79</v>
      </c>
      <c r="K64">
        <v>87.5</v>
      </c>
      <c r="L64">
        <v>87</v>
      </c>
      <c r="M64">
        <v>85</v>
      </c>
      <c r="N64">
        <v>80</v>
      </c>
      <c r="O64">
        <v>82.5</v>
      </c>
      <c r="P64">
        <v>77.5</v>
      </c>
      <c r="Q64">
        <v>80</v>
      </c>
      <c r="R64">
        <v>82.5</v>
      </c>
      <c r="S64">
        <v>77</v>
      </c>
      <c r="T64" s="232">
        <f t="shared" si="0"/>
        <v>81.3</v>
      </c>
    </row>
    <row r="65" spans="1:20" s="69" customFormat="1" ht="15.95" customHeight="1" thickTop="1" thickBot="1">
      <c r="A65" s="68">
        <v>58</v>
      </c>
      <c r="B65" s="62">
        <v>58</v>
      </c>
      <c r="C65" s="62">
        <f>PresensiMIPA!B64</f>
        <v>12399</v>
      </c>
      <c r="D65" s="63" t="str">
        <f>PresensiMIPA!G64</f>
        <v>NISA SAJIDA KHAIRALLAH TELFAH</v>
      </c>
      <c r="E65">
        <v>84.5</v>
      </c>
      <c r="F65">
        <v>82.5</v>
      </c>
      <c r="G65">
        <v>88.5</v>
      </c>
      <c r="H65">
        <v>90.5</v>
      </c>
      <c r="I65">
        <v>87</v>
      </c>
      <c r="J65">
        <v>83.5</v>
      </c>
      <c r="K65">
        <v>87.5</v>
      </c>
      <c r="L65">
        <v>87</v>
      </c>
      <c r="M65">
        <v>83.5</v>
      </c>
      <c r="N65">
        <v>81</v>
      </c>
      <c r="O65">
        <v>84.5</v>
      </c>
      <c r="P65">
        <v>79</v>
      </c>
      <c r="Q65">
        <v>81</v>
      </c>
      <c r="R65">
        <v>79.5</v>
      </c>
      <c r="S65">
        <v>81.5</v>
      </c>
      <c r="T65" s="232">
        <f t="shared" si="0"/>
        <v>84.066666666666663</v>
      </c>
    </row>
    <row r="66" spans="1:20" s="69" customFormat="1" ht="15.95" customHeight="1" thickTop="1" thickBot="1">
      <c r="A66" s="70">
        <v>59</v>
      </c>
      <c r="B66" s="62">
        <v>59</v>
      </c>
      <c r="C66" s="62">
        <f>PresensiMIPA!B65</f>
        <v>12424</v>
      </c>
      <c r="D66" s="63" t="str">
        <f>PresensiMIPA!G65</f>
        <v>PRAMITA LIWAUL HIKMAH</v>
      </c>
      <c r="E66">
        <v>85</v>
      </c>
      <c r="F66">
        <v>85.5</v>
      </c>
      <c r="G66">
        <v>87</v>
      </c>
      <c r="H66">
        <v>91</v>
      </c>
      <c r="I66">
        <v>84</v>
      </c>
      <c r="J66">
        <v>81</v>
      </c>
      <c r="K66">
        <v>92.5</v>
      </c>
      <c r="L66">
        <v>87</v>
      </c>
      <c r="M66">
        <v>85.5</v>
      </c>
      <c r="N66">
        <v>85.5</v>
      </c>
      <c r="O66">
        <v>83.5</v>
      </c>
      <c r="P66">
        <v>82</v>
      </c>
      <c r="Q66">
        <v>81</v>
      </c>
      <c r="R66">
        <v>82.5</v>
      </c>
      <c r="S66">
        <v>83</v>
      </c>
      <c r="T66" s="232">
        <f t="shared" si="0"/>
        <v>85.066666666666663</v>
      </c>
    </row>
    <row r="67" spans="1:20" s="69" customFormat="1" ht="15.95" customHeight="1" thickTop="1" thickBot="1">
      <c r="A67" s="68">
        <v>60</v>
      </c>
      <c r="B67" s="62">
        <v>60</v>
      </c>
      <c r="C67" s="62">
        <f>PresensiMIPA!B66</f>
        <v>12435</v>
      </c>
      <c r="D67" s="63" t="str">
        <f>PresensiMIPA!G66</f>
        <v>R. BAGUS HIKMAWANSYAH</v>
      </c>
      <c r="E67">
        <v>83</v>
      </c>
      <c r="F67">
        <v>87</v>
      </c>
      <c r="G67">
        <v>88</v>
      </c>
      <c r="H67">
        <v>86</v>
      </c>
      <c r="I67">
        <v>84</v>
      </c>
      <c r="J67">
        <v>87.5</v>
      </c>
      <c r="K67">
        <v>91</v>
      </c>
      <c r="L67">
        <v>87</v>
      </c>
      <c r="M67">
        <v>86.5</v>
      </c>
      <c r="N67">
        <v>86.5</v>
      </c>
      <c r="O67">
        <v>81</v>
      </c>
      <c r="P67">
        <v>82.5</v>
      </c>
      <c r="Q67">
        <v>86</v>
      </c>
      <c r="R67">
        <v>83.5</v>
      </c>
      <c r="S67">
        <v>87</v>
      </c>
      <c r="T67" s="232">
        <f t="shared" si="0"/>
        <v>85.766666666666666</v>
      </c>
    </row>
    <row r="68" spans="1:20" s="69" customFormat="1" ht="15.95" customHeight="1" thickTop="1" thickBot="1">
      <c r="A68" s="70">
        <v>61</v>
      </c>
      <c r="B68" s="62">
        <v>61</v>
      </c>
      <c r="C68" s="62">
        <f>PresensiMIPA!B67</f>
        <v>12439</v>
      </c>
      <c r="D68" s="63" t="str">
        <f>PresensiMIPA!G67</f>
        <v>R. MAHARANI YASMIN AROVA</v>
      </c>
      <c r="E68">
        <v>87.5</v>
      </c>
      <c r="F68">
        <v>85.5</v>
      </c>
      <c r="G68">
        <v>88.5</v>
      </c>
      <c r="H68">
        <v>94</v>
      </c>
      <c r="I68">
        <v>88</v>
      </c>
      <c r="J68">
        <v>86.5</v>
      </c>
      <c r="K68">
        <v>92</v>
      </c>
      <c r="L68">
        <v>88</v>
      </c>
      <c r="M68">
        <v>86</v>
      </c>
      <c r="N68">
        <v>86</v>
      </c>
      <c r="O68">
        <v>86.5</v>
      </c>
      <c r="P68">
        <v>85.5</v>
      </c>
      <c r="Q68">
        <v>81</v>
      </c>
      <c r="R68">
        <v>85.5</v>
      </c>
      <c r="S68">
        <v>87</v>
      </c>
      <c r="T68" s="232">
        <f t="shared" si="0"/>
        <v>87.166666666666671</v>
      </c>
    </row>
    <row r="69" spans="1:20" s="69" customFormat="1" ht="15.95" customHeight="1" thickTop="1" thickBot="1">
      <c r="A69" s="68">
        <v>62</v>
      </c>
      <c r="B69" s="62">
        <v>62</v>
      </c>
      <c r="C69" s="62">
        <f>PresensiMIPA!B68</f>
        <v>12454</v>
      </c>
      <c r="D69" s="63" t="str">
        <f>PresensiMIPA!G68</f>
        <v>RAYHANZA NADHIF ATHALA</v>
      </c>
      <c r="E69">
        <v>84.5</v>
      </c>
      <c r="F69">
        <v>79</v>
      </c>
      <c r="G69">
        <v>87.5</v>
      </c>
      <c r="H69">
        <v>89</v>
      </c>
      <c r="I69">
        <v>85</v>
      </c>
      <c r="J69">
        <v>82</v>
      </c>
      <c r="K69">
        <v>87.5</v>
      </c>
      <c r="L69">
        <v>87</v>
      </c>
      <c r="M69">
        <v>85.5</v>
      </c>
      <c r="N69">
        <v>79</v>
      </c>
      <c r="O69">
        <v>84</v>
      </c>
      <c r="P69">
        <v>72.5</v>
      </c>
      <c r="Q69">
        <v>79</v>
      </c>
      <c r="R69">
        <v>80</v>
      </c>
      <c r="S69">
        <v>86</v>
      </c>
      <c r="T69" s="232">
        <f t="shared" si="0"/>
        <v>83.166666666666671</v>
      </c>
    </row>
    <row r="70" spans="1:20" s="69" customFormat="1" ht="15.95" customHeight="1" thickTop="1" thickBot="1">
      <c r="A70" s="70">
        <v>63</v>
      </c>
      <c r="B70" s="62">
        <v>63</v>
      </c>
      <c r="C70" s="62">
        <f>PresensiMIPA!B69</f>
        <v>12461</v>
      </c>
      <c r="D70" s="63" t="str">
        <f>PresensiMIPA!G69</f>
        <v>RICKE ARIEFIANTINI</v>
      </c>
      <c r="E70">
        <v>83.5</v>
      </c>
      <c r="F70">
        <v>81</v>
      </c>
      <c r="G70">
        <v>88.5</v>
      </c>
      <c r="H70">
        <v>85</v>
      </c>
      <c r="I70">
        <v>84.5</v>
      </c>
      <c r="J70">
        <v>81</v>
      </c>
      <c r="K70">
        <v>88.5</v>
      </c>
      <c r="L70">
        <v>87</v>
      </c>
      <c r="M70">
        <v>86.5</v>
      </c>
      <c r="N70">
        <v>80.5</v>
      </c>
      <c r="O70">
        <v>82.5</v>
      </c>
      <c r="P70">
        <v>76.5</v>
      </c>
      <c r="Q70">
        <v>86</v>
      </c>
      <c r="R70">
        <v>85</v>
      </c>
      <c r="S70">
        <v>86.5</v>
      </c>
      <c r="T70" s="232">
        <f t="shared" si="0"/>
        <v>84.166666666666671</v>
      </c>
    </row>
    <row r="71" spans="1:20" s="69" customFormat="1" ht="15.95" customHeight="1" thickTop="1" thickBot="1">
      <c r="A71" s="68">
        <v>64</v>
      </c>
      <c r="B71" s="62">
        <v>64</v>
      </c>
      <c r="C71" s="62">
        <f>PresensiMIPA!B70</f>
        <v>12467</v>
      </c>
      <c r="D71" s="63" t="str">
        <f>PresensiMIPA!G70</f>
        <v>RIFQI KHAIRAN FAATHIR</v>
      </c>
      <c r="E71">
        <v>82.5</v>
      </c>
      <c r="F71">
        <v>85</v>
      </c>
      <c r="G71">
        <v>87.5</v>
      </c>
      <c r="H71">
        <v>92.5</v>
      </c>
      <c r="I71">
        <v>85</v>
      </c>
      <c r="J71">
        <v>90.5</v>
      </c>
      <c r="K71">
        <v>92.5</v>
      </c>
      <c r="L71">
        <v>87</v>
      </c>
      <c r="M71">
        <v>85.5</v>
      </c>
      <c r="N71">
        <v>87</v>
      </c>
      <c r="O71">
        <v>85.5</v>
      </c>
      <c r="P71">
        <v>84.5</v>
      </c>
      <c r="Q71">
        <v>93</v>
      </c>
      <c r="R71">
        <v>85</v>
      </c>
      <c r="S71">
        <v>89</v>
      </c>
      <c r="T71" s="232">
        <f t="shared" si="0"/>
        <v>87.466666666666669</v>
      </c>
    </row>
    <row r="72" spans="1:20" s="69" customFormat="1" ht="15.95" customHeight="1" thickTop="1" thickBot="1">
      <c r="A72" s="70">
        <v>65</v>
      </c>
      <c r="B72" s="62">
        <v>65</v>
      </c>
      <c r="C72" s="62">
        <f>PresensiMIPA!B71</f>
        <v>12484</v>
      </c>
      <c r="D72" s="63" t="str">
        <f>PresensiMIPA!G71</f>
        <v>SARAH ADIBA</v>
      </c>
      <c r="E72">
        <v>84</v>
      </c>
      <c r="F72">
        <v>78</v>
      </c>
      <c r="G72">
        <v>88</v>
      </c>
      <c r="H72">
        <v>85</v>
      </c>
      <c r="I72">
        <v>85</v>
      </c>
      <c r="J72">
        <v>79.5</v>
      </c>
      <c r="K72">
        <v>87.5</v>
      </c>
      <c r="L72">
        <v>88</v>
      </c>
      <c r="M72">
        <v>84.5</v>
      </c>
      <c r="N72">
        <v>85</v>
      </c>
      <c r="O72">
        <v>81</v>
      </c>
      <c r="P72">
        <v>78</v>
      </c>
      <c r="Q72">
        <v>79</v>
      </c>
      <c r="R72">
        <v>82.5</v>
      </c>
      <c r="S72">
        <v>79</v>
      </c>
      <c r="T72" s="232">
        <f t="shared" si="0"/>
        <v>82.933333333333337</v>
      </c>
    </row>
    <row r="73" spans="1:20" s="69" customFormat="1" ht="15.95" customHeight="1" thickTop="1" thickBot="1">
      <c r="A73" s="68">
        <v>66</v>
      </c>
      <c r="B73" s="62">
        <v>66</v>
      </c>
      <c r="C73" s="62">
        <f>PresensiMIPA!B72</f>
        <v>12488</v>
      </c>
      <c r="D73" s="63" t="str">
        <f>PresensiMIPA!G72</f>
        <v>SEPTIO DIKA PRATAMA</v>
      </c>
      <c r="E73">
        <v>74.5</v>
      </c>
      <c r="F73">
        <v>74</v>
      </c>
      <c r="G73">
        <v>87.5</v>
      </c>
      <c r="H73">
        <v>79</v>
      </c>
      <c r="I73">
        <v>85.5</v>
      </c>
      <c r="J73">
        <v>79.5</v>
      </c>
      <c r="K73">
        <v>87</v>
      </c>
      <c r="L73">
        <v>86</v>
      </c>
      <c r="M73">
        <v>84.5</v>
      </c>
      <c r="N73">
        <v>79.5</v>
      </c>
      <c r="O73">
        <v>81.5</v>
      </c>
      <c r="P73">
        <v>69</v>
      </c>
      <c r="Q73">
        <v>77</v>
      </c>
      <c r="R73">
        <v>75</v>
      </c>
      <c r="S73">
        <v>77</v>
      </c>
      <c r="T73" s="232">
        <f t="shared" ref="T73:T136" si="1">AVERAGE(E73:S73)</f>
        <v>79.766666666666666</v>
      </c>
    </row>
    <row r="74" spans="1:20" s="69" customFormat="1" ht="15.95" customHeight="1" thickTop="1" thickBot="1">
      <c r="A74" s="70">
        <v>67</v>
      </c>
      <c r="B74" s="62">
        <v>67</v>
      </c>
      <c r="C74" s="62">
        <f>PresensiMIPA!B73</f>
        <v>12498</v>
      </c>
      <c r="D74" s="63" t="str">
        <f>PresensiMIPA!G73</f>
        <v>SITI NUR KOMARIYA</v>
      </c>
      <c r="E74">
        <v>81</v>
      </c>
      <c r="F74">
        <v>80</v>
      </c>
      <c r="G74">
        <v>87</v>
      </c>
      <c r="H74">
        <v>89</v>
      </c>
      <c r="I74">
        <v>85.5</v>
      </c>
      <c r="J74">
        <v>82</v>
      </c>
      <c r="K74">
        <v>89</v>
      </c>
      <c r="L74">
        <v>87</v>
      </c>
      <c r="M74">
        <v>84</v>
      </c>
      <c r="N74">
        <v>83</v>
      </c>
      <c r="O74">
        <v>82.5</v>
      </c>
      <c r="P74">
        <v>78</v>
      </c>
      <c r="Q74">
        <v>81</v>
      </c>
      <c r="R74">
        <v>82.5</v>
      </c>
      <c r="S74">
        <v>79.5</v>
      </c>
      <c r="T74" s="232">
        <f t="shared" si="1"/>
        <v>83.4</v>
      </c>
    </row>
    <row r="75" spans="1:20" s="69" customFormat="1" ht="15.95" customHeight="1" thickTop="1" thickBot="1">
      <c r="A75" s="68">
        <v>68</v>
      </c>
      <c r="B75" s="62">
        <v>68</v>
      </c>
      <c r="C75" s="62">
        <f>PresensiMIPA!B74</f>
        <v>12518</v>
      </c>
      <c r="D75" s="63" t="str">
        <f>PresensiMIPA!G74</f>
        <v>TUTIMMUL FAIDAH</v>
      </c>
      <c r="E75">
        <v>81</v>
      </c>
      <c r="F75">
        <v>85</v>
      </c>
      <c r="G75">
        <v>88.5</v>
      </c>
      <c r="H75">
        <v>87.5</v>
      </c>
      <c r="I75">
        <v>85</v>
      </c>
      <c r="J75">
        <v>79.5</v>
      </c>
      <c r="K75">
        <v>88</v>
      </c>
      <c r="L75">
        <v>87</v>
      </c>
      <c r="M75">
        <v>83.5</v>
      </c>
      <c r="N75">
        <v>83.5</v>
      </c>
      <c r="O75">
        <v>82.5</v>
      </c>
      <c r="P75">
        <v>81</v>
      </c>
      <c r="Q75">
        <v>81</v>
      </c>
      <c r="R75">
        <v>82.5</v>
      </c>
      <c r="S75">
        <v>80</v>
      </c>
      <c r="T75" s="232">
        <f t="shared" si="1"/>
        <v>83.7</v>
      </c>
    </row>
    <row r="76" spans="1:20" s="69" customFormat="1" ht="15.95" customHeight="1" thickTop="1" thickBot="1">
      <c r="A76" s="70">
        <v>69</v>
      </c>
      <c r="B76" s="62">
        <v>69</v>
      </c>
      <c r="C76" s="62">
        <f>PresensiMIPA!B75</f>
        <v>12126</v>
      </c>
      <c r="D76" s="63" t="str">
        <f>PresensiMIPA!G75</f>
        <v>ABDULLAH HAMMAM FANDI</v>
      </c>
      <c r="E76">
        <v>78.5</v>
      </c>
      <c r="F76">
        <v>76.5</v>
      </c>
      <c r="G76">
        <v>79.5</v>
      </c>
      <c r="H76">
        <v>80.5</v>
      </c>
      <c r="I76">
        <v>83</v>
      </c>
      <c r="J76">
        <v>80.5</v>
      </c>
      <c r="K76">
        <v>86.5</v>
      </c>
      <c r="L76">
        <v>88</v>
      </c>
      <c r="M76">
        <v>83.5</v>
      </c>
      <c r="N76">
        <v>79</v>
      </c>
      <c r="O76">
        <v>83</v>
      </c>
      <c r="P76">
        <v>74.5</v>
      </c>
      <c r="Q76">
        <v>79</v>
      </c>
      <c r="R76">
        <v>79</v>
      </c>
      <c r="S76">
        <v>87</v>
      </c>
      <c r="T76" s="232">
        <f t="shared" si="1"/>
        <v>81.2</v>
      </c>
    </row>
    <row r="77" spans="1:20" s="69" customFormat="1" ht="15.95" customHeight="1" thickTop="1" thickBot="1">
      <c r="A77" s="68">
        <v>70</v>
      </c>
      <c r="B77" s="62">
        <v>70</v>
      </c>
      <c r="C77" s="62">
        <f>PresensiMIPA!B76</f>
        <v>12136</v>
      </c>
      <c r="D77" s="63" t="str">
        <f>PresensiMIPA!G76</f>
        <v>AFAF FITRIATI</v>
      </c>
      <c r="E77">
        <v>86.5</v>
      </c>
      <c r="F77">
        <v>80</v>
      </c>
      <c r="G77">
        <v>81</v>
      </c>
      <c r="H77">
        <v>83.5</v>
      </c>
      <c r="I77">
        <v>83</v>
      </c>
      <c r="J77">
        <v>82</v>
      </c>
      <c r="K77">
        <v>87</v>
      </c>
      <c r="L77">
        <v>87</v>
      </c>
      <c r="M77">
        <v>84.5</v>
      </c>
      <c r="N77">
        <v>81.5</v>
      </c>
      <c r="O77">
        <v>81</v>
      </c>
      <c r="P77">
        <v>82.5</v>
      </c>
      <c r="Q77">
        <v>81</v>
      </c>
      <c r="R77">
        <v>80.5</v>
      </c>
      <c r="S77">
        <v>85.5</v>
      </c>
      <c r="T77" s="232">
        <f t="shared" si="1"/>
        <v>83.1</v>
      </c>
    </row>
    <row r="78" spans="1:20" s="69" customFormat="1" ht="15.95" customHeight="1" thickTop="1" thickBot="1">
      <c r="A78" s="70">
        <v>71</v>
      </c>
      <c r="B78" s="62">
        <v>71</v>
      </c>
      <c r="C78" s="62">
        <f>PresensiMIPA!B77</f>
        <v>12140</v>
      </c>
      <c r="D78" s="63" t="str">
        <f>PresensiMIPA!G77</f>
        <v>Ahmad Fauzi Andrian</v>
      </c>
      <c r="E78">
        <v>77.5</v>
      </c>
      <c r="F78">
        <v>75.5</v>
      </c>
      <c r="G78">
        <v>71.5</v>
      </c>
      <c r="H78">
        <v>86.5</v>
      </c>
      <c r="I78">
        <v>83</v>
      </c>
      <c r="J78">
        <v>78</v>
      </c>
      <c r="K78">
        <v>86</v>
      </c>
      <c r="L78">
        <v>87</v>
      </c>
      <c r="M78">
        <v>83.5</v>
      </c>
      <c r="N78">
        <v>79.5</v>
      </c>
      <c r="O78">
        <v>77.5</v>
      </c>
      <c r="P78">
        <v>75.5</v>
      </c>
      <c r="Q78">
        <v>76</v>
      </c>
      <c r="R78">
        <v>78.5</v>
      </c>
      <c r="S78">
        <v>67.5</v>
      </c>
      <c r="T78" s="232">
        <f t="shared" si="1"/>
        <v>78.86666666666666</v>
      </c>
    </row>
    <row r="79" spans="1:20" s="69" customFormat="1" ht="15.95" customHeight="1" thickTop="1" thickBot="1">
      <c r="A79" s="68">
        <v>72</v>
      </c>
      <c r="B79" s="62">
        <v>72</v>
      </c>
      <c r="C79" s="62">
        <f>PresensiMIPA!B78</f>
        <v>12149</v>
      </c>
      <c r="D79" s="63" t="str">
        <f>PresensiMIPA!G78</f>
        <v>AL HANAFIATUS SAMHA</v>
      </c>
      <c r="E79">
        <v>83</v>
      </c>
      <c r="F79">
        <v>80</v>
      </c>
      <c r="G79">
        <v>84</v>
      </c>
      <c r="H79">
        <v>87.5</v>
      </c>
      <c r="I79">
        <v>86.5</v>
      </c>
      <c r="J79">
        <v>85</v>
      </c>
      <c r="K79">
        <v>90.5</v>
      </c>
      <c r="L79">
        <v>87</v>
      </c>
      <c r="M79">
        <v>84.5</v>
      </c>
      <c r="N79">
        <v>82.5</v>
      </c>
      <c r="O79">
        <v>80.5</v>
      </c>
      <c r="P79">
        <v>82.5</v>
      </c>
      <c r="Q79">
        <v>81</v>
      </c>
      <c r="R79">
        <v>79</v>
      </c>
      <c r="S79">
        <v>84</v>
      </c>
      <c r="T79" s="232">
        <f t="shared" si="1"/>
        <v>83.833333333333329</v>
      </c>
    </row>
    <row r="80" spans="1:20" s="69" customFormat="1" ht="15.95" customHeight="1" thickTop="1" thickBot="1">
      <c r="A80" s="70">
        <v>73</v>
      </c>
      <c r="B80" s="62">
        <v>73</v>
      </c>
      <c r="C80" s="62">
        <f>PresensiMIPA!B79</f>
        <v>12163</v>
      </c>
      <c r="D80" s="63" t="str">
        <f>PresensiMIPA!G79</f>
        <v>ALVIANTI OKTAVIA SETIYONO</v>
      </c>
      <c r="E80">
        <v>90</v>
      </c>
      <c r="F80">
        <v>88</v>
      </c>
      <c r="G80">
        <v>86</v>
      </c>
      <c r="H80">
        <v>87</v>
      </c>
      <c r="I80">
        <v>86.5</v>
      </c>
      <c r="J80">
        <v>88.5</v>
      </c>
      <c r="K80">
        <v>91</v>
      </c>
      <c r="L80">
        <v>88</v>
      </c>
      <c r="M80">
        <v>85.5</v>
      </c>
      <c r="N80">
        <v>85.5</v>
      </c>
      <c r="O80">
        <v>85.5</v>
      </c>
      <c r="P80">
        <v>85.5</v>
      </c>
      <c r="Q80">
        <v>81</v>
      </c>
      <c r="R80">
        <v>79.5</v>
      </c>
      <c r="S80">
        <v>89.5</v>
      </c>
      <c r="T80" s="232">
        <f t="shared" si="1"/>
        <v>86.466666666666669</v>
      </c>
    </row>
    <row r="81" spans="1:20" s="69" customFormat="1" ht="15.95" customHeight="1" thickTop="1" thickBot="1">
      <c r="A81" s="68">
        <v>74</v>
      </c>
      <c r="B81" s="62">
        <v>74</v>
      </c>
      <c r="C81" s="62">
        <f>PresensiMIPA!B80</f>
        <v>12172</v>
      </c>
      <c r="D81" s="63" t="str">
        <f>PresensiMIPA!G80</f>
        <v>ANDRE PRANATA ARYA PUTRA</v>
      </c>
      <c r="E81">
        <v>85</v>
      </c>
      <c r="F81">
        <v>81</v>
      </c>
      <c r="G81">
        <v>81.5</v>
      </c>
      <c r="H81">
        <v>82.5</v>
      </c>
      <c r="I81">
        <v>83</v>
      </c>
      <c r="J81">
        <v>80</v>
      </c>
      <c r="K81">
        <v>90</v>
      </c>
      <c r="L81">
        <v>87</v>
      </c>
      <c r="M81">
        <v>84.5</v>
      </c>
      <c r="N81">
        <v>87.5</v>
      </c>
      <c r="O81">
        <v>82</v>
      </c>
      <c r="P81">
        <v>82.5</v>
      </c>
      <c r="Q81">
        <v>81</v>
      </c>
      <c r="R81">
        <v>82.5</v>
      </c>
      <c r="S81">
        <v>84.5</v>
      </c>
      <c r="T81" s="232">
        <f t="shared" si="1"/>
        <v>83.63333333333334</v>
      </c>
    </row>
    <row r="82" spans="1:20" s="69" customFormat="1" ht="15.95" customHeight="1" thickTop="1" thickBot="1">
      <c r="A82" s="70">
        <v>75</v>
      </c>
      <c r="B82" s="62">
        <v>75</v>
      </c>
      <c r="C82" s="62">
        <f>PresensiMIPA!B81</f>
        <v>12177</v>
      </c>
      <c r="D82" s="63" t="str">
        <f>PresensiMIPA!G81</f>
        <v>Anisyafaah</v>
      </c>
      <c r="E82">
        <v>85.5</v>
      </c>
      <c r="F82">
        <v>85.5</v>
      </c>
      <c r="G82">
        <v>86</v>
      </c>
      <c r="H82">
        <v>90</v>
      </c>
      <c r="I82">
        <v>83</v>
      </c>
      <c r="J82">
        <v>85</v>
      </c>
      <c r="K82">
        <v>91.5</v>
      </c>
      <c r="L82">
        <v>87</v>
      </c>
      <c r="M82">
        <v>86</v>
      </c>
      <c r="N82">
        <v>88.5</v>
      </c>
      <c r="O82">
        <v>87</v>
      </c>
      <c r="P82">
        <v>85</v>
      </c>
      <c r="Q82">
        <v>81</v>
      </c>
      <c r="R82">
        <v>85</v>
      </c>
      <c r="S82">
        <v>87</v>
      </c>
      <c r="T82" s="232">
        <f t="shared" si="1"/>
        <v>86.2</v>
      </c>
    </row>
    <row r="83" spans="1:20" s="69" customFormat="1" ht="15.95" customHeight="1" thickTop="1" thickBot="1">
      <c r="A83" s="68">
        <v>76</v>
      </c>
      <c r="B83" s="62">
        <v>76</v>
      </c>
      <c r="C83" s="62">
        <f>PresensiMIPA!B82</f>
        <v>12196</v>
      </c>
      <c r="D83" s="63" t="str">
        <f>PresensiMIPA!G82</f>
        <v>CATERINA HIDAYATI</v>
      </c>
      <c r="E83">
        <v>90</v>
      </c>
      <c r="F83">
        <v>90</v>
      </c>
      <c r="G83">
        <v>86.5</v>
      </c>
      <c r="H83">
        <v>87.5</v>
      </c>
      <c r="I83">
        <v>83</v>
      </c>
      <c r="J83">
        <v>83.5</v>
      </c>
      <c r="K83">
        <v>93</v>
      </c>
      <c r="L83">
        <v>87</v>
      </c>
      <c r="M83">
        <v>86</v>
      </c>
      <c r="N83">
        <v>88.5</v>
      </c>
      <c r="O83">
        <v>86</v>
      </c>
      <c r="P83">
        <v>89</v>
      </c>
      <c r="Q83">
        <v>86</v>
      </c>
      <c r="R83">
        <v>85.5</v>
      </c>
      <c r="S83">
        <v>90</v>
      </c>
      <c r="T83" s="232">
        <f t="shared" si="1"/>
        <v>87.433333333333337</v>
      </c>
    </row>
    <row r="84" spans="1:20" s="69" customFormat="1" ht="15.95" customHeight="1" thickTop="1" thickBot="1">
      <c r="A84" s="70">
        <v>77</v>
      </c>
      <c r="B84" s="62">
        <v>77</v>
      </c>
      <c r="C84" s="62">
        <f>PresensiMIPA!B83</f>
        <v>12213</v>
      </c>
      <c r="D84" s="63" t="str">
        <f>PresensiMIPA!G83</f>
        <v>DIMAS SENA PUTRA</v>
      </c>
      <c r="E84">
        <v>79.5</v>
      </c>
      <c r="F84">
        <v>81</v>
      </c>
      <c r="G84">
        <v>79.5</v>
      </c>
      <c r="H84">
        <v>83.5</v>
      </c>
      <c r="I84">
        <v>83</v>
      </c>
      <c r="J84">
        <v>80</v>
      </c>
      <c r="K84">
        <v>89</v>
      </c>
      <c r="L84">
        <v>87</v>
      </c>
      <c r="M84">
        <v>84.5</v>
      </c>
      <c r="N84">
        <v>82.5</v>
      </c>
      <c r="O84">
        <v>85.5</v>
      </c>
      <c r="P84">
        <v>80.5</v>
      </c>
      <c r="Q84">
        <v>79</v>
      </c>
      <c r="R84">
        <v>80</v>
      </c>
      <c r="S84">
        <v>79.5</v>
      </c>
      <c r="T84" s="232">
        <f t="shared" si="1"/>
        <v>82.266666666666666</v>
      </c>
    </row>
    <row r="85" spans="1:20" s="69" customFormat="1" ht="15.95" customHeight="1" thickTop="1" thickBot="1">
      <c r="A85" s="68">
        <v>78</v>
      </c>
      <c r="B85" s="62">
        <v>78</v>
      </c>
      <c r="C85" s="62">
        <f>PresensiMIPA!B84</f>
        <v>12223</v>
      </c>
      <c r="D85" s="63" t="str">
        <f>PresensiMIPA!G84</f>
        <v>ERNA KURNIAWATI BASYIROH</v>
      </c>
      <c r="E85">
        <v>83.5</v>
      </c>
      <c r="F85">
        <v>81.5</v>
      </c>
      <c r="G85">
        <v>82.5</v>
      </c>
      <c r="H85">
        <v>85.5</v>
      </c>
      <c r="I85">
        <v>83</v>
      </c>
      <c r="J85">
        <v>81.5</v>
      </c>
      <c r="K85">
        <v>90</v>
      </c>
      <c r="L85">
        <v>87</v>
      </c>
      <c r="M85">
        <v>85.5</v>
      </c>
      <c r="N85">
        <v>87.5</v>
      </c>
      <c r="O85">
        <v>80</v>
      </c>
      <c r="P85">
        <v>84.5</v>
      </c>
      <c r="Q85">
        <v>81</v>
      </c>
      <c r="R85">
        <v>82.5</v>
      </c>
      <c r="S85">
        <v>84</v>
      </c>
      <c r="T85" s="232">
        <f t="shared" si="1"/>
        <v>83.966666666666669</v>
      </c>
    </row>
    <row r="86" spans="1:20" s="69" customFormat="1" ht="15.95" customHeight="1" thickTop="1" thickBot="1">
      <c r="A86" s="70">
        <v>79</v>
      </c>
      <c r="B86" s="62">
        <v>79</v>
      </c>
      <c r="C86" s="62">
        <f>PresensiMIPA!B85</f>
        <v>12242</v>
      </c>
      <c r="D86" s="63" t="str">
        <f>PresensiMIPA!G85</f>
        <v>Ferdi Firmansyah</v>
      </c>
      <c r="E86">
        <v>66</v>
      </c>
      <c r="F86">
        <v>75</v>
      </c>
      <c r="G86">
        <v>70.5</v>
      </c>
      <c r="H86">
        <v>84.5</v>
      </c>
      <c r="I86">
        <v>83</v>
      </c>
      <c r="J86">
        <v>77</v>
      </c>
      <c r="K86">
        <v>79.5</v>
      </c>
      <c r="L86">
        <v>86</v>
      </c>
      <c r="M86">
        <v>83.5</v>
      </c>
      <c r="N86">
        <v>73.5</v>
      </c>
      <c r="O86">
        <v>80</v>
      </c>
      <c r="P86">
        <v>71.5</v>
      </c>
      <c r="Q86">
        <v>78</v>
      </c>
      <c r="R86">
        <v>73.5</v>
      </c>
      <c r="S86">
        <v>66.5</v>
      </c>
      <c r="T86" s="232">
        <f t="shared" si="1"/>
        <v>76.533333333333331</v>
      </c>
    </row>
    <row r="87" spans="1:20" s="69" customFormat="1" ht="15.95" customHeight="1" thickTop="1" thickBot="1">
      <c r="A87" s="68">
        <v>80</v>
      </c>
      <c r="B87" s="62">
        <v>80</v>
      </c>
      <c r="C87" s="62">
        <f>PresensiMIPA!B86</f>
        <v>12252</v>
      </c>
      <c r="D87" s="63" t="str">
        <f>PresensiMIPA!G86</f>
        <v>Fitria Yuliana</v>
      </c>
      <c r="E87">
        <v>86.5</v>
      </c>
      <c r="F87">
        <v>79</v>
      </c>
      <c r="G87">
        <v>85.5</v>
      </c>
      <c r="H87">
        <v>82</v>
      </c>
      <c r="I87">
        <v>87.5</v>
      </c>
      <c r="J87">
        <v>85</v>
      </c>
      <c r="K87">
        <v>88.5</v>
      </c>
      <c r="L87">
        <v>86</v>
      </c>
      <c r="M87">
        <v>85.5</v>
      </c>
      <c r="N87">
        <v>81.5</v>
      </c>
      <c r="O87">
        <v>80</v>
      </c>
      <c r="P87">
        <v>82.5</v>
      </c>
      <c r="Q87">
        <v>81</v>
      </c>
      <c r="R87">
        <v>82.5</v>
      </c>
      <c r="S87">
        <v>85</v>
      </c>
      <c r="T87" s="232">
        <f t="shared" si="1"/>
        <v>83.86666666666666</v>
      </c>
    </row>
    <row r="88" spans="1:20" s="69" customFormat="1" ht="15.95" customHeight="1" thickTop="1" thickBot="1">
      <c r="A88" s="70">
        <v>81</v>
      </c>
      <c r="B88" s="62">
        <v>81</v>
      </c>
      <c r="C88" s="62">
        <f>PresensiMIPA!B87</f>
        <v>12266</v>
      </c>
      <c r="D88" s="63" t="str">
        <f>PresensiMIPA!G87</f>
        <v>HAYKAL BESTANUN ARIFIN</v>
      </c>
      <c r="E88">
        <v>83.5</v>
      </c>
      <c r="F88">
        <v>82</v>
      </c>
      <c r="G88">
        <v>81.5</v>
      </c>
      <c r="H88">
        <v>90</v>
      </c>
      <c r="I88">
        <v>83</v>
      </c>
      <c r="J88">
        <v>85.5</v>
      </c>
      <c r="K88">
        <v>88</v>
      </c>
      <c r="L88">
        <v>87</v>
      </c>
      <c r="M88">
        <v>85.5</v>
      </c>
      <c r="N88">
        <v>79.5</v>
      </c>
      <c r="O88">
        <v>86</v>
      </c>
      <c r="P88">
        <v>82</v>
      </c>
      <c r="Q88">
        <v>83</v>
      </c>
      <c r="R88">
        <v>82.5</v>
      </c>
      <c r="S88">
        <v>87.5</v>
      </c>
      <c r="T88" s="232">
        <f t="shared" si="1"/>
        <v>84.433333333333337</v>
      </c>
    </row>
    <row r="89" spans="1:20" s="69" customFormat="1" ht="15.95" customHeight="1" thickTop="1" thickBot="1">
      <c r="A89" s="68">
        <v>82</v>
      </c>
      <c r="B89" s="62">
        <v>82</v>
      </c>
      <c r="C89" s="62">
        <f>PresensiMIPA!B88</f>
        <v>12269</v>
      </c>
      <c r="D89" s="63" t="str">
        <f>PresensiMIPA!G88</f>
        <v>HERLINA PUTRI KURNIAWAN</v>
      </c>
      <c r="E89">
        <v>84.5</v>
      </c>
      <c r="F89">
        <v>82</v>
      </c>
      <c r="G89">
        <v>84.5</v>
      </c>
      <c r="H89">
        <v>86</v>
      </c>
      <c r="I89">
        <v>87.5</v>
      </c>
      <c r="J89">
        <v>85</v>
      </c>
      <c r="K89">
        <v>90</v>
      </c>
      <c r="L89">
        <v>87</v>
      </c>
      <c r="M89">
        <v>85.5</v>
      </c>
      <c r="N89">
        <v>80.5</v>
      </c>
      <c r="O89">
        <v>81.5</v>
      </c>
      <c r="P89">
        <v>85</v>
      </c>
      <c r="Q89">
        <v>81</v>
      </c>
      <c r="R89">
        <v>85</v>
      </c>
      <c r="S89">
        <v>83</v>
      </c>
      <c r="T89" s="232">
        <f t="shared" si="1"/>
        <v>84.533333333333331</v>
      </c>
    </row>
    <row r="90" spans="1:20" s="69" customFormat="1" ht="15.95" customHeight="1" thickTop="1" thickBot="1">
      <c r="A90" s="70">
        <v>83</v>
      </c>
      <c r="B90" s="62">
        <v>83</v>
      </c>
      <c r="C90" s="62">
        <f>PresensiMIPA!B89</f>
        <v>12289</v>
      </c>
      <c r="D90" s="63" t="str">
        <f>PresensiMIPA!G89</f>
        <v>ISLHA KOMARIYAH MAULIDINA</v>
      </c>
      <c r="E90">
        <v>85</v>
      </c>
      <c r="F90">
        <v>85</v>
      </c>
      <c r="G90">
        <v>86</v>
      </c>
      <c r="H90">
        <v>87.5</v>
      </c>
      <c r="I90">
        <v>86.5</v>
      </c>
      <c r="J90">
        <v>86</v>
      </c>
      <c r="K90">
        <v>87.5</v>
      </c>
      <c r="L90">
        <v>86</v>
      </c>
      <c r="M90">
        <v>82.5</v>
      </c>
      <c r="N90">
        <v>90</v>
      </c>
      <c r="O90">
        <v>86.5</v>
      </c>
      <c r="P90">
        <v>81</v>
      </c>
      <c r="Q90">
        <v>91</v>
      </c>
      <c r="R90">
        <v>84</v>
      </c>
      <c r="S90">
        <v>88</v>
      </c>
      <c r="T90" s="232">
        <f t="shared" si="1"/>
        <v>86.166666666666671</v>
      </c>
    </row>
    <row r="91" spans="1:20" s="69" customFormat="1" ht="15.95" customHeight="1" thickTop="1" thickBot="1">
      <c r="A91" s="68">
        <v>84</v>
      </c>
      <c r="B91" s="62">
        <v>84</v>
      </c>
      <c r="C91" s="62">
        <f>PresensiMIPA!B90</f>
        <v>12298</v>
      </c>
      <c r="D91" s="63" t="str">
        <f>PresensiMIPA!G90</f>
        <v>JUNIO FATHIR RESSY</v>
      </c>
      <c r="E91">
        <v>78</v>
      </c>
      <c r="F91">
        <v>78</v>
      </c>
      <c r="G91">
        <v>82.5</v>
      </c>
      <c r="H91">
        <v>89.5</v>
      </c>
      <c r="I91">
        <v>83</v>
      </c>
      <c r="J91">
        <v>80.5</v>
      </c>
      <c r="K91">
        <v>90</v>
      </c>
      <c r="L91">
        <v>86</v>
      </c>
      <c r="M91">
        <v>83.5</v>
      </c>
      <c r="N91">
        <v>78.5</v>
      </c>
      <c r="O91">
        <v>82</v>
      </c>
      <c r="P91">
        <v>80.5</v>
      </c>
      <c r="Q91">
        <v>81</v>
      </c>
      <c r="R91">
        <v>79</v>
      </c>
      <c r="S91">
        <v>79</v>
      </c>
      <c r="T91" s="232">
        <f t="shared" si="1"/>
        <v>82.066666666666663</v>
      </c>
    </row>
    <row r="92" spans="1:20" s="69" customFormat="1" ht="15.95" customHeight="1" thickTop="1" thickBot="1">
      <c r="A92" s="70">
        <v>85</v>
      </c>
      <c r="B92" s="62">
        <v>85</v>
      </c>
      <c r="C92" s="62">
        <f>PresensiMIPA!B91</f>
        <v>12302</v>
      </c>
      <c r="D92" s="63" t="str">
        <f>PresensiMIPA!G91</f>
        <v>KANIA LAURA NUR AIDA</v>
      </c>
      <c r="E92">
        <v>83.5</v>
      </c>
      <c r="F92">
        <v>80</v>
      </c>
      <c r="G92">
        <v>85.5</v>
      </c>
      <c r="H92">
        <v>81.5</v>
      </c>
      <c r="I92">
        <v>83</v>
      </c>
      <c r="J92">
        <v>84</v>
      </c>
      <c r="K92">
        <v>89.5</v>
      </c>
      <c r="L92">
        <v>86</v>
      </c>
      <c r="M92">
        <v>85</v>
      </c>
      <c r="N92">
        <v>85.5</v>
      </c>
      <c r="O92">
        <v>84</v>
      </c>
      <c r="P92">
        <v>80.5</v>
      </c>
      <c r="Q92">
        <v>86</v>
      </c>
      <c r="R92">
        <v>83.5</v>
      </c>
      <c r="S92">
        <v>86</v>
      </c>
      <c r="T92" s="232">
        <f t="shared" si="1"/>
        <v>84.233333333333334</v>
      </c>
    </row>
    <row r="93" spans="1:20" s="69" customFormat="1" ht="15.95" customHeight="1" thickTop="1" thickBot="1">
      <c r="A93" s="68">
        <v>86</v>
      </c>
      <c r="B93" s="62">
        <v>86</v>
      </c>
      <c r="C93" s="62">
        <f>PresensiMIPA!B92</f>
        <v>12312</v>
      </c>
      <c r="D93" s="63" t="str">
        <f>PresensiMIPA!G92</f>
        <v>LIA HADINI</v>
      </c>
      <c r="E93">
        <v>83</v>
      </c>
      <c r="F93">
        <v>79</v>
      </c>
      <c r="G93">
        <v>84</v>
      </c>
      <c r="H93">
        <v>82</v>
      </c>
      <c r="I93">
        <v>86</v>
      </c>
      <c r="J93">
        <v>85.5</v>
      </c>
      <c r="K93">
        <v>89</v>
      </c>
      <c r="L93">
        <v>88</v>
      </c>
      <c r="M93">
        <v>87</v>
      </c>
      <c r="N93">
        <v>88</v>
      </c>
      <c r="O93">
        <v>84</v>
      </c>
      <c r="P93">
        <v>85</v>
      </c>
      <c r="Q93">
        <v>81</v>
      </c>
      <c r="R93">
        <v>78.5</v>
      </c>
      <c r="S93">
        <v>88</v>
      </c>
      <c r="T93" s="232">
        <f t="shared" si="1"/>
        <v>84.533333333333331</v>
      </c>
    </row>
    <row r="94" spans="1:20" s="69" customFormat="1" ht="15.95" customHeight="1" thickTop="1" thickBot="1">
      <c r="A94" s="70">
        <v>87</v>
      </c>
      <c r="B94" s="62">
        <v>87</v>
      </c>
      <c r="C94" s="62">
        <f>PresensiMIPA!B93</f>
        <v>12329</v>
      </c>
      <c r="D94" s="63" t="str">
        <f>PresensiMIPA!G93</f>
        <v>MARTHA ANUGRAH PANCA PUTRA</v>
      </c>
      <c r="E94">
        <v>80</v>
      </c>
      <c r="F94">
        <v>85</v>
      </c>
      <c r="G94">
        <v>80.5</v>
      </c>
      <c r="H94">
        <v>85.5</v>
      </c>
      <c r="I94">
        <v>83</v>
      </c>
      <c r="J94">
        <v>80</v>
      </c>
      <c r="K94">
        <v>89.5</v>
      </c>
      <c r="L94">
        <v>87</v>
      </c>
      <c r="M94">
        <v>85.5</v>
      </c>
      <c r="N94">
        <v>87.5</v>
      </c>
      <c r="O94">
        <v>83</v>
      </c>
      <c r="P94">
        <v>78</v>
      </c>
      <c r="Q94">
        <v>81</v>
      </c>
      <c r="R94">
        <v>85</v>
      </c>
      <c r="S94">
        <v>84.5</v>
      </c>
      <c r="T94" s="232">
        <f t="shared" si="1"/>
        <v>83.666666666666671</v>
      </c>
    </row>
    <row r="95" spans="1:20" s="69" customFormat="1" ht="15.95" customHeight="1" thickTop="1" thickBot="1">
      <c r="A95" s="68">
        <v>88</v>
      </c>
      <c r="B95" s="62">
        <v>88</v>
      </c>
      <c r="C95" s="62">
        <f>PresensiMIPA!B94</f>
        <v>12337</v>
      </c>
      <c r="D95" s="63" t="str">
        <f>PresensiMIPA!G94</f>
        <v>Maulinda Eka Rahmawati</v>
      </c>
      <c r="E95">
        <v>84</v>
      </c>
      <c r="F95">
        <v>82.5</v>
      </c>
      <c r="G95">
        <v>86</v>
      </c>
      <c r="H95">
        <v>85.5</v>
      </c>
      <c r="I95">
        <v>87.5</v>
      </c>
      <c r="J95">
        <v>88.5</v>
      </c>
      <c r="K95">
        <v>92.5</v>
      </c>
      <c r="L95">
        <v>87</v>
      </c>
      <c r="M95">
        <v>84.5</v>
      </c>
      <c r="N95">
        <v>88</v>
      </c>
      <c r="O95">
        <v>86.5</v>
      </c>
      <c r="P95">
        <v>80</v>
      </c>
      <c r="Q95">
        <v>91</v>
      </c>
      <c r="R95">
        <v>83.5</v>
      </c>
      <c r="S95">
        <v>90</v>
      </c>
      <c r="T95" s="232">
        <f t="shared" si="1"/>
        <v>86.466666666666669</v>
      </c>
    </row>
    <row r="96" spans="1:20" s="69" customFormat="1" ht="15.95" customHeight="1" thickTop="1" thickBot="1">
      <c r="A96" s="70">
        <v>89</v>
      </c>
      <c r="B96" s="62">
        <v>89</v>
      </c>
      <c r="C96" s="62">
        <f>PresensiMIPA!B95</f>
        <v>12353</v>
      </c>
      <c r="D96" s="63" t="str">
        <f>PresensiMIPA!G95</f>
        <v>MOH. IQBAL FATHONI</v>
      </c>
      <c r="E96">
        <v>80.5</v>
      </c>
      <c r="F96">
        <v>85</v>
      </c>
      <c r="G96">
        <v>80.5</v>
      </c>
      <c r="H96">
        <v>82</v>
      </c>
      <c r="I96">
        <v>83</v>
      </c>
      <c r="J96">
        <v>83</v>
      </c>
      <c r="K96">
        <v>89</v>
      </c>
      <c r="L96">
        <v>87</v>
      </c>
      <c r="M96">
        <v>82</v>
      </c>
      <c r="N96">
        <v>85</v>
      </c>
      <c r="O96">
        <v>80</v>
      </c>
      <c r="P96">
        <v>78</v>
      </c>
      <c r="Q96">
        <v>80</v>
      </c>
      <c r="R96">
        <v>79</v>
      </c>
      <c r="S96">
        <v>80.5</v>
      </c>
      <c r="T96" s="232">
        <f t="shared" si="1"/>
        <v>82.3</v>
      </c>
    </row>
    <row r="97" spans="1:20" s="69" customFormat="1" ht="15.95" customHeight="1" thickTop="1" thickBot="1">
      <c r="A97" s="68">
        <v>90</v>
      </c>
      <c r="B97" s="62">
        <v>90</v>
      </c>
      <c r="C97" s="62">
        <f>PresensiMIPA!B96</f>
        <v>12369</v>
      </c>
      <c r="D97" s="63" t="str">
        <f>PresensiMIPA!G96</f>
        <v>MOHAMMAD NAUVAL DWI SAPUTRA</v>
      </c>
      <c r="E97">
        <v>83.5</v>
      </c>
      <c r="F97">
        <v>84.5</v>
      </c>
      <c r="G97">
        <v>81.5</v>
      </c>
      <c r="H97">
        <v>87.5</v>
      </c>
      <c r="I97">
        <v>83</v>
      </c>
      <c r="J97">
        <v>87</v>
      </c>
      <c r="K97">
        <v>88</v>
      </c>
      <c r="L97">
        <v>87</v>
      </c>
      <c r="M97">
        <v>84.5</v>
      </c>
      <c r="N97">
        <v>81</v>
      </c>
      <c r="O97">
        <v>81</v>
      </c>
      <c r="P97">
        <v>81</v>
      </c>
      <c r="Q97">
        <v>76</v>
      </c>
      <c r="R97">
        <v>84.5</v>
      </c>
      <c r="S97">
        <v>86.5</v>
      </c>
      <c r="T97" s="232">
        <f t="shared" si="1"/>
        <v>83.766666666666666</v>
      </c>
    </row>
    <row r="98" spans="1:20" s="69" customFormat="1" ht="15.95" customHeight="1" thickTop="1" thickBot="1">
      <c r="A98" s="70">
        <v>91</v>
      </c>
      <c r="B98" s="62">
        <v>91</v>
      </c>
      <c r="C98" s="62">
        <f>PresensiMIPA!B97</f>
        <v>12379</v>
      </c>
      <c r="D98" s="63" t="str">
        <f>PresensiMIPA!G97</f>
        <v>Muhammad Noval Nur Ramadhani</v>
      </c>
      <c r="E98">
        <v>67.5</v>
      </c>
      <c r="F98">
        <v>75</v>
      </c>
      <c r="G98">
        <v>75</v>
      </c>
      <c r="H98">
        <v>81.5</v>
      </c>
      <c r="I98">
        <v>83</v>
      </c>
      <c r="J98">
        <v>79.5</v>
      </c>
      <c r="K98">
        <v>85.5</v>
      </c>
      <c r="L98">
        <v>87</v>
      </c>
      <c r="M98">
        <v>83.5</v>
      </c>
      <c r="N98">
        <v>74.5</v>
      </c>
      <c r="O98">
        <v>80.5</v>
      </c>
      <c r="P98">
        <v>79.5</v>
      </c>
      <c r="Q98">
        <v>81</v>
      </c>
      <c r="R98">
        <v>74</v>
      </c>
      <c r="S98">
        <v>71</v>
      </c>
      <c r="T98" s="232">
        <f t="shared" si="1"/>
        <v>78.533333333333331</v>
      </c>
    </row>
    <row r="99" spans="1:20" s="71" customFormat="1" ht="15.95" customHeight="1" thickTop="1" thickBot="1">
      <c r="A99" s="68">
        <v>92</v>
      </c>
      <c r="B99" s="62">
        <v>92</v>
      </c>
      <c r="C99" s="62">
        <f>PresensiMIPA!B98</f>
        <v>12388</v>
      </c>
      <c r="D99" s="63" t="str">
        <f>PresensiMIPA!G98</f>
        <v>NADAA AVRIA HANUM</v>
      </c>
      <c r="E99">
        <v>85.5</v>
      </c>
      <c r="F99">
        <v>85</v>
      </c>
      <c r="G99">
        <v>86</v>
      </c>
      <c r="H99">
        <v>81.5</v>
      </c>
      <c r="I99">
        <v>86.5</v>
      </c>
      <c r="J99">
        <v>83.5</v>
      </c>
      <c r="K99">
        <v>88.5</v>
      </c>
      <c r="L99">
        <v>87</v>
      </c>
      <c r="M99">
        <v>84.5</v>
      </c>
      <c r="N99">
        <v>84.5</v>
      </c>
      <c r="O99">
        <v>82.5</v>
      </c>
      <c r="P99">
        <v>83</v>
      </c>
      <c r="Q99">
        <v>81</v>
      </c>
      <c r="R99">
        <v>83.5</v>
      </c>
      <c r="S99">
        <v>84.5</v>
      </c>
      <c r="T99" s="232">
        <f t="shared" si="1"/>
        <v>84.466666666666669</v>
      </c>
    </row>
    <row r="100" spans="1:20" ht="15.95" customHeight="1" thickTop="1" thickBot="1">
      <c r="A100" s="47">
        <v>93</v>
      </c>
      <c r="B100" s="62">
        <v>93</v>
      </c>
      <c r="C100" s="62">
        <f>PresensiMIPA!B99</f>
        <v>12414</v>
      </c>
      <c r="D100" s="63" t="str">
        <f>PresensiMIPA!G99</f>
        <v>NURHAYATI CAHYUNI MOFID</v>
      </c>
      <c r="E100">
        <v>80</v>
      </c>
      <c r="F100">
        <v>78.5</v>
      </c>
      <c r="G100">
        <v>85</v>
      </c>
      <c r="H100">
        <v>87.5</v>
      </c>
      <c r="I100">
        <v>83</v>
      </c>
      <c r="J100">
        <v>83.5</v>
      </c>
      <c r="K100">
        <v>87</v>
      </c>
      <c r="L100">
        <v>86</v>
      </c>
      <c r="M100">
        <v>85.5</v>
      </c>
      <c r="N100">
        <v>81</v>
      </c>
      <c r="O100">
        <v>80</v>
      </c>
      <c r="P100">
        <v>82</v>
      </c>
      <c r="Q100">
        <v>81</v>
      </c>
      <c r="R100">
        <v>83.5</v>
      </c>
      <c r="S100">
        <v>78</v>
      </c>
      <c r="T100" s="232">
        <f t="shared" si="1"/>
        <v>82.766666666666666</v>
      </c>
    </row>
    <row r="101" spans="1:20" ht="15.95" customHeight="1" thickTop="1" thickBot="1">
      <c r="A101" s="61">
        <v>94</v>
      </c>
      <c r="B101" s="62">
        <v>94</v>
      </c>
      <c r="C101" s="62">
        <f>PresensiMIPA!B100</f>
        <v>12426</v>
      </c>
      <c r="D101" s="63" t="str">
        <f>PresensiMIPA!G100</f>
        <v>PUSPA RIAWATI</v>
      </c>
      <c r="E101">
        <v>90.5</v>
      </c>
      <c r="F101">
        <v>82</v>
      </c>
      <c r="G101">
        <v>85</v>
      </c>
      <c r="H101">
        <v>85</v>
      </c>
      <c r="I101">
        <v>86.5</v>
      </c>
      <c r="J101">
        <v>85</v>
      </c>
      <c r="K101">
        <v>88.5</v>
      </c>
      <c r="L101">
        <v>86</v>
      </c>
      <c r="M101">
        <v>86</v>
      </c>
      <c r="N101">
        <v>87</v>
      </c>
      <c r="O101">
        <v>85.5</v>
      </c>
      <c r="P101">
        <v>82.5</v>
      </c>
      <c r="Q101">
        <v>81</v>
      </c>
      <c r="R101">
        <v>81.5</v>
      </c>
      <c r="S101">
        <v>89</v>
      </c>
      <c r="T101" s="232">
        <f t="shared" si="1"/>
        <v>85.4</v>
      </c>
    </row>
    <row r="102" spans="1:20" ht="15.95" customHeight="1" thickTop="1" thickBot="1">
      <c r="A102" s="47">
        <v>95</v>
      </c>
      <c r="B102" s="62">
        <v>95</v>
      </c>
      <c r="C102" s="62">
        <f>PresensiMIPA!B101</f>
        <v>12446</v>
      </c>
      <c r="D102" s="63" t="str">
        <f>PresensiMIPA!G101</f>
        <v>RAHMADINAH DIVA ZHAVIRA</v>
      </c>
      <c r="E102">
        <v>88</v>
      </c>
      <c r="F102">
        <v>86</v>
      </c>
      <c r="G102">
        <v>82</v>
      </c>
      <c r="H102">
        <v>86.5</v>
      </c>
      <c r="I102">
        <v>88</v>
      </c>
      <c r="J102">
        <v>87</v>
      </c>
      <c r="K102">
        <v>89</v>
      </c>
      <c r="L102">
        <v>87</v>
      </c>
      <c r="M102">
        <v>82.5</v>
      </c>
      <c r="N102">
        <v>84</v>
      </c>
      <c r="O102">
        <v>85</v>
      </c>
      <c r="P102">
        <v>85</v>
      </c>
      <c r="Q102">
        <v>81</v>
      </c>
      <c r="R102">
        <v>79</v>
      </c>
      <c r="S102">
        <v>90</v>
      </c>
      <c r="T102" s="232">
        <f t="shared" si="1"/>
        <v>85.333333333333329</v>
      </c>
    </row>
    <row r="103" spans="1:20" ht="15.95" customHeight="1" thickTop="1" thickBot="1">
      <c r="A103" s="61">
        <v>96</v>
      </c>
      <c r="B103" s="62">
        <v>96</v>
      </c>
      <c r="C103" s="62">
        <f>PresensiMIPA!B102</f>
        <v>12455</v>
      </c>
      <c r="D103" s="63" t="str">
        <f>PresensiMIPA!G102</f>
        <v>RAYVALDI BACHTIAR ARDIANSYAH</v>
      </c>
      <c r="E103">
        <v>75</v>
      </c>
      <c r="F103">
        <v>76.5</v>
      </c>
      <c r="G103">
        <v>72.5</v>
      </c>
      <c r="H103">
        <v>80.5</v>
      </c>
      <c r="I103">
        <v>85.5</v>
      </c>
      <c r="J103">
        <v>80</v>
      </c>
      <c r="K103">
        <v>85.5</v>
      </c>
      <c r="L103">
        <v>88</v>
      </c>
      <c r="M103">
        <v>83.5</v>
      </c>
      <c r="N103">
        <v>74.5</v>
      </c>
      <c r="O103">
        <v>79</v>
      </c>
      <c r="P103">
        <v>76.5</v>
      </c>
      <c r="Q103">
        <v>81</v>
      </c>
      <c r="R103">
        <v>82.5</v>
      </c>
      <c r="S103">
        <v>81.5</v>
      </c>
      <c r="T103" s="232">
        <f t="shared" si="1"/>
        <v>80.13333333333334</v>
      </c>
    </row>
    <row r="104" spans="1:20" ht="15.95" customHeight="1" thickTop="1" thickBot="1">
      <c r="A104" s="47">
        <v>97</v>
      </c>
      <c r="B104" s="62">
        <v>97</v>
      </c>
      <c r="C104" s="62">
        <f>PresensiMIPA!B103</f>
        <v>12468</v>
      </c>
      <c r="D104" s="63" t="str">
        <f>PresensiMIPA!G103</f>
        <v>RIJAL AZKAL RIDHA</v>
      </c>
      <c r="E104">
        <v>84</v>
      </c>
      <c r="F104">
        <v>82</v>
      </c>
      <c r="G104">
        <v>79</v>
      </c>
      <c r="H104">
        <v>87.5</v>
      </c>
      <c r="I104">
        <v>83</v>
      </c>
      <c r="J104">
        <v>79</v>
      </c>
      <c r="K104">
        <v>86.5</v>
      </c>
      <c r="L104">
        <v>87</v>
      </c>
      <c r="M104">
        <v>82</v>
      </c>
      <c r="N104">
        <v>77.5</v>
      </c>
      <c r="O104">
        <v>82</v>
      </c>
      <c r="P104">
        <v>82.5</v>
      </c>
      <c r="Q104">
        <v>80</v>
      </c>
      <c r="R104">
        <v>82.5</v>
      </c>
      <c r="S104">
        <v>81</v>
      </c>
      <c r="T104" s="232">
        <f t="shared" si="1"/>
        <v>82.36666666666666</v>
      </c>
    </row>
    <row r="105" spans="1:20" ht="15.95" customHeight="1" thickTop="1" thickBot="1">
      <c r="A105" s="61">
        <v>98</v>
      </c>
      <c r="B105" s="62">
        <v>98</v>
      </c>
      <c r="C105" s="62">
        <f>PresensiMIPA!B104</f>
        <v>12470</v>
      </c>
      <c r="D105" s="63" t="str">
        <f>PresensiMIPA!G104</f>
        <v>RISKA AMALIA FIRMANSYAH</v>
      </c>
      <c r="E105">
        <v>89</v>
      </c>
      <c r="F105">
        <v>90</v>
      </c>
      <c r="G105">
        <v>86</v>
      </c>
      <c r="H105">
        <v>91</v>
      </c>
      <c r="I105">
        <v>87.5</v>
      </c>
      <c r="J105">
        <v>89</v>
      </c>
      <c r="K105">
        <v>94</v>
      </c>
      <c r="L105">
        <v>87</v>
      </c>
      <c r="M105">
        <v>87.5</v>
      </c>
      <c r="N105">
        <v>89.5</v>
      </c>
      <c r="O105">
        <v>89</v>
      </c>
      <c r="P105">
        <v>89.5</v>
      </c>
      <c r="Q105">
        <v>93</v>
      </c>
      <c r="R105">
        <v>86.5</v>
      </c>
      <c r="S105">
        <v>93</v>
      </c>
      <c r="T105" s="232">
        <f t="shared" si="1"/>
        <v>89.433333333333337</v>
      </c>
    </row>
    <row r="106" spans="1:20" ht="15.95" customHeight="1" thickTop="1" thickBot="1">
      <c r="A106" s="47">
        <v>99</v>
      </c>
      <c r="B106" s="62">
        <v>99</v>
      </c>
      <c r="C106" s="62">
        <f>PresensiMIPA!B105</f>
        <v>12491</v>
      </c>
      <c r="D106" s="63" t="str">
        <f>PresensiMIPA!G105</f>
        <v>SILVI FITRIA OKTAVIANI</v>
      </c>
      <c r="E106">
        <v>85</v>
      </c>
      <c r="F106">
        <v>85.5</v>
      </c>
      <c r="G106">
        <v>85</v>
      </c>
      <c r="H106">
        <v>89.5</v>
      </c>
      <c r="I106">
        <v>83</v>
      </c>
      <c r="J106">
        <v>85.5</v>
      </c>
      <c r="K106">
        <v>92</v>
      </c>
      <c r="L106">
        <v>87</v>
      </c>
      <c r="M106">
        <v>85</v>
      </c>
      <c r="N106">
        <v>85</v>
      </c>
      <c r="O106">
        <v>82</v>
      </c>
      <c r="P106">
        <v>83.5</v>
      </c>
      <c r="Q106">
        <v>88</v>
      </c>
      <c r="R106">
        <v>85</v>
      </c>
      <c r="S106">
        <v>84</v>
      </c>
      <c r="T106" s="232">
        <f t="shared" si="1"/>
        <v>85.666666666666671</v>
      </c>
    </row>
    <row r="107" spans="1:20" ht="15.95" customHeight="1" thickTop="1" thickBot="1">
      <c r="A107" s="61">
        <v>100</v>
      </c>
      <c r="B107" s="62">
        <v>100</v>
      </c>
      <c r="C107" s="62">
        <f>PresensiMIPA!B106</f>
        <v>12501</v>
      </c>
      <c r="D107" s="63" t="str">
        <f>PresensiMIPA!G106</f>
        <v>SOFIA MUFARROHAH OKTAVIA</v>
      </c>
      <c r="E107">
        <v>82.5</v>
      </c>
      <c r="F107">
        <v>81</v>
      </c>
      <c r="G107">
        <v>84</v>
      </c>
      <c r="H107">
        <v>88.5</v>
      </c>
      <c r="I107">
        <v>83</v>
      </c>
      <c r="J107">
        <v>85</v>
      </c>
      <c r="K107">
        <v>88</v>
      </c>
      <c r="L107">
        <v>87</v>
      </c>
      <c r="M107">
        <v>84.5</v>
      </c>
      <c r="N107">
        <v>86.5</v>
      </c>
      <c r="O107">
        <v>83.5</v>
      </c>
      <c r="P107">
        <v>76</v>
      </c>
      <c r="Q107">
        <v>81</v>
      </c>
      <c r="R107">
        <v>82.5</v>
      </c>
      <c r="S107">
        <v>82.5</v>
      </c>
      <c r="T107" s="232">
        <f t="shared" si="1"/>
        <v>83.7</v>
      </c>
    </row>
    <row r="108" spans="1:20" ht="15.95" customHeight="1" thickTop="1" thickBot="1">
      <c r="A108" s="47">
        <v>101</v>
      </c>
      <c r="B108" s="62">
        <v>101</v>
      </c>
      <c r="C108" s="62">
        <f>PresensiMIPA!B107</f>
        <v>12504</v>
      </c>
      <c r="D108" s="63" t="str">
        <f>PresensiMIPA!G107</f>
        <v>Sony Arie Prasetya</v>
      </c>
      <c r="E108">
        <v>87</v>
      </c>
      <c r="F108">
        <v>82</v>
      </c>
      <c r="G108">
        <v>84.5</v>
      </c>
      <c r="H108">
        <v>86</v>
      </c>
      <c r="I108">
        <v>83</v>
      </c>
      <c r="J108">
        <v>82</v>
      </c>
      <c r="K108">
        <v>90.5</v>
      </c>
      <c r="L108">
        <v>87</v>
      </c>
      <c r="M108">
        <v>84.5</v>
      </c>
      <c r="N108">
        <v>80.5</v>
      </c>
      <c r="O108">
        <v>85.5</v>
      </c>
      <c r="P108">
        <v>81.5</v>
      </c>
      <c r="Q108">
        <v>86</v>
      </c>
      <c r="R108">
        <v>84</v>
      </c>
      <c r="S108">
        <v>87</v>
      </c>
      <c r="T108" s="232">
        <f t="shared" si="1"/>
        <v>84.733333333333334</v>
      </c>
    </row>
    <row r="109" spans="1:20" ht="15.95" customHeight="1" thickTop="1" thickBot="1">
      <c r="A109" s="61">
        <v>102</v>
      </c>
      <c r="B109" s="62">
        <v>102</v>
      </c>
      <c r="C109" s="62">
        <f>PresensiMIPA!B108</f>
        <v>12519</v>
      </c>
      <c r="D109" s="63" t="str">
        <f>PresensiMIPA!G108</f>
        <v>ULFATUH MAULIDANIA PUTRI</v>
      </c>
      <c r="E109">
        <v>84</v>
      </c>
      <c r="F109">
        <v>90</v>
      </c>
      <c r="G109">
        <v>86.5</v>
      </c>
      <c r="H109">
        <v>86.5</v>
      </c>
      <c r="I109">
        <v>83</v>
      </c>
      <c r="J109">
        <v>90</v>
      </c>
      <c r="K109">
        <v>90.5</v>
      </c>
      <c r="L109">
        <v>87</v>
      </c>
      <c r="M109">
        <v>85</v>
      </c>
      <c r="N109">
        <v>89.5</v>
      </c>
      <c r="O109">
        <v>87.5</v>
      </c>
      <c r="P109">
        <v>85.5</v>
      </c>
      <c r="Q109">
        <v>81</v>
      </c>
      <c r="R109">
        <v>85</v>
      </c>
      <c r="S109">
        <v>91</v>
      </c>
      <c r="T109" s="232">
        <f t="shared" si="1"/>
        <v>86.8</v>
      </c>
    </row>
    <row r="110" spans="1:20" ht="15.95" customHeight="1" thickTop="1" thickBot="1">
      <c r="A110" s="47">
        <v>103</v>
      </c>
      <c r="B110" s="62">
        <v>103</v>
      </c>
      <c r="C110" s="62">
        <f>PresensiMIPA!B109</f>
        <v>12129</v>
      </c>
      <c r="D110" s="63" t="str">
        <f>PresensiMIPA!G109</f>
        <v>ACHMAD FARHAN HASBINULLAH</v>
      </c>
      <c r="E110">
        <v>79.5</v>
      </c>
      <c r="F110">
        <v>73</v>
      </c>
      <c r="G110">
        <v>77</v>
      </c>
      <c r="H110">
        <v>80</v>
      </c>
      <c r="I110">
        <v>85.5</v>
      </c>
      <c r="J110">
        <v>78</v>
      </c>
      <c r="K110">
        <v>81.5</v>
      </c>
      <c r="L110">
        <v>84</v>
      </c>
      <c r="M110">
        <v>81.5</v>
      </c>
      <c r="N110">
        <v>75</v>
      </c>
      <c r="O110">
        <v>79.5</v>
      </c>
      <c r="P110">
        <v>73</v>
      </c>
      <c r="Q110">
        <v>77</v>
      </c>
      <c r="R110">
        <v>80</v>
      </c>
      <c r="S110">
        <v>70.5</v>
      </c>
      <c r="T110" s="232">
        <f t="shared" si="1"/>
        <v>78.333333333333329</v>
      </c>
    </row>
    <row r="111" spans="1:20" ht="15.95" customHeight="1" thickTop="1" thickBot="1">
      <c r="A111" s="61">
        <v>104</v>
      </c>
      <c r="B111" s="62">
        <v>104</v>
      </c>
      <c r="C111" s="62">
        <f>PresensiMIPA!B110</f>
        <v>12142</v>
      </c>
      <c r="D111" s="63" t="str">
        <f>PresensiMIPA!G110</f>
        <v>AIDA DEWI ABDULLAH</v>
      </c>
      <c r="E111">
        <v>88.5</v>
      </c>
      <c r="F111">
        <v>85</v>
      </c>
      <c r="G111">
        <v>84</v>
      </c>
      <c r="H111">
        <v>82.5</v>
      </c>
      <c r="I111">
        <v>85</v>
      </c>
      <c r="J111">
        <v>83.5</v>
      </c>
      <c r="K111">
        <v>90</v>
      </c>
      <c r="L111">
        <v>85</v>
      </c>
      <c r="M111">
        <v>85.5</v>
      </c>
      <c r="N111">
        <v>86</v>
      </c>
      <c r="O111">
        <v>86.5</v>
      </c>
      <c r="P111">
        <v>85</v>
      </c>
      <c r="Q111">
        <v>81</v>
      </c>
      <c r="R111">
        <v>85</v>
      </c>
      <c r="S111">
        <v>87</v>
      </c>
      <c r="T111" s="232">
        <f t="shared" si="1"/>
        <v>85.3</v>
      </c>
    </row>
    <row r="112" spans="1:20" ht="15.95" customHeight="1" thickTop="1" thickBot="1">
      <c r="A112" s="47">
        <v>105</v>
      </c>
      <c r="B112" s="62">
        <v>105</v>
      </c>
      <c r="C112" s="62">
        <f>PresensiMIPA!B111</f>
        <v>12148</v>
      </c>
      <c r="D112" s="63" t="str">
        <f>PresensiMIPA!G111</f>
        <v>AKMAL NURDIANSYAH</v>
      </c>
      <c r="E112">
        <v>85.5</v>
      </c>
      <c r="F112">
        <v>88</v>
      </c>
      <c r="G112">
        <v>86</v>
      </c>
      <c r="H112">
        <v>90</v>
      </c>
      <c r="I112">
        <v>84.5</v>
      </c>
      <c r="J112">
        <v>88</v>
      </c>
      <c r="K112">
        <v>88</v>
      </c>
      <c r="L112">
        <v>84</v>
      </c>
      <c r="M112">
        <v>81.5</v>
      </c>
      <c r="N112">
        <v>90</v>
      </c>
      <c r="O112">
        <v>86</v>
      </c>
      <c r="P112">
        <v>79.5</v>
      </c>
      <c r="Q112">
        <v>95</v>
      </c>
      <c r="R112">
        <v>85.5</v>
      </c>
      <c r="S112">
        <v>91</v>
      </c>
      <c r="T112" s="232">
        <f t="shared" si="1"/>
        <v>86.833333333333329</v>
      </c>
    </row>
    <row r="113" spans="1:20" ht="15.95" customHeight="1" thickTop="1" thickBot="1">
      <c r="A113" s="61">
        <v>106</v>
      </c>
      <c r="B113" s="62">
        <v>106</v>
      </c>
      <c r="C113" s="62">
        <f>PresensiMIPA!B112</f>
        <v>12152</v>
      </c>
      <c r="D113" s="63" t="str">
        <f>PresensiMIPA!G112</f>
        <v>ALFIAN NUR EMILIA</v>
      </c>
      <c r="E113">
        <v>80.5</v>
      </c>
      <c r="F113">
        <v>79</v>
      </c>
      <c r="G113">
        <v>81</v>
      </c>
      <c r="H113">
        <v>82.5</v>
      </c>
      <c r="I113">
        <v>85</v>
      </c>
      <c r="J113">
        <v>83</v>
      </c>
      <c r="K113">
        <v>88</v>
      </c>
      <c r="L113">
        <v>85</v>
      </c>
      <c r="M113">
        <v>85.5</v>
      </c>
      <c r="N113">
        <v>82</v>
      </c>
      <c r="O113">
        <v>79.5</v>
      </c>
      <c r="P113">
        <v>82.5</v>
      </c>
      <c r="Q113">
        <v>81</v>
      </c>
      <c r="R113">
        <v>80.5</v>
      </c>
      <c r="S113">
        <v>81</v>
      </c>
      <c r="T113" s="232">
        <f t="shared" si="1"/>
        <v>82.4</v>
      </c>
    </row>
    <row r="114" spans="1:20" ht="15.95" customHeight="1" thickTop="1" thickBot="1">
      <c r="A114" s="47">
        <v>107</v>
      </c>
      <c r="B114" s="62">
        <v>107</v>
      </c>
      <c r="C114" s="62">
        <f>PresensiMIPA!B113</f>
        <v>12164</v>
      </c>
      <c r="D114" s="63" t="str">
        <f>PresensiMIPA!G113</f>
        <v>AMELIA FARAH R</v>
      </c>
      <c r="E114">
        <v>85.5</v>
      </c>
      <c r="F114">
        <v>81.5</v>
      </c>
      <c r="G114">
        <v>83.5</v>
      </c>
      <c r="H114">
        <v>86.5</v>
      </c>
      <c r="I114">
        <v>85</v>
      </c>
      <c r="J114">
        <v>83.5</v>
      </c>
      <c r="K114">
        <v>90</v>
      </c>
      <c r="L114">
        <v>85</v>
      </c>
      <c r="M114">
        <v>82.5</v>
      </c>
      <c r="N114">
        <v>88</v>
      </c>
      <c r="O114">
        <v>82</v>
      </c>
      <c r="P114">
        <v>81</v>
      </c>
      <c r="Q114">
        <v>85</v>
      </c>
      <c r="R114">
        <v>85</v>
      </c>
      <c r="S114">
        <v>85</v>
      </c>
      <c r="T114" s="232">
        <f t="shared" si="1"/>
        <v>84.6</v>
      </c>
    </row>
    <row r="115" spans="1:20" ht="15.95" customHeight="1" thickTop="1" thickBot="1">
      <c r="A115" s="61">
        <v>108</v>
      </c>
      <c r="B115" s="62">
        <v>108</v>
      </c>
      <c r="C115" s="62">
        <f>PresensiMIPA!B114</f>
        <v>12174</v>
      </c>
      <c r="D115" s="63" t="str">
        <f>PresensiMIPA!G114</f>
        <v>ANGGA WAHYUDI</v>
      </c>
      <c r="E115">
        <v>82.5</v>
      </c>
      <c r="F115">
        <v>77.5</v>
      </c>
      <c r="G115">
        <v>79.5</v>
      </c>
      <c r="H115">
        <v>80</v>
      </c>
      <c r="I115">
        <v>83</v>
      </c>
      <c r="J115">
        <v>81</v>
      </c>
      <c r="K115">
        <v>88.5</v>
      </c>
      <c r="L115">
        <v>84</v>
      </c>
      <c r="M115">
        <v>81</v>
      </c>
      <c r="N115">
        <v>80.5</v>
      </c>
      <c r="O115">
        <v>80.5</v>
      </c>
      <c r="P115">
        <v>77.5</v>
      </c>
      <c r="Q115">
        <v>86</v>
      </c>
      <c r="R115">
        <v>85.5</v>
      </c>
      <c r="S115">
        <v>85</v>
      </c>
      <c r="T115" s="232">
        <f t="shared" si="1"/>
        <v>82.13333333333334</v>
      </c>
    </row>
    <row r="116" spans="1:20" ht="15.95" customHeight="1" thickTop="1" thickBot="1">
      <c r="A116" s="47">
        <v>109</v>
      </c>
      <c r="B116" s="62">
        <v>109</v>
      </c>
      <c r="C116" s="62">
        <f>PresensiMIPA!B115</f>
        <v>12180</v>
      </c>
      <c r="D116" s="63" t="str">
        <f>PresensiMIPA!G115</f>
        <v>APRILIA HALISA ALFIN</v>
      </c>
      <c r="E116">
        <v>86.5</v>
      </c>
      <c r="F116">
        <v>85.5</v>
      </c>
      <c r="G116">
        <v>80</v>
      </c>
      <c r="H116">
        <v>82.5</v>
      </c>
      <c r="I116">
        <v>82</v>
      </c>
      <c r="J116">
        <v>86.5</v>
      </c>
      <c r="K116">
        <v>89.5</v>
      </c>
      <c r="L116">
        <v>84</v>
      </c>
      <c r="M116">
        <v>85.5</v>
      </c>
      <c r="N116">
        <v>88</v>
      </c>
      <c r="O116">
        <v>81</v>
      </c>
      <c r="P116">
        <v>82.5</v>
      </c>
      <c r="Q116">
        <v>86</v>
      </c>
      <c r="R116">
        <v>81.5</v>
      </c>
      <c r="S116">
        <v>86.5</v>
      </c>
      <c r="T116" s="232">
        <f t="shared" si="1"/>
        <v>84.5</v>
      </c>
    </row>
    <row r="117" spans="1:20" ht="15.95" customHeight="1" thickTop="1" thickBot="1">
      <c r="A117" s="61">
        <v>110</v>
      </c>
      <c r="B117" s="62">
        <v>110</v>
      </c>
      <c r="C117" s="62">
        <f>PresensiMIPA!B116</f>
        <v>12201</v>
      </c>
      <c r="D117" s="63" t="str">
        <f>PresensiMIPA!G116</f>
        <v>DESWITA ANGGERAINI</v>
      </c>
      <c r="E117">
        <v>83.5</v>
      </c>
      <c r="F117">
        <v>82.5</v>
      </c>
      <c r="G117">
        <v>84.5</v>
      </c>
      <c r="H117">
        <v>80</v>
      </c>
      <c r="I117">
        <v>82</v>
      </c>
      <c r="J117">
        <v>82</v>
      </c>
      <c r="K117">
        <v>87.5</v>
      </c>
      <c r="L117">
        <v>85</v>
      </c>
      <c r="M117">
        <v>81.5</v>
      </c>
      <c r="N117">
        <v>86</v>
      </c>
      <c r="O117">
        <v>80.5</v>
      </c>
      <c r="P117">
        <v>85</v>
      </c>
      <c r="Q117">
        <v>81</v>
      </c>
      <c r="R117">
        <v>81</v>
      </c>
      <c r="S117">
        <v>83.5</v>
      </c>
      <c r="T117" s="232">
        <f t="shared" si="1"/>
        <v>83.033333333333331</v>
      </c>
    </row>
    <row r="118" spans="1:20" ht="15.95" customHeight="1" thickTop="1" thickBot="1">
      <c r="A118" s="47">
        <v>111</v>
      </c>
      <c r="B118" s="62">
        <v>111</v>
      </c>
      <c r="C118" s="62">
        <f>PresensiMIPA!B117</f>
        <v>12205</v>
      </c>
      <c r="D118" s="63" t="str">
        <f>PresensiMIPA!G117</f>
        <v>DHARMA LAKSANA</v>
      </c>
      <c r="E118">
        <v>78</v>
      </c>
      <c r="F118">
        <v>79</v>
      </c>
      <c r="G118">
        <v>76.5</v>
      </c>
      <c r="H118">
        <v>82.5</v>
      </c>
      <c r="I118">
        <v>83</v>
      </c>
      <c r="J118">
        <v>80</v>
      </c>
      <c r="K118">
        <v>87</v>
      </c>
      <c r="L118">
        <v>84</v>
      </c>
      <c r="M118">
        <v>85</v>
      </c>
      <c r="N118">
        <v>75</v>
      </c>
      <c r="O118">
        <v>86</v>
      </c>
      <c r="P118">
        <v>71</v>
      </c>
      <c r="Q118">
        <v>81</v>
      </c>
      <c r="R118">
        <v>80</v>
      </c>
      <c r="S118">
        <v>80</v>
      </c>
      <c r="T118" s="232">
        <f t="shared" si="1"/>
        <v>80.533333333333331</v>
      </c>
    </row>
    <row r="119" spans="1:20" ht="15.95" customHeight="1" thickTop="1" thickBot="1">
      <c r="A119" s="61">
        <v>112</v>
      </c>
      <c r="B119" s="62">
        <v>112</v>
      </c>
      <c r="C119" s="62">
        <f>PresensiMIPA!B118</f>
        <v>12214</v>
      </c>
      <c r="D119" s="63" t="str">
        <f>PresensiMIPA!G118</f>
        <v>DINA MUKARROMAH</v>
      </c>
      <c r="E119">
        <v>88</v>
      </c>
      <c r="F119">
        <v>85.5</v>
      </c>
      <c r="G119">
        <v>85</v>
      </c>
      <c r="H119">
        <v>90</v>
      </c>
      <c r="I119">
        <v>86.5</v>
      </c>
      <c r="J119">
        <v>86.5</v>
      </c>
      <c r="K119">
        <v>91</v>
      </c>
      <c r="L119">
        <v>85</v>
      </c>
      <c r="M119">
        <v>82</v>
      </c>
      <c r="N119">
        <v>88</v>
      </c>
      <c r="O119">
        <v>86</v>
      </c>
      <c r="P119">
        <v>80</v>
      </c>
      <c r="Q119">
        <v>91</v>
      </c>
      <c r="R119">
        <v>81</v>
      </c>
      <c r="S119">
        <v>81.5</v>
      </c>
      <c r="T119" s="232">
        <f t="shared" si="1"/>
        <v>85.8</v>
      </c>
    </row>
    <row r="120" spans="1:20" ht="15.95" customHeight="1" thickTop="1" thickBot="1">
      <c r="A120" s="47">
        <v>113</v>
      </c>
      <c r="B120" s="62">
        <v>113</v>
      </c>
      <c r="C120" s="62">
        <f>PresensiMIPA!B119</f>
        <v>12253</v>
      </c>
      <c r="D120" s="63" t="str">
        <f>PresensiMIPA!G119</f>
        <v>FLORINDA INNA LICHRON NURZANNAH</v>
      </c>
      <c r="E120">
        <v>86</v>
      </c>
      <c r="F120">
        <v>83.5</v>
      </c>
      <c r="G120">
        <v>85</v>
      </c>
      <c r="H120">
        <v>90</v>
      </c>
      <c r="I120">
        <v>86.5</v>
      </c>
      <c r="J120">
        <v>85</v>
      </c>
      <c r="K120">
        <v>90.5</v>
      </c>
      <c r="L120">
        <v>84</v>
      </c>
      <c r="M120">
        <v>81.5</v>
      </c>
      <c r="N120">
        <v>88.5</v>
      </c>
      <c r="O120">
        <v>86.5</v>
      </c>
      <c r="P120">
        <v>85.5</v>
      </c>
      <c r="Q120">
        <v>81</v>
      </c>
      <c r="R120">
        <v>80</v>
      </c>
      <c r="S120">
        <v>85</v>
      </c>
      <c r="T120" s="232">
        <f t="shared" si="1"/>
        <v>85.233333333333334</v>
      </c>
    </row>
    <row r="121" spans="1:20" ht="15.95" customHeight="1" thickTop="1" thickBot="1">
      <c r="A121" s="61">
        <v>114</v>
      </c>
      <c r="B121" s="62">
        <v>114</v>
      </c>
      <c r="C121" s="62">
        <f>PresensiMIPA!B120</f>
        <v>12267</v>
      </c>
      <c r="D121" s="63" t="str">
        <f>PresensiMIPA!G120</f>
        <v>HELMI BAHARI SAPUTRA</v>
      </c>
      <c r="E121">
        <v>80.5</v>
      </c>
      <c r="F121">
        <v>76</v>
      </c>
      <c r="G121">
        <v>75.5</v>
      </c>
      <c r="H121">
        <v>80</v>
      </c>
      <c r="I121">
        <v>82.5</v>
      </c>
      <c r="J121">
        <v>79</v>
      </c>
      <c r="K121">
        <v>85.5</v>
      </c>
      <c r="L121">
        <v>84</v>
      </c>
      <c r="M121">
        <v>81</v>
      </c>
      <c r="N121">
        <v>80</v>
      </c>
      <c r="O121">
        <v>83</v>
      </c>
      <c r="P121">
        <v>73</v>
      </c>
      <c r="Q121">
        <v>77</v>
      </c>
      <c r="R121">
        <v>79.5</v>
      </c>
      <c r="S121">
        <v>79</v>
      </c>
      <c r="T121" s="232">
        <f t="shared" si="1"/>
        <v>79.7</v>
      </c>
    </row>
    <row r="122" spans="1:20" ht="15.95" customHeight="1" thickTop="1" thickBot="1">
      <c r="A122" s="47">
        <v>115</v>
      </c>
      <c r="B122" s="62">
        <v>115</v>
      </c>
      <c r="C122" s="62">
        <f>PresensiMIPA!B121</f>
        <v>12276</v>
      </c>
      <c r="D122" s="63" t="str">
        <f>PresensiMIPA!G121</f>
        <v>IKA BELLA ARDITA</v>
      </c>
      <c r="E122">
        <v>79.5</v>
      </c>
      <c r="F122">
        <v>80</v>
      </c>
      <c r="G122">
        <v>79</v>
      </c>
      <c r="H122">
        <v>82.5</v>
      </c>
      <c r="I122">
        <v>81.5</v>
      </c>
      <c r="J122">
        <v>83.5</v>
      </c>
      <c r="K122">
        <v>84.5</v>
      </c>
      <c r="L122">
        <v>84</v>
      </c>
      <c r="M122">
        <v>80.5</v>
      </c>
      <c r="N122">
        <v>81.5</v>
      </c>
      <c r="O122">
        <v>79.5</v>
      </c>
      <c r="P122">
        <v>80</v>
      </c>
      <c r="Q122">
        <v>81</v>
      </c>
      <c r="R122">
        <v>80</v>
      </c>
      <c r="S122">
        <v>81.5</v>
      </c>
      <c r="T122" s="232">
        <f t="shared" si="1"/>
        <v>81.233333333333334</v>
      </c>
    </row>
    <row r="123" spans="1:20" ht="15.95" customHeight="1" thickTop="1" thickBot="1">
      <c r="A123" s="61">
        <v>116</v>
      </c>
      <c r="B123" s="62">
        <v>116</v>
      </c>
      <c r="C123" s="62">
        <f>PresensiMIPA!B122</f>
        <v>12290</v>
      </c>
      <c r="D123" s="63" t="str">
        <f>PresensiMIPA!G122</f>
        <v>Isnaini Siyatazya</v>
      </c>
      <c r="E123">
        <v>82.5</v>
      </c>
      <c r="F123">
        <v>81</v>
      </c>
      <c r="G123">
        <v>85.5</v>
      </c>
      <c r="H123">
        <v>82.5</v>
      </c>
      <c r="I123">
        <v>85.5</v>
      </c>
      <c r="J123">
        <v>83.5</v>
      </c>
      <c r="K123">
        <v>88.5</v>
      </c>
      <c r="L123">
        <v>84</v>
      </c>
      <c r="M123">
        <v>82.5</v>
      </c>
      <c r="N123">
        <v>84.5</v>
      </c>
      <c r="O123">
        <v>82</v>
      </c>
      <c r="P123">
        <v>78</v>
      </c>
      <c r="Q123">
        <v>81</v>
      </c>
      <c r="R123">
        <v>80.5</v>
      </c>
      <c r="S123">
        <v>82</v>
      </c>
      <c r="T123" s="232">
        <f t="shared" si="1"/>
        <v>82.9</v>
      </c>
    </row>
    <row r="124" spans="1:20" ht="15.95" customHeight="1" thickTop="1" thickBot="1">
      <c r="A124" s="47">
        <v>117</v>
      </c>
      <c r="B124" s="62">
        <v>117</v>
      </c>
      <c r="C124" s="62">
        <f>PresensiMIPA!B123</f>
        <v>12299</v>
      </c>
      <c r="D124" s="63" t="str">
        <f>PresensiMIPA!G123</f>
        <v>Junius Zufar Sabela</v>
      </c>
      <c r="E124">
        <v>81.5</v>
      </c>
      <c r="F124">
        <v>77</v>
      </c>
      <c r="G124">
        <v>79.5</v>
      </c>
      <c r="H124">
        <v>82.5</v>
      </c>
      <c r="I124">
        <v>83.5</v>
      </c>
      <c r="J124">
        <v>84.5</v>
      </c>
      <c r="K124">
        <v>90.5</v>
      </c>
      <c r="L124">
        <v>84</v>
      </c>
      <c r="M124">
        <v>86</v>
      </c>
      <c r="N124">
        <v>80</v>
      </c>
      <c r="O124">
        <v>81</v>
      </c>
      <c r="P124">
        <v>79</v>
      </c>
      <c r="Q124">
        <v>86</v>
      </c>
      <c r="R124">
        <v>81.5</v>
      </c>
      <c r="S124">
        <v>84</v>
      </c>
      <c r="T124" s="232">
        <f t="shared" si="1"/>
        <v>82.7</v>
      </c>
    </row>
    <row r="125" spans="1:20" ht="15.95" customHeight="1" thickTop="1" thickBot="1">
      <c r="A125" s="61">
        <v>118</v>
      </c>
      <c r="B125" s="62">
        <v>118</v>
      </c>
      <c r="C125" s="62">
        <f>PresensiMIPA!B124</f>
        <v>12303</v>
      </c>
      <c r="D125" s="63" t="str">
        <f>PresensiMIPA!G124</f>
        <v>KAORI AZZAHRA</v>
      </c>
      <c r="E125">
        <v>81.5</v>
      </c>
      <c r="F125">
        <v>87</v>
      </c>
      <c r="G125">
        <v>83</v>
      </c>
      <c r="H125">
        <v>90</v>
      </c>
      <c r="I125">
        <v>83</v>
      </c>
      <c r="J125">
        <v>90</v>
      </c>
      <c r="K125">
        <v>93</v>
      </c>
      <c r="L125">
        <v>84</v>
      </c>
      <c r="M125">
        <v>86</v>
      </c>
      <c r="N125">
        <v>82.5</v>
      </c>
      <c r="O125">
        <v>85.5</v>
      </c>
      <c r="P125">
        <v>81</v>
      </c>
      <c r="Q125">
        <v>81</v>
      </c>
      <c r="R125">
        <v>83</v>
      </c>
      <c r="S125">
        <v>90</v>
      </c>
      <c r="T125" s="232">
        <f t="shared" si="1"/>
        <v>85.36666666666666</v>
      </c>
    </row>
    <row r="126" spans="1:20" ht="15.95" customHeight="1" thickTop="1" thickBot="1">
      <c r="A126" s="47">
        <v>119</v>
      </c>
      <c r="B126" s="62">
        <v>119</v>
      </c>
      <c r="C126" s="62">
        <f>PresensiMIPA!B125</f>
        <v>12314</v>
      </c>
      <c r="D126" s="63" t="str">
        <f>PresensiMIPA!G125</f>
        <v>Lintang Wulandari</v>
      </c>
      <c r="E126">
        <v>82.5</v>
      </c>
      <c r="F126">
        <v>79</v>
      </c>
      <c r="G126">
        <v>85</v>
      </c>
      <c r="H126">
        <v>82.5</v>
      </c>
      <c r="I126">
        <v>82</v>
      </c>
      <c r="J126">
        <v>83</v>
      </c>
      <c r="K126">
        <v>88.5</v>
      </c>
      <c r="L126">
        <v>84</v>
      </c>
      <c r="M126">
        <v>81.5</v>
      </c>
      <c r="N126">
        <v>81</v>
      </c>
      <c r="O126">
        <v>79.5</v>
      </c>
      <c r="P126">
        <v>80</v>
      </c>
      <c r="Q126">
        <v>81</v>
      </c>
      <c r="R126">
        <v>82.5</v>
      </c>
      <c r="S126">
        <v>81</v>
      </c>
      <c r="T126" s="232">
        <f t="shared" si="1"/>
        <v>82.2</v>
      </c>
    </row>
    <row r="127" spans="1:20" ht="15.95" customHeight="1" thickTop="1" thickBot="1">
      <c r="A127" s="61">
        <v>120</v>
      </c>
      <c r="B127" s="62">
        <v>120</v>
      </c>
      <c r="C127" s="62">
        <f>PresensiMIPA!B126</f>
        <v>12330</v>
      </c>
      <c r="D127" s="63" t="str">
        <f>PresensiMIPA!G126</f>
        <v>MASSYALIKUL AKHYAR</v>
      </c>
      <c r="E127">
        <v>85</v>
      </c>
      <c r="F127">
        <v>86</v>
      </c>
      <c r="G127">
        <v>85.5</v>
      </c>
      <c r="H127">
        <v>90</v>
      </c>
      <c r="I127">
        <v>86</v>
      </c>
      <c r="J127">
        <v>90</v>
      </c>
      <c r="K127">
        <v>86</v>
      </c>
      <c r="L127">
        <v>85</v>
      </c>
      <c r="M127">
        <v>82</v>
      </c>
      <c r="N127">
        <v>87.5</v>
      </c>
      <c r="O127">
        <v>85.5</v>
      </c>
      <c r="P127">
        <v>79</v>
      </c>
      <c r="Q127">
        <v>79</v>
      </c>
      <c r="R127">
        <v>85.5</v>
      </c>
      <c r="S127">
        <v>92.5</v>
      </c>
      <c r="T127" s="232">
        <f t="shared" si="1"/>
        <v>85.63333333333334</v>
      </c>
    </row>
    <row r="128" spans="1:20" ht="15.95" customHeight="1" thickTop="1" thickBot="1">
      <c r="A128" s="47">
        <v>121</v>
      </c>
      <c r="B128" s="62">
        <v>121</v>
      </c>
      <c r="C128" s="62">
        <f>PresensiMIPA!B127</f>
        <v>12339</v>
      </c>
      <c r="D128" s="63" t="str">
        <f>PresensiMIPA!G127</f>
        <v>MAULUDATUL ISLAMI</v>
      </c>
      <c r="E128">
        <v>88</v>
      </c>
      <c r="F128">
        <v>85.5</v>
      </c>
      <c r="G128">
        <v>86.5</v>
      </c>
      <c r="H128">
        <v>90</v>
      </c>
      <c r="I128">
        <v>82.5</v>
      </c>
      <c r="J128">
        <v>85.5</v>
      </c>
      <c r="K128">
        <v>89</v>
      </c>
      <c r="L128">
        <v>85</v>
      </c>
      <c r="M128">
        <v>85</v>
      </c>
      <c r="N128">
        <v>88.5</v>
      </c>
      <c r="O128">
        <v>85.5</v>
      </c>
      <c r="P128">
        <v>85</v>
      </c>
      <c r="Q128">
        <v>81</v>
      </c>
      <c r="R128">
        <v>85.5</v>
      </c>
      <c r="S128">
        <v>90</v>
      </c>
      <c r="T128" s="232">
        <f t="shared" si="1"/>
        <v>86.166666666666671</v>
      </c>
    </row>
    <row r="129" spans="1:20" ht="15.95" customHeight="1" thickTop="1" thickBot="1">
      <c r="A129" s="61">
        <v>122</v>
      </c>
      <c r="B129" s="62">
        <v>122</v>
      </c>
      <c r="C129" s="62">
        <f>PresensiMIPA!B128</f>
        <v>12355</v>
      </c>
      <c r="D129" s="63" t="str">
        <f>PresensiMIPA!G128</f>
        <v>MOH. MOHTAR</v>
      </c>
      <c r="E129">
        <v>81.5</v>
      </c>
      <c r="F129">
        <v>77</v>
      </c>
      <c r="G129">
        <v>72</v>
      </c>
      <c r="H129">
        <v>80</v>
      </c>
      <c r="I129">
        <v>82.5</v>
      </c>
      <c r="J129">
        <v>79.5</v>
      </c>
      <c r="K129">
        <v>87.5</v>
      </c>
      <c r="L129">
        <v>84</v>
      </c>
      <c r="M129">
        <v>80.5</v>
      </c>
      <c r="N129">
        <v>79.5</v>
      </c>
      <c r="O129">
        <v>78</v>
      </c>
      <c r="P129">
        <v>74</v>
      </c>
      <c r="Q129">
        <v>79</v>
      </c>
      <c r="R129">
        <v>80</v>
      </c>
      <c r="S129">
        <v>73</v>
      </c>
      <c r="T129" s="232">
        <f t="shared" si="1"/>
        <v>79.2</v>
      </c>
    </row>
    <row r="130" spans="1:20" ht="15.95" customHeight="1" thickTop="1" thickBot="1">
      <c r="A130" s="47">
        <v>123</v>
      </c>
      <c r="B130" s="62">
        <v>123</v>
      </c>
      <c r="C130" s="62">
        <f>PresensiMIPA!B129</f>
        <v>12370</v>
      </c>
      <c r="D130" s="63" t="str">
        <f>PresensiMIPA!G129</f>
        <v>MOHAMMAD RAKA AL FAHREZI</v>
      </c>
      <c r="E130">
        <v>82.5</v>
      </c>
      <c r="F130">
        <v>77</v>
      </c>
      <c r="G130">
        <v>77.5</v>
      </c>
      <c r="H130">
        <v>84</v>
      </c>
      <c r="I130">
        <v>83.5</v>
      </c>
      <c r="J130">
        <v>81.5</v>
      </c>
      <c r="K130">
        <v>85</v>
      </c>
      <c r="L130">
        <v>85</v>
      </c>
      <c r="M130">
        <v>81</v>
      </c>
      <c r="N130">
        <v>82.5</v>
      </c>
      <c r="O130">
        <v>82</v>
      </c>
      <c r="P130">
        <v>79.5</v>
      </c>
      <c r="Q130">
        <v>79</v>
      </c>
      <c r="R130">
        <v>85</v>
      </c>
      <c r="S130">
        <v>85.5</v>
      </c>
      <c r="T130" s="232">
        <f t="shared" si="1"/>
        <v>82.033333333333331</v>
      </c>
    </row>
    <row r="131" spans="1:20" ht="15.95" customHeight="1" thickTop="1" thickBot="1">
      <c r="A131" s="61">
        <v>124</v>
      </c>
      <c r="B131" s="62">
        <v>124</v>
      </c>
      <c r="C131" s="62">
        <f>PresensiMIPA!B130</f>
        <v>12380</v>
      </c>
      <c r="D131" s="63" t="str">
        <f>PresensiMIPA!G130</f>
        <v>Muhammad Rafli Bayu Baskara</v>
      </c>
      <c r="E131">
        <v>80.5</v>
      </c>
      <c r="F131">
        <v>75</v>
      </c>
      <c r="G131">
        <v>80</v>
      </c>
      <c r="H131">
        <v>80</v>
      </c>
      <c r="I131">
        <v>81.5</v>
      </c>
      <c r="J131">
        <v>79</v>
      </c>
      <c r="K131">
        <v>91</v>
      </c>
      <c r="L131">
        <v>84</v>
      </c>
      <c r="M131">
        <v>80</v>
      </c>
      <c r="N131">
        <v>74.5</v>
      </c>
      <c r="O131">
        <v>80</v>
      </c>
      <c r="P131">
        <v>77.5</v>
      </c>
      <c r="Q131">
        <v>79</v>
      </c>
      <c r="R131">
        <v>80.5</v>
      </c>
      <c r="S131">
        <v>73</v>
      </c>
      <c r="T131" s="232">
        <f t="shared" si="1"/>
        <v>79.7</v>
      </c>
    </row>
    <row r="132" spans="1:20" ht="15.95" customHeight="1" thickTop="1" thickBot="1">
      <c r="A132" s="47">
        <v>125</v>
      </c>
      <c r="B132" s="62">
        <v>125</v>
      </c>
      <c r="C132" s="62">
        <f>PresensiMIPA!B131</f>
        <v>12389</v>
      </c>
      <c r="D132" s="63" t="str">
        <f>PresensiMIPA!G131</f>
        <v>NADHEA PUTRI FATIHA</v>
      </c>
      <c r="E132">
        <v>86</v>
      </c>
      <c r="F132">
        <v>85.5</v>
      </c>
      <c r="G132">
        <v>82.5</v>
      </c>
      <c r="H132">
        <v>90</v>
      </c>
      <c r="I132">
        <v>83</v>
      </c>
      <c r="J132">
        <v>87.5</v>
      </c>
      <c r="K132">
        <v>89.5</v>
      </c>
      <c r="L132">
        <v>84</v>
      </c>
      <c r="M132">
        <v>81</v>
      </c>
      <c r="N132">
        <v>86.5</v>
      </c>
      <c r="O132">
        <v>83.5</v>
      </c>
      <c r="P132">
        <v>85</v>
      </c>
      <c r="Q132">
        <v>81</v>
      </c>
      <c r="R132">
        <v>83</v>
      </c>
      <c r="S132">
        <v>87</v>
      </c>
      <c r="T132" s="232">
        <f t="shared" si="1"/>
        <v>85</v>
      </c>
    </row>
    <row r="133" spans="1:20" ht="15.95" customHeight="1" thickTop="1" thickBot="1">
      <c r="A133" s="61">
        <v>126</v>
      </c>
      <c r="B133" s="62">
        <v>126</v>
      </c>
      <c r="C133" s="62">
        <f>PresensiMIPA!B132</f>
        <v>12400</v>
      </c>
      <c r="D133" s="63" t="str">
        <f>PresensiMIPA!G132</f>
        <v>Nisrina Salma Octaviana</v>
      </c>
      <c r="E133">
        <v>86.5</v>
      </c>
      <c r="F133">
        <v>85.5</v>
      </c>
      <c r="G133">
        <v>85.5</v>
      </c>
      <c r="H133">
        <v>87</v>
      </c>
      <c r="I133">
        <v>84</v>
      </c>
      <c r="J133">
        <v>83</v>
      </c>
      <c r="K133">
        <v>91</v>
      </c>
      <c r="L133">
        <v>84</v>
      </c>
      <c r="M133">
        <v>85.5</v>
      </c>
      <c r="N133">
        <v>89</v>
      </c>
      <c r="O133">
        <v>82.5</v>
      </c>
      <c r="P133">
        <v>81.5</v>
      </c>
      <c r="Q133">
        <v>81</v>
      </c>
      <c r="R133">
        <v>85</v>
      </c>
      <c r="S133">
        <v>82.5</v>
      </c>
      <c r="T133" s="232">
        <f t="shared" si="1"/>
        <v>84.9</v>
      </c>
    </row>
    <row r="134" spans="1:20" ht="15.95" customHeight="1" thickTop="1" thickBot="1">
      <c r="A134" s="47">
        <v>127</v>
      </c>
      <c r="B134" s="62">
        <v>127</v>
      </c>
      <c r="C134" s="62">
        <f>PresensiMIPA!B133</f>
        <v>12427</v>
      </c>
      <c r="D134" s="63" t="str">
        <f>PresensiMIPA!G133</f>
        <v>PUSPITA RESTU MAHALIA</v>
      </c>
      <c r="E134">
        <v>85.5</v>
      </c>
      <c r="F134">
        <v>87</v>
      </c>
      <c r="G134">
        <v>86.5</v>
      </c>
      <c r="H134">
        <v>90</v>
      </c>
      <c r="I134">
        <v>88.5</v>
      </c>
      <c r="J134">
        <v>90.5</v>
      </c>
      <c r="K134">
        <v>88</v>
      </c>
      <c r="L134">
        <v>84</v>
      </c>
      <c r="M134">
        <v>81.5</v>
      </c>
      <c r="N134">
        <v>92.5</v>
      </c>
      <c r="O134">
        <v>86.5</v>
      </c>
      <c r="P134">
        <v>85</v>
      </c>
      <c r="Q134">
        <v>95</v>
      </c>
      <c r="R134">
        <v>90</v>
      </c>
      <c r="S134">
        <v>92.5</v>
      </c>
      <c r="T134" s="232">
        <f t="shared" si="1"/>
        <v>88.2</v>
      </c>
    </row>
    <row r="135" spans="1:20" ht="15.95" customHeight="1" thickTop="1" thickBot="1">
      <c r="A135" s="61">
        <v>128</v>
      </c>
      <c r="B135" s="62">
        <v>128</v>
      </c>
      <c r="C135" s="62">
        <f>PresensiMIPA!B134</f>
        <v>12437</v>
      </c>
      <c r="D135" s="63" t="str">
        <f>PresensiMIPA!G134</f>
        <v>R. FIRMAN SAPUTRA</v>
      </c>
      <c r="E135">
        <v>83.5</v>
      </c>
      <c r="F135">
        <v>77.5</v>
      </c>
      <c r="G135">
        <v>78.5</v>
      </c>
      <c r="H135">
        <v>84.5</v>
      </c>
      <c r="I135">
        <v>85.5</v>
      </c>
      <c r="J135">
        <v>83</v>
      </c>
      <c r="K135">
        <v>88.5</v>
      </c>
      <c r="L135">
        <v>84</v>
      </c>
      <c r="M135">
        <v>85</v>
      </c>
      <c r="N135">
        <v>85.5</v>
      </c>
      <c r="O135">
        <v>81</v>
      </c>
      <c r="P135">
        <v>80.5</v>
      </c>
      <c r="Q135">
        <v>81</v>
      </c>
      <c r="R135">
        <v>86</v>
      </c>
      <c r="S135">
        <v>86.5</v>
      </c>
      <c r="T135" s="232">
        <f t="shared" si="1"/>
        <v>83.36666666666666</v>
      </c>
    </row>
    <row r="136" spans="1:20" ht="15.95" customHeight="1" thickTop="1" thickBot="1">
      <c r="A136" s="47">
        <v>129</v>
      </c>
      <c r="B136" s="62">
        <v>129</v>
      </c>
      <c r="C136" s="62">
        <f>PresensiMIPA!B135</f>
        <v>12450</v>
      </c>
      <c r="D136" s="63" t="str">
        <f>PresensiMIPA!G135</f>
        <v>RANIYATUL HOTIMAH</v>
      </c>
      <c r="E136">
        <v>82.5</v>
      </c>
      <c r="F136">
        <v>80</v>
      </c>
      <c r="G136">
        <v>79.5</v>
      </c>
      <c r="H136">
        <v>86.5</v>
      </c>
      <c r="I136">
        <v>83.5</v>
      </c>
      <c r="J136">
        <v>85</v>
      </c>
      <c r="K136">
        <v>90</v>
      </c>
      <c r="L136">
        <v>84</v>
      </c>
      <c r="M136">
        <v>85</v>
      </c>
      <c r="N136">
        <v>86.5</v>
      </c>
      <c r="O136">
        <v>82.5</v>
      </c>
      <c r="P136">
        <v>85</v>
      </c>
      <c r="Q136">
        <v>81</v>
      </c>
      <c r="R136">
        <v>83.5</v>
      </c>
      <c r="S136">
        <v>83.5</v>
      </c>
      <c r="T136" s="232">
        <f t="shared" si="1"/>
        <v>83.86666666666666</v>
      </c>
    </row>
    <row r="137" spans="1:20" ht="15.95" customHeight="1" thickTop="1" thickBot="1">
      <c r="A137" s="61">
        <v>130</v>
      </c>
      <c r="B137" s="62">
        <v>130</v>
      </c>
      <c r="C137" s="62">
        <f>PresensiMIPA!B136</f>
        <v>12476</v>
      </c>
      <c r="D137" s="63" t="str">
        <f>PresensiMIPA!G136</f>
        <v>RIZKI MAULIDIYA</v>
      </c>
      <c r="E137">
        <v>85.5</v>
      </c>
      <c r="F137">
        <v>84.5</v>
      </c>
      <c r="G137">
        <v>84</v>
      </c>
      <c r="H137">
        <v>90</v>
      </c>
      <c r="I137">
        <v>85.5</v>
      </c>
      <c r="J137">
        <v>86.5</v>
      </c>
      <c r="K137">
        <v>89</v>
      </c>
      <c r="L137">
        <v>85</v>
      </c>
      <c r="M137">
        <v>82</v>
      </c>
      <c r="N137">
        <v>87</v>
      </c>
      <c r="O137">
        <v>85.5</v>
      </c>
      <c r="P137">
        <v>79.5</v>
      </c>
      <c r="Q137">
        <v>89</v>
      </c>
      <c r="R137">
        <v>81.5</v>
      </c>
      <c r="S137">
        <v>87</v>
      </c>
      <c r="T137" s="232">
        <f t="shared" ref="T137:T200" si="2">AVERAGE(E137:S137)</f>
        <v>85.433333333333337</v>
      </c>
    </row>
    <row r="138" spans="1:20" ht="15.95" customHeight="1" thickTop="1" thickBot="1">
      <c r="A138" s="47">
        <v>131</v>
      </c>
      <c r="B138" s="62">
        <v>131</v>
      </c>
      <c r="C138" s="62">
        <f>PresensiMIPA!B137</f>
        <v>12492</v>
      </c>
      <c r="D138" s="63" t="str">
        <f>PresensiMIPA!G137</f>
        <v>SISTIFANIE PUTRI HANDAYANI</v>
      </c>
      <c r="E138">
        <v>82.5</v>
      </c>
      <c r="F138">
        <v>82.5</v>
      </c>
      <c r="G138">
        <v>85.5</v>
      </c>
      <c r="H138">
        <v>80</v>
      </c>
      <c r="I138">
        <v>85</v>
      </c>
      <c r="J138">
        <v>87.5</v>
      </c>
      <c r="K138">
        <v>90</v>
      </c>
      <c r="L138">
        <v>85</v>
      </c>
      <c r="M138">
        <v>81.5</v>
      </c>
      <c r="N138">
        <v>86.5</v>
      </c>
      <c r="O138">
        <v>80.5</v>
      </c>
      <c r="P138">
        <v>82.5</v>
      </c>
      <c r="Q138">
        <v>86</v>
      </c>
      <c r="R138">
        <v>83</v>
      </c>
      <c r="S138">
        <v>86.5</v>
      </c>
      <c r="T138" s="232">
        <f t="shared" si="2"/>
        <v>84.3</v>
      </c>
    </row>
    <row r="139" spans="1:20" ht="15.95" customHeight="1" thickTop="1" thickBot="1">
      <c r="A139" s="61">
        <v>132</v>
      </c>
      <c r="B139" s="62">
        <v>132</v>
      </c>
      <c r="C139" s="62">
        <f>PresensiMIPA!B138</f>
        <v>12502</v>
      </c>
      <c r="D139" s="63" t="str">
        <f>PresensiMIPA!G138</f>
        <v>Sonia Anindhiya Putri Kurniawan</v>
      </c>
      <c r="E139">
        <v>81</v>
      </c>
      <c r="F139">
        <v>80</v>
      </c>
      <c r="G139">
        <v>81.5</v>
      </c>
      <c r="H139">
        <v>85.5</v>
      </c>
      <c r="I139">
        <v>85</v>
      </c>
      <c r="J139">
        <v>81</v>
      </c>
      <c r="K139">
        <v>85</v>
      </c>
      <c r="L139">
        <v>85</v>
      </c>
      <c r="M139">
        <v>79.5</v>
      </c>
      <c r="N139">
        <v>86</v>
      </c>
      <c r="O139">
        <v>83</v>
      </c>
      <c r="P139">
        <v>72</v>
      </c>
      <c r="Q139">
        <v>81</v>
      </c>
      <c r="R139">
        <v>82</v>
      </c>
      <c r="S139">
        <v>78</v>
      </c>
      <c r="T139" s="232">
        <f t="shared" si="2"/>
        <v>81.7</v>
      </c>
    </row>
    <row r="140" spans="1:20" ht="15.95" customHeight="1" thickTop="1" thickBot="1">
      <c r="A140" s="47">
        <v>133</v>
      </c>
      <c r="B140" s="62">
        <v>133</v>
      </c>
      <c r="C140" s="62">
        <f>PresensiMIPA!B139</f>
        <v>12532</v>
      </c>
      <c r="D140" s="63" t="str">
        <f>PresensiMIPA!G139</f>
        <v>WANDA CITRA DEWI</v>
      </c>
      <c r="E140">
        <v>84.5</v>
      </c>
      <c r="F140">
        <v>79</v>
      </c>
      <c r="G140">
        <v>85</v>
      </c>
      <c r="H140">
        <v>83.5</v>
      </c>
      <c r="I140">
        <v>85</v>
      </c>
      <c r="J140">
        <v>86</v>
      </c>
      <c r="K140">
        <v>91.5</v>
      </c>
      <c r="L140">
        <v>85</v>
      </c>
      <c r="M140">
        <v>85</v>
      </c>
      <c r="N140">
        <v>85.5</v>
      </c>
      <c r="O140">
        <v>81</v>
      </c>
      <c r="P140">
        <v>85</v>
      </c>
      <c r="Q140">
        <v>81</v>
      </c>
      <c r="R140">
        <v>83</v>
      </c>
      <c r="S140">
        <v>83</v>
      </c>
      <c r="T140" s="232">
        <f t="shared" si="2"/>
        <v>84.2</v>
      </c>
    </row>
    <row r="141" spans="1:20" ht="15.95" customHeight="1" thickTop="1" thickBot="1">
      <c r="A141" s="61">
        <v>134</v>
      </c>
      <c r="B141" s="62">
        <v>134</v>
      </c>
      <c r="C141" s="62">
        <f>PresensiMIPA!B140</f>
        <v>12538</v>
      </c>
      <c r="D141" s="63" t="str">
        <f>PresensiMIPA!G140</f>
        <v>YANDI ERFAN DIANSYAH</v>
      </c>
      <c r="E141">
        <v>81.5</v>
      </c>
      <c r="F141">
        <v>77</v>
      </c>
      <c r="G141">
        <v>85.5</v>
      </c>
      <c r="H141">
        <v>80</v>
      </c>
      <c r="I141">
        <v>82</v>
      </c>
      <c r="J141">
        <v>81</v>
      </c>
      <c r="K141">
        <v>87</v>
      </c>
      <c r="L141">
        <v>85</v>
      </c>
      <c r="M141">
        <v>81</v>
      </c>
      <c r="N141">
        <v>80.5</v>
      </c>
      <c r="O141">
        <v>79.5</v>
      </c>
      <c r="P141">
        <v>79.5</v>
      </c>
      <c r="Q141">
        <v>79</v>
      </c>
      <c r="R141">
        <v>83.5</v>
      </c>
      <c r="S141">
        <v>76.5</v>
      </c>
      <c r="T141" s="232">
        <f t="shared" si="2"/>
        <v>81.233333333333334</v>
      </c>
    </row>
    <row r="142" spans="1:20" ht="15.95" customHeight="1" thickTop="1" thickBot="1">
      <c r="A142" s="47">
        <v>135</v>
      </c>
      <c r="B142" s="62">
        <v>135</v>
      </c>
      <c r="C142" s="62">
        <f>PresensiMIPA!B141</f>
        <v>12131</v>
      </c>
      <c r="D142" s="63" t="str">
        <f>PresensiMIPA!G141</f>
        <v>ACHMAD SYARIFUL MAULUD</v>
      </c>
      <c r="E142">
        <v>87.5</v>
      </c>
      <c r="F142">
        <v>86</v>
      </c>
      <c r="G142">
        <v>80</v>
      </c>
      <c r="H142">
        <v>85</v>
      </c>
      <c r="I142">
        <v>80</v>
      </c>
      <c r="J142">
        <v>81.5</v>
      </c>
      <c r="K142">
        <v>88.5</v>
      </c>
      <c r="L142">
        <v>86</v>
      </c>
      <c r="M142">
        <v>82</v>
      </c>
      <c r="N142">
        <v>76</v>
      </c>
      <c r="O142">
        <v>83.5</v>
      </c>
      <c r="P142">
        <v>79</v>
      </c>
      <c r="Q142">
        <v>86</v>
      </c>
      <c r="R142">
        <v>83</v>
      </c>
      <c r="S142">
        <v>84.5</v>
      </c>
      <c r="T142" s="232">
        <f t="shared" si="2"/>
        <v>83.233333333333334</v>
      </c>
    </row>
    <row r="143" spans="1:20" ht="15.95" customHeight="1" thickTop="1" thickBot="1">
      <c r="A143" s="61">
        <v>136</v>
      </c>
      <c r="B143" s="62">
        <v>136</v>
      </c>
      <c r="C143" s="62">
        <f>PresensiMIPA!B142</f>
        <v>12135</v>
      </c>
      <c r="D143" s="63" t="str">
        <f>PresensiMIPA!G142</f>
        <v>AFAF FEBRIANI</v>
      </c>
      <c r="E143">
        <v>82</v>
      </c>
      <c r="F143">
        <v>85.5</v>
      </c>
      <c r="G143">
        <v>80</v>
      </c>
      <c r="H143">
        <v>84</v>
      </c>
      <c r="I143">
        <v>80</v>
      </c>
      <c r="J143">
        <v>83</v>
      </c>
      <c r="K143">
        <v>86</v>
      </c>
      <c r="L143">
        <v>84.5</v>
      </c>
      <c r="M143">
        <v>82.5</v>
      </c>
      <c r="N143">
        <v>82</v>
      </c>
      <c r="O143">
        <v>84</v>
      </c>
      <c r="P143">
        <v>85</v>
      </c>
      <c r="Q143">
        <v>84</v>
      </c>
      <c r="R143">
        <v>85.5</v>
      </c>
      <c r="S143">
        <v>85.5</v>
      </c>
      <c r="T143" s="232">
        <f t="shared" si="2"/>
        <v>83.566666666666663</v>
      </c>
    </row>
    <row r="144" spans="1:20" ht="15.95" customHeight="1" thickTop="1" thickBot="1">
      <c r="A144" s="47">
        <v>137</v>
      </c>
      <c r="B144" s="62">
        <v>137</v>
      </c>
      <c r="C144" s="62">
        <f>PresensiMIPA!B143</f>
        <v>12143</v>
      </c>
      <c r="D144" s="63" t="str">
        <f>PresensiMIPA!G143</f>
        <v>Ainur Rohma Husni</v>
      </c>
      <c r="E144">
        <v>84.5</v>
      </c>
      <c r="F144">
        <v>79</v>
      </c>
      <c r="G144">
        <v>79.5</v>
      </c>
      <c r="H144">
        <v>80</v>
      </c>
      <c r="I144">
        <v>80</v>
      </c>
      <c r="J144">
        <v>85</v>
      </c>
      <c r="K144">
        <v>84</v>
      </c>
      <c r="L144">
        <v>85</v>
      </c>
      <c r="M144">
        <v>81.5</v>
      </c>
      <c r="N144">
        <v>81.5</v>
      </c>
      <c r="O144">
        <v>81.5</v>
      </c>
      <c r="P144">
        <v>85</v>
      </c>
      <c r="Q144">
        <v>82.5</v>
      </c>
      <c r="R144">
        <v>81</v>
      </c>
      <c r="S144">
        <v>78</v>
      </c>
      <c r="T144" s="232">
        <f t="shared" si="2"/>
        <v>81.86666666666666</v>
      </c>
    </row>
    <row r="145" spans="1:20" s="64" customFormat="1" ht="15.95" customHeight="1" thickTop="1" thickBot="1">
      <c r="A145" s="61">
        <v>138</v>
      </c>
      <c r="B145" s="62">
        <v>138</v>
      </c>
      <c r="C145" s="62">
        <f>PresensiMIPA!B144</f>
        <v>12150</v>
      </c>
      <c r="D145" s="63" t="str">
        <f>PresensiMIPA!G144</f>
        <v>ALDY FEBRIANSYAH</v>
      </c>
      <c r="E145">
        <v>86</v>
      </c>
      <c r="F145">
        <v>88.5</v>
      </c>
      <c r="G145">
        <v>80</v>
      </c>
      <c r="H145">
        <v>82</v>
      </c>
      <c r="I145">
        <v>81</v>
      </c>
      <c r="J145">
        <v>81.5</v>
      </c>
      <c r="K145">
        <v>91.5</v>
      </c>
      <c r="L145">
        <v>86</v>
      </c>
      <c r="M145">
        <v>81</v>
      </c>
      <c r="N145">
        <v>87</v>
      </c>
      <c r="O145">
        <v>86</v>
      </c>
      <c r="P145">
        <v>79</v>
      </c>
      <c r="Q145">
        <v>85.5</v>
      </c>
      <c r="R145">
        <v>82.5</v>
      </c>
      <c r="S145">
        <v>88</v>
      </c>
      <c r="T145" s="232">
        <f t="shared" si="2"/>
        <v>84.36666666666666</v>
      </c>
    </row>
    <row r="146" spans="1:20" ht="15.95" customHeight="1" thickTop="1" thickBot="1">
      <c r="A146" s="47">
        <v>139</v>
      </c>
      <c r="B146" s="62">
        <v>139</v>
      </c>
      <c r="C146" s="62">
        <f>PresensiMIPA!B145</f>
        <v>12155</v>
      </c>
      <c r="D146" s="63" t="str">
        <f>PresensiMIPA!G145</f>
        <v>ALFITANIA WARDANI</v>
      </c>
      <c r="E146">
        <v>82.5</v>
      </c>
      <c r="F146">
        <v>83</v>
      </c>
      <c r="G146">
        <v>79.5</v>
      </c>
      <c r="H146">
        <v>81.5</v>
      </c>
      <c r="I146">
        <v>81</v>
      </c>
      <c r="J146">
        <v>85</v>
      </c>
      <c r="K146">
        <v>87</v>
      </c>
      <c r="L146">
        <v>85</v>
      </c>
      <c r="M146">
        <v>85</v>
      </c>
      <c r="N146">
        <v>86.5</v>
      </c>
      <c r="O146">
        <v>84.5</v>
      </c>
      <c r="P146">
        <v>80</v>
      </c>
      <c r="Q146">
        <v>82.5</v>
      </c>
      <c r="R146">
        <v>81.5</v>
      </c>
      <c r="S146">
        <v>72.5</v>
      </c>
      <c r="T146" s="232">
        <f t="shared" si="2"/>
        <v>82.466666666666669</v>
      </c>
    </row>
    <row r="147" spans="1:20" ht="15.95" customHeight="1" thickTop="1" thickBot="1">
      <c r="A147" s="61">
        <v>140</v>
      </c>
      <c r="B147" s="62">
        <v>140</v>
      </c>
      <c r="C147" s="62">
        <f>PresensiMIPA!B146</f>
        <v>12166</v>
      </c>
      <c r="D147" s="63" t="str">
        <f>PresensiMIPA!G146</f>
        <v>ANANDA CHOIRUNISA</v>
      </c>
      <c r="E147">
        <v>84.5</v>
      </c>
      <c r="F147">
        <v>80</v>
      </c>
      <c r="G147">
        <v>82</v>
      </c>
      <c r="H147">
        <v>80</v>
      </c>
      <c r="I147">
        <v>86</v>
      </c>
      <c r="J147">
        <v>85</v>
      </c>
      <c r="K147">
        <v>84</v>
      </c>
      <c r="L147">
        <v>84</v>
      </c>
      <c r="M147">
        <v>85</v>
      </c>
      <c r="N147">
        <v>86.5</v>
      </c>
      <c r="O147">
        <v>81</v>
      </c>
      <c r="P147">
        <v>80.5</v>
      </c>
      <c r="Q147">
        <v>82</v>
      </c>
      <c r="R147">
        <v>85</v>
      </c>
      <c r="S147">
        <v>78.5</v>
      </c>
      <c r="T147" s="232">
        <f t="shared" si="2"/>
        <v>82.933333333333337</v>
      </c>
    </row>
    <row r="148" spans="1:20" ht="15.95" customHeight="1" thickTop="1" thickBot="1">
      <c r="A148" s="47">
        <v>141</v>
      </c>
      <c r="B148" s="62">
        <v>141</v>
      </c>
      <c r="C148" s="62">
        <f>PresensiMIPA!B147</f>
        <v>12181</v>
      </c>
      <c r="D148" s="63" t="str">
        <f>PresensiMIPA!G147</f>
        <v>Arif Junaidi</v>
      </c>
      <c r="E148">
        <v>83</v>
      </c>
      <c r="F148">
        <v>79</v>
      </c>
      <c r="G148">
        <v>78.5</v>
      </c>
      <c r="H148">
        <v>80</v>
      </c>
      <c r="I148">
        <v>70</v>
      </c>
      <c r="J148">
        <v>81.5</v>
      </c>
      <c r="K148">
        <v>86</v>
      </c>
      <c r="L148">
        <v>85</v>
      </c>
      <c r="M148">
        <v>80.5</v>
      </c>
      <c r="N148">
        <v>79</v>
      </c>
      <c r="O148">
        <v>81.5</v>
      </c>
      <c r="P148">
        <v>80</v>
      </c>
      <c r="Q148">
        <v>81.5</v>
      </c>
      <c r="R148">
        <v>82.5</v>
      </c>
      <c r="S148">
        <v>83.5</v>
      </c>
      <c r="T148" s="232">
        <f t="shared" si="2"/>
        <v>80.766666666666666</v>
      </c>
    </row>
    <row r="149" spans="1:20" ht="15.95" customHeight="1" thickTop="1" thickBot="1">
      <c r="A149" s="61">
        <v>142</v>
      </c>
      <c r="B149" s="62">
        <v>142</v>
      </c>
      <c r="C149" s="62">
        <f>PresensiMIPA!B148</f>
        <v>12195</v>
      </c>
      <c r="D149" s="63" t="str">
        <f>PresensiMIPA!G148</f>
        <v>CANDRA SURYA DIRGANTARA</v>
      </c>
      <c r="E149">
        <v>76.5</v>
      </c>
      <c r="F149">
        <v>80</v>
      </c>
      <c r="G149">
        <v>85</v>
      </c>
      <c r="H149">
        <v>90</v>
      </c>
      <c r="I149">
        <v>80</v>
      </c>
      <c r="J149">
        <v>81</v>
      </c>
      <c r="K149">
        <v>85</v>
      </c>
      <c r="L149">
        <v>84</v>
      </c>
      <c r="M149">
        <v>81.5</v>
      </c>
      <c r="N149">
        <v>72.5</v>
      </c>
      <c r="O149">
        <v>87</v>
      </c>
      <c r="P149">
        <v>80</v>
      </c>
      <c r="Q149">
        <v>84</v>
      </c>
      <c r="R149">
        <v>81.5</v>
      </c>
      <c r="S149">
        <v>86.5</v>
      </c>
      <c r="T149" s="232">
        <f t="shared" si="2"/>
        <v>82.3</v>
      </c>
    </row>
    <row r="150" spans="1:20" ht="15.95" customHeight="1" thickTop="1" thickBot="1">
      <c r="A150" s="47">
        <v>143</v>
      </c>
      <c r="B150" s="62">
        <v>143</v>
      </c>
      <c r="C150" s="62">
        <f>PresensiMIPA!B149</f>
        <v>12202</v>
      </c>
      <c r="D150" s="63" t="str">
        <f>PresensiMIPA!G149</f>
        <v>DESWITA TRI SUGIARTI</v>
      </c>
      <c r="E150">
        <v>85.5</v>
      </c>
      <c r="F150">
        <v>86</v>
      </c>
      <c r="G150">
        <v>85</v>
      </c>
      <c r="H150">
        <v>86</v>
      </c>
      <c r="I150">
        <v>85</v>
      </c>
      <c r="J150">
        <v>85</v>
      </c>
      <c r="K150">
        <v>86.5</v>
      </c>
      <c r="L150">
        <v>85</v>
      </c>
      <c r="M150">
        <v>85.5</v>
      </c>
      <c r="N150">
        <v>82</v>
      </c>
      <c r="O150">
        <v>85.5</v>
      </c>
      <c r="P150">
        <v>85</v>
      </c>
      <c r="Q150">
        <v>84</v>
      </c>
      <c r="R150">
        <v>83.5</v>
      </c>
      <c r="S150">
        <v>86.5</v>
      </c>
      <c r="T150" s="232">
        <f t="shared" si="2"/>
        <v>85.066666666666663</v>
      </c>
    </row>
    <row r="151" spans="1:20" ht="15.95" customHeight="1" thickTop="1" thickBot="1">
      <c r="A151" s="61">
        <v>144</v>
      </c>
      <c r="B151" s="62">
        <v>144</v>
      </c>
      <c r="C151" s="62">
        <f>PresensiMIPA!B150</f>
        <v>12215</v>
      </c>
      <c r="D151" s="63" t="str">
        <f>PresensiMIPA!G150</f>
        <v>Dina Safira</v>
      </c>
      <c r="E151">
        <v>84.5</v>
      </c>
      <c r="F151">
        <v>85.5</v>
      </c>
      <c r="G151">
        <v>84.5</v>
      </c>
      <c r="H151">
        <v>83</v>
      </c>
      <c r="I151">
        <v>85</v>
      </c>
      <c r="J151">
        <v>85</v>
      </c>
      <c r="K151">
        <v>87</v>
      </c>
      <c r="L151">
        <v>84</v>
      </c>
      <c r="M151">
        <v>85.5</v>
      </c>
      <c r="N151">
        <v>80.5</v>
      </c>
      <c r="O151">
        <v>83</v>
      </c>
      <c r="P151">
        <v>79.5</v>
      </c>
      <c r="Q151">
        <v>81.5</v>
      </c>
      <c r="R151">
        <v>83.5</v>
      </c>
      <c r="S151">
        <v>79.5</v>
      </c>
      <c r="T151" s="232">
        <f t="shared" si="2"/>
        <v>83.433333333333337</v>
      </c>
    </row>
    <row r="152" spans="1:20" ht="15.95" customHeight="1" thickTop="1" thickBot="1">
      <c r="A152" s="47">
        <v>145</v>
      </c>
      <c r="B152" s="62">
        <v>145</v>
      </c>
      <c r="C152" s="62">
        <f>PresensiMIPA!B151</f>
        <v>12220</v>
      </c>
      <c r="D152" s="63" t="str">
        <f>PresensiMIPA!G151</f>
        <v>ELFIN AL HAIKHAL FEBRIANTO</v>
      </c>
      <c r="E152">
        <v>83</v>
      </c>
      <c r="F152">
        <v>88</v>
      </c>
      <c r="G152">
        <v>80.5</v>
      </c>
      <c r="H152">
        <v>80</v>
      </c>
      <c r="I152">
        <v>80</v>
      </c>
      <c r="J152">
        <v>83</v>
      </c>
      <c r="K152">
        <v>88.5</v>
      </c>
      <c r="L152">
        <v>85</v>
      </c>
      <c r="M152">
        <v>81</v>
      </c>
      <c r="N152">
        <v>84</v>
      </c>
      <c r="O152">
        <v>81.5</v>
      </c>
      <c r="P152">
        <v>81</v>
      </c>
      <c r="Q152">
        <v>82</v>
      </c>
      <c r="R152">
        <v>84.5</v>
      </c>
      <c r="S152">
        <v>78.5</v>
      </c>
      <c r="T152" s="232">
        <f t="shared" si="2"/>
        <v>82.7</v>
      </c>
    </row>
    <row r="153" spans="1:20" ht="15.95" customHeight="1" thickTop="1" thickBot="1">
      <c r="A153" s="61">
        <v>146</v>
      </c>
      <c r="B153" s="62">
        <v>146</v>
      </c>
      <c r="C153" s="62">
        <f>PresensiMIPA!B152</f>
        <v>12234</v>
      </c>
      <c r="D153" s="63" t="str">
        <f>PresensiMIPA!G152</f>
        <v>FARADILLA HASAN</v>
      </c>
      <c r="E153">
        <v>88</v>
      </c>
      <c r="F153">
        <v>91</v>
      </c>
      <c r="G153">
        <v>86.5</v>
      </c>
      <c r="H153">
        <v>90</v>
      </c>
      <c r="I153">
        <v>86</v>
      </c>
      <c r="J153">
        <v>88.5</v>
      </c>
      <c r="K153">
        <v>90</v>
      </c>
      <c r="L153">
        <v>85</v>
      </c>
      <c r="M153">
        <v>82.5</v>
      </c>
      <c r="N153">
        <v>89</v>
      </c>
      <c r="O153">
        <v>86.5</v>
      </c>
      <c r="P153">
        <v>85</v>
      </c>
      <c r="Q153">
        <v>86.5</v>
      </c>
      <c r="R153">
        <v>85.5</v>
      </c>
      <c r="S153">
        <v>90.5</v>
      </c>
      <c r="T153" s="232">
        <f t="shared" si="2"/>
        <v>87.36666666666666</v>
      </c>
    </row>
    <row r="154" spans="1:20" ht="15.95" customHeight="1" thickTop="1" thickBot="1">
      <c r="A154" s="47">
        <v>147</v>
      </c>
      <c r="B154" s="62">
        <v>147</v>
      </c>
      <c r="C154" s="62">
        <f>PresensiMIPA!B153</f>
        <v>12270</v>
      </c>
      <c r="D154" s="63" t="str">
        <f>PresensiMIPA!G153</f>
        <v>Hifdho Aby Kholik</v>
      </c>
      <c r="E154">
        <v>83</v>
      </c>
      <c r="F154">
        <v>79</v>
      </c>
      <c r="G154">
        <v>78.5</v>
      </c>
      <c r="H154">
        <v>82</v>
      </c>
      <c r="I154">
        <v>80</v>
      </c>
      <c r="J154">
        <v>84</v>
      </c>
      <c r="K154">
        <v>82</v>
      </c>
      <c r="L154">
        <v>85</v>
      </c>
      <c r="M154">
        <v>80.5</v>
      </c>
      <c r="N154">
        <v>80.5</v>
      </c>
      <c r="O154">
        <v>85.5</v>
      </c>
      <c r="P154">
        <v>77</v>
      </c>
      <c r="Q154">
        <v>82.5</v>
      </c>
      <c r="R154">
        <v>82</v>
      </c>
      <c r="S154">
        <v>84.5</v>
      </c>
      <c r="T154" s="232">
        <f t="shared" si="2"/>
        <v>81.733333333333334</v>
      </c>
    </row>
    <row r="155" spans="1:20" ht="15.95" customHeight="1" thickTop="1" thickBot="1">
      <c r="A155" s="61">
        <v>148</v>
      </c>
      <c r="B155" s="62">
        <v>148</v>
      </c>
      <c r="C155" s="62">
        <f>PresensiMIPA!B154</f>
        <v>12280</v>
      </c>
      <c r="D155" s="63" t="str">
        <f>PresensiMIPA!G154</f>
        <v>INAYAH KARSA TRIYANTO</v>
      </c>
      <c r="E155">
        <v>80</v>
      </c>
      <c r="F155">
        <v>82.5</v>
      </c>
      <c r="G155">
        <v>85</v>
      </c>
      <c r="H155">
        <v>82</v>
      </c>
      <c r="I155">
        <v>85</v>
      </c>
      <c r="J155">
        <v>85</v>
      </c>
      <c r="K155">
        <v>85.5</v>
      </c>
      <c r="L155">
        <v>84</v>
      </c>
      <c r="M155">
        <v>83</v>
      </c>
      <c r="N155">
        <v>80</v>
      </c>
      <c r="O155">
        <v>82.5</v>
      </c>
      <c r="P155">
        <v>85</v>
      </c>
      <c r="Q155">
        <v>83.5</v>
      </c>
      <c r="R155">
        <v>83</v>
      </c>
      <c r="S155">
        <v>87</v>
      </c>
      <c r="T155" s="232">
        <f t="shared" si="2"/>
        <v>83.533333333333331</v>
      </c>
    </row>
    <row r="156" spans="1:20" ht="15.95" customHeight="1" thickTop="1" thickBot="1">
      <c r="A156" s="47">
        <v>149</v>
      </c>
      <c r="B156" s="62">
        <v>149</v>
      </c>
      <c r="C156" s="62">
        <f>PresensiMIPA!B155</f>
        <v>12293</v>
      </c>
      <c r="D156" s="63" t="str">
        <f>PresensiMIPA!G155</f>
        <v>JIHAN HASNA</v>
      </c>
      <c r="E156">
        <v>81.5</v>
      </c>
      <c r="F156">
        <v>80</v>
      </c>
      <c r="G156">
        <v>84.5</v>
      </c>
      <c r="H156">
        <v>81</v>
      </c>
      <c r="I156">
        <v>85</v>
      </c>
      <c r="J156">
        <v>85.5</v>
      </c>
      <c r="K156">
        <v>91</v>
      </c>
      <c r="L156">
        <v>84</v>
      </c>
      <c r="M156">
        <v>80.5</v>
      </c>
      <c r="N156">
        <v>81</v>
      </c>
      <c r="O156">
        <v>84.5</v>
      </c>
      <c r="P156">
        <v>84.5</v>
      </c>
      <c r="Q156">
        <v>84</v>
      </c>
      <c r="R156">
        <v>83</v>
      </c>
      <c r="S156">
        <v>81</v>
      </c>
      <c r="T156" s="232">
        <f t="shared" si="2"/>
        <v>83.4</v>
      </c>
    </row>
    <row r="157" spans="1:20" ht="15.95" customHeight="1" thickTop="1" thickBot="1">
      <c r="A157" s="61">
        <v>150</v>
      </c>
      <c r="B157" s="62">
        <v>150</v>
      </c>
      <c r="C157" s="62">
        <f>PresensiMIPA!B156</f>
        <v>12306</v>
      </c>
      <c r="D157" s="63" t="str">
        <f>PresensiMIPA!G156</f>
        <v>Kimia Usa Adeh</v>
      </c>
      <c r="E157">
        <v>87.5</v>
      </c>
      <c r="F157">
        <v>82</v>
      </c>
      <c r="G157">
        <v>85.5</v>
      </c>
      <c r="H157">
        <v>81</v>
      </c>
      <c r="I157">
        <v>85</v>
      </c>
      <c r="J157">
        <v>85</v>
      </c>
      <c r="K157">
        <v>88.5</v>
      </c>
      <c r="L157">
        <v>84</v>
      </c>
      <c r="M157">
        <v>82</v>
      </c>
      <c r="N157">
        <v>87</v>
      </c>
      <c r="O157">
        <v>85</v>
      </c>
      <c r="P157">
        <v>85</v>
      </c>
      <c r="Q157">
        <v>86.5</v>
      </c>
      <c r="R157">
        <v>85.5</v>
      </c>
      <c r="S157">
        <v>87</v>
      </c>
      <c r="T157" s="232">
        <f t="shared" si="2"/>
        <v>85.1</v>
      </c>
    </row>
    <row r="158" spans="1:20" ht="15.95" customHeight="1" thickTop="1" thickBot="1">
      <c r="A158" s="47">
        <v>151</v>
      </c>
      <c r="B158" s="62">
        <v>151</v>
      </c>
      <c r="C158" s="62">
        <f>PresensiMIPA!B157</f>
        <v>12316</v>
      </c>
      <c r="D158" s="63" t="str">
        <f>PresensiMIPA!G157</f>
        <v>LULUK FITRIANA</v>
      </c>
      <c r="E158">
        <v>88.5</v>
      </c>
      <c r="F158">
        <v>81</v>
      </c>
      <c r="G158">
        <v>86</v>
      </c>
      <c r="H158">
        <v>90</v>
      </c>
      <c r="I158">
        <v>85</v>
      </c>
      <c r="J158">
        <v>85</v>
      </c>
      <c r="K158">
        <v>86.5</v>
      </c>
      <c r="L158">
        <v>85</v>
      </c>
      <c r="M158">
        <v>85</v>
      </c>
      <c r="N158">
        <v>83.5</v>
      </c>
      <c r="O158">
        <v>85.5</v>
      </c>
      <c r="P158">
        <v>85</v>
      </c>
      <c r="Q158">
        <v>87</v>
      </c>
      <c r="R158">
        <v>83</v>
      </c>
      <c r="S158">
        <v>87.5</v>
      </c>
      <c r="T158" s="232">
        <f t="shared" si="2"/>
        <v>85.566666666666663</v>
      </c>
    </row>
    <row r="159" spans="1:20" ht="15.95" customHeight="1" thickTop="1" thickBot="1">
      <c r="A159" s="61">
        <v>152</v>
      </c>
      <c r="B159" s="62">
        <v>152</v>
      </c>
      <c r="C159" s="62">
        <f>PresensiMIPA!B158</f>
        <v>12322</v>
      </c>
      <c r="D159" s="63" t="str">
        <f>PresensiMIPA!G158</f>
        <v>M. RIFAT CORY COSESI</v>
      </c>
      <c r="E159">
        <v>73.5</v>
      </c>
      <c r="F159">
        <v>73</v>
      </c>
      <c r="G159">
        <v>69</v>
      </c>
      <c r="H159">
        <v>79</v>
      </c>
      <c r="I159">
        <v>68</v>
      </c>
      <c r="J159">
        <v>77</v>
      </c>
      <c r="K159">
        <v>75</v>
      </c>
      <c r="L159">
        <v>84</v>
      </c>
      <c r="M159">
        <v>78.5</v>
      </c>
      <c r="N159">
        <v>70</v>
      </c>
      <c r="O159">
        <v>76</v>
      </c>
      <c r="P159">
        <v>71</v>
      </c>
      <c r="Q159">
        <v>75.5</v>
      </c>
      <c r="R159">
        <v>79</v>
      </c>
      <c r="S159">
        <v>65.5</v>
      </c>
      <c r="T159" s="232">
        <f t="shared" si="2"/>
        <v>74.266666666666666</v>
      </c>
    </row>
    <row r="160" spans="1:20" ht="15.95" customHeight="1" thickTop="1" thickBot="1">
      <c r="A160" s="47">
        <v>153</v>
      </c>
      <c r="B160" s="62">
        <v>153</v>
      </c>
      <c r="C160" s="62">
        <f>PresensiMIPA!B159</f>
        <v>12341</v>
      </c>
      <c r="D160" s="63" t="str">
        <f>PresensiMIPA!G159</f>
        <v>MEILINA SWASTIKA SAMPURNO</v>
      </c>
      <c r="E160">
        <v>85.5</v>
      </c>
      <c r="F160">
        <v>83.5</v>
      </c>
      <c r="G160">
        <v>85.5</v>
      </c>
      <c r="H160">
        <v>82</v>
      </c>
      <c r="I160">
        <v>81</v>
      </c>
      <c r="J160">
        <v>86</v>
      </c>
      <c r="K160">
        <v>84.5</v>
      </c>
      <c r="L160">
        <v>84</v>
      </c>
      <c r="M160">
        <v>85.5</v>
      </c>
      <c r="N160">
        <v>82.5</v>
      </c>
      <c r="O160">
        <v>87.5</v>
      </c>
      <c r="P160">
        <v>85</v>
      </c>
      <c r="Q160">
        <v>84</v>
      </c>
      <c r="R160">
        <v>82.5</v>
      </c>
      <c r="S160">
        <v>88</v>
      </c>
      <c r="T160" s="232">
        <f t="shared" si="2"/>
        <v>84.466666666666669</v>
      </c>
    </row>
    <row r="161" spans="1:20" ht="15.95" customHeight="1" thickTop="1" thickBot="1">
      <c r="A161" s="61">
        <v>154</v>
      </c>
      <c r="B161" s="62">
        <v>154</v>
      </c>
      <c r="C161" s="62">
        <f>PresensiMIPA!B160</f>
        <v>12345</v>
      </c>
      <c r="D161" s="63" t="str">
        <f>PresensiMIPA!G160</f>
        <v>MIFTAHUL ARIFIN</v>
      </c>
      <c r="E161">
        <v>86.5</v>
      </c>
      <c r="F161">
        <v>85.5</v>
      </c>
      <c r="G161">
        <v>84</v>
      </c>
      <c r="H161">
        <v>82</v>
      </c>
      <c r="I161">
        <v>81</v>
      </c>
      <c r="J161">
        <v>87.5</v>
      </c>
      <c r="K161">
        <v>86</v>
      </c>
      <c r="L161">
        <v>84</v>
      </c>
      <c r="M161">
        <v>81</v>
      </c>
      <c r="N161">
        <v>89</v>
      </c>
      <c r="O161">
        <v>85.5</v>
      </c>
      <c r="P161">
        <v>79</v>
      </c>
      <c r="Q161">
        <v>82.5</v>
      </c>
      <c r="R161">
        <v>82.5</v>
      </c>
      <c r="S161">
        <v>88</v>
      </c>
      <c r="T161" s="232">
        <f t="shared" si="2"/>
        <v>84.266666666666666</v>
      </c>
    </row>
    <row r="162" spans="1:20" ht="15.95" customHeight="1" thickTop="1" thickBot="1">
      <c r="A162" s="47">
        <v>155</v>
      </c>
      <c r="B162" s="62">
        <v>155</v>
      </c>
      <c r="C162" s="62">
        <f>PresensiMIPA!B161</f>
        <v>12356</v>
      </c>
      <c r="D162" s="63" t="str">
        <f>PresensiMIPA!G161</f>
        <v>MOH. MOKAFFI</v>
      </c>
      <c r="E162">
        <v>84</v>
      </c>
      <c r="F162">
        <v>80</v>
      </c>
      <c r="G162">
        <v>80</v>
      </c>
      <c r="H162">
        <v>80</v>
      </c>
      <c r="I162">
        <v>81</v>
      </c>
      <c r="J162">
        <v>80</v>
      </c>
      <c r="K162">
        <v>84.5</v>
      </c>
      <c r="L162">
        <v>85</v>
      </c>
      <c r="M162">
        <v>81.5</v>
      </c>
      <c r="N162">
        <v>80.5</v>
      </c>
      <c r="O162">
        <v>81.5</v>
      </c>
      <c r="P162">
        <v>77.5</v>
      </c>
      <c r="Q162">
        <v>81</v>
      </c>
      <c r="R162">
        <v>82</v>
      </c>
      <c r="S162">
        <v>78</v>
      </c>
      <c r="T162" s="232">
        <f t="shared" si="2"/>
        <v>81.099999999999994</v>
      </c>
    </row>
    <row r="163" spans="1:20" ht="15.95" customHeight="1" thickTop="1" thickBot="1">
      <c r="A163" s="61">
        <v>156</v>
      </c>
      <c r="B163" s="62">
        <v>156</v>
      </c>
      <c r="C163" s="62">
        <f>PresensiMIPA!B162</f>
        <v>12373</v>
      </c>
      <c r="D163" s="63" t="str">
        <f>PresensiMIPA!G162</f>
        <v>Muhammad Farel Al Fawazi</v>
      </c>
      <c r="E163">
        <v>79.5</v>
      </c>
      <c r="F163">
        <v>75.5</v>
      </c>
      <c r="G163">
        <v>80</v>
      </c>
      <c r="H163">
        <v>80</v>
      </c>
      <c r="I163">
        <v>81</v>
      </c>
      <c r="J163">
        <v>80</v>
      </c>
      <c r="K163">
        <v>89</v>
      </c>
      <c r="L163">
        <v>85</v>
      </c>
      <c r="M163">
        <v>85</v>
      </c>
      <c r="N163">
        <v>76.5</v>
      </c>
      <c r="O163">
        <v>85</v>
      </c>
      <c r="P163">
        <v>75</v>
      </c>
      <c r="Q163">
        <v>82</v>
      </c>
      <c r="R163">
        <v>81</v>
      </c>
      <c r="S163">
        <v>79.5</v>
      </c>
      <c r="T163" s="232">
        <f t="shared" si="2"/>
        <v>80.933333333333337</v>
      </c>
    </row>
    <row r="164" spans="1:20" ht="15.95" customHeight="1" thickTop="1" thickBot="1">
      <c r="A164" s="47">
        <v>157</v>
      </c>
      <c r="B164" s="62">
        <v>157</v>
      </c>
      <c r="C164" s="62">
        <f>PresensiMIPA!B163</f>
        <v>12382</v>
      </c>
      <c r="D164" s="63" t="str">
        <f>PresensiMIPA!G163</f>
        <v>Muhammad Reza Pahlevi</v>
      </c>
      <c r="E164">
        <v>85.5</v>
      </c>
      <c r="F164">
        <v>82</v>
      </c>
      <c r="G164">
        <v>79.5</v>
      </c>
      <c r="H164">
        <v>80</v>
      </c>
      <c r="I164">
        <v>80</v>
      </c>
      <c r="J164">
        <v>83</v>
      </c>
      <c r="K164">
        <v>83.5</v>
      </c>
      <c r="L164">
        <v>85</v>
      </c>
      <c r="M164">
        <v>80.5</v>
      </c>
      <c r="N164">
        <v>78.5</v>
      </c>
      <c r="O164">
        <v>86</v>
      </c>
      <c r="P164">
        <v>77</v>
      </c>
      <c r="Q164">
        <v>81</v>
      </c>
      <c r="R164">
        <v>84.5</v>
      </c>
      <c r="S164">
        <v>85</v>
      </c>
      <c r="T164" s="232">
        <f t="shared" si="2"/>
        <v>82.066666666666663</v>
      </c>
    </row>
    <row r="165" spans="1:20" ht="15.95" customHeight="1" thickTop="1" thickBot="1">
      <c r="A165" s="61">
        <v>158</v>
      </c>
      <c r="B165" s="62">
        <v>158</v>
      </c>
      <c r="C165" s="62">
        <f>PresensiMIPA!B164</f>
        <v>12391</v>
      </c>
      <c r="D165" s="63" t="str">
        <f>PresensiMIPA!G164</f>
        <v>Nadia Putri Ramadani</v>
      </c>
      <c r="E165">
        <v>86.5</v>
      </c>
      <c r="F165">
        <v>81</v>
      </c>
      <c r="G165">
        <v>82.5</v>
      </c>
      <c r="H165">
        <v>87</v>
      </c>
      <c r="I165">
        <v>80</v>
      </c>
      <c r="J165">
        <v>86</v>
      </c>
      <c r="K165">
        <v>88.5</v>
      </c>
      <c r="L165">
        <v>84</v>
      </c>
      <c r="M165">
        <v>80.5</v>
      </c>
      <c r="N165">
        <v>80.5</v>
      </c>
      <c r="O165">
        <v>84</v>
      </c>
      <c r="P165">
        <v>79.5</v>
      </c>
      <c r="Q165">
        <v>83</v>
      </c>
      <c r="R165">
        <v>85.5</v>
      </c>
      <c r="S165">
        <v>87.5</v>
      </c>
      <c r="T165" s="232">
        <f t="shared" si="2"/>
        <v>83.733333333333334</v>
      </c>
    </row>
    <row r="166" spans="1:20" ht="15.95" customHeight="1" thickTop="1" thickBot="1">
      <c r="A166" s="47">
        <v>159</v>
      </c>
      <c r="B166" s="62">
        <v>159</v>
      </c>
      <c r="C166" s="62">
        <f>PresensiMIPA!B165</f>
        <v>12403</v>
      </c>
      <c r="D166" s="63" t="str">
        <f>PresensiMIPA!G165</f>
        <v>NOVIA AYU WARDHANI</v>
      </c>
      <c r="E166">
        <v>84.5</v>
      </c>
      <c r="F166">
        <v>85.5</v>
      </c>
      <c r="G166">
        <v>82.5</v>
      </c>
      <c r="H166">
        <v>82</v>
      </c>
      <c r="I166">
        <v>79</v>
      </c>
      <c r="J166">
        <v>85.5</v>
      </c>
      <c r="K166">
        <v>84.5</v>
      </c>
      <c r="L166">
        <v>84</v>
      </c>
      <c r="M166">
        <v>85</v>
      </c>
      <c r="N166">
        <v>80.5</v>
      </c>
      <c r="O166">
        <v>84.5</v>
      </c>
      <c r="P166">
        <v>85</v>
      </c>
      <c r="Q166">
        <v>82</v>
      </c>
      <c r="R166">
        <v>82</v>
      </c>
      <c r="S166">
        <v>84</v>
      </c>
      <c r="T166" s="232">
        <f t="shared" si="2"/>
        <v>83.36666666666666</v>
      </c>
    </row>
    <row r="167" spans="1:20" ht="15.95" customHeight="1" thickTop="1" thickBot="1">
      <c r="A167" s="61">
        <v>160</v>
      </c>
      <c r="B167" s="62">
        <v>160</v>
      </c>
      <c r="C167" s="62">
        <f>PresensiMIPA!B166</f>
        <v>12416</v>
      </c>
      <c r="D167" s="63" t="str">
        <f>PresensiMIPA!G166</f>
        <v>NURIL FITRIA</v>
      </c>
      <c r="E167">
        <v>79.5</v>
      </c>
      <c r="F167">
        <v>80</v>
      </c>
      <c r="G167">
        <v>84.5</v>
      </c>
      <c r="H167">
        <v>82</v>
      </c>
      <c r="I167">
        <v>85</v>
      </c>
      <c r="J167">
        <v>85</v>
      </c>
      <c r="K167">
        <v>85.5</v>
      </c>
      <c r="L167">
        <v>84</v>
      </c>
      <c r="M167">
        <v>85</v>
      </c>
      <c r="N167">
        <v>80</v>
      </c>
      <c r="O167">
        <v>83.5</v>
      </c>
      <c r="P167">
        <v>85</v>
      </c>
      <c r="Q167">
        <v>86</v>
      </c>
      <c r="R167">
        <v>82</v>
      </c>
      <c r="S167">
        <v>84.5</v>
      </c>
      <c r="T167" s="232">
        <f t="shared" si="2"/>
        <v>83.433333333333337</v>
      </c>
    </row>
    <row r="168" spans="1:20" ht="15.95" customHeight="1" thickTop="1" thickBot="1">
      <c r="A168" s="47">
        <v>161</v>
      </c>
      <c r="B168" s="62">
        <v>161</v>
      </c>
      <c r="C168" s="62">
        <f>PresensiMIPA!B167</f>
        <v>12438</v>
      </c>
      <c r="D168" s="63" t="str">
        <f>PresensiMIPA!G167</f>
        <v>R. M. HIDAYAHTULLAH HERIYANTO PUTRA</v>
      </c>
      <c r="E168">
        <v>84</v>
      </c>
      <c r="F168">
        <v>80</v>
      </c>
      <c r="G168">
        <v>85</v>
      </c>
      <c r="H168">
        <v>90</v>
      </c>
      <c r="I168">
        <v>79</v>
      </c>
      <c r="J168">
        <v>84.5</v>
      </c>
      <c r="K168">
        <v>87.5</v>
      </c>
      <c r="L168">
        <v>84</v>
      </c>
      <c r="M168">
        <v>81</v>
      </c>
      <c r="N168">
        <v>82.5</v>
      </c>
      <c r="O168">
        <v>85.5</v>
      </c>
      <c r="P168">
        <v>85</v>
      </c>
      <c r="Q168">
        <v>81</v>
      </c>
      <c r="R168">
        <v>82</v>
      </c>
      <c r="S168">
        <v>84.5</v>
      </c>
      <c r="T168" s="232">
        <f t="shared" si="2"/>
        <v>83.7</v>
      </c>
    </row>
    <row r="169" spans="1:20" ht="15.95" customHeight="1" thickTop="1" thickBot="1">
      <c r="A169" s="61">
        <v>162</v>
      </c>
      <c r="B169" s="62">
        <v>162</v>
      </c>
      <c r="C169" s="62">
        <f>PresensiMIPA!B168</f>
        <v>12452</v>
      </c>
      <c r="D169" s="63" t="str">
        <f>PresensiMIPA!G168</f>
        <v>Ratri Anugerah</v>
      </c>
      <c r="E169">
        <v>80.5</v>
      </c>
      <c r="F169">
        <v>80</v>
      </c>
      <c r="G169">
        <v>81.5</v>
      </c>
      <c r="H169">
        <v>82</v>
      </c>
      <c r="I169">
        <v>80</v>
      </c>
      <c r="J169">
        <v>85</v>
      </c>
      <c r="K169">
        <v>84</v>
      </c>
      <c r="L169">
        <v>84</v>
      </c>
      <c r="M169">
        <v>82</v>
      </c>
      <c r="N169">
        <v>80.5</v>
      </c>
      <c r="O169">
        <v>81.5</v>
      </c>
      <c r="P169">
        <v>81</v>
      </c>
      <c r="Q169">
        <v>82</v>
      </c>
      <c r="R169">
        <v>80</v>
      </c>
      <c r="S169">
        <v>83.5</v>
      </c>
      <c r="T169" s="232">
        <f t="shared" si="2"/>
        <v>81.833333333333329</v>
      </c>
    </row>
    <row r="170" spans="1:20" ht="15.95" customHeight="1" thickTop="1" thickBot="1">
      <c r="A170" s="47">
        <v>163</v>
      </c>
      <c r="B170" s="62">
        <v>163</v>
      </c>
      <c r="C170" s="62">
        <f>PresensiMIPA!B169</f>
        <v>12458</v>
      </c>
      <c r="D170" s="63" t="str">
        <f>PresensiMIPA!G169</f>
        <v>REZA MAULANA PUTRA</v>
      </c>
      <c r="E170">
        <v>81</v>
      </c>
      <c r="F170">
        <v>79</v>
      </c>
      <c r="G170">
        <v>72</v>
      </c>
      <c r="H170">
        <v>79</v>
      </c>
      <c r="I170">
        <v>80</v>
      </c>
      <c r="J170">
        <v>79</v>
      </c>
      <c r="K170">
        <v>84.5</v>
      </c>
      <c r="L170">
        <v>85</v>
      </c>
      <c r="M170">
        <v>80</v>
      </c>
      <c r="N170">
        <v>80.5</v>
      </c>
      <c r="O170">
        <v>81</v>
      </c>
      <c r="P170">
        <v>77</v>
      </c>
      <c r="Q170">
        <v>78.5</v>
      </c>
      <c r="R170">
        <v>81</v>
      </c>
      <c r="S170">
        <v>78</v>
      </c>
      <c r="T170" s="232">
        <f t="shared" si="2"/>
        <v>79.7</v>
      </c>
    </row>
    <row r="171" spans="1:20" ht="15.95" customHeight="1" thickTop="1" thickBot="1">
      <c r="A171" s="61">
        <v>164</v>
      </c>
      <c r="B171" s="62">
        <v>164</v>
      </c>
      <c r="C171" s="62">
        <f>PresensiMIPA!B170</f>
        <v>12483</v>
      </c>
      <c r="D171" s="63" t="str">
        <f>PresensiMIPA!G170</f>
        <v>Salsabila Nurhuda</v>
      </c>
      <c r="E171">
        <v>82</v>
      </c>
      <c r="F171">
        <v>83</v>
      </c>
      <c r="G171">
        <v>85.5</v>
      </c>
      <c r="H171">
        <v>85</v>
      </c>
      <c r="I171">
        <v>80</v>
      </c>
      <c r="J171">
        <v>85.5</v>
      </c>
      <c r="K171">
        <v>88.5</v>
      </c>
      <c r="L171">
        <v>84</v>
      </c>
      <c r="M171">
        <v>80.5</v>
      </c>
      <c r="N171">
        <v>87</v>
      </c>
      <c r="O171">
        <v>85</v>
      </c>
      <c r="P171">
        <v>85</v>
      </c>
      <c r="Q171">
        <v>86</v>
      </c>
      <c r="R171">
        <v>83</v>
      </c>
      <c r="S171">
        <v>84</v>
      </c>
      <c r="T171" s="232">
        <f t="shared" si="2"/>
        <v>84.266666666666666</v>
      </c>
    </row>
    <row r="172" spans="1:20" ht="15.95" customHeight="1" thickTop="1" thickBot="1">
      <c r="A172" s="47">
        <v>165</v>
      </c>
      <c r="B172" s="62">
        <v>165</v>
      </c>
      <c r="C172" s="62">
        <f>PresensiMIPA!B171</f>
        <v>12494</v>
      </c>
      <c r="D172" s="63" t="str">
        <f>PresensiMIPA!G171</f>
        <v>SITI ASMA</v>
      </c>
      <c r="E172">
        <v>88.5</v>
      </c>
      <c r="F172">
        <v>91</v>
      </c>
      <c r="G172">
        <v>86</v>
      </c>
      <c r="H172">
        <v>90</v>
      </c>
      <c r="I172">
        <v>85</v>
      </c>
      <c r="J172">
        <v>90</v>
      </c>
      <c r="K172">
        <v>90</v>
      </c>
      <c r="L172">
        <v>84</v>
      </c>
      <c r="M172">
        <v>85</v>
      </c>
      <c r="N172">
        <v>90</v>
      </c>
      <c r="O172">
        <v>87.5</v>
      </c>
      <c r="P172">
        <v>85</v>
      </c>
      <c r="Q172">
        <v>89.5</v>
      </c>
      <c r="R172">
        <v>87</v>
      </c>
      <c r="S172">
        <v>92</v>
      </c>
      <c r="T172" s="232">
        <f t="shared" si="2"/>
        <v>88.033333333333331</v>
      </c>
    </row>
    <row r="173" spans="1:20" ht="15.95" customHeight="1" thickTop="1" thickBot="1">
      <c r="A173" s="61">
        <v>166</v>
      </c>
      <c r="B173" s="62">
        <v>166</v>
      </c>
      <c r="C173" s="62">
        <f>PresensiMIPA!B172</f>
        <v>12510</v>
      </c>
      <c r="D173" s="63" t="str">
        <f>PresensiMIPA!G172</f>
        <v>SYIFATHALIA RUSLI</v>
      </c>
      <c r="E173">
        <v>83.5</v>
      </c>
      <c r="F173">
        <v>88</v>
      </c>
      <c r="G173">
        <v>86</v>
      </c>
      <c r="H173">
        <v>84</v>
      </c>
      <c r="I173">
        <v>80</v>
      </c>
      <c r="J173">
        <v>85</v>
      </c>
      <c r="K173">
        <v>88</v>
      </c>
      <c r="L173">
        <v>84</v>
      </c>
      <c r="M173">
        <v>85</v>
      </c>
      <c r="N173">
        <v>89</v>
      </c>
      <c r="O173">
        <v>84</v>
      </c>
      <c r="P173">
        <v>85.5</v>
      </c>
      <c r="Q173">
        <v>86</v>
      </c>
      <c r="R173">
        <v>85.5</v>
      </c>
      <c r="S173">
        <v>87</v>
      </c>
      <c r="T173" s="232">
        <f t="shared" si="2"/>
        <v>85.36666666666666</v>
      </c>
    </row>
    <row r="174" spans="1:20" ht="15.95" customHeight="1" thickTop="1" thickBot="1">
      <c r="A174" s="47">
        <v>167</v>
      </c>
      <c r="B174" s="62">
        <v>167</v>
      </c>
      <c r="C174" s="62">
        <f>PresensiMIPA!B173</f>
        <v>12523</v>
      </c>
      <c r="D174" s="63" t="str">
        <f>PresensiMIPA!G173</f>
        <v>Umi Febriyanti Ismain</v>
      </c>
      <c r="E174">
        <v>82</v>
      </c>
      <c r="F174">
        <v>83</v>
      </c>
      <c r="G174">
        <v>84</v>
      </c>
      <c r="H174">
        <v>83</v>
      </c>
      <c r="I174">
        <v>80</v>
      </c>
      <c r="J174">
        <v>85</v>
      </c>
      <c r="K174">
        <v>87.5</v>
      </c>
      <c r="L174">
        <v>84</v>
      </c>
      <c r="M174">
        <v>84.5</v>
      </c>
      <c r="N174">
        <v>83</v>
      </c>
      <c r="O174">
        <v>83</v>
      </c>
      <c r="P174">
        <v>81</v>
      </c>
      <c r="Q174">
        <v>82.5</v>
      </c>
      <c r="R174">
        <v>85</v>
      </c>
      <c r="S174">
        <v>82.5</v>
      </c>
      <c r="T174" s="232">
        <f t="shared" si="2"/>
        <v>83.333333333333329</v>
      </c>
    </row>
    <row r="175" spans="1:20" ht="15.95" customHeight="1" thickTop="1" thickBot="1">
      <c r="A175" s="61">
        <v>168</v>
      </c>
      <c r="B175" s="62">
        <v>168</v>
      </c>
      <c r="C175" s="62">
        <f>PresensiMIPA!B174</f>
        <v>12533</v>
      </c>
      <c r="D175" s="63" t="str">
        <f>PresensiMIPA!G174</f>
        <v>WESIL RIZKY</v>
      </c>
      <c r="E175">
        <v>81</v>
      </c>
      <c r="F175">
        <v>80</v>
      </c>
      <c r="G175">
        <v>85.5</v>
      </c>
      <c r="H175">
        <v>80</v>
      </c>
      <c r="I175">
        <v>80</v>
      </c>
      <c r="J175">
        <v>90</v>
      </c>
      <c r="K175">
        <v>85</v>
      </c>
      <c r="L175">
        <v>85</v>
      </c>
      <c r="M175">
        <v>83.5</v>
      </c>
      <c r="N175">
        <v>79</v>
      </c>
      <c r="O175">
        <v>83</v>
      </c>
      <c r="P175">
        <v>75.5</v>
      </c>
      <c r="Q175">
        <v>82.5</v>
      </c>
      <c r="R175">
        <v>85.5</v>
      </c>
      <c r="S175">
        <v>92.5</v>
      </c>
      <c r="T175" s="232">
        <f t="shared" si="2"/>
        <v>83.2</v>
      </c>
    </row>
    <row r="176" spans="1:20" ht="15.95" customHeight="1" thickTop="1" thickBot="1">
      <c r="A176" s="47">
        <v>169</v>
      </c>
      <c r="B176" s="62">
        <v>169</v>
      </c>
      <c r="C176" s="62">
        <f>PresensiMIPA!B175</f>
        <v>12536</v>
      </c>
      <c r="D176" s="63" t="str">
        <f>PresensiMIPA!G175</f>
        <v>WINA NAJMI ARIF</v>
      </c>
      <c r="E176">
        <v>89</v>
      </c>
      <c r="F176">
        <v>88</v>
      </c>
      <c r="G176">
        <v>86.5</v>
      </c>
      <c r="H176">
        <v>90</v>
      </c>
      <c r="I176">
        <v>85</v>
      </c>
      <c r="J176">
        <v>88</v>
      </c>
      <c r="K176">
        <v>92.5</v>
      </c>
      <c r="L176">
        <v>86</v>
      </c>
      <c r="M176">
        <v>83.5</v>
      </c>
      <c r="N176">
        <v>89.5</v>
      </c>
      <c r="O176">
        <v>85.5</v>
      </c>
      <c r="P176">
        <v>85</v>
      </c>
      <c r="Q176">
        <v>86</v>
      </c>
      <c r="R176">
        <v>85</v>
      </c>
      <c r="S176">
        <v>87.5</v>
      </c>
      <c r="T176" s="232">
        <f t="shared" si="2"/>
        <v>87.13333333333334</v>
      </c>
    </row>
    <row r="177" spans="1:20" ht="15.95" customHeight="1" thickTop="1" thickBot="1">
      <c r="A177" s="61">
        <v>170</v>
      </c>
      <c r="B177" s="62">
        <v>170</v>
      </c>
      <c r="C177" s="62">
        <f>PresensiMIPA!B176</f>
        <v>12134</v>
      </c>
      <c r="D177" s="63" t="str">
        <f>PresensiMIPA!G176</f>
        <v>ADITYA NAUFAL IKBAR</v>
      </c>
      <c r="E177">
        <v>74</v>
      </c>
      <c r="F177">
        <v>77</v>
      </c>
      <c r="G177">
        <v>81.5</v>
      </c>
      <c r="H177">
        <v>79</v>
      </c>
      <c r="I177">
        <v>75</v>
      </c>
      <c r="J177">
        <v>80</v>
      </c>
      <c r="K177">
        <v>74.5</v>
      </c>
      <c r="L177">
        <v>86</v>
      </c>
      <c r="M177">
        <v>80</v>
      </c>
      <c r="N177">
        <v>74</v>
      </c>
      <c r="O177">
        <v>80</v>
      </c>
      <c r="P177">
        <v>73</v>
      </c>
      <c r="Q177">
        <v>77</v>
      </c>
      <c r="R177">
        <v>82</v>
      </c>
      <c r="S177">
        <v>69</v>
      </c>
      <c r="T177" s="232">
        <f t="shared" si="2"/>
        <v>77.466666666666669</v>
      </c>
    </row>
    <row r="178" spans="1:20" ht="15.95" customHeight="1" thickTop="1" thickBot="1">
      <c r="A178" s="47">
        <v>171</v>
      </c>
      <c r="B178" s="62">
        <v>171</v>
      </c>
      <c r="C178" s="62">
        <f>PresensiMIPA!B177</f>
        <v>12144</v>
      </c>
      <c r="D178" s="63" t="str">
        <f>PresensiMIPA!G177</f>
        <v>AINUR ROHMAH</v>
      </c>
      <c r="E178">
        <v>83.5</v>
      </c>
      <c r="F178">
        <v>81</v>
      </c>
      <c r="G178">
        <v>85</v>
      </c>
      <c r="H178">
        <v>84</v>
      </c>
      <c r="I178">
        <v>80</v>
      </c>
      <c r="J178">
        <v>85</v>
      </c>
      <c r="K178">
        <v>91</v>
      </c>
      <c r="L178">
        <v>84</v>
      </c>
      <c r="M178">
        <v>85.5</v>
      </c>
      <c r="N178">
        <v>88.5</v>
      </c>
      <c r="O178">
        <v>85.5</v>
      </c>
      <c r="P178">
        <v>85</v>
      </c>
      <c r="Q178">
        <v>85.5</v>
      </c>
      <c r="R178">
        <v>83.5</v>
      </c>
      <c r="S178">
        <v>80</v>
      </c>
      <c r="T178" s="232">
        <f t="shared" si="2"/>
        <v>84.466666666666669</v>
      </c>
    </row>
    <row r="179" spans="1:20" ht="15.95" customHeight="1" thickTop="1" thickBot="1">
      <c r="A179" s="61">
        <v>172</v>
      </c>
      <c r="B179" s="62">
        <v>172</v>
      </c>
      <c r="C179" s="62">
        <f>PresensiMIPA!B178</f>
        <v>12153</v>
      </c>
      <c r="D179" s="63" t="str">
        <f>PresensiMIPA!G178</f>
        <v>ALFIANANDA BAYUANGGA</v>
      </c>
      <c r="E179">
        <v>83.5</v>
      </c>
      <c r="F179">
        <v>77</v>
      </c>
      <c r="G179">
        <v>79.5</v>
      </c>
      <c r="H179">
        <v>90</v>
      </c>
      <c r="I179">
        <v>80</v>
      </c>
      <c r="J179">
        <v>81.5</v>
      </c>
      <c r="K179">
        <v>90</v>
      </c>
      <c r="L179">
        <v>84</v>
      </c>
      <c r="M179">
        <v>81.5</v>
      </c>
      <c r="N179">
        <v>80</v>
      </c>
      <c r="O179">
        <v>84.5</v>
      </c>
      <c r="P179">
        <v>85</v>
      </c>
      <c r="Q179">
        <v>82.5</v>
      </c>
      <c r="R179">
        <v>85</v>
      </c>
      <c r="S179">
        <v>79</v>
      </c>
      <c r="T179" s="232">
        <f t="shared" si="2"/>
        <v>82.86666666666666</v>
      </c>
    </row>
    <row r="180" spans="1:20" ht="15.95" customHeight="1" thickTop="1" thickBot="1">
      <c r="A180" s="47">
        <v>173</v>
      </c>
      <c r="B180" s="62">
        <v>173</v>
      </c>
      <c r="C180" s="62">
        <f>PresensiMIPA!B179</f>
        <v>12157</v>
      </c>
      <c r="D180" s="63" t="str">
        <f>PresensiMIPA!G179</f>
        <v>ALICIA FITRIA DEWI</v>
      </c>
      <c r="E180">
        <v>85</v>
      </c>
      <c r="F180">
        <v>85.5</v>
      </c>
      <c r="G180">
        <v>86</v>
      </c>
      <c r="H180">
        <v>87</v>
      </c>
      <c r="I180">
        <v>80</v>
      </c>
      <c r="J180">
        <v>88</v>
      </c>
      <c r="K180">
        <v>90</v>
      </c>
      <c r="L180">
        <v>84</v>
      </c>
      <c r="M180">
        <v>85</v>
      </c>
      <c r="N180">
        <v>90</v>
      </c>
      <c r="O180">
        <v>86.5</v>
      </c>
      <c r="P180">
        <v>80.5</v>
      </c>
      <c r="Q180">
        <v>86.5</v>
      </c>
      <c r="R180">
        <v>85.5</v>
      </c>
      <c r="S180">
        <v>90</v>
      </c>
      <c r="T180" s="232">
        <f t="shared" si="2"/>
        <v>85.966666666666669</v>
      </c>
    </row>
    <row r="181" spans="1:20" ht="15.95" customHeight="1" thickTop="1" thickBot="1">
      <c r="A181" s="61">
        <v>174</v>
      </c>
      <c r="B181" s="62">
        <v>174</v>
      </c>
      <c r="C181" s="62">
        <f>PresensiMIPA!B180</f>
        <v>12169</v>
      </c>
      <c r="D181" s="63" t="str">
        <f>PresensiMIPA!G180</f>
        <v>ANDINI AISYAH HIDAYATI</v>
      </c>
      <c r="E181">
        <v>74</v>
      </c>
      <c r="F181">
        <v>80</v>
      </c>
      <c r="G181">
        <v>83.5</v>
      </c>
      <c r="H181">
        <v>87</v>
      </c>
      <c r="I181">
        <v>85</v>
      </c>
      <c r="J181">
        <v>85</v>
      </c>
      <c r="K181">
        <v>87</v>
      </c>
      <c r="L181">
        <v>84</v>
      </c>
      <c r="M181">
        <v>80</v>
      </c>
      <c r="N181">
        <v>82.5</v>
      </c>
      <c r="O181">
        <v>83</v>
      </c>
      <c r="P181">
        <v>77.5</v>
      </c>
      <c r="Q181">
        <v>79.5</v>
      </c>
      <c r="R181">
        <v>80</v>
      </c>
      <c r="S181">
        <v>80</v>
      </c>
      <c r="T181" s="232">
        <f t="shared" si="2"/>
        <v>81.86666666666666</v>
      </c>
    </row>
    <row r="182" spans="1:20" ht="15.95" customHeight="1" thickTop="1" thickBot="1">
      <c r="A182" s="47">
        <v>175</v>
      </c>
      <c r="B182" s="62">
        <v>175</v>
      </c>
      <c r="C182" s="62">
        <f>PresensiMIPA!B181</f>
        <v>12182</v>
      </c>
      <c r="D182" s="63" t="str">
        <f>PresensiMIPA!G181</f>
        <v>ARISKI NASRUL MUKMININ</v>
      </c>
      <c r="E182">
        <v>79.5</v>
      </c>
      <c r="F182">
        <v>78</v>
      </c>
      <c r="G182">
        <v>79.5</v>
      </c>
      <c r="H182">
        <v>80</v>
      </c>
      <c r="I182">
        <v>79</v>
      </c>
      <c r="J182">
        <v>83.5</v>
      </c>
      <c r="K182">
        <v>87</v>
      </c>
      <c r="L182">
        <v>84</v>
      </c>
      <c r="M182">
        <v>81.5</v>
      </c>
      <c r="N182">
        <v>80.5</v>
      </c>
      <c r="O182">
        <v>84.5</v>
      </c>
      <c r="P182">
        <v>74.5</v>
      </c>
      <c r="Q182">
        <v>79</v>
      </c>
      <c r="R182">
        <v>85.5</v>
      </c>
      <c r="S182">
        <v>76.5</v>
      </c>
      <c r="T182" s="232">
        <f t="shared" si="2"/>
        <v>80.833333333333329</v>
      </c>
    </row>
    <row r="183" spans="1:20" ht="15.95" customHeight="1" thickTop="1" thickBot="1">
      <c r="A183" s="61">
        <v>176</v>
      </c>
      <c r="B183" s="62">
        <v>176</v>
      </c>
      <c r="C183" s="62">
        <f>PresensiMIPA!B182</f>
        <v>12185</v>
      </c>
      <c r="D183" s="63" t="str">
        <f>PresensiMIPA!G182</f>
        <v>ASLIN NURONIYAH</v>
      </c>
      <c r="E183">
        <v>88</v>
      </c>
      <c r="F183">
        <v>82.5</v>
      </c>
      <c r="G183">
        <v>85</v>
      </c>
      <c r="H183">
        <v>90</v>
      </c>
      <c r="I183">
        <v>80</v>
      </c>
      <c r="J183">
        <v>85</v>
      </c>
      <c r="K183">
        <v>90</v>
      </c>
      <c r="L183">
        <v>84</v>
      </c>
      <c r="M183">
        <v>85</v>
      </c>
      <c r="N183">
        <v>86.5</v>
      </c>
      <c r="O183">
        <v>87</v>
      </c>
      <c r="P183">
        <v>85</v>
      </c>
      <c r="Q183">
        <v>87</v>
      </c>
      <c r="R183">
        <v>85</v>
      </c>
      <c r="S183">
        <v>87.5</v>
      </c>
      <c r="T183" s="232">
        <f t="shared" si="2"/>
        <v>85.833333333333329</v>
      </c>
    </row>
    <row r="184" spans="1:20" ht="15.95" customHeight="1" thickTop="1" thickBot="1">
      <c r="A184" s="47">
        <v>177</v>
      </c>
      <c r="B184" s="62">
        <v>177</v>
      </c>
      <c r="C184" s="62">
        <f>PresensiMIPA!B183</f>
        <v>12197</v>
      </c>
      <c r="D184" s="63" t="str">
        <f>PresensiMIPA!G183</f>
        <v>CHALAFA NAUFAL CAESAR</v>
      </c>
      <c r="E184">
        <v>75</v>
      </c>
      <c r="F184">
        <v>79</v>
      </c>
      <c r="G184">
        <v>79</v>
      </c>
      <c r="H184">
        <v>80</v>
      </c>
      <c r="I184">
        <v>80</v>
      </c>
      <c r="J184">
        <v>81.5</v>
      </c>
      <c r="K184">
        <v>84</v>
      </c>
      <c r="L184">
        <v>85</v>
      </c>
      <c r="M184">
        <v>81</v>
      </c>
      <c r="N184">
        <v>73</v>
      </c>
      <c r="O184">
        <v>84</v>
      </c>
      <c r="P184">
        <v>73</v>
      </c>
      <c r="Q184">
        <v>74</v>
      </c>
      <c r="R184">
        <v>79.5</v>
      </c>
      <c r="S184">
        <v>70</v>
      </c>
      <c r="T184" s="232">
        <f t="shared" si="2"/>
        <v>78.533333333333331</v>
      </c>
    </row>
    <row r="185" spans="1:20" ht="15.95" customHeight="1" thickTop="1" thickBot="1">
      <c r="A185" s="61">
        <v>178</v>
      </c>
      <c r="B185" s="62">
        <v>178</v>
      </c>
      <c r="C185" s="62">
        <f>PresensiMIPA!B184</f>
        <v>12207</v>
      </c>
      <c r="D185" s="63" t="str">
        <f>PresensiMIPA!G184</f>
        <v>DIAN KRISNA FIRNANDA</v>
      </c>
      <c r="E185">
        <v>84.5</v>
      </c>
      <c r="F185">
        <v>81</v>
      </c>
      <c r="G185">
        <v>82.5</v>
      </c>
      <c r="H185">
        <v>80</v>
      </c>
      <c r="I185">
        <v>80</v>
      </c>
      <c r="J185">
        <v>85</v>
      </c>
      <c r="K185">
        <v>87.5</v>
      </c>
      <c r="L185">
        <v>84</v>
      </c>
      <c r="M185">
        <v>85</v>
      </c>
      <c r="N185">
        <v>80.5</v>
      </c>
      <c r="O185">
        <v>85</v>
      </c>
      <c r="P185">
        <v>85</v>
      </c>
      <c r="Q185">
        <v>86</v>
      </c>
      <c r="R185">
        <v>83</v>
      </c>
      <c r="S185">
        <v>86.5</v>
      </c>
      <c r="T185" s="232">
        <f t="shared" si="2"/>
        <v>83.7</v>
      </c>
    </row>
    <row r="186" spans="1:20" ht="15.95" customHeight="1" thickTop="1" thickBot="1">
      <c r="A186" s="47">
        <v>179</v>
      </c>
      <c r="B186" s="62">
        <v>179</v>
      </c>
      <c r="C186" s="62">
        <f>PresensiMIPA!B185</f>
        <v>12216</v>
      </c>
      <c r="D186" s="63" t="str">
        <f>PresensiMIPA!G185</f>
        <v>DINDA HARIYANI</v>
      </c>
      <c r="E186">
        <v>83.5</v>
      </c>
      <c r="F186">
        <v>82.5</v>
      </c>
      <c r="G186">
        <v>83.5</v>
      </c>
      <c r="H186">
        <v>83</v>
      </c>
      <c r="I186">
        <v>85</v>
      </c>
      <c r="J186">
        <v>84.5</v>
      </c>
      <c r="K186">
        <v>87.5</v>
      </c>
      <c r="L186">
        <v>84</v>
      </c>
      <c r="M186">
        <v>82</v>
      </c>
      <c r="N186">
        <v>81.5</v>
      </c>
      <c r="O186">
        <v>84</v>
      </c>
      <c r="P186">
        <v>78</v>
      </c>
      <c r="Q186">
        <v>85</v>
      </c>
      <c r="R186">
        <v>81.5</v>
      </c>
      <c r="S186">
        <v>81</v>
      </c>
      <c r="T186" s="232">
        <f t="shared" si="2"/>
        <v>83.1</v>
      </c>
    </row>
    <row r="187" spans="1:20" ht="15.95" customHeight="1" thickTop="1" thickBot="1">
      <c r="A187" s="61">
        <v>180</v>
      </c>
      <c r="B187" s="72">
        <v>180</v>
      </c>
      <c r="C187" s="62">
        <f>PresensiMIPA!B186</f>
        <v>12226</v>
      </c>
      <c r="D187" s="63" t="str">
        <f>PresensiMIPA!G186</f>
        <v>Fahrizal Akbar</v>
      </c>
      <c r="E187">
        <v>83</v>
      </c>
      <c r="F187">
        <v>77</v>
      </c>
      <c r="G187">
        <v>79.5</v>
      </c>
      <c r="H187">
        <v>84.5</v>
      </c>
      <c r="I187">
        <v>80</v>
      </c>
      <c r="J187">
        <v>81.5</v>
      </c>
      <c r="K187">
        <v>87.5</v>
      </c>
      <c r="L187">
        <v>85</v>
      </c>
      <c r="M187">
        <v>81</v>
      </c>
      <c r="N187">
        <v>78</v>
      </c>
      <c r="O187">
        <v>84</v>
      </c>
      <c r="P187">
        <v>73</v>
      </c>
      <c r="Q187">
        <v>78.5</v>
      </c>
      <c r="R187">
        <v>83.5</v>
      </c>
      <c r="S187">
        <v>79</v>
      </c>
      <c r="T187" s="232">
        <f t="shared" si="2"/>
        <v>81</v>
      </c>
    </row>
    <row r="188" spans="1:20" ht="15.95" customHeight="1" thickTop="1" thickBot="1">
      <c r="A188" s="47">
        <v>181</v>
      </c>
      <c r="B188" s="62">
        <v>181</v>
      </c>
      <c r="C188" s="62">
        <f>PresensiMIPA!B187</f>
        <v>12232</v>
      </c>
      <c r="D188" s="63" t="str">
        <f>PresensiMIPA!G187</f>
        <v>Fani Kurniyawan</v>
      </c>
      <c r="E188">
        <v>82.5</v>
      </c>
      <c r="F188">
        <v>78</v>
      </c>
      <c r="G188">
        <v>79.5</v>
      </c>
      <c r="H188">
        <v>81</v>
      </c>
      <c r="I188">
        <v>80</v>
      </c>
      <c r="J188">
        <v>82.5</v>
      </c>
      <c r="K188">
        <v>81</v>
      </c>
      <c r="L188">
        <v>84</v>
      </c>
      <c r="M188">
        <v>80.5</v>
      </c>
      <c r="N188">
        <v>79</v>
      </c>
      <c r="O188">
        <v>84.5</v>
      </c>
      <c r="P188">
        <v>73</v>
      </c>
      <c r="Q188">
        <v>79.5</v>
      </c>
      <c r="R188">
        <v>84</v>
      </c>
      <c r="S188">
        <v>79.5</v>
      </c>
      <c r="T188" s="232">
        <f t="shared" si="2"/>
        <v>80.566666666666663</v>
      </c>
    </row>
    <row r="189" spans="1:20" ht="15.95" customHeight="1" thickTop="1" thickBot="1">
      <c r="A189" s="61">
        <v>182</v>
      </c>
      <c r="B189" s="62">
        <v>182</v>
      </c>
      <c r="C189" s="62">
        <f>PresensiMIPA!B188</f>
        <v>12239</v>
      </c>
      <c r="D189" s="63" t="str">
        <f>PresensiMIPA!G188</f>
        <v>Fathiya Faradisa Efendi</v>
      </c>
      <c r="E189">
        <v>87.5</v>
      </c>
      <c r="F189">
        <v>89</v>
      </c>
      <c r="G189">
        <v>86</v>
      </c>
      <c r="H189">
        <v>90</v>
      </c>
      <c r="I189">
        <v>85</v>
      </c>
      <c r="J189">
        <v>88.5</v>
      </c>
      <c r="K189">
        <v>87.5</v>
      </c>
      <c r="L189">
        <v>84</v>
      </c>
      <c r="M189">
        <v>85</v>
      </c>
      <c r="N189">
        <v>92.5</v>
      </c>
      <c r="O189">
        <v>87</v>
      </c>
      <c r="P189">
        <v>85</v>
      </c>
      <c r="Q189">
        <v>86</v>
      </c>
      <c r="R189">
        <v>86</v>
      </c>
      <c r="S189">
        <v>89</v>
      </c>
      <c r="T189" s="232">
        <f t="shared" si="2"/>
        <v>87.2</v>
      </c>
    </row>
    <row r="190" spans="1:20" ht="15.95" customHeight="1" thickTop="1" thickBot="1">
      <c r="A190" s="47">
        <v>183</v>
      </c>
      <c r="B190" s="62">
        <v>183</v>
      </c>
      <c r="C190" s="62">
        <f>PresensiMIPA!B189</f>
        <v>12248</v>
      </c>
      <c r="D190" s="63" t="str">
        <f>PresensiMIPA!G189</f>
        <v>FIRMAN SYAHRIL</v>
      </c>
      <c r="E190">
        <v>80</v>
      </c>
      <c r="F190">
        <v>78</v>
      </c>
      <c r="G190">
        <v>77.5</v>
      </c>
      <c r="H190">
        <v>81</v>
      </c>
      <c r="I190">
        <v>76.5</v>
      </c>
      <c r="J190">
        <v>80</v>
      </c>
      <c r="K190">
        <v>83.5</v>
      </c>
      <c r="L190">
        <v>85</v>
      </c>
      <c r="M190">
        <v>79</v>
      </c>
      <c r="N190">
        <v>75</v>
      </c>
      <c r="O190">
        <v>84.5</v>
      </c>
      <c r="P190">
        <v>72.5</v>
      </c>
      <c r="Q190">
        <v>79.5</v>
      </c>
      <c r="R190">
        <v>83.5</v>
      </c>
      <c r="S190">
        <v>86</v>
      </c>
      <c r="T190" s="232">
        <f t="shared" si="2"/>
        <v>80.099999999999994</v>
      </c>
    </row>
    <row r="191" spans="1:20" ht="15.95" customHeight="1" thickTop="1" thickBot="1">
      <c r="A191" s="61">
        <v>184</v>
      </c>
      <c r="B191" s="62">
        <v>184</v>
      </c>
      <c r="C191" s="62">
        <f>PresensiMIPA!B190</f>
        <v>12294</v>
      </c>
      <c r="D191" s="63" t="str">
        <f>PresensiMIPA!G190</f>
        <v>JIHAN MUTHIA PUTERI</v>
      </c>
      <c r="E191">
        <v>86</v>
      </c>
      <c r="F191">
        <v>85</v>
      </c>
      <c r="G191">
        <v>85</v>
      </c>
      <c r="H191">
        <v>83</v>
      </c>
      <c r="I191">
        <v>85</v>
      </c>
      <c r="J191">
        <v>90</v>
      </c>
      <c r="K191">
        <v>88.5</v>
      </c>
      <c r="L191">
        <v>84</v>
      </c>
      <c r="M191">
        <v>85.5</v>
      </c>
      <c r="N191">
        <v>83</v>
      </c>
      <c r="O191">
        <v>84</v>
      </c>
      <c r="P191">
        <v>85</v>
      </c>
      <c r="Q191">
        <v>85</v>
      </c>
      <c r="R191">
        <v>85.5</v>
      </c>
      <c r="S191">
        <v>85.5</v>
      </c>
      <c r="T191" s="232">
        <f t="shared" si="2"/>
        <v>85.333333333333329</v>
      </c>
    </row>
    <row r="192" spans="1:20" ht="15.95" customHeight="1" thickTop="1" thickBot="1">
      <c r="A192" s="61">
        <v>185</v>
      </c>
      <c r="B192" s="62">
        <v>185</v>
      </c>
      <c r="C192" s="62">
        <f>PresensiMIPA!B191</f>
        <v>12307</v>
      </c>
      <c r="D192" s="63" t="str">
        <f>PresensiMIPA!G191</f>
        <v>LAILATUL FITRI AMELIA</v>
      </c>
      <c r="E192">
        <v>88</v>
      </c>
      <c r="F192">
        <v>86</v>
      </c>
      <c r="G192">
        <v>86.5</v>
      </c>
      <c r="H192">
        <v>90</v>
      </c>
      <c r="I192">
        <v>80</v>
      </c>
      <c r="J192">
        <v>86.5</v>
      </c>
      <c r="K192">
        <v>92.5</v>
      </c>
      <c r="L192">
        <v>84</v>
      </c>
      <c r="M192">
        <v>82.5</v>
      </c>
      <c r="N192">
        <v>89.5</v>
      </c>
      <c r="O192">
        <v>87.5</v>
      </c>
      <c r="P192">
        <v>85</v>
      </c>
      <c r="Q192">
        <v>85</v>
      </c>
      <c r="R192">
        <v>85</v>
      </c>
      <c r="S192">
        <v>90</v>
      </c>
      <c r="T192" s="232">
        <f t="shared" si="2"/>
        <v>86.533333333333331</v>
      </c>
    </row>
    <row r="193" spans="1:20" ht="15.95" customHeight="1" thickTop="1" thickBot="1">
      <c r="A193" s="61">
        <v>186</v>
      </c>
      <c r="B193" s="62">
        <v>186</v>
      </c>
      <c r="C193" s="62">
        <f>PresensiMIPA!B192</f>
        <v>12318</v>
      </c>
      <c r="D193" s="63" t="str">
        <f>PresensiMIPA!G192</f>
        <v>M. AMINULLAH MAULADI</v>
      </c>
      <c r="E193">
        <v>81</v>
      </c>
      <c r="F193">
        <v>85</v>
      </c>
      <c r="G193">
        <v>77.5</v>
      </c>
      <c r="H193">
        <v>80</v>
      </c>
      <c r="I193">
        <v>80</v>
      </c>
      <c r="J193">
        <v>82.5</v>
      </c>
      <c r="K193">
        <v>87</v>
      </c>
      <c r="L193">
        <v>85</v>
      </c>
      <c r="M193">
        <v>80</v>
      </c>
      <c r="N193">
        <v>83</v>
      </c>
      <c r="O193">
        <v>84.5</v>
      </c>
      <c r="P193">
        <v>77</v>
      </c>
      <c r="Q193">
        <v>77.5</v>
      </c>
      <c r="R193">
        <v>83</v>
      </c>
      <c r="S193">
        <v>86.5</v>
      </c>
      <c r="T193" s="232">
        <f t="shared" si="2"/>
        <v>81.966666666666669</v>
      </c>
    </row>
    <row r="194" spans="1:20" ht="15.95" customHeight="1" thickTop="1" thickBot="1">
      <c r="A194" s="61">
        <v>187</v>
      </c>
      <c r="B194" s="62">
        <v>187</v>
      </c>
      <c r="C194" s="62">
        <f>PresensiMIPA!B193</f>
        <v>12325</v>
      </c>
      <c r="D194" s="63" t="str">
        <f>PresensiMIPA!G193</f>
        <v>Maduri Saskya Maharani</v>
      </c>
      <c r="E194">
        <v>87</v>
      </c>
      <c r="F194">
        <v>80</v>
      </c>
      <c r="G194">
        <v>82.5</v>
      </c>
      <c r="H194">
        <v>81</v>
      </c>
      <c r="I194">
        <v>85</v>
      </c>
      <c r="J194">
        <v>85</v>
      </c>
      <c r="K194">
        <v>84.5</v>
      </c>
      <c r="L194">
        <v>84</v>
      </c>
      <c r="M194">
        <v>79</v>
      </c>
      <c r="N194">
        <v>84.5</v>
      </c>
      <c r="O194">
        <v>85</v>
      </c>
      <c r="P194">
        <v>76</v>
      </c>
      <c r="Q194">
        <v>80.5</v>
      </c>
      <c r="R194">
        <v>82</v>
      </c>
      <c r="S194">
        <v>84</v>
      </c>
      <c r="T194" s="232">
        <f t="shared" si="2"/>
        <v>82.666666666666671</v>
      </c>
    </row>
    <row r="195" spans="1:20" ht="15.95" customHeight="1" thickTop="1" thickBot="1">
      <c r="A195" s="61">
        <v>188</v>
      </c>
      <c r="B195" s="62">
        <v>188</v>
      </c>
      <c r="C195" s="62">
        <f>PresensiMIPA!B194</f>
        <v>12344</v>
      </c>
      <c r="D195" s="63" t="str">
        <f>PresensiMIPA!G194</f>
        <v>MIA ZAHRA VALENTYANA</v>
      </c>
      <c r="E195">
        <v>86</v>
      </c>
      <c r="F195">
        <v>80.5</v>
      </c>
      <c r="G195">
        <v>80</v>
      </c>
      <c r="H195">
        <v>81</v>
      </c>
      <c r="I195">
        <v>80</v>
      </c>
      <c r="J195">
        <v>85</v>
      </c>
      <c r="K195">
        <v>87</v>
      </c>
      <c r="L195">
        <v>84</v>
      </c>
      <c r="M195">
        <v>81</v>
      </c>
      <c r="N195">
        <v>85.5</v>
      </c>
      <c r="O195">
        <v>84.5</v>
      </c>
      <c r="P195">
        <v>76.5</v>
      </c>
      <c r="Q195">
        <v>80.5</v>
      </c>
      <c r="R195">
        <v>81</v>
      </c>
      <c r="S195">
        <v>83.5</v>
      </c>
      <c r="T195" s="232">
        <f t="shared" si="2"/>
        <v>82.4</v>
      </c>
    </row>
    <row r="196" spans="1:20" ht="15.95" customHeight="1" thickTop="1" thickBot="1">
      <c r="A196" s="61">
        <v>189</v>
      </c>
      <c r="B196" s="62">
        <v>189</v>
      </c>
      <c r="C196" s="62">
        <f>PresensiMIPA!B195</f>
        <v>12357</v>
      </c>
      <c r="D196" s="63" t="str">
        <f>PresensiMIPA!G195</f>
        <v>Moh. Muzekki</v>
      </c>
      <c r="E196">
        <v>78.5</v>
      </c>
      <c r="F196">
        <v>78.5</v>
      </c>
      <c r="G196">
        <v>79.5</v>
      </c>
      <c r="H196">
        <v>81</v>
      </c>
      <c r="I196">
        <v>80</v>
      </c>
      <c r="J196">
        <v>80</v>
      </c>
      <c r="K196">
        <v>85</v>
      </c>
      <c r="L196">
        <v>85</v>
      </c>
      <c r="M196">
        <v>78.5</v>
      </c>
      <c r="N196">
        <v>75</v>
      </c>
      <c r="O196">
        <v>84.5</v>
      </c>
      <c r="P196">
        <v>73</v>
      </c>
      <c r="Q196">
        <v>77</v>
      </c>
      <c r="R196">
        <v>84</v>
      </c>
      <c r="S196">
        <v>76.5</v>
      </c>
      <c r="T196" s="232">
        <f t="shared" si="2"/>
        <v>79.733333333333334</v>
      </c>
    </row>
    <row r="197" spans="1:20" ht="15.95" customHeight="1" thickTop="1" thickBot="1">
      <c r="A197" s="61">
        <v>190</v>
      </c>
      <c r="B197" s="62">
        <v>190</v>
      </c>
      <c r="C197" s="62">
        <f>PresensiMIPA!B196</f>
        <v>12359</v>
      </c>
      <c r="D197" s="63" t="str">
        <f>PresensiMIPA!G196</f>
        <v>MOH.RIBUT RIADI</v>
      </c>
      <c r="E197">
        <v>72</v>
      </c>
      <c r="F197">
        <v>74</v>
      </c>
      <c r="G197">
        <v>77.5</v>
      </c>
      <c r="H197">
        <v>79</v>
      </c>
      <c r="I197">
        <v>77.5</v>
      </c>
      <c r="J197">
        <v>80</v>
      </c>
      <c r="K197">
        <v>82</v>
      </c>
      <c r="L197">
        <v>84</v>
      </c>
      <c r="M197">
        <v>79</v>
      </c>
      <c r="N197">
        <v>73</v>
      </c>
      <c r="O197">
        <v>81</v>
      </c>
      <c r="P197">
        <v>73.5</v>
      </c>
      <c r="Q197">
        <v>73.5</v>
      </c>
      <c r="R197">
        <v>77.5</v>
      </c>
      <c r="S197">
        <v>66</v>
      </c>
      <c r="T197" s="232">
        <f t="shared" si="2"/>
        <v>76.63333333333334</v>
      </c>
    </row>
    <row r="198" spans="1:20" ht="15.95" customHeight="1" thickTop="1" thickBot="1">
      <c r="A198" s="61">
        <v>191</v>
      </c>
      <c r="B198" s="62">
        <v>191</v>
      </c>
      <c r="C198" s="62">
        <f>PresensiMIPA!B197</f>
        <v>12374</v>
      </c>
      <c r="D198" s="63" t="str">
        <f>PresensiMIPA!G197</f>
        <v>MUHAMMAD FARHAM</v>
      </c>
      <c r="E198">
        <v>85</v>
      </c>
      <c r="F198">
        <v>86</v>
      </c>
      <c r="G198">
        <v>80.5</v>
      </c>
      <c r="H198">
        <v>90</v>
      </c>
      <c r="I198">
        <v>80</v>
      </c>
      <c r="J198">
        <v>82.5</v>
      </c>
      <c r="K198">
        <v>88.5</v>
      </c>
      <c r="L198">
        <v>85</v>
      </c>
      <c r="M198">
        <v>80.5</v>
      </c>
      <c r="N198">
        <v>80.5</v>
      </c>
      <c r="O198">
        <v>87</v>
      </c>
      <c r="P198">
        <v>76</v>
      </c>
      <c r="Q198">
        <v>80.5</v>
      </c>
      <c r="R198">
        <v>82.5</v>
      </c>
      <c r="S198">
        <v>84</v>
      </c>
      <c r="T198" s="232">
        <f t="shared" si="2"/>
        <v>83.233333333333334</v>
      </c>
    </row>
    <row r="199" spans="1:20" ht="15.95" customHeight="1" thickTop="1" thickBot="1">
      <c r="A199" s="61">
        <v>192</v>
      </c>
      <c r="B199" s="62">
        <v>192</v>
      </c>
      <c r="C199" s="62">
        <f>PresensiMIPA!B198</f>
        <v>12392</v>
      </c>
      <c r="D199" s="63" t="str">
        <f>PresensiMIPA!G198</f>
        <v>NADIA SALSABILA</v>
      </c>
      <c r="E199">
        <v>80</v>
      </c>
      <c r="F199">
        <v>80</v>
      </c>
      <c r="G199">
        <v>85.5</v>
      </c>
      <c r="H199">
        <v>81</v>
      </c>
      <c r="I199">
        <v>85</v>
      </c>
      <c r="J199">
        <v>85.5</v>
      </c>
      <c r="K199">
        <v>90.5</v>
      </c>
      <c r="L199">
        <v>84</v>
      </c>
      <c r="M199">
        <v>81.5</v>
      </c>
      <c r="N199">
        <v>83.5</v>
      </c>
      <c r="O199">
        <v>85.5</v>
      </c>
      <c r="P199">
        <v>80</v>
      </c>
      <c r="Q199">
        <v>85</v>
      </c>
      <c r="R199">
        <v>83</v>
      </c>
      <c r="S199">
        <v>85</v>
      </c>
      <c r="T199" s="232">
        <f t="shared" si="2"/>
        <v>83.666666666666671</v>
      </c>
    </row>
    <row r="200" spans="1:20" ht="15.95" customHeight="1" thickTop="1" thickBot="1">
      <c r="A200" s="61">
        <v>193</v>
      </c>
      <c r="B200" s="62">
        <v>193</v>
      </c>
      <c r="C200" s="62">
        <f>PresensiMIPA!B199</f>
        <v>12405</v>
      </c>
      <c r="D200" s="63" t="str">
        <f>PresensiMIPA!G199</f>
        <v>NUR ANI</v>
      </c>
      <c r="E200">
        <v>80.5</v>
      </c>
      <c r="F200">
        <v>79</v>
      </c>
      <c r="G200">
        <v>85</v>
      </c>
      <c r="H200">
        <v>81</v>
      </c>
      <c r="I200">
        <v>80</v>
      </c>
      <c r="J200">
        <v>84</v>
      </c>
      <c r="K200">
        <v>90</v>
      </c>
      <c r="L200">
        <v>84</v>
      </c>
      <c r="M200">
        <v>81.5</v>
      </c>
      <c r="N200">
        <v>83</v>
      </c>
      <c r="O200">
        <v>84</v>
      </c>
      <c r="P200">
        <v>77.5</v>
      </c>
      <c r="Q200">
        <v>80.5</v>
      </c>
      <c r="R200">
        <v>83.5</v>
      </c>
      <c r="S200">
        <v>82</v>
      </c>
      <c r="T200" s="232">
        <f t="shared" si="2"/>
        <v>82.36666666666666</v>
      </c>
    </row>
    <row r="201" spans="1:20" ht="15.95" customHeight="1" thickTop="1" thickBot="1">
      <c r="A201" s="61">
        <v>194</v>
      </c>
      <c r="B201" s="62">
        <v>194</v>
      </c>
      <c r="C201" s="62">
        <f>PresensiMIPA!B200</f>
        <v>12417</v>
      </c>
      <c r="D201" s="63" t="str">
        <f>PresensiMIPA!G200</f>
        <v>NURUL ANISA FITRIYA</v>
      </c>
      <c r="E201">
        <v>81.5</v>
      </c>
      <c r="F201">
        <v>85</v>
      </c>
      <c r="G201">
        <v>82.5</v>
      </c>
      <c r="H201">
        <v>90</v>
      </c>
      <c r="I201">
        <v>80</v>
      </c>
      <c r="J201">
        <v>88</v>
      </c>
      <c r="K201">
        <v>87.5</v>
      </c>
      <c r="L201">
        <v>84</v>
      </c>
      <c r="M201">
        <v>80.5</v>
      </c>
      <c r="N201">
        <v>88</v>
      </c>
      <c r="O201">
        <v>84</v>
      </c>
      <c r="P201">
        <v>79.5</v>
      </c>
      <c r="Q201">
        <v>85</v>
      </c>
      <c r="R201">
        <v>83</v>
      </c>
      <c r="S201">
        <v>83.5</v>
      </c>
      <c r="T201" s="232">
        <f t="shared" ref="T201:T264" si="3">AVERAGE(E201:S201)</f>
        <v>84.13333333333334</v>
      </c>
    </row>
    <row r="202" spans="1:20" ht="15.95" customHeight="1" thickTop="1" thickBot="1">
      <c r="A202" s="61">
        <v>195</v>
      </c>
      <c r="B202" s="62">
        <v>195</v>
      </c>
      <c r="C202" s="62">
        <f>PresensiMIPA!B201</f>
        <v>12429</v>
      </c>
      <c r="D202" s="63" t="str">
        <f>PresensiMIPA!G201</f>
        <v>PUTRI KHAIRUNNISA JUSI AGUSTIN</v>
      </c>
      <c r="E202">
        <v>87</v>
      </c>
      <c r="F202">
        <v>85</v>
      </c>
      <c r="G202">
        <v>78</v>
      </c>
      <c r="H202">
        <v>85</v>
      </c>
      <c r="I202">
        <v>80</v>
      </c>
      <c r="J202">
        <v>86.5</v>
      </c>
      <c r="K202">
        <v>87.5</v>
      </c>
      <c r="L202">
        <v>84</v>
      </c>
      <c r="M202">
        <v>85</v>
      </c>
      <c r="N202">
        <v>83.5</v>
      </c>
      <c r="O202">
        <v>84</v>
      </c>
      <c r="P202">
        <v>79</v>
      </c>
      <c r="Q202">
        <v>83.5</v>
      </c>
      <c r="R202">
        <v>81.5</v>
      </c>
      <c r="S202">
        <v>86</v>
      </c>
      <c r="T202" s="232">
        <f t="shared" si="3"/>
        <v>83.7</v>
      </c>
    </row>
    <row r="203" spans="1:20" ht="15.95" customHeight="1" thickTop="1" thickBot="1">
      <c r="A203" s="61">
        <v>196</v>
      </c>
      <c r="B203" s="62">
        <v>196</v>
      </c>
      <c r="C203" s="62">
        <f>PresensiMIPA!B202</f>
        <v>12440</v>
      </c>
      <c r="D203" s="63" t="str">
        <f>PresensiMIPA!G202</f>
        <v>R. MARIO SETIAWAN WIBOWO</v>
      </c>
      <c r="E203">
        <v>76.5</v>
      </c>
      <c r="F203">
        <v>78</v>
      </c>
      <c r="G203">
        <v>80</v>
      </c>
      <c r="H203">
        <v>83</v>
      </c>
      <c r="I203">
        <v>80</v>
      </c>
      <c r="J203">
        <v>85</v>
      </c>
      <c r="K203">
        <v>90.5</v>
      </c>
      <c r="L203">
        <v>85</v>
      </c>
      <c r="M203">
        <v>85</v>
      </c>
      <c r="N203">
        <v>80.5</v>
      </c>
      <c r="O203">
        <v>84.5</v>
      </c>
      <c r="P203">
        <v>79</v>
      </c>
      <c r="Q203">
        <v>78.5</v>
      </c>
      <c r="R203">
        <v>84</v>
      </c>
      <c r="S203">
        <v>83</v>
      </c>
      <c r="T203" s="232">
        <f t="shared" si="3"/>
        <v>82.166666666666671</v>
      </c>
    </row>
    <row r="204" spans="1:20" ht="15.95" customHeight="1" thickTop="1" thickBot="1">
      <c r="A204" s="61">
        <v>197</v>
      </c>
      <c r="B204" s="62">
        <v>197</v>
      </c>
      <c r="C204" s="62">
        <f>PresensiMIPA!B203</f>
        <v>12462</v>
      </c>
      <c r="D204" s="63" t="str">
        <f>PresensiMIPA!G203</f>
        <v>RIFALDI SYAHRUMIL AINIL LUBI</v>
      </c>
      <c r="E204">
        <v>81</v>
      </c>
      <c r="F204">
        <v>78</v>
      </c>
      <c r="G204">
        <v>79</v>
      </c>
      <c r="H204">
        <v>81</v>
      </c>
      <c r="I204">
        <v>85</v>
      </c>
      <c r="J204">
        <v>82.5</v>
      </c>
      <c r="K204">
        <v>87</v>
      </c>
      <c r="L204">
        <v>86</v>
      </c>
      <c r="M204">
        <v>81</v>
      </c>
      <c r="N204">
        <v>81.5</v>
      </c>
      <c r="O204">
        <v>84</v>
      </c>
      <c r="P204">
        <v>74</v>
      </c>
      <c r="Q204">
        <v>80.5</v>
      </c>
      <c r="R204">
        <v>83.5</v>
      </c>
      <c r="S204">
        <v>77.5</v>
      </c>
      <c r="T204" s="232">
        <f t="shared" si="3"/>
        <v>81.433333333333337</v>
      </c>
    </row>
    <row r="205" spans="1:20" ht="15.95" customHeight="1" thickTop="1" thickBot="1">
      <c r="A205" s="61">
        <v>198</v>
      </c>
      <c r="B205" s="62">
        <v>198</v>
      </c>
      <c r="C205" s="62">
        <f>PresensiMIPA!B204</f>
        <v>12475</v>
      </c>
      <c r="D205" s="63" t="str">
        <f>PresensiMIPA!G204</f>
        <v>RIZAL GUNAWAN</v>
      </c>
      <c r="E205">
        <v>89</v>
      </c>
      <c r="F205">
        <v>92</v>
      </c>
      <c r="G205">
        <v>86.5</v>
      </c>
      <c r="H205">
        <v>91</v>
      </c>
      <c r="I205">
        <v>85</v>
      </c>
      <c r="J205">
        <v>90</v>
      </c>
      <c r="K205">
        <v>92</v>
      </c>
      <c r="L205">
        <v>86</v>
      </c>
      <c r="M205">
        <v>86</v>
      </c>
      <c r="N205">
        <v>91.5</v>
      </c>
      <c r="O205">
        <v>91.5</v>
      </c>
      <c r="P205">
        <v>85</v>
      </c>
      <c r="Q205">
        <v>85.5</v>
      </c>
      <c r="R205">
        <v>85.5</v>
      </c>
      <c r="S205">
        <v>91.5</v>
      </c>
      <c r="T205" s="232">
        <f t="shared" si="3"/>
        <v>88.533333333333331</v>
      </c>
    </row>
    <row r="206" spans="1:20" ht="15.95" customHeight="1" thickTop="1" thickBot="1">
      <c r="A206" s="61">
        <v>199</v>
      </c>
      <c r="B206" s="62">
        <v>199</v>
      </c>
      <c r="C206" s="62">
        <f>PresensiMIPA!B205</f>
        <v>12481</v>
      </c>
      <c r="D206" s="63" t="str">
        <f>PresensiMIPA!G205</f>
        <v>SAFIRA MEISYA SALSA BINA</v>
      </c>
      <c r="E206">
        <v>84.5</v>
      </c>
      <c r="F206">
        <v>87.5</v>
      </c>
      <c r="G206">
        <v>85.5</v>
      </c>
      <c r="H206">
        <v>90</v>
      </c>
      <c r="I206">
        <v>85</v>
      </c>
      <c r="J206">
        <v>87.5</v>
      </c>
      <c r="K206">
        <v>91.5</v>
      </c>
      <c r="L206">
        <v>84</v>
      </c>
      <c r="M206">
        <v>81.5</v>
      </c>
      <c r="N206">
        <v>90</v>
      </c>
      <c r="O206">
        <v>86</v>
      </c>
      <c r="P206">
        <v>85</v>
      </c>
      <c r="Q206">
        <v>85</v>
      </c>
      <c r="R206">
        <v>85.5</v>
      </c>
      <c r="S206">
        <v>87</v>
      </c>
      <c r="T206" s="232">
        <f t="shared" si="3"/>
        <v>86.36666666666666</v>
      </c>
    </row>
    <row r="207" spans="1:20" ht="15.95" customHeight="1" thickTop="1" thickBot="1">
      <c r="A207" s="61">
        <v>200</v>
      </c>
      <c r="B207" s="62">
        <v>200</v>
      </c>
      <c r="C207" s="62">
        <f>PresensiMIPA!B206</f>
        <v>12495</v>
      </c>
      <c r="D207" s="63" t="str">
        <f>PresensiMIPA!G206</f>
        <v>SITI IN MEIDA YASMIN</v>
      </c>
      <c r="E207">
        <v>88</v>
      </c>
      <c r="F207">
        <v>85</v>
      </c>
      <c r="G207">
        <v>82</v>
      </c>
      <c r="H207">
        <v>90</v>
      </c>
      <c r="I207">
        <v>82.5</v>
      </c>
      <c r="J207">
        <v>85</v>
      </c>
      <c r="K207">
        <v>89.5</v>
      </c>
      <c r="L207">
        <v>84</v>
      </c>
      <c r="M207">
        <v>82</v>
      </c>
      <c r="N207">
        <v>88</v>
      </c>
      <c r="O207">
        <v>86.5</v>
      </c>
      <c r="P207">
        <v>85</v>
      </c>
      <c r="Q207">
        <v>86.5</v>
      </c>
      <c r="R207">
        <v>85</v>
      </c>
      <c r="S207">
        <v>85</v>
      </c>
      <c r="T207" s="232">
        <f t="shared" si="3"/>
        <v>85.6</v>
      </c>
    </row>
    <row r="208" spans="1:20" ht="15.95" customHeight="1" thickTop="1" thickBot="1">
      <c r="A208" s="61">
        <v>201</v>
      </c>
      <c r="B208" s="62">
        <v>201</v>
      </c>
      <c r="C208" s="62">
        <f>PresensiMIPA!B207</f>
        <v>12511</v>
      </c>
      <c r="D208" s="63" t="str">
        <f>PresensiMIPA!G207</f>
        <v>TASYA DWIYANTI</v>
      </c>
      <c r="E208">
        <v>86.5</v>
      </c>
      <c r="F208">
        <v>86.5</v>
      </c>
      <c r="G208">
        <v>86</v>
      </c>
      <c r="H208">
        <v>90</v>
      </c>
      <c r="I208">
        <v>85</v>
      </c>
      <c r="J208">
        <v>87.5</v>
      </c>
      <c r="K208">
        <v>90.5</v>
      </c>
      <c r="L208">
        <v>84</v>
      </c>
      <c r="M208">
        <v>85</v>
      </c>
      <c r="N208">
        <v>87</v>
      </c>
      <c r="O208">
        <v>87.5</v>
      </c>
      <c r="P208">
        <v>85</v>
      </c>
      <c r="Q208">
        <v>86.5</v>
      </c>
      <c r="R208">
        <v>86</v>
      </c>
      <c r="S208">
        <v>89</v>
      </c>
      <c r="T208" s="232">
        <f t="shared" si="3"/>
        <v>86.8</v>
      </c>
    </row>
    <row r="209" spans="1:20" ht="15.95" customHeight="1" thickTop="1" thickBot="1">
      <c r="A209" s="61">
        <v>202</v>
      </c>
      <c r="B209" s="62">
        <v>202</v>
      </c>
      <c r="C209" s="62">
        <f>PresensiMIPA!B208</f>
        <v>12524</v>
      </c>
      <c r="D209" s="63" t="str">
        <f>PresensiMIPA!G208</f>
        <v>Ummi Marliyani</v>
      </c>
      <c r="E209">
        <v>82.5</v>
      </c>
      <c r="F209">
        <v>79</v>
      </c>
      <c r="G209">
        <v>81</v>
      </c>
      <c r="H209">
        <v>82</v>
      </c>
      <c r="I209">
        <v>80</v>
      </c>
      <c r="J209">
        <v>85.5</v>
      </c>
      <c r="K209">
        <v>87.5</v>
      </c>
      <c r="L209">
        <v>84</v>
      </c>
      <c r="M209">
        <v>81</v>
      </c>
      <c r="N209">
        <v>82</v>
      </c>
      <c r="O209">
        <v>84.5</v>
      </c>
      <c r="P209">
        <v>85</v>
      </c>
      <c r="Q209">
        <v>86</v>
      </c>
      <c r="R209">
        <v>83</v>
      </c>
      <c r="S209">
        <v>82.5</v>
      </c>
      <c r="T209" s="232">
        <f t="shared" si="3"/>
        <v>83.033333333333331</v>
      </c>
    </row>
    <row r="210" spans="1:20" ht="15.95" customHeight="1" thickTop="1" thickBot="1">
      <c r="A210" s="61">
        <v>203</v>
      </c>
      <c r="B210" s="62">
        <v>203</v>
      </c>
      <c r="C210" s="62">
        <f>PresensiMIPA!B209</f>
        <v>12137</v>
      </c>
      <c r="D210" s="63" t="str">
        <f>PresensiMIPA!G209</f>
        <v>AFTONI MILKY BUSTOMI</v>
      </c>
      <c r="E210">
        <v>80.5</v>
      </c>
      <c r="F210">
        <v>78</v>
      </c>
      <c r="G210">
        <v>82.5</v>
      </c>
      <c r="H210">
        <v>80.5</v>
      </c>
      <c r="I210">
        <v>87.5</v>
      </c>
      <c r="J210">
        <v>84.5</v>
      </c>
      <c r="K210">
        <v>87.5</v>
      </c>
      <c r="L210">
        <v>87.5</v>
      </c>
      <c r="M210">
        <v>80.5</v>
      </c>
      <c r="N210">
        <v>79.5</v>
      </c>
      <c r="O210">
        <v>87</v>
      </c>
      <c r="P210">
        <v>79.5</v>
      </c>
      <c r="Q210">
        <v>82.5</v>
      </c>
      <c r="R210">
        <v>82</v>
      </c>
      <c r="S210">
        <v>85</v>
      </c>
      <c r="T210" s="232">
        <f t="shared" si="3"/>
        <v>82.966666666666669</v>
      </c>
    </row>
    <row r="211" spans="1:20" ht="15.95" customHeight="1" thickTop="1" thickBot="1">
      <c r="A211" s="61">
        <v>204</v>
      </c>
      <c r="B211" s="62">
        <v>204</v>
      </c>
      <c r="C211" s="62">
        <f>PresensiMIPA!B210</f>
        <v>12154</v>
      </c>
      <c r="D211" s="63" t="str">
        <f>PresensiMIPA!G210</f>
        <v>ALFIQI TRI SANDI</v>
      </c>
      <c r="E211">
        <v>83</v>
      </c>
      <c r="F211">
        <v>85.5</v>
      </c>
      <c r="G211">
        <v>81</v>
      </c>
      <c r="H211">
        <v>80.5</v>
      </c>
      <c r="I211">
        <v>88</v>
      </c>
      <c r="J211">
        <v>85</v>
      </c>
      <c r="K211">
        <v>88.5</v>
      </c>
      <c r="L211">
        <v>85.5</v>
      </c>
      <c r="M211">
        <v>79.5</v>
      </c>
      <c r="N211">
        <v>80</v>
      </c>
      <c r="O211">
        <v>85.5</v>
      </c>
      <c r="P211">
        <v>77.5</v>
      </c>
      <c r="Q211">
        <v>83</v>
      </c>
      <c r="R211">
        <v>82</v>
      </c>
      <c r="S211">
        <v>87.5</v>
      </c>
      <c r="T211" s="232">
        <f t="shared" si="3"/>
        <v>83.466666666666669</v>
      </c>
    </row>
    <row r="212" spans="1:20" ht="15.95" customHeight="1" thickTop="1" thickBot="1">
      <c r="A212" s="61">
        <v>205</v>
      </c>
      <c r="B212" s="62">
        <v>205</v>
      </c>
      <c r="C212" s="62">
        <f>PresensiMIPA!B211</f>
        <v>12159</v>
      </c>
      <c r="D212" s="63" t="str">
        <f>PresensiMIPA!G211</f>
        <v>ALITHA EKA YULYANA PUTRI</v>
      </c>
      <c r="E212">
        <v>83</v>
      </c>
      <c r="F212">
        <v>80</v>
      </c>
      <c r="G212">
        <v>82.5</v>
      </c>
      <c r="H212">
        <v>80.5</v>
      </c>
      <c r="I212">
        <v>88.5</v>
      </c>
      <c r="J212">
        <v>85</v>
      </c>
      <c r="K212">
        <v>86</v>
      </c>
      <c r="L212">
        <v>82.5</v>
      </c>
      <c r="M212">
        <v>85</v>
      </c>
      <c r="N212">
        <v>84</v>
      </c>
      <c r="O212">
        <v>85.5</v>
      </c>
      <c r="P212">
        <v>77.5</v>
      </c>
      <c r="Q212">
        <v>82</v>
      </c>
      <c r="R212">
        <v>82</v>
      </c>
      <c r="S212">
        <v>85</v>
      </c>
      <c r="T212" s="232">
        <f t="shared" si="3"/>
        <v>83.266666666666666</v>
      </c>
    </row>
    <row r="213" spans="1:20" ht="15.95" customHeight="1" thickTop="1" thickBot="1">
      <c r="A213" s="61">
        <v>206</v>
      </c>
      <c r="B213" s="62">
        <v>206</v>
      </c>
      <c r="C213" s="62">
        <f>PresensiMIPA!B212</f>
        <v>12171</v>
      </c>
      <c r="D213" s="63" t="str">
        <f>PresensiMIPA!G212</f>
        <v>ANDINI MAULIDININGSIH</v>
      </c>
      <c r="E213">
        <v>84.5</v>
      </c>
      <c r="F213">
        <v>85</v>
      </c>
      <c r="G213">
        <v>85</v>
      </c>
      <c r="H213">
        <v>80.5</v>
      </c>
      <c r="I213">
        <v>88.5</v>
      </c>
      <c r="J213">
        <v>85.5</v>
      </c>
      <c r="K213">
        <v>87.5</v>
      </c>
      <c r="L213">
        <v>84.5</v>
      </c>
      <c r="M213">
        <v>85</v>
      </c>
      <c r="N213">
        <v>83</v>
      </c>
      <c r="O213">
        <v>85</v>
      </c>
      <c r="P213">
        <v>78.5</v>
      </c>
      <c r="Q213">
        <v>81</v>
      </c>
      <c r="R213">
        <v>82</v>
      </c>
      <c r="S213">
        <v>85</v>
      </c>
      <c r="T213" s="232">
        <f t="shared" si="3"/>
        <v>84.033333333333331</v>
      </c>
    </row>
    <row r="214" spans="1:20" ht="15.95" customHeight="1" thickTop="1" thickBot="1">
      <c r="A214" s="61">
        <v>207</v>
      </c>
      <c r="B214" s="62">
        <v>207</v>
      </c>
      <c r="C214" s="62">
        <f>PresensiMIPA!B213</f>
        <v>12184</v>
      </c>
      <c r="D214" s="63" t="str">
        <f>PresensiMIPA!G213</f>
        <v>ARNAS JAKA NURYASIN</v>
      </c>
      <c r="E214">
        <v>82</v>
      </c>
      <c r="F214">
        <v>79</v>
      </c>
      <c r="G214">
        <v>84</v>
      </c>
      <c r="H214">
        <v>80.5</v>
      </c>
      <c r="I214">
        <v>87</v>
      </c>
      <c r="J214">
        <v>83</v>
      </c>
      <c r="K214">
        <v>88</v>
      </c>
      <c r="L214">
        <v>86.5</v>
      </c>
      <c r="M214">
        <v>85</v>
      </c>
      <c r="N214">
        <v>80</v>
      </c>
      <c r="O214">
        <v>84.5</v>
      </c>
      <c r="P214">
        <v>77</v>
      </c>
      <c r="Q214">
        <v>83</v>
      </c>
      <c r="R214">
        <v>82</v>
      </c>
      <c r="S214">
        <v>83</v>
      </c>
      <c r="T214" s="232">
        <f t="shared" si="3"/>
        <v>82.966666666666669</v>
      </c>
    </row>
    <row r="215" spans="1:20" ht="15.95" customHeight="1" thickTop="1" thickBot="1">
      <c r="A215" s="61">
        <v>208</v>
      </c>
      <c r="B215" s="62">
        <v>208</v>
      </c>
      <c r="C215" s="62">
        <f>PresensiMIPA!B214</f>
        <v>12186</v>
      </c>
      <c r="D215" s="63" t="str">
        <f>PresensiMIPA!G214</f>
        <v>ASRIYANTI HUSNUL HOTIMAH</v>
      </c>
      <c r="E215">
        <v>91</v>
      </c>
      <c r="F215">
        <v>85.5</v>
      </c>
      <c r="G215">
        <v>85.5</v>
      </c>
      <c r="H215">
        <v>86</v>
      </c>
      <c r="I215">
        <v>90</v>
      </c>
      <c r="J215">
        <v>86</v>
      </c>
      <c r="K215">
        <v>90.5</v>
      </c>
      <c r="L215">
        <v>85</v>
      </c>
      <c r="M215">
        <v>80.5</v>
      </c>
      <c r="N215">
        <v>87.5</v>
      </c>
      <c r="O215">
        <v>86.5</v>
      </c>
      <c r="P215">
        <v>85</v>
      </c>
      <c r="Q215">
        <v>85.5</v>
      </c>
      <c r="R215">
        <v>87</v>
      </c>
      <c r="S215">
        <v>87.5</v>
      </c>
      <c r="T215" s="232">
        <f t="shared" si="3"/>
        <v>86.6</v>
      </c>
    </row>
    <row r="216" spans="1:20" ht="15.95" customHeight="1" thickTop="1" thickBot="1">
      <c r="A216" s="61">
        <v>209</v>
      </c>
      <c r="B216" s="62">
        <v>209</v>
      </c>
      <c r="C216" s="62">
        <f>PresensiMIPA!B215</f>
        <v>12198</v>
      </c>
      <c r="D216" s="63" t="str">
        <f>PresensiMIPA!G215</f>
        <v>CIKAL ARYA PRATAMA</v>
      </c>
      <c r="E216">
        <v>80</v>
      </c>
      <c r="F216">
        <v>79</v>
      </c>
      <c r="G216">
        <v>79.5</v>
      </c>
      <c r="H216">
        <v>70</v>
      </c>
      <c r="I216">
        <v>87.5</v>
      </c>
      <c r="J216">
        <v>83</v>
      </c>
      <c r="K216">
        <v>84</v>
      </c>
      <c r="L216">
        <v>86.5</v>
      </c>
      <c r="M216">
        <v>78.5</v>
      </c>
      <c r="N216">
        <v>70</v>
      </c>
      <c r="O216">
        <v>85</v>
      </c>
      <c r="P216">
        <v>72.5</v>
      </c>
      <c r="Q216">
        <v>78.5</v>
      </c>
      <c r="R216">
        <v>82</v>
      </c>
      <c r="S216">
        <v>77</v>
      </c>
      <c r="T216" s="232">
        <f t="shared" si="3"/>
        <v>79.533333333333331</v>
      </c>
    </row>
    <row r="217" spans="1:20" ht="15.95" customHeight="1" thickTop="1" thickBot="1">
      <c r="A217" s="61">
        <v>210</v>
      </c>
      <c r="B217" s="62">
        <v>210</v>
      </c>
      <c r="C217" s="62">
        <f>PresensiMIPA!B216</f>
        <v>12208</v>
      </c>
      <c r="D217" s="63" t="str">
        <f>PresensiMIPA!G216</f>
        <v>DIAN NOVITA SARI</v>
      </c>
      <c r="E217">
        <v>77.5</v>
      </c>
      <c r="F217">
        <v>81</v>
      </c>
      <c r="G217">
        <v>82.5</v>
      </c>
      <c r="H217">
        <v>80.5</v>
      </c>
      <c r="I217">
        <v>88</v>
      </c>
      <c r="J217">
        <v>84</v>
      </c>
      <c r="K217">
        <v>85.5</v>
      </c>
      <c r="L217">
        <v>85</v>
      </c>
      <c r="M217">
        <v>78</v>
      </c>
      <c r="N217">
        <v>86</v>
      </c>
      <c r="O217">
        <v>85</v>
      </c>
      <c r="P217">
        <v>80.5</v>
      </c>
      <c r="Q217">
        <v>81</v>
      </c>
      <c r="R217">
        <v>82</v>
      </c>
      <c r="S217">
        <v>79</v>
      </c>
      <c r="T217" s="232">
        <f t="shared" si="3"/>
        <v>82.36666666666666</v>
      </c>
    </row>
    <row r="218" spans="1:20" ht="15.95" customHeight="1" thickTop="1" thickBot="1">
      <c r="A218" s="61">
        <v>211</v>
      </c>
      <c r="B218" s="62">
        <v>211</v>
      </c>
      <c r="C218" s="62">
        <f>PresensiMIPA!B217</f>
        <v>12218</v>
      </c>
      <c r="D218" s="63" t="str">
        <f>PresensiMIPA!G217</f>
        <v>DWI INDRIYANI HASDININGSIH</v>
      </c>
      <c r="E218">
        <v>85</v>
      </c>
      <c r="F218">
        <v>85.5</v>
      </c>
      <c r="G218">
        <v>85.5</v>
      </c>
      <c r="H218">
        <v>87</v>
      </c>
      <c r="I218">
        <v>88.5</v>
      </c>
      <c r="J218">
        <v>86.5</v>
      </c>
      <c r="K218">
        <v>84.5</v>
      </c>
      <c r="L218">
        <v>84.5</v>
      </c>
      <c r="M218">
        <v>81</v>
      </c>
      <c r="N218">
        <v>87.5</v>
      </c>
      <c r="O218">
        <v>87.5</v>
      </c>
      <c r="P218">
        <v>85</v>
      </c>
      <c r="Q218">
        <v>86</v>
      </c>
      <c r="R218">
        <v>90</v>
      </c>
      <c r="S218">
        <v>85.5</v>
      </c>
      <c r="T218" s="232">
        <f t="shared" si="3"/>
        <v>85.966666666666669</v>
      </c>
    </row>
    <row r="219" spans="1:20" ht="15.95" customHeight="1" thickTop="1" thickBot="1">
      <c r="A219" s="61">
        <v>212</v>
      </c>
      <c r="B219" s="62">
        <v>212</v>
      </c>
      <c r="C219" s="62">
        <f>PresensiMIPA!B218</f>
        <v>12227</v>
      </c>
      <c r="D219" s="63" t="str">
        <f>PresensiMIPA!G218</f>
        <v>FAINSANU FARAKA</v>
      </c>
      <c r="E219">
        <v>88</v>
      </c>
      <c r="F219">
        <v>91</v>
      </c>
      <c r="G219">
        <v>86.5</v>
      </c>
      <c r="H219">
        <v>88</v>
      </c>
      <c r="I219">
        <v>91</v>
      </c>
      <c r="J219">
        <v>86</v>
      </c>
      <c r="K219">
        <v>88</v>
      </c>
      <c r="L219">
        <v>86.5</v>
      </c>
      <c r="M219">
        <v>87</v>
      </c>
      <c r="N219">
        <v>91</v>
      </c>
      <c r="O219">
        <v>87.5</v>
      </c>
      <c r="P219">
        <v>85.5</v>
      </c>
      <c r="Q219">
        <v>87.5</v>
      </c>
      <c r="R219">
        <v>92</v>
      </c>
      <c r="S219">
        <v>89</v>
      </c>
      <c r="T219" s="232">
        <f t="shared" si="3"/>
        <v>88.3</v>
      </c>
    </row>
    <row r="220" spans="1:20" ht="15.95" customHeight="1" thickTop="1" thickBot="1">
      <c r="A220" s="61">
        <v>213</v>
      </c>
      <c r="B220" s="62">
        <v>213</v>
      </c>
      <c r="C220" s="62">
        <f>PresensiMIPA!B219</f>
        <v>12240</v>
      </c>
      <c r="D220" s="63" t="str">
        <f>PresensiMIPA!G219</f>
        <v>FATIMAH OKTAVIA LAURENS</v>
      </c>
      <c r="E220">
        <v>86</v>
      </c>
      <c r="F220">
        <v>81</v>
      </c>
      <c r="G220">
        <v>86</v>
      </c>
      <c r="H220">
        <v>87</v>
      </c>
      <c r="I220">
        <v>89</v>
      </c>
      <c r="J220">
        <v>87</v>
      </c>
      <c r="K220">
        <v>91.5</v>
      </c>
      <c r="L220">
        <v>85.5</v>
      </c>
      <c r="M220">
        <v>82</v>
      </c>
      <c r="N220">
        <v>87.5</v>
      </c>
      <c r="O220">
        <v>88.5</v>
      </c>
      <c r="P220">
        <v>81.5</v>
      </c>
      <c r="Q220">
        <v>86</v>
      </c>
      <c r="R220">
        <v>82</v>
      </c>
      <c r="S220">
        <v>87</v>
      </c>
      <c r="T220" s="232">
        <f t="shared" si="3"/>
        <v>85.833333333333329</v>
      </c>
    </row>
    <row r="221" spans="1:20" ht="15.95" customHeight="1" thickTop="1" thickBot="1">
      <c r="A221" s="61">
        <v>214</v>
      </c>
      <c r="B221" s="62">
        <v>214</v>
      </c>
      <c r="C221" s="62">
        <f>PresensiMIPA!B220</f>
        <v>12255</v>
      </c>
      <c r="D221" s="63" t="str">
        <f>PresensiMIPA!G220</f>
        <v>GHEFARI ALBIR FACHRI SUHERMAN</v>
      </c>
      <c r="E221">
        <v>80.5</v>
      </c>
      <c r="F221">
        <v>75</v>
      </c>
      <c r="G221">
        <v>75.5</v>
      </c>
      <c r="H221">
        <v>73.5</v>
      </c>
      <c r="I221">
        <v>87.5</v>
      </c>
      <c r="J221">
        <v>83</v>
      </c>
      <c r="K221">
        <v>85</v>
      </c>
      <c r="L221">
        <v>84</v>
      </c>
      <c r="M221">
        <v>78</v>
      </c>
      <c r="N221">
        <v>73</v>
      </c>
      <c r="O221">
        <v>84.5</v>
      </c>
      <c r="P221">
        <v>70.5</v>
      </c>
      <c r="Q221">
        <v>73.5</v>
      </c>
      <c r="R221">
        <v>82</v>
      </c>
      <c r="S221">
        <v>78.5</v>
      </c>
      <c r="T221" s="232">
        <f t="shared" si="3"/>
        <v>78.933333333333337</v>
      </c>
    </row>
    <row r="222" spans="1:20" ht="15.95" customHeight="1" thickTop="1" thickBot="1">
      <c r="A222" s="61">
        <v>215</v>
      </c>
      <c r="B222" s="62">
        <v>215</v>
      </c>
      <c r="C222" s="62">
        <f>PresensiMIPA!B221</f>
        <v>12259</v>
      </c>
      <c r="D222" s="63" t="str">
        <f>PresensiMIPA!G221</f>
        <v>Halimatus Sakdiyah</v>
      </c>
      <c r="E222">
        <v>85</v>
      </c>
      <c r="F222">
        <v>85.5</v>
      </c>
      <c r="G222">
        <v>85</v>
      </c>
      <c r="H222">
        <v>82</v>
      </c>
      <c r="I222">
        <v>88</v>
      </c>
      <c r="J222">
        <v>85</v>
      </c>
      <c r="K222">
        <v>89</v>
      </c>
      <c r="L222">
        <v>84.5</v>
      </c>
      <c r="M222">
        <v>85.5</v>
      </c>
      <c r="N222">
        <v>88</v>
      </c>
      <c r="O222">
        <v>81.5</v>
      </c>
      <c r="P222">
        <v>85</v>
      </c>
      <c r="Q222">
        <v>85</v>
      </c>
      <c r="R222">
        <v>87</v>
      </c>
      <c r="S222">
        <v>82</v>
      </c>
      <c r="T222" s="232">
        <f t="shared" si="3"/>
        <v>85.2</v>
      </c>
    </row>
    <row r="223" spans="1:20" ht="15.95" customHeight="1" thickTop="1" thickBot="1">
      <c r="A223" s="61">
        <v>216</v>
      </c>
      <c r="B223" s="62">
        <v>216</v>
      </c>
      <c r="C223" s="62">
        <f>PresensiMIPA!B222</f>
        <v>12272</v>
      </c>
      <c r="D223" s="63" t="str">
        <f>PresensiMIPA!G222</f>
        <v>HISYAM SAPUTRA</v>
      </c>
      <c r="E223">
        <v>80.5</v>
      </c>
      <c r="F223">
        <v>79</v>
      </c>
      <c r="G223">
        <v>81.5</v>
      </c>
      <c r="H223">
        <v>80.5</v>
      </c>
      <c r="I223">
        <v>87.5</v>
      </c>
      <c r="J223">
        <v>81.5</v>
      </c>
      <c r="K223">
        <v>85</v>
      </c>
      <c r="L223">
        <v>85</v>
      </c>
      <c r="M223">
        <v>80</v>
      </c>
      <c r="N223">
        <v>80</v>
      </c>
      <c r="O223">
        <v>84.5</v>
      </c>
      <c r="P223">
        <v>79</v>
      </c>
      <c r="Q223">
        <v>79.5</v>
      </c>
      <c r="R223">
        <v>82</v>
      </c>
      <c r="S223">
        <v>80</v>
      </c>
      <c r="T223" s="232">
        <f t="shared" si="3"/>
        <v>81.7</v>
      </c>
    </row>
    <row r="224" spans="1:20" ht="15.95" customHeight="1" thickTop="1" thickBot="1">
      <c r="A224" s="61">
        <v>217</v>
      </c>
      <c r="B224" s="62">
        <v>217</v>
      </c>
      <c r="C224" s="62">
        <f>PresensiMIPA!B223</f>
        <v>12281</v>
      </c>
      <c r="D224" s="63" t="str">
        <f>PresensiMIPA!G223</f>
        <v>INDAH FITRIANI</v>
      </c>
      <c r="E224">
        <v>90</v>
      </c>
      <c r="F224">
        <v>90</v>
      </c>
      <c r="G224">
        <v>86</v>
      </c>
      <c r="H224">
        <v>88</v>
      </c>
      <c r="I224">
        <v>90</v>
      </c>
      <c r="J224">
        <v>86</v>
      </c>
      <c r="K224">
        <v>91</v>
      </c>
      <c r="L224">
        <v>86.5</v>
      </c>
      <c r="M224">
        <v>87</v>
      </c>
      <c r="N224">
        <v>88</v>
      </c>
      <c r="O224">
        <v>85.5</v>
      </c>
      <c r="P224">
        <v>85</v>
      </c>
      <c r="Q224">
        <v>85</v>
      </c>
      <c r="R224">
        <v>87</v>
      </c>
      <c r="S224">
        <v>89</v>
      </c>
      <c r="T224" s="232">
        <f t="shared" si="3"/>
        <v>87.6</v>
      </c>
    </row>
    <row r="225" spans="1:20" ht="15.95" customHeight="1" thickTop="1" thickBot="1">
      <c r="A225" s="61">
        <v>218</v>
      </c>
      <c r="B225" s="62">
        <v>218</v>
      </c>
      <c r="C225" s="62">
        <f>PresensiMIPA!B224</f>
        <v>12308</v>
      </c>
      <c r="D225" s="63" t="str">
        <f>PresensiMIPA!G224</f>
        <v>Lailatus Sofi</v>
      </c>
      <c r="E225">
        <v>86</v>
      </c>
      <c r="F225">
        <v>81</v>
      </c>
      <c r="G225">
        <v>83.5</v>
      </c>
      <c r="H225">
        <v>86.5</v>
      </c>
      <c r="I225">
        <v>89</v>
      </c>
      <c r="J225">
        <v>85</v>
      </c>
      <c r="K225">
        <v>86</v>
      </c>
      <c r="L225">
        <v>85</v>
      </c>
      <c r="M225">
        <v>81</v>
      </c>
      <c r="N225">
        <v>78</v>
      </c>
      <c r="O225">
        <v>84.5</v>
      </c>
      <c r="P225">
        <v>78</v>
      </c>
      <c r="Q225">
        <v>83</v>
      </c>
      <c r="R225">
        <v>82</v>
      </c>
      <c r="S225">
        <v>79.5</v>
      </c>
      <c r="T225" s="232">
        <f t="shared" si="3"/>
        <v>83.2</v>
      </c>
    </row>
    <row r="226" spans="1:20" ht="15.95" customHeight="1" thickTop="1" thickBot="1">
      <c r="A226" s="61">
        <v>219</v>
      </c>
      <c r="B226" s="62">
        <v>219</v>
      </c>
      <c r="C226" s="62">
        <f>PresensiMIPA!B225</f>
        <v>12328</v>
      </c>
      <c r="D226" s="63" t="str">
        <f>PresensiMIPA!G225</f>
        <v>Marisa Sofia</v>
      </c>
      <c r="E226">
        <v>82.5</v>
      </c>
      <c r="F226">
        <v>80</v>
      </c>
      <c r="G226">
        <v>82.5</v>
      </c>
      <c r="H226">
        <v>82</v>
      </c>
      <c r="I226">
        <v>90</v>
      </c>
      <c r="J226">
        <v>85</v>
      </c>
      <c r="K226">
        <v>87</v>
      </c>
      <c r="L226">
        <v>85.5</v>
      </c>
      <c r="M226">
        <v>86</v>
      </c>
      <c r="N226">
        <v>85.5</v>
      </c>
      <c r="O226">
        <v>84</v>
      </c>
      <c r="P226">
        <v>81</v>
      </c>
      <c r="Q226">
        <v>84</v>
      </c>
      <c r="R226">
        <v>82</v>
      </c>
      <c r="S226">
        <v>83.5</v>
      </c>
      <c r="T226" s="232">
        <f t="shared" si="3"/>
        <v>84.033333333333331</v>
      </c>
    </row>
    <row r="227" spans="1:20" ht="15.95" customHeight="1" thickTop="1" thickBot="1">
      <c r="A227" s="61">
        <v>220</v>
      </c>
      <c r="B227" s="62">
        <v>220</v>
      </c>
      <c r="C227" s="62">
        <f>PresensiMIPA!B226</f>
        <v>12346</v>
      </c>
      <c r="D227" s="63" t="str">
        <f>PresensiMIPA!G226</f>
        <v>Mila Safira</v>
      </c>
      <c r="E227">
        <v>81.5</v>
      </c>
      <c r="F227">
        <v>81</v>
      </c>
      <c r="G227">
        <v>83.5</v>
      </c>
      <c r="H227">
        <v>82</v>
      </c>
      <c r="I227">
        <v>87</v>
      </c>
      <c r="J227">
        <v>85</v>
      </c>
      <c r="K227">
        <v>87.5</v>
      </c>
      <c r="L227">
        <v>82.5</v>
      </c>
      <c r="M227">
        <v>81</v>
      </c>
      <c r="N227">
        <v>86</v>
      </c>
      <c r="O227">
        <v>84.5</v>
      </c>
      <c r="P227">
        <v>79.5</v>
      </c>
      <c r="Q227">
        <v>83</v>
      </c>
      <c r="R227">
        <v>82</v>
      </c>
      <c r="S227">
        <v>81</v>
      </c>
      <c r="T227" s="232">
        <f t="shared" si="3"/>
        <v>83.13333333333334</v>
      </c>
    </row>
    <row r="228" spans="1:20" ht="15.95" customHeight="1" thickTop="1" thickBot="1">
      <c r="A228" s="61">
        <v>221</v>
      </c>
      <c r="B228" s="62">
        <v>221</v>
      </c>
      <c r="C228" s="62">
        <f>PresensiMIPA!B227</f>
        <v>12349</v>
      </c>
      <c r="D228" s="63" t="str">
        <f>PresensiMIPA!G227</f>
        <v>MOCHAMMAD AFIF</v>
      </c>
      <c r="E228">
        <v>79.5</v>
      </c>
      <c r="F228">
        <v>77</v>
      </c>
      <c r="G228">
        <v>77</v>
      </c>
      <c r="H228">
        <v>82</v>
      </c>
      <c r="I228">
        <v>88</v>
      </c>
      <c r="J228">
        <v>82</v>
      </c>
      <c r="K228">
        <v>88</v>
      </c>
      <c r="L228">
        <v>86.5</v>
      </c>
      <c r="M228">
        <v>79</v>
      </c>
      <c r="N228">
        <v>78</v>
      </c>
      <c r="O228">
        <v>84.5</v>
      </c>
      <c r="P228">
        <v>75.5</v>
      </c>
      <c r="Q228">
        <v>83</v>
      </c>
      <c r="R228">
        <v>82</v>
      </c>
      <c r="S228">
        <v>81.5</v>
      </c>
      <c r="T228" s="232">
        <f t="shared" si="3"/>
        <v>81.566666666666663</v>
      </c>
    </row>
    <row r="229" spans="1:20" ht="15.95" customHeight="1" thickTop="1" thickBot="1">
      <c r="A229" s="61">
        <v>222</v>
      </c>
      <c r="B229" s="62">
        <v>222</v>
      </c>
      <c r="C229" s="62">
        <f>PresensiMIPA!B228</f>
        <v>12375</v>
      </c>
      <c r="D229" s="63" t="str">
        <f>PresensiMIPA!G228</f>
        <v>MUHAMMAD GAZWAN GHATFANI</v>
      </c>
      <c r="E229">
        <v>83.5</v>
      </c>
      <c r="F229">
        <v>81</v>
      </c>
      <c r="G229">
        <v>80.5</v>
      </c>
      <c r="H229">
        <v>85</v>
      </c>
      <c r="I229">
        <v>89</v>
      </c>
      <c r="J229">
        <v>85.5</v>
      </c>
      <c r="K229">
        <v>87.5</v>
      </c>
      <c r="L229">
        <v>86</v>
      </c>
      <c r="M229">
        <v>79</v>
      </c>
      <c r="N229">
        <v>82.5</v>
      </c>
      <c r="O229">
        <v>86.5</v>
      </c>
      <c r="P229">
        <v>78</v>
      </c>
      <c r="Q229">
        <v>79.5</v>
      </c>
      <c r="R229">
        <v>87</v>
      </c>
      <c r="S229">
        <v>88.5</v>
      </c>
      <c r="T229" s="232">
        <f t="shared" si="3"/>
        <v>83.933333333333337</v>
      </c>
    </row>
    <row r="230" spans="1:20" ht="15.95" customHeight="1" thickTop="1" thickBot="1">
      <c r="A230" s="61">
        <v>223</v>
      </c>
      <c r="B230" s="62">
        <v>223</v>
      </c>
      <c r="C230" s="62">
        <f>PresensiMIPA!B229</f>
        <v>12393</v>
      </c>
      <c r="D230" s="63" t="str">
        <f>PresensiMIPA!G229</f>
        <v>NADYA REVANIA ROHMAN</v>
      </c>
      <c r="E230">
        <v>86.5</v>
      </c>
      <c r="F230">
        <v>85.5</v>
      </c>
      <c r="G230">
        <v>85.5</v>
      </c>
      <c r="H230">
        <v>87</v>
      </c>
      <c r="I230">
        <v>88</v>
      </c>
      <c r="J230">
        <v>85</v>
      </c>
      <c r="K230">
        <v>88.5</v>
      </c>
      <c r="L230">
        <v>83</v>
      </c>
      <c r="M230">
        <v>85.5</v>
      </c>
      <c r="N230">
        <v>84</v>
      </c>
      <c r="O230">
        <v>84.5</v>
      </c>
      <c r="P230">
        <v>85</v>
      </c>
      <c r="Q230">
        <v>85.5</v>
      </c>
      <c r="R230">
        <v>82</v>
      </c>
      <c r="S230">
        <v>87</v>
      </c>
      <c r="T230" s="232">
        <f t="shared" si="3"/>
        <v>85.5</v>
      </c>
    </row>
    <row r="231" spans="1:20" ht="15.95" customHeight="1" thickTop="1" thickBot="1">
      <c r="A231" s="61">
        <v>224</v>
      </c>
      <c r="B231" s="62">
        <v>224</v>
      </c>
      <c r="C231" s="62">
        <f>PresensiMIPA!B230</f>
        <v>12404</v>
      </c>
      <c r="D231" s="63" t="str">
        <f>PresensiMIPA!G230</f>
        <v>NOVIAN WAHYU NUGROHO</v>
      </c>
      <c r="E231">
        <v>81.5</v>
      </c>
      <c r="F231">
        <v>77.5</v>
      </c>
      <c r="G231">
        <v>81</v>
      </c>
      <c r="H231">
        <v>82</v>
      </c>
      <c r="I231">
        <v>90</v>
      </c>
      <c r="J231">
        <v>84.5</v>
      </c>
      <c r="K231">
        <v>84</v>
      </c>
      <c r="L231">
        <v>85.5</v>
      </c>
      <c r="M231">
        <v>79.5</v>
      </c>
      <c r="N231">
        <v>76</v>
      </c>
      <c r="O231">
        <v>83.5</v>
      </c>
      <c r="P231">
        <v>76</v>
      </c>
      <c r="Q231">
        <v>74.5</v>
      </c>
      <c r="R231">
        <v>82</v>
      </c>
      <c r="S231">
        <v>82.5</v>
      </c>
      <c r="T231" s="232">
        <f t="shared" si="3"/>
        <v>81.333333333333329</v>
      </c>
    </row>
    <row r="232" spans="1:20" ht="15.95" customHeight="1" thickTop="1" thickBot="1">
      <c r="A232" s="61">
        <v>225</v>
      </c>
      <c r="B232" s="62">
        <v>225</v>
      </c>
      <c r="C232" s="62">
        <f>PresensiMIPA!B231</f>
        <v>12406</v>
      </c>
      <c r="D232" s="63" t="str">
        <f>PresensiMIPA!G231</f>
        <v>NUR BUNGA FIRDAUSY</v>
      </c>
      <c r="E232">
        <v>85.5</v>
      </c>
      <c r="F232">
        <v>88</v>
      </c>
      <c r="G232">
        <v>85.5</v>
      </c>
      <c r="H232">
        <v>87</v>
      </c>
      <c r="I232">
        <v>87</v>
      </c>
      <c r="J232">
        <v>84.5</v>
      </c>
      <c r="K232">
        <v>88.5</v>
      </c>
      <c r="L232">
        <v>86</v>
      </c>
      <c r="M232">
        <v>85</v>
      </c>
      <c r="N232">
        <v>85</v>
      </c>
      <c r="O232">
        <v>85.5</v>
      </c>
      <c r="P232">
        <v>85</v>
      </c>
      <c r="Q232">
        <v>87</v>
      </c>
      <c r="R232">
        <v>87</v>
      </c>
      <c r="S232">
        <v>86.5</v>
      </c>
      <c r="T232" s="232">
        <f t="shared" si="3"/>
        <v>86.2</v>
      </c>
    </row>
    <row r="233" spans="1:20" ht="15.95" customHeight="1" thickTop="1" thickBot="1">
      <c r="A233" s="61">
        <v>226</v>
      </c>
      <c r="B233" s="62">
        <v>226</v>
      </c>
      <c r="C233" s="62">
        <f>PresensiMIPA!B232</f>
        <v>12419</v>
      </c>
      <c r="D233" s="63" t="str">
        <f>PresensiMIPA!G232</f>
        <v>Nurul Ilmiyeh</v>
      </c>
      <c r="E233">
        <v>87.5</v>
      </c>
      <c r="F233">
        <v>86</v>
      </c>
      <c r="G233">
        <v>85.5</v>
      </c>
      <c r="H233">
        <v>87</v>
      </c>
      <c r="I233">
        <v>87</v>
      </c>
      <c r="J233">
        <v>86.5</v>
      </c>
      <c r="K233">
        <v>84.5</v>
      </c>
      <c r="L233">
        <v>86</v>
      </c>
      <c r="M233">
        <v>80</v>
      </c>
      <c r="N233">
        <v>91.5</v>
      </c>
      <c r="O233">
        <v>83.5</v>
      </c>
      <c r="P233">
        <v>85</v>
      </c>
      <c r="Q233">
        <v>83.5</v>
      </c>
      <c r="R233">
        <v>90</v>
      </c>
      <c r="S233">
        <v>83</v>
      </c>
      <c r="T233" s="232">
        <f t="shared" si="3"/>
        <v>85.766666666666666</v>
      </c>
    </row>
    <row r="234" spans="1:20" ht="15.95" customHeight="1" thickTop="1" thickBot="1">
      <c r="A234" s="61">
        <v>227</v>
      </c>
      <c r="B234" s="62">
        <v>227</v>
      </c>
      <c r="C234" s="62">
        <f>PresensiMIPA!B233</f>
        <v>12430</v>
      </c>
      <c r="D234" s="63" t="str">
        <f>PresensiMIPA!G233</f>
        <v>PUTRI MAHARANI</v>
      </c>
      <c r="E234">
        <v>79</v>
      </c>
      <c r="F234">
        <v>79</v>
      </c>
      <c r="G234">
        <v>80.5</v>
      </c>
      <c r="H234">
        <v>80</v>
      </c>
      <c r="I234">
        <v>89</v>
      </c>
      <c r="J234">
        <v>85</v>
      </c>
      <c r="K234">
        <v>86.5</v>
      </c>
      <c r="L234">
        <v>86</v>
      </c>
      <c r="M234">
        <v>79</v>
      </c>
      <c r="N234">
        <v>80</v>
      </c>
      <c r="O234">
        <v>84</v>
      </c>
      <c r="P234">
        <v>78.5</v>
      </c>
      <c r="Q234">
        <v>80.5</v>
      </c>
      <c r="R234">
        <v>90</v>
      </c>
      <c r="S234">
        <v>81</v>
      </c>
      <c r="T234" s="232">
        <f t="shared" si="3"/>
        <v>82.533333333333331</v>
      </c>
    </row>
    <row r="235" spans="1:20" ht="15.95" customHeight="1" thickTop="1" thickBot="1">
      <c r="A235" s="61">
        <v>228</v>
      </c>
      <c r="B235" s="62">
        <v>228</v>
      </c>
      <c r="C235" s="62">
        <f>PresensiMIPA!B234</f>
        <v>12445</v>
      </c>
      <c r="D235" s="63" t="str">
        <f>PresensiMIPA!G234</f>
        <v>RAFLY ARDIANSYAH</v>
      </c>
      <c r="E235">
        <v>87.5</v>
      </c>
      <c r="F235">
        <v>82.5</v>
      </c>
      <c r="G235">
        <v>80.5</v>
      </c>
      <c r="H235">
        <v>80</v>
      </c>
      <c r="I235">
        <v>85</v>
      </c>
      <c r="J235">
        <v>90</v>
      </c>
      <c r="K235">
        <v>85</v>
      </c>
      <c r="L235">
        <v>85.5</v>
      </c>
      <c r="M235">
        <v>81.5</v>
      </c>
      <c r="N235">
        <v>79.5</v>
      </c>
      <c r="O235">
        <v>83</v>
      </c>
      <c r="P235">
        <v>77</v>
      </c>
      <c r="Q235">
        <v>77.5</v>
      </c>
      <c r="R235">
        <v>82</v>
      </c>
      <c r="S235">
        <v>91</v>
      </c>
      <c r="T235" s="232">
        <f t="shared" si="3"/>
        <v>83.166666666666671</v>
      </c>
    </row>
    <row r="236" spans="1:20" ht="15.95" customHeight="1" thickTop="1" thickBot="1">
      <c r="A236" s="61">
        <v>229</v>
      </c>
      <c r="B236" s="62">
        <v>229</v>
      </c>
      <c r="C236" s="62">
        <f>PresensiMIPA!B235</f>
        <v>12453</v>
      </c>
      <c r="D236" s="63" t="str">
        <f>PresensiMIPA!G235</f>
        <v>RAYHAN RAMZY</v>
      </c>
      <c r="E236">
        <v>75.5</v>
      </c>
      <c r="F236">
        <v>78</v>
      </c>
      <c r="G236">
        <v>81</v>
      </c>
      <c r="H236">
        <v>65</v>
      </c>
      <c r="I236">
        <v>86.5</v>
      </c>
      <c r="J236">
        <v>84</v>
      </c>
      <c r="K236">
        <v>81.5</v>
      </c>
      <c r="L236">
        <v>82.5</v>
      </c>
      <c r="M236">
        <v>77.5</v>
      </c>
      <c r="N236">
        <v>70.5</v>
      </c>
      <c r="O236">
        <v>86</v>
      </c>
      <c r="P236">
        <v>73.5</v>
      </c>
      <c r="Q236">
        <v>76.5</v>
      </c>
      <c r="R236">
        <v>82</v>
      </c>
      <c r="S236">
        <v>83.5</v>
      </c>
      <c r="T236" s="232">
        <f t="shared" si="3"/>
        <v>78.900000000000006</v>
      </c>
    </row>
    <row r="237" spans="1:20" ht="15.95" customHeight="1" thickTop="1" thickBot="1">
      <c r="A237" s="61">
        <v>230</v>
      </c>
      <c r="B237" s="62">
        <v>230</v>
      </c>
      <c r="C237" s="62">
        <f>PresensiMIPA!B236</f>
        <v>12463</v>
      </c>
      <c r="D237" s="63" t="str">
        <f>PresensiMIPA!G236</f>
        <v>RIFKI ANANDA SHALIH</v>
      </c>
      <c r="E237">
        <v>81</v>
      </c>
      <c r="F237">
        <v>77.5</v>
      </c>
      <c r="G237">
        <v>79</v>
      </c>
      <c r="H237">
        <v>74</v>
      </c>
      <c r="I237">
        <v>88</v>
      </c>
      <c r="J237">
        <v>83</v>
      </c>
      <c r="K237">
        <v>88.5</v>
      </c>
      <c r="L237">
        <v>86.5</v>
      </c>
      <c r="M237">
        <v>79</v>
      </c>
      <c r="N237">
        <v>73.5</v>
      </c>
      <c r="O237">
        <v>85</v>
      </c>
      <c r="P237">
        <v>75</v>
      </c>
      <c r="Q237">
        <v>85</v>
      </c>
      <c r="R237">
        <v>82</v>
      </c>
      <c r="S237">
        <v>84</v>
      </c>
      <c r="T237" s="232">
        <f t="shared" si="3"/>
        <v>81.400000000000006</v>
      </c>
    </row>
    <row r="238" spans="1:20" ht="15.95" customHeight="1" thickTop="1" thickBot="1">
      <c r="A238" s="61">
        <v>231</v>
      </c>
      <c r="B238" s="62">
        <v>231</v>
      </c>
      <c r="C238" s="62">
        <f>PresensiMIPA!B237</f>
        <v>12496</v>
      </c>
      <c r="D238" s="63" t="str">
        <f>PresensiMIPA!G237</f>
        <v>SITI MARYAM</v>
      </c>
      <c r="E238">
        <v>82</v>
      </c>
      <c r="F238">
        <v>83.5</v>
      </c>
      <c r="G238">
        <v>81.5</v>
      </c>
      <c r="H238">
        <v>81</v>
      </c>
      <c r="I238">
        <v>88</v>
      </c>
      <c r="J238">
        <v>84.5</v>
      </c>
      <c r="K238">
        <v>90.5</v>
      </c>
      <c r="L238">
        <v>82.5</v>
      </c>
      <c r="M238">
        <v>80</v>
      </c>
      <c r="N238">
        <v>88</v>
      </c>
      <c r="O238">
        <v>85</v>
      </c>
      <c r="P238">
        <v>85</v>
      </c>
      <c r="Q238">
        <v>81.5</v>
      </c>
      <c r="R238">
        <v>87</v>
      </c>
      <c r="S238">
        <v>81</v>
      </c>
      <c r="T238" s="232">
        <f t="shared" si="3"/>
        <v>84.066666666666663</v>
      </c>
    </row>
    <row r="239" spans="1:20" ht="15.95" customHeight="1" thickTop="1" thickBot="1">
      <c r="A239" s="61">
        <v>232</v>
      </c>
      <c r="B239" s="62">
        <v>232</v>
      </c>
      <c r="C239" s="62">
        <f>PresensiMIPA!B238</f>
        <v>12514</v>
      </c>
      <c r="D239" s="63" t="str">
        <f>PresensiMIPA!G238</f>
        <v>THIYA MEISYA MS</v>
      </c>
      <c r="E239">
        <v>77.5</v>
      </c>
      <c r="F239">
        <v>85</v>
      </c>
      <c r="G239">
        <v>78</v>
      </c>
      <c r="H239">
        <v>70</v>
      </c>
      <c r="I239">
        <v>89</v>
      </c>
      <c r="J239">
        <v>85</v>
      </c>
      <c r="K239">
        <v>90.5</v>
      </c>
      <c r="L239">
        <v>84.5</v>
      </c>
      <c r="M239">
        <v>85.5</v>
      </c>
      <c r="N239">
        <v>74.5</v>
      </c>
      <c r="O239">
        <v>81.5</v>
      </c>
      <c r="P239">
        <v>80</v>
      </c>
      <c r="Q239">
        <v>83</v>
      </c>
      <c r="R239">
        <v>82</v>
      </c>
      <c r="S239">
        <v>81</v>
      </c>
      <c r="T239" s="232">
        <f t="shared" si="3"/>
        <v>81.8</v>
      </c>
    </row>
    <row r="240" spans="1:20" ht="15.95" customHeight="1" thickTop="1" thickBot="1">
      <c r="A240" s="61">
        <v>233</v>
      </c>
      <c r="B240" s="62">
        <v>233</v>
      </c>
      <c r="C240" s="62">
        <f>PresensiMIPA!B239</f>
        <v>12525</v>
      </c>
      <c r="D240" s="63" t="str">
        <f>PresensiMIPA!G239</f>
        <v>UMMU FADILA ULFA</v>
      </c>
      <c r="E240">
        <v>87</v>
      </c>
      <c r="F240">
        <v>78</v>
      </c>
      <c r="G240">
        <v>84.5</v>
      </c>
      <c r="H240">
        <v>81</v>
      </c>
      <c r="I240">
        <v>89</v>
      </c>
      <c r="J240">
        <v>85.5</v>
      </c>
      <c r="K240">
        <v>88.5</v>
      </c>
      <c r="L240">
        <v>87.5</v>
      </c>
      <c r="M240">
        <v>81</v>
      </c>
      <c r="N240">
        <v>81.5</v>
      </c>
      <c r="O240">
        <v>84.5</v>
      </c>
      <c r="P240">
        <v>80</v>
      </c>
      <c r="Q240">
        <v>83</v>
      </c>
      <c r="R240">
        <v>82</v>
      </c>
      <c r="S240">
        <v>82.5</v>
      </c>
      <c r="T240" s="232">
        <f t="shared" si="3"/>
        <v>83.7</v>
      </c>
    </row>
    <row r="241" spans="1:20" ht="15.95" customHeight="1" thickTop="1" thickBot="1">
      <c r="A241" s="61">
        <v>234</v>
      </c>
      <c r="B241" s="62">
        <v>234</v>
      </c>
      <c r="C241" s="62">
        <f>PresensiMIPA!B240</f>
        <v>12535</v>
      </c>
      <c r="D241" s="63" t="str">
        <f>PresensiMIPA!G240</f>
        <v>WILLY CHAIRULLAH FAUZI PUTRA</v>
      </c>
      <c r="E241">
        <v>82</v>
      </c>
      <c r="F241">
        <v>78</v>
      </c>
      <c r="G241">
        <v>86</v>
      </c>
      <c r="H241">
        <v>87</v>
      </c>
      <c r="I241">
        <v>87</v>
      </c>
      <c r="J241">
        <v>85.5</v>
      </c>
      <c r="K241">
        <v>91</v>
      </c>
      <c r="L241">
        <v>85</v>
      </c>
      <c r="M241">
        <v>80.5</v>
      </c>
      <c r="N241">
        <v>81</v>
      </c>
      <c r="O241">
        <v>86.5</v>
      </c>
      <c r="P241">
        <v>85</v>
      </c>
      <c r="Q241">
        <v>81.5</v>
      </c>
      <c r="R241">
        <v>82</v>
      </c>
      <c r="S241">
        <v>85.5</v>
      </c>
      <c r="T241" s="232">
        <f t="shared" si="3"/>
        <v>84.233333333333334</v>
      </c>
    </row>
    <row r="242" spans="1:20" ht="15.95" customHeight="1" thickTop="1" thickBot="1">
      <c r="A242" s="61">
        <v>235</v>
      </c>
      <c r="B242" s="62">
        <v>235</v>
      </c>
      <c r="C242" s="62">
        <f>PresensiMIPA!B241</f>
        <v>12541</v>
      </c>
      <c r="D242" s="63" t="str">
        <f>PresensiMIPA!G241</f>
        <v>ZEINAH</v>
      </c>
      <c r="E242">
        <v>87</v>
      </c>
      <c r="F242">
        <v>82</v>
      </c>
      <c r="G242">
        <v>82.5</v>
      </c>
      <c r="H242">
        <v>81</v>
      </c>
      <c r="I242">
        <v>89</v>
      </c>
      <c r="J242">
        <v>85</v>
      </c>
      <c r="K242">
        <v>87.5</v>
      </c>
      <c r="L242">
        <v>87</v>
      </c>
      <c r="M242">
        <v>82</v>
      </c>
      <c r="N242">
        <v>79.5</v>
      </c>
      <c r="O242">
        <v>85.5</v>
      </c>
      <c r="P242">
        <v>78.5</v>
      </c>
      <c r="Q242">
        <v>82.5</v>
      </c>
      <c r="R242">
        <v>87</v>
      </c>
      <c r="S242">
        <v>84</v>
      </c>
      <c r="T242" s="232">
        <f t="shared" si="3"/>
        <v>84</v>
      </c>
    </row>
    <row r="243" spans="1:20" ht="15.95" customHeight="1" thickTop="1" thickBot="1">
      <c r="A243" s="61">
        <v>236</v>
      </c>
      <c r="B243" s="62">
        <v>236</v>
      </c>
      <c r="C243" s="62">
        <f>PresensiMIPA!B242</f>
        <v>12547</v>
      </c>
      <c r="D243" s="63" t="str">
        <f>PresensiMIPA!G242</f>
        <v>JUANITA FAJRINA PRAMESWARI</v>
      </c>
      <c r="E243">
        <v>89</v>
      </c>
      <c r="F243">
        <v>83.5</v>
      </c>
      <c r="G243">
        <v>82.5</v>
      </c>
      <c r="H243">
        <v>85</v>
      </c>
      <c r="I243">
        <v>89</v>
      </c>
      <c r="J243">
        <v>85</v>
      </c>
      <c r="K243">
        <v>90.5</v>
      </c>
      <c r="L243">
        <v>82.5</v>
      </c>
      <c r="M243">
        <v>82.5</v>
      </c>
      <c r="N243">
        <v>87</v>
      </c>
      <c r="O243">
        <v>86.5</v>
      </c>
      <c r="P243">
        <v>85</v>
      </c>
      <c r="Q243">
        <v>86</v>
      </c>
      <c r="R243">
        <v>92</v>
      </c>
      <c r="S243">
        <v>82.5</v>
      </c>
      <c r="T243" s="232">
        <f t="shared" si="3"/>
        <v>85.9</v>
      </c>
    </row>
    <row r="244" spans="1:20" ht="15.95" customHeight="1" thickTop="1" thickBot="1">
      <c r="A244" s="61">
        <v>237</v>
      </c>
      <c r="B244" s="62">
        <v>237</v>
      </c>
      <c r="C244" s="62">
        <f>PresensiMIPA!B243</f>
        <v>12138</v>
      </c>
      <c r="D244" s="63" t="str">
        <f>PresensiMIPA!G243</f>
        <v>AGIL SETIAWAN PUTRA</v>
      </c>
      <c r="E244">
        <v>85.5</v>
      </c>
      <c r="F244">
        <v>85.5</v>
      </c>
      <c r="G244">
        <v>81.5</v>
      </c>
      <c r="H244">
        <v>82.5</v>
      </c>
      <c r="I244">
        <v>88</v>
      </c>
      <c r="J244">
        <v>87</v>
      </c>
      <c r="K244">
        <v>86.5</v>
      </c>
      <c r="L244">
        <v>89.5</v>
      </c>
      <c r="M244">
        <v>82</v>
      </c>
      <c r="N244">
        <v>84.5</v>
      </c>
      <c r="O244">
        <v>85</v>
      </c>
      <c r="P244">
        <v>83.5</v>
      </c>
      <c r="Q244">
        <v>85</v>
      </c>
      <c r="R244">
        <v>81.5</v>
      </c>
      <c r="S244">
        <v>86</v>
      </c>
      <c r="T244" s="232">
        <f t="shared" si="3"/>
        <v>84.9</v>
      </c>
    </row>
    <row r="245" spans="1:20" ht="15.95" customHeight="1" thickTop="1" thickBot="1">
      <c r="A245" s="61">
        <v>238</v>
      </c>
      <c r="B245" s="62">
        <v>238</v>
      </c>
      <c r="C245" s="62">
        <f>PresensiMIPA!B244</f>
        <v>12145</v>
      </c>
      <c r="D245" s="63" t="str">
        <f>PresensiMIPA!G244</f>
        <v>AISYAH NOER AULYA</v>
      </c>
      <c r="E245">
        <v>87</v>
      </c>
      <c r="F245">
        <v>81</v>
      </c>
      <c r="G245">
        <v>85.5</v>
      </c>
      <c r="H245">
        <v>85</v>
      </c>
      <c r="I245">
        <v>89</v>
      </c>
      <c r="J245">
        <v>85</v>
      </c>
      <c r="K245">
        <v>88.5</v>
      </c>
      <c r="L245">
        <v>86</v>
      </c>
      <c r="M245">
        <v>81.5</v>
      </c>
      <c r="N245">
        <v>91.5</v>
      </c>
      <c r="O245">
        <v>83.5</v>
      </c>
      <c r="P245">
        <v>84.5</v>
      </c>
      <c r="Q245">
        <v>81</v>
      </c>
      <c r="R245">
        <v>86.5</v>
      </c>
      <c r="S245">
        <v>83.5</v>
      </c>
      <c r="T245" s="232">
        <f t="shared" si="3"/>
        <v>85.266666666666666</v>
      </c>
    </row>
    <row r="246" spans="1:20" ht="15.95" customHeight="1" thickTop="1" thickBot="1">
      <c r="A246" s="61">
        <v>239</v>
      </c>
      <c r="B246" s="62">
        <v>239</v>
      </c>
      <c r="C246" s="62">
        <f>PresensiMIPA!B245</f>
        <v>12156</v>
      </c>
      <c r="D246" s="63" t="str">
        <f>PresensiMIPA!G245</f>
        <v>ALI AKBAR NAFIS</v>
      </c>
      <c r="E246">
        <v>85.5</v>
      </c>
      <c r="F246">
        <v>85</v>
      </c>
      <c r="G246">
        <v>84</v>
      </c>
      <c r="H246">
        <v>82.5</v>
      </c>
      <c r="I246">
        <v>87</v>
      </c>
      <c r="J246">
        <v>86.5</v>
      </c>
      <c r="K246">
        <v>84.5</v>
      </c>
      <c r="L246">
        <v>86</v>
      </c>
      <c r="M246">
        <v>80</v>
      </c>
      <c r="N246">
        <v>84</v>
      </c>
      <c r="O246">
        <v>84</v>
      </c>
      <c r="P246">
        <v>83.5</v>
      </c>
      <c r="Q246">
        <v>85</v>
      </c>
      <c r="R246">
        <v>81.5</v>
      </c>
      <c r="S246">
        <v>84</v>
      </c>
      <c r="T246" s="232">
        <f t="shared" si="3"/>
        <v>84.2</v>
      </c>
    </row>
    <row r="247" spans="1:20" ht="15.95" customHeight="1" thickTop="1" thickBot="1">
      <c r="B247" s="62">
        <v>240</v>
      </c>
      <c r="C247" s="62">
        <f>PresensiMIPA!B246</f>
        <v>12175</v>
      </c>
      <c r="D247" s="63" t="str">
        <f>PresensiMIPA!G246</f>
        <v>ANGGIA FELYSA PUTRI</v>
      </c>
      <c r="E247">
        <v>78</v>
      </c>
      <c r="F247">
        <v>79</v>
      </c>
      <c r="G247">
        <v>82.5</v>
      </c>
      <c r="H247">
        <v>78</v>
      </c>
      <c r="I247">
        <v>88</v>
      </c>
      <c r="J247">
        <v>85</v>
      </c>
      <c r="K247">
        <v>88</v>
      </c>
      <c r="L247">
        <v>83.5</v>
      </c>
      <c r="M247">
        <v>80</v>
      </c>
      <c r="N247">
        <v>84</v>
      </c>
      <c r="O247">
        <v>83.5</v>
      </c>
      <c r="P247">
        <v>85.5</v>
      </c>
      <c r="Q247">
        <v>79.5</v>
      </c>
      <c r="R247">
        <v>84.5</v>
      </c>
      <c r="S247">
        <v>82.5</v>
      </c>
      <c r="T247" s="232">
        <f t="shared" si="3"/>
        <v>82.766666666666666</v>
      </c>
    </row>
    <row r="248" spans="1:20" ht="15.95" customHeight="1" thickTop="1" thickBot="1">
      <c r="B248" s="62">
        <v>241</v>
      </c>
      <c r="C248" s="62">
        <f>PresensiMIPA!B247</f>
        <v>12187</v>
      </c>
      <c r="D248" s="63" t="str">
        <f>PresensiMIPA!G247</f>
        <v>ASYRAF FARIHANIF</v>
      </c>
      <c r="E248">
        <v>77.5</v>
      </c>
      <c r="F248">
        <v>78</v>
      </c>
      <c r="G248">
        <v>79.5</v>
      </c>
      <c r="H248">
        <v>73.5</v>
      </c>
      <c r="I248">
        <v>87</v>
      </c>
      <c r="J248">
        <v>84</v>
      </c>
      <c r="K248">
        <v>84.5</v>
      </c>
      <c r="L248">
        <v>88</v>
      </c>
      <c r="M248">
        <v>80.5</v>
      </c>
      <c r="N248">
        <v>85</v>
      </c>
      <c r="O248">
        <v>86.5</v>
      </c>
      <c r="P248">
        <v>82.5</v>
      </c>
      <c r="Q248">
        <v>78.5</v>
      </c>
      <c r="R248">
        <v>84.5</v>
      </c>
      <c r="S248">
        <v>81</v>
      </c>
      <c r="T248" s="232">
        <f t="shared" si="3"/>
        <v>82.033333333333331</v>
      </c>
    </row>
    <row r="249" spans="1:20" ht="15.95" customHeight="1" thickTop="1" thickBot="1">
      <c r="B249" s="62">
        <v>242</v>
      </c>
      <c r="C249" s="62">
        <f>PresensiMIPA!B248</f>
        <v>12189</v>
      </c>
      <c r="D249" s="63" t="str">
        <f>PresensiMIPA!G248</f>
        <v>AURORA DWI BALBINA</v>
      </c>
      <c r="E249">
        <v>80</v>
      </c>
      <c r="F249">
        <v>81</v>
      </c>
      <c r="G249">
        <v>86</v>
      </c>
      <c r="H249">
        <v>80</v>
      </c>
      <c r="I249">
        <v>89</v>
      </c>
      <c r="J249">
        <v>85</v>
      </c>
      <c r="K249">
        <v>88.5</v>
      </c>
      <c r="L249">
        <v>86</v>
      </c>
      <c r="M249">
        <v>85</v>
      </c>
      <c r="N249">
        <v>87</v>
      </c>
      <c r="O249">
        <v>86.5</v>
      </c>
      <c r="P249">
        <v>85.5</v>
      </c>
      <c r="Q249">
        <v>81.5</v>
      </c>
      <c r="R249">
        <v>84.5</v>
      </c>
      <c r="S249">
        <v>83.5</v>
      </c>
      <c r="T249" s="232">
        <f t="shared" si="3"/>
        <v>84.6</v>
      </c>
    </row>
    <row r="250" spans="1:20" ht="15.95" customHeight="1" thickTop="1" thickBot="1">
      <c r="B250" s="62">
        <v>243</v>
      </c>
      <c r="C250" s="62">
        <f>PresensiMIPA!B249</f>
        <v>12204</v>
      </c>
      <c r="D250" s="63" t="str">
        <f>PresensiMIPA!G249</f>
        <v>DHAFAA HUBILLAH</v>
      </c>
      <c r="E250">
        <v>81</v>
      </c>
      <c r="F250">
        <v>82</v>
      </c>
      <c r="G250">
        <v>81.5</v>
      </c>
      <c r="H250">
        <v>85</v>
      </c>
      <c r="I250">
        <v>87.5</v>
      </c>
      <c r="J250">
        <v>84</v>
      </c>
      <c r="K250">
        <v>86.5</v>
      </c>
      <c r="L250">
        <v>83</v>
      </c>
      <c r="M250">
        <v>85.5</v>
      </c>
      <c r="N250">
        <v>85</v>
      </c>
      <c r="O250">
        <v>85.5</v>
      </c>
      <c r="P250">
        <v>83</v>
      </c>
      <c r="Q250">
        <v>86</v>
      </c>
      <c r="R250">
        <v>81.5</v>
      </c>
      <c r="S250">
        <v>83.5</v>
      </c>
      <c r="T250" s="232">
        <f t="shared" si="3"/>
        <v>84.033333333333331</v>
      </c>
    </row>
    <row r="251" spans="1:20" ht="15.95" customHeight="1" thickTop="1" thickBot="1">
      <c r="B251" s="62">
        <v>244</v>
      </c>
      <c r="C251" s="62">
        <f>PresensiMIPA!B250</f>
        <v>12219</v>
      </c>
      <c r="D251" s="63" t="str">
        <f>PresensiMIPA!G250</f>
        <v>EKA PUTRI CHAIRUNNISA</v>
      </c>
      <c r="E251">
        <v>78.5</v>
      </c>
      <c r="F251">
        <v>79</v>
      </c>
      <c r="G251">
        <v>78.5</v>
      </c>
      <c r="H251">
        <v>76.5</v>
      </c>
      <c r="I251">
        <v>88</v>
      </c>
      <c r="J251">
        <v>84</v>
      </c>
      <c r="K251">
        <v>88.5</v>
      </c>
      <c r="L251">
        <v>85.5</v>
      </c>
      <c r="M251">
        <v>81.5</v>
      </c>
      <c r="N251">
        <v>85</v>
      </c>
      <c r="O251">
        <v>85</v>
      </c>
      <c r="P251">
        <v>82.5</v>
      </c>
      <c r="Q251">
        <v>80</v>
      </c>
      <c r="R251">
        <v>84.5</v>
      </c>
      <c r="S251">
        <v>81.5</v>
      </c>
      <c r="T251" s="232">
        <f t="shared" si="3"/>
        <v>82.566666666666663</v>
      </c>
    </row>
    <row r="252" spans="1:20" ht="15.95" customHeight="1" thickTop="1" thickBot="1">
      <c r="B252" s="62">
        <v>245</v>
      </c>
      <c r="C252" s="62">
        <f>PresensiMIPA!B251</f>
        <v>12228</v>
      </c>
      <c r="D252" s="63" t="str">
        <f>PresensiMIPA!G251</f>
        <v>Faisal</v>
      </c>
      <c r="E252">
        <v>91.5</v>
      </c>
      <c r="F252">
        <v>91</v>
      </c>
      <c r="G252">
        <v>87</v>
      </c>
      <c r="H252">
        <v>89</v>
      </c>
      <c r="I252">
        <v>90.5</v>
      </c>
      <c r="J252">
        <v>90.5</v>
      </c>
      <c r="K252">
        <v>92.5</v>
      </c>
      <c r="L252">
        <v>88</v>
      </c>
      <c r="M252">
        <v>85</v>
      </c>
      <c r="N252">
        <v>93</v>
      </c>
      <c r="O252">
        <v>88.5</v>
      </c>
      <c r="P252">
        <v>87.5</v>
      </c>
      <c r="Q252">
        <v>90</v>
      </c>
      <c r="R252">
        <v>91.5</v>
      </c>
      <c r="S252">
        <v>91.5</v>
      </c>
      <c r="T252" s="232">
        <f t="shared" si="3"/>
        <v>89.8</v>
      </c>
    </row>
    <row r="253" spans="1:20" ht="15.95" customHeight="1" thickTop="1" thickBot="1">
      <c r="B253" s="62">
        <v>246</v>
      </c>
      <c r="C253" s="62">
        <f>PresensiMIPA!B252</f>
        <v>12241</v>
      </c>
      <c r="D253" s="63" t="str">
        <f>PresensiMIPA!G252</f>
        <v>FAUSIYEH</v>
      </c>
      <c r="E253">
        <v>86.5</v>
      </c>
      <c r="F253">
        <v>86.5</v>
      </c>
      <c r="G253">
        <v>84</v>
      </c>
      <c r="H253">
        <v>86</v>
      </c>
      <c r="I253">
        <v>88.5</v>
      </c>
      <c r="J253">
        <v>85</v>
      </c>
      <c r="K253">
        <v>89.5</v>
      </c>
      <c r="L253">
        <v>87</v>
      </c>
      <c r="M253">
        <v>85.5</v>
      </c>
      <c r="N253">
        <v>89.5</v>
      </c>
      <c r="O253">
        <v>84.5</v>
      </c>
      <c r="P253">
        <v>85</v>
      </c>
      <c r="Q253">
        <v>82</v>
      </c>
      <c r="R253">
        <v>86.5</v>
      </c>
      <c r="S253">
        <v>86</v>
      </c>
      <c r="T253" s="232">
        <f t="shared" si="3"/>
        <v>86.13333333333334</v>
      </c>
    </row>
    <row r="254" spans="1:20" ht="15.95" customHeight="1" thickTop="1" thickBot="1">
      <c r="B254" s="62">
        <v>247</v>
      </c>
      <c r="C254" s="62">
        <f>PresensiMIPA!B253</f>
        <v>12256</v>
      </c>
      <c r="D254" s="63" t="str">
        <f>PresensiMIPA!G253</f>
        <v>GIBRAN THOIFURY</v>
      </c>
      <c r="E254">
        <v>77</v>
      </c>
      <c r="F254">
        <v>77</v>
      </c>
      <c r="G254">
        <v>80</v>
      </c>
      <c r="H254">
        <v>73</v>
      </c>
      <c r="I254">
        <v>85.5</v>
      </c>
      <c r="J254">
        <v>81.5</v>
      </c>
      <c r="K254">
        <v>79.5</v>
      </c>
      <c r="L254">
        <v>87.5</v>
      </c>
      <c r="M254">
        <v>79</v>
      </c>
      <c r="N254">
        <v>74</v>
      </c>
      <c r="O254">
        <v>84</v>
      </c>
      <c r="P254">
        <v>83</v>
      </c>
      <c r="Q254">
        <v>79.5</v>
      </c>
      <c r="R254">
        <v>84.5</v>
      </c>
      <c r="S254">
        <v>81</v>
      </c>
      <c r="T254" s="232">
        <f t="shared" si="3"/>
        <v>80.400000000000006</v>
      </c>
    </row>
    <row r="255" spans="1:20" ht="15.95" customHeight="1" thickTop="1" thickBot="1">
      <c r="B255" s="62">
        <v>248</v>
      </c>
      <c r="C255" s="62">
        <f>PresensiMIPA!B254</f>
        <v>12261</v>
      </c>
      <c r="D255" s="63" t="str">
        <f>PresensiMIPA!G254</f>
        <v>HANIFIA AFNANI</v>
      </c>
      <c r="E255">
        <v>90.5</v>
      </c>
      <c r="F255">
        <v>85.5</v>
      </c>
      <c r="G255">
        <v>86</v>
      </c>
      <c r="H255">
        <v>85</v>
      </c>
      <c r="I255">
        <v>90</v>
      </c>
      <c r="J255">
        <v>86.5</v>
      </c>
      <c r="K255">
        <v>89.5</v>
      </c>
      <c r="L255">
        <v>85</v>
      </c>
      <c r="M255">
        <v>81</v>
      </c>
      <c r="N255">
        <v>87.5</v>
      </c>
      <c r="O255">
        <v>86.5</v>
      </c>
      <c r="P255">
        <v>85</v>
      </c>
      <c r="Q255">
        <v>85.5</v>
      </c>
      <c r="R255">
        <v>89.5</v>
      </c>
      <c r="S255">
        <v>86.5</v>
      </c>
      <c r="T255" s="232">
        <f t="shared" si="3"/>
        <v>86.63333333333334</v>
      </c>
    </row>
    <row r="256" spans="1:20" ht="15.95" customHeight="1" thickTop="1" thickBot="1">
      <c r="B256" s="62">
        <v>249</v>
      </c>
      <c r="C256" s="62">
        <f>PresensiMIPA!B255</f>
        <v>12275</v>
      </c>
      <c r="D256" s="63" t="str">
        <f>PresensiMIPA!G255</f>
        <v>ICHZA MAHENDRA NURBA</v>
      </c>
      <c r="E256">
        <v>78.5</v>
      </c>
      <c r="F256">
        <v>79</v>
      </c>
      <c r="G256">
        <v>77.5</v>
      </c>
      <c r="H256">
        <v>76.5</v>
      </c>
      <c r="I256">
        <v>84.5</v>
      </c>
      <c r="J256">
        <v>82.5</v>
      </c>
      <c r="K256">
        <v>87</v>
      </c>
      <c r="L256">
        <v>90</v>
      </c>
      <c r="M256">
        <v>78</v>
      </c>
      <c r="N256">
        <v>75</v>
      </c>
      <c r="O256">
        <v>84.5</v>
      </c>
      <c r="P256">
        <v>83.5</v>
      </c>
      <c r="Q256">
        <v>78</v>
      </c>
      <c r="R256">
        <v>81.5</v>
      </c>
      <c r="S256">
        <v>80</v>
      </c>
      <c r="T256" s="232">
        <f t="shared" si="3"/>
        <v>81.066666666666663</v>
      </c>
    </row>
    <row r="257" spans="1:22" ht="15.95" customHeight="1" thickTop="1" thickBot="1">
      <c r="B257" s="62">
        <v>250</v>
      </c>
      <c r="C257" s="62">
        <f>PresensiMIPA!B256</f>
        <v>12283</v>
      </c>
      <c r="D257" s="63" t="str">
        <f>PresensiMIPA!G256</f>
        <v>INDAH MARDIANA PUTRI</v>
      </c>
      <c r="E257">
        <v>87</v>
      </c>
      <c r="F257">
        <v>85.5</v>
      </c>
      <c r="G257">
        <v>84</v>
      </c>
      <c r="H257">
        <v>82</v>
      </c>
      <c r="I257">
        <v>86.5</v>
      </c>
      <c r="J257">
        <v>85</v>
      </c>
      <c r="K257">
        <v>88.5</v>
      </c>
      <c r="L257">
        <v>85.5</v>
      </c>
      <c r="M257">
        <v>85.5</v>
      </c>
      <c r="N257">
        <v>90.5</v>
      </c>
      <c r="O257">
        <v>86</v>
      </c>
      <c r="P257">
        <v>84</v>
      </c>
      <c r="Q257">
        <v>82</v>
      </c>
      <c r="R257">
        <v>81.5</v>
      </c>
      <c r="S257">
        <v>83</v>
      </c>
      <c r="T257" s="232">
        <f t="shared" si="3"/>
        <v>85.1</v>
      </c>
    </row>
    <row r="258" spans="1:22" s="48" customFormat="1" ht="15.95" customHeight="1" thickTop="1" thickBot="1">
      <c r="A258" s="47"/>
      <c r="B258" s="62">
        <v>251</v>
      </c>
      <c r="C258" s="62">
        <f>PresensiMIPA!B257</f>
        <v>12295</v>
      </c>
      <c r="D258" s="63" t="str">
        <f>PresensiMIPA!G257</f>
        <v>Jihan Sofaroh</v>
      </c>
      <c r="E258">
        <v>80</v>
      </c>
      <c r="F258">
        <v>81</v>
      </c>
      <c r="G258">
        <v>83.5</v>
      </c>
      <c r="H258">
        <v>78</v>
      </c>
      <c r="I258">
        <v>88</v>
      </c>
      <c r="J258">
        <v>85.5</v>
      </c>
      <c r="K258">
        <v>88</v>
      </c>
      <c r="L258">
        <v>86.5</v>
      </c>
      <c r="M258">
        <v>85.5</v>
      </c>
      <c r="N258">
        <v>87</v>
      </c>
      <c r="O258">
        <v>85.5</v>
      </c>
      <c r="P258">
        <v>86</v>
      </c>
      <c r="Q258">
        <v>81</v>
      </c>
      <c r="R258">
        <v>81.5</v>
      </c>
      <c r="S258">
        <v>82.5</v>
      </c>
      <c r="T258" s="232">
        <f t="shared" si="3"/>
        <v>83.966666666666669</v>
      </c>
    </row>
    <row r="259" spans="1:22" s="48" customFormat="1" ht="15.95" customHeight="1" thickTop="1" thickBot="1">
      <c r="A259" s="47"/>
      <c r="B259" s="62">
        <v>252</v>
      </c>
      <c r="C259" s="62">
        <f>PresensiMIPA!B258</f>
        <v>12319</v>
      </c>
      <c r="D259" s="63" t="str">
        <f>PresensiMIPA!G258</f>
        <v>M. CHAIRUL AMINULLAH</v>
      </c>
      <c r="E259">
        <v>86</v>
      </c>
      <c r="F259">
        <v>85</v>
      </c>
      <c r="G259">
        <v>81.5</v>
      </c>
      <c r="H259">
        <v>79.5</v>
      </c>
      <c r="I259">
        <v>88</v>
      </c>
      <c r="J259">
        <v>86.5</v>
      </c>
      <c r="K259">
        <v>88</v>
      </c>
      <c r="L259">
        <v>85.5</v>
      </c>
      <c r="M259">
        <v>81</v>
      </c>
      <c r="N259">
        <v>84.5</v>
      </c>
      <c r="O259">
        <v>85</v>
      </c>
      <c r="P259">
        <v>84.5</v>
      </c>
      <c r="Q259">
        <v>81.5</v>
      </c>
      <c r="R259">
        <v>84.5</v>
      </c>
      <c r="S259">
        <v>88</v>
      </c>
      <c r="T259" s="232">
        <f t="shared" si="3"/>
        <v>84.6</v>
      </c>
    </row>
    <row r="260" spans="1:22" s="48" customFormat="1" ht="15.95" customHeight="1" thickTop="1" thickBot="1">
      <c r="A260" s="47"/>
      <c r="B260" s="62">
        <v>253</v>
      </c>
      <c r="C260" s="62">
        <f>PresensiMIPA!B259</f>
        <v>12333</v>
      </c>
      <c r="D260" s="63" t="str">
        <f>PresensiMIPA!G259</f>
        <v>MAULIDIA FIANDINI PUTRI</v>
      </c>
      <c r="E260">
        <v>81.5</v>
      </c>
      <c r="F260">
        <v>80</v>
      </c>
      <c r="G260">
        <v>83</v>
      </c>
      <c r="H260">
        <v>77</v>
      </c>
      <c r="I260">
        <v>87</v>
      </c>
      <c r="J260">
        <v>85</v>
      </c>
      <c r="K260">
        <v>88</v>
      </c>
      <c r="L260">
        <v>82.5</v>
      </c>
      <c r="M260">
        <v>85.5</v>
      </c>
      <c r="N260">
        <v>84.5</v>
      </c>
      <c r="O260">
        <v>87</v>
      </c>
      <c r="P260">
        <v>86</v>
      </c>
      <c r="Q260">
        <v>83</v>
      </c>
      <c r="R260">
        <v>84.5</v>
      </c>
      <c r="S260">
        <v>85</v>
      </c>
      <c r="T260" s="232">
        <f t="shared" si="3"/>
        <v>83.966666666666669</v>
      </c>
    </row>
    <row r="261" spans="1:22" s="48" customFormat="1" ht="15.95" customHeight="1" thickTop="1" thickBot="1">
      <c r="A261" s="47"/>
      <c r="B261" s="62">
        <v>254</v>
      </c>
      <c r="C261" s="62">
        <f>PresensiMIPA!B260</f>
        <v>12347</v>
      </c>
      <c r="D261" s="63" t="str">
        <f>PresensiMIPA!G260</f>
        <v>MITA AULIA NUR WAHID</v>
      </c>
      <c r="E261">
        <v>88</v>
      </c>
      <c r="F261">
        <v>87</v>
      </c>
      <c r="G261">
        <v>85.5</v>
      </c>
      <c r="H261">
        <v>88</v>
      </c>
      <c r="I261">
        <v>90.5</v>
      </c>
      <c r="J261">
        <v>88</v>
      </c>
      <c r="K261">
        <v>91</v>
      </c>
      <c r="L261">
        <v>87.5</v>
      </c>
      <c r="M261">
        <v>85</v>
      </c>
      <c r="N261">
        <v>92.5</v>
      </c>
      <c r="O261">
        <v>89</v>
      </c>
      <c r="P261">
        <v>85</v>
      </c>
      <c r="Q261">
        <v>88</v>
      </c>
      <c r="R261">
        <v>91.5</v>
      </c>
      <c r="S261">
        <v>88</v>
      </c>
      <c r="T261" s="232">
        <f t="shared" si="3"/>
        <v>88.3</v>
      </c>
    </row>
    <row r="262" spans="1:22" s="48" customFormat="1" ht="15.95" customHeight="1" thickTop="1" thickBot="1">
      <c r="A262" s="47"/>
      <c r="B262" s="62">
        <v>255</v>
      </c>
      <c r="C262" s="62">
        <f>PresensiMIPA!B261</f>
        <v>12361</v>
      </c>
      <c r="D262" s="63" t="str">
        <f>PresensiMIPA!G261</f>
        <v>MOH. ROMADHON</v>
      </c>
      <c r="E262">
        <v>79</v>
      </c>
      <c r="F262">
        <v>76</v>
      </c>
      <c r="G262">
        <v>78.5</v>
      </c>
      <c r="H262">
        <v>65</v>
      </c>
      <c r="I262">
        <v>81</v>
      </c>
      <c r="J262">
        <v>81.5</v>
      </c>
      <c r="K262">
        <v>79</v>
      </c>
      <c r="L262">
        <v>85.5</v>
      </c>
      <c r="M262">
        <v>77.5</v>
      </c>
      <c r="N262">
        <v>73.5</v>
      </c>
      <c r="O262">
        <v>85</v>
      </c>
      <c r="P262">
        <v>84</v>
      </c>
      <c r="Q262">
        <v>75.5</v>
      </c>
      <c r="R262">
        <v>84.5</v>
      </c>
      <c r="S262">
        <v>77.5</v>
      </c>
      <c r="T262" s="232">
        <f t="shared" si="3"/>
        <v>78.86666666666666</v>
      </c>
    </row>
    <row r="263" spans="1:22" s="48" customFormat="1" ht="15.95" customHeight="1" thickTop="1" thickBot="1">
      <c r="A263" s="47"/>
      <c r="B263" s="62">
        <v>256</v>
      </c>
      <c r="C263" s="62">
        <f>PresensiMIPA!B262</f>
        <v>12394</v>
      </c>
      <c r="D263" s="63" t="str">
        <f>PresensiMIPA!G262</f>
        <v>NADYA WULANDARI</v>
      </c>
      <c r="E263">
        <v>83.5</v>
      </c>
      <c r="F263">
        <v>85.5</v>
      </c>
      <c r="G263">
        <v>85</v>
      </c>
      <c r="H263">
        <v>78.5</v>
      </c>
      <c r="I263">
        <v>89.5</v>
      </c>
      <c r="J263">
        <v>86.5</v>
      </c>
      <c r="K263">
        <v>89.5</v>
      </c>
      <c r="L263">
        <v>86.5</v>
      </c>
      <c r="M263">
        <v>82</v>
      </c>
      <c r="N263">
        <v>91.5</v>
      </c>
      <c r="O263">
        <v>88</v>
      </c>
      <c r="P263">
        <v>85</v>
      </c>
      <c r="Q263">
        <v>83</v>
      </c>
      <c r="R263">
        <v>81.5</v>
      </c>
      <c r="S263">
        <v>85.5</v>
      </c>
      <c r="T263" s="232">
        <f t="shared" si="3"/>
        <v>85.4</v>
      </c>
      <c r="V263" s="53"/>
    </row>
    <row r="264" spans="1:22" s="58" customFormat="1" ht="15.95" customHeight="1" thickTop="1" thickBot="1">
      <c r="A264" s="54"/>
      <c r="B264" s="62">
        <v>257</v>
      </c>
      <c r="C264" s="62">
        <f>PresensiMIPA!B263</f>
        <v>12408</v>
      </c>
      <c r="D264" s="63" t="str">
        <f>PresensiMIPA!G263</f>
        <v>NUR FADILAH</v>
      </c>
      <c r="E264">
        <v>89.5</v>
      </c>
      <c r="F264">
        <v>85</v>
      </c>
      <c r="G264">
        <v>82.5</v>
      </c>
      <c r="H264">
        <v>85</v>
      </c>
      <c r="I264">
        <v>88</v>
      </c>
      <c r="J264">
        <v>85</v>
      </c>
      <c r="K264">
        <v>87.5</v>
      </c>
      <c r="L264">
        <v>86.5</v>
      </c>
      <c r="M264">
        <v>81.5</v>
      </c>
      <c r="N264">
        <v>92</v>
      </c>
      <c r="O264">
        <v>85.5</v>
      </c>
      <c r="P264">
        <v>84.5</v>
      </c>
      <c r="Q264">
        <v>84</v>
      </c>
      <c r="R264">
        <v>81.5</v>
      </c>
      <c r="S264">
        <v>84</v>
      </c>
      <c r="T264" s="232">
        <f t="shared" si="3"/>
        <v>85.466666666666669</v>
      </c>
    </row>
    <row r="265" spans="1:22" s="48" customFormat="1" ht="15.95" customHeight="1" thickTop="1" thickBot="1">
      <c r="A265" s="47">
        <v>1</v>
      </c>
      <c r="B265" s="62">
        <v>258</v>
      </c>
      <c r="C265" s="62">
        <f>PresensiMIPA!B264</f>
        <v>12410</v>
      </c>
      <c r="D265" s="63" t="str">
        <f>PresensiMIPA!G264</f>
        <v>Nurfada Marsuki Wahid</v>
      </c>
      <c r="E265">
        <v>86.5</v>
      </c>
      <c r="F265">
        <v>81</v>
      </c>
      <c r="G265">
        <v>81.5</v>
      </c>
      <c r="H265">
        <v>80</v>
      </c>
      <c r="I265">
        <v>88</v>
      </c>
      <c r="J265">
        <v>86.5</v>
      </c>
      <c r="K265">
        <v>87.5</v>
      </c>
      <c r="L265">
        <v>88</v>
      </c>
      <c r="M265">
        <v>85</v>
      </c>
      <c r="N265">
        <v>88.5</v>
      </c>
      <c r="O265">
        <v>88</v>
      </c>
      <c r="P265">
        <v>83</v>
      </c>
      <c r="Q265">
        <v>81</v>
      </c>
      <c r="R265">
        <v>81.5</v>
      </c>
      <c r="S265">
        <v>81.5</v>
      </c>
      <c r="T265" s="232">
        <f t="shared" ref="T265:T330" si="4">AVERAGE(E265:S265)</f>
        <v>84.5</v>
      </c>
    </row>
    <row r="266" spans="1:22" ht="15.95" customHeight="1" thickTop="1" thickBot="1">
      <c r="A266" s="61">
        <v>2</v>
      </c>
      <c r="B266" s="62">
        <v>259</v>
      </c>
      <c r="C266" s="62">
        <f>PresensiMIPA!B265</f>
        <v>12422</v>
      </c>
      <c r="D266" s="63" t="str">
        <f>PresensiMIPA!G265</f>
        <v>NURUL WIDYA WATI</v>
      </c>
      <c r="E266">
        <v>80</v>
      </c>
      <c r="F266">
        <v>80</v>
      </c>
      <c r="G266">
        <v>83</v>
      </c>
      <c r="H266">
        <v>79.5</v>
      </c>
      <c r="I266">
        <v>87.5</v>
      </c>
      <c r="J266">
        <v>85</v>
      </c>
      <c r="K266">
        <v>87.5</v>
      </c>
      <c r="L266">
        <v>86.5</v>
      </c>
      <c r="M266">
        <v>85</v>
      </c>
      <c r="N266">
        <v>89.5</v>
      </c>
      <c r="O266">
        <v>86.5</v>
      </c>
      <c r="P266">
        <v>83</v>
      </c>
      <c r="Q266">
        <v>82.5</v>
      </c>
      <c r="R266">
        <v>81.5</v>
      </c>
      <c r="S266">
        <v>82.5</v>
      </c>
      <c r="T266" s="232">
        <f t="shared" si="4"/>
        <v>83.966666666666669</v>
      </c>
    </row>
    <row r="267" spans="1:22" ht="15.95" customHeight="1" thickTop="1" thickBot="1">
      <c r="A267" s="47">
        <v>3</v>
      </c>
      <c r="B267" s="62">
        <v>260</v>
      </c>
      <c r="C267" s="62">
        <f>PresensiMIPA!B266</f>
        <v>12432</v>
      </c>
      <c r="D267" s="63" t="str">
        <f>PresensiMIPA!G266</f>
        <v>Putri Puspitasari</v>
      </c>
      <c r="E267">
        <v>80</v>
      </c>
      <c r="F267">
        <v>81</v>
      </c>
      <c r="G267">
        <v>85.5</v>
      </c>
      <c r="H267">
        <v>84.5</v>
      </c>
      <c r="I267">
        <v>89.5</v>
      </c>
      <c r="J267">
        <v>86</v>
      </c>
      <c r="K267">
        <v>90.5</v>
      </c>
      <c r="L267">
        <v>86.5</v>
      </c>
      <c r="M267">
        <v>81.5</v>
      </c>
      <c r="N267">
        <v>90.5</v>
      </c>
      <c r="O267">
        <v>87</v>
      </c>
      <c r="P267">
        <v>85.5</v>
      </c>
      <c r="Q267">
        <v>81.5</v>
      </c>
      <c r="R267">
        <v>81.5</v>
      </c>
      <c r="S267">
        <v>84</v>
      </c>
      <c r="T267" s="232">
        <f t="shared" si="4"/>
        <v>85</v>
      </c>
    </row>
    <row r="268" spans="1:22" ht="15.95" customHeight="1" thickTop="1" thickBot="1">
      <c r="A268" s="61">
        <v>4</v>
      </c>
      <c r="B268" s="62">
        <v>261</v>
      </c>
      <c r="C268" s="62">
        <f>PresensiMIPA!B267</f>
        <v>12447</v>
      </c>
      <c r="D268" s="63" t="str">
        <f>PresensiMIPA!G267</f>
        <v>RANDI AZKA ATHAR AMIN</v>
      </c>
      <c r="E268">
        <v>82.5</v>
      </c>
      <c r="F268">
        <v>82</v>
      </c>
      <c r="G268">
        <v>82</v>
      </c>
      <c r="H268">
        <v>80</v>
      </c>
      <c r="I268">
        <v>88</v>
      </c>
      <c r="J268">
        <v>84.5</v>
      </c>
      <c r="K268">
        <v>86.5</v>
      </c>
      <c r="L268">
        <v>90</v>
      </c>
      <c r="M268">
        <v>81</v>
      </c>
      <c r="N268">
        <v>86.5</v>
      </c>
      <c r="O268">
        <v>84.5</v>
      </c>
      <c r="P268">
        <v>84</v>
      </c>
      <c r="Q268">
        <v>83.5</v>
      </c>
      <c r="R268">
        <v>84.5</v>
      </c>
      <c r="S268">
        <v>81</v>
      </c>
      <c r="T268" s="232">
        <f t="shared" si="4"/>
        <v>84.033333333333331</v>
      </c>
    </row>
    <row r="269" spans="1:22" ht="15.95" customHeight="1" thickTop="1" thickBot="1">
      <c r="A269" s="47">
        <v>5</v>
      </c>
      <c r="B269" s="62">
        <v>262</v>
      </c>
      <c r="C269" s="62">
        <f>PresensiMIPA!B268</f>
        <v>12456</v>
      </c>
      <c r="D269" s="63" t="str">
        <f>PresensiMIPA!G268</f>
        <v>RENI WAHYU CAHYA NINGRUM</v>
      </c>
      <c r="E269">
        <v>74.5</v>
      </c>
      <c r="F269">
        <v>74.5</v>
      </c>
      <c r="G269">
        <v>77.5</v>
      </c>
      <c r="H269">
        <v>77</v>
      </c>
      <c r="I269">
        <v>83.5</v>
      </c>
      <c r="J269">
        <v>82.5</v>
      </c>
      <c r="K269">
        <v>74</v>
      </c>
      <c r="L269">
        <v>78.5</v>
      </c>
      <c r="M269">
        <v>78</v>
      </c>
      <c r="N269">
        <v>80.5</v>
      </c>
      <c r="O269">
        <v>80</v>
      </c>
      <c r="P269">
        <v>83.5</v>
      </c>
      <c r="Q269">
        <v>72</v>
      </c>
      <c r="R269">
        <v>89.5</v>
      </c>
      <c r="S269">
        <v>80.5</v>
      </c>
      <c r="T269" s="232">
        <f t="shared" si="4"/>
        <v>79.066666666666663</v>
      </c>
    </row>
    <row r="270" spans="1:22" ht="15.95" customHeight="1" thickTop="1" thickBot="1">
      <c r="A270" s="61">
        <v>6</v>
      </c>
      <c r="B270" s="62">
        <v>263</v>
      </c>
      <c r="C270" s="62">
        <f>PresensiMIPA!B269</f>
        <v>12465</v>
      </c>
      <c r="D270" s="63" t="str">
        <f>PresensiMIPA!G269</f>
        <v>RIFKY HERMAWAN</v>
      </c>
      <c r="E270">
        <v>76.5</v>
      </c>
      <c r="F270">
        <v>79.5</v>
      </c>
      <c r="G270">
        <v>77</v>
      </c>
      <c r="H270">
        <v>67.5</v>
      </c>
      <c r="I270">
        <v>82</v>
      </c>
      <c r="J270">
        <v>84</v>
      </c>
      <c r="K270">
        <v>84.5</v>
      </c>
      <c r="L270">
        <v>84.5</v>
      </c>
      <c r="M270">
        <v>76</v>
      </c>
      <c r="N270">
        <v>72</v>
      </c>
      <c r="O270">
        <v>84</v>
      </c>
      <c r="P270">
        <v>83</v>
      </c>
      <c r="Q270">
        <v>76.5</v>
      </c>
      <c r="R270">
        <v>81.5</v>
      </c>
      <c r="S270">
        <v>80</v>
      </c>
      <c r="T270" s="232">
        <f t="shared" si="4"/>
        <v>79.233333333333334</v>
      </c>
    </row>
    <row r="271" spans="1:22" ht="15.95" customHeight="1" thickTop="1" thickBot="1">
      <c r="A271" s="47">
        <v>7</v>
      </c>
      <c r="B271" s="62">
        <v>264</v>
      </c>
      <c r="C271" s="62">
        <f>PresensiMIPA!B270</f>
        <v>12479</v>
      </c>
      <c r="D271" s="63" t="str">
        <f>PresensiMIPA!G270</f>
        <v>RP. REYHAN ELBAN ABIYYU SETIAWAN</v>
      </c>
      <c r="E271">
        <v>81</v>
      </c>
      <c r="F271">
        <v>77</v>
      </c>
      <c r="G271">
        <v>85</v>
      </c>
      <c r="H271">
        <v>89</v>
      </c>
      <c r="I271">
        <v>88</v>
      </c>
      <c r="J271">
        <v>86.5</v>
      </c>
      <c r="K271">
        <v>78</v>
      </c>
      <c r="L271">
        <v>88</v>
      </c>
      <c r="M271">
        <v>76.5</v>
      </c>
      <c r="N271">
        <v>80</v>
      </c>
      <c r="O271">
        <v>88.5</v>
      </c>
      <c r="P271">
        <v>83</v>
      </c>
      <c r="Q271">
        <v>85</v>
      </c>
      <c r="R271">
        <v>84.5</v>
      </c>
      <c r="S271">
        <v>85.5</v>
      </c>
      <c r="T271" s="232">
        <f t="shared" si="4"/>
        <v>83.7</v>
      </c>
    </row>
    <row r="272" spans="1:22" ht="15.95" customHeight="1" thickTop="1" thickBot="1">
      <c r="A272" s="61">
        <v>8</v>
      </c>
      <c r="B272" s="62">
        <v>265</v>
      </c>
      <c r="C272" s="62">
        <f>PresensiMIPA!B271</f>
        <v>12482</v>
      </c>
      <c r="D272" s="63" t="str">
        <f>PresensiMIPA!G271</f>
        <v>SALSABILA FARADISA</v>
      </c>
      <c r="E272">
        <v>84.5</v>
      </c>
      <c r="F272">
        <v>81</v>
      </c>
      <c r="G272">
        <v>85</v>
      </c>
      <c r="H272">
        <v>79</v>
      </c>
      <c r="I272">
        <v>89</v>
      </c>
      <c r="J272">
        <v>86</v>
      </c>
      <c r="K272">
        <v>90.5</v>
      </c>
      <c r="L272">
        <v>84.5</v>
      </c>
      <c r="M272">
        <v>85.5</v>
      </c>
      <c r="N272">
        <v>90.5</v>
      </c>
      <c r="O272">
        <v>87</v>
      </c>
      <c r="P272">
        <v>83.5</v>
      </c>
      <c r="Q272">
        <v>82</v>
      </c>
      <c r="R272">
        <v>81.5</v>
      </c>
      <c r="S272">
        <v>82.5</v>
      </c>
      <c r="T272" s="232">
        <f t="shared" si="4"/>
        <v>84.8</v>
      </c>
    </row>
    <row r="273" spans="1:20" ht="15.95" customHeight="1" thickTop="1" thickBot="1">
      <c r="A273" s="47">
        <v>9</v>
      </c>
      <c r="B273" s="62">
        <v>266</v>
      </c>
      <c r="C273" s="62">
        <f>PresensiMIPA!B272</f>
        <v>12516</v>
      </c>
      <c r="D273" s="63" t="str">
        <f>PresensiMIPA!G272</f>
        <v>Tri Ayu Sukma Ningsih</v>
      </c>
      <c r="E273">
        <v>87.5</v>
      </c>
      <c r="F273">
        <v>86.5</v>
      </c>
      <c r="G273">
        <v>86</v>
      </c>
      <c r="H273">
        <v>88</v>
      </c>
      <c r="I273">
        <v>89.5</v>
      </c>
      <c r="J273">
        <v>90</v>
      </c>
      <c r="K273">
        <v>90.5</v>
      </c>
      <c r="L273">
        <v>88</v>
      </c>
      <c r="M273">
        <v>85.5</v>
      </c>
      <c r="N273">
        <v>90</v>
      </c>
      <c r="O273">
        <v>92</v>
      </c>
      <c r="P273">
        <v>85</v>
      </c>
      <c r="Q273">
        <v>87</v>
      </c>
      <c r="R273">
        <v>93.5</v>
      </c>
      <c r="S273">
        <v>86.5</v>
      </c>
      <c r="T273" s="232">
        <f t="shared" si="4"/>
        <v>88.36666666666666</v>
      </c>
    </row>
    <row r="274" spans="1:20" ht="15.95" customHeight="1" thickTop="1" thickBot="1">
      <c r="A274" s="61">
        <v>10</v>
      </c>
      <c r="B274" s="62">
        <v>267</v>
      </c>
      <c r="C274" s="62">
        <f>PresensiMIPA!B273</f>
        <v>12526</v>
      </c>
      <c r="D274" s="63" t="str">
        <f>PresensiMIPA!G273</f>
        <v>Veni Vebriyanti</v>
      </c>
      <c r="E274">
        <v>78.5</v>
      </c>
      <c r="F274">
        <v>80</v>
      </c>
      <c r="G274">
        <v>83</v>
      </c>
      <c r="H274">
        <v>84.5</v>
      </c>
      <c r="I274">
        <v>86.5</v>
      </c>
      <c r="J274">
        <v>85.5</v>
      </c>
      <c r="K274">
        <v>87.5</v>
      </c>
      <c r="L274">
        <v>85</v>
      </c>
      <c r="M274">
        <v>79.5</v>
      </c>
      <c r="N274">
        <v>89.5</v>
      </c>
      <c r="O274">
        <v>86</v>
      </c>
      <c r="P274">
        <v>83.5</v>
      </c>
      <c r="Q274">
        <v>74</v>
      </c>
      <c r="R274">
        <v>81.5</v>
      </c>
      <c r="S274">
        <v>81.5</v>
      </c>
      <c r="T274" s="232">
        <f t="shared" si="4"/>
        <v>83.066666666666663</v>
      </c>
    </row>
    <row r="275" spans="1:20" ht="15.95" customHeight="1" thickTop="1" thickBot="1">
      <c r="A275" s="47">
        <v>11</v>
      </c>
      <c r="B275" s="62">
        <v>268</v>
      </c>
      <c r="C275" s="62">
        <f>PresensiMIPA!B274</f>
        <v>12537</v>
      </c>
      <c r="D275" s="63" t="str">
        <f>PresensiMIPA!G274</f>
        <v>YANDA EKO DIANSYAH</v>
      </c>
      <c r="E275">
        <v>81.5</v>
      </c>
      <c r="F275">
        <v>77</v>
      </c>
      <c r="G275">
        <v>83</v>
      </c>
      <c r="H275">
        <v>83</v>
      </c>
      <c r="I275">
        <v>87.5</v>
      </c>
      <c r="J275">
        <v>85</v>
      </c>
      <c r="K275">
        <v>89</v>
      </c>
      <c r="L275">
        <v>87</v>
      </c>
      <c r="M275">
        <v>85</v>
      </c>
      <c r="N275">
        <v>84.5</v>
      </c>
      <c r="O275">
        <v>87</v>
      </c>
      <c r="P275">
        <v>86</v>
      </c>
      <c r="Q275">
        <v>85.5</v>
      </c>
      <c r="R275">
        <v>81.5</v>
      </c>
      <c r="S275">
        <v>81.5</v>
      </c>
      <c r="T275" s="232">
        <f t="shared" si="4"/>
        <v>84.266666666666666</v>
      </c>
    </row>
    <row r="276" spans="1:20" ht="15.95" customHeight="1" thickTop="1" thickBot="1">
      <c r="A276" s="61">
        <v>12</v>
      </c>
      <c r="B276" s="62">
        <v>269</v>
      </c>
      <c r="C276" s="62">
        <f>PresensiMIPA!B275</f>
        <v>12542</v>
      </c>
      <c r="D276" s="63" t="str">
        <f>PresensiMIPA!G275</f>
        <v>Zuhriya Octasya Qudsi</v>
      </c>
      <c r="E276">
        <v>85</v>
      </c>
      <c r="F276">
        <v>85</v>
      </c>
      <c r="G276">
        <v>85.5</v>
      </c>
      <c r="H276">
        <v>85.5</v>
      </c>
      <c r="I276">
        <v>89</v>
      </c>
      <c r="J276">
        <v>85</v>
      </c>
      <c r="K276">
        <v>88</v>
      </c>
      <c r="L276">
        <v>86</v>
      </c>
      <c r="M276">
        <v>85</v>
      </c>
      <c r="N276">
        <v>90</v>
      </c>
      <c r="O276">
        <v>84.5</v>
      </c>
      <c r="P276">
        <v>83.5</v>
      </c>
      <c r="Q276">
        <v>85.5</v>
      </c>
      <c r="R276">
        <v>86.5</v>
      </c>
      <c r="S276">
        <v>82.5</v>
      </c>
      <c r="T276" s="232">
        <f t="shared" si="4"/>
        <v>85.766666666666666</v>
      </c>
    </row>
    <row r="277" spans="1:20" ht="15.95" customHeight="1" thickTop="1" thickBot="1">
      <c r="A277" s="47"/>
      <c r="B277" s="62"/>
      <c r="C277" s="62"/>
      <c r="D277" s="63"/>
      <c r="T277" s="232"/>
    </row>
    <row r="278" spans="1:20" ht="15.95" customHeight="1" thickTop="1" thickBot="1">
      <c r="B278" s="62"/>
      <c r="C278" s="62"/>
      <c r="D278" s="63"/>
      <c r="T278" s="232"/>
    </row>
    <row r="279" spans="1:20" ht="15.95" customHeight="1" thickTop="1" thickBot="1">
      <c r="A279" s="47"/>
      <c r="B279" s="62"/>
      <c r="C279" s="62"/>
      <c r="D279" s="63"/>
      <c r="T279" s="232"/>
    </row>
    <row r="280" spans="1:20" ht="15.95" customHeight="1" thickTop="1" thickBot="1">
      <c r="B280" s="62"/>
      <c r="C280" s="62"/>
      <c r="D280" s="63"/>
      <c r="T280" s="232"/>
    </row>
    <row r="281" spans="1:20" ht="15.95" customHeight="1" thickTop="1" thickBot="1">
      <c r="B281" s="62"/>
      <c r="C281" s="62"/>
      <c r="D281" s="63"/>
      <c r="T281" s="232"/>
    </row>
    <row r="282" spans="1:20" ht="15.95" customHeight="1" thickTop="1" thickBot="1">
      <c r="B282" s="62"/>
      <c r="C282" s="62"/>
      <c r="D282" s="63"/>
      <c r="T282" s="232"/>
    </row>
    <row r="283" spans="1:20" ht="15.95" customHeight="1" thickTop="1" thickBot="1">
      <c r="A283" s="47">
        <v>17</v>
      </c>
      <c r="B283" s="62">
        <v>1</v>
      </c>
      <c r="C283" s="59">
        <f>PresensiIPS!B7</f>
        <v>12124</v>
      </c>
      <c r="D283" s="60" t="str">
        <f>PresensiIPS!G7</f>
        <v>ABDILLAH RAMADHANI</v>
      </c>
      <c r="E283" s="256">
        <v>81.5</v>
      </c>
      <c r="F283" s="256">
        <v>80</v>
      </c>
      <c r="G283" s="256">
        <v>84</v>
      </c>
      <c r="H283" s="256">
        <v>85</v>
      </c>
      <c r="I283" s="256">
        <v>88</v>
      </c>
      <c r="J283" s="256">
        <v>79</v>
      </c>
      <c r="K283" s="256">
        <v>91</v>
      </c>
      <c r="L283" s="256">
        <v>81</v>
      </c>
      <c r="M283" s="256">
        <v>85</v>
      </c>
      <c r="N283" s="256">
        <v>84.5</v>
      </c>
      <c r="O283" s="256">
        <v>85.5</v>
      </c>
      <c r="P283" s="256">
        <v>83.5</v>
      </c>
      <c r="Q283" s="256">
        <v>82.5</v>
      </c>
      <c r="R283" s="256">
        <v>79</v>
      </c>
      <c r="S283" s="256">
        <v>85</v>
      </c>
      <c r="T283" s="232">
        <f t="shared" si="4"/>
        <v>83.63333333333334</v>
      </c>
    </row>
    <row r="284" spans="1:20" ht="15.95" customHeight="1" thickTop="1" thickBot="1">
      <c r="A284" s="61">
        <v>18</v>
      </c>
      <c r="B284" s="62">
        <v>2</v>
      </c>
      <c r="C284" s="59">
        <f>PresensiIPS!B8</f>
        <v>12160</v>
      </c>
      <c r="D284" s="60" t="str">
        <f>PresensiIPS!G8</f>
        <v>ALIZAH IRMAYANTI</v>
      </c>
      <c r="E284">
        <v>80</v>
      </c>
      <c r="F284">
        <v>85</v>
      </c>
      <c r="G284">
        <v>86</v>
      </c>
      <c r="H284">
        <v>85</v>
      </c>
      <c r="I284">
        <v>88</v>
      </c>
      <c r="J284">
        <v>82.5</v>
      </c>
      <c r="K284">
        <v>87.5</v>
      </c>
      <c r="L284">
        <v>81</v>
      </c>
      <c r="M284">
        <v>85</v>
      </c>
      <c r="N284">
        <v>89.5</v>
      </c>
      <c r="O284">
        <v>80.5</v>
      </c>
      <c r="P284">
        <v>83.5</v>
      </c>
      <c r="Q284">
        <v>85.5</v>
      </c>
      <c r="R284">
        <v>85</v>
      </c>
      <c r="S284">
        <v>85.5</v>
      </c>
      <c r="T284" s="232">
        <f t="shared" si="4"/>
        <v>84.63333333333334</v>
      </c>
    </row>
    <row r="285" spans="1:20" ht="15.95" customHeight="1" thickTop="1" thickBot="1">
      <c r="A285" s="47">
        <v>19</v>
      </c>
      <c r="B285" s="62">
        <v>3</v>
      </c>
      <c r="C285" s="59">
        <f>PresensiIPS!B9</f>
        <v>12168</v>
      </c>
      <c r="D285" s="60" t="str">
        <f>PresensiIPS!G9</f>
        <v>ANDI MUBAROK</v>
      </c>
      <c r="E285">
        <v>80.5</v>
      </c>
      <c r="F285">
        <v>77</v>
      </c>
      <c r="G285">
        <v>73.5</v>
      </c>
      <c r="H285">
        <v>78</v>
      </c>
      <c r="I285">
        <v>82.5</v>
      </c>
      <c r="J285">
        <v>78</v>
      </c>
      <c r="K285">
        <v>87.5</v>
      </c>
      <c r="L285">
        <v>65</v>
      </c>
      <c r="M285">
        <v>79.5</v>
      </c>
      <c r="N285">
        <v>79.5</v>
      </c>
      <c r="O285">
        <v>77</v>
      </c>
      <c r="P285">
        <v>82.5</v>
      </c>
      <c r="Q285">
        <v>80</v>
      </c>
      <c r="R285">
        <v>79</v>
      </c>
      <c r="S285">
        <v>80.5</v>
      </c>
      <c r="T285" s="232">
        <f t="shared" si="4"/>
        <v>78.666666666666671</v>
      </c>
    </row>
    <row r="286" spans="1:20" ht="15.95" customHeight="1" thickTop="1" thickBot="1">
      <c r="A286" s="61">
        <v>20</v>
      </c>
      <c r="B286" s="62">
        <v>4</v>
      </c>
      <c r="C286" s="59">
        <f>PresensiIPS!B10</f>
        <v>12188</v>
      </c>
      <c r="D286" s="60" t="str">
        <f>PresensiIPS!G10</f>
        <v>ATTHARIQ ALKAUSAR HERDIYANTO</v>
      </c>
      <c r="E286">
        <v>87</v>
      </c>
      <c r="F286">
        <v>87</v>
      </c>
      <c r="G286">
        <v>86</v>
      </c>
      <c r="H286">
        <v>85</v>
      </c>
      <c r="I286">
        <v>90</v>
      </c>
      <c r="J286">
        <v>85</v>
      </c>
      <c r="K286">
        <v>90</v>
      </c>
      <c r="L286">
        <v>81</v>
      </c>
      <c r="M286">
        <v>85.5</v>
      </c>
      <c r="N286">
        <v>88</v>
      </c>
      <c r="O286">
        <v>84.5</v>
      </c>
      <c r="P286">
        <v>86</v>
      </c>
      <c r="Q286">
        <v>87.5</v>
      </c>
      <c r="R286">
        <v>85</v>
      </c>
      <c r="S286">
        <v>85.5</v>
      </c>
      <c r="T286" s="232">
        <f t="shared" si="4"/>
        <v>86.2</v>
      </c>
    </row>
    <row r="287" spans="1:20" ht="15.95" customHeight="1" thickTop="1" thickBot="1">
      <c r="A287" s="47">
        <v>21</v>
      </c>
      <c r="B287" s="62">
        <v>5</v>
      </c>
      <c r="C287" s="59">
        <f>PresensiIPS!B11</f>
        <v>12200</v>
      </c>
      <c r="D287" s="60" t="str">
        <f>PresensiIPS!G11</f>
        <v>DANU FIRMAN CAHYA SYSNANDA</v>
      </c>
      <c r="E287">
        <v>86.5</v>
      </c>
      <c r="F287">
        <v>86</v>
      </c>
      <c r="G287">
        <v>88</v>
      </c>
      <c r="H287">
        <v>85</v>
      </c>
      <c r="I287">
        <v>91</v>
      </c>
      <c r="J287">
        <v>88.5</v>
      </c>
      <c r="K287">
        <v>91.5</v>
      </c>
      <c r="L287">
        <v>81</v>
      </c>
      <c r="M287">
        <v>85</v>
      </c>
      <c r="N287">
        <v>90</v>
      </c>
      <c r="O287">
        <v>88.5</v>
      </c>
      <c r="P287">
        <v>90.5</v>
      </c>
      <c r="Q287">
        <v>89.5</v>
      </c>
      <c r="R287">
        <v>87</v>
      </c>
      <c r="S287">
        <v>89.5</v>
      </c>
      <c r="T287" s="232">
        <f t="shared" si="4"/>
        <v>87.833333333333329</v>
      </c>
    </row>
    <row r="288" spans="1:20" ht="15.95" customHeight="1" thickTop="1" thickBot="1">
      <c r="A288" s="61">
        <v>22</v>
      </c>
      <c r="B288" s="62">
        <v>6</v>
      </c>
      <c r="C288" s="59">
        <f>PresensiIPS!B12</f>
        <v>12224</v>
      </c>
      <c r="D288" s="60" t="str">
        <f>PresensiIPS!G12</f>
        <v>ERNI KURNIAWATI BASYIROH</v>
      </c>
      <c r="E288">
        <v>83</v>
      </c>
      <c r="F288">
        <v>85</v>
      </c>
      <c r="G288">
        <v>83</v>
      </c>
      <c r="H288">
        <v>82</v>
      </c>
      <c r="I288">
        <v>89</v>
      </c>
      <c r="J288">
        <v>81</v>
      </c>
      <c r="K288">
        <v>86</v>
      </c>
      <c r="L288">
        <v>88</v>
      </c>
      <c r="M288">
        <v>85</v>
      </c>
      <c r="N288">
        <v>90</v>
      </c>
      <c r="O288">
        <v>82</v>
      </c>
      <c r="P288">
        <v>83.5</v>
      </c>
      <c r="Q288">
        <v>80.5</v>
      </c>
      <c r="R288">
        <v>80.5</v>
      </c>
      <c r="S288">
        <v>80.5</v>
      </c>
      <c r="T288" s="232">
        <f t="shared" si="4"/>
        <v>83.933333333333337</v>
      </c>
    </row>
    <row r="289" spans="1:20" ht="15.95" customHeight="1" thickTop="1" thickBot="1">
      <c r="A289" s="47">
        <v>23</v>
      </c>
      <c r="B289" s="62">
        <v>7</v>
      </c>
      <c r="C289" s="59">
        <f>PresensiIPS!B13</f>
        <v>12230</v>
      </c>
      <c r="D289" s="60" t="str">
        <f>PresensiIPS!G13</f>
        <v>FAJRUL FALAH</v>
      </c>
      <c r="E289">
        <v>87.5</v>
      </c>
      <c r="F289">
        <v>84.5</v>
      </c>
      <c r="G289">
        <v>85</v>
      </c>
      <c r="H289">
        <v>85</v>
      </c>
      <c r="I289">
        <v>88</v>
      </c>
      <c r="J289">
        <v>88.5</v>
      </c>
      <c r="K289">
        <v>88</v>
      </c>
      <c r="L289">
        <v>81</v>
      </c>
      <c r="M289">
        <v>80.5</v>
      </c>
      <c r="N289">
        <v>90.5</v>
      </c>
      <c r="O289">
        <v>86.5</v>
      </c>
      <c r="P289">
        <v>83.5</v>
      </c>
      <c r="Q289">
        <v>86.5</v>
      </c>
      <c r="R289">
        <v>78.5</v>
      </c>
      <c r="S289">
        <v>89</v>
      </c>
      <c r="T289" s="232">
        <f t="shared" si="4"/>
        <v>85.5</v>
      </c>
    </row>
    <row r="290" spans="1:20" ht="15.95" customHeight="1" thickTop="1" thickBot="1">
      <c r="A290" s="61">
        <v>24</v>
      </c>
      <c r="B290" s="62">
        <v>8</v>
      </c>
      <c r="C290" s="59">
        <f>PresensiIPS!B14</f>
        <v>12233</v>
      </c>
      <c r="D290" s="60" t="str">
        <f>PresensiIPS!G14</f>
        <v>FANIA WULANDARI</v>
      </c>
      <c r="E290">
        <v>86</v>
      </c>
      <c r="F290">
        <v>85</v>
      </c>
      <c r="G290">
        <v>83.5</v>
      </c>
      <c r="H290">
        <v>80</v>
      </c>
      <c r="I290">
        <v>88</v>
      </c>
      <c r="J290">
        <v>85</v>
      </c>
      <c r="K290">
        <v>84.5</v>
      </c>
      <c r="L290">
        <v>85</v>
      </c>
      <c r="M290">
        <v>82.5</v>
      </c>
      <c r="N290">
        <v>87</v>
      </c>
      <c r="O290">
        <v>81.5</v>
      </c>
      <c r="P290">
        <v>83.5</v>
      </c>
      <c r="Q290">
        <v>83</v>
      </c>
      <c r="R290">
        <v>80.5</v>
      </c>
      <c r="S290">
        <v>81</v>
      </c>
      <c r="T290" s="232">
        <f t="shared" si="4"/>
        <v>83.733333333333334</v>
      </c>
    </row>
    <row r="291" spans="1:20" ht="15.95" customHeight="1" thickTop="1" thickBot="1">
      <c r="A291" s="47">
        <v>25</v>
      </c>
      <c r="B291" s="62">
        <v>9</v>
      </c>
      <c r="C291" s="59">
        <f>PresensiIPS!B15</f>
        <v>12251</v>
      </c>
      <c r="D291" s="60" t="str">
        <f>PresensiIPS!G15</f>
        <v>FITRIA PUTRI UTAMI</v>
      </c>
      <c r="E291">
        <v>85.5</v>
      </c>
      <c r="F291">
        <v>85</v>
      </c>
      <c r="G291">
        <v>85</v>
      </c>
      <c r="H291">
        <v>85</v>
      </c>
      <c r="I291">
        <v>88</v>
      </c>
      <c r="J291">
        <v>85</v>
      </c>
      <c r="K291">
        <v>88.5</v>
      </c>
      <c r="L291">
        <v>81</v>
      </c>
      <c r="M291">
        <v>85.5</v>
      </c>
      <c r="N291">
        <v>88.5</v>
      </c>
      <c r="O291">
        <v>81.5</v>
      </c>
      <c r="P291">
        <v>83.5</v>
      </c>
      <c r="Q291">
        <v>85</v>
      </c>
      <c r="R291">
        <v>80.5</v>
      </c>
      <c r="S291">
        <v>85.5</v>
      </c>
      <c r="T291" s="232">
        <f t="shared" si="4"/>
        <v>84.86666666666666</v>
      </c>
    </row>
    <row r="292" spans="1:20" ht="15.95" customHeight="1" thickTop="1" thickBot="1">
      <c r="A292" s="61">
        <v>26</v>
      </c>
      <c r="B292" s="62">
        <v>10</v>
      </c>
      <c r="C292" s="59">
        <f>PresensiIPS!B16</f>
        <v>12258</v>
      </c>
      <c r="D292" s="60" t="str">
        <f>PresensiIPS!G16</f>
        <v>GUSTI HAITSAM PERKASA</v>
      </c>
      <c r="E292">
        <v>80</v>
      </c>
      <c r="F292">
        <v>77</v>
      </c>
      <c r="G292">
        <v>80.5</v>
      </c>
      <c r="H292">
        <v>78</v>
      </c>
      <c r="I292">
        <v>86</v>
      </c>
      <c r="J292">
        <v>78.5</v>
      </c>
      <c r="K292">
        <v>85</v>
      </c>
      <c r="L292">
        <v>86</v>
      </c>
      <c r="M292">
        <v>78.5</v>
      </c>
      <c r="N292">
        <v>83.5</v>
      </c>
      <c r="O292">
        <v>78</v>
      </c>
      <c r="P292">
        <v>82.5</v>
      </c>
      <c r="Q292">
        <v>80</v>
      </c>
      <c r="R292">
        <v>78.5</v>
      </c>
      <c r="S292">
        <v>81</v>
      </c>
      <c r="T292" s="232">
        <f t="shared" si="4"/>
        <v>80.86666666666666</v>
      </c>
    </row>
    <row r="293" spans="1:20" ht="15.95" customHeight="1" thickTop="1" thickBot="1">
      <c r="A293" s="47">
        <v>27</v>
      </c>
      <c r="B293" s="62">
        <v>11</v>
      </c>
      <c r="C293" s="59">
        <f>PresensiIPS!B17</f>
        <v>12273</v>
      </c>
      <c r="D293" s="60" t="str">
        <f>PresensiIPS!G17</f>
        <v>HORISUN ARIEF</v>
      </c>
      <c r="E293">
        <v>79.5</v>
      </c>
      <c r="F293">
        <v>79</v>
      </c>
      <c r="G293">
        <v>76</v>
      </c>
      <c r="H293">
        <v>78</v>
      </c>
      <c r="I293">
        <v>80</v>
      </c>
      <c r="J293">
        <v>78</v>
      </c>
      <c r="K293">
        <v>84</v>
      </c>
      <c r="L293">
        <v>81</v>
      </c>
      <c r="M293">
        <v>77.5</v>
      </c>
      <c r="N293">
        <v>80</v>
      </c>
      <c r="O293">
        <v>77.5</v>
      </c>
      <c r="P293">
        <v>82.5</v>
      </c>
      <c r="Q293">
        <v>80</v>
      </c>
      <c r="R293">
        <v>79</v>
      </c>
      <c r="S293">
        <v>77.5</v>
      </c>
      <c r="T293" s="232">
        <f t="shared" si="4"/>
        <v>79.3</v>
      </c>
    </row>
    <row r="294" spans="1:20" ht="15.95" customHeight="1" thickTop="1" thickBot="1">
      <c r="A294" s="61">
        <v>28</v>
      </c>
      <c r="B294" s="62">
        <v>12</v>
      </c>
      <c r="C294" s="59">
        <f>PresensiIPS!B18</f>
        <v>12279</v>
      </c>
      <c r="D294" s="60" t="str">
        <f>PresensiIPS!G18</f>
        <v>IMROATUL MUNAWAROH</v>
      </c>
      <c r="E294">
        <v>86.5</v>
      </c>
      <c r="F294">
        <v>79</v>
      </c>
      <c r="G294">
        <v>83.5</v>
      </c>
      <c r="H294">
        <v>82</v>
      </c>
      <c r="I294">
        <v>89</v>
      </c>
      <c r="J294">
        <v>80.5</v>
      </c>
      <c r="K294">
        <v>89</v>
      </c>
      <c r="L294">
        <v>85</v>
      </c>
      <c r="M294">
        <v>81</v>
      </c>
      <c r="N294">
        <v>89</v>
      </c>
      <c r="O294">
        <v>83.5</v>
      </c>
      <c r="P294">
        <v>82.5</v>
      </c>
      <c r="Q294">
        <v>86</v>
      </c>
      <c r="R294">
        <v>80.5</v>
      </c>
      <c r="S294">
        <v>81.5</v>
      </c>
      <c r="T294" s="232">
        <f t="shared" si="4"/>
        <v>83.9</v>
      </c>
    </row>
    <row r="295" spans="1:20" ht="15.95" customHeight="1" thickTop="1" thickBot="1">
      <c r="A295" s="47">
        <v>29</v>
      </c>
      <c r="B295" s="62">
        <v>13</v>
      </c>
      <c r="C295" s="59">
        <f>PresensiIPS!B19</f>
        <v>12286</v>
      </c>
      <c r="D295" s="60" t="str">
        <f>PresensiIPS!G19</f>
        <v>Iqbal Syarifullah</v>
      </c>
      <c r="E295">
        <v>78.5</v>
      </c>
      <c r="F295">
        <v>77</v>
      </c>
      <c r="G295">
        <v>73.5</v>
      </c>
      <c r="H295">
        <v>71</v>
      </c>
      <c r="I295">
        <v>80</v>
      </c>
      <c r="J295">
        <v>76.5</v>
      </c>
      <c r="K295">
        <v>86</v>
      </c>
      <c r="L295">
        <v>86</v>
      </c>
      <c r="M295">
        <v>80</v>
      </c>
      <c r="N295">
        <v>79</v>
      </c>
      <c r="O295">
        <v>74</v>
      </c>
      <c r="P295">
        <v>82.5</v>
      </c>
      <c r="Q295">
        <v>80.5</v>
      </c>
      <c r="R295">
        <v>79</v>
      </c>
      <c r="S295">
        <v>77</v>
      </c>
      <c r="T295" s="232">
        <f t="shared" si="4"/>
        <v>78.7</v>
      </c>
    </row>
    <row r="296" spans="1:20" ht="15.95" customHeight="1" thickTop="1" thickBot="1">
      <c r="A296" s="61">
        <v>30</v>
      </c>
      <c r="B296" s="62">
        <v>14</v>
      </c>
      <c r="C296" s="59">
        <f>PresensiIPS!B20</f>
        <v>12304</v>
      </c>
      <c r="D296" s="60" t="str">
        <f>PresensiIPS!G20</f>
        <v>KHOIRON NAHDIYIN</v>
      </c>
      <c r="E296">
        <v>78</v>
      </c>
      <c r="F296">
        <v>77</v>
      </c>
      <c r="G296">
        <v>74</v>
      </c>
      <c r="H296">
        <v>71.5</v>
      </c>
      <c r="I296">
        <v>80</v>
      </c>
      <c r="J296">
        <v>77.5</v>
      </c>
      <c r="K296">
        <v>79</v>
      </c>
      <c r="L296">
        <v>65</v>
      </c>
      <c r="M296">
        <v>78.5</v>
      </c>
      <c r="N296">
        <v>77</v>
      </c>
      <c r="O296">
        <v>76</v>
      </c>
      <c r="P296">
        <v>82.5</v>
      </c>
      <c r="Q296">
        <v>79</v>
      </c>
      <c r="R296">
        <v>78.5</v>
      </c>
      <c r="S296">
        <v>79</v>
      </c>
      <c r="T296" s="232">
        <f t="shared" si="4"/>
        <v>76.833333333333329</v>
      </c>
    </row>
    <row r="297" spans="1:20" ht="15.95" customHeight="1" thickTop="1" thickBot="1">
      <c r="A297" s="47">
        <v>31</v>
      </c>
      <c r="B297" s="62">
        <v>15</v>
      </c>
      <c r="C297" s="59">
        <f>PresensiIPS!B21</f>
        <v>12326</v>
      </c>
      <c r="D297" s="60" t="str">
        <f>PresensiIPS!G21</f>
        <v>MAHARDHIKA AGUNG WICAKSONO</v>
      </c>
      <c r="E297">
        <v>86.5</v>
      </c>
      <c r="F297">
        <v>89</v>
      </c>
      <c r="G297">
        <v>87</v>
      </c>
      <c r="H297">
        <v>87</v>
      </c>
      <c r="I297">
        <v>89</v>
      </c>
      <c r="J297">
        <v>85.5</v>
      </c>
      <c r="K297">
        <v>90</v>
      </c>
      <c r="L297">
        <v>81</v>
      </c>
      <c r="M297">
        <v>85</v>
      </c>
      <c r="N297">
        <v>92</v>
      </c>
      <c r="O297">
        <v>86.5</v>
      </c>
      <c r="P297">
        <v>91.5</v>
      </c>
      <c r="Q297">
        <v>87</v>
      </c>
      <c r="R297">
        <v>86</v>
      </c>
      <c r="S297">
        <v>85.5</v>
      </c>
      <c r="T297" s="232">
        <f t="shared" si="4"/>
        <v>87.233333333333334</v>
      </c>
    </row>
    <row r="298" spans="1:20" ht="15.95" customHeight="1" thickTop="1" thickBot="1">
      <c r="A298" s="61">
        <v>32</v>
      </c>
      <c r="B298" s="62">
        <v>16</v>
      </c>
      <c r="C298" s="59">
        <f>PresensiIPS!B22</f>
        <v>12336</v>
      </c>
      <c r="D298" s="60" t="str">
        <f>PresensiIPS!G22</f>
        <v>MAULINA ROBIATUN NISA</v>
      </c>
      <c r="E298">
        <v>81</v>
      </c>
      <c r="F298">
        <v>79</v>
      </c>
      <c r="G298">
        <v>83.5</v>
      </c>
      <c r="H298">
        <v>83</v>
      </c>
      <c r="I298">
        <v>87</v>
      </c>
      <c r="J298">
        <v>83</v>
      </c>
      <c r="K298">
        <v>89.5</v>
      </c>
      <c r="L298">
        <v>85</v>
      </c>
      <c r="M298">
        <v>82</v>
      </c>
      <c r="N298">
        <v>88.5</v>
      </c>
      <c r="O298">
        <v>84</v>
      </c>
      <c r="P298">
        <v>83.5</v>
      </c>
      <c r="Q298">
        <v>80</v>
      </c>
      <c r="R298">
        <v>80.5</v>
      </c>
      <c r="S298">
        <v>82.5</v>
      </c>
      <c r="T298" s="232">
        <f t="shared" si="4"/>
        <v>83.466666666666669</v>
      </c>
    </row>
    <row r="299" spans="1:20" ht="15.95" customHeight="1" thickTop="1" thickBot="1">
      <c r="A299" s="47">
        <v>33</v>
      </c>
      <c r="B299" s="62">
        <v>17</v>
      </c>
      <c r="C299" s="59">
        <f>PresensiIPS!B23</f>
        <v>12342</v>
      </c>
      <c r="D299" s="60" t="str">
        <f>PresensiIPS!G23</f>
        <v>MELIANA PUSPITA SARI</v>
      </c>
      <c r="E299">
        <v>82</v>
      </c>
      <c r="F299">
        <v>82.5</v>
      </c>
      <c r="G299">
        <v>85</v>
      </c>
      <c r="H299">
        <v>85</v>
      </c>
      <c r="I299">
        <v>82</v>
      </c>
      <c r="J299">
        <v>85</v>
      </c>
      <c r="K299">
        <v>89.5</v>
      </c>
      <c r="L299">
        <v>85</v>
      </c>
      <c r="M299">
        <v>85</v>
      </c>
      <c r="N299">
        <v>91</v>
      </c>
      <c r="O299">
        <v>80</v>
      </c>
      <c r="P299">
        <v>83.5</v>
      </c>
      <c r="Q299">
        <v>85</v>
      </c>
      <c r="R299">
        <v>85</v>
      </c>
      <c r="S299">
        <v>83</v>
      </c>
      <c r="T299" s="232">
        <f t="shared" si="4"/>
        <v>84.566666666666663</v>
      </c>
    </row>
    <row r="300" spans="1:20" ht="15.95" customHeight="1" thickTop="1" thickBot="1">
      <c r="A300" s="61">
        <v>34</v>
      </c>
      <c r="B300" s="62">
        <v>18</v>
      </c>
      <c r="C300" s="59">
        <f>PresensiIPS!B24</f>
        <v>12351</v>
      </c>
      <c r="D300" s="60" t="str">
        <f>PresensiIPS!G24</f>
        <v>MOH. ARJUN DANI LUCKYANSYAH</v>
      </c>
      <c r="E300">
        <v>80.5</v>
      </c>
      <c r="F300">
        <v>85</v>
      </c>
      <c r="G300">
        <v>85</v>
      </c>
      <c r="H300">
        <v>87</v>
      </c>
      <c r="I300">
        <v>88</v>
      </c>
      <c r="J300">
        <v>85</v>
      </c>
      <c r="K300">
        <v>87.5</v>
      </c>
      <c r="L300">
        <v>81</v>
      </c>
      <c r="M300">
        <v>85</v>
      </c>
      <c r="N300">
        <v>84.5</v>
      </c>
      <c r="O300">
        <v>85.5</v>
      </c>
      <c r="P300">
        <v>85.5</v>
      </c>
      <c r="Q300">
        <v>86.5</v>
      </c>
      <c r="R300">
        <v>85</v>
      </c>
      <c r="S300">
        <v>88</v>
      </c>
      <c r="T300" s="232">
        <f t="shared" si="4"/>
        <v>85.266666666666666</v>
      </c>
    </row>
    <row r="301" spans="1:20" ht="15.95" customHeight="1" thickTop="1" thickBot="1">
      <c r="A301" s="47">
        <v>35</v>
      </c>
      <c r="B301" s="62">
        <v>19</v>
      </c>
      <c r="C301" s="59">
        <f>PresensiIPS!B25</f>
        <v>12360</v>
      </c>
      <c r="D301" s="60" t="str">
        <f>PresensiIPS!G25</f>
        <v>MOH. RIZQIYANTO KURNIAWAN</v>
      </c>
      <c r="E301">
        <v>86</v>
      </c>
      <c r="F301">
        <v>80</v>
      </c>
      <c r="G301">
        <v>84</v>
      </c>
      <c r="H301">
        <v>85</v>
      </c>
      <c r="I301">
        <v>88</v>
      </c>
      <c r="J301">
        <v>80</v>
      </c>
      <c r="K301">
        <v>90.5</v>
      </c>
      <c r="L301">
        <v>86</v>
      </c>
      <c r="M301">
        <v>84</v>
      </c>
      <c r="N301">
        <v>81</v>
      </c>
      <c r="O301">
        <v>80</v>
      </c>
      <c r="P301">
        <v>85.5</v>
      </c>
      <c r="Q301">
        <v>81</v>
      </c>
      <c r="R301">
        <v>79</v>
      </c>
      <c r="S301">
        <v>81.5</v>
      </c>
      <c r="T301" s="232">
        <f t="shared" si="4"/>
        <v>83.433333333333337</v>
      </c>
    </row>
    <row r="302" spans="1:20" ht="15.95" customHeight="1" thickTop="1" thickBot="1">
      <c r="A302" s="61">
        <v>36</v>
      </c>
      <c r="B302" s="62">
        <v>20</v>
      </c>
      <c r="C302" s="59">
        <f>PresensiIPS!B26</f>
        <v>12365</v>
      </c>
      <c r="D302" s="60" t="str">
        <f>PresensiIPS!G26</f>
        <v>MOHAMMAD ARIFIN ILHAM</v>
      </c>
      <c r="E302">
        <v>86</v>
      </c>
      <c r="F302">
        <v>88</v>
      </c>
      <c r="G302">
        <v>82</v>
      </c>
      <c r="H302">
        <v>81</v>
      </c>
      <c r="I302">
        <v>87</v>
      </c>
      <c r="J302">
        <v>79.5</v>
      </c>
      <c r="K302">
        <v>86</v>
      </c>
      <c r="L302">
        <v>81</v>
      </c>
      <c r="M302">
        <v>82</v>
      </c>
      <c r="N302">
        <v>81.5</v>
      </c>
      <c r="O302">
        <v>81.5</v>
      </c>
      <c r="P302">
        <v>86</v>
      </c>
      <c r="Q302">
        <v>83.5</v>
      </c>
      <c r="R302">
        <v>85</v>
      </c>
      <c r="S302">
        <v>85</v>
      </c>
      <c r="T302" s="232">
        <f t="shared" si="4"/>
        <v>83.666666666666671</v>
      </c>
    </row>
    <row r="303" spans="1:20" ht="15.95" customHeight="1" thickTop="1" thickBot="1">
      <c r="A303" s="47">
        <v>37</v>
      </c>
      <c r="B303" s="62">
        <v>21</v>
      </c>
      <c r="C303" s="59">
        <f>PresensiIPS!B27</f>
        <v>12381</v>
      </c>
      <c r="D303" s="60" t="str">
        <f>PresensiIPS!G27</f>
        <v>MUHAMMAD REDIAN YULI PRASETYA</v>
      </c>
      <c r="E303">
        <v>78.5</v>
      </c>
      <c r="F303">
        <v>77</v>
      </c>
      <c r="G303">
        <v>73</v>
      </c>
      <c r="H303">
        <v>72.5</v>
      </c>
      <c r="I303">
        <v>84.5</v>
      </c>
      <c r="J303">
        <v>77</v>
      </c>
      <c r="K303">
        <v>81</v>
      </c>
      <c r="L303">
        <v>86</v>
      </c>
      <c r="M303">
        <v>82.5</v>
      </c>
      <c r="N303">
        <v>75.5</v>
      </c>
      <c r="O303">
        <v>75.5</v>
      </c>
      <c r="P303">
        <v>81</v>
      </c>
      <c r="Q303">
        <v>80</v>
      </c>
      <c r="R303">
        <v>77.5</v>
      </c>
      <c r="S303">
        <v>76</v>
      </c>
      <c r="T303" s="232">
        <f t="shared" si="4"/>
        <v>78.5</v>
      </c>
    </row>
    <row r="304" spans="1:20" ht="15.95" customHeight="1" thickTop="1" thickBot="1">
      <c r="A304" s="61">
        <v>38</v>
      </c>
      <c r="B304" s="62">
        <v>22</v>
      </c>
      <c r="C304" s="59">
        <f>PresensiIPS!B28</f>
        <v>12387</v>
      </c>
      <c r="D304" s="60" t="str">
        <f>PresensiIPS!G28</f>
        <v>NABILA PUTRI KAHANAYA</v>
      </c>
      <c r="E304">
        <v>78.5</v>
      </c>
      <c r="F304">
        <v>82.5</v>
      </c>
      <c r="G304">
        <v>81</v>
      </c>
      <c r="H304">
        <v>80</v>
      </c>
      <c r="I304">
        <v>87</v>
      </c>
      <c r="J304">
        <v>85</v>
      </c>
      <c r="K304">
        <v>85</v>
      </c>
      <c r="L304">
        <v>81</v>
      </c>
      <c r="M304">
        <v>79</v>
      </c>
      <c r="N304">
        <v>83</v>
      </c>
      <c r="O304">
        <v>78.5</v>
      </c>
      <c r="P304">
        <v>85.5</v>
      </c>
      <c r="Q304">
        <v>86</v>
      </c>
      <c r="R304">
        <v>80.5</v>
      </c>
      <c r="S304">
        <v>79.5</v>
      </c>
      <c r="T304" s="232">
        <f t="shared" si="4"/>
        <v>82.13333333333334</v>
      </c>
    </row>
    <row r="305" spans="1:20" ht="15.95" customHeight="1" thickTop="1" thickBot="1">
      <c r="A305" s="47">
        <v>39</v>
      </c>
      <c r="B305" s="62">
        <v>23</v>
      </c>
      <c r="C305" s="59">
        <f>PresensiIPS!B29</f>
        <v>12409</v>
      </c>
      <c r="D305" s="60" t="str">
        <f>PresensiIPS!G29</f>
        <v>NUR FATMAWATI</v>
      </c>
      <c r="E305">
        <v>79.5</v>
      </c>
      <c r="F305">
        <v>79</v>
      </c>
      <c r="G305">
        <v>80.5</v>
      </c>
      <c r="H305">
        <v>80</v>
      </c>
      <c r="I305">
        <v>86.5</v>
      </c>
      <c r="J305">
        <v>80</v>
      </c>
      <c r="K305">
        <v>85.5</v>
      </c>
      <c r="L305">
        <v>81</v>
      </c>
      <c r="M305">
        <v>82</v>
      </c>
      <c r="N305">
        <v>82</v>
      </c>
      <c r="O305">
        <v>78.5</v>
      </c>
      <c r="P305">
        <v>83.5</v>
      </c>
      <c r="Q305">
        <v>81.5</v>
      </c>
      <c r="R305">
        <v>80.5</v>
      </c>
      <c r="S305">
        <v>80</v>
      </c>
      <c r="T305" s="232">
        <f t="shared" si="4"/>
        <v>81.333333333333329</v>
      </c>
    </row>
    <row r="306" spans="1:20" ht="15.95" customHeight="1" thickTop="1" thickBot="1">
      <c r="A306" s="61">
        <v>40</v>
      </c>
      <c r="B306" s="62">
        <v>24</v>
      </c>
      <c r="C306" s="59">
        <f>PresensiIPS!B30</f>
        <v>12428</v>
      </c>
      <c r="D306" s="60" t="str">
        <f>PresensiIPS!G30</f>
        <v>PUTRA TARUNA RAHARJA</v>
      </c>
      <c r="E306">
        <v>80.5</v>
      </c>
      <c r="F306">
        <v>82</v>
      </c>
      <c r="G306">
        <v>85</v>
      </c>
      <c r="H306">
        <v>83</v>
      </c>
      <c r="I306">
        <v>88</v>
      </c>
      <c r="J306">
        <v>83.5</v>
      </c>
      <c r="K306">
        <v>88.5</v>
      </c>
      <c r="L306">
        <v>81</v>
      </c>
      <c r="M306">
        <v>82.5</v>
      </c>
      <c r="N306">
        <v>84.5</v>
      </c>
      <c r="O306">
        <v>85</v>
      </c>
      <c r="P306">
        <v>85.5</v>
      </c>
      <c r="Q306">
        <v>85.5</v>
      </c>
      <c r="R306">
        <v>81</v>
      </c>
      <c r="S306">
        <v>83</v>
      </c>
      <c r="T306" s="232">
        <f t="shared" si="4"/>
        <v>83.9</v>
      </c>
    </row>
    <row r="307" spans="1:20" ht="15.95" customHeight="1" thickTop="1" thickBot="1">
      <c r="A307" s="47">
        <v>41</v>
      </c>
      <c r="B307" s="62">
        <v>25</v>
      </c>
      <c r="C307" s="59">
        <f>PresensiIPS!B31</f>
        <v>12431</v>
      </c>
      <c r="D307" s="60" t="str">
        <f>PresensiIPS!G31</f>
        <v>PUTRI MAHARANI</v>
      </c>
      <c r="E307">
        <v>81</v>
      </c>
      <c r="F307">
        <v>81</v>
      </c>
      <c r="G307">
        <v>81</v>
      </c>
      <c r="H307">
        <v>81</v>
      </c>
      <c r="I307">
        <v>88</v>
      </c>
      <c r="J307">
        <v>80.5</v>
      </c>
      <c r="K307">
        <v>87.5</v>
      </c>
      <c r="L307">
        <v>81</v>
      </c>
      <c r="M307">
        <v>85</v>
      </c>
      <c r="N307">
        <v>83.5</v>
      </c>
      <c r="O307">
        <v>86</v>
      </c>
      <c r="P307">
        <v>82.5</v>
      </c>
      <c r="Q307">
        <v>85.5</v>
      </c>
      <c r="R307">
        <v>85</v>
      </c>
      <c r="S307">
        <v>80.5</v>
      </c>
      <c r="T307" s="232">
        <f t="shared" si="4"/>
        <v>83.266666666666666</v>
      </c>
    </row>
    <row r="308" spans="1:20" ht="15.95" customHeight="1" thickTop="1" thickBot="1">
      <c r="A308" s="61">
        <v>42</v>
      </c>
      <c r="B308" s="62">
        <v>26</v>
      </c>
      <c r="C308" s="59">
        <f>PresensiIPS!B32</f>
        <v>12441</v>
      </c>
      <c r="D308" s="60" t="str">
        <f>PresensiIPS!G32</f>
        <v>R. RISALDY YANUAR RISKY</v>
      </c>
      <c r="E308">
        <v>80.5</v>
      </c>
      <c r="F308">
        <v>78</v>
      </c>
      <c r="G308">
        <v>82</v>
      </c>
      <c r="H308">
        <v>80</v>
      </c>
      <c r="I308">
        <v>87</v>
      </c>
      <c r="J308">
        <v>79</v>
      </c>
      <c r="K308">
        <v>88</v>
      </c>
      <c r="L308">
        <v>85</v>
      </c>
      <c r="M308">
        <v>81.5</v>
      </c>
      <c r="N308">
        <v>83.5</v>
      </c>
      <c r="O308">
        <v>78.5</v>
      </c>
      <c r="P308">
        <v>82.5</v>
      </c>
      <c r="Q308">
        <v>80</v>
      </c>
      <c r="R308">
        <v>79</v>
      </c>
      <c r="S308">
        <v>78</v>
      </c>
      <c r="T308" s="232">
        <f t="shared" si="4"/>
        <v>81.5</v>
      </c>
    </row>
    <row r="309" spans="1:20" ht="15.95" customHeight="1" thickTop="1" thickBot="1">
      <c r="A309" s="47">
        <v>43</v>
      </c>
      <c r="B309" s="62">
        <v>27</v>
      </c>
      <c r="C309" s="59">
        <f>PresensiIPS!B33</f>
        <v>12444</v>
      </c>
      <c r="D309" s="60" t="str">
        <f>PresensiIPS!G33</f>
        <v>RADIKA NOVIA RAMADHANI</v>
      </c>
      <c r="E309">
        <v>81</v>
      </c>
      <c r="F309">
        <v>80</v>
      </c>
      <c r="G309">
        <v>81</v>
      </c>
      <c r="H309">
        <v>85</v>
      </c>
      <c r="I309">
        <v>87</v>
      </c>
      <c r="J309">
        <v>80</v>
      </c>
      <c r="K309">
        <v>86.5</v>
      </c>
      <c r="L309">
        <v>81</v>
      </c>
      <c r="M309">
        <v>82</v>
      </c>
      <c r="N309">
        <v>87.5</v>
      </c>
      <c r="O309">
        <v>80</v>
      </c>
      <c r="P309">
        <v>79.5</v>
      </c>
      <c r="Q309">
        <v>80.5</v>
      </c>
      <c r="R309">
        <v>80</v>
      </c>
      <c r="S309">
        <v>80.5</v>
      </c>
      <c r="T309" s="232">
        <f t="shared" si="4"/>
        <v>82.1</v>
      </c>
    </row>
    <row r="310" spans="1:20" ht="15.95" customHeight="1" thickTop="1" thickBot="1">
      <c r="A310" s="61">
        <v>44</v>
      </c>
      <c r="B310" s="62">
        <v>28</v>
      </c>
      <c r="C310" s="59">
        <f>PresensiIPS!B34</f>
        <v>12471</v>
      </c>
      <c r="D310" s="60" t="str">
        <f>PresensiIPS!G34</f>
        <v>RISKI RAHMAWATI</v>
      </c>
      <c r="E310">
        <v>87</v>
      </c>
      <c r="F310">
        <v>81</v>
      </c>
      <c r="G310">
        <v>83</v>
      </c>
      <c r="H310">
        <v>87</v>
      </c>
      <c r="I310">
        <v>88</v>
      </c>
      <c r="J310">
        <v>79.5</v>
      </c>
      <c r="K310">
        <v>87.5</v>
      </c>
      <c r="L310">
        <v>86</v>
      </c>
      <c r="M310">
        <v>81.5</v>
      </c>
      <c r="N310">
        <v>89.5</v>
      </c>
      <c r="O310">
        <v>87</v>
      </c>
      <c r="P310">
        <v>85.5</v>
      </c>
      <c r="Q310">
        <v>84</v>
      </c>
      <c r="R310">
        <v>85</v>
      </c>
      <c r="S310">
        <v>81.5</v>
      </c>
      <c r="T310" s="232">
        <f t="shared" si="4"/>
        <v>84.86666666666666</v>
      </c>
    </row>
    <row r="311" spans="1:20" ht="15.95" customHeight="1" thickTop="1" thickBot="1">
      <c r="A311" s="47">
        <v>45</v>
      </c>
      <c r="B311" s="62">
        <v>29</v>
      </c>
      <c r="C311" s="59">
        <f>PresensiIPS!B35</f>
        <v>12487</v>
      </c>
      <c r="D311" s="60" t="str">
        <f>PresensiIPS!G35</f>
        <v>SEPTIAN WAHYU HIDAYAT</v>
      </c>
      <c r="E311">
        <v>81.5</v>
      </c>
      <c r="F311">
        <v>82.5</v>
      </c>
      <c r="G311">
        <v>79.5</v>
      </c>
      <c r="H311">
        <v>83</v>
      </c>
      <c r="I311">
        <v>88</v>
      </c>
      <c r="J311">
        <v>81</v>
      </c>
      <c r="K311">
        <v>91</v>
      </c>
      <c r="L311">
        <v>81</v>
      </c>
      <c r="M311">
        <v>81</v>
      </c>
      <c r="N311">
        <v>82.5</v>
      </c>
      <c r="O311">
        <v>81</v>
      </c>
      <c r="P311">
        <v>82</v>
      </c>
      <c r="Q311">
        <v>80</v>
      </c>
      <c r="R311">
        <v>78.5</v>
      </c>
      <c r="S311">
        <v>79.5</v>
      </c>
      <c r="T311" s="232">
        <f t="shared" si="4"/>
        <v>82.13333333333334</v>
      </c>
    </row>
    <row r="312" spans="1:20" s="64" customFormat="1" ht="15.95" customHeight="1" thickTop="1" thickBot="1">
      <c r="A312" s="61">
        <v>46</v>
      </c>
      <c r="B312" s="62">
        <v>30</v>
      </c>
      <c r="C312" s="59">
        <f>PresensiIPS!B36</f>
        <v>12489</v>
      </c>
      <c r="D312" s="60" t="str">
        <f>PresensiIPS!G36</f>
        <v>Serly Nisa Arini</v>
      </c>
      <c r="E312">
        <v>87.5</v>
      </c>
      <c r="F312">
        <v>83.5</v>
      </c>
      <c r="G312">
        <v>83</v>
      </c>
      <c r="H312">
        <v>85</v>
      </c>
      <c r="I312">
        <v>88</v>
      </c>
      <c r="J312">
        <v>81</v>
      </c>
      <c r="K312">
        <v>87.5</v>
      </c>
      <c r="L312">
        <v>85</v>
      </c>
      <c r="M312">
        <v>81</v>
      </c>
      <c r="N312">
        <v>82.5</v>
      </c>
      <c r="O312">
        <v>79.5</v>
      </c>
      <c r="P312">
        <v>85.5</v>
      </c>
      <c r="Q312">
        <v>82</v>
      </c>
      <c r="R312">
        <v>80.5</v>
      </c>
      <c r="S312">
        <v>81</v>
      </c>
      <c r="T312" s="232">
        <f t="shared" si="4"/>
        <v>83.5</v>
      </c>
    </row>
    <row r="313" spans="1:20" s="64" customFormat="1" ht="15.95" customHeight="1" thickTop="1" thickBot="1">
      <c r="A313" s="47">
        <v>47</v>
      </c>
      <c r="B313" s="62">
        <v>31</v>
      </c>
      <c r="C313" s="59">
        <f>PresensiIPS!B37</f>
        <v>12512</v>
      </c>
      <c r="D313" s="60" t="str">
        <f>PresensiIPS!G37</f>
        <v>TAURODAD CATUR FIRMANSYAH</v>
      </c>
      <c r="E313">
        <v>78</v>
      </c>
      <c r="F313">
        <v>75</v>
      </c>
      <c r="G313">
        <v>72</v>
      </c>
      <c r="H313">
        <v>71</v>
      </c>
      <c r="I313">
        <v>80</v>
      </c>
      <c r="J313">
        <v>78</v>
      </c>
      <c r="K313">
        <v>81.5</v>
      </c>
      <c r="L313">
        <v>65</v>
      </c>
      <c r="M313">
        <v>78</v>
      </c>
      <c r="N313">
        <v>73.5</v>
      </c>
      <c r="O313">
        <v>74</v>
      </c>
      <c r="P313">
        <v>82.5</v>
      </c>
      <c r="Q313">
        <v>78</v>
      </c>
      <c r="R313">
        <v>80.5</v>
      </c>
      <c r="S313">
        <v>77.5</v>
      </c>
      <c r="T313" s="232">
        <f t="shared" si="4"/>
        <v>76.3</v>
      </c>
    </row>
    <row r="314" spans="1:20" ht="15.95" customHeight="1" thickTop="1" thickBot="1">
      <c r="A314" s="61">
        <v>48</v>
      </c>
      <c r="B314" s="62">
        <v>32</v>
      </c>
      <c r="C314" s="59">
        <f>PresensiIPS!B38</f>
        <v>12520</v>
      </c>
      <c r="D314" s="60" t="str">
        <f>PresensiIPS!G38</f>
        <v>ULFATUL LAILAH</v>
      </c>
      <c r="E314">
        <v>75.5</v>
      </c>
      <c r="F314">
        <v>78</v>
      </c>
      <c r="G314">
        <v>74.5</v>
      </c>
      <c r="H314">
        <v>72.5</v>
      </c>
      <c r="I314">
        <v>89</v>
      </c>
      <c r="J314">
        <v>80.5</v>
      </c>
      <c r="K314">
        <v>82.5</v>
      </c>
      <c r="L314">
        <v>65</v>
      </c>
      <c r="M314">
        <v>81</v>
      </c>
      <c r="N314">
        <v>81.5</v>
      </c>
      <c r="O314">
        <v>77</v>
      </c>
      <c r="P314">
        <v>82.5</v>
      </c>
      <c r="Q314">
        <v>83.5</v>
      </c>
      <c r="R314">
        <v>80.5</v>
      </c>
      <c r="S314">
        <v>76.5</v>
      </c>
      <c r="T314" s="232">
        <f t="shared" si="4"/>
        <v>78.666666666666671</v>
      </c>
    </row>
    <row r="315" spans="1:20" ht="15.95" customHeight="1" thickTop="1" thickBot="1">
      <c r="A315" s="47">
        <v>49</v>
      </c>
      <c r="B315" s="62">
        <v>33</v>
      </c>
      <c r="C315" s="59">
        <f>PresensiIPS!B39</f>
        <v>12530</v>
      </c>
      <c r="D315" s="60" t="str">
        <f>PresensiIPS!G39</f>
        <v>WAHYU NOVAN HIDAYAT</v>
      </c>
      <c r="E315">
        <v>77.5</v>
      </c>
      <c r="F315">
        <v>78</v>
      </c>
      <c r="G315">
        <v>77.5</v>
      </c>
      <c r="H315">
        <v>78</v>
      </c>
      <c r="I315">
        <v>84.5</v>
      </c>
      <c r="J315">
        <v>77</v>
      </c>
      <c r="K315">
        <v>85</v>
      </c>
      <c r="L315">
        <v>81</v>
      </c>
      <c r="M315">
        <v>81</v>
      </c>
      <c r="N315">
        <v>80</v>
      </c>
      <c r="O315">
        <v>78.5</v>
      </c>
      <c r="P315">
        <v>82.5</v>
      </c>
      <c r="Q315">
        <v>80.5</v>
      </c>
      <c r="R315">
        <v>77</v>
      </c>
      <c r="S315">
        <v>77.5</v>
      </c>
      <c r="T315" s="232">
        <f t="shared" si="4"/>
        <v>79.7</v>
      </c>
    </row>
    <row r="316" spans="1:20" ht="15.95" customHeight="1" thickTop="1" thickBot="1">
      <c r="A316" s="61">
        <v>50</v>
      </c>
      <c r="B316" s="62">
        <v>34</v>
      </c>
      <c r="C316" s="59">
        <f>PresensiIPS!B40</f>
        <v>12540</v>
      </c>
      <c r="D316" s="60" t="str">
        <f>PresensiIPS!G40</f>
        <v>ZALFA RIZQIYA SHABRIANANDA</v>
      </c>
      <c r="E316">
        <v>86.5</v>
      </c>
      <c r="F316">
        <v>86.5</v>
      </c>
      <c r="G316">
        <v>85.5</v>
      </c>
      <c r="H316">
        <v>80</v>
      </c>
      <c r="I316">
        <v>89</v>
      </c>
      <c r="J316">
        <v>91</v>
      </c>
      <c r="K316">
        <v>88.5</v>
      </c>
      <c r="L316">
        <v>85</v>
      </c>
      <c r="M316">
        <v>85.5</v>
      </c>
      <c r="N316">
        <v>86.5</v>
      </c>
      <c r="O316">
        <v>86.5</v>
      </c>
      <c r="P316">
        <v>86.5</v>
      </c>
      <c r="Q316">
        <v>86</v>
      </c>
      <c r="R316">
        <v>85</v>
      </c>
      <c r="S316">
        <v>89.5</v>
      </c>
      <c r="T316" s="232">
        <f t="shared" si="4"/>
        <v>86.5</v>
      </c>
    </row>
    <row r="317" spans="1:20" ht="15.95" customHeight="1" thickTop="1" thickBot="1">
      <c r="A317" s="47">
        <v>51</v>
      </c>
      <c r="B317" s="62">
        <v>35</v>
      </c>
      <c r="C317" s="59">
        <f>PresensiIPS!B41</f>
        <v>12127</v>
      </c>
      <c r="D317" s="60" t="str">
        <f>PresensiIPS!G41</f>
        <v>ACHMAD AL FATHONI</v>
      </c>
      <c r="E317">
        <v>79.5</v>
      </c>
      <c r="F317">
        <v>78</v>
      </c>
      <c r="G317">
        <v>80</v>
      </c>
      <c r="H317">
        <v>72.5</v>
      </c>
      <c r="I317">
        <v>88</v>
      </c>
      <c r="J317">
        <v>81</v>
      </c>
      <c r="K317">
        <v>86.5</v>
      </c>
      <c r="L317">
        <v>81</v>
      </c>
      <c r="M317">
        <v>81</v>
      </c>
      <c r="N317">
        <v>80</v>
      </c>
      <c r="O317">
        <v>80.5</v>
      </c>
      <c r="P317">
        <v>82.5</v>
      </c>
      <c r="Q317">
        <v>78</v>
      </c>
      <c r="R317">
        <v>77</v>
      </c>
      <c r="S317">
        <v>80</v>
      </c>
      <c r="T317" s="232">
        <f t="shared" si="4"/>
        <v>80.36666666666666</v>
      </c>
    </row>
    <row r="318" spans="1:20" ht="15.95" customHeight="1" thickTop="1" thickBot="1">
      <c r="A318" s="61">
        <v>52</v>
      </c>
      <c r="B318" s="62">
        <v>36</v>
      </c>
      <c r="C318" s="59">
        <f>PresensiIPS!B42</f>
        <v>12133</v>
      </c>
      <c r="D318" s="60" t="str">
        <f>PresensiIPS!G42</f>
        <v>Adistira Bima Nanda Syahputra</v>
      </c>
      <c r="E318">
        <v>78</v>
      </c>
      <c r="F318">
        <v>78</v>
      </c>
      <c r="G318">
        <v>78.5</v>
      </c>
      <c r="H318">
        <v>77.5</v>
      </c>
      <c r="I318">
        <v>89.5</v>
      </c>
      <c r="J318">
        <v>80.5</v>
      </c>
      <c r="K318">
        <v>86</v>
      </c>
      <c r="L318">
        <v>86</v>
      </c>
      <c r="M318">
        <v>79</v>
      </c>
      <c r="N318">
        <v>79.5</v>
      </c>
      <c r="O318">
        <v>79.5</v>
      </c>
      <c r="P318">
        <v>86.5</v>
      </c>
      <c r="Q318">
        <v>78.5</v>
      </c>
      <c r="R318">
        <v>74</v>
      </c>
      <c r="S318">
        <v>79</v>
      </c>
      <c r="T318" s="232">
        <f t="shared" si="4"/>
        <v>80.666666666666671</v>
      </c>
    </row>
    <row r="319" spans="1:20" ht="15.95" customHeight="1" thickTop="1" thickBot="1">
      <c r="A319" s="47">
        <v>53</v>
      </c>
      <c r="B319" s="62">
        <v>37</v>
      </c>
      <c r="C319" s="59">
        <f>PresensiIPS!B43</f>
        <v>12165</v>
      </c>
      <c r="D319" s="60" t="str">
        <f>PresensiIPS!G43</f>
        <v>AMEYLA NADHIRA TSURAYYA</v>
      </c>
      <c r="E319">
        <v>87.5</v>
      </c>
      <c r="F319">
        <v>85</v>
      </c>
      <c r="G319">
        <v>85</v>
      </c>
      <c r="H319">
        <v>85</v>
      </c>
      <c r="I319">
        <v>92</v>
      </c>
      <c r="J319">
        <v>87.5</v>
      </c>
      <c r="K319">
        <v>91</v>
      </c>
      <c r="L319">
        <v>85</v>
      </c>
      <c r="M319">
        <v>85.5</v>
      </c>
      <c r="N319">
        <v>88.5</v>
      </c>
      <c r="O319">
        <v>86.5</v>
      </c>
      <c r="P319">
        <v>85.5</v>
      </c>
      <c r="Q319">
        <v>87.5</v>
      </c>
      <c r="R319">
        <v>85</v>
      </c>
      <c r="S319">
        <v>87</v>
      </c>
      <c r="T319" s="232">
        <f t="shared" si="4"/>
        <v>86.9</v>
      </c>
    </row>
    <row r="320" spans="1:20" ht="15.95" customHeight="1" thickTop="1" thickBot="1">
      <c r="A320" s="61">
        <v>54</v>
      </c>
      <c r="B320" s="62">
        <v>38</v>
      </c>
      <c r="C320" s="59">
        <f>PresensiIPS!B44</f>
        <v>12178</v>
      </c>
      <c r="D320" s="60" t="str">
        <f>PresensiIPS!G44</f>
        <v>ANNISA MAHARANI</v>
      </c>
      <c r="E320">
        <v>86</v>
      </c>
      <c r="F320">
        <v>80</v>
      </c>
      <c r="G320">
        <v>85</v>
      </c>
      <c r="H320">
        <v>86</v>
      </c>
      <c r="I320">
        <v>88</v>
      </c>
      <c r="J320">
        <v>85</v>
      </c>
      <c r="K320">
        <v>91</v>
      </c>
      <c r="L320">
        <v>81</v>
      </c>
      <c r="M320">
        <v>85.5</v>
      </c>
      <c r="N320">
        <v>89</v>
      </c>
      <c r="O320">
        <v>84.5</v>
      </c>
      <c r="P320">
        <v>82.5</v>
      </c>
      <c r="Q320">
        <v>81.5</v>
      </c>
      <c r="R320">
        <v>81</v>
      </c>
      <c r="S320">
        <v>86.5</v>
      </c>
      <c r="T320" s="232">
        <f t="shared" si="4"/>
        <v>84.833333333333329</v>
      </c>
    </row>
    <row r="321" spans="1:20" ht="15.95" customHeight="1" thickTop="1" thickBot="1">
      <c r="A321" s="47">
        <v>55</v>
      </c>
      <c r="B321" s="62">
        <v>39</v>
      </c>
      <c r="C321" s="59">
        <f>PresensiIPS!B45</f>
        <v>12194</v>
      </c>
      <c r="D321" s="60" t="str">
        <f>PresensiIPS!G45</f>
        <v>BRYAN DEO RAKAPRIARTA</v>
      </c>
      <c r="E321">
        <v>76.5</v>
      </c>
      <c r="F321">
        <v>72</v>
      </c>
      <c r="G321">
        <v>74.5</v>
      </c>
      <c r="H321">
        <v>65</v>
      </c>
      <c r="I321">
        <v>88</v>
      </c>
      <c r="J321">
        <v>75.5</v>
      </c>
      <c r="K321">
        <v>82.5</v>
      </c>
      <c r="L321">
        <v>75.5</v>
      </c>
      <c r="M321">
        <v>73.5</v>
      </c>
      <c r="N321">
        <v>73.5</v>
      </c>
      <c r="O321">
        <v>75</v>
      </c>
      <c r="P321">
        <v>82.5</v>
      </c>
      <c r="Q321">
        <v>75.5</v>
      </c>
      <c r="R321">
        <v>76</v>
      </c>
      <c r="S321">
        <v>69</v>
      </c>
      <c r="T321" s="232">
        <f t="shared" si="4"/>
        <v>75.63333333333334</v>
      </c>
    </row>
    <row r="322" spans="1:20" ht="15.95" customHeight="1" thickTop="1" thickBot="1">
      <c r="A322" s="61">
        <v>56</v>
      </c>
      <c r="B322" s="62">
        <v>40</v>
      </c>
      <c r="C322" s="59">
        <f>PresensiIPS!B46</f>
        <v>12212</v>
      </c>
      <c r="D322" s="60" t="str">
        <f>PresensiIPS!G46</f>
        <v>DIMAS MAHENDRA PUTRA</v>
      </c>
      <c r="E322">
        <v>82</v>
      </c>
      <c r="F322">
        <v>78</v>
      </c>
      <c r="G322">
        <v>79</v>
      </c>
      <c r="H322">
        <v>75</v>
      </c>
      <c r="I322">
        <v>89.5</v>
      </c>
      <c r="J322">
        <v>80.5</v>
      </c>
      <c r="K322">
        <v>86</v>
      </c>
      <c r="L322">
        <v>81</v>
      </c>
      <c r="M322">
        <v>81</v>
      </c>
      <c r="N322">
        <v>83</v>
      </c>
      <c r="O322">
        <v>82</v>
      </c>
      <c r="P322">
        <v>83.5</v>
      </c>
      <c r="Q322">
        <v>84.5</v>
      </c>
      <c r="R322">
        <v>77.5</v>
      </c>
      <c r="S322">
        <v>79</v>
      </c>
      <c r="T322" s="232">
        <f t="shared" si="4"/>
        <v>81.433333333333337</v>
      </c>
    </row>
    <row r="323" spans="1:20" ht="15.95" customHeight="1" thickTop="1" thickBot="1">
      <c r="A323" s="47">
        <v>57</v>
      </c>
      <c r="B323" s="62">
        <v>41</v>
      </c>
      <c r="C323" s="59">
        <f>PresensiIPS!B47</f>
        <v>12243</v>
      </c>
      <c r="D323" s="60" t="str">
        <f>PresensiIPS!G47</f>
        <v>FERIEL GIBRAN</v>
      </c>
      <c r="E323">
        <v>79.5</v>
      </c>
      <c r="F323">
        <v>78</v>
      </c>
      <c r="G323">
        <v>85</v>
      </c>
      <c r="H323">
        <v>78.5</v>
      </c>
      <c r="I323">
        <v>88</v>
      </c>
      <c r="J323">
        <v>84</v>
      </c>
      <c r="K323">
        <v>88</v>
      </c>
      <c r="L323">
        <v>81</v>
      </c>
      <c r="M323">
        <v>80</v>
      </c>
      <c r="N323">
        <v>84</v>
      </c>
      <c r="O323">
        <v>83.5</v>
      </c>
      <c r="P323">
        <v>85.5</v>
      </c>
      <c r="Q323">
        <v>85.5</v>
      </c>
      <c r="R323">
        <v>78</v>
      </c>
      <c r="S323">
        <v>82</v>
      </c>
      <c r="T323" s="232">
        <f t="shared" si="4"/>
        <v>82.7</v>
      </c>
    </row>
    <row r="324" spans="1:20" ht="15.95" customHeight="1" thickTop="1" thickBot="1">
      <c r="A324" s="61">
        <v>58</v>
      </c>
      <c r="B324" s="62">
        <v>42</v>
      </c>
      <c r="C324" s="59">
        <f>PresensiIPS!B48</f>
        <v>12246</v>
      </c>
      <c r="D324" s="60" t="str">
        <f>PresensiIPS!G48</f>
        <v>FIFI ANDRIANI</v>
      </c>
      <c r="E324">
        <v>84</v>
      </c>
      <c r="F324">
        <v>85</v>
      </c>
      <c r="G324">
        <v>84</v>
      </c>
      <c r="H324">
        <v>85.5</v>
      </c>
      <c r="I324">
        <v>91.5</v>
      </c>
      <c r="J324">
        <v>85</v>
      </c>
      <c r="K324">
        <v>86</v>
      </c>
      <c r="L324">
        <v>81</v>
      </c>
      <c r="M324">
        <v>80</v>
      </c>
      <c r="N324">
        <v>86.5</v>
      </c>
      <c r="O324">
        <v>77.5</v>
      </c>
      <c r="P324">
        <v>86.5</v>
      </c>
      <c r="Q324">
        <v>80.5</v>
      </c>
      <c r="R324">
        <v>81</v>
      </c>
      <c r="S324">
        <v>80</v>
      </c>
      <c r="T324" s="232">
        <f t="shared" si="4"/>
        <v>83.6</v>
      </c>
    </row>
    <row r="325" spans="1:20" ht="15.95" customHeight="1" thickTop="1" thickBot="1">
      <c r="A325" s="47">
        <v>59</v>
      </c>
      <c r="B325" s="62">
        <v>43</v>
      </c>
      <c r="C325" s="59">
        <f>PresensiIPS!B49</f>
        <v>11816</v>
      </c>
      <c r="D325" s="60" t="str">
        <f>PresensiIPS!G49</f>
        <v>Fikri Okta Firmasyah Alim</v>
      </c>
      <c r="E325">
        <v>73.5</v>
      </c>
      <c r="F325">
        <v>71</v>
      </c>
      <c r="G325">
        <v>73</v>
      </c>
      <c r="H325">
        <v>70</v>
      </c>
      <c r="I325">
        <v>82.5</v>
      </c>
      <c r="J325">
        <v>76.5</v>
      </c>
      <c r="K325">
        <v>71</v>
      </c>
      <c r="L325">
        <v>65</v>
      </c>
      <c r="M325">
        <v>75</v>
      </c>
      <c r="N325">
        <v>72</v>
      </c>
      <c r="O325">
        <v>74.5</v>
      </c>
      <c r="P325">
        <v>70.5</v>
      </c>
      <c r="Q325">
        <v>75</v>
      </c>
      <c r="R325">
        <v>74</v>
      </c>
      <c r="S325">
        <v>68</v>
      </c>
      <c r="T325" s="232">
        <f t="shared" si="4"/>
        <v>72.766666666666666</v>
      </c>
    </row>
    <row r="326" spans="1:20" ht="15.95" customHeight="1" thickTop="1" thickBot="1">
      <c r="A326" s="61">
        <v>60</v>
      </c>
      <c r="B326" s="62">
        <v>44</v>
      </c>
      <c r="C326" s="59">
        <f>PresensiIPS!B50</f>
        <v>12271</v>
      </c>
      <c r="D326" s="60" t="str">
        <f>PresensiIPS!G50</f>
        <v>Hijjatul Ikaromah</v>
      </c>
      <c r="E326">
        <v>80.5</v>
      </c>
      <c r="F326">
        <v>80</v>
      </c>
      <c r="G326">
        <v>83.5</v>
      </c>
      <c r="H326">
        <v>87</v>
      </c>
      <c r="I326">
        <v>87</v>
      </c>
      <c r="J326">
        <v>81</v>
      </c>
      <c r="K326">
        <v>87.5</v>
      </c>
      <c r="L326">
        <v>85</v>
      </c>
      <c r="M326">
        <v>81.5</v>
      </c>
      <c r="N326">
        <v>85.5</v>
      </c>
      <c r="O326">
        <v>83.5</v>
      </c>
      <c r="P326">
        <v>83.5</v>
      </c>
      <c r="Q326">
        <v>81.5</v>
      </c>
      <c r="R326">
        <v>85.5</v>
      </c>
      <c r="S326">
        <v>80</v>
      </c>
      <c r="T326" s="232">
        <f t="shared" si="4"/>
        <v>83.5</v>
      </c>
    </row>
    <row r="327" spans="1:20" ht="15.95" customHeight="1" thickTop="1" thickBot="1">
      <c r="A327" s="47">
        <v>61</v>
      </c>
      <c r="B327" s="62">
        <v>45</v>
      </c>
      <c r="C327" s="59">
        <f>PresensiIPS!B51</f>
        <v>12274</v>
      </c>
      <c r="D327" s="60" t="str">
        <f>PresensiIPS!G51</f>
        <v>IBNUL FARID</v>
      </c>
      <c r="E327">
        <v>81</v>
      </c>
      <c r="F327">
        <v>73.5</v>
      </c>
      <c r="G327">
        <v>78</v>
      </c>
      <c r="H327">
        <v>72</v>
      </c>
      <c r="I327">
        <v>87</v>
      </c>
      <c r="J327">
        <v>79</v>
      </c>
      <c r="K327">
        <v>87.5</v>
      </c>
      <c r="L327">
        <v>81</v>
      </c>
      <c r="M327">
        <v>80</v>
      </c>
      <c r="N327">
        <v>80</v>
      </c>
      <c r="O327">
        <v>79.5</v>
      </c>
      <c r="P327">
        <v>83.5</v>
      </c>
      <c r="Q327">
        <v>79</v>
      </c>
      <c r="R327">
        <v>77.5</v>
      </c>
      <c r="S327">
        <v>80</v>
      </c>
      <c r="T327" s="232">
        <f t="shared" si="4"/>
        <v>79.900000000000006</v>
      </c>
    </row>
    <row r="328" spans="1:20" ht="15.95" customHeight="1" thickTop="1" thickBot="1">
      <c r="A328" s="61">
        <v>62</v>
      </c>
      <c r="B328" s="62">
        <v>46</v>
      </c>
      <c r="C328" s="59">
        <f>PresensiIPS!B52</f>
        <v>12282</v>
      </c>
      <c r="D328" s="60" t="str">
        <f>PresensiIPS!G52</f>
        <v>INDAH GITA DWI CAHYANI EFFENDI</v>
      </c>
      <c r="E328">
        <v>87.5</v>
      </c>
      <c r="F328">
        <v>85</v>
      </c>
      <c r="G328">
        <v>85</v>
      </c>
      <c r="H328">
        <v>78</v>
      </c>
      <c r="I328">
        <v>89</v>
      </c>
      <c r="J328">
        <v>91.5</v>
      </c>
      <c r="K328">
        <v>88.5</v>
      </c>
      <c r="L328">
        <v>81</v>
      </c>
      <c r="M328">
        <v>81</v>
      </c>
      <c r="N328">
        <v>89</v>
      </c>
      <c r="O328">
        <v>86.5</v>
      </c>
      <c r="P328">
        <v>87.5</v>
      </c>
      <c r="Q328">
        <v>86</v>
      </c>
      <c r="R328">
        <v>85.5</v>
      </c>
      <c r="S328">
        <v>90.5</v>
      </c>
      <c r="T328" s="232">
        <f t="shared" si="4"/>
        <v>86.1</v>
      </c>
    </row>
    <row r="329" spans="1:20" ht="15.95" customHeight="1" thickTop="1" thickBot="1">
      <c r="A329" s="47">
        <v>63</v>
      </c>
      <c r="B329" s="62">
        <v>47</v>
      </c>
      <c r="C329" s="59">
        <f>PresensiIPS!B53</f>
        <v>12305</v>
      </c>
      <c r="D329" s="60" t="str">
        <f>PresensiIPS!G53</f>
        <v>Khoirul Yakin</v>
      </c>
      <c r="E329">
        <v>75.5</v>
      </c>
      <c r="F329">
        <v>80</v>
      </c>
      <c r="G329">
        <v>79.5</v>
      </c>
      <c r="H329">
        <v>65</v>
      </c>
      <c r="I329">
        <v>88.5</v>
      </c>
      <c r="J329">
        <v>82</v>
      </c>
      <c r="K329">
        <v>87</v>
      </c>
      <c r="L329">
        <v>65</v>
      </c>
      <c r="M329">
        <v>78.5</v>
      </c>
      <c r="N329">
        <v>75</v>
      </c>
      <c r="O329">
        <v>76</v>
      </c>
      <c r="P329">
        <v>85.5</v>
      </c>
      <c r="Q329">
        <v>77.5</v>
      </c>
      <c r="R329">
        <v>76</v>
      </c>
      <c r="S329">
        <v>72.5</v>
      </c>
      <c r="T329" s="232">
        <f t="shared" si="4"/>
        <v>77.566666666666663</v>
      </c>
    </row>
    <row r="330" spans="1:20" ht="15.95" customHeight="1" thickTop="1" thickBot="1">
      <c r="A330" s="61">
        <v>64</v>
      </c>
      <c r="B330" s="62">
        <v>48</v>
      </c>
      <c r="C330" s="59">
        <f>PresensiIPS!B54</f>
        <v>12311</v>
      </c>
      <c r="D330" s="60" t="str">
        <f>PresensiIPS!G54</f>
        <v>LENY KARMILA</v>
      </c>
      <c r="E330">
        <v>87</v>
      </c>
      <c r="F330">
        <v>85</v>
      </c>
      <c r="G330">
        <v>85.5</v>
      </c>
      <c r="H330">
        <v>84</v>
      </c>
      <c r="I330">
        <v>91.5</v>
      </c>
      <c r="J330">
        <v>85</v>
      </c>
      <c r="K330">
        <v>91</v>
      </c>
      <c r="L330">
        <v>81</v>
      </c>
      <c r="M330">
        <v>85</v>
      </c>
      <c r="N330">
        <v>84.5</v>
      </c>
      <c r="O330">
        <v>86.5</v>
      </c>
      <c r="P330">
        <v>88.5</v>
      </c>
      <c r="Q330">
        <v>85.5</v>
      </c>
      <c r="R330">
        <v>85</v>
      </c>
      <c r="S330">
        <v>85</v>
      </c>
      <c r="T330" s="232">
        <f t="shared" si="4"/>
        <v>86</v>
      </c>
    </row>
    <row r="331" spans="1:20" ht="15.95" customHeight="1" thickTop="1" thickBot="1">
      <c r="A331" s="47">
        <v>65</v>
      </c>
      <c r="B331" s="62">
        <v>49</v>
      </c>
      <c r="C331" s="59">
        <f>PresensiIPS!B55</f>
        <v>12343</v>
      </c>
      <c r="D331" s="60" t="str">
        <f>PresensiIPS!G55</f>
        <v>Merri Sri Kusmiati</v>
      </c>
      <c r="E331">
        <v>87</v>
      </c>
      <c r="F331">
        <v>78</v>
      </c>
      <c r="G331">
        <v>80.5</v>
      </c>
      <c r="H331">
        <v>85</v>
      </c>
      <c r="I331">
        <v>88</v>
      </c>
      <c r="J331">
        <v>84</v>
      </c>
      <c r="K331">
        <v>86</v>
      </c>
      <c r="L331">
        <v>86</v>
      </c>
      <c r="M331">
        <v>81</v>
      </c>
      <c r="N331">
        <v>81.5</v>
      </c>
      <c r="O331">
        <v>81</v>
      </c>
      <c r="P331">
        <v>83.5</v>
      </c>
      <c r="Q331">
        <v>84</v>
      </c>
      <c r="R331">
        <v>85</v>
      </c>
      <c r="S331">
        <v>80</v>
      </c>
      <c r="T331" s="232">
        <f t="shared" ref="T331:T394" si="5">AVERAGE(E331:S331)</f>
        <v>83.36666666666666</v>
      </c>
    </row>
    <row r="332" spans="1:20" ht="15.95" customHeight="1" thickTop="1" thickBot="1">
      <c r="A332" s="61">
        <v>66</v>
      </c>
      <c r="B332" s="62">
        <v>50</v>
      </c>
      <c r="C332" s="59">
        <f>PresensiIPS!B56</f>
        <v>12354</v>
      </c>
      <c r="D332" s="60" t="str">
        <f>PresensiIPS!G56</f>
        <v>MOH. MAULUDIN AKBAR</v>
      </c>
      <c r="E332">
        <v>82</v>
      </c>
      <c r="F332">
        <v>85</v>
      </c>
      <c r="G332">
        <v>82</v>
      </c>
      <c r="H332">
        <v>79.5</v>
      </c>
      <c r="I332">
        <v>90.5</v>
      </c>
      <c r="J332">
        <v>84</v>
      </c>
      <c r="K332">
        <v>86</v>
      </c>
      <c r="L332">
        <v>86</v>
      </c>
      <c r="M332">
        <v>80</v>
      </c>
      <c r="N332">
        <v>89.5</v>
      </c>
      <c r="O332">
        <v>86</v>
      </c>
      <c r="P332">
        <v>83.5</v>
      </c>
      <c r="Q332">
        <v>85.5</v>
      </c>
      <c r="R332">
        <v>77.5</v>
      </c>
      <c r="S332">
        <v>85</v>
      </c>
      <c r="T332" s="232">
        <f t="shared" si="5"/>
        <v>84.13333333333334</v>
      </c>
    </row>
    <row r="333" spans="1:20" ht="15.95" customHeight="1" thickTop="1" thickBot="1">
      <c r="A333" s="47">
        <v>67</v>
      </c>
      <c r="B333" s="62">
        <v>51</v>
      </c>
      <c r="C333" s="59">
        <f>PresensiIPS!B57</f>
        <v>12362</v>
      </c>
      <c r="D333" s="60" t="str">
        <f>PresensiIPS!G57</f>
        <v>Moh. Sulton Bonang</v>
      </c>
      <c r="E333">
        <v>82</v>
      </c>
      <c r="F333">
        <v>78</v>
      </c>
      <c r="G333">
        <v>77.5</v>
      </c>
      <c r="H333">
        <v>79.5</v>
      </c>
      <c r="I333">
        <v>88</v>
      </c>
      <c r="J333">
        <v>83</v>
      </c>
      <c r="K333">
        <v>85.5</v>
      </c>
      <c r="L333">
        <v>86</v>
      </c>
      <c r="M333">
        <v>80.5</v>
      </c>
      <c r="N333">
        <v>80</v>
      </c>
      <c r="O333">
        <v>82.5</v>
      </c>
      <c r="P333">
        <v>83.5</v>
      </c>
      <c r="Q333">
        <v>74</v>
      </c>
      <c r="R333">
        <v>75</v>
      </c>
      <c r="S333">
        <v>80.5</v>
      </c>
      <c r="T333" s="232">
        <f t="shared" si="5"/>
        <v>81.033333333333331</v>
      </c>
    </row>
    <row r="334" spans="1:20" ht="15.95" customHeight="1" thickTop="1" thickBot="1">
      <c r="A334" s="61">
        <v>68</v>
      </c>
      <c r="B334" s="62">
        <v>52</v>
      </c>
      <c r="C334" s="59">
        <f>PresensiIPS!B58</f>
        <v>12366</v>
      </c>
      <c r="D334" s="60" t="str">
        <f>PresensiIPS!G58</f>
        <v>MOHAMMAD BARIGI IQBAL</v>
      </c>
      <c r="E334">
        <v>75</v>
      </c>
      <c r="F334">
        <v>68</v>
      </c>
      <c r="G334">
        <v>75.5</v>
      </c>
      <c r="H334">
        <v>67</v>
      </c>
      <c r="I334">
        <v>84</v>
      </c>
      <c r="J334">
        <v>80.5</v>
      </c>
      <c r="K334">
        <v>81</v>
      </c>
      <c r="L334">
        <v>65</v>
      </c>
      <c r="M334">
        <v>77.5</v>
      </c>
      <c r="N334">
        <v>73.5</v>
      </c>
      <c r="O334">
        <v>71.5</v>
      </c>
      <c r="P334">
        <v>83.5</v>
      </c>
      <c r="Q334">
        <v>75.5</v>
      </c>
      <c r="R334">
        <v>77</v>
      </c>
      <c r="S334">
        <v>68</v>
      </c>
      <c r="T334" s="232">
        <f t="shared" si="5"/>
        <v>74.833333333333329</v>
      </c>
    </row>
    <row r="335" spans="1:20" ht="15.95" customHeight="1" thickTop="1" thickBot="1">
      <c r="A335" s="47">
        <v>69</v>
      </c>
      <c r="B335" s="62">
        <v>53</v>
      </c>
      <c r="C335" s="59">
        <f>PresensiIPS!B59</f>
        <v>12371</v>
      </c>
      <c r="D335" s="60" t="str">
        <f>PresensiIPS!G59</f>
        <v>MUHAMMAD ALFIN NUR CHOLIS</v>
      </c>
      <c r="E335">
        <v>86</v>
      </c>
      <c r="F335">
        <v>89</v>
      </c>
      <c r="G335">
        <v>87</v>
      </c>
      <c r="H335">
        <v>87</v>
      </c>
      <c r="I335">
        <v>93</v>
      </c>
      <c r="J335">
        <v>85</v>
      </c>
      <c r="K335">
        <v>90</v>
      </c>
      <c r="L335">
        <v>86</v>
      </c>
      <c r="M335">
        <v>86.5</v>
      </c>
      <c r="N335">
        <v>91</v>
      </c>
      <c r="O335">
        <v>87</v>
      </c>
      <c r="P335">
        <v>90.5</v>
      </c>
      <c r="Q335">
        <v>90</v>
      </c>
      <c r="R335">
        <v>74.5</v>
      </c>
      <c r="S335">
        <v>85</v>
      </c>
      <c r="T335" s="232">
        <f t="shared" si="5"/>
        <v>87.166666666666671</v>
      </c>
    </row>
    <row r="336" spans="1:20" ht="15.95" customHeight="1" thickTop="1" thickBot="1">
      <c r="A336" s="61">
        <v>70</v>
      </c>
      <c r="B336" s="62">
        <v>54</v>
      </c>
      <c r="C336" s="59">
        <f>PresensiIPS!B60</f>
        <v>12390</v>
      </c>
      <c r="D336" s="60" t="str">
        <f>PresensiIPS!G60</f>
        <v>Nadia Cinta Puri</v>
      </c>
      <c r="E336">
        <v>88.5</v>
      </c>
      <c r="F336">
        <v>88</v>
      </c>
      <c r="G336">
        <v>86</v>
      </c>
      <c r="H336">
        <v>88</v>
      </c>
      <c r="I336">
        <v>93</v>
      </c>
      <c r="J336">
        <v>86.5</v>
      </c>
      <c r="K336">
        <v>90</v>
      </c>
      <c r="L336">
        <v>85</v>
      </c>
      <c r="M336">
        <v>81</v>
      </c>
      <c r="N336">
        <v>88.5</v>
      </c>
      <c r="O336">
        <v>86</v>
      </c>
      <c r="P336">
        <v>91.5</v>
      </c>
      <c r="Q336">
        <v>87.5</v>
      </c>
      <c r="R336">
        <v>86</v>
      </c>
      <c r="S336">
        <v>87</v>
      </c>
      <c r="T336" s="232">
        <f t="shared" si="5"/>
        <v>87.5</v>
      </c>
    </row>
    <row r="337" spans="1:20" ht="15.95" customHeight="1" thickTop="1" thickBot="1">
      <c r="A337" s="47">
        <v>71</v>
      </c>
      <c r="B337" s="62">
        <v>55</v>
      </c>
      <c r="C337" s="59">
        <f>PresensiIPS!B61</f>
        <v>12398</v>
      </c>
      <c r="D337" s="60" t="str">
        <f>PresensiIPS!G61</f>
        <v>NAUFAL ROCHMAN</v>
      </c>
      <c r="E337">
        <v>79.5</v>
      </c>
      <c r="F337">
        <v>82</v>
      </c>
      <c r="G337">
        <v>78.5</v>
      </c>
      <c r="H337">
        <v>70</v>
      </c>
      <c r="I337">
        <v>84</v>
      </c>
      <c r="J337">
        <v>82</v>
      </c>
      <c r="K337">
        <v>85.5</v>
      </c>
      <c r="L337">
        <v>65</v>
      </c>
      <c r="M337">
        <v>77</v>
      </c>
      <c r="N337">
        <v>75</v>
      </c>
      <c r="O337">
        <v>75</v>
      </c>
      <c r="P337">
        <v>83.5</v>
      </c>
      <c r="Q337">
        <v>79</v>
      </c>
      <c r="R337">
        <v>78.5</v>
      </c>
      <c r="S337">
        <v>79</v>
      </c>
      <c r="T337" s="232">
        <f t="shared" si="5"/>
        <v>78.233333333333334</v>
      </c>
    </row>
    <row r="338" spans="1:20" ht="15.95" customHeight="1" thickTop="1" thickBot="1">
      <c r="A338" s="61">
        <v>72</v>
      </c>
      <c r="B338" s="62">
        <v>56</v>
      </c>
      <c r="C338" s="59">
        <f>PresensiIPS!B62</f>
        <v>12413</v>
      </c>
      <c r="D338" s="60" t="str">
        <f>PresensiIPS!G62</f>
        <v>NURHAYATI</v>
      </c>
      <c r="E338">
        <v>88</v>
      </c>
      <c r="F338">
        <v>85</v>
      </c>
      <c r="G338">
        <v>83.5</v>
      </c>
      <c r="H338">
        <v>83.5</v>
      </c>
      <c r="I338">
        <v>89</v>
      </c>
      <c r="J338">
        <v>83</v>
      </c>
      <c r="K338">
        <v>85</v>
      </c>
      <c r="L338">
        <v>81</v>
      </c>
      <c r="M338">
        <v>81.5</v>
      </c>
      <c r="N338">
        <v>89.5</v>
      </c>
      <c r="O338">
        <v>87</v>
      </c>
      <c r="P338">
        <v>86.5</v>
      </c>
      <c r="Q338">
        <v>86</v>
      </c>
      <c r="R338">
        <v>81</v>
      </c>
      <c r="S338">
        <v>86</v>
      </c>
      <c r="T338" s="232">
        <f t="shared" si="5"/>
        <v>85.033333333333331</v>
      </c>
    </row>
    <row r="339" spans="1:20" ht="15.95" customHeight="1" thickTop="1" thickBot="1">
      <c r="A339" s="47">
        <v>73</v>
      </c>
      <c r="B339" s="62">
        <v>57</v>
      </c>
      <c r="C339" s="59">
        <f>PresensiIPS!B63</f>
        <v>12420</v>
      </c>
      <c r="D339" s="60" t="str">
        <f>PresensiIPS!G63</f>
        <v>NURUL KAMALIA</v>
      </c>
      <c r="E339">
        <v>83</v>
      </c>
      <c r="F339">
        <v>85</v>
      </c>
      <c r="G339">
        <v>78.5</v>
      </c>
      <c r="H339">
        <v>65</v>
      </c>
      <c r="I339">
        <v>87</v>
      </c>
      <c r="J339">
        <v>81.5</v>
      </c>
      <c r="K339">
        <v>88</v>
      </c>
      <c r="L339">
        <v>80</v>
      </c>
      <c r="M339">
        <v>79</v>
      </c>
      <c r="N339">
        <v>80.5</v>
      </c>
      <c r="O339">
        <v>79.5</v>
      </c>
      <c r="P339">
        <v>83.5</v>
      </c>
      <c r="Q339">
        <v>83.5</v>
      </c>
      <c r="R339">
        <v>85.5</v>
      </c>
      <c r="S339">
        <v>79</v>
      </c>
      <c r="T339" s="232">
        <f t="shared" si="5"/>
        <v>81.233333333333334</v>
      </c>
    </row>
    <row r="340" spans="1:20" ht="15.95" customHeight="1" thickTop="1" thickBot="1">
      <c r="A340" s="61">
        <v>74</v>
      </c>
      <c r="B340" s="62">
        <v>58</v>
      </c>
      <c r="C340" s="59">
        <f>PresensiIPS!B64</f>
        <v>12448</v>
      </c>
      <c r="D340" s="60" t="str">
        <f>PresensiIPS!G64</f>
        <v>RANGGA ADITYA RASTRA PRADANA</v>
      </c>
      <c r="E340">
        <v>81</v>
      </c>
      <c r="F340">
        <v>80</v>
      </c>
      <c r="G340">
        <v>82</v>
      </c>
      <c r="H340">
        <v>85</v>
      </c>
      <c r="I340">
        <v>88</v>
      </c>
      <c r="J340">
        <v>82</v>
      </c>
      <c r="K340">
        <v>88.5</v>
      </c>
      <c r="L340">
        <v>81</v>
      </c>
      <c r="M340">
        <v>86</v>
      </c>
      <c r="N340">
        <v>86</v>
      </c>
      <c r="O340">
        <v>83</v>
      </c>
      <c r="P340">
        <v>83.5</v>
      </c>
      <c r="Q340">
        <v>81</v>
      </c>
      <c r="R340">
        <v>76.5</v>
      </c>
      <c r="S340">
        <v>85.5</v>
      </c>
      <c r="T340" s="232">
        <f t="shared" si="5"/>
        <v>83.266666666666666</v>
      </c>
    </row>
    <row r="341" spans="1:20" ht="15.95" customHeight="1" thickTop="1" thickBot="1">
      <c r="A341" s="47">
        <v>75</v>
      </c>
      <c r="B341" s="62">
        <v>59</v>
      </c>
      <c r="C341" s="59">
        <f>PresensiIPS!B65</f>
        <v>12449</v>
      </c>
      <c r="D341" s="60" t="str">
        <f>PresensiIPS!G65</f>
        <v>RANIA SALSABILA</v>
      </c>
      <c r="E341">
        <v>89</v>
      </c>
      <c r="F341">
        <v>90</v>
      </c>
      <c r="G341">
        <v>86.5</v>
      </c>
      <c r="H341">
        <v>87</v>
      </c>
      <c r="I341">
        <v>93</v>
      </c>
      <c r="J341">
        <v>89</v>
      </c>
      <c r="K341">
        <v>90</v>
      </c>
      <c r="L341">
        <v>85</v>
      </c>
      <c r="M341">
        <v>85.5</v>
      </c>
      <c r="N341">
        <v>87</v>
      </c>
      <c r="O341">
        <v>87.5</v>
      </c>
      <c r="P341">
        <v>92.5</v>
      </c>
      <c r="Q341">
        <v>90.5</v>
      </c>
      <c r="R341">
        <v>86</v>
      </c>
      <c r="S341">
        <v>88</v>
      </c>
      <c r="T341" s="232">
        <f t="shared" si="5"/>
        <v>88.433333333333337</v>
      </c>
    </row>
    <row r="342" spans="1:20" ht="15.95" customHeight="1" thickTop="1" thickBot="1">
      <c r="A342" s="61">
        <v>76</v>
      </c>
      <c r="B342" s="62">
        <v>60</v>
      </c>
      <c r="C342" s="59">
        <f>PresensiIPS!B66</f>
        <v>12464</v>
      </c>
      <c r="D342" s="60" t="str">
        <f>PresensiIPS!G66</f>
        <v>RIFKI ANGGANA OKTO RAMDANI</v>
      </c>
      <c r="E342">
        <v>79</v>
      </c>
      <c r="F342">
        <v>78</v>
      </c>
      <c r="G342">
        <v>79.5</v>
      </c>
      <c r="H342">
        <v>75</v>
      </c>
      <c r="I342">
        <v>89</v>
      </c>
      <c r="J342">
        <v>80.5</v>
      </c>
      <c r="K342">
        <v>89</v>
      </c>
      <c r="L342">
        <v>81</v>
      </c>
      <c r="M342">
        <v>80.5</v>
      </c>
      <c r="N342">
        <v>82</v>
      </c>
      <c r="O342">
        <v>77</v>
      </c>
      <c r="P342">
        <v>86.5</v>
      </c>
      <c r="Q342">
        <v>80</v>
      </c>
      <c r="R342">
        <v>76</v>
      </c>
      <c r="S342">
        <v>78</v>
      </c>
      <c r="T342" s="232">
        <f t="shared" si="5"/>
        <v>80.733333333333334</v>
      </c>
    </row>
    <row r="343" spans="1:20" ht="15.95" customHeight="1" thickTop="1" thickBot="1">
      <c r="A343" s="47">
        <v>77</v>
      </c>
      <c r="B343" s="62">
        <v>61</v>
      </c>
      <c r="C343" s="59">
        <f>PresensiIPS!B67</f>
        <v>12474</v>
      </c>
      <c r="D343" s="60" t="str">
        <f>PresensiIPS!G67</f>
        <v>RIZA UMAM QUR'ANI</v>
      </c>
      <c r="E343">
        <v>71</v>
      </c>
      <c r="F343">
        <v>79</v>
      </c>
      <c r="G343">
        <v>77.5</v>
      </c>
      <c r="H343">
        <v>66.5</v>
      </c>
      <c r="I343">
        <v>87</v>
      </c>
      <c r="J343">
        <v>81.5</v>
      </c>
      <c r="K343">
        <v>87.5</v>
      </c>
      <c r="L343">
        <v>65</v>
      </c>
      <c r="M343">
        <v>85</v>
      </c>
      <c r="N343">
        <v>80</v>
      </c>
      <c r="O343">
        <v>76.5</v>
      </c>
      <c r="P343">
        <v>83.5</v>
      </c>
      <c r="Q343">
        <v>77.5</v>
      </c>
      <c r="R343">
        <v>85.5</v>
      </c>
      <c r="S343">
        <v>68.5</v>
      </c>
      <c r="T343" s="232">
        <f t="shared" si="5"/>
        <v>78.099999999999994</v>
      </c>
    </row>
    <row r="344" spans="1:20" ht="15.95" customHeight="1" thickTop="1" thickBot="1">
      <c r="A344" s="61">
        <v>78</v>
      </c>
      <c r="B344" s="62">
        <v>62</v>
      </c>
      <c r="C344" s="59">
        <f>PresensiIPS!B68</f>
        <v>12490</v>
      </c>
      <c r="D344" s="60" t="str">
        <f>PresensiIPS!G68</f>
        <v>SHERLI OKTAFIA DEWI</v>
      </c>
      <c r="E344">
        <v>85</v>
      </c>
      <c r="F344">
        <v>80</v>
      </c>
      <c r="G344">
        <v>85.5</v>
      </c>
      <c r="H344">
        <v>83.5</v>
      </c>
      <c r="I344">
        <v>87</v>
      </c>
      <c r="J344">
        <v>85</v>
      </c>
      <c r="K344">
        <v>88</v>
      </c>
      <c r="L344">
        <v>81</v>
      </c>
      <c r="M344">
        <v>81</v>
      </c>
      <c r="N344">
        <v>90.5</v>
      </c>
      <c r="O344">
        <v>82.5</v>
      </c>
      <c r="P344">
        <v>83.5</v>
      </c>
      <c r="Q344">
        <v>84</v>
      </c>
      <c r="R344">
        <v>81.5</v>
      </c>
      <c r="S344">
        <v>80</v>
      </c>
      <c r="T344" s="232">
        <f t="shared" si="5"/>
        <v>83.86666666666666</v>
      </c>
    </row>
    <row r="345" spans="1:20" ht="15.95" customHeight="1" thickTop="1" thickBot="1">
      <c r="A345" s="47">
        <v>79</v>
      </c>
      <c r="B345" s="62">
        <v>63</v>
      </c>
      <c r="C345" s="59">
        <f>PresensiIPS!B69</f>
        <v>12500</v>
      </c>
      <c r="D345" s="60" t="str">
        <f>PresensiIPS!G69</f>
        <v>SITI RAHAYU RAMADHANI</v>
      </c>
      <c r="E345">
        <v>87</v>
      </c>
      <c r="F345">
        <v>80</v>
      </c>
      <c r="G345">
        <v>85.5</v>
      </c>
      <c r="H345">
        <v>85.5</v>
      </c>
      <c r="I345">
        <v>92</v>
      </c>
      <c r="J345">
        <v>85</v>
      </c>
      <c r="K345">
        <v>87</v>
      </c>
      <c r="L345">
        <v>81</v>
      </c>
      <c r="M345">
        <v>86</v>
      </c>
      <c r="N345">
        <v>88</v>
      </c>
      <c r="O345">
        <v>85.5</v>
      </c>
      <c r="P345">
        <v>83.5</v>
      </c>
      <c r="Q345">
        <v>84</v>
      </c>
      <c r="R345">
        <v>85</v>
      </c>
      <c r="S345">
        <v>81</v>
      </c>
      <c r="T345" s="232">
        <f t="shared" si="5"/>
        <v>85.066666666666663</v>
      </c>
    </row>
    <row r="346" spans="1:20" ht="15.95" customHeight="1" thickTop="1" thickBot="1">
      <c r="A346" s="61">
        <v>80</v>
      </c>
      <c r="B346" s="62">
        <v>64</v>
      </c>
      <c r="C346" s="59">
        <f>PresensiIPS!B70</f>
        <v>12515</v>
      </c>
      <c r="D346" s="60" t="str">
        <f>PresensiIPS!G70</f>
        <v>TINO RAMADANI ARIANTO</v>
      </c>
      <c r="E346">
        <v>80.5</v>
      </c>
      <c r="F346">
        <v>75</v>
      </c>
      <c r="G346">
        <v>81</v>
      </c>
      <c r="H346">
        <v>77</v>
      </c>
      <c r="I346">
        <v>88</v>
      </c>
      <c r="J346">
        <v>83</v>
      </c>
      <c r="K346">
        <v>87</v>
      </c>
      <c r="L346">
        <v>86</v>
      </c>
      <c r="M346">
        <v>81.5</v>
      </c>
      <c r="N346">
        <v>80</v>
      </c>
      <c r="O346">
        <v>78</v>
      </c>
      <c r="P346">
        <v>83.5</v>
      </c>
      <c r="Q346">
        <v>78</v>
      </c>
      <c r="R346">
        <v>77.5</v>
      </c>
      <c r="S346">
        <v>83</v>
      </c>
      <c r="T346" s="232">
        <f t="shared" si="5"/>
        <v>81.266666666666666</v>
      </c>
    </row>
    <row r="347" spans="1:20" ht="15.95" customHeight="1" thickTop="1" thickBot="1">
      <c r="A347" s="47">
        <v>81</v>
      </c>
      <c r="B347" s="62">
        <v>65</v>
      </c>
      <c r="C347" s="59">
        <f>PresensiIPS!B71</f>
        <v>12528</v>
      </c>
      <c r="D347" s="60" t="str">
        <f>PresensiIPS!G71</f>
        <v>VINATA AFISYAH PUTRI</v>
      </c>
      <c r="E347">
        <v>88</v>
      </c>
      <c r="F347">
        <v>79</v>
      </c>
      <c r="G347">
        <v>85</v>
      </c>
      <c r="H347">
        <v>85</v>
      </c>
      <c r="I347">
        <v>92</v>
      </c>
      <c r="J347">
        <v>84</v>
      </c>
      <c r="K347">
        <v>89.5</v>
      </c>
      <c r="L347">
        <v>81</v>
      </c>
      <c r="M347">
        <v>86</v>
      </c>
      <c r="N347">
        <v>85</v>
      </c>
      <c r="O347">
        <v>86</v>
      </c>
      <c r="P347">
        <v>86.5</v>
      </c>
      <c r="Q347">
        <v>86.5</v>
      </c>
      <c r="R347">
        <v>81</v>
      </c>
      <c r="S347">
        <v>87.5</v>
      </c>
      <c r="T347" s="232">
        <f t="shared" si="5"/>
        <v>85.466666666666669</v>
      </c>
    </row>
    <row r="348" spans="1:20" ht="15.95" customHeight="1" thickTop="1" thickBot="1">
      <c r="A348" s="61">
        <v>82</v>
      </c>
      <c r="B348" s="62">
        <v>66</v>
      </c>
      <c r="C348" s="59">
        <f>PresensiIPS!B72</f>
        <v>12531</v>
      </c>
      <c r="D348" s="60" t="str">
        <f>PresensiIPS!G72</f>
        <v>WAHYU YUDISTIRA</v>
      </c>
      <c r="E348">
        <v>78</v>
      </c>
      <c r="F348">
        <v>72</v>
      </c>
      <c r="G348">
        <v>77.5</v>
      </c>
      <c r="H348">
        <v>70</v>
      </c>
      <c r="I348">
        <v>87.5</v>
      </c>
      <c r="J348">
        <v>79.5</v>
      </c>
      <c r="K348">
        <v>87</v>
      </c>
      <c r="L348">
        <v>65</v>
      </c>
      <c r="M348">
        <v>78</v>
      </c>
      <c r="N348">
        <v>80</v>
      </c>
      <c r="O348">
        <v>72</v>
      </c>
      <c r="P348">
        <v>83.5</v>
      </c>
      <c r="Q348">
        <v>77.5</v>
      </c>
      <c r="R348">
        <v>76.5</v>
      </c>
      <c r="S348">
        <v>69</v>
      </c>
      <c r="T348" s="232">
        <f t="shared" si="5"/>
        <v>76.86666666666666</v>
      </c>
    </row>
    <row r="349" spans="1:20" ht="15.95" customHeight="1" thickTop="1" thickBot="1">
      <c r="A349" s="47">
        <v>83</v>
      </c>
      <c r="B349" s="62">
        <v>67</v>
      </c>
      <c r="C349" s="59">
        <f>PresensiIPS!B73</f>
        <v>12132</v>
      </c>
      <c r="D349" s="60" t="str">
        <f>PresensiIPS!G73</f>
        <v>ADILA RAHMA SALISA</v>
      </c>
      <c r="E349">
        <v>89.5</v>
      </c>
      <c r="F349">
        <v>87.5</v>
      </c>
      <c r="G349">
        <v>82</v>
      </c>
      <c r="H349">
        <v>88</v>
      </c>
      <c r="I349">
        <v>82.5</v>
      </c>
      <c r="J349">
        <v>84.5</v>
      </c>
      <c r="K349">
        <v>89.5</v>
      </c>
      <c r="L349">
        <v>86</v>
      </c>
      <c r="M349">
        <v>84.5</v>
      </c>
      <c r="N349">
        <v>85</v>
      </c>
      <c r="O349">
        <v>82</v>
      </c>
      <c r="P349">
        <v>85</v>
      </c>
      <c r="Q349">
        <v>86</v>
      </c>
      <c r="R349">
        <v>85</v>
      </c>
      <c r="S349">
        <v>85.5</v>
      </c>
      <c r="T349" s="232">
        <f t="shared" si="5"/>
        <v>85.5</v>
      </c>
    </row>
    <row r="350" spans="1:20" ht="15.95" customHeight="1" thickTop="1" thickBot="1">
      <c r="A350" s="61">
        <v>84</v>
      </c>
      <c r="B350" s="62">
        <v>68</v>
      </c>
      <c r="C350" s="59">
        <f>PresensiIPS!B74</f>
        <v>12141</v>
      </c>
      <c r="D350" s="60" t="str">
        <f>PresensiIPS!G74</f>
        <v>AHMAD ZHARIF HABIBULLAH</v>
      </c>
      <c r="E350">
        <v>79.5</v>
      </c>
      <c r="F350">
        <v>79</v>
      </c>
      <c r="G350">
        <v>82</v>
      </c>
      <c r="H350">
        <v>88</v>
      </c>
      <c r="I350">
        <v>82.5</v>
      </c>
      <c r="J350">
        <v>83.5</v>
      </c>
      <c r="K350">
        <v>89</v>
      </c>
      <c r="L350">
        <v>81</v>
      </c>
      <c r="M350">
        <v>86</v>
      </c>
      <c r="N350">
        <v>87.5</v>
      </c>
      <c r="O350">
        <v>84</v>
      </c>
      <c r="P350">
        <v>80</v>
      </c>
      <c r="Q350">
        <v>85</v>
      </c>
      <c r="R350">
        <v>79</v>
      </c>
      <c r="S350">
        <v>85</v>
      </c>
      <c r="T350" s="232">
        <f t="shared" si="5"/>
        <v>83.4</v>
      </c>
    </row>
    <row r="351" spans="1:20" ht="15.95" customHeight="1" thickTop="1" thickBot="1">
      <c r="A351" s="47">
        <v>85</v>
      </c>
      <c r="B351" s="62">
        <v>69</v>
      </c>
      <c r="C351" s="59">
        <f>PresensiIPS!B75</f>
        <v>12167</v>
      </c>
      <c r="D351" s="60" t="str">
        <f>PresensiIPS!G75</f>
        <v>ANANDA NOVA JUNIAR</v>
      </c>
      <c r="E351">
        <v>86.5</v>
      </c>
      <c r="F351">
        <v>83</v>
      </c>
      <c r="G351">
        <v>83.5</v>
      </c>
      <c r="H351">
        <v>84</v>
      </c>
      <c r="I351">
        <v>82.5</v>
      </c>
      <c r="J351">
        <v>85</v>
      </c>
      <c r="K351">
        <v>93</v>
      </c>
      <c r="L351">
        <v>81</v>
      </c>
      <c r="M351">
        <v>85</v>
      </c>
      <c r="N351">
        <v>84.5</v>
      </c>
      <c r="O351">
        <v>86</v>
      </c>
      <c r="P351">
        <v>80</v>
      </c>
      <c r="Q351">
        <v>88</v>
      </c>
      <c r="R351">
        <v>74</v>
      </c>
      <c r="S351">
        <v>79</v>
      </c>
      <c r="T351" s="232">
        <f t="shared" si="5"/>
        <v>83.666666666666671</v>
      </c>
    </row>
    <row r="352" spans="1:20" ht="15.95" customHeight="1" thickTop="1" thickBot="1">
      <c r="A352" s="61">
        <v>86</v>
      </c>
      <c r="B352" s="62">
        <v>70</v>
      </c>
      <c r="C352" s="59">
        <f>PresensiIPS!B76</f>
        <v>12173</v>
      </c>
      <c r="D352" s="60" t="str">
        <f>PresensiIPS!G76</f>
        <v>ANDRES FARREL ARDAN</v>
      </c>
      <c r="E352">
        <v>89</v>
      </c>
      <c r="F352">
        <v>85</v>
      </c>
      <c r="G352">
        <v>85.5</v>
      </c>
      <c r="H352">
        <v>89</v>
      </c>
      <c r="I352">
        <v>89</v>
      </c>
      <c r="J352">
        <v>87.5</v>
      </c>
      <c r="K352">
        <v>89</v>
      </c>
      <c r="L352">
        <v>85</v>
      </c>
      <c r="M352">
        <v>85</v>
      </c>
      <c r="N352">
        <v>86</v>
      </c>
      <c r="O352">
        <v>82</v>
      </c>
      <c r="P352">
        <v>85</v>
      </c>
      <c r="Q352">
        <v>85.5</v>
      </c>
      <c r="R352">
        <v>83</v>
      </c>
      <c r="S352">
        <v>86</v>
      </c>
      <c r="T352" s="232">
        <f t="shared" si="5"/>
        <v>86.1</v>
      </c>
    </row>
    <row r="353" spans="1:20" ht="15.95" customHeight="1" thickTop="1" thickBot="1">
      <c r="A353" s="47">
        <v>87</v>
      </c>
      <c r="B353" s="62">
        <v>71</v>
      </c>
      <c r="C353" s="59">
        <f>PresensiIPS!B77</f>
        <v>12203</v>
      </c>
      <c r="D353" s="60" t="str">
        <f>PresensiIPS!G77</f>
        <v>DEWI ROSITA</v>
      </c>
      <c r="E353">
        <v>83.5</v>
      </c>
      <c r="F353">
        <v>86</v>
      </c>
      <c r="G353">
        <v>85.5</v>
      </c>
      <c r="H353">
        <v>87.5</v>
      </c>
      <c r="I353">
        <v>88.5</v>
      </c>
      <c r="J353">
        <v>88</v>
      </c>
      <c r="K353">
        <v>88</v>
      </c>
      <c r="L353">
        <v>85</v>
      </c>
      <c r="M353">
        <v>82.5</v>
      </c>
      <c r="N353">
        <v>88</v>
      </c>
      <c r="O353">
        <v>85.5</v>
      </c>
      <c r="P353">
        <v>85</v>
      </c>
      <c r="Q353">
        <v>87</v>
      </c>
      <c r="R353">
        <v>85</v>
      </c>
      <c r="S353">
        <v>85</v>
      </c>
      <c r="T353" s="232">
        <f t="shared" si="5"/>
        <v>86</v>
      </c>
    </row>
    <row r="354" spans="1:20" ht="15.95" customHeight="1" thickTop="1" thickBot="1">
      <c r="A354" s="61">
        <v>88</v>
      </c>
      <c r="B354" s="62">
        <v>72</v>
      </c>
      <c r="C354" s="59">
        <f>PresensiIPS!B78</f>
        <v>12225</v>
      </c>
      <c r="D354" s="60" t="str">
        <f>PresensiIPS!G78</f>
        <v>ERZA NASYWA SALSABILA</v>
      </c>
      <c r="E354">
        <v>88.5</v>
      </c>
      <c r="F354">
        <v>83.5</v>
      </c>
      <c r="G354">
        <v>85.5</v>
      </c>
      <c r="H354">
        <v>88</v>
      </c>
      <c r="I354">
        <v>82.5</v>
      </c>
      <c r="J354">
        <v>87</v>
      </c>
      <c r="K354">
        <v>92.5</v>
      </c>
      <c r="L354">
        <v>81</v>
      </c>
      <c r="M354">
        <v>85.5</v>
      </c>
      <c r="N354">
        <v>87.5</v>
      </c>
      <c r="O354">
        <v>87.5</v>
      </c>
      <c r="P354">
        <v>85</v>
      </c>
      <c r="Q354">
        <v>87.5</v>
      </c>
      <c r="R354">
        <v>85.5</v>
      </c>
      <c r="S354">
        <v>85</v>
      </c>
      <c r="T354" s="232">
        <f t="shared" si="5"/>
        <v>86.13333333333334</v>
      </c>
    </row>
    <row r="355" spans="1:20" ht="15.95" customHeight="1" thickTop="1" thickBot="1">
      <c r="A355" s="47">
        <v>89</v>
      </c>
      <c r="B355" s="62">
        <v>73</v>
      </c>
      <c r="C355" s="59">
        <f>PresensiIPS!B79</f>
        <v>12235</v>
      </c>
      <c r="D355" s="60" t="str">
        <f>PresensiIPS!G79</f>
        <v>FARCHAN HAMDANI</v>
      </c>
      <c r="E355">
        <v>80.5</v>
      </c>
      <c r="F355">
        <v>85</v>
      </c>
      <c r="G355">
        <v>80</v>
      </c>
      <c r="H355">
        <v>80</v>
      </c>
      <c r="I355">
        <v>82.5</v>
      </c>
      <c r="J355">
        <v>85</v>
      </c>
      <c r="K355">
        <v>87.5</v>
      </c>
      <c r="L355">
        <v>86</v>
      </c>
      <c r="M355">
        <v>85.5</v>
      </c>
      <c r="N355">
        <v>82</v>
      </c>
      <c r="O355">
        <v>81.5</v>
      </c>
      <c r="P355">
        <v>80</v>
      </c>
      <c r="Q355">
        <v>81</v>
      </c>
      <c r="R355">
        <v>85</v>
      </c>
      <c r="S355">
        <v>85</v>
      </c>
      <c r="T355" s="232">
        <f t="shared" si="5"/>
        <v>83.1</v>
      </c>
    </row>
    <row r="356" spans="1:20" ht="15.95" customHeight="1" thickTop="1" thickBot="1">
      <c r="A356" s="61">
        <v>90</v>
      </c>
      <c r="B356" s="62">
        <v>74</v>
      </c>
      <c r="C356" s="59">
        <f>PresensiIPS!B80</f>
        <v>12247</v>
      </c>
      <c r="D356" s="60" t="str">
        <f>PresensiIPS!G80</f>
        <v>FIRMAN RAHMAT HIDAYAT</v>
      </c>
      <c r="E356">
        <v>78.5</v>
      </c>
      <c r="F356">
        <v>78</v>
      </c>
      <c r="G356">
        <v>79</v>
      </c>
      <c r="H356">
        <v>86.5</v>
      </c>
      <c r="I356">
        <v>83.5</v>
      </c>
      <c r="J356">
        <v>80.5</v>
      </c>
      <c r="K356">
        <v>85.5</v>
      </c>
      <c r="L356">
        <v>61</v>
      </c>
      <c r="M356">
        <v>77.5</v>
      </c>
      <c r="N356">
        <v>75.5</v>
      </c>
      <c r="O356">
        <v>73</v>
      </c>
      <c r="P356">
        <v>75</v>
      </c>
      <c r="Q356">
        <v>79.5</v>
      </c>
      <c r="R356">
        <v>73</v>
      </c>
      <c r="S356">
        <v>77.5</v>
      </c>
      <c r="T356" s="232">
        <f t="shared" si="5"/>
        <v>77.566666666666663</v>
      </c>
    </row>
    <row r="357" spans="1:20" ht="15.95" customHeight="1" thickTop="1" thickBot="1">
      <c r="A357" s="47">
        <v>91</v>
      </c>
      <c r="B357" s="62">
        <v>75</v>
      </c>
      <c r="C357" s="59">
        <f>PresensiIPS!B81</f>
        <v>12254</v>
      </c>
      <c r="D357" s="60" t="str">
        <f>PresensiIPS!G81</f>
        <v>FRIZKA KINANTI AYYUZA</v>
      </c>
      <c r="E357">
        <v>86.5</v>
      </c>
      <c r="F357">
        <v>85</v>
      </c>
      <c r="G357">
        <v>85.5</v>
      </c>
      <c r="H357">
        <v>89</v>
      </c>
      <c r="I357">
        <v>86</v>
      </c>
      <c r="J357">
        <v>85</v>
      </c>
      <c r="K357">
        <v>89.5</v>
      </c>
      <c r="L357">
        <v>81</v>
      </c>
      <c r="M357">
        <v>85.5</v>
      </c>
      <c r="N357">
        <v>88</v>
      </c>
      <c r="O357">
        <v>82.5</v>
      </c>
      <c r="P357">
        <v>85</v>
      </c>
      <c r="Q357">
        <v>85.5</v>
      </c>
      <c r="R357">
        <v>85</v>
      </c>
      <c r="S357">
        <v>85</v>
      </c>
      <c r="T357" s="232">
        <f t="shared" si="5"/>
        <v>85.6</v>
      </c>
    </row>
    <row r="358" spans="1:20" ht="15.95" customHeight="1" thickTop="1" thickBot="1">
      <c r="A358" s="61">
        <v>92</v>
      </c>
      <c r="B358" s="62">
        <v>76</v>
      </c>
      <c r="C358" s="59">
        <f>PresensiIPS!B82</f>
        <v>12260</v>
      </c>
      <c r="D358" s="60" t="str">
        <f>PresensiIPS!G82</f>
        <v>HALIQ ALI RAHMODI</v>
      </c>
      <c r="E358">
        <v>73</v>
      </c>
      <c r="F358">
        <v>68</v>
      </c>
      <c r="G358">
        <v>74</v>
      </c>
      <c r="H358">
        <v>79</v>
      </c>
      <c r="I358">
        <v>80.5</v>
      </c>
      <c r="J358">
        <v>76</v>
      </c>
      <c r="K358">
        <v>71.5</v>
      </c>
      <c r="L358">
        <v>61</v>
      </c>
      <c r="M358">
        <v>74.5</v>
      </c>
      <c r="N358">
        <v>74</v>
      </c>
      <c r="O358">
        <v>71</v>
      </c>
      <c r="P358">
        <v>70</v>
      </c>
      <c r="Q358">
        <v>73</v>
      </c>
      <c r="R358">
        <v>66.5</v>
      </c>
      <c r="S358">
        <v>60.5</v>
      </c>
      <c r="T358" s="232">
        <f t="shared" si="5"/>
        <v>71.5</v>
      </c>
    </row>
    <row r="359" spans="1:20" ht="15.95" customHeight="1" thickTop="1" thickBot="1">
      <c r="A359" s="47">
        <v>93</v>
      </c>
      <c r="B359" s="62">
        <v>77</v>
      </c>
      <c r="C359" s="59">
        <f>PresensiIPS!B83</f>
        <v>12277</v>
      </c>
      <c r="D359" s="60" t="str">
        <f>PresensiIPS!G83</f>
        <v>IKA NOVIA RAHMAWATI</v>
      </c>
      <c r="E359">
        <v>87.5</v>
      </c>
      <c r="F359">
        <v>81.5</v>
      </c>
      <c r="G359">
        <v>81</v>
      </c>
      <c r="H359">
        <v>88.5</v>
      </c>
      <c r="I359">
        <v>83.5</v>
      </c>
      <c r="J359">
        <v>85.5</v>
      </c>
      <c r="K359">
        <v>90</v>
      </c>
      <c r="L359">
        <v>65</v>
      </c>
      <c r="M359">
        <v>79</v>
      </c>
      <c r="N359">
        <v>87.5</v>
      </c>
      <c r="O359">
        <v>79.5</v>
      </c>
      <c r="P359">
        <v>85</v>
      </c>
      <c r="Q359">
        <v>79</v>
      </c>
      <c r="R359">
        <v>73</v>
      </c>
      <c r="S359">
        <v>79</v>
      </c>
      <c r="T359" s="232">
        <f t="shared" si="5"/>
        <v>81.63333333333334</v>
      </c>
    </row>
    <row r="360" spans="1:20" ht="15.95" customHeight="1" thickTop="1" thickBot="1">
      <c r="A360" s="61">
        <v>94</v>
      </c>
      <c r="B360" s="62">
        <v>78</v>
      </c>
      <c r="C360" s="59">
        <f>PresensiIPS!B84</f>
        <v>12291</v>
      </c>
      <c r="D360" s="60" t="str">
        <f>PresensiIPS!G84</f>
        <v>IVON ROSYARIDHA JATMIKE</v>
      </c>
      <c r="E360">
        <v>81</v>
      </c>
      <c r="F360">
        <v>85</v>
      </c>
      <c r="G360">
        <v>86</v>
      </c>
      <c r="H360">
        <v>87.5</v>
      </c>
      <c r="I360">
        <v>82.5</v>
      </c>
      <c r="J360">
        <v>90</v>
      </c>
      <c r="K360">
        <v>89</v>
      </c>
      <c r="L360">
        <v>81</v>
      </c>
      <c r="M360">
        <v>81</v>
      </c>
      <c r="N360">
        <v>88.5</v>
      </c>
      <c r="O360">
        <v>86.5</v>
      </c>
      <c r="P360">
        <v>85</v>
      </c>
      <c r="Q360">
        <v>85.5</v>
      </c>
      <c r="R360">
        <v>78.5</v>
      </c>
      <c r="S360">
        <v>85.5</v>
      </c>
      <c r="T360" s="232">
        <f t="shared" si="5"/>
        <v>84.833333333333329</v>
      </c>
    </row>
    <row r="361" spans="1:20" ht="15.95" customHeight="1" thickTop="1" thickBot="1">
      <c r="A361" s="47">
        <v>95</v>
      </c>
      <c r="B361" s="62">
        <v>79</v>
      </c>
      <c r="C361" s="59">
        <f>PresensiIPS!B85</f>
        <v>12301</v>
      </c>
      <c r="D361" s="60" t="str">
        <f>PresensiIPS!G85</f>
        <v>KANDIYAS</v>
      </c>
      <c r="E361">
        <v>86</v>
      </c>
      <c r="F361">
        <v>80</v>
      </c>
      <c r="G361">
        <v>80</v>
      </c>
      <c r="H361">
        <v>83.5</v>
      </c>
      <c r="I361">
        <v>82.5</v>
      </c>
      <c r="J361">
        <v>82.5</v>
      </c>
      <c r="K361">
        <v>89.5</v>
      </c>
      <c r="L361">
        <v>86</v>
      </c>
      <c r="M361">
        <v>85</v>
      </c>
      <c r="N361">
        <v>87.5</v>
      </c>
      <c r="O361">
        <v>82</v>
      </c>
      <c r="P361">
        <v>80</v>
      </c>
      <c r="Q361">
        <v>80.5</v>
      </c>
      <c r="R361">
        <v>73</v>
      </c>
      <c r="S361">
        <v>81</v>
      </c>
      <c r="T361" s="232">
        <f t="shared" si="5"/>
        <v>82.6</v>
      </c>
    </row>
    <row r="362" spans="1:20" ht="15.95" customHeight="1" thickTop="1" thickBot="1">
      <c r="A362" s="61">
        <v>96</v>
      </c>
      <c r="B362" s="62">
        <v>80</v>
      </c>
      <c r="C362" s="59">
        <f>PresensiIPS!B86</f>
        <v>12313</v>
      </c>
      <c r="D362" s="60" t="str">
        <f>PresensiIPS!G86</f>
        <v>Lika Adelia</v>
      </c>
      <c r="E362">
        <v>80.5</v>
      </c>
      <c r="F362">
        <v>85.5</v>
      </c>
      <c r="G362">
        <v>86</v>
      </c>
      <c r="H362">
        <v>89</v>
      </c>
      <c r="I362">
        <v>88</v>
      </c>
      <c r="J362">
        <v>85.5</v>
      </c>
      <c r="K362">
        <v>90.5</v>
      </c>
      <c r="L362">
        <v>81</v>
      </c>
      <c r="M362">
        <v>85.5</v>
      </c>
      <c r="N362">
        <v>88</v>
      </c>
      <c r="O362">
        <v>87</v>
      </c>
      <c r="P362">
        <v>85</v>
      </c>
      <c r="Q362">
        <v>85</v>
      </c>
      <c r="R362">
        <v>85</v>
      </c>
      <c r="S362">
        <v>83</v>
      </c>
      <c r="T362" s="232">
        <f t="shared" si="5"/>
        <v>85.63333333333334</v>
      </c>
    </row>
    <row r="363" spans="1:20" ht="15.95" customHeight="1" thickTop="1" thickBot="1">
      <c r="A363" s="47">
        <v>97</v>
      </c>
      <c r="B363" s="62">
        <v>81</v>
      </c>
      <c r="C363" s="59">
        <f>PresensiIPS!B87</f>
        <v>12317</v>
      </c>
      <c r="D363" s="60" t="str">
        <f>PresensiIPS!G87</f>
        <v>M. ABDULLOH</v>
      </c>
      <c r="E363">
        <v>72.5</v>
      </c>
      <c r="F363">
        <v>70</v>
      </c>
      <c r="G363">
        <v>78.5</v>
      </c>
      <c r="H363">
        <v>79</v>
      </c>
      <c r="I363">
        <v>80.5</v>
      </c>
      <c r="J363">
        <v>76</v>
      </c>
      <c r="K363">
        <v>82</v>
      </c>
      <c r="L363">
        <v>65</v>
      </c>
      <c r="M363">
        <v>79</v>
      </c>
      <c r="N363">
        <v>74</v>
      </c>
      <c r="O363">
        <v>71.5</v>
      </c>
      <c r="P363">
        <v>75</v>
      </c>
      <c r="Q363">
        <v>78</v>
      </c>
      <c r="R363">
        <v>68.5</v>
      </c>
      <c r="S363">
        <v>68</v>
      </c>
      <c r="T363" s="232">
        <f t="shared" si="5"/>
        <v>74.5</v>
      </c>
    </row>
    <row r="364" spans="1:20" ht="15.95" customHeight="1" thickTop="1" thickBot="1">
      <c r="A364" s="61">
        <v>98</v>
      </c>
      <c r="B364" s="62">
        <v>82</v>
      </c>
      <c r="C364" s="59">
        <f>PresensiIPS!B88</f>
        <v>12323</v>
      </c>
      <c r="D364" s="60" t="str">
        <f>PresensiIPS!G88</f>
        <v>M.RISKY ADITYA</v>
      </c>
      <c r="E364">
        <v>72.5</v>
      </c>
      <c r="F364">
        <v>76</v>
      </c>
      <c r="G364">
        <v>78.5</v>
      </c>
      <c r="H364">
        <v>83</v>
      </c>
      <c r="I364">
        <v>84.5</v>
      </c>
      <c r="J364">
        <v>80.5</v>
      </c>
      <c r="K364">
        <v>78.5</v>
      </c>
      <c r="L364">
        <v>61</v>
      </c>
      <c r="M364">
        <v>78</v>
      </c>
      <c r="N364">
        <v>82.5</v>
      </c>
      <c r="O364">
        <v>74.5</v>
      </c>
      <c r="P364">
        <v>80</v>
      </c>
      <c r="Q364">
        <v>79.5</v>
      </c>
      <c r="R364">
        <v>75</v>
      </c>
      <c r="S364">
        <v>78.5</v>
      </c>
      <c r="T364" s="232">
        <f t="shared" si="5"/>
        <v>77.5</v>
      </c>
    </row>
    <row r="365" spans="1:20" ht="15.95" customHeight="1" thickTop="1" thickBot="1">
      <c r="A365" s="47">
        <v>99</v>
      </c>
      <c r="B365" s="62">
        <v>83</v>
      </c>
      <c r="C365" s="59">
        <f>PresensiIPS!B89</f>
        <v>12338</v>
      </c>
      <c r="D365" s="60" t="str">
        <f>PresensiIPS!G89</f>
        <v>MAULINDA HASANAH</v>
      </c>
      <c r="E365">
        <v>86</v>
      </c>
      <c r="F365">
        <v>88</v>
      </c>
      <c r="G365">
        <v>86</v>
      </c>
      <c r="H365">
        <v>91</v>
      </c>
      <c r="I365">
        <v>89</v>
      </c>
      <c r="J365">
        <v>87.5</v>
      </c>
      <c r="K365">
        <v>87.5</v>
      </c>
      <c r="L365">
        <v>81</v>
      </c>
      <c r="M365">
        <v>83</v>
      </c>
      <c r="N365">
        <v>88</v>
      </c>
      <c r="O365">
        <v>88</v>
      </c>
      <c r="P365">
        <v>85</v>
      </c>
      <c r="Q365">
        <v>85</v>
      </c>
      <c r="R365">
        <v>87</v>
      </c>
      <c r="S365">
        <v>80.5</v>
      </c>
      <c r="T365" s="232">
        <f t="shared" si="5"/>
        <v>86.166666666666671</v>
      </c>
    </row>
    <row r="366" spans="1:20" ht="15.95" customHeight="1" thickTop="1" thickBot="1">
      <c r="A366" s="61">
        <v>100</v>
      </c>
      <c r="B366" s="62">
        <v>84</v>
      </c>
      <c r="C366" s="59">
        <f>PresensiIPS!B90</f>
        <v>12372</v>
      </c>
      <c r="D366" s="60" t="str">
        <f>PresensiIPS!G90</f>
        <v>MUHAMMAD CHAIRIL ARIFIN</v>
      </c>
      <c r="E366">
        <v>82.5</v>
      </c>
      <c r="F366">
        <v>84.5</v>
      </c>
      <c r="G366">
        <v>80.5</v>
      </c>
      <c r="H366">
        <v>85.5</v>
      </c>
      <c r="I366">
        <v>82.5</v>
      </c>
      <c r="J366">
        <v>80</v>
      </c>
      <c r="K366">
        <v>89</v>
      </c>
      <c r="L366">
        <v>86</v>
      </c>
      <c r="M366">
        <v>79</v>
      </c>
      <c r="N366">
        <v>85</v>
      </c>
      <c r="O366">
        <v>80.5</v>
      </c>
      <c r="P366">
        <v>80</v>
      </c>
      <c r="Q366">
        <v>85</v>
      </c>
      <c r="R366">
        <v>79</v>
      </c>
      <c r="S366">
        <v>77</v>
      </c>
      <c r="T366" s="232">
        <f t="shared" si="5"/>
        <v>82.4</v>
      </c>
    </row>
    <row r="367" spans="1:20" ht="15.95" customHeight="1" thickTop="1" thickBot="1">
      <c r="A367" s="47">
        <v>101</v>
      </c>
      <c r="B367" s="62">
        <v>85</v>
      </c>
      <c r="C367" s="59">
        <f>PresensiIPS!B91</f>
        <v>12383</v>
      </c>
      <c r="D367" s="60" t="str">
        <f>PresensiIPS!G91</f>
        <v>MUHAMMAD SUBHAN HADI</v>
      </c>
      <c r="E367">
        <v>77</v>
      </c>
      <c r="F367">
        <v>72</v>
      </c>
      <c r="G367">
        <v>75.5</v>
      </c>
      <c r="H367">
        <v>76.5</v>
      </c>
      <c r="I367">
        <v>75.5</v>
      </c>
      <c r="J367">
        <v>78</v>
      </c>
      <c r="K367">
        <v>82</v>
      </c>
      <c r="L367">
        <v>61</v>
      </c>
      <c r="M367">
        <v>75.5</v>
      </c>
      <c r="N367">
        <v>74</v>
      </c>
      <c r="O367">
        <v>73.5</v>
      </c>
      <c r="P367">
        <v>75</v>
      </c>
      <c r="Q367">
        <v>80</v>
      </c>
      <c r="R367">
        <v>69</v>
      </c>
      <c r="S367">
        <v>77</v>
      </c>
      <c r="T367" s="232">
        <f t="shared" si="5"/>
        <v>74.766666666666666</v>
      </c>
    </row>
    <row r="368" spans="1:20" ht="15.95" customHeight="1" thickTop="1" thickBot="1">
      <c r="A368" s="61">
        <v>102</v>
      </c>
      <c r="B368" s="62">
        <v>86</v>
      </c>
      <c r="C368" s="59">
        <f>PresensiIPS!B92</f>
        <v>12395</v>
      </c>
      <c r="D368" s="60" t="str">
        <f>PresensiIPS!G92</f>
        <v>NAFIAH MAHARANI</v>
      </c>
      <c r="E368">
        <v>81</v>
      </c>
      <c r="F368">
        <v>79</v>
      </c>
      <c r="G368">
        <v>82.5</v>
      </c>
      <c r="H368">
        <v>81</v>
      </c>
      <c r="I368">
        <v>82.5</v>
      </c>
      <c r="J368">
        <v>83</v>
      </c>
      <c r="K368">
        <v>86.5</v>
      </c>
      <c r="L368">
        <v>65</v>
      </c>
      <c r="M368">
        <v>80.5</v>
      </c>
      <c r="N368">
        <v>83</v>
      </c>
      <c r="O368">
        <v>79.5</v>
      </c>
      <c r="P368">
        <v>80</v>
      </c>
      <c r="Q368">
        <v>82.5</v>
      </c>
      <c r="R368">
        <v>75.5</v>
      </c>
      <c r="S368">
        <v>79.5</v>
      </c>
      <c r="T368" s="232">
        <f t="shared" si="5"/>
        <v>80.066666666666663</v>
      </c>
    </row>
    <row r="369" spans="1:20" ht="15.95" customHeight="1" thickTop="1" thickBot="1">
      <c r="A369" s="47">
        <v>103</v>
      </c>
      <c r="B369" s="62">
        <v>87</v>
      </c>
      <c r="C369" s="59">
        <f>PresensiIPS!B93</f>
        <v>12412</v>
      </c>
      <c r="D369" s="60" t="str">
        <f>PresensiIPS!G93</f>
        <v>NURHAYATI</v>
      </c>
      <c r="E369">
        <v>86.5</v>
      </c>
      <c r="F369">
        <v>83</v>
      </c>
      <c r="G369">
        <v>86</v>
      </c>
      <c r="H369">
        <v>87</v>
      </c>
      <c r="I369">
        <v>89</v>
      </c>
      <c r="J369">
        <v>86.5</v>
      </c>
      <c r="K369">
        <v>89.5</v>
      </c>
      <c r="L369">
        <v>81</v>
      </c>
      <c r="M369">
        <v>85.5</v>
      </c>
      <c r="N369">
        <v>90</v>
      </c>
      <c r="O369">
        <v>87</v>
      </c>
      <c r="P369">
        <v>85</v>
      </c>
      <c r="Q369">
        <v>88.5</v>
      </c>
      <c r="R369">
        <v>85</v>
      </c>
      <c r="S369">
        <v>78.5</v>
      </c>
      <c r="T369" s="232">
        <f t="shared" si="5"/>
        <v>85.86666666666666</v>
      </c>
    </row>
    <row r="370" spans="1:20" ht="15.95" customHeight="1" thickTop="1" thickBot="1">
      <c r="A370" s="61">
        <v>104</v>
      </c>
      <c r="B370" s="62">
        <v>88</v>
      </c>
      <c r="C370" s="59">
        <f>PresensiIPS!B94</f>
        <v>12415</v>
      </c>
      <c r="D370" s="60" t="str">
        <f>PresensiIPS!G94</f>
        <v>NURIL FAHMA WIJAYA</v>
      </c>
      <c r="E370">
        <v>81.5</v>
      </c>
      <c r="F370">
        <v>79</v>
      </c>
      <c r="G370">
        <v>83</v>
      </c>
      <c r="H370">
        <v>81</v>
      </c>
      <c r="I370">
        <v>85.5</v>
      </c>
      <c r="J370">
        <v>83</v>
      </c>
      <c r="K370">
        <v>88.5</v>
      </c>
      <c r="L370">
        <v>85</v>
      </c>
      <c r="M370">
        <v>85</v>
      </c>
      <c r="N370">
        <v>82</v>
      </c>
      <c r="O370">
        <v>79.5</v>
      </c>
      <c r="P370">
        <v>80</v>
      </c>
      <c r="Q370">
        <v>81.5</v>
      </c>
      <c r="R370">
        <v>76</v>
      </c>
      <c r="S370">
        <v>77</v>
      </c>
      <c r="T370" s="232">
        <f t="shared" si="5"/>
        <v>81.833333333333329</v>
      </c>
    </row>
    <row r="371" spans="1:20" ht="15.95" customHeight="1" thickTop="1" thickBot="1">
      <c r="A371" s="47">
        <v>105</v>
      </c>
      <c r="B371" s="62">
        <v>89</v>
      </c>
      <c r="C371" s="59">
        <f>PresensiIPS!B95</f>
        <v>12421</v>
      </c>
      <c r="D371" s="60" t="str">
        <f>PresensiIPS!G95</f>
        <v>NURUL MAKKIYAH</v>
      </c>
      <c r="E371">
        <v>82</v>
      </c>
      <c r="F371">
        <v>79</v>
      </c>
      <c r="G371">
        <v>86</v>
      </c>
      <c r="H371">
        <v>77.5</v>
      </c>
      <c r="I371">
        <v>85.5</v>
      </c>
      <c r="J371">
        <v>83.5</v>
      </c>
      <c r="K371">
        <v>89</v>
      </c>
      <c r="L371">
        <v>85</v>
      </c>
      <c r="M371">
        <v>85</v>
      </c>
      <c r="N371">
        <v>88</v>
      </c>
      <c r="O371">
        <v>86.5</v>
      </c>
      <c r="P371">
        <v>80</v>
      </c>
      <c r="Q371">
        <v>85.5</v>
      </c>
      <c r="R371">
        <v>77.5</v>
      </c>
      <c r="S371">
        <v>78.5</v>
      </c>
      <c r="T371" s="232">
        <f t="shared" si="5"/>
        <v>83.233333333333334</v>
      </c>
    </row>
    <row r="372" spans="1:20" ht="15.95" customHeight="1" thickTop="1" thickBot="1">
      <c r="A372" s="61">
        <v>106</v>
      </c>
      <c r="B372" s="62">
        <v>90</v>
      </c>
      <c r="C372" s="59">
        <f>PresensiIPS!B96</f>
        <v>12436</v>
      </c>
      <c r="D372" s="60" t="str">
        <f>PresensiIPS!G96</f>
        <v>R. FAHRURROZI NUR ANSORI</v>
      </c>
      <c r="E372">
        <v>81.5</v>
      </c>
      <c r="F372">
        <v>85</v>
      </c>
      <c r="G372">
        <v>84.5</v>
      </c>
      <c r="H372">
        <v>87</v>
      </c>
      <c r="I372">
        <v>85.5</v>
      </c>
      <c r="J372">
        <v>82</v>
      </c>
      <c r="K372">
        <v>87.5</v>
      </c>
      <c r="L372">
        <v>86</v>
      </c>
      <c r="M372">
        <v>79</v>
      </c>
      <c r="N372">
        <v>79</v>
      </c>
      <c r="O372">
        <v>81.5</v>
      </c>
      <c r="P372">
        <v>80</v>
      </c>
      <c r="Q372">
        <v>78.5</v>
      </c>
      <c r="R372">
        <v>82.5</v>
      </c>
      <c r="S372">
        <v>80</v>
      </c>
      <c r="T372" s="232">
        <f t="shared" si="5"/>
        <v>82.63333333333334</v>
      </c>
    </row>
    <row r="373" spans="1:20" ht="15.95" customHeight="1" thickTop="1" thickBot="1">
      <c r="A373" s="47">
        <v>107</v>
      </c>
      <c r="B373" s="62">
        <v>91</v>
      </c>
      <c r="C373" s="59">
        <f>PresensiIPS!B97</f>
        <v>12442</v>
      </c>
      <c r="D373" s="60" t="str">
        <f>PresensiIPS!G97</f>
        <v>R.A. ANGGRAINI DWI PUSPITA</v>
      </c>
      <c r="E373">
        <v>75</v>
      </c>
      <c r="F373">
        <v>74</v>
      </c>
      <c r="G373">
        <v>80</v>
      </c>
      <c r="H373">
        <v>74.5</v>
      </c>
      <c r="I373">
        <v>79</v>
      </c>
      <c r="J373">
        <v>83</v>
      </c>
      <c r="K373">
        <v>76.5</v>
      </c>
      <c r="L373">
        <v>61</v>
      </c>
      <c r="M373">
        <v>78</v>
      </c>
      <c r="N373">
        <v>81</v>
      </c>
      <c r="O373">
        <v>73</v>
      </c>
      <c r="P373">
        <v>75</v>
      </c>
      <c r="Q373">
        <v>79</v>
      </c>
      <c r="R373">
        <v>72.5</v>
      </c>
      <c r="S373">
        <v>70.5</v>
      </c>
      <c r="T373" s="232">
        <f t="shared" si="5"/>
        <v>75.466666666666669</v>
      </c>
    </row>
    <row r="374" spans="1:20" ht="15.95" customHeight="1" thickTop="1" thickBot="1">
      <c r="A374" s="61">
        <v>108</v>
      </c>
      <c r="B374" s="62">
        <v>92</v>
      </c>
      <c r="C374" s="59">
        <f>PresensiIPS!B98</f>
        <v>12002</v>
      </c>
      <c r="D374" s="60" t="str">
        <f>PresensiIPS!G98</f>
        <v>REKY FIRDAUS</v>
      </c>
      <c r="E374">
        <v>74.5</v>
      </c>
      <c r="F374">
        <v>72</v>
      </c>
      <c r="G374">
        <v>74.5</v>
      </c>
      <c r="H374">
        <v>76.5</v>
      </c>
      <c r="I374">
        <v>75.5</v>
      </c>
      <c r="J374">
        <v>78.5</v>
      </c>
      <c r="K374">
        <v>83</v>
      </c>
      <c r="L374">
        <v>65</v>
      </c>
      <c r="M374">
        <v>78.5</v>
      </c>
      <c r="N374">
        <v>78</v>
      </c>
      <c r="O374">
        <v>73</v>
      </c>
      <c r="P374">
        <v>70</v>
      </c>
      <c r="Q374">
        <v>74</v>
      </c>
      <c r="R374">
        <v>70</v>
      </c>
      <c r="S374">
        <v>67.5</v>
      </c>
      <c r="T374" s="232">
        <f t="shared" si="5"/>
        <v>74.033333333333331</v>
      </c>
    </row>
    <row r="375" spans="1:20" ht="15.95" customHeight="1" thickTop="1" thickBot="1">
      <c r="A375" s="47">
        <v>109</v>
      </c>
      <c r="B375" s="62">
        <v>93</v>
      </c>
      <c r="C375" s="59">
        <f>PresensiIPS!B99</f>
        <v>12459</v>
      </c>
      <c r="D375" s="60" t="str">
        <f>PresensiIPS!G99</f>
        <v>REZA PAHLEVI DWI KUSUMA</v>
      </c>
      <c r="E375">
        <v>86.5</v>
      </c>
      <c r="F375">
        <v>81</v>
      </c>
      <c r="G375">
        <v>85</v>
      </c>
      <c r="H375">
        <v>86.5</v>
      </c>
      <c r="I375">
        <v>82.5</v>
      </c>
      <c r="J375">
        <v>81</v>
      </c>
      <c r="K375">
        <v>88</v>
      </c>
      <c r="L375">
        <v>81</v>
      </c>
      <c r="M375">
        <v>85</v>
      </c>
      <c r="N375">
        <v>82</v>
      </c>
      <c r="O375">
        <v>86</v>
      </c>
      <c r="P375">
        <v>80</v>
      </c>
      <c r="Q375">
        <v>85</v>
      </c>
      <c r="R375">
        <v>77</v>
      </c>
      <c r="S375">
        <v>85</v>
      </c>
      <c r="T375" s="232">
        <f t="shared" si="5"/>
        <v>83.433333333333337</v>
      </c>
    </row>
    <row r="376" spans="1:20" ht="15.95" customHeight="1" thickTop="1" thickBot="1">
      <c r="B376" s="62">
        <v>94</v>
      </c>
      <c r="C376" s="59">
        <f>PresensiIPS!B100</f>
        <v>12473</v>
      </c>
      <c r="D376" s="60" t="str">
        <f>PresensiIPS!G100</f>
        <v>RIYANTO</v>
      </c>
      <c r="E376">
        <v>72.5</v>
      </c>
      <c r="F376">
        <v>79</v>
      </c>
      <c r="G376">
        <v>78.5</v>
      </c>
      <c r="H376">
        <v>77</v>
      </c>
      <c r="I376">
        <v>82.5</v>
      </c>
      <c r="J376">
        <v>79</v>
      </c>
      <c r="K376">
        <v>90</v>
      </c>
      <c r="L376">
        <v>65</v>
      </c>
      <c r="M376">
        <v>78</v>
      </c>
      <c r="N376">
        <v>78.5</v>
      </c>
      <c r="O376">
        <v>78</v>
      </c>
      <c r="P376">
        <v>75</v>
      </c>
      <c r="Q376">
        <v>82</v>
      </c>
      <c r="R376">
        <v>76.5</v>
      </c>
      <c r="S376">
        <v>66.5</v>
      </c>
      <c r="T376" s="232">
        <f t="shared" si="5"/>
        <v>77.2</v>
      </c>
    </row>
    <row r="377" spans="1:20" ht="15.95" customHeight="1" thickTop="1" thickBot="1">
      <c r="B377" s="62">
        <v>95</v>
      </c>
      <c r="C377" s="59">
        <f>PresensiIPS!B101</f>
        <v>12485</v>
      </c>
      <c r="D377" s="60" t="str">
        <f>PresensiIPS!G101</f>
        <v>SARI APRILIA PUTRI</v>
      </c>
      <c r="E377">
        <v>73.5</v>
      </c>
      <c r="F377">
        <v>84</v>
      </c>
      <c r="G377">
        <v>80</v>
      </c>
      <c r="H377">
        <v>87.5</v>
      </c>
      <c r="I377">
        <v>86</v>
      </c>
      <c r="J377">
        <v>86</v>
      </c>
      <c r="K377">
        <v>85</v>
      </c>
      <c r="L377">
        <v>61</v>
      </c>
      <c r="M377">
        <v>78.5</v>
      </c>
      <c r="N377">
        <v>89.5</v>
      </c>
      <c r="O377">
        <v>79</v>
      </c>
      <c r="P377">
        <v>79</v>
      </c>
      <c r="Q377">
        <v>86</v>
      </c>
      <c r="R377">
        <v>85</v>
      </c>
      <c r="S377">
        <v>86.5</v>
      </c>
      <c r="T377" s="232">
        <f t="shared" si="5"/>
        <v>81.766666666666666</v>
      </c>
    </row>
    <row r="378" spans="1:20" ht="15.95" customHeight="1" thickTop="1" thickBot="1">
      <c r="B378" s="62">
        <v>96</v>
      </c>
      <c r="C378" s="59">
        <f>PresensiIPS!B102</f>
        <v>12493</v>
      </c>
      <c r="D378" s="60" t="str">
        <f>PresensiIPS!G102</f>
        <v>SITI AMELIA MAHDIN</v>
      </c>
      <c r="E378">
        <v>88.5</v>
      </c>
      <c r="F378">
        <v>80</v>
      </c>
      <c r="G378">
        <v>84.5</v>
      </c>
      <c r="H378">
        <v>79.5</v>
      </c>
      <c r="I378">
        <v>83.5</v>
      </c>
      <c r="J378">
        <v>86</v>
      </c>
      <c r="K378">
        <v>90.5</v>
      </c>
      <c r="L378">
        <v>81</v>
      </c>
      <c r="M378">
        <v>85.5</v>
      </c>
      <c r="N378">
        <v>88</v>
      </c>
      <c r="O378">
        <v>86</v>
      </c>
      <c r="P378">
        <v>80</v>
      </c>
      <c r="Q378">
        <v>85.5</v>
      </c>
      <c r="R378">
        <v>79.5</v>
      </c>
      <c r="S378">
        <v>79</v>
      </c>
      <c r="T378" s="232">
        <f t="shared" si="5"/>
        <v>83.8</v>
      </c>
    </row>
    <row r="379" spans="1:20" ht="15.95" customHeight="1" thickTop="1" thickBot="1">
      <c r="B379" s="62">
        <v>97</v>
      </c>
      <c r="C379" s="59">
        <f>PresensiIPS!B103</f>
        <v>12503</v>
      </c>
      <c r="D379" s="60" t="str">
        <f>PresensiIPS!G103</f>
        <v>SONIA ERYANTI IKA PUTRI SHOLIHIN</v>
      </c>
      <c r="E379">
        <v>89</v>
      </c>
      <c r="F379">
        <v>88.5</v>
      </c>
      <c r="G379">
        <v>85</v>
      </c>
      <c r="H379">
        <v>88.5</v>
      </c>
      <c r="I379">
        <v>91</v>
      </c>
      <c r="J379">
        <v>90.5</v>
      </c>
      <c r="K379">
        <v>87.5</v>
      </c>
      <c r="L379">
        <v>85</v>
      </c>
      <c r="M379">
        <v>85</v>
      </c>
      <c r="N379">
        <v>86</v>
      </c>
      <c r="O379">
        <v>87.5</v>
      </c>
      <c r="P379">
        <v>85</v>
      </c>
      <c r="Q379">
        <v>87</v>
      </c>
      <c r="R379">
        <v>86.5</v>
      </c>
      <c r="S379">
        <v>86.5</v>
      </c>
      <c r="T379" s="232">
        <f t="shared" si="5"/>
        <v>87.233333333333334</v>
      </c>
    </row>
    <row r="380" spans="1:20" ht="15.95" customHeight="1" thickTop="1" thickBot="1">
      <c r="B380" s="62">
        <v>98</v>
      </c>
      <c r="C380" s="59">
        <f>PresensiIPS!B104</f>
        <v>12507</v>
      </c>
      <c r="D380" s="60" t="str">
        <f>PresensiIPS!G104</f>
        <v>SUMAR</v>
      </c>
      <c r="E380">
        <v>72</v>
      </c>
      <c r="F380">
        <v>68.5</v>
      </c>
      <c r="G380">
        <v>75.5</v>
      </c>
      <c r="H380">
        <v>65.5</v>
      </c>
      <c r="I380">
        <v>75.5</v>
      </c>
      <c r="J380">
        <v>77.5</v>
      </c>
      <c r="K380">
        <v>82</v>
      </c>
      <c r="L380">
        <v>61</v>
      </c>
      <c r="M380">
        <v>76.5</v>
      </c>
      <c r="N380">
        <v>71</v>
      </c>
      <c r="O380">
        <v>70.5</v>
      </c>
      <c r="P380">
        <v>68</v>
      </c>
      <c r="Q380">
        <v>76</v>
      </c>
      <c r="R380">
        <v>68.5</v>
      </c>
      <c r="S380">
        <v>60.5</v>
      </c>
      <c r="T380" s="232">
        <f t="shared" si="5"/>
        <v>71.233333333333334</v>
      </c>
    </row>
    <row r="381" spans="1:20" ht="15.95" customHeight="1" thickTop="1" thickBot="1">
      <c r="B381" s="62">
        <v>99</v>
      </c>
      <c r="C381" s="59">
        <f>PresensiIPS!B105</f>
        <v>12508</v>
      </c>
      <c r="D381" s="60" t="str">
        <f>PresensiIPS!G105</f>
        <v>SYAFINA DWI ANGGRAINI</v>
      </c>
      <c r="E381">
        <v>79</v>
      </c>
      <c r="F381">
        <v>82</v>
      </c>
      <c r="G381">
        <v>84</v>
      </c>
      <c r="H381">
        <v>88</v>
      </c>
      <c r="I381">
        <v>82.5</v>
      </c>
      <c r="J381">
        <v>84</v>
      </c>
      <c r="K381">
        <v>88.5</v>
      </c>
      <c r="L381">
        <v>81</v>
      </c>
      <c r="M381">
        <v>86.5</v>
      </c>
      <c r="N381">
        <v>82.5</v>
      </c>
      <c r="O381">
        <v>81</v>
      </c>
      <c r="P381">
        <v>80</v>
      </c>
      <c r="Q381">
        <v>80.5</v>
      </c>
      <c r="R381">
        <v>73</v>
      </c>
      <c r="S381">
        <v>78</v>
      </c>
      <c r="T381" s="232">
        <f t="shared" si="5"/>
        <v>82.033333333333331</v>
      </c>
    </row>
    <row r="382" spans="1:20" ht="15.95" customHeight="1" thickTop="1" thickBot="1">
      <c r="B382" s="62">
        <v>100</v>
      </c>
      <c r="C382" s="59">
        <f>PresensiIPS!B106</f>
        <v>12130</v>
      </c>
      <c r="D382" s="60" t="str">
        <f>PresensiIPS!G106</f>
        <v>ACHMAD MAULANA ABIM SYAHPUTRA</v>
      </c>
      <c r="E382">
        <v>79</v>
      </c>
      <c r="F382">
        <v>78</v>
      </c>
      <c r="G382">
        <v>82</v>
      </c>
      <c r="H382">
        <v>81.5</v>
      </c>
      <c r="I382">
        <v>87</v>
      </c>
      <c r="J382">
        <v>77.5</v>
      </c>
      <c r="K382">
        <v>86</v>
      </c>
      <c r="L382">
        <v>85</v>
      </c>
      <c r="M382">
        <v>85</v>
      </c>
      <c r="N382">
        <v>80.5</v>
      </c>
      <c r="O382">
        <v>80</v>
      </c>
      <c r="P382">
        <v>85</v>
      </c>
      <c r="Q382">
        <v>85</v>
      </c>
      <c r="R382">
        <v>77.5</v>
      </c>
      <c r="S382">
        <v>78.5</v>
      </c>
      <c r="T382" s="232">
        <f t="shared" si="5"/>
        <v>81.833333333333329</v>
      </c>
    </row>
    <row r="383" spans="1:20" ht="15.95" customHeight="1" thickTop="1" thickBot="1">
      <c r="B383" s="62">
        <v>101</v>
      </c>
      <c r="C383" s="59">
        <f>PresensiIPS!B107</f>
        <v>12151</v>
      </c>
      <c r="D383" s="60" t="str">
        <f>PresensiIPS!G107</f>
        <v>ALEK JULIYANTO</v>
      </c>
      <c r="E383">
        <v>77.5</v>
      </c>
      <c r="F383">
        <v>78</v>
      </c>
      <c r="G383">
        <v>75.5</v>
      </c>
      <c r="H383">
        <v>69.5</v>
      </c>
      <c r="I383">
        <v>75.5</v>
      </c>
      <c r="J383">
        <v>76.5</v>
      </c>
      <c r="K383">
        <v>81</v>
      </c>
      <c r="L383">
        <v>61</v>
      </c>
      <c r="M383">
        <v>78.5</v>
      </c>
      <c r="N383">
        <v>73</v>
      </c>
      <c r="O383">
        <v>73</v>
      </c>
      <c r="P383">
        <v>76.5</v>
      </c>
      <c r="Q383">
        <v>68.5</v>
      </c>
      <c r="R383">
        <v>74.5</v>
      </c>
      <c r="S383">
        <v>77.5</v>
      </c>
      <c r="T383" s="232">
        <f t="shared" si="5"/>
        <v>74.400000000000006</v>
      </c>
    </row>
    <row r="384" spans="1:20" ht="15.95" customHeight="1" thickTop="1" thickBot="1">
      <c r="B384" s="62">
        <v>102</v>
      </c>
      <c r="C384" s="59">
        <f>PresensiIPS!B108</f>
        <v>12170</v>
      </c>
      <c r="D384" s="60" t="str">
        <f>PresensiIPS!G108</f>
        <v>ANDINI CRISTINA SANTOSO</v>
      </c>
      <c r="E384">
        <v>83</v>
      </c>
      <c r="F384">
        <v>83.5</v>
      </c>
      <c r="G384">
        <v>85</v>
      </c>
      <c r="H384">
        <v>82.5</v>
      </c>
      <c r="I384">
        <v>86</v>
      </c>
      <c r="J384">
        <v>81.5</v>
      </c>
      <c r="K384">
        <v>87.5</v>
      </c>
      <c r="L384">
        <v>81</v>
      </c>
      <c r="M384">
        <v>85</v>
      </c>
      <c r="N384">
        <v>83.5</v>
      </c>
      <c r="O384">
        <v>81.5</v>
      </c>
      <c r="P384">
        <v>85</v>
      </c>
      <c r="Q384">
        <v>85</v>
      </c>
      <c r="R384">
        <v>85.5</v>
      </c>
      <c r="S384">
        <v>82.5</v>
      </c>
      <c r="T384" s="232">
        <f t="shared" si="5"/>
        <v>83.86666666666666</v>
      </c>
    </row>
    <row r="385" spans="2:20" ht="15.95" customHeight="1" thickTop="1" thickBot="1">
      <c r="B385" s="62">
        <v>103</v>
      </c>
      <c r="C385" s="59">
        <f>PresensiIPS!B109</f>
        <v>12179</v>
      </c>
      <c r="D385" s="60" t="str">
        <f>PresensiIPS!G109</f>
        <v>Antoni Ahmad Nufal</v>
      </c>
      <c r="E385">
        <v>86.5</v>
      </c>
      <c r="F385">
        <v>85.5</v>
      </c>
      <c r="G385">
        <v>85</v>
      </c>
      <c r="H385">
        <v>90</v>
      </c>
      <c r="I385">
        <v>86</v>
      </c>
      <c r="J385">
        <v>86</v>
      </c>
      <c r="K385">
        <v>91</v>
      </c>
      <c r="L385">
        <v>86</v>
      </c>
      <c r="M385">
        <v>86</v>
      </c>
      <c r="N385">
        <v>78.5</v>
      </c>
      <c r="O385">
        <v>85.5</v>
      </c>
      <c r="P385">
        <v>80</v>
      </c>
      <c r="Q385">
        <v>86</v>
      </c>
      <c r="R385">
        <v>85</v>
      </c>
      <c r="S385">
        <v>91.5</v>
      </c>
      <c r="T385" s="232">
        <f t="shared" si="5"/>
        <v>85.9</v>
      </c>
    </row>
    <row r="386" spans="2:20" ht="15.95" customHeight="1" thickTop="1" thickBot="1">
      <c r="B386" s="62">
        <v>104</v>
      </c>
      <c r="C386" s="59">
        <f>PresensiIPS!B110</f>
        <v>12199</v>
      </c>
      <c r="D386" s="60" t="str">
        <f>PresensiIPS!G110</f>
        <v>DANI SYSNANDA CAHYA PUTRA</v>
      </c>
      <c r="E386">
        <v>88</v>
      </c>
      <c r="F386">
        <v>86.5</v>
      </c>
      <c r="G386">
        <v>87</v>
      </c>
      <c r="H386">
        <v>90.5</v>
      </c>
      <c r="I386">
        <v>86.5</v>
      </c>
      <c r="J386">
        <v>87.5</v>
      </c>
      <c r="K386">
        <v>90</v>
      </c>
      <c r="L386">
        <v>86</v>
      </c>
      <c r="M386">
        <v>86.5</v>
      </c>
      <c r="N386">
        <v>85</v>
      </c>
      <c r="O386">
        <v>87</v>
      </c>
      <c r="P386">
        <v>85</v>
      </c>
      <c r="Q386">
        <v>87</v>
      </c>
      <c r="R386">
        <v>85</v>
      </c>
      <c r="S386">
        <v>91</v>
      </c>
      <c r="T386" s="232">
        <f t="shared" si="5"/>
        <v>87.233333333333334</v>
      </c>
    </row>
    <row r="387" spans="2:20" ht="15.95" customHeight="1" thickTop="1" thickBot="1">
      <c r="B387" s="62">
        <v>105</v>
      </c>
      <c r="C387" s="59">
        <f>PresensiIPS!B111</f>
        <v>12231</v>
      </c>
      <c r="D387" s="60" t="str">
        <f>PresensiIPS!G111</f>
        <v>FAMELIA SHOFRIA</v>
      </c>
      <c r="E387">
        <v>85.5</v>
      </c>
      <c r="F387">
        <v>79</v>
      </c>
      <c r="G387">
        <v>83</v>
      </c>
      <c r="H387">
        <v>81.5</v>
      </c>
      <c r="I387">
        <v>75.5</v>
      </c>
      <c r="J387">
        <v>81.5</v>
      </c>
      <c r="K387">
        <v>85.5</v>
      </c>
      <c r="L387">
        <v>81</v>
      </c>
      <c r="M387">
        <v>85</v>
      </c>
      <c r="N387">
        <v>85.5</v>
      </c>
      <c r="O387">
        <v>83</v>
      </c>
      <c r="P387">
        <v>85</v>
      </c>
      <c r="Q387">
        <v>85</v>
      </c>
      <c r="R387">
        <v>85</v>
      </c>
      <c r="S387">
        <v>81</v>
      </c>
      <c r="T387" s="232">
        <f t="shared" si="5"/>
        <v>82.8</v>
      </c>
    </row>
    <row r="388" spans="2:20" ht="15.95" customHeight="1" thickTop="1" thickBot="1">
      <c r="B388" s="62">
        <v>106</v>
      </c>
      <c r="C388" s="59">
        <f>PresensiIPS!B112</f>
        <v>12237</v>
      </c>
      <c r="D388" s="60" t="str">
        <f>PresensiIPS!G112</f>
        <v>FARIS MAULANA</v>
      </c>
      <c r="E388">
        <v>87</v>
      </c>
      <c r="F388">
        <v>87</v>
      </c>
      <c r="G388">
        <v>85</v>
      </c>
      <c r="H388">
        <v>89</v>
      </c>
      <c r="I388">
        <v>87</v>
      </c>
      <c r="J388">
        <v>80.5</v>
      </c>
      <c r="K388">
        <v>87</v>
      </c>
      <c r="L388">
        <v>81</v>
      </c>
      <c r="M388">
        <v>78</v>
      </c>
      <c r="N388">
        <v>84.5</v>
      </c>
      <c r="O388">
        <v>86</v>
      </c>
      <c r="P388">
        <v>85</v>
      </c>
      <c r="Q388">
        <v>85.5</v>
      </c>
      <c r="R388">
        <v>85.5</v>
      </c>
      <c r="S388">
        <v>85.5</v>
      </c>
      <c r="T388" s="232">
        <f t="shared" si="5"/>
        <v>84.9</v>
      </c>
    </row>
    <row r="389" spans="2:20" ht="15.95" customHeight="1" thickTop="1" thickBot="1">
      <c r="B389" s="62">
        <v>107</v>
      </c>
      <c r="C389" s="59">
        <f>PresensiIPS!B113</f>
        <v>12249</v>
      </c>
      <c r="D389" s="60" t="str">
        <f>PresensiIPS!G113</f>
        <v>FITRI DESI ISNAIN</v>
      </c>
      <c r="E389">
        <v>88</v>
      </c>
      <c r="F389">
        <v>85.5</v>
      </c>
      <c r="G389">
        <v>86</v>
      </c>
      <c r="H389">
        <v>87</v>
      </c>
      <c r="I389">
        <v>87</v>
      </c>
      <c r="J389">
        <v>84</v>
      </c>
      <c r="K389">
        <v>89</v>
      </c>
      <c r="L389">
        <v>81</v>
      </c>
      <c r="M389">
        <v>82.5</v>
      </c>
      <c r="N389">
        <v>88</v>
      </c>
      <c r="O389">
        <v>86.5</v>
      </c>
      <c r="P389">
        <v>85</v>
      </c>
      <c r="Q389">
        <v>87.5</v>
      </c>
      <c r="R389">
        <v>85.5</v>
      </c>
      <c r="S389">
        <v>87</v>
      </c>
      <c r="T389" s="232">
        <f t="shared" si="5"/>
        <v>85.966666666666669</v>
      </c>
    </row>
    <row r="390" spans="2:20" ht="15.95" customHeight="1" thickTop="1" thickBot="1">
      <c r="B390" s="62">
        <v>108</v>
      </c>
      <c r="C390" s="59">
        <f>PresensiIPS!B114</f>
        <v>12268</v>
      </c>
      <c r="D390" s="60" t="str">
        <f>PresensiIPS!G114</f>
        <v>HENDY NURIAN EFFENDI</v>
      </c>
      <c r="E390">
        <v>77</v>
      </c>
      <c r="F390">
        <v>78</v>
      </c>
      <c r="G390">
        <v>79.5</v>
      </c>
      <c r="H390">
        <v>80</v>
      </c>
      <c r="I390">
        <v>83</v>
      </c>
      <c r="J390">
        <v>83</v>
      </c>
      <c r="K390">
        <v>85</v>
      </c>
      <c r="L390">
        <v>61</v>
      </c>
      <c r="M390">
        <v>77.5</v>
      </c>
      <c r="N390">
        <v>74.5</v>
      </c>
      <c r="O390">
        <v>71</v>
      </c>
      <c r="P390">
        <v>70</v>
      </c>
      <c r="Q390">
        <v>77.5</v>
      </c>
      <c r="R390">
        <v>71.5</v>
      </c>
      <c r="S390">
        <v>79</v>
      </c>
      <c r="T390" s="232">
        <f t="shared" si="5"/>
        <v>76.5</v>
      </c>
    </row>
    <row r="391" spans="2:20" ht="15.95" customHeight="1" thickTop="1" thickBot="1">
      <c r="B391" s="62">
        <v>109</v>
      </c>
      <c r="C391" s="59">
        <f>PresensiIPS!B115</f>
        <v>12285</v>
      </c>
      <c r="D391" s="60" t="str">
        <f>PresensiIPS!G115</f>
        <v>Iqbal Amrullah</v>
      </c>
      <c r="E391">
        <v>76.5</v>
      </c>
      <c r="F391">
        <v>74</v>
      </c>
      <c r="G391">
        <v>78</v>
      </c>
      <c r="H391">
        <v>74</v>
      </c>
      <c r="I391">
        <v>75.5</v>
      </c>
      <c r="J391">
        <v>81.5</v>
      </c>
      <c r="K391">
        <v>86.5</v>
      </c>
      <c r="L391">
        <v>81</v>
      </c>
      <c r="M391">
        <v>78</v>
      </c>
      <c r="N391">
        <v>74</v>
      </c>
      <c r="O391">
        <v>78</v>
      </c>
      <c r="P391">
        <v>75</v>
      </c>
      <c r="Q391">
        <v>78.5</v>
      </c>
      <c r="R391">
        <v>77</v>
      </c>
      <c r="S391">
        <v>78</v>
      </c>
      <c r="T391" s="232">
        <f t="shared" si="5"/>
        <v>77.7</v>
      </c>
    </row>
    <row r="392" spans="2:20" ht="15.95" customHeight="1" thickTop="1" thickBot="1">
      <c r="B392" s="62">
        <v>110</v>
      </c>
      <c r="C392" s="59">
        <f>PresensiIPS!B116</f>
        <v>12296</v>
      </c>
      <c r="D392" s="60" t="str">
        <f>PresensiIPS!G116</f>
        <v>JUM'ANI FAROHAH</v>
      </c>
      <c r="E392">
        <v>87.5</v>
      </c>
      <c r="F392">
        <v>82</v>
      </c>
      <c r="G392">
        <v>85</v>
      </c>
      <c r="H392">
        <v>84</v>
      </c>
      <c r="I392">
        <v>75.5</v>
      </c>
      <c r="J392">
        <v>83</v>
      </c>
      <c r="K392">
        <v>88</v>
      </c>
      <c r="L392">
        <v>85</v>
      </c>
      <c r="M392">
        <v>81.5</v>
      </c>
      <c r="N392">
        <v>83</v>
      </c>
      <c r="O392">
        <v>81.5</v>
      </c>
      <c r="P392">
        <v>85</v>
      </c>
      <c r="Q392">
        <v>85</v>
      </c>
      <c r="R392">
        <v>85.5</v>
      </c>
      <c r="S392">
        <v>82</v>
      </c>
      <c r="T392" s="232">
        <f t="shared" si="5"/>
        <v>83.566666666666663</v>
      </c>
    </row>
    <row r="393" spans="2:20" ht="15.95" customHeight="1" thickTop="1" thickBot="1">
      <c r="B393" s="62">
        <v>111</v>
      </c>
      <c r="C393" s="59">
        <f>PresensiIPS!B117</f>
        <v>12320</v>
      </c>
      <c r="D393" s="60" t="str">
        <f>PresensiIPS!G117</f>
        <v>M. INDRA GUNAWAN</v>
      </c>
      <c r="E393">
        <v>80.5</v>
      </c>
      <c r="F393">
        <v>75</v>
      </c>
      <c r="G393">
        <v>77.5</v>
      </c>
      <c r="H393">
        <v>89</v>
      </c>
      <c r="I393">
        <v>75.5</v>
      </c>
      <c r="J393">
        <v>78</v>
      </c>
      <c r="K393">
        <v>85.5</v>
      </c>
      <c r="L393">
        <v>85</v>
      </c>
      <c r="M393">
        <v>81.5</v>
      </c>
      <c r="N393">
        <v>82</v>
      </c>
      <c r="O393">
        <v>75.5</v>
      </c>
      <c r="P393">
        <v>70</v>
      </c>
      <c r="Q393">
        <v>79</v>
      </c>
      <c r="R393">
        <v>73</v>
      </c>
      <c r="S393">
        <v>74.5</v>
      </c>
      <c r="T393" s="232">
        <f t="shared" si="5"/>
        <v>78.766666666666666</v>
      </c>
    </row>
    <row r="394" spans="2:20" ht="15.95" customHeight="1" thickTop="1" thickBot="1">
      <c r="B394" s="62">
        <v>112</v>
      </c>
      <c r="C394" s="59">
        <f>PresensiIPS!B118</f>
        <v>12324</v>
      </c>
      <c r="D394" s="60" t="str">
        <f>PresensiIPS!G118</f>
        <v>M. YUNIAR ABDIANTAMA</v>
      </c>
      <c r="E394">
        <v>81</v>
      </c>
      <c r="F394">
        <v>78.5</v>
      </c>
      <c r="G394">
        <v>81.5</v>
      </c>
      <c r="H394">
        <v>82.5</v>
      </c>
      <c r="I394">
        <v>75.5</v>
      </c>
      <c r="J394">
        <v>81.5</v>
      </c>
      <c r="K394">
        <v>86.5</v>
      </c>
      <c r="L394">
        <v>81</v>
      </c>
      <c r="M394">
        <v>82</v>
      </c>
      <c r="N394">
        <v>78.5</v>
      </c>
      <c r="O394">
        <v>80.5</v>
      </c>
      <c r="P394">
        <v>75</v>
      </c>
      <c r="Q394">
        <v>80</v>
      </c>
      <c r="R394">
        <v>77</v>
      </c>
      <c r="S394">
        <v>81.5</v>
      </c>
      <c r="T394" s="232">
        <f t="shared" si="5"/>
        <v>80.166666666666671</v>
      </c>
    </row>
    <row r="395" spans="2:20" ht="15.95" customHeight="1" thickTop="1" thickBot="1">
      <c r="B395" s="62">
        <v>113</v>
      </c>
      <c r="C395" s="59">
        <f>PresensiIPS!B119</f>
        <v>12332</v>
      </c>
      <c r="D395" s="60" t="str">
        <f>PresensiIPS!G119</f>
        <v>MAULANA RIZKY ANDHIRA</v>
      </c>
      <c r="E395">
        <v>76.5</v>
      </c>
      <c r="F395">
        <v>79</v>
      </c>
      <c r="G395">
        <v>79.5</v>
      </c>
      <c r="H395">
        <v>67.5</v>
      </c>
      <c r="I395">
        <v>84.5</v>
      </c>
      <c r="J395">
        <v>78.5</v>
      </c>
      <c r="K395">
        <v>79.5</v>
      </c>
      <c r="L395">
        <v>62</v>
      </c>
      <c r="M395">
        <v>76</v>
      </c>
      <c r="N395">
        <v>76.5</v>
      </c>
      <c r="O395">
        <v>79</v>
      </c>
      <c r="P395">
        <v>69.5</v>
      </c>
      <c r="Q395">
        <v>73</v>
      </c>
      <c r="R395">
        <v>69.5</v>
      </c>
      <c r="S395">
        <v>75.5</v>
      </c>
      <c r="T395" s="232">
        <f t="shared" ref="T395:T415" si="6">AVERAGE(E395:S395)</f>
        <v>75.066666666666663</v>
      </c>
    </row>
    <row r="396" spans="2:20" ht="15.95" customHeight="1" thickTop="1" thickBot="1">
      <c r="B396" s="62">
        <v>114</v>
      </c>
      <c r="C396" s="59">
        <f>PresensiIPS!B120</f>
        <v>12335</v>
      </c>
      <c r="D396" s="60" t="str">
        <f>PresensiIPS!G120</f>
        <v>MAULIDYA APRILIANY</v>
      </c>
      <c r="E396">
        <v>84.5</v>
      </c>
      <c r="F396">
        <v>79.5</v>
      </c>
      <c r="G396">
        <v>82.5</v>
      </c>
      <c r="H396">
        <v>84.5</v>
      </c>
      <c r="I396">
        <v>75.5</v>
      </c>
      <c r="J396">
        <v>81</v>
      </c>
      <c r="K396">
        <v>90</v>
      </c>
      <c r="L396">
        <v>81</v>
      </c>
      <c r="M396">
        <v>85.5</v>
      </c>
      <c r="N396">
        <v>83.5</v>
      </c>
      <c r="O396">
        <v>86</v>
      </c>
      <c r="P396">
        <v>80</v>
      </c>
      <c r="Q396">
        <v>81</v>
      </c>
      <c r="R396">
        <v>85.5</v>
      </c>
      <c r="S396">
        <v>85</v>
      </c>
      <c r="T396" s="232">
        <f t="shared" si="6"/>
        <v>83</v>
      </c>
    </row>
    <row r="397" spans="2:20" ht="15.95" customHeight="1" thickTop="1" thickBot="1">
      <c r="B397" s="62">
        <v>115</v>
      </c>
      <c r="C397" s="59">
        <f>PresensiIPS!B121</f>
        <v>12340</v>
      </c>
      <c r="D397" s="60" t="str">
        <f>PresensiIPS!G121</f>
        <v>MAULYDA DWY ANGRAYNY SUHERMAN</v>
      </c>
      <c r="E397">
        <v>77</v>
      </c>
      <c r="F397">
        <v>78</v>
      </c>
      <c r="G397">
        <v>79.5</v>
      </c>
      <c r="H397">
        <v>84</v>
      </c>
      <c r="I397">
        <v>82</v>
      </c>
      <c r="J397">
        <v>80.5</v>
      </c>
      <c r="K397">
        <v>84.5</v>
      </c>
      <c r="L397">
        <v>85</v>
      </c>
      <c r="M397">
        <v>80</v>
      </c>
      <c r="N397">
        <v>77</v>
      </c>
      <c r="O397">
        <v>78</v>
      </c>
      <c r="P397">
        <v>78</v>
      </c>
      <c r="Q397">
        <v>78</v>
      </c>
      <c r="R397">
        <v>71</v>
      </c>
      <c r="S397">
        <v>78</v>
      </c>
      <c r="T397" s="232">
        <f t="shared" si="6"/>
        <v>79.36666666666666</v>
      </c>
    </row>
    <row r="398" spans="2:20" ht="15.95" customHeight="1" thickTop="1" thickBot="1">
      <c r="B398" s="62">
        <v>116</v>
      </c>
      <c r="C398" s="59">
        <f>PresensiIPS!B122</f>
        <v>12358</v>
      </c>
      <c r="D398" s="60" t="str">
        <f>PresensiIPS!G122</f>
        <v>MOH. PANJI MAGHRIBA</v>
      </c>
      <c r="E398">
        <v>88</v>
      </c>
      <c r="F398">
        <v>87.5</v>
      </c>
      <c r="G398">
        <v>86</v>
      </c>
      <c r="H398">
        <v>91.5</v>
      </c>
      <c r="I398">
        <v>89.5</v>
      </c>
      <c r="J398">
        <v>86.5</v>
      </c>
      <c r="K398">
        <v>89.5</v>
      </c>
      <c r="L398">
        <v>86</v>
      </c>
      <c r="M398">
        <v>85</v>
      </c>
      <c r="N398">
        <v>87</v>
      </c>
      <c r="O398">
        <v>81.5</v>
      </c>
      <c r="P398">
        <v>85</v>
      </c>
      <c r="Q398">
        <v>87</v>
      </c>
      <c r="R398">
        <v>85.5</v>
      </c>
      <c r="S398">
        <v>87.5</v>
      </c>
      <c r="T398" s="232">
        <f t="shared" si="6"/>
        <v>86.86666666666666</v>
      </c>
    </row>
    <row r="399" spans="2:20" ht="15.95" customHeight="1" thickTop="1" thickBot="1">
      <c r="B399" s="62">
        <v>117</v>
      </c>
      <c r="C399" s="59">
        <f>PresensiIPS!B123</f>
        <v>12368</v>
      </c>
      <c r="D399" s="60" t="str">
        <f>PresensiIPS!G123</f>
        <v>MOHAMMAD ILHAM</v>
      </c>
      <c r="E399">
        <v>76.5</v>
      </c>
      <c r="F399">
        <v>75.5</v>
      </c>
      <c r="G399">
        <v>78</v>
      </c>
      <c r="H399">
        <v>73</v>
      </c>
      <c r="I399">
        <v>75.5</v>
      </c>
      <c r="J399">
        <v>80</v>
      </c>
      <c r="K399">
        <v>86</v>
      </c>
      <c r="L399">
        <v>81</v>
      </c>
      <c r="M399">
        <v>78</v>
      </c>
      <c r="N399">
        <v>77</v>
      </c>
      <c r="O399">
        <v>76</v>
      </c>
      <c r="P399">
        <v>75</v>
      </c>
      <c r="Q399">
        <v>79</v>
      </c>
      <c r="R399">
        <v>75.5</v>
      </c>
      <c r="S399">
        <v>78</v>
      </c>
      <c r="T399" s="232">
        <f t="shared" si="6"/>
        <v>77.599999999999994</v>
      </c>
    </row>
    <row r="400" spans="2:20" ht="15.95" customHeight="1" thickTop="1" thickBot="1">
      <c r="B400" s="62">
        <v>118</v>
      </c>
      <c r="C400" s="59">
        <f>PresensiIPS!B124</f>
        <v>12377</v>
      </c>
      <c r="D400" s="60" t="str">
        <f>PresensiIPS!G124</f>
        <v>MUHAMMAD KANDIAS</v>
      </c>
      <c r="E400">
        <v>81</v>
      </c>
      <c r="F400">
        <v>77</v>
      </c>
      <c r="G400">
        <v>80.5</v>
      </c>
      <c r="H400">
        <v>84.5</v>
      </c>
      <c r="I400">
        <v>75.5</v>
      </c>
      <c r="J400">
        <v>81.5</v>
      </c>
      <c r="K400">
        <v>84</v>
      </c>
      <c r="L400">
        <v>86</v>
      </c>
      <c r="M400">
        <v>78</v>
      </c>
      <c r="N400">
        <v>76</v>
      </c>
      <c r="O400">
        <v>75.5</v>
      </c>
      <c r="P400">
        <v>70</v>
      </c>
      <c r="Q400">
        <v>76.5</v>
      </c>
      <c r="R400">
        <v>76.5</v>
      </c>
      <c r="S400">
        <v>78</v>
      </c>
      <c r="T400" s="232">
        <f t="shared" si="6"/>
        <v>78.7</v>
      </c>
    </row>
    <row r="401" spans="2:20" ht="15.95" customHeight="1" thickTop="1" thickBot="1">
      <c r="B401" s="62">
        <v>119</v>
      </c>
      <c r="C401" s="59">
        <f>PresensiIPS!B125</f>
        <v>12384</v>
      </c>
      <c r="D401" s="60" t="str">
        <f>PresensiIPS!G125</f>
        <v>MUHAMMAD YUNUS FIRDAUS</v>
      </c>
      <c r="E401">
        <v>86.5</v>
      </c>
      <c r="F401">
        <v>85.5</v>
      </c>
      <c r="G401">
        <v>86</v>
      </c>
      <c r="H401">
        <v>91</v>
      </c>
      <c r="I401">
        <v>86.5</v>
      </c>
      <c r="J401">
        <v>90</v>
      </c>
      <c r="K401">
        <v>86.5</v>
      </c>
      <c r="L401">
        <v>81</v>
      </c>
      <c r="M401">
        <v>87</v>
      </c>
      <c r="N401">
        <v>87</v>
      </c>
      <c r="O401">
        <v>87</v>
      </c>
      <c r="P401">
        <v>72.5</v>
      </c>
      <c r="Q401">
        <v>86.5</v>
      </c>
      <c r="R401">
        <v>85</v>
      </c>
      <c r="S401">
        <v>92</v>
      </c>
      <c r="T401" s="232">
        <f t="shared" si="6"/>
        <v>86</v>
      </c>
    </row>
    <row r="402" spans="2:20" ht="15.95" customHeight="1" thickTop="1" thickBot="1">
      <c r="B402" s="62">
        <v>120</v>
      </c>
      <c r="C402" s="59">
        <f>PresensiIPS!B126</f>
        <v>12385</v>
      </c>
      <c r="D402" s="60" t="str">
        <f>PresensiIPS!G126</f>
        <v>MUSEYRIYE TUDDINIH</v>
      </c>
      <c r="E402">
        <v>86</v>
      </c>
      <c r="F402">
        <v>78</v>
      </c>
      <c r="G402">
        <v>82</v>
      </c>
      <c r="H402">
        <v>84</v>
      </c>
      <c r="I402">
        <v>75.5</v>
      </c>
      <c r="J402">
        <v>79.5</v>
      </c>
      <c r="K402">
        <v>87</v>
      </c>
      <c r="L402">
        <v>81</v>
      </c>
      <c r="M402">
        <v>85.5</v>
      </c>
      <c r="N402">
        <v>78.5</v>
      </c>
      <c r="O402">
        <v>80</v>
      </c>
      <c r="P402">
        <v>80</v>
      </c>
      <c r="Q402">
        <v>81.5</v>
      </c>
      <c r="R402">
        <v>78</v>
      </c>
      <c r="S402">
        <v>81.5</v>
      </c>
      <c r="T402" s="232">
        <f t="shared" si="6"/>
        <v>81.2</v>
      </c>
    </row>
    <row r="403" spans="2:20" ht="15.95" customHeight="1" thickTop="1" thickBot="1">
      <c r="B403" s="62">
        <v>121</v>
      </c>
      <c r="C403" s="59">
        <f>PresensiIPS!B127</f>
        <v>12402</v>
      </c>
      <c r="D403" s="60" t="str">
        <f>PresensiIPS!G127</f>
        <v>NOVANGGA TRI WICAKSONO SAPUTRA</v>
      </c>
      <c r="E403">
        <v>80.5</v>
      </c>
      <c r="F403">
        <v>75.5</v>
      </c>
      <c r="G403">
        <v>81.5</v>
      </c>
      <c r="H403">
        <v>82</v>
      </c>
      <c r="I403">
        <v>83</v>
      </c>
      <c r="J403">
        <v>79.5</v>
      </c>
      <c r="K403">
        <v>86</v>
      </c>
      <c r="L403">
        <v>85</v>
      </c>
      <c r="M403">
        <v>81</v>
      </c>
      <c r="N403">
        <v>77.5</v>
      </c>
      <c r="O403">
        <v>76</v>
      </c>
      <c r="P403">
        <v>75</v>
      </c>
      <c r="Q403">
        <v>79</v>
      </c>
      <c r="R403">
        <v>76</v>
      </c>
      <c r="S403">
        <v>78.5</v>
      </c>
      <c r="T403" s="232">
        <f t="shared" si="6"/>
        <v>79.733333333333334</v>
      </c>
    </row>
    <row r="404" spans="2:20" ht="15.95" customHeight="1" thickTop="1" thickBot="1">
      <c r="B404" s="62">
        <v>122</v>
      </c>
      <c r="C404" s="59">
        <f>PresensiIPS!B128</f>
        <v>12418</v>
      </c>
      <c r="D404" s="60" t="str">
        <f>PresensiIPS!G128</f>
        <v>NURUL FIRDAUS</v>
      </c>
      <c r="E404">
        <v>80</v>
      </c>
      <c r="F404">
        <v>78.5</v>
      </c>
      <c r="G404">
        <v>81.5</v>
      </c>
      <c r="H404">
        <v>84</v>
      </c>
      <c r="I404">
        <v>88.5</v>
      </c>
      <c r="J404">
        <v>80.5</v>
      </c>
      <c r="K404">
        <v>87</v>
      </c>
      <c r="L404">
        <v>81</v>
      </c>
      <c r="M404">
        <v>80.5</v>
      </c>
      <c r="N404">
        <v>80.5</v>
      </c>
      <c r="O404">
        <v>85</v>
      </c>
      <c r="P404">
        <v>85</v>
      </c>
      <c r="Q404">
        <v>85</v>
      </c>
      <c r="R404">
        <v>78</v>
      </c>
      <c r="S404">
        <v>78.5</v>
      </c>
      <c r="T404" s="232">
        <f t="shared" si="6"/>
        <v>82.233333333333334</v>
      </c>
    </row>
    <row r="405" spans="2:20" ht="15.95" customHeight="1" thickTop="1" thickBot="1">
      <c r="B405" s="62">
        <v>123</v>
      </c>
      <c r="C405" s="59">
        <f>PresensiIPS!B129</f>
        <v>12425</v>
      </c>
      <c r="D405" s="60" t="str">
        <f>PresensiIPS!G129</f>
        <v>PRAMUDITA KURNIASANI</v>
      </c>
      <c r="E405">
        <v>84.5</v>
      </c>
      <c r="F405">
        <v>85</v>
      </c>
      <c r="G405">
        <v>85</v>
      </c>
      <c r="H405">
        <v>87.5</v>
      </c>
      <c r="I405">
        <v>85.5</v>
      </c>
      <c r="J405">
        <v>85</v>
      </c>
      <c r="K405">
        <v>89</v>
      </c>
      <c r="L405">
        <v>81</v>
      </c>
      <c r="M405">
        <v>81</v>
      </c>
      <c r="N405">
        <v>86</v>
      </c>
      <c r="O405">
        <v>86</v>
      </c>
      <c r="P405">
        <v>80</v>
      </c>
      <c r="Q405">
        <v>85</v>
      </c>
      <c r="R405">
        <v>76</v>
      </c>
      <c r="S405">
        <v>86.5</v>
      </c>
      <c r="T405" s="232">
        <f t="shared" si="6"/>
        <v>84.2</v>
      </c>
    </row>
    <row r="406" spans="2:20" ht="15.95" customHeight="1" thickTop="1" thickBot="1">
      <c r="B406" s="62">
        <v>124</v>
      </c>
      <c r="C406" s="59">
        <f>PresensiIPS!B130</f>
        <v>12443</v>
      </c>
      <c r="D406" s="60" t="str">
        <f>PresensiIPS!G130</f>
        <v>R.A. HADIA ALIMA SYAHIRA</v>
      </c>
      <c r="E406">
        <v>84</v>
      </c>
      <c r="F406">
        <v>85</v>
      </c>
      <c r="G406">
        <v>84.5</v>
      </c>
      <c r="H406">
        <v>80.5</v>
      </c>
      <c r="I406">
        <v>86.5</v>
      </c>
      <c r="J406">
        <v>81.5</v>
      </c>
      <c r="K406">
        <v>86.5</v>
      </c>
      <c r="L406">
        <v>81</v>
      </c>
      <c r="M406">
        <v>80.5</v>
      </c>
      <c r="N406">
        <v>80</v>
      </c>
      <c r="O406">
        <v>79.5</v>
      </c>
      <c r="P406">
        <v>85</v>
      </c>
      <c r="Q406">
        <v>85</v>
      </c>
      <c r="R406">
        <v>79.5</v>
      </c>
      <c r="S406">
        <v>81.5</v>
      </c>
      <c r="T406" s="232">
        <f t="shared" si="6"/>
        <v>82.7</v>
      </c>
    </row>
    <row r="407" spans="2:20" ht="15.95" customHeight="1" thickTop="1" thickBot="1">
      <c r="B407" s="62">
        <v>125</v>
      </c>
      <c r="C407" s="59">
        <f>PresensiIPS!B131</f>
        <v>12460</v>
      </c>
      <c r="D407" s="60" t="str">
        <f>PresensiIPS!G131</f>
        <v>RIAN FIRMANSYAH</v>
      </c>
      <c r="E407">
        <v>85.5</v>
      </c>
      <c r="F407">
        <v>79</v>
      </c>
      <c r="G407">
        <v>80.5</v>
      </c>
      <c r="H407">
        <v>80</v>
      </c>
      <c r="I407">
        <v>75.5</v>
      </c>
      <c r="J407">
        <v>79.5</v>
      </c>
      <c r="K407">
        <v>87</v>
      </c>
      <c r="L407">
        <v>81</v>
      </c>
      <c r="M407">
        <v>78.5</v>
      </c>
      <c r="N407">
        <v>87</v>
      </c>
      <c r="O407">
        <v>80.5</v>
      </c>
      <c r="P407">
        <v>70</v>
      </c>
      <c r="Q407">
        <v>80.5</v>
      </c>
      <c r="R407">
        <v>77</v>
      </c>
      <c r="S407">
        <v>82</v>
      </c>
      <c r="T407" s="232">
        <f t="shared" si="6"/>
        <v>80.233333333333334</v>
      </c>
    </row>
    <row r="408" spans="2:20" ht="15.95" customHeight="1" thickTop="1" thickBot="1">
      <c r="B408" s="62">
        <v>126</v>
      </c>
      <c r="C408" s="59">
        <f>PresensiIPS!B132</f>
        <v>12469</v>
      </c>
      <c r="D408" s="60" t="str">
        <f>PresensiIPS!G132</f>
        <v>RINA AGUSTINA</v>
      </c>
      <c r="E408">
        <v>86</v>
      </c>
      <c r="F408">
        <v>85</v>
      </c>
      <c r="G408">
        <v>80.5</v>
      </c>
      <c r="H408">
        <v>81.5</v>
      </c>
      <c r="I408">
        <v>75.5</v>
      </c>
      <c r="J408">
        <v>84</v>
      </c>
      <c r="K408">
        <v>88</v>
      </c>
      <c r="L408">
        <v>81</v>
      </c>
      <c r="M408">
        <v>80</v>
      </c>
      <c r="N408">
        <v>82</v>
      </c>
      <c r="O408">
        <v>86</v>
      </c>
      <c r="P408">
        <v>80</v>
      </c>
      <c r="Q408">
        <v>76.5</v>
      </c>
      <c r="R408">
        <v>70.5</v>
      </c>
      <c r="S408">
        <v>85</v>
      </c>
      <c r="T408" s="232">
        <f t="shared" si="6"/>
        <v>81.433333333333337</v>
      </c>
    </row>
    <row r="409" spans="2:20" ht="15.95" customHeight="1" thickTop="1" thickBot="1">
      <c r="B409" s="62">
        <v>127</v>
      </c>
      <c r="C409" s="59">
        <f>PresensiIPS!B133</f>
        <v>12478</v>
      </c>
      <c r="D409" s="60" t="str">
        <f>PresensiIPS!G133</f>
        <v>RIZKY FIRMANSYAH ADI PUTRA</v>
      </c>
      <c r="E409">
        <v>76.5</v>
      </c>
      <c r="F409">
        <v>68</v>
      </c>
      <c r="G409">
        <v>73.5</v>
      </c>
      <c r="H409">
        <v>71.5</v>
      </c>
      <c r="I409">
        <v>75.5</v>
      </c>
      <c r="J409">
        <v>78</v>
      </c>
      <c r="K409">
        <v>73.5</v>
      </c>
      <c r="L409">
        <v>65</v>
      </c>
      <c r="M409">
        <v>75.5</v>
      </c>
      <c r="N409">
        <v>72.5</v>
      </c>
      <c r="O409">
        <v>71</v>
      </c>
      <c r="P409">
        <v>70</v>
      </c>
      <c r="Q409">
        <v>74</v>
      </c>
      <c r="R409">
        <v>68.5</v>
      </c>
      <c r="S409">
        <v>74.5</v>
      </c>
      <c r="T409" s="232">
        <f t="shared" si="6"/>
        <v>72.5</v>
      </c>
    </row>
    <row r="410" spans="2:20" ht="15.95" customHeight="1" thickTop="1" thickBot="1">
      <c r="B410" s="62">
        <v>128</v>
      </c>
      <c r="C410" s="59">
        <f>PresensiIPS!B134</f>
        <v>12499</v>
      </c>
      <c r="D410" s="60" t="str">
        <f>PresensiIPS!G134</f>
        <v>SITI NURFAIZAH</v>
      </c>
      <c r="E410">
        <v>71</v>
      </c>
      <c r="F410">
        <v>77</v>
      </c>
      <c r="G410">
        <v>76</v>
      </c>
      <c r="H410">
        <v>82.5</v>
      </c>
      <c r="I410">
        <v>85.5</v>
      </c>
      <c r="J410">
        <v>82.5</v>
      </c>
      <c r="K410">
        <v>85</v>
      </c>
      <c r="L410">
        <v>81</v>
      </c>
      <c r="M410">
        <v>76.5</v>
      </c>
      <c r="N410">
        <v>78.5</v>
      </c>
      <c r="O410">
        <v>74</v>
      </c>
      <c r="P410">
        <v>75</v>
      </c>
      <c r="Q410">
        <v>80</v>
      </c>
      <c r="R410">
        <v>71</v>
      </c>
      <c r="S410">
        <v>78.5</v>
      </c>
      <c r="T410" s="232">
        <f t="shared" si="6"/>
        <v>78.266666666666666</v>
      </c>
    </row>
    <row r="411" spans="2:20" ht="15.95" customHeight="1" thickTop="1" thickBot="1">
      <c r="B411" s="62">
        <v>129</v>
      </c>
      <c r="C411" s="59">
        <f>PresensiIPS!B135</f>
        <v>12505</v>
      </c>
      <c r="D411" s="60" t="str">
        <f>PresensiIPS!G135</f>
        <v>SRI WAHYU NINGSIH</v>
      </c>
      <c r="E411">
        <v>81.5</v>
      </c>
      <c r="F411">
        <v>77</v>
      </c>
      <c r="G411">
        <v>81.5</v>
      </c>
      <c r="H411">
        <v>88.5</v>
      </c>
      <c r="I411">
        <v>86</v>
      </c>
      <c r="J411">
        <v>82.5</v>
      </c>
      <c r="K411">
        <v>86.5</v>
      </c>
      <c r="L411">
        <v>85</v>
      </c>
      <c r="M411">
        <v>81.5</v>
      </c>
      <c r="N411">
        <v>84</v>
      </c>
      <c r="O411">
        <v>80</v>
      </c>
      <c r="P411">
        <v>80</v>
      </c>
      <c r="Q411">
        <v>80</v>
      </c>
      <c r="R411">
        <v>75.5</v>
      </c>
      <c r="S411">
        <v>81</v>
      </c>
      <c r="T411" s="232">
        <f t="shared" si="6"/>
        <v>82.033333333333331</v>
      </c>
    </row>
    <row r="412" spans="2:20" ht="15.95" customHeight="1" thickTop="1" thickBot="1">
      <c r="B412" s="62">
        <v>130</v>
      </c>
      <c r="C412" s="59">
        <f>PresensiIPS!B136</f>
        <v>12509</v>
      </c>
      <c r="D412" s="60" t="str">
        <f>PresensiIPS!G136</f>
        <v>SYAUQIE HABIBILLAH</v>
      </c>
      <c r="E412">
        <v>81.5</v>
      </c>
      <c r="F412">
        <v>77</v>
      </c>
      <c r="G412">
        <v>81</v>
      </c>
      <c r="H412">
        <v>79.5</v>
      </c>
      <c r="I412">
        <v>75.5</v>
      </c>
      <c r="J412">
        <v>81.5</v>
      </c>
      <c r="K412">
        <v>86.5</v>
      </c>
      <c r="L412">
        <v>85</v>
      </c>
      <c r="M412">
        <v>85</v>
      </c>
      <c r="N412">
        <v>79.5</v>
      </c>
      <c r="O412">
        <v>75</v>
      </c>
      <c r="P412">
        <v>76.5</v>
      </c>
      <c r="Q412">
        <v>80</v>
      </c>
      <c r="R412">
        <v>77</v>
      </c>
      <c r="S412">
        <v>78</v>
      </c>
      <c r="T412" s="232">
        <f t="shared" si="6"/>
        <v>79.900000000000006</v>
      </c>
    </row>
    <row r="413" spans="2:20" ht="15.95" customHeight="1" thickTop="1" thickBot="1">
      <c r="B413" s="62">
        <v>131</v>
      </c>
      <c r="C413" s="59">
        <f>PresensiIPS!B137</f>
        <v>12517</v>
      </c>
      <c r="D413" s="60" t="str">
        <f>PresensiIPS!G137</f>
        <v>TRI WAHYU LESTARI</v>
      </c>
      <c r="E413">
        <v>74</v>
      </c>
      <c r="F413">
        <v>85</v>
      </c>
      <c r="G413">
        <v>72.5</v>
      </c>
      <c r="H413">
        <v>84.5</v>
      </c>
      <c r="I413">
        <v>81.5</v>
      </c>
      <c r="J413">
        <v>79</v>
      </c>
      <c r="K413">
        <v>80</v>
      </c>
      <c r="L413">
        <v>81</v>
      </c>
      <c r="M413">
        <v>74</v>
      </c>
      <c r="N413">
        <v>80</v>
      </c>
      <c r="O413">
        <v>74</v>
      </c>
      <c r="P413">
        <v>76.5</v>
      </c>
      <c r="Q413">
        <v>69.5</v>
      </c>
      <c r="R413">
        <v>67.5</v>
      </c>
      <c r="S413">
        <v>76.5</v>
      </c>
      <c r="T413" s="232">
        <f t="shared" si="6"/>
        <v>77.033333333333331</v>
      </c>
    </row>
    <row r="414" spans="2:20" ht="15.95" customHeight="1" thickTop="1" thickBot="1">
      <c r="B414" s="62">
        <v>132</v>
      </c>
      <c r="C414" s="59">
        <f>PresensiIPS!B138</f>
        <v>12522</v>
      </c>
      <c r="D414" s="60" t="str">
        <f>PresensiIPS!G138</f>
        <v>UMAR FAHMI AKBAR</v>
      </c>
      <c r="E414">
        <v>71</v>
      </c>
      <c r="F414">
        <v>70</v>
      </c>
      <c r="G414">
        <v>72.5</v>
      </c>
      <c r="H414">
        <v>67.5</v>
      </c>
      <c r="I414">
        <v>75.5</v>
      </c>
      <c r="J414">
        <v>76.5</v>
      </c>
      <c r="K414">
        <v>70</v>
      </c>
      <c r="L414">
        <v>61</v>
      </c>
      <c r="M414">
        <v>73</v>
      </c>
      <c r="N414">
        <v>72.5</v>
      </c>
      <c r="O414">
        <v>78</v>
      </c>
      <c r="P414">
        <v>70</v>
      </c>
      <c r="Q414">
        <v>68</v>
      </c>
      <c r="R414">
        <v>67</v>
      </c>
      <c r="S414">
        <v>69</v>
      </c>
      <c r="T414" s="232">
        <f t="shared" si="6"/>
        <v>70.766666666666666</v>
      </c>
    </row>
    <row r="415" spans="2:20" ht="15.95" customHeight="1" thickTop="1" thickBot="1">
      <c r="B415" s="62">
        <v>133</v>
      </c>
      <c r="C415" s="59">
        <f>PresensiIPS!B139</f>
        <v>12534</v>
      </c>
      <c r="D415" s="60" t="str">
        <f>PresensiIPS!G139</f>
        <v>WILDA AL ALUF</v>
      </c>
      <c r="E415">
        <v>87.5</v>
      </c>
      <c r="F415">
        <v>85</v>
      </c>
      <c r="G415">
        <v>85</v>
      </c>
      <c r="H415">
        <v>89</v>
      </c>
      <c r="I415">
        <v>75.5</v>
      </c>
      <c r="J415">
        <v>84</v>
      </c>
      <c r="K415">
        <v>88.5</v>
      </c>
      <c r="L415">
        <v>81</v>
      </c>
      <c r="M415">
        <v>85</v>
      </c>
      <c r="N415">
        <v>87.5</v>
      </c>
      <c r="O415">
        <v>86</v>
      </c>
      <c r="P415">
        <v>79</v>
      </c>
      <c r="Q415">
        <v>85.5</v>
      </c>
      <c r="R415">
        <v>81</v>
      </c>
      <c r="S415">
        <v>87.5</v>
      </c>
      <c r="T415" s="232">
        <f t="shared" si="6"/>
        <v>84.466666666666669</v>
      </c>
    </row>
    <row r="416" spans="2:20" ht="18" customHeight="1" thickTop="1" thickBot="1">
      <c r="B416" s="62"/>
      <c r="C416" s="59"/>
      <c r="D416" s="60"/>
      <c r="T416" s="232"/>
    </row>
    <row r="417" spans="2:20" ht="15.95" customHeight="1" thickTop="1" thickBot="1">
      <c r="B417" s="62"/>
      <c r="C417" s="59"/>
      <c r="D417" s="60"/>
      <c r="T417" s="232"/>
    </row>
    <row r="418" spans="2:20" ht="15.95" customHeight="1" thickTop="1" thickBot="1">
      <c r="B418" s="62"/>
      <c r="C418" s="59"/>
      <c r="D418" s="60"/>
      <c r="T418" s="232"/>
    </row>
    <row r="419" spans="2:20" ht="15.95" customHeight="1" thickTop="1">
      <c r="B419" s="62"/>
      <c r="C419" s="59"/>
      <c r="D419" s="60"/>
      <c r="T419" s="232"/>
    </row>
  </sheetData>
  <mergeCells count="10">
    <mergeCell ref="B1:T1"/>
    <mergeCell ref="B2:T2"/>
    <mergeCell ref="B4:B6"/>
    <mergeCell ref="C4:C6"/>
    <mergeCell ref="D4:D6"/>
    <mergeCell ref="E4:T4"/>
    <mergeCell ref="E5:J5"/>
    <mergeCell ref="K5:N5"/>
    <mergeCell ref="O5:S5"/>
    <mergeCell ref="T5:T6"/>
  </mergeCells>
  <phoneticPr fontId="2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V419"/>
  <sheetViews>
    <sheetView topLeftCell="A4" zoomScale="85" zoomScaleNormal="85" workbookViewId="0">
      <pane xSplit="13" ySplit="3" topLeftCell="N406" activePane="bottomRight" state="frozen"/>
      <selection activeCell="A4" sqref="A4"/>
      <selection pane="topRight" activeCell="N4" sqref="N4"/>
      <selection pane="bottomLeft" activeCell="A7" sqref="A7"/>
      <selection pane="bottomRight" activeCell="A416" sqref="A416:XFD419"/>
    </sheetView>
  </sheetViews>
  <sheetFormatPr defaultRowHeight="15.95" customHeight="1"/>
  <cols>
    <col min="1" max="1" width="3.85546875" style="61" customWidth="1"/>
    <col min="2" max="2" width="5.28515625" customWidth="1"/>
    <col min="3" max="3" width="7" customWidth="1"/>
    <col min="4" max="4" width="30.42578125" customWidth="1"/>
    <col min="5" max="20" width="6.7109375" customWidth="1"/>
  </cols>
  <sheetData>
    <row r="1" spans="1:22" s="48" customFormat="1" ht="15.95" customHeight="1">
      <c r="A1" s="47"/>
      <c r="B1" s="322" t="s">
        <v>107</v>
      </c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</row>
    <row r="2" spans="1:22" s="48" customFormat="1" ht="15.95" customHeight="1">
      <c r="A2" s="47"/>
      <c r="B2" s="322" t="s">
        <v>0</v>
      </c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</row>
    <row r="3" spans="1:22" s="48" customFormat="1" ht="15.95" customHeight="1">
      <c r="A3" s="47"/>
      <c r="D3" s="49" t="s">
        <v>93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</row>
    <row r="4" spans="1:22" s="48" customFormat="1" ht="15.95" customHeight="1">
      <c r="A4" s="47"/>
      <c r="B4" s="323" t="s">
        <v>18</v>
      </c>
      <c r="C4" s="323" t="s">
        <v>94</v>
      </c>
      <c r="D4" s="326" t="s">
        <v>6</v>
      </c>
      <c r="E4" s="329" t="s">
        <v>95</v>
      </c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1"/>
    </row>
    <row r="5" spans="1:22" s="48" customFormat="1" ht="15.95" customHeight="1">
      <c r="A5" s="47"/>
      <c r="B5" s="324"/>
      <c r="C5" s="324"/>
      <c r="D5" s="327"/>
      <c r="E5" s="329" t="s">
        <v>97</v>
      </c>
      <c r="F5" s="330"/>
      <c r="G5" s="330"/>
      <c r="H5" s="330"/>
      <c r="I5" s="330"/>
      <c r="J5" s="331"/>
      <c r="K5" s="329" t="s">
        <v>100</v>
      </c>
      <c r="L5" s="330"/>
      <c r="M5" s="330"/>
      <c r="N5" s="331"/>
      <c r="O5" s="329" t="s">
        <v>104</v>
      </c>
      <c r="P5" s="330"/>
      <c r="Q5" s="330"/>
      <c r="R5" s="330"/>
      <c r="S5" s="331"/>
      <c r="T5" s="332" t="s">
        <v>105</v>
      </c>
    </row>
    <row r="6" spans="1:22" s="48" customFormat="1" ht="80.099999999999994" customHeight="1" thickBot="1">
      <c r="A6" s="47"/>
      <c r="B6" s="325"/>
      <c r="C6" s="325"/>
      <c r="D6" s="328"/>
      <c r="E6" s="51" t="s">
        <v>98</v>
      </c>
      <c r="F6" s="73" t="s">
        <v>99</v>
      </c>
      <c r="G6" s="74" t="s">
        <v>19</v>
      </c>
      <c r="H6" s="74" t="s">
        <v>5</v>
      </c>
      <c r="I6" s="74" t="s">
        <v>38</v>
      </c>
      <c r="J6" s="74" t="s">
        <v>20</v>
      </c>
      <c r="K6" s="52" t="s">
        <v>14</v>
      </c>
      <c r="L6" s="52" t="s">
        <v>101</v>
      </c>
      <c r="M6" s="52" t="s">
        <v>102</v>
      </c>
      <c r="N6" s="52" t="s">
        <v>103</v>
      </c>
      <c r="O6" s="52" t="s">
        <v>5</v>
      </c>
      <c r="P6" s="52" t="s">
        <v>9</v>
      </c>
      <c r="Q6" s="52" t="s">
        <v>7</v>
      </c>
      <c r="R6" s="52" t="s">
        <v>8</v>
      </c>
      <c r="S6" s="76" t="s">
        <v>113</v>
      </c>
      <c r="T6" s="333"/>
      <c r="V6" s="53"/>
    </row>
    <row r="7" spans="1:22" s="58" customFormat="1" ht="15.95" customHeight="1" thickTop="1" thickBot="1">
      <c r="A7" s="54"/>
      <c r="B7" s="55">
        <v>1</v>
      </c>
      <c r="C7" s="55">
        <v>2</v>
      </c>
      <c r="D7" s="56">
        <v>3</v>
      </c>
      <c r="E7" s="57">
        <v>4</v>
      </c>
      <c r="F7" s="5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56">
        <v>12</v>
      </c>
      <c r="N7" s="56">
        <v>13</v>
      </c>
      <c r="O7" s="56">
        <v>14</v>
      </c>
      <c r="P7" s="56">
        <v>15</v>
      </c>
      <c r="Q7" s="56">
        <v>16</v>
      </c>
      <c r="R7" s="56">
        <v>17</v>
      </c>
      <c r="S7" s="56">
        <v>18</v>
      </c>
      <c r="T7" s="56">
        <v>19</v>
      </c>
    </row>
    <row r="8" spans="1:22" s="48" customFormat="1" ht="15.95" customHeight="1" thickTop="1" thickBot="1">
      <c r="A8" s="47">
        <v>1</v>
      </c>
      <c r="B8" s="59">
        <v>1</v>
      </c>
      <c r="C8" s="59">
        <f>PresensiMIPA!B7</f>
        <v>12123</v>
      </c>
      <c r="D8" s="60" t="str">
        <f>PresensiMIPA!G7</f>
        <v>ABDILBAR AINUR RIDLA</v>
      </c>
      <c r="E8">
        <v>90</v>
      </c>
      <c r="F8">
        <v>96</v>
      </c>
      <c r="G8">
        <v>92</v>
      </c>
      <c r="H8">
        <v>93.5</v>
      </c>
      <c r="I8">
        <v>87</v>
      </c>
      <c r="J8">
        <v>93</v>
      </c>
      <c r="K8">
        <v>95.5</v>
      </c>
      <c r="L8">
        <v>87</v>
      </c>
      <c r="M8">
        <v>86</v>
      </c>
      <c r="N8">
        <v>90</v>
      </c>
      <c r="O8">
        <v>90.5</v>
      </c>
      <c r="P8">
        <v>89</v>
      </c>
      <c r="Q8">
        <v>93</v>
      </c>
      <c r="R8">
        <v>89</v>
      </c>
      <c r="S8">
        <v>90</v>
      </c>
      <c r="T8" s="232">
        <f>AVERAGE(E8:S8)</f>
        <v>90.766666666666666</v>
      </c>
    </row>
    <row r="9" spans="1:22" ht="15.95" customHeight="1" thickTop="1" thickBot="1">
      <c r="A9" s="61">
        <v>2</v>
      </c>
      <c r="B9" s="62">
        <v>2</v>
      </c>
      <c r="C9" s="62">
        <f>PresensiMIPA!B8</f>
        <v>12146</v>
      </c>
      <c r="D9" s="63" t="str">
        <f>PresensiMIPA!G8</f>
        <v>AISYAH NUR FITRIYANTI</v>
      </c>
      <c r="E9">
        <v>90</v>
      </c>
      <c r="F9">
        <v>90</v>
      </c>
      <c r="G9">
        <v>90</v>
      </c>
      <c r="H9">
        <v>90</v>
      </c>
      <c r="I9">
        <v>91</v>
      </c>
      <c r="J9">
        <v>88.5</v>
      </c>
      <c r="K9">
        <v>93</v>
      </c>
      <c r="L9">
        <v>88</v>
      </c>
      <c r="M9">
        <v>85</v>
      </c>
      <c r="N9">
        <v>86.5</v>
      </c>
      <c r="O9">
        <v>86.5</v>
      </c>
      <c r="P9">
        <v>89</v>
      </c>
      <c r="Q9">
        <v>86.5</v>
      </c>
      <c r="R9">
        <v>86.5</v>
      </c>
      <c r="S9">
        <v>90</v>
      </c>
      <c r="T9" s="232">
        <f t="shared" ref="T9:T72" si="0">AVERAGE(E9:S9)</f>
        <v>88.7</v>
      </c>
    </row>
    <row r="10" spans="1:22" ht="15.95" customHeight="1" thickTop="1" thickBot="1">
      <c r="A10" s="47">
        <v>3</v>
      </c>
      <c r="B10" s="62">
        <v>3</v>
      </c>
      <c r="C10" s="62">
        <f>PresensiMIPA!B9</f>
        <v>12158</v>
      </c>
      <c r="D10" s="63" t="str">
        <f>PresensiMIPA!G9</f>
        <v>ALIF RIFALDI</v>
      </c>
      <c r="E10">
        <v>76.5</v>
      </c>
      <c r="F10">
        <v>78</v>
      </c>
      <c r="G10">
        <v>91</v>
      </c>
      <c r="H10">
        <v>74</v>
      </c>
      <c r="I10">
        <v>87</v>
      </c>
      <c r="J10">
        <v>79</v>
      </c>
      <c r="K10">
        <v>83</v>
      </c>
      <c r="L10">
        <v>87</v>
      </c>
      <c r="M10">
        <v>84</v>
      </c>
      <c r="N10">
        <v>74.5</v>
      </c>
      <c r="O10">
        <v>78.5</v>
      </c>
      <c r="P10">
        <v>80</v>
      </c>
      <c r="Q10">
        <v>75</v>
      </c>
      <c r="R10">
        <v>76</v>
      </c>
      <c r="S10">
        <v>78.5</v>
      </c>
      <c r="T10" s="232">
        <f t="shared" si="0"/>
        <v>80.13333333333334</v>
      </c>
    </row>
    <row r="11" spans="1:22" ht="15.95" customHeight="1" thickTop="1" thickBot="1">
      <c r="A11" s="61">
        <v>4</v>
      </c>
      <c r="B11" s="62">
        <v>4</v>
      </c>
      <c r="C11" s="62">
        <f>PresensiMIPA!B10</f>
        <v>12161</v>
      </c>
      <c r="D11" s="63" t="str">
        <f>PresensiMIPA!G10</f>
        <v>Allysa Dwi Permata Sari</v>
      </c>
      <c r="E11">
        <v>87</v>
      </c>
      <c r="F11">
        <v>90</v>
      </c>
      <c r="G11">
        <v>91</v>
      </c>
      <c r="H11">
        <v>87.5</v>
      </c>
      <c r="I11">
        <v>87</v>
      </c>
      <c r="J11">
        <v>85</v>
      </c>
      <c r="K11">
        <v>90</v>
      </c>
      <c r="L11">
        <v>87</v>
      </c>
      <c r="M11">
        <v>86</v>
      </c>
      <c r="N11">
        <v>86.5</v>
      </c>
      <c r="O11">
        <v>87</v>
      </c>
      <c r="P11">
        <v>88</v>
      </c>
      <c r="Q11">
        <v>85</v>
      </c>
      <c r="R11">
        <v>82</v>
      </c>
      <c r="S11">
        <v>83</v>
      </c>
      <c r="T11" s="232">
        <f t="shared" si="0"/>
        <v>86.8</v>
      </c>
    </row>
    <row r="12" spans="1:22" ht="15.95" customHeight="1" thickTop="1" thickBot="1">
      <c r="A12" s="47">
        <v>5</v>
      </c>
      <c r="B12" s="62">
        <v>5</v>
      </c>
      <c r="C12" s="62">
        <f>PresensiMIPA!B11</f>
        <v>12190</v>
      </c>
      <c r="D12" s="63" t="str">
        <f>PresensiMIPA!G11</f>
        <v>AZZA JUANA SYAFIRA DARMA</v>
      </c>
      <c r="E12">
        <v>91</v>
      </c>
      <c r="F12">
        <v>96</v>
      </c>
      <c r="G12">
        <v>92</v>
      </c>
      <c r="H12">
        <v>95.5</v>
      </c>
      <c r="I12">
        <v>89</v>
      </c>
      <c r="J12">
        <v>92</v>
      </c>
      <c r="K12">
        <v>94</v>
      </c>
      <c r="L12">
        <v>88</v>
      </c>
      <c r="M12">
        <v>87.5</v>
      </c>
      <c r="N12">
        <v>90</v>
      </c>
      <c r="O12">
        <v>94.5</v>
      </c>
      <c r="P12">
        <v>90</v>
      </c>
      <c r="Q12">
        <v>93</v>
      </c>
      <c r="R12">
        <v>86.5</v>
      </c>
      <c r="S12">
        <v>90</v>
      </c>
      <c r="T12" s="232">
        <f t="shared" si="0"/>
        <v>91.266666666666666</v>
      </c>
    </row>
    <row r="13" spans="1:22" ht="15.95" customHeight="1" thickTop="1" thickBot="1">
      <c r="A13" s="61">
        <v>6</v>
      </c>
      <c r="B13" s="62">
        <v>6</v>
      </c>
      <c r="C13" s="62">
        <f>PresensiMIPA!B12</f>
        <v>12191</v>
      </c>
      <c r="D13" s="63" t="str">
        <f>PresensiMIPA!G12</f>
        <v>BAGUS JAYADI</v>
      </c>
      <c r="E13">
        <v>75</v>
      </c>
      <c r="F13">
        <v>80</v>
      </c>
      <c r="G13">
        <v>90</v>
      </c>
      <c r="H13">
        <v>86</v>
      </c>
      <c r="I13">
        <v>87</v>
      </c>
      <c r="J13">
        <v>81</v>
      </c>
      <c r="K13">
        <v>78</v>
      </c>
      <c r="L13">
        <v>86</v>
      </c>
      <c r="M13">
        <v>83.5</v>
      </c>
      <c r="N13">
        <v>70.5</v>
      </c>
      <c r="O13">
        <v>79.5</v>
      </c>
      <c r="P13">
        <v>78</v>
      </c>
      <c r="Q13">
        <v>79.5</v>
      </c>
      <c r="R13">
        <v>76.5</v>
      </c>
      <c r="S13">
        <v>78.5</v>
      </c>
      <c r="T13" s="232">
        <f t="shared" si="0"/>
        <v>80.599999999999994</v>
      </c>
    </row>
    <row r="14" spans="1:22" ht="15.95" customHeight="1" thickTop="1" thickBot="1">
      <c r="A14" s="47">
        <v>7</v>
      </c>
      <c r="B14" s="62">
        <v>7</v>
      </c>
      <c r="C14" s="62">
        <f>PresensiMIPA!B13</f>
        <v>12193</v>
      </c>
      <c r="D14" s="63" t="str">
        <f>PresensiMIPA!G13</f>
        <v>BISMILLAH GHAZA JUNIAR</v>
      </c>
      <c r="E14">
        <v>88.5</v>
      </c>
      <c r="F14">
        <v>90</v>
      </c>
      <c r="G14">
        <v>91</v>
      </c>
      <c r="H14">
        <v>89</v>
      </c>
      <c r="I14">
        <v>87</v>
      </c>
      <c r="J14">
        <v>82</v>
      </c>
      <c r="K14">
        <v>91</v>
      </c>
      <c r="L14">
        <v>88</v>
      </c>
      <c r="M14">
        <v>86.5</v>
      </c>
      <c r="N14">
        <v>83.5</v>
      </c>
      <c r="O14">
        <v>82.5</v>
      </c>
      <c r="P14">
        <v>90</v>
      </c>
      <c r="Q14">
        <v>85</v>
      </c>
      <c r="R14">
        <v>80</v>
      </c>
      <c r="S14">
        <v>85</v>
      </c>
      <c r="T14" s="232">
        <f t="shared" si="0"/>
        <v>86.6</v>
      </c>
    </row>
    <row r="15" spans="1:22" ht="15.95" customHeight="1" thickTop="1" thickBot="1">
      <c r="A15" s="61">
        <v>8</v>
      </c>
      <c r="B15" s="62">
        <v>8</v>
      </c>
      <c r="C15" s="62">
        <f>PresensiMIPA!B14</f>
        <v>12221</v>
      </c>
      <c r="D15" s="63" t="str">
        <f>PresensiMIPA!G14</f>
        <v>ELISA REFIANI</v>
      </c>
      <c r="E15">
        <v>90.5</v>
      </c>
      <c r="F15">
        <v>83.5</v>
      </c>
      <c r="G15">
        <v>91</v>
      </c>
      <c r="H15">
        <v>89</v>
      </c>
      <c r="I15">
        <v>88</v>
      </c>
      <c r="J15">
        <v>85</v>
      </c>
      <c r="K15">
        <v>91.5</v>
      </c>
      <c r="L15">
        <v>87</v>
      </c>
      <c r="M15">
        <v>86</v>
      </c>
      <c r="N15">
        <v>87.5</v>
      </c>
      <c r="O15">
        <v>87</v>
      </c>
      <c r="P15">
        <v>86.5</v>
      </c>
      <c r="Q15">
        <v>83</v>
      </c>
      <c r="R15">
        <v>85</v>
      </c>
      <c r="S15">
        <v>82.5</v>
      </c>
      <c r="T15" s="232">
        <f t="shared" si="0"/>
        <v>86.86666666666666</v>
      </c>
    </row>
    <row r="16" spans="1:22" ht="15.95" customHeight="1" thickTop="1" thickBot="1">
      <c r="A16" s="47">
        <v>9</v>
      </c>
      <c r="B16" s="62">
        <v>9</v>
      </c>
      <c r="C16" s="62">
        <f>PresensiMIPA!B15</f>
        <v>12236</v>
      </c>
      <c r="D16" s="63" t="str">
        <f>PresensiMIPA!G15</f>
        <v>Farhanus Saidy</v>
      </c>
      <c r="E16">
        <v>88.5</v>
      </c>
      <c r="F16">
        <v>79</v>
      </c>
      <c r="G16">
        <v>90</v>
      </c>
      <c r="H16">
        <v>85</v>
      </c>
      <c r="I16">
        <v>87</v>
      </c>
      <c r="J16">
        <v>80</v>
      </c>
      <c r="K16">
        <v>91.5</v>
      </c>
      <c r="L16">
        <v>86</v>
      </c>
      <c r="M16">
        <v>84.5</v>
      </c>
      <c r="N16">
        <v>78</v>
      </c>
      <c r="O16">
        <v>80.5</v>
      </c>
      <c r="P16">
        <v>82</v>
      </c>
      <c r="Q16">
        <v>79</v>
      </c>
      <c r="R16">
        <v>81.5</v>
      </c>
      <c r="S16">
        <v>78.5</v>
      </c>
      <c r="T16" s="232">
        <f t="shared" si="0"/>
        <v>83.4</v>
      </c>
    </row>
    <row r="17" spans="1:20" ht="15.95" customHeight="1" thickTop="1" thickBot="1">
      <c r="A17" s="61">
        <v>10</v>
      </c>
      <c r="B17" s="62">
        <v>10</v>
      </c>
      <c r="C17" s="62">
        <f>PresensiMIPA!B16</f>
        <v>12244</v>
      </c>
      <c r="D17" s="63" t="str">
        <f>PresensiMIPA!G16</f>
        <v>FIBRIYANTI ANJALI</v>
      </c>
      <c r="E17">
        <v>91</v>
      </c>
      <c r="F17">
        <v>84.5</v>
      </c>
      <c r="G17">
        <v>91</v>
      </c>
      <c r="H17">
        <v>90</v>
      </c>
      <c r="I17">
        <v>91</v>
      </c>
      <c r="J17">
        <v>85</v>
      </c>
      <c r="K17">
        <v>92.5</v>
      </c>
      <c r="L17">
        <v>86</v>
      </c>
      <c r="M17">
        <v>85</v>
      </c>
      <c r="N17">
        <v>86</v>
      </c>
      <c r="O17">
        <v>89</v>
      </c>
      <c r="P17">
        <v>87</v>
      </c>
      <c r="Q17">
        <v>84.5</v>
      </c>
      <c r="R17">
        <v>82</v>
      </c>
      <c r="S17">
        <v>86</v>
      </c>
      <c r="T17" s="232">
        <f t="shared" si="0"/>
        <v>87.36666666666666</v>
      </c>
    </row>
    <row r="18" spans="1:20" ht="15.95" customHeight="1" thickTop="1" thickBot="1">
      <c r="A18" s="47">
        <v>11</v>
      </c>
      <c r="B18" s="62">
        <v>11</v>
      </c>
      <c r="C18" s="62">
        <f>PresensiMIPA!B17</f>
        <v>12245</v>
      </c>
      <c r="D18" s="63" t="str">
        <f>PresensiMIPA!G17</f>
        <v>Fickry Hardiansyah</v>
      </c>
      <c r="E18">
        <v>80</v>
      </c>
      <c r="F18">
        <v>78</v>
      </c>
      <c r="G18">
        <v>90</v>
      </c>
      <c r="H18">
        <v>84.5</v>
      </c>
      <c r="I18">
        <v>87</v>
      </c>
      <c r="J18">
        <v>80</v>
      </c>
      <c r="K18">
        <v>89.5</v>
      </c>
      <c r="L18">
        <v>86</v>
      </c>
      <c r="M18">
        <v>85</v>
      </c>
      <c r="N18">
        <v>76</v>
      </c>
      <c r="O18">
        <v>81.5</v>
      </c>
      <c r="P18">
        <v>83</v>
      </c>
      <c r="Q18">
        <v>79.5</v>
      </c>
      <c r="R18">
        <v>78</v>
      </c>
      <c r="S18">
        <v>77.5</v>
      </c>
      <c r="T18" s="232">
        <f t="shared" si="0"/>
        <v>82.36666666666666</v>
      </c>
    </row>
    <row r="19" spans="1:20" ht="15.95" customHeight="1" thickTop="1" thickBot="1">
      <c r="A19" s="61">
        <v>12</v>
      </c>
      <c r="B19" s="62">
        <v>12</v>
      </c>
      <c r="C19" s="62">
        <f>PresensiMIPA!B18</f>
        <v>12263</v>
      </c>
      <c r="D19" s="63" t="str">
        <f>PresensiMIPA!G18</f>
        <v>HARYANTO</v>
      </c>
      <c r="E19">
        <v>83.5</v>
      </c>
      <c r="F19">
        <v>79</v>
      </c>
      <c r="G19">
        <v>90</v>
      </c>
      <c r="H19">
        <v>79</v>
      </c>
      <c r="I19">
        <v>87</v>
      </c>
      <c r="J19">
        <v>81</v>
      </c>
      <c r="K19">
        <v>88</v>
      </c>
      <c r="L19">
        <v>87</v>
      </c>
      <c r="M19">
        <v>84</v>
      </c>
      <c r="N19">
        <v>74</v>
      </c>
      <c r="O19">
        <v>85</v>
      </c>
      <c r="P19">
        <v>84.5</v>
      </c>
      <c r="Q19">
        <v>79</v>
      </c>
      <c r="R19">
        <v>79.5</v>
      </c>
      <c r="S19">
        <v>82</v>
      </c>
      <c r="T19" s="232">
        <f t="shared" si="0"/>
        <v>82.833333333333329</v>
      </c>
    </row>
    <row r="20" spans="1:20" ht="15.95" customHeight="1" thickTop="1" thickBot="1">
      <c r="A20" s="47">
        <v>13</v>
      </c>
      <c r="B20" s="62">
        <v>13</v>
      </c>
      <c r="C20" s="62">
        <f>PresensiMIPA!B19</f>
        <v>12264</v>
      </c>
      <c r="D20" s="63" t="str">
        <f>PresensiMIPA!G19</f>
        <v>Hasanah</v>
      </c>
      <c r="E20">
        <v>87</v>
      </c>
      <c r="F20">
        <v>82.5</v>
      </c>
      <c r="G20">
        <v>90</v>
      </c>
      <c r="H20">
        <v>85</v>
      </c>
      <c r="I20">
        <v>87</v>
      </c>
      <c r="J20">
        <v>85.5</v>
      </c>
      <c r="K20">
        <v>90</v>
      </c>
      <c r="L20">
        <v>87</v>
      </c>
      <c r="M20">
        <v>84</v>
      </c>
      <c r="N20">
        <v>76</v>
      </c>
      <c r="O20">
        <v>84</v>
      </c>
      <c r="P20">
        <v>85.5</v>
      </c>
      <c r="Q20">
        <v>80</v>
      </c>
      <c r="R20">
        <v>79</v>
      </c>
      <c r="S20">
        <v>82.5</v>
      </c>
      <c r="T20" s="232">
        <f t="shared" si="0"/>
        <v>84.333333333333329</v>
      </c>
    </row>
    <row r="21" spans="1:20" ht="15.95" customHeight="1" thickTop="1" thickBot="1">
      <c r="A21" s="61">
        <v>14</v>
      </c>
      <c r="B21" s="62">
        <v>14</v>
      </c>
      <c r="C21" s="62">
        <f>PresensiMIPA!B20</f>
        <v>12278</v>
      </c>
      <c r="D21" s="63" t="str">
        <f>PresensiMIPA!G20</f>
        <v>Imam Fausi</v>
      </c>
      <c r="E21">
        <v>79</v>
      </c>
      <c r="F21">
        <v>79</v>
      </c>
      <c r="G21">
        <v>90</v>
      </c>
      <c r="H21">
        <v>87</v>
      </c>
      <c r="I21">
        <v>87</v>
      </c>
      <c r="J21">
        <v>82.5</v>
      </c>
      <c r="K21">
        <v>93</v>
      </c>
      <c r="L21">
        <v>87</v>
      </c>
      <c r="M21">
        <v>85.5</v>
      </c>
      <c r="N21">
        <v>76</v>
      </c>
      <c r="O21">
        <v>84</v>
      </c>
      <c r="P21">
        <v>86.5</v>
      </c>
      <c r="Q21">
        <v>82.5</v>
      </c>
      <c r="R21">
        <v>80</v>
      </c>
      <c r="S21">
        <v>78.5</v>
      </c>
      <c r="T21" s="232">
        <f t="shared" si="0"/>
        <v>83.833333333333329</v>
      </c>
    </row>
    <row r="22" spans="1:20" ht="15.95" customHeight="1" thickTop="1" thickBot="1">
      <c r="A22" s="47">
        <v>15</v>
      </c>
      <c r="B22" s="62">
        <v>15</v>
      </c>
      <c r="C22" s="62">
        <f>PresensiMIPA!B21</f>
        <v>12284</v>
      </c>
      <c r="D22" s="63" t="str">
        <f>PresensiMIPA!G21</f>
        <v>INTAN SUCI RAMADHANI PURNAMA KUNCORO</v>
      </c>
      <c r="E22">
        <v>94.5</v>
      </c>
      <c r="F22">
        <v>96</v>
      </c>
      <c r="G22">
        <v>92</v>
      </c>
      <c r="H22">
        <v>95.5</v>
      </c>
      <c r="I22">
        <v>91</v>
      </c>
      <c r="J22">
        <v>94</v>
      </c>
      <c r="K22">
        <v>94.5</v>
      </c>
      <c r="L22">
        <v>87</v>
      </c>
      <c r="M22">
        <v>87</v>
      </c>
      <c r="N22">
        <v>90</v>
      </c>
      <c r="O22">
        <v>93.5</v>
      </c>
      <c r="P22">
        <v>92.5</v>
      </c>
      <c r="Q22">
        <v>93.5</v>
      </c>
      <c r="R22">
        <v>86.5</v>
      </c>
      <c r="S22">
        <v>90.5</v>
      </c>
      <c r="T22" s="232">
        <f t="shared" si="0"/>
        <v>91.86666666666666</v>
      </c>
    </row>
    <row r="23" spans="1:20" ht="15.95" customHeight="1" thickTop="1" thickBot="1">
      <c r="A23" s="61">
        <v>16</v>
      </c>
      <c r="B23" s="62">
        <v>16</v>
      </c>
      <c r="C23" s="62">
        <f>PresensiMIPA!B22</f>
        <v>12297</v>
      </c>
      <c r="D23" s="63" t="str">
        <f>PresensiMIPA!G22</f>
        <v>JUNIAR MEGA PUTRI</v>
      </c>
      <c r="E23">
        <v>87.5</v>
      </c>
      <c r="F23">
        <v>84</v>
      </c>
      <c r="G23">
        <v>91</v>
      </c>
      <c r="H23">
        <v>87</v>
      </c>
      <c r="I23">
        <v>87</v>
      </c>
      <c r="J23">
        <v>88</v>
      </c>
      <c r="K23">
        <v>91.5</v>
      </c>
      <c r="L23">
        <v>86</v>
      </c>
      <c r="M23">
        <v>87</v>
      </c>
      <c r="N23">
        <v>85</v>
      </c>
      <c r="O23">
        <v>85.5</v>
      </c>
      <c r="P23">
        <v>85</v>
      </c>
      <c r="Q23">
        <v>82</v>
      </c>
      <c r="R23">
        <v>83</v>
      </c>
      <c r="S23">
        <v>81.5</v>
      </c>
      <c r="T23" s="232">
        <f t="shared" si="0"/>
        <v>86.066666666666663</v>
      </c>
    </row>
    <row r="24" spans="1:20" ht="15.95" customHeight="1" thickTop="1" thickBot="1">
      <c r="A24" s="47">
        <v>17</v>
      </c>
      <c r="B24" s="62">
        <v>17</v>
      </c>
      <c r="C24" s="62">
        <f>PresensiMIPA!B23</f>
        <v>12309</v>
      </c>
      <c r="D24" s="63" t="str">
        <f>PresensiMIPA!G23</f>
        <v>LAILY QORIATUL FAJRIH</v>
      </c>
      <c r="E24">
        <v>90</v>
      </c>
      <c r="F24">
        <v>87</v>
      </c>
      <c r="G24">
        <v>92</v>
      </c>
      <c r="H24">
        <v>94.5</v>
      </c>
      <c r="I24">
        <v>90</v>
      </c>
      <c r="J24">
        <v>85</v>
      </c>
      <c r="K24">
        <v>93</v>
      </c>
      <c r="L24">
        <v>86</v>
      </c>
      <c r="M24">
        <v>86.5</v>
      </c>
      <c r="N24">
        <v>88.5</v>
      </c>
      <c r="O24">
        <v>89.5</v>
      </c>
      <c r="P24">
        <v>91</v>
      </c>
      <c r="Q24">
        <v>87</v>
      </c>
      <c r="R24">
        <v>85</v>
      </c>
      <c r="S24">
        <v>85.5</v>
      </c>
      <c r="T24" s="232">
        <f t="shared" si="0"/>
        <v>88.7</v>
      </c>
    </row>
    <row r="25" spans="1:20" ht="15.95" customHeight="1" thickTop="1" thickBot="1">
      <c r="A25" s="61">
        <v>18</v>
      </c>
      <c r="B25" s="62">
        <v>18</v>
      </c>
      <c r="C25" s="62">
        <f>PresensiMIPA!B24</f>
        <v>12315</v>
      </c>
      <c r="D25" s="63" t="str">
        <f>PresensiMIPA!G24</f>
        <v>Lukman Hakim</v>
      </c>
      <c r="E25">
        <v>82.5</v>
      </c>
      <c r="F25">
        <v>79</v>
      </c>
      <c r="G25">
        <v>90</v>
      </c>
      <c r="H25">
        <v>82</v>
      </c>
      <c r="I25">
        <v>87</v>
      </c>
      <c r="J25">
        <v>81</v>
      </c>
      <c r="K25">
        <v>89</v>
      </c>
      <c r="L25">
        <v>86</v>
      </c>
      <c r="M25">
        <v>84.5</v>
      </c>
      <c r="N25">
        <v>78.5</v>
      </c>
      <c r="O25">
        <v>82</v>
      </c>
      <c r="P25">
        <v>82</v>
      </c>
      <c r="Q25">
        <v>79</v>
      </c>
      <c r="R25">
        <v>76</v>
      </c>
      <c r="S25">
        <v>78.5</v>
      </c>
      <c r="T25" s="232">
        <f t="shared" si="0"/>
        <v>82.466666666666669</v>
      </c>
    </row>
    <row r="26" spans="1:20" ht="15.95" customHeight="1" thickTop="1" thickBot="1">
      <c r="A26" s="47">
        <v>19</v>
      </c>
      <c r="B26" s="62">
        <v>19</v>
      </c>
      <c r="C26" s="62">
        <f>PresensiMIPA!B25</f>
        <v>12350</v>
      </c>
      <c r="D26" s="63" t="str">
        <f>PresensiMIPA!G25</f>
        <v>MOCHAMMAD RIZKI FAJRI</v>
      </c>
      <c r="E26">
        <v>91</v>
      </c>
      <c r="F26">
        <v>96</v>
      </c>
      <c r="G26">
        <v>92</v>
      </c>
      <c r="H26">
        <v>95.5</v>
      </c>
      <c r="I26">
        <v>91</v>
      </c>
      <c r="J26">
        <v>94</v>
      </c>
      <c r="K26">
        <v>94</v>
      </c>
      <c r="L26">
        <v>89.5</v>
      </c>
      <c r="M26">
        <v>87.5</v>
      </c>
      <c r="N26">
        <v>90</v>
      </c>
      <c r="O26">
        <v>95.5</v>
      </c>
      <c r="P26">
        <v>90</v>
      </c>
      <c r="Q26">
        <v>93.5</v>
      </c>
      <c r="R26">
        <v>90</v>
      </c>
      <c r="S26">
        <v>90</v>
      </c>
      <c r="T26" s="232">
        <f t="shared" si="0"/>
        <v>91.966666666666669</v>
      </c>
    </row>
    <row r="27" spans="1:20" ht="15.95" customHeight="1" thickTop="1" thickBot="1">
      <c r="A27" s="61">
        <v>20</v>
      </c>
      <c r="B27" s="62">
        <v>20</v>
      </c>
      <c r="C27" s="62">
        <f>PresensiMIPA!B26</f>
        <v>12376</v>
      </c>
      <c r="D27" s="63" t="str">
        <f>PresensiMIPA!G26</f>
        <v>Muhammad Ghufron Maula</v>
      </c>
      <c r="E27">
        <v>82</v>
      </c>
      <c r="F27">
        <v>78</v>
      </c>
      <c r="G27">
        <v>90</v>
      </c>
      <c r="H27">
        <v>80.5</v>
      </c>
      <c r="I27">
        <v>87</v>
      </c>
      <c r="J27">
        <v>85</v>
      </c>
      <c r="K27">
        <v>89.5</v>
      </c>
      <c r="L27">
        <v>87</v>
      </c>
      <c r="M27">
        <v>84.5</v>
      </c>
      <c r="N27">
        <v>81.5</v>
      </c>
      <c r="O27">
        <v>83</v>
      </c>
      <c r="P27">
        <v>84</v>
      </c>
      <c r="Q27">
        <v>78.5</v>
      </c>
      <c r="R27">
        <v>80</v>
      </c>
      <c r="S27">
        <v>80.5</v>
      </c>
      <c r="T27" s="232">
        <f t="shared" si="0"/>
        <v>83.4</v>
      </c>
    </row>
    <row r="28" spans="1:20" ht="15.95" customHeight="1" thickTop="1" thickBot="1">
      <c r="A28" s="47">
        <v>21</v>
      </c>
      <c r="B28" s="62">
        <v>21</v>
      </c>
      <c r="C28" s="62">
        <f>PresensiMIPA!B27</f>
        <v>12378</v>
      </c>
      <c r="D28" s="63" t="str">
        <f>PresensiMIPA!G27</f>
        <v>Muhammad Mufti Alfarotzi</v>
      </c>
      <c r="E28">
        <v>75</v>
      </c>
      <c r="F28">
        <v>74</v>
      </c>
      <c r="G28">
        <v>90</v>
      </c>
      <c r="H28">
        <v>80</v>
      </c>
      <c r="I28">
        <v>87</v>
      </c>
      <c r="J28">
        <v>79</v>
      </c>
      <c r="K28">
        <v>79.5</v>
      </c>
      <c r="L28">
        <v>87</v>
      </c>
      <c r="M28">
        <v>84.5</v>
      </c>
      <c r="N28">
        <v>72</v>
      </c>
      <c r="O28">
        <v>85</v>
      </c>
      <c r="P28">
        <v>77.5</v>
      </c>
      <c r="Q28">
        <v>77</v>
      </c>
      <c r="R28">
        <v>76.5</v>
      </c>
      <c r="S28">
        <v>77</v>
      </c>
      <c r="T28" s="232">
        <f t="shared" si="0"/>
        <v>80.066666666666663</v>
      </c>
    </row>
    <row r="29" spans="1:20" ht="15.95" customHeight="1" thickTop="1" thickBot="1">
      <c r="A29" s="61">
        <v>22</v>
      </c>
      <c r="B29" s="62">
        <v>22</v>
      </c>
      <c r="C29" s="62">
        <f>PresensiMIPA!B28</f>
        <v>12397</v>
      </c>
      <c r="D29" s="63" t="str">
        <f>PresensiMIPA!G28</f>
        <v>NADHIRA FATIHA AMBAMI</v>
      </c>
      <c r="E29">
        <v>91</v>
      </c>
      <c r="F29">
        <v>83</v>
      </c>
      <c r="G29">
        <v>92</v>
      </c>
      <c r="H29">
        <v>89.5</v>
      </c>
      <c r="I29">
        <v>89</v>
      </c>
      <c r="J29">
        <v>85</v>
      </c>
      <c r="K29">
        <v>89.5</v>
      </c>
      <c r="L29">
        <v>87</v>
      </c>
      <c r="M29">
        <v>85.5</v>
      </c>
      <c r="N29">
        <v>87.5</v>
      </c>
      <c r="O29">
        <v>84.5</v>
      </c>
      <c r="P29">
        <v>86.5</v>
      </c>
      <c r="Q29">
        <v>82</v>
      </c>
      <c r="R29">
        <v>85</v>
      </c>
      <c r="S29">
        <v>85.5</v>
      </c>
      <c r="T29" s="232">
        <f t="shared" si="0"/>
        <v>86.833333333333329</v>
      </c>
    </row>
    <row r="30" spans="1:20" ht="15.95" customHeight="1" thickTop="1" thickBot="1">
      <c r="A30" s="47">
        <v>23</v>
      </c>
      <c r="B30" s="62">
        <v>23</v>
      </c>
      <c r="C30" s="62">
        <f>PresensiMIPA!B29</f>
        <v>12411</v>
      </c>
      <c r="D30" s="63" t="str">
        <f>PresensiMIPA!G29</f>
        <v>Nurhandayany</v>
      </c>
      <c r="E30">
        <v>90</v>
      </c>
      <c r="F30">
        <v>83.5</v>
      </c>
      <c r="G30">
        <v>90.5</v>
      </c>
      <c r="H30">
        <v>85.5</v>
      </c>
      <c r="I30">
        <v>87</v>
      </c>
      <c r="J30">
        <v>86.5</v>
      </c>
      <c r="K30">
        <v>91.5</v>
      </c>
      <c r="L30">
        <v>87</v>
      </c>
      <c r="M30">
        <v>86</v>
      </c>
      <c r="N30">
        <v>89.5</v>
      </c>
      <c r="O30">
        <v>86</v>
      </c>
      <c r="P30">
        <v>86.5</v>
      </c>
      <c r="Q30">
        <v>82.5</v>
      </c>
      <c r="R30">
        <v>81</v>
      </c>
      <c r="S30">
        <v>82.5</v>
      </c>
      <c r="T30" s="232">
        <f t="shared" si="0"/>
        <v>86.36666666666666</v>
      </c>
    </row>
    <row r="31" spans="1:20" ht="15.95" customHeight="1" thickTop="1" thickBot="1">
      <c r="A31" s="61">
        <v>24</v>
      </c>
      <c r="B31" s="62">
        <v>24</v>
      </c>
      <c r="C31" s="62">
        <f>PresensiMIPA!B30</f>
        <v>12423</v>
      </c>
      <c r="D31" s="63" t="str">
        <f>PresensiMIPA!G30</f>
        <v>PINGKAN AL PUNDANI</v>
      </c>
      <c r="E31">
        <v>90</v>
      </c>
      <c r="F31">
        <v>88</v>
      </c>
      <c r="G31">
        <v>92</v>
      </c>
      <c r="H31">
        <v>92</v>
      </c>
      <c r="I31">
        <v>89</v>
      </c>
      <c r="J31">
        <v>84</v>
      </c>
      <c r="K31">
        <v>93</v>
      </c>
      <c r="L31">
        <v>88</v>
      </c>
      <c r="M31">
        <v>87</v>
      </c>
      <c r="N31">
        <v>89.5</v>
      </c>
      <c r="O31">
        <v>93.5</v>
      </c>
      <c r="P31">
        <v>89</v>
      </c>
      <c r="Q31">
        <v>82.5</v>
      </c>
      <c r="R31">
        <v>85</v>
      </c>
      <c r="S31">
        <v>86.5</v>
      </c>
      <c r="T31" s="232">
        <f t="shared" si="0"/>
        <v>88.6</v>
      </c>
    </row>
    <row r="32" spans="1:20" ht="15.95" customHeight="1" thickTop="1" thickBot="1">
      <c r="A32" s="47">
        <v>25</v>
      </c>
      <c r="B32" s="62">
        <v>25</v>
      </c>
      <c r="C32" s="62">
        <f>PresensiMIPA!B31</f>
        <v>12433</v>
      </c>
      <c r="D32" s="63" t="str">
        <f>PresensiMIPA!G31</f>
        <v>QOTHRY ELNADA</v>
      </c>
      <c r="E32">
        <v>86</v>
      </c>
      <c r="F32">
        <v>87</v>
      </c>
      <c r="G32">
        <v>90.5</v>
      </c>
      <c r="H32">
        <v>90</v>
      </c>
      <c r="I32">
        <v>87</v>
      </c>
      <c r="J32">
        <v>86.5</v>
      </c>
      <c r="K32">
        <v>89.5</v>
      </c>
      <c r="L32">
        <v>86</v>
      </c>
      <c r="M32">
        <v>85</v>
      </c>
      <c r="N32">
        <v>86.5</v>
      </c>
      <c r="O32">
        <v>85.5</v>
      </c>
      <c r="P32">
        <v>86.5</v>
      </c>
      <c r="Q32">
        <v>83.5</v>
      </c>
      <c r="R32">
        <v>83.5</v>
      </c>
      <c r="S32">
        <v>80.5</v>
      </c>
      <c r="T32" s="232">
        <f t="shared" si="0"/>
        <v>86.233333333333334</v>
      </c>
    </row>
    <row r="33" spans="1:20" ht="15.95" customHeight="1" thickTop="1" thickBot="1">
      <c r="A33" s="61">
        <v>26</v>
      </c>
      <c r="B33" s="62">
        <v>26</v>
      </c>
      <c r="C33" s="62">
        <f>PresensiMIPA!B32</f>
        <v>12451</v>
      </c>
      <c r="D33" s="63" t="str">
        <f>PresensiMIPA!G32</f>
        <v>Rari Rizky Dwi Alfarizy</v>
      </c>
      <c r="E33">
        <v>83.5</v>
      </c>
      <c r="F33">
        <v>88</v>
      </c>
      <c r="G33">
        <v>90</v>
      </c>
      <c r="H33">
        <v>88</v>
      </c>
      <c r="I33">
        <v>89</v>
      </c>
      <c r="J33">
        <v>85</v>
      </c>
      <c r="K33">
        <v>90</v>
      </c>
      <c r="L33">
        <v>86</v>
      </c>
      <c r="M33">
        <v>87.5</v>
      </c>
      <c r="N33">
        <v>85</v>
      </c>
      <c r="O33">
        <v>84</v>
      </c>
      <c r="P33">
        <v>89</v>
      </c>
      <c r="Q33">
        <v>81</v>
      </c>
      <c r="R33">
        <v>85</v>
      </c>
      <c r="S33">
        <v>83.5</v>
      </c>
      <c r="T33" s="232">
        <f t="shared" si="0"/>
        <v>86.3</v>
      </c>
    </row>
    <row r="34" spans="1:20" ht="15.95" customHeight="1" thickTop="1" thickBot="1">
      <c r="A34" s="47">
        <v>27</v>
      </c>
      <c r="B34" s="62">
        <v>27</v>
      </c>
      <c r="C34" s="62">
        <f>PresensiMIPA!B33</f>
        <v>12457</v>
      </c>
      <c r="D34" s="63" t="str">
        <f>PresensiMIPA!G33</f>
        <v>RESA UMMAMI</v>
      </c>
      <c r="E34">
        <v>90</v>
      </c>
      <c r="F34">
        <v>86</v>
      </c>
      <c r="G34">
        <v>90.5</v>
      </c>
      <c r="H34">
        <v>91</v>
      </c>
      <c r="I34">
        <v>89</v>
      </c>
      <c r="J34">
        <v>86.5</v>
      </c>
      <c r="K34">
        <v>94</v>
      </c>
      <c r="L34">
        <v>87</v>
      </c>
      <c r="M34">
        <v>85.5</v>
      </c>
      <c r="N34">
        <v>89.5</v>
      </c>
      <c r="O34">
        <v>88.5</v>
      </c>
      <c r="P34">
        <v>89</v>
      </c>
      <c r="Q34">
        <v>86</v>
      </c>
      <c r="R34">
        <v>83.5</v>
      </c>
      <c r="S34">
        <v>85.5</v>
      </c>
      <c r="T34" s="232">
        <f t="shared" si="0"/>
        <v>88.1</v>
      </c>
    </row>
    <row r="35" spans="1:20" ht="15.95" customHeight="1" thickTop="1" thickBot="1">
      <c r="A35" s="61">
        <v>28</v>
      </c>
      <c r="B35" s="62">
        <v>28</v>
      </c>
      <c r="C35" s="62">
        <f>PresensiMIPA!B34</f>
        <v>12466</v>
      </c>
      <c r="D35" s="63" t="str">
        <f>PresensiMIPA!G34</f>
        <v>RIFKY RISHALDY ALFARESI</v>
      </c>
      <c r="E35">
        <v>74</v>
      </c>
      <c r="F35">
        <v>72</v>
      </c>
      <c r="G35">
        <v>90</v>
      </c>
      <c r="H35">
        <v>69</v>
      </c>
      <c r="I35">
        <v>86</v>
      </c>
      <c r="J35">
        <v>82.5</v>
      </c>
      <c r="K35">
        <v>74.5</v>
      </c>
      <c r="L35">
        <v>87</v>
      </c>
      <c r="M35">
        <v>84</v>
      </c>
      <c r="N35">
        <v>73</v>
      </c>
      <c r="O35">
        <v>80</v>
      </c>
      <c r="P35">
        <v>77.5</v>
      </c>
      <c r="Q35">
        <v>67.5</v>
      </c>
      <c r="R35">
        <v>70.5</v>
      </c>
      <c r="S35">
        <v>78.5</v>
      </c>
      <c r="T35" s="232">
        <f t="shared" si="0"/>
        <v>77.733333333333334</v>
      </c>
    </row>
    <row r="36" spans="1:20" ht="15.95" customHeight="1" thickTop="1" thickBot="1">
      <c r="A36" s="47">
        <v>29</v>
      </c>
      <c r="B36" s="62">
        <v>29</v>
      </c>
      <c r="C36" s="62">
        <f>PresensiMIPA!B35</f>
        <v>12480</v>
      </c>
      <c r="D36" s="63" t="str">
        <f>PresensiMIPA!G35</f>
        <v>SABRINA REISMA IZZATUN NISAA'</v>
      </c>
      <c r="E36">
        <v>88</v>
      </c>
      <c r="F36">
        <v>89</v>
      </c>
      <c r="G36">
        <v>91</v>
      </c>
      <c r="H36">
        <v>87.5</v>
      </c>
      <c r="I36">
        <v>88</v>
      </c>
      <c r="J36">
        <v>86.5</v>
      </c>
      <c r="K36">
        <v>94</v>
      </c>
      <c r="L36">
        <v>87</v>
      </c>
      <c r="M36">
        <v>84.5</v>
      </c>
      <c r="N36">
        <v>83.5</v>
      </c>
      <c r="O36">
        <v>90</v>
      </c>
      <c r="P36">
        <v>89</v>
      </c>
      <c r="Q36">
        <v>86.5</v>
      </c>
      <c r="R36">
        <v>83.5</v>
      </c>
      <c r="S36">
        <v>85.5</v>
      </c>
      <c r="T36" s="232">
        <f t="shared" si="0"/>
        <v>87.566666666666663</v>
      </c>
    </row>
    <row r="37" spans="1:20" ht="15.95" customHeight="1" thickTop="1" thickBot="1">
      <c r="A37" s="61">
        <v>30</v>
      </c>
      <c r="B37" s="62">
        <v>30</v>
      </c>
      <c r="C37" s="62">
        <f>PresensiMIPA!B36</f>
        <v>12486</v>
      </c>
      <c r="D37" s="63" t="str">
        <f>PresensiMIPA!G36</f>
        <v>SATRIO FATURULLAH PRATAMA PUTRA</v>
      </c>
      <c r="E37">
        <v>87.5</v>
      </c>
      <c r="F37">
        <v>88</v>
      </c>
      <c r="G37">
        <v>91</v>
      </c>
      <c r="H37">
        <v>88</v>
      </c>
      <c r="I37">
        <v>88</v>
      </c>
      <c r="J37">
        <v>84</v>
      </c>
      <c r="K37">
        <v>90.5</v>
      </c>
      <c r="L37">
        <v>89.5</v>
      </c>
      <c r="M37">
        <v>86.5</v>
      </c>
      <c r="N37">
        <v>85.5</v>
      </c>
      <c r="O37">
        <v>84</v>
      </c>
      <c r="P37">
        <v>90</v>
      </c>
      <c r="Q37">
        <v>86.5</v>
      </c>
      <c r="R37">
        <v>85.5</v>
      </c>
      <c r="S37">
        <v>83</v>
      </c>
      <c r="T37" s="232">
        <f t="shared" si="0"/>
        <v>87.166666666666671</v>
      </c>
    </row>
    <row r="38" spans="1:20" ht="15.95" customHeight="1" thickTop="1" thickBot="1">
      <c r="A38" s="47">
        <v>31</v>
      </c>
      <c r="B38" s="62">
        <v>31</v>
      </c>
      <c r="C38" s="62">
        <f>PresensiMIPA!B37</f>
        <v>12497</v>
      </c>
      <c r="D38" s="63" t="str">
        <f>PresensiMIPA!G37</f>
        <v>SITI NAFISAH</v>
      </c>
      <c r="E38">
        <v>89</v>
      </c>
      <c r="F38">
        <v>81</v>
      </c>
      <c r="G38">
        <v>91</v>
      </c>
      <c r="H38">
        <v>89.5</v>
      </c>
      <c r="I38">
        <v>87</v>
      </c>
      <c r="J38">
        <v>84.5</v>
      </c>
      <c r="K38">
        <v>90.5</v>
      </c>
      <c r="L38">
        <v>87</v>
      </c>
      <c r="M38">
        <v>86</v>
      </c>
      <c r="N38">
        <v>86</v>
      </c>
      <c r="O38">
        <v>84</v>
      </c>
      <c r="P38">
        <v>86.5</v>
      </c>
      <c r="Q38">
        <v>85.5</v>
      </c>
      <c r="R38">
        <v>85</v>
      </c>
      <c r="S38">
        <v>81.5</v>
      </c>
      <c r="T38" s="232">
        <f t="shared" si="0"/>
        <v>86.266666666666666</v>
      </c>
    </row>
    <row r="39" spans="1:20" ht="15.95" customHeight="1" thickTop="1" thickBot="1">
      <c r="A39" s="61">
        <v>32</v>
      </c>
      <c r="B39" s="62">
        <v>32</v>
      </c>
      <c r="C39" s="62">
        <f>PresensiMIPA!B38</f>
        <v>12521</v>
      </c>
      <c r="D39" s="63" t="str">
        <f>PresensiMIPA!G38</f>
        <v>ULIN NIKMAH</v>
      </c>
      <c r="E39">
        <v>79</v>
      </c>
      <c r="F39">
        <v>81</v>
      </c>
      <c r="G39">
        <v>90.5</v>
      </c>
      <c r="H39">
        <v>77.5</v>
      </c>
      <c r="I39">
        <v>87</v>
      </c>
      <c r="J39">
        <v>82.5</v>
      </c>
      <c r="K39">
        <v>89.5</v>
      </c>
      <c r="L39">
        <v>87</v>
      </c>
      <c r="M39">
        <v>84.5</v>
      </c>
      <c r="N39">
        <v>82.5</v>
      </c>
      <c r="O39">
        <v>82.5</v>
      </c>
      <c r="P39">
        <v>81</v>
      </c>
      <c r="Q39">
        <v>78</v>
      </c>
      <c r="R39">
        <v>82.5</v>
      </c>
      <c r="S39">
        <v>80</v>
      </c>
      <c r="T39" s="232">
        <f t="shared" si="0"/>
        <v>83</v>
      </c>
    </row>
    <row r="40" spans="1:20" ht="15.95" customHeight="1" thickTop="1" thickBot="1">
      <c r="A40" s="47">
        <v>33</v>
      </c>
      <c r="B40" s="62">
        <v>33</v>
      </c>
      <c r="C40" s="62">
        <f>PresensiMIPA!B39</f>
        <v>12527</v>
      </c>
      <c r="D40" s="63" t="str">
        <f>PresensiMIPA!G39</f>
        <v>VEREN NUR AFIDA</v>
      </c>
      <c r="E40">
        <v>87</v>
      </c>
      <c r="F40">
        <v>82</v>
      </c>
      <c r="G40">
        <v>90.5</v>
      </c>
      <c r="H40">
        <v>87.5</v>
      </c>
      <c r="I40">
        <v>87</v>
      </c>
      <c r="J40">
        <v>85</v>
      </c>
      <c r="K40">
        <v>92.5</v>
      </c>
      <c r="L40">
        <v>87</v>
      </c>
      <c r="M40">
        <v>85</v>
      </c>
      <c r="N40">
        <v>83.5</v>
      </c>
      <c r="O40">
        <v>82.5</v>
      </c>
      <c r="P40">
        <v>85</v>
      </c>
      <c r="Q40">
        <v>87</v>
      </c>
      <c r="R40">
        <v>83.5</v>
      </c>
      <c r="S40">
        <v>82</v>
      </c>
      <c r="T40" s="232">
        <f t="shared" si="0"/>
        <v>85.8</v>
      </c>
    </row>
    <row r="41" spans="1:20" ht="15.95" customHeight="1" thickTop="1" thickBot="1">
      <c r="A41" s="61">
        <v>34</v>
      </c>
      <c r="B41" s="62">
        <v>34</v>
      </c>
      <c r="C41" s="62">
        <f>PresensiMIPA!B40</f>
        <v>12125</v>
      </c>
      <c r="D41" s="63" t="str">
        <f>PresensiMIPA!G40</f>
        <v>ABDUL MALIK</v>
      </c>
      <c r="E41">
        <v>81.5</v>
      </c>
      <c r="F41">
        <v>85.5</v>
      </c>
      <c r="G41">
        <v>90</v>
      </c>
      <c r="H41">
        <v>82</v>
      </c>
      <c r="I41">
        <v>88</v>
      </c>
      <c r="J41">
        <v>80</v>
      </c>
      <c r="K41">
        <v>90.5</v>
      </c>
      <c r="L41">
        <v>86</v>
      </c>
      <c r="M41">
        <v>85.5</v>
      </c>
      <c r="N41">
        <v>81</v>
      </c>
      <c r="O41">
        <v>80.5</v>
      </c>
      <c r="P41">
        <v>72.5</v>
      </c>
      <c r="Q41">
        <v>78.5</v>
      </c>
      <c r="R41">
        <v>76</v>
      </c>
      <c r="S41">
        <v>79</v>
      </c>
      <c r="T41" s="232">
        <f t="shared" si="0"/>
        <v>82.433333333333337</v>
      </c>
    </row>
    <row r="42" spans="1:20" ht="15.95" customHeight="1" thickTop="1" thickBot="1">
      <c r="A42" s="47">
        <v>35</v>
      </c>
      <c r="B42" s="62">
        <v>35</v>
      </c>
      <c r="C42" s="62">
        <f>PresensiMIPA!B41</f>
        <v>12139</v>
      </c>
      <c r="D42" s="63" t="str">
        <f>PresensiMIPA!G41</f>
        <v>AHMAD DZAKY REIHAN</v>
      </c>
      <c r="E42">
        <v>77.5</v>
      </c>
      <c r="F42">
        <v>79</v>
      </c>
      <c r="G42">
        <v>90.5</v>
      </c>
      <c r="H42">
        <v>83.5</v>
      </c>
      <c r="I42">
        <v>87</v>
      </c>
      <c r="J42">
        <v>80</v>
      </c>
      <c r="K42">
        <v>89</v>
      </c>
      <c r="L42">
        <v>86</v>
      </c>
      <c r="M42">
        <v>84.5</v>
      </c>
      <c r="N42">
        <v>77</v>
      </c>
      <c r="O42">
        <v>78</v>
      </c>
      <c r="P42">
        <v>77</v>
      </c>
      <c r="Q42">
        <v>80.5</v>
      </c>
      <c r="R42">
        <v>75</v>
      </c>
      <c r="S42">
        <v>80</v>
      </c>
      <c r="T42" s="232">
        <f t="shared" si="0"/>
        <v>81.63333333333334</v>
      </c>
    </row>
    <row r="43" spans="1:20" ht="15.95" customHeight="1" thickTop="1" thickBot="1">
      <c r="A43" s="61">
        <v>36</v>
      </c>
      <c r="B43" s="62">
        <v>36</v>
      </c>
      <c r="C43" s="62">
        <f>PresensiMIPA!B42</f>
        <v>12147</v>
      </c>
      <c r="D43" s="63" t="str">
        <f>PresensiMIPA!G42</f>
        <v>AISYAH RYSA</v>
      </c>
      <c r="E43">
        <v>86.5</v>
      </c>
      <c r="F43">
        <v>86.5</v>
      </c>
      <c r="G43">
        <v>91</v>
      </c>
      <c r="H43">
        <v>84.5</v>
      </c>
      <c r="I43">
        <v>88</v>
      </c>
      <c r="J43">
        <v>83.5</v>
      </c>
      <c r="K43">
        <v>91</v>
      </c>
      <c r="L43">
        <v>88</v>
      </c>
      <c r="M43">
        <v>85.5</v>
      </c>
      <c r="N43">
        <v>83.5</v>
      </c>
      <c r="O43">
        <v>86.5</v>
      </c>
      <c r="P43">
        <v>85</v>
      </c>
      <c r="Q43">
        <v>82.5</v>
      </c>
      <c r="R43">
        <v>80</v>
      </c>
      <c r="S43">
        <v>82.5</v>
      </c>
      <c r="T43" s="232">
        <f t="shared" si="0"/>
        <v>85.63333333333334</v>
      </c>
    </row>
    <row r="44" spans="1:20" ht="15.95" customHeight="1" thickTop="1" thickBot="1">
      <c r="A44" s="47">
        <v>37</v>
      </c>
      <c r="B44" s="62">
        <v>37</v>
      </c>
      <c r="C44" s="62">
        <f>PresensiMIPA!B43</f>
        <v>12162</v>
      </c>
      <c r="D44" s="63" t="str">
        <f>PresensiMIPA!G43</f>
        <v>ALUFIANA LAISA</v>
      </c>
      <c r="E44">
        <v>89</v>
      </c>
      <c r="F44">
        <v>81</v>
      </c>
      <c r="G44">
        <v>90.5</v>
      </c>
      <c r="H44">
        <v>81</v>
      </c>
      <c r="I44">
        <v>88</v>
      </c>
      <c r="J44">
        <v>86</v>
      </c>
      <c r="K44">
        <v>92</v>
      </c>
      <c r="L44">
        <v>88</v>
      </c>
      <c r="M44">
        <v>84.5</v>
      </c>
      <c r="N44">
        <v>85.5</v>
      </c>
      <c r="O44">
        <v>83</v>
      </c>
      <c r="P44">
        <v>80.5</v>
      </c>
      <c r="Q44">
        <v>82.5</v>
      </c>
      <c r="R44">
        <v>80</v>
      </c>
      <c r="S44">
        <v>81</v>
      </c>
      <c r="T44" s="232">
        <f t="shared" si="0"/>
        <v>84.833333333333329</v>
      </c>
    </row>
    <row r="45" spans="1:20" ht="15.95" customHeight="1" thickTop="1" thickBot="1">
      <c r="A45" s="61">
        <v>38</v>
      </c>
      <c r="B45" s="62">
        <v>38</v>
      </c>
      <c r="C45" s="62">
        <f>PresensiMIPA!B44</f>
        <v>12176</v>
      </c>
      <c r="D45" s="63" t="str">
        <f>PresensiMIPA!G44</f>
        <v>Anik Alfiana</v>
      </c>
      <c r="E45">
        <v>90</v>
      </c>
      <c r="F45">
        <v>85.5</v>
      </c>
      <c r="G45">
        <v>91</v>
      </c>
      <c r="H45">
        <v>90</v>
      </c>
      <c r="I45">
        <v>88</v>
      </c>
      <c r="J45">
        <v>84</v>
      </c>
      <c r="K45">
        <v>90</v>
      </c>
      <c r="L45">
        <v>88</v>
      </c>
      <c r="M45">
        <v>87</v>
      </c>
      <c r="N45">
        <v>83.5</v>
      </c>
      <c r="O45">
        <v>86.5</v>
      </c>
      <c r="P45">
        <v>77.5</v>
      </c>
      <c r="Q45">
        <v>82.5</v>
      </c>
      <c r="R45">
        <v>80</v>
      </c>
      <c r="S45">
        <v>81.5</v>
      </c>
      <c r="T45" s="232">
        <f t="shared" si="0"/>
        <v>85.666666666666671</v>
      </c>
    </row>
    <row r="46" spans="1:20" ht="15.95" customHeight="1" thickTop="1" thickBot="1">
      <c r="A46" s="47">
        <v>39</v>
      </c>
      <c r="B46" s="62">
        <v>39</v>
      </c>
      <c r="C46" s="62">
        <f>PresensiMIPA!B45</f>
        <v>12183</v>
      </c>
      <c r="D46" s="63" t="str">
        <f>PresensiMIPA!G45</f>
        <v>ARISTA MAULIDA ROZIANA PUTRI</v>
      </c>
      <c r="E46">
        <v>90.5</v>
      </c>
      <c r="F46">
        <v>91</v>
      </c>
      <c r="G46">
        <v>92</v>
      </c>
      <c r="H46">
        <v>91.5</v>
      </c>
      <c r="I46">
        <v>89</v>
      </c>
      <c r="J46">
        <v>85</v>
      </c>
      <c r="K46">
        <v>92.5</v>
      </c>
      <c r="L46">
        <v>88</v>
      </c>
      <c r="M46">
        <v>87</v>
      </c>
      <c r="N46">
        <v>88.5</v>
      </c>
      <c r="O46">
        <v>81.5</v>
      </c>
      <c r="P46">
        <v>81.5</v>
      </c>
      <c r="Q46">
        <v>81.5</v>
      </c>
      <c r="R46">
        <v>85</v>
      </c>
      <c r="S46">
        <v>85</v>
      </c>
      <c r="T46" s="232">
        <f t="shared" si="0"/>
        <v>87.3</v>
      </c>
    </row>
    <row r="47" spans="1:20" ht="15.95" customHeight="1" thickTop="1" thickBot="1">
      <c r="A47" s="61">
        <v>40</v>
      </c>
      <c r="B47" s="62">
        <v>40</v>
      </c>
      <c r="C47" s="62">
        <f>PresensiMIPA!B46</f>
        <v>12192</v>
      </c>
      <c r="D47" s="63" t="str">
        <f>PresensiMIPA!G46</f>
        <v>BINTANG FESTIVANI</v>
      </c>
      <c r="E47">
        <v>90.5</v>
      </c>
      <c r="F47">
        <v>87</v>
      </c>
      <c r="G47">
        <v>91</v>
      </c>
      <c r="H47">
        <v>94.5</v>
      </c>
      <c r="I47">
        <v>91</v>
      </c>
      <c r="J47">
        <v>85.5</v>
      </c>
      <c r="K47">
        <v>93</v>
      </c>
      <c r="L47">
        <v>87</v>
      </c>
      <c r="M47">
        <v>87.5</v>
      </c>
      <c r="N47">
        <v>88.5</v>
      </c>
      <c r="O47">
        <v>90.5</v>
      </c>
      <c r="P47">
        <v>85.5</v>
      </c>
      <c r="Q47">
        <v>92.5</v>
      </c>
      <c r="R47">
        <v>88</v>
      </c>
      <c r="S47">
        <v>85.5</v>
      </c>
      <c r="T47" s="232">
        <f t="shared" si="0"/>
        <v>89.166666666666671</v>
      </c>
    </row>
    <row r="48" spans="1:20" ht="15.95" customHeight="1" thickTop="1" thickBot="1">
      <c r="A48" s="47">
        <v>41</v>
      </c>
      <c r="B48" s="62">
        <v>41</v>
      </c>
      <c r="C48" s="62">
        <f>PresensiMIPA!B47</f>
        <v>12206</v>
      </c>
      <c r="D48" s="63" t="str">
        <f>PresensiMIPA!G47</f>
        <v>Dharmawan Wildan Arifin</v>
      </c>
      <c r="E48">
        <v>87</v>
      </c>
      <c r="F48">
        <v>77</v>
      </c>
      <c r="G48">
        <v>90.5</v>
      </c>
      <c r="H48">
        <v>85.5</v>
      </c>
      <c r="I48">
        <v>88</v>
      </c>
      <c r="J48">
        <v>81</v>
      </c>
      <c r="K48">
        <v>89.5</v>
      </c>
      <c r="L48">
        <v>87</v>
      </c>
      <c r="M48">
        <v>85.5</v>
      </c>
      <c r="N48">
        <v>75.5</v>
      </c>
      <c r="O48">
        <v>82</v>
      </c>
      <c r="P48">
        <v>82.5</v>
      </c>
      <c r="Q48">
        <v>81.5</v>
      </c>
      <c r="R48">
        <v>72.5</v>
      </c>
      <c r="S48">
        <v>77.5</v>
      </c>
      <c r="T48" s="232">
        <f t="shared" si="0"/>
        <v>82.833333333333329</v>
      </c>
    </row>
    <row r="49" spans="1:20" ht="15.95" customHeight="1" thickTop="1" thickBot="1">
      <c r="A49" s="61">
        <v>42</v>
      </c>
      <c r="B49" s="62">
        <v>42</v>
      </c>
      <c r="C49" s="62">
        <f>PresensiMIPA!B48</f>
        <v>12211</v>
      </c>
      <c r="D49" s="63" t="str">
        <f>PresensiMIPA!G48</f>
        <v>DILA SURYANI AGUSTIN</v>
      </c>
      <c r="E49">
        <v>91.5</v>
      </c>
      <c r="F49">
        <v>83.5</v>
      </c>
      <c r="G49">
        <v>91</v>
      </c>
      <c r="H49">
        <v>89.5</v>
      </c>
      <c r="I49">
        <v>89</v>
      </c>
      <c r="J49">
        <v>85.5</v>
      </c>
      <c r="K49">
        <v>90</v>
      </c>
      <c r="L49">
        <v>87</v>
      </c>
      <c r="M49">
        <v>86</v>
      </c>
      <c r="N49">
        <v>84.5</v>
      </c>
      <c r="O49">
        <v>86</v>
      </c>
      <c r="P49">
        <v>85</v>
      </c>
      <c r="Q49">
        <v>82.5</v>
      </c>
      <c r="R49">
        <v>85</v>
      </c>
      <c r="S49">
        <v>85.5</v>
      </c>
      <c r="T49" s="232">
        <f t="shared" si="0"/>
        <v>86.766666666666666</v>
      </c>
    </row>
    <row r="50" spans="1:20" ht="15.95" customHeight="1" thickTop="1" thickBot="1">
      <c r="A50" s="47">
        <v>43</v>
      </c>
      <c r="B50" s="62">
        <v>43</v>
      </c>
      <c r="C50" s="62">
        <f>PresensiMIPA!B49</f>
        <v>12222</v>
      </c>
      <c r="D50" s="63" t="str">
        <f>PresensiMIPA!G49</f>
        <v>Emy Marianti</v>
      </c>
      <c r="E50">
        <v>88.5</v>
      </c>
      <c r="F50">
        <v>85</v>
      </c>
      <c r="G50">
        <v>91</v>
      </c>
      <c r="H50">
        <v>93.5</v>
      </c>
      <c r="I50">
        <v>88</v>
      </c>
      <c r="J50">
        <v>86.5</v>
      </c>
      <c r="K50">
        <v>91</v>
      </c>
      <c r="L50">
        <v>87</v>
      </c>
      <c r="M50">
        <v>85.5</v>
      </c>
      <c r="N50">
        <v>85.5</v>
      </c>
      <c r="O50">
        <v>87.5</v>
      </c>
      <c r="P50">
        <v>79.5</v>
      </c>
      <c r="Q50">
        <v>81.5</v>
      </c>
      <c r="R50">
        <v>77.5</v>
      </c>
      <c r="S50">
        <v>85</v>
      </c>
      <c r="T50" s="232">
        <f t="shared" si="0"/>
        <v>86.166666666666671</v>
      </c>
    </row>
    <row r="51" spans="1:20" ht="15.95" customHeight="1" thickTop="1" thickBot="1">
      <c r="A51" s="61">
        <v>44</v>
      </c>
      <c r="B51" s="62">
        <v>44</v>
      </c>
      <c r="C51" s="62">
        <f>PresensiMIPA!B50</f>
        <v>12238</v>
      </c>
      <c r="D51" s="63" t="str">
        <f>PresensiMIPA!G50</f>
        <v>FARREL AZARYA ZIDAN ANDIKA</v>
      </c>
      <c r="E51">
        <v>81.5</v>
      </c>
      <c r="F51">
        <v>79</v>
      </c>
      <c r="G51">
        <v>90</v>
      </c>
      <c r="H51">
        <v>85</v>
      </c>
      <c r="I51">
        <v>88</v>
      </c>
      <c r="J51">
        <v>81</v>
      </c>
      <c r="K51">
        <v>88.5</v>
      </c>
      <c r="L51">
        <v>88</v>
      </c>
      <c r="M51">
        <v>83.5</v>
      </c>
      <c r="N51">
        <v>74.5</v>
      </c>
      <c r="O51">
        <v>81</v>
      </c>
      <c r="P51">
        <v>74.5</v>
      </c>
      <c r="Q51">
        <v>82.5</v>
      </c>
      <c r="R51">
        <v>75</v>
      </c>
      <c r="S51">
        <v>76.5</v>
      </c>
      <c r="T51" s="232">
        <f t="shared" si="0"/>
        <v>81.900000000000006</v>
      </c>
    </row>
    <row r="52" spans="1:20" ht="15.95" customHeight="1" thickTop="1" thickBot="1">
      <c r="A52" s="47">
        <v>45</v>
      </c>
      <c r="B52" s="62">
        <v>45</v>
      </c>
      <c r="C52" s="62">
        <f>PresensiMIPA!B51</f>
        <v>12250</v>
      </c>
      <c r="D52" s="63" t="str">
        <f>PresensiMIPA!G51</f>
        <v>FITRI NUR WULANSARI</v>
      </c>
      <c r="E52">
        <v>85.5</v>
      </c>
      <c r="F52">
        <v>82</v>
      </c>
      <c r="G52">
        <v>91.5</v>
      </c>
      <c r="H52">
        <v>89.5</v>
      </c>
      <c r="I52">
        <v>88</v>
      </c>
      <c r="J52">
        <v>85</v>
      </c>
      <c r="K52">
        <v>91</v>
      </c>
      <c r="L52">
        <v>88</v>
      </c>
      <c r="M52">
        <v>86</v>
      </c>
      <c r="N52">
        <v>84.5</v>
      </c>
      <c r="O52">
        <v>81.5</v>
      </c>
      <c r="P52">
        <v>85</v>
      </c>
      <c r="Q52">
        <v>84.5</v>
      </c>
      <c r="R52">
        <v>85</v>
      </c>
      <c r="S52">
        <v>83.5</v>
      </c>
      <c r="T52" s="232">
        <f t="shared" si="0"/>
        <v>86.033333333333331</v>
      </c>
    </row>
    <row r="53" spans="1:20" s="64" customFormat="1" ht="15.95" customHeight="1" thickTop="1" thickBot="1">
      <c r="A53" s="61">
        <v>46</v>
      </c>
      <c r="B53" s="62">
        <v>46</v>
      </c>
      <c r="C53" s="62">
        <f>PresensiMIPA!B52</f>
        <v>12262</v>
      </c>
      <c r="D53" s="63" t="str">
        <f>PresensiMIPA!G52</f>
        <v>HARTATIK</v>
      </c>
      <c r="E53">
        <v>88</v>
      </c>
      <c r="F53">
        <v>88</v>
      </c>
      <c r="G53">
        <v>91.5</v>
      </c>
      <c r="H53">
        <v>89</v>
      </c>
      <c r="I53">
        <v>89</v>
      </c>
      <c r="J53">
        <v>87.5</v>
      </c>
      <c r="K53">
        <v>91</v>
      </c>
      <c r="L53">
        <v>87</v>
      </c>
      <c r="M53">
        <v>86.5</v>
      </c>
      <c r="N53">
        <v>88.5</v>
      </c>
      <c r="O53">
        <v>85.5</v>
      </c>
      <c r="P53">
        <v>82.5</v>
      </c>
      <c r="Q53">
        <v>87.5</v>
      </c>
      <c r="R53">
        <v>80</v>
      </c>
      <c r="S53">
        <v>87.5</v>
      </c>
      <c r="T53" s="232">
        <f t="shared" si="0"/>
        <v>87.266666666666666</v>
      </c>
    </row>
    <row r="54" spans="1:20" s="67" customFormat="1" ht="15.95" customHeight="1" thickTop="1" thickBot="1">
      <c r="A54" s="65">
        <v>47</v>
      </c>
      <c r="B54" s="66">
        <v>47</v>
      </c>
      <c r="C54" s="62">
        <f>PresensiMIPA!B53</f>
        <v>12265</v>
      </c>
      <c r="D54" s="63" t="str">
        <f>PresensiMIPA!G53</f>
        <v>HASANAL MUBAROK</v>
      </c>
      <c r="E54">
        <v>82</v>
      </c>
      <c r="F54">
        <v>79</v>
      </c>
      <c r="G54">
        <v>90.5</v>
      </c>
      <c r="H54">
        <v>75</v>
      </c>
      <c r="I54">
        <v>87</v>
      </c>
      <c r="J54">
        <v>79</v>
      </c>
      <c r="K54">
        <v>88.5</v>
      </c>
      <c r="L54">
        <v>87</v>
      </c>
      <c r="M54">
        <v>85.5</v>
      </c>
      <c r="N54">
        <v>77.5</v>
      </c>
      <c r="O54">
        <v>80.5</v>
      </c>
      <c r="P54">
        <v>70</v>
      </c>
      <c r="Q54">
        <v>78.5</v>
      </c>
      <c r="R54">
        <v>76</v>
      </c>
      <c r="S54">
        <v>77</v>
      </c>
      <c r="T54" s="232">
        <f t="shared" si="0"/>
        <v>80.86666666666666</v>
      </c>
    </row>
    <row r="55" spans="1:20" s="69" customFormat="1" ht="15.95" customHeight="1" thickTop="1" thickBot="1">
      <c r="A55" s="68">
        <v>48</v>
      </c>
      <c r="B55" s="62">
        <v>48</v>
      </c>
      <c r="C55" s="62">
        <f>PresensiMIPA!B54</f>
        <v>12287</v>
      </c>
      <c r="D55" s="63" t="str">
        <f>PresensiMIPA!G54</f>
        <v>Irfan Maulana</v>
      </c>
      <c r="E55">
        <v>83.5</v>
      </c>
      <c r="F55">
        <v>79</v>
      </c>
      <c r="G55">
        <v>90.5</v>
      </c>
      <c r="H55">
        <v>87</v>
      </c>
      <c r="I55">
        <v>87</v>
      </c>
      <c r="J55">
        <v>81</v>
      </c>
      <c r="K55">
        <v>89.5</v>
      </c>
      <c r="L55">
        <v>87</v>
      </c>
      <c r="M55">
        <v>85</v>
      </c>
      <c r="N55">
        <v>79.5</v>
      </c>
      <c r="O55">
        <v>79</v>
      </c>
      <c r="P55">
        <v>85</v>
      </c>
      <c r="Q55">
        <v>80.5</v>
      </c>
      <c r="R55">
        <v>75</v>
      </c>
      <c r="S55">
        <v>77</v>
      </c>
      <c r="T55" s="232">
        <f t="shared" si="0"/>
        <v>83.033333333333331</v>
      </c>
    </row>
    <row r="56" spans="1:20" s="69" customFormat="1" ht="15.95" customHeight="1" thickTop="1" thickBot="1">
      <c r="A56" s="70">
        <v>49</v>
      </c>
      <c r="B56" s="62">
        <v>49</v>
      </c>
      <c r="C56" s="62">
        <f>PresensiMIPA!B55</f>
        <v>12288</v>
      </c>
      <c r="D56" s="63" t="str">
        <f>PresensiMIPA!G55</f>
        <v>IRINA NINDYASARI</v>
      </c>
      <c r="E56">
        <v>86</v>
      </c>
      <c r="F56">
        <v>83</v>
      </c>
      <c r="G56">
        <v>92</v>
      </c>
      <c r="H56">
        <v>86.5</v>
      </c>
      <c r="I56">
        <v>87</v>
      </c>
      <c r="J56">
        <v>85</v>
      </c>
      <c r="K56">
        <v>89.5</v>
      </c>
      <c r="L56">
        <v>87</v>
      </c>
      <c r="M56">
        <v>84.5</v>
      </c>
      <c r="N56">
        <v>79.5</v>
      </c>
      <c r="O56">
        <v>84.5</v>
      </c>
      <c r="P56">
        <v>80</v>
      </c>
      <c r="Q56">
        <v>81.5</v>
      </c>
      <c r="R56">
        <v>81</v>
      </c>
      <c r="S56">
        <v>83</v>
      </c>
      <c r="T56" s="232">
        <f t="shared" si="0"/>
        <v>84.666666666666671</v>
      </c>
    </row>
    <row r="57" spans="1:20" s="69" customFormat="1" ht="15.95" customHeight="1" thickTop="1" thickBot="1">
      <c r="A57" s="68">
        <v>50</v>
      </c>
      <c r="B57" s="62">
        <v>50</v>
      </c>
      <c r="C57" s="62">
        <f>PresensiMIPA!B56</f>
        <v>12300</v>
      </c>
      <c r="D57" s="63" t="str">
        <f>PresensiMIPA!G56</f>
        <v>KAMILIYATUL LAILI</v>
      </c>
      <c r="E57">
        <v>88.5</v>
      </c>
      <c r="F57">
        <v>86</v>
      </c>
      <c r="G57">
        <v>91</v>
      </c>
      <c r="H57">
        <v>93.5</v>
      </c>
      <c r="I57">
        <v>88</v>
      </c>
      <c r="J57">
        <v>83.5</v>
      </c>
      <c r="K57">
        <v>90</v>
      </c>
      <c r="L57">
        <v>88</v>
      </c>
      <c r="M57">
        <v>86</v>
      </c>
      <c r="N57">
        <v>85</v>
      </c>
      <c r="O57">
        <v>87</v>
      </c>
      <c r="P57">
        <v>82.5</v>
      </c>
      <c r="Q57">
        <v>82.5</v>
      </c>
      <c r="R57">
        <v>80</v>
      </c>
      <c r="S57">
        <v>85.5</v>
      </c>
      <c r="T57" s="232">
        <f t="shared" si="0"/>
        <v>86.466666666666669</v>
      </c>
    </row>
    <row r="58" spans="1:20" s="69" customFormat="1" ht="15.95" customHeight="1" thickTop="1" thickBot="1">
      <c r="A58" s="70">
        <v>51</v>
      </c>
      <c r="B58" s="62">
        <v>51</v>
      </c>
      <c r="C58" s="62">
        <f>PresensiMIPA!B57</f>
        <v>12310</v>
      </c>
      <c r="D58" s="63" t="str">
        <f>PresensiMIPA!G57</f>
        <v>Lela Juniati Ningsih</v>
      </c>
      <c r="E58">
        <v>87.5</v>
      </c>
      <c r="F58">
        <v>87</v>
      </c>
      <c r="G58">
        <v>90.5</v>
      </c>
      <c r="H58">
        <v>91</v>
      </c>
      <c r="I58">
        <v>87</v>
      </c>
      <c r="J58">
        <v>85</v>
      </c>
      <c r="K58">
        <v>91.5</v>
      </c>
      <c r="L58">
        <v>87</v>
      </c>
      <c r="M58">
        <v>85.5</v>
      </c>
      <c r="N58">
        <v>86.5</v>
      </c>
      <c r="O58">
        <v>84.5</v>
      </c>
      <c r="P58">
        <v>81.5</v>
      </c>
      <c r="Q58">
        <v>82.5</v>
      </c>
      <c r="R58">
        <v>75</v>
      </c>
      <c r="S58">
        <v>84.5</v>
      </c>
      <c r="T58" s="232">
        <f t="shared" si="0"/>
        <v>85.766666666666666</v>
      </c>
    </row>
    <row r="59" spans="1:20" s="69" customFormat="1" ht="15.95" customHeight="1" thickTop="1" thickBot="1">
      <c r="A59" s="68">
        <v>52</v>
      </c>
      <c r="B59" s="62">
        <v>52</v>
      </c>
      <c r="C59" s="62">
        <f>PresensiMIPA!B58</f>
        <v>12327</v>
      </c>
      <c r="D59" s="63" t="str">
        <f>PresensiMIPA!G58</f>
        <v>MAKIN AMIN</v>
      </c>
      <c r="E59">
        <v>84.5</v>
      </c>
      <c r="F59">
        <v>80</v>
      </c>
      <c r="G59">
        <v>91</v>
      </c>
      <c r="H59">
        <v>86</v>
      </c>
      <c r="I59">
        <v>87</v>
      </c>
      <c r="J59">
        <v>84</v>
      </c>
      <c r="K59">
        <v>90</v>
      </c>
      <c r="L59">
        <v>87</v>
      </c>
      <c r="M59">
        <v>86</v>
      </c>
      <c r="N59">
        <v>74</v>
      </c>
      <c r="O59">
        <v>79.5</v>
      </c>
      <c r="P59">
        <v>70.5</v>
      </c>
      <c r="Q59">
        <v>81.5</v>
      </c>
      <c r="R59">
        <v>75</v>
      </c>
      <c r="S59">
        <v>81</v>
      </c>
      <c r="T59" s="232">
        <f t="shared" si="0"/>
        <v>82.466666666666669</v>
      </c>
    </row>
    <row r="60" spans="1:20" s="69" customFormat="1" ht="15.95" customHeight="1" thickTop="1" thickBot="1">
      <c r="A60" s="70">
        <v>53</v>
      </c>
      <c r="B60" s="62">
        <v>53</v>
      </c>
      <c r="C60" s="62">
        <f>PresensiMIPA!B59</f>
        <v>12331</v>
      </c>
      <c r="D60" s="63" t="str">
        <f>PresensiMIPA!G59</f>
        <v>MAULANA MALIK IBRAHIM</v>
      </c>
      <c r="E60">
        <v>86</v>
      </c>
      <c r="F60">
        <v>80</v>
      </c>
      <c r="G60">
        <v>90.5</v>
      </c>
      <c r="H60">
        <v>89</v>
      </c>
      <c r="I60">
        <v>87</v>
      </c>
      <c r="J60">
        <v>84</v>
      </c>
      <c r="K60">
        <v>91</v>
      </c>
      <c r="L60">
        <v>87</v>
      </c>
      <c r="M60">
        <v>86.5</v>
      </c>
      <c r="N60">
        <v>76.5</v>
      </c>
      <c r="O60">
        <v>79.5</v>
      </c>
      <c r="P60">
        <v>80</v>
      </c>
      <c r="Q60">
        <v>78.5</v>
      </c>
      <c r="R60">
        <v>75</v>
      </c>
      <c r="S60">
        <v>80</v>
      </c>
      <c r="T60" s="232">
        <f t="shared" si="0"/>
        <v>83.36666666666666</v>
      </c>
    </row>
    <row r="61" spans="1:20" s="69" customFormat="1" ht="15.95" customHeight="1" thickTop="1" thickBot="1">
      <c r="A61" s="68">
        <v>54</v>
      </c>
      <c r="B61" s="62">
        <v>54</v>
      </c>
      <c r="C61" s="62">
        <f>PresensiMIPA!B60</f>
        <v>12334</v>
      </c>
      <c r="D61" s="63" t="str">
        <f>PresensiMIPA!G60</f>
        <v>MAULIDIYAH NUR DANIELA PUTRI</v>
      </c>
      <c r="E61">
        <v>88</v>
      </c>
      <c r="F61">
        <v>81</v>
      </c>
      <c r="G61">
        <v>90</v>
      </c>
      <c r="H61">
        <v>82</v>
      </c>
      <c r="I61">
        <v>87</v>
      </c>
      <c r="J61">
        <v>87.5</v>
      </c>
      <c r="K61">
        <v>94</v>
      </c>
      <c r="L61">
        <v>88</v>
      </c>
      <c r="M61">
        <v>85.5</v>
      </c>
      <c r="N61">
        <v>84.5</v>
      </c>
      <c r="O61">
        <v>83</v>
      </c>
      <c r="P61">
        <v>81.5</v>
      </c>
      <c r="Q61">
        <v>82.5</v>
      </c>
      <c r="R61">
        <v>85</v>
      </c>
      <c r="S61">
        <v>84</v>
      </c>
      <c r="T61" s="232">
        <f t="shared" si="0"/>
        <v>85.566666666666663</v>
      </c>
    </row>
    <row r="62" spans="1:20" s="69" customFormat="1" ht="15.95" customHeight="1" thickTop="1" thickBot="1">
      <c r="A62" s="70">
        <v>55</v>
      </c>
      <c r="B62" s="62">
        <v>55</v>
      </c>
      <c r="C62" s="62">
        <f>PresensiMIPA!B61</f>
        <v>12352</v>
      </c>
      <c r="D62" s="63" t="str">
        <f>PresensiMIPA!G61</f>
        <v>MOH. FAUZAN</v>
      </c>
      <c r="E62">
        <v>84</v>
      </c>
      <c r="F62">
        <v>80</v>
      </c>
      <c r="G62">
        <v>91</v>
      </c>
      <c r="H62">
        <v>84.5</v>
      </c>
      <c r="I62">
        <v>87</v>
      </c>
      <c r="J62">
        <v>82</v>
      </c>
      <c r="K62">
        <v>91</v>
      </c>
      <c r="L62">
        <v>88</v>
      </c>
      <c r="M62">
        <v>85.5</v>
      </c>
      <c r="N62">
        <v>84.5</v>
      </c>
      <c r="O62">
        <v>79</v>
      </c>
      <c r="P62">
        <v>81.5</v>
      </c>
      <c r="Q62">
        <v>78.5</v>
      </c>
      <c r="R62">
        <v>80</v>
      </c>
      <c r="S62">
        <v>80</v>
      </c>
      <c r="T62" s="232">
        <f t="shared" si="0"/>
        <v>83.766666666666666</v>
      </c>
    </row>
    <row r="63" spans="1:20" s="69" customFormat="1" ht="15.95" customHeight="1" thickTop="1" thickBot="1">
      <c r="A63" s="68">
        <v>56</v>
      </c>
      <c r="B63" s="62">
        <v>56</v>
      </c>
      <c r="C63" s="62">
        <f>PresensiMIPA!B62</f>
        <v>12363</v>
      </c>
      <c r="D63" s="63" t="str">
        <f>PresensiMIPA!G62</f>
        <v>MOH. SURAIHANDIKA</v>
      </c>
      <c r="E63">
        <v>81</v>
      </c>
      <c r="F63">
        <v>74</v>
      </c>
      <c r="G63">
        <v>90.5</v>
      </c>
      <c r="H63">
        <v>80</v>
      </c>
      <c r="I63">
        <v>87</v>
      </c>
      <c r="J63">
        <v>80</v>
      </c>
      <c r="K63">
        <v>88.5</v>
      </c>
      <c r="L63">
        <v>87</v>
      </c>
      <c r="M63">
        <v>86.5</v>
      </c>
      <c r="N63">
        <v>79.5</v>
      </c>
      <c r="O63">
        <v>80.5</v>
      </c>
      <c r="P63">
        <v>71</v>
      </c>
      <c r="Q63">
        <v>78.5</v>
      </c>
      <c r="R63">
        <v>72.5</v>
      </c>
      <c r="S63">
        <v>80</v>
      </c>
      <c r="T63" s="232">
        <f t="shared" si="0"/>
        <v>81.099999999999994</v>
      </c>
    </row>
    <row r="64" spans="1:20" s="69" customFormat="1" ht="15.95" customHeight="1" thickTop="1" thickBot="1">
      <c r="A64" s="70">
        <v>57</v>
      </c>
      <c r="B64" s="62">
        <v>57</v>
      </c>
      <c r="C64" s="62">
        <f>PresensiMIPA!B63</f>
        <v>12364</v>
      </c>
      <c r="D64" s="63" t="str">
        <f>PresensiMIPA!G63</f>
        <v>Moh. Zidane Djazuli</v>
      </c>
      <c r="E64">
        <v>79</v>
      </c>
      <c r="F64">
        <v>81</v>
      </c>
      <c r="G64">
        <v>90</v>
      </c>
      <c r="H64">
        <v>79.5</v>
      </c>
      <c r="I64">
        <v>87</v>
      </c>
      <c r="J64">
        <v>80.5</v>
      </c>
      <c r="K64">
        <v>88.5</v>
      </c>
      <c r="L64">
        <v>87</v>
      </c>
      <c r="M64">
        <v>85.5</v>
      </c>
      <c r="N64">
        <v>76.5</v>
      </c>
      <c r="O64">
        <v>80.5</v>
      </c>
      <c r="P64">
        <v>79.5</v>
      </c>
      <c r="Q64">
        <v>81.5</v>
      </c>
      <c r="R64">
        <v>80</v>
      </c>
      <c r="S64">
        <v>77.5</v>
      </c>
      <c r="T64" s="232">
        <f t="shared" si="0"/>
        <v>82.233333333333334</v>
      </c>
    </row>
    <row r="65" spans="1:20" s="69" customFormat="1" ht="15.95" customHeight="1" thickTop="1" thickBot="1">
      <c r="A65" s="68">
        <v>58</v>
      </c>
      <c r="B65" s="62">
        <v>58</v>
      </c>
      <c r="C65" s="62">
        <f>PresensiMIPA!B64</f>
        <v>12399</v>
      </c>
      <c r="D65" s="63" t="str">
        <f>PresensiMIPA!G64</f>
        <v>NISA SAJIDA KHAIRALLAH TELFAH</v>
      </c>
      <c r="E65">
        <v>89.5</v>
      </c>
      <c r="F65">
        <v>84</v>
      </c>
      <c r="G65">
        <v>90.5</v>
      </c>
      <c r="H65">
        <v>92</v>
      </c>
      <c r="I65">
        <v>87</v>
      </c>
      <c r="J65">
        <v>84.5</v>
      </c>
      <c r="K65">
        <v>88.5</v>
      </c>
      <c r="L65">
        <v>87</v>
      </c>
      <c r="M65">
        <v>85</v>
      </c>
      <c r="N65">
        <v>85.5</v>
      </c>
      <c r="O65">
        <v>84.5</v>
      </c>
      <c r="P65">
        <v>85</v>
      </c>
      <c r="Q65">
        <v>82.5</v>
      </c>
      <c r="R65">
        <v>76</v>
      </c>
      <c r="S65">
        <v>82</v>
      </c>
      <c r="T65" s="232">
        <f t="shared" si="0"/>
        <v>85.566666666666663</v>
      </c>
    </row>
    <row r="66" spans="1:20" s="69" customFormat="1" ht="15.95" customHeight="1" thickTop="1" thickBot="1">
      <c r="A66" s="70">
        <v>59</v>
      </c>
      <c r="B66" s="62">
        <v>59</v>
      </c>
      <c r="C66" s="62">
        <f>PresensiMIPA!B65</f>
        <v>12424</v>
      </c>
      <c r="D66" s="63" t="str">
        <f>PresensiMIPA!G65</f>
        <v>PRAMITA LIWAUL HIKMAH</v>
      </c>
      <c r="E66">
        <v>88</v>
      </c>
      <c r="F66">
        <v>90</v>
      </c>
      <c r="G66">
        <v>90.5</v>
      </c>
      <c r="H66">
        <v>92</v>
      </c>
      <c r="I66">
        <v>89</v>
      </c>
      <c r="J66">
        <v>83.5</v>
      </c>
      <c r="K66">
        <v>93</v>
      </c>
      <c r="L66">
        <v>87</v>
      </c>
      <c r="M66">
        <v>86</v>
      </c>
      <c r="N66">
        <v>89</v>
      </c>
      <c r="O66">
        <v>82.5</v>
      </c>
      <c r="P66">
        <v>82.5</v>
      </c>
      <c r="Q66">
        <v>82.5</v>
      </c>
      <c r="R66">
        <v>80</v>
      </c>
      <c r="S66">
        <v>85</v>
      </c>
      <c r="T66" s="232">
        <f t="shared" si="0"/>
        <v>86.7</v>
      </c>
    </row>
    <row r="67" spans="1:20" s="69" customFormat="1" ht="15.95" customHeight="1" thickTop="1" thickBot="1">
      <c r="A67" s="68">
        <v>60</v>
      </c>
      <c r="B67" s="62">
        <v>60</v>
      </c>
      <c r="C67" s="62">
        <f>PresensiMIPA!B66</f>
        <v>12435</v>
      </c>
      <c r="D67" s="63" t="str">
        <f>PresensiMIPA!G66</f>
        <v>R. BAGUS HIKMAWANSYAH</v>
      </c>
      <c r="E67">
        <v>84</v>
      </c>
      <c r="F67">
        <v>90</v>
      </c>
      <c r="G67">
        <v>90</v>
      </c>
      <c r="H67">
        <v>87</v>
      </c>
      <c r="I67">
        <v>91</v>
      </c>
      <c r="J67">
        <v>88.5</v>
      </c>
      <c r="K67">
        <v>92</v>
      </c>
      <c r="L67">
        <v>87</v>
      </c>
      <c r="M67">
        <v>87</v>
      </c>
      <c r="N67">
        <v>87</v>
      </c>
      <c r="O67">
        <v>85</v>
      </c>
      <c r="P67">
        <v>85.5</v>
      </c>
      <c r="Q67">
        <v>87.5</v>
      </c>
      <c r="R67">
        <v>85</v>
      </c>
      <c r="S67">
        <v>85.5</v>
      </c>
      <c r="T67" s="232">
        <f t="shared" si="0"/>
        <v>87.466666666666669</v>
      </c>
    </row>
    <row r="68" spans="1:20" s="69" customFormat="1" ht="15.95" customHeight="1" thickTop="1" thickBot="1">
      <c r="A68" s="70">
        <v>61</v>
      </c>
      <c r="B68" s="62">
        <v>61</v>
      </c>
      <c r="C68" s="62">
        <f>PresensiMIPA!B67</f>
        <v>12439</v>
      </c>
      <c r="D68" s="63" t="str">
        <f>PresensiMIPA!G67</f>
        <v>R. MAHARANI YASMIN AROVA</v>
      </c>
      <c r="E68">
        <v>89</v>
      </c>
      <c r="F68">
        <v>96</v>
      </c>
      <c r="G68">
        <v>92</v>
      </c>
      <c r="H68">
        <v>95.5</v>
      </c>
      <c r="I68">
        <v>91</v>
      </c>
      <c r="J68">
        <v>92</v>
      </c>
      <c r="K68">
        <v>93.5</v>
      </c>
      <c r="L68">
        <v>88</v>
      </c>
      <c r="M68">
        <v>86</v>
      </c>
      <c r="N68">
        <v>89.5</v>
      </c>
      <c r="O68">
        <v>91.5</v>
      </c>
      <c r="P68">
        <v>85</v>
      </c>
      <c r="Q68">
        <v>82.5</v>
      </c>
      <c r="R68">
        <v>85</v>
      </c>
      <c r="S68">
        <v>90</v>
      </c>
      <c r="T68" s="232">
        <f t="shared" si="0"/>
        <v>89.766666666666666</v>
      </c>
    </row>
    <row r="69" spans="1:20" s="69" customFormat="1" ht="15.95" customHeight="1" thickTop="1" thickBot="1">
      <c r="A69" s="68">
        <v>62</v>
      </c>
      <c r="B69" s="62">
        <v>62</v>
      </c>
      <c r="C69" s="62">
        <f>PresensiMIPA!B68</f>
        <v>12454</v>
      </c>
      <c r="D69" s="63" t="str">
        <f>PresensiMIPA!G68</f>
        <v>RAYHANZA NADHIF ATHALA</v>
      </c>
      <c r="E69">
        <v>84</v>
      </c>
      <c r="F69">
        <v>80</v>
      </c>
      <c r="G69">
        <v>90</v>
      </c>
      <c r="H69">
        <v>89.5</v>
      </c>
      <c r="I69">
        <v>87</v>
      </c>
      <c r="J69">
        <v>82</v>
      </c>
      <c r="K69">
        <v>90.5</v>
      </c>
      <c r="L69">
        <v>87</v>
      </c>
      <c r="M69">
        <v>87</v>
      </c>
      <c r="N69">
        <v>77.5</v>
      </c>
      <c r="O69">
        <v>82</v>
      </c>
      <c r="P69">
        <v>85</v>
      </c>
      <c r="Q69">
        <v>80.5</v>
      </c>
      <c r="R69">
        <v>75</v>
      </c>
      <c r="S69">
        <v>83.5</v>
      </c>
      <c r="T69" s="232">
        <f t="shared" si="0"/>
        <v>84.033333333333331</v>
      </c>
    </row>
    <row r="70" spans="1:20" s="69" customFormat="1" ht="15.95" customHeight="1" thickTop="1" thickBot="1">
      <c r="A70" s="70">
        <v>63</v>
      </c>
      <c r="B70" s="62">
        <v>63</v>
      </c>
      <c r="C70" s="62">
        <f>PresensiMIPA!B69</f>
        <v>12461</v>
      </c>
      <c r="D70" s="63" t="str">
        <f>PresensiMIPA!G69</f>
        <v>RICKE ARIEFIANTINI</v>
      </c>
      <c r="E70">
        <v>88</v>
      </c>
      <c r="F70">
        <v>84</v>
      </c>
      <c r="G70">
        <v>92</v>
      </c>
      <c r="H70">
        <v>87</v>
      </c>
      <c r="I70">
        <v>87</v>
      </c>
      <c r="J70">
        <v>84</v>
      </c>
      <c r="K70">
        <v>90</v>
      </c>
      <c r="L70">
        <v>87</v>
      </c>
      <c r="M70">
        <v>86.5</v>
      </c>
      <c r="N70">
        <v>78</v>
      </c>
      <c r="O70">
        <v>83.5</v>
      </c>
      <c r="P70">
        <v>82.5</v>
      </c>
      <c r="Q70">
        <v>87.5</v>
      </c>
      <c r="R70">
        <v>86</v>
      </c>
      <c r="S70">
        <v>85</v>
      </c>
      <c r="T70" s="232">
        <f t="shared" si="0"/>
        <v>85.86666666666666</v>
      </c>
    </row>
    <row r="71" spans="1:20" s="69" customFormat="1" ht="15.95" customHeight="1" thickTop="1" thickBot="1">
      <c r="A71" s="68">
        <v>64</v>
      </c>
      <c r="B71" s="62">
        <v>64</v>
      </c>
      <c r="C71" s="62">
        <f>PresensiMIPA!B70</f>
        <v>12467</v>
      </c>
      <c r="D71" s="63" t="str">
        <f>PresensiMIPA!G70</f>
        <v>RIFQI KHAIRAN FAATHIR</v>
      </c>
      <c r="E71">
        <v>87.5</v>
      </c>
      <c r="F71">
        <v>85.5</v>
      </c>
      <c r="G71">
        <v>92</v>
      </c>
      <c r="H71">
        <v>93.5</v>
      </c>
      <c r="I71">
        <v>91</v>
      </c>
      <c r="J71">
        <v>93.5</v>
      </c>
      <c r="K71">
        <v>93.5</v>
      </c>
      <c r="L71">
        <v>87</v>
      </c>
      <c r="M71">
        <v>86.5</v>
      </c>
      <c r="N71">
        <v>90</v>
      </c>
      <c r="O71">
        <v>91.5</v>
      </c>
      <c r="P71">
        <v>81.5</v>
      </c>
      <c r="Q71">
        <v>94.5</v>
      </c>
      <c r="R71">
        <v>88</v>
      </c>
      <c r="S71">
        <v>90</v>
      </c>
      <c r="T71" s="232">
        <f t="shared" si="0"/>
        <v>89.7</v>
      </c>
    </row>
    <row r="72" spans="1:20" s="69" customFormat="1" ht="15.95" customHeight="1" thickTop="1" thickBot="1">
      <c r="A72" s="70">
        <v>65</v>
      </c>
      <c r="B72" s="62">
        <v>65</v>
      </c>
      <c r="C72" s="62">
        <f>PresensiMIPA!B71</f>
        <v>12484</v>
      </c>
      <c r="D72" s="63" t="str">
        <f>PresensiMIPA!G71</f>
        <v>SARAH ADIBA</v>
      </c>
      <c r="E72">
        <v>87.5</v>
      </c>
      <c r="F72">
        <v>80</v>
      </c>
      <c r="G72">
        <v>90.5</v>
      </c>
      <c r="H72">
        <v>88</v>
      </c>
      <c r="I72">
        <v>87</v>
      </c>
      <c r="J72">
        <v>82.5</v>
      </c>
      <c r="K72">
        <v>89</v>
      </c>
      <c r="L72">
        <v>88</v>
      </c>
      <c r="M72">
        <v>85</v>
      </c>
      <c r="N72">
        <v>90</v>
      </c>
      <c r="O72">
        <v>84</v>
      </c>
      <c r="P72">
        <v>81.5</v>
      </c>
      <c r="Q72">
        <v>80.5</v>
      </c>
      <c r="R72">
        <v>85</v>
      </c>
      <c r="S72">
        <v>81</v>
      </c>
      <c r="T72" s="232">
        <f t="shared" si="0"/>
        <v>85.3</v>
      </c>
    </row>
    <row r="73" spans="1:20" s="69" customFormat="1" ht="15.95" customHeight="1" thickTop="1" thickBot="1">
      <c r="A73" s="68">
        <v>66</v>
      </c>
      <c r="B73" s="62">
        <v>66</v>
      </c>
      <c r="C73" s="62">
        <f>PresensiMIPA!B72</f>
        <v>12488</v>
      </c>
      <c r="D73" s="63" t="str">
        <f>PresensiMIPA!G72</f>
        <v>SEPTIO DIKA PRATAMA</v>
      </c>
      <c r="E73">
        <v>77.5</v>
      </c>
      <c r="F73">
        <v>75</v>
      </c>
      <c r="G73">
        <v>90</v>
      </c>
      <c r="H73">
        <v>80.5</v>
      </c>
      <c r="I73">
        <v>87</v>
      </c>
      <c r="J73">
        <v>81</v>
      </c>
      <c r="K73">
        <v>89</v>
      </c>
      <c r="L73">
        <v>86</v>
      </c>
      <c r="M73">
        <v>85</v>
      </c>
      <c r="N73">
        <v>77</v>
      </c>
      <c r="O73">
        <v>82.5</v>
      </c>
      <c r="P73">
        <v>71</v>
      </c>
      <c r="Q73">
        <v>78.5</v>
      </c>
      <c r="R73">
        <v>70</v>
      </c>
      <c r="S73">
        <v>79</v>
      </c>
      <c r="T73" s="232">
        <f t="shared" ref="T73:T136" si="1">AVERAGE(E73:S73)</f>
        <v>80.599999999999994</v>
      </c>
    </row>
    <row r="74" spans="1:20" s="69" customFormat="1" ht="15.95" customHeight="1" thickTop="1" thickBot="1">
      <c r="A74" s="70">
        <v>67</v>
      </c>
      <c r="B74" s="62">
        <v>67</v>
      </c>
      <c r="C74" s="62">
        <f>PresensiMIPA!B73</f>
        <v>12498</v>
      </c>
      <c r="D74" s="63" t="str">
        <f>PresensiMIPA!G73</f>
        <v>SITI NUR KOMARIYA</v>
      </c>
      <c r="E74">
        <v>88.5</v>
      </c>
      <c r="F74">
        <v>83.5</v>
      </c>
      <c r="G74">
        <v>91</v>
      </c>
      <c r="H74">
        <v>87.5</v>
      </c>
      <c r="I74">
        <v>87</v>
      </c>
      <c r="J74">
        <v>83.5</v>
      </c>
      <c r="K74">
        <v>89.5</v>
      </c>
      <c r="L74">
        <v>87</v>
      </c>
      <c r="M74">
        <v>85.5</v>
      </c>
      <c r="N74">
        <v>81</v>
      </c>
      <c r="O74">
        <v>84</v>
      </c>
      <c r="P74">
        <v>80</v>
      </c>
      <c r="Q74">
        <v>82.5</v>
      </c>
      <c r="R74">
        <v>80</v>
      </c>
      <c r="S74">
        <v>80</v>
      </c>
      <c r="T74" s="232">
        <f t="shared" si="1"/>
        <v>84.7</v>
      </c>
    </row>
    <row r="75" spans="1:20" s="69" customFormat="1" ht="15.95" customHeight="1" thickTop="1" thickBot="1">
      <c r="A75" s="68">
        <v>68</v>
      </c>
      <c r="B75" s="62">
        <v>68</v>
      </c>
      <c r="C75" s="62">
        <f>PresensiMIPA!B74</f>
        <v>12518</v>
      </c>
      <c r="D75" s="63" t="str">
        <f>PresensiMIPA!G74</f>
        <v>TUTIMMUL FAIDAH</v>
      </c>
      <c r="E75">
        <v>85</v>
      </c>
      <c r="F75">
        <v>82.5</v>
      </c>
      <c r="G75">
        <v>90.5</v>
      </c>
      <c r="H75">
        <v>89</v>
      </c>
      <c r="I75">
        <v>87</v>
      </c>
      <c r="J75">
        <v>82</v>
      </c>
      <c r="K75">
        <v>89.5</v>
      </c>
      <c r="L75">
        <v>87</v>
      </c>
      <c r="M75">
        <v>84.5</v>
      </c>
      <c r="N75">
        <v>81.5</v>
      </c>
      <c r="O75">
        <v>82.5</v>
      </c>
      <c r="P75">
        <v>82.5</v>
      </c>
      <c r="Q75">
        <v>82.5</v>
      </c>
      <c r="R75">
        <v>80</v>
      </c>
      <c r="S75">
        <v>80.5</v>
      </c>
      <c r="T75" s="232">
        <f t="shared" si="1"/>
        <v>84.433333333333337</v>
      </c>
    </row>
    <row r="76" spans="1:20" s="69" customFormat="1" ht="15.95" customHeight="1" thickTop="1" thickBot="1">
      <c r="A76" s="70">
        <v>69</v>
      </c>
      <c r="B76" s="62">
        <v>69</v>
      </c>
      <c r="C76" s="62">
        <f>PresensiMIPA!B75</f>
        <v>12126</v>
      </c>
      <c r="D76" s="63" t="str">
        <f>PresensiMIPA!G75</f>
        <v>ABDULLAH HAMMAM FANDI</v>
      </c>
      <c r="E76">
        <v>81.5</v>
      </c>
      <c r="F76">
        <v>78</v>
      </c>
      <c r="G76">
        <v>81</v>
      </c>
      <c r="H76">
        <v>83</v>
      </c>
      <c r="I76">
        <v>87</v>
      </c>
      <c r="J76">
        <v>82</v>
      </c>
      <c r="K76">
        <v>91</v>
      </c>
      <c r="L76">
        <v>88</v>
      </c>
      <c r="M76">
        <v>84</v>
      </c>
      <c r="N76">
        <v>76.5</v>
      </c>
      <c r="O76">
        <v>84</v>
      </c>
      <c r="P76">
        <v>80</v>
      </c>
      <c r="Q76">
        <v>79.5</v>
      </c>
      <c r="R76">
        <v>79</v>
      </c>
      <c r="S76">
        <v>87</v>
      </c>
      <c r="T76" s="232">
        <f t="shared" si="1"/>
        <v>82.766666666666666</v>
      </c>
    </row>
    <row r="77" spans="1:20" s="69" customFormat="1" ht="15.95" customHeight="1" thickTop="1" thickBot="1">
      <c r="A77" s="68">
        <v>70</v>
      </c>
      <c r="B77" s="62">
        <v>70</v>
      </c>
      <c r="C77" s="62">
        <f>PresensiMIPA!B76</f>
        <v>12136</v>
      </c>
      <c r="D77" s="63" t="str">
        <f>PresensiMIPA!G76</f>
        <v>AFAF FITRIATI</v>
      </c>
      <c r="E77">
        <v>88</v>
      </c>
      <c r="F77">
        <v>83.5</v>
      </c>
      <c r="G77">
        <v>81.5</v>
      </c>
      <c r="H77">
        <v>84</v>
      </c>
      <c r="I77">
        <v>87</v>
      </c>
      <c r="J77">
        <v>84.5</v>
      </c>
      <c r="K77">
        <v>86.5</v>
      </c>
      <c r="L77">
        <v>87</v>
      </c>
      <c r="M77">
        <v>85.5</v>
      </c>
      <c r="N77">
        <v>79</v>
      </c>
      <c r="O77">
        <v>83</v>
      </c>
      <c r="P77">
        <v>80</v>
      </c>
      <c r="Q77">
        <v>81.5</v>
      </c>
      <c r="R77">
        <v>80</v>
      </c>
      <c r="S77">
        <v>86.5</v>
      </c>
      <c r="T77" s="232">
        <f t="shared" si="1"/>
        <v>83.833333333333329</v>
      </c>
    </row>
    <row r="78" spans="1:20" s="69" customFormat="1" ht="15.95" customHeight="1" thickTop="1" thickBot="1">
      <c r="A78" s="70">
        <v>71</v>
      </c>
      <c r="B78" s="62">
        <v>71</v>
      </c>
      <c r="C78" s="62">
        <f>PresensiMIPA!B77</f>
        <v>12140</v>
      </c>
      <c r="D78" s="63" t="str">
        <f>PresensiMIPA!G77</f>
        <v>Ahmad Fauzi Andrian</v>
      </c>
      <c r="E78">
        <v>80.5</v>
      </c>
      <c r="F78">
        <v>78</v>
      </c>
      <c r="G78">
        <v>73</v>
      </c>
      <c r="H78">
        <v>84.5</v>
      </c>
      <c r="I78">
        <v>87</v>
      </c>
      <c r="J78">
        <v>80</v>
      </c>
      <c r="K78">
        <v>86</v>
      </c>
      <c r="L78">
        <v>87</v>
      </c>
      <c r="M78">
        <v>84.5</v>
      </c>
      <c r="N78">
        <v>77</v>
      </c>
      <c r="O78">
        <v>84</v>
      </c>
      <c r="P78">
        <v>77.5</v>
      </c>
      <c r="Q78">
        <v>77.5</v>
      </c>
      <c r="R78">
        <v>79</v>
      </c>
      <c r="S78">
        <v>78</v>
      </c>
      <c r="T78" s="232">
        <f t="shared" si="1"/>
        <v>80.900000000000006</v>
      </c>
    </row>
    <row r="79" spans="1:20" s="69" customFormat="1" ht="15.95" customHeight="1" thickTop="1" thickBot="1">
      <c r="A79" s="68">
        <v>72</v>
      </c>
      <c r="B79" s="62">
        <v>72</v>
      </c>
      <c r="C79" s="62">
        <f>PresensiMIPA!B78</f>
        <v>12149</v>
      </c>
      <c r="D79" s="63" t="str">
        <f>PresensiMIPA!G78</f>
        <v>AL HANAFIATUS SAMHA</v>
      </c>
      <c r="E79">
        <v>87.5</v>
      </c>
      <c r="F79">
        <v>83.5</v>
      </c>
      <c r="G79">
        <v>85</v>
      </c>
      <c r="H79">
        <v>89</v>
      </c>
      <c r="I79">
        <v>87</v>
      </c>
      <c r="J79">
        <v>86</v>
      </c>
      <c r="K79">
        <v>92.5</v>
      </c>
      <c r="L79">
        <v>87</v>
      </c>
      <c r="M79">
        <v>85.5</v>
      </c>
      <c r="N79">
        <v>83.5</v>
      </c>
      <c r="O79">
        <v>83</v>
      </c>
      <c r="P79">
        <v>79</v>
      </c>
      <c r="Q79">
        <v>81.5</v>
      </c>
      <c r="R79">
        <v>79</v>
      </c>
      <c r="S79">
        <v>85.5</v>
      </c>
      <c r="T79" s="232">
        <f t="shared" si="1"/>
        <v>84.966666666666669</v>
      </c>
    </row>
    <row r="80" spans="1:20" s="69" customFormat="1" ht="15.95" customHeight="1" thickTop="1" thickBot="1">
      <c r="A80" s="70">
        <v>73</v>
      </c>
      <c r="B80" s="62">
        <v>73</v>
      </c>
      <c r="C80" s="62">
        <f>PresensiMIPA!B79</f>
        <v>12163</v>
      </c>
      <c r="D80" s="63" t="str">
        <f>PresensiMIPA!G79</f>
        <v>ALVIANTI OKTAVIA SETIYONO</v>
      </c>
      <c r="E80">
        <v>91</v>
      </c>
      <c r="F80">
        <v>92</v>
      </c>
      <c r="G80">
        <v>87</v>
      </c>
      <c r="H80">
        <v>88</v>
      </c>
      <c r="I80">
        <v>89</v>
      </c>
      <c r="J80">
        <v>89.5</v>
      </c>
      <c r="K80">
        <v>93</v>
      </c>
      <c r="L80">
        <v>88</v>
      </c>
      <c r="M80">
        <v>88</v>
      </c>
      <c r="N80">
        <v>85</v>
      </c>
      <c r="O80">
        <v>87</v>
      </c>
      <c r="P80">
        <v>85</v>
      </c>
      <c r="Q80">
        <v>81.5</v>
      </c>
      <c r="R80">
        <v>83</v>
      </c>
      <c r="S80">
        <v>90.5</v>
      </c>
      <c r="T80" s="232">
        <f t="shared" si="1"/>
        <v>87.833333333333329</v>
      </c>
    </row>
    <row r="81" spans="1:20" s="69" customFormat="1" ht="15.95" customHeight="1" thickTop="1" thickBot="1">
      <c r="A81" s="68">
        <v>74</v>
      </c>
      <c r="B81" s="62">
        <v>74</v>
      </c>
      <c r="C81" s="62">
        <f>PresensiMIPA!B80</f>
        <v>12172</v>
      </c>
      <c r="D81" s="63" t="str">
        <f>PresensiMIPA!G80</f>
        <v>ANDRE PRANATA ARYA PUTRA</v>
      </c>
      <c r="E81">
        <v>86.5</v>
      </c>
      <c r="F81">
        <v>83</v>
      </c>
      <c r="G81">
        <v>82.5</v>
      </c>
      <c r="H81">
        <v>85.5</v>
      </c>
      <c r="I81">
        <v>87</v>
      </c>
      <c r="J81">
        <v>81.5</v>
      </c>
      <c r="K81">
        <v>93</v>
      </c>
      <c r="L81">
        <v>87</v>
      </c>
      <c r="M81">
        <v>86</v>
      </c>
      <c r="N81">
        <v>84</v>
      </c>
      <c r="O81">
        <v>85</v>
      </c>
      <c r="P81">
        <v>81.5</v>
      </c>
      <c r="Q81">
        <v>81.5</v>
      </c>
      <c r="R81">
        <v>85</v>
      </c>
      <c r="S81">
        <v>86</v>
      </c>
      <c r="T81" s="232">
        <f t="shared" si="1"/>
        <v>85</v>
      </c>
    </row>
    <row r="82" spans="1:20" s="69" customFormat="1" ht="15.95" customHeight="1" thickTop="1" thickBot="1">
      <c r="A82" s="70">
        <v>75</v>
      </c>
      <c r="B82" s="62">
        <v>75</v>
      </c>
      <c r="C82" s="62">
        <f>PresensiMIPA!B81</f>
        <v>12177</v>
      </c>
      <c r="D82" s="63" t="str">
        <f>PresensiMIPA!G81</f>
        <v>Anisyafaah</v>
      </c>
      <c r="E82">
        <v>89</v>
      </c>
      <c r="F82">
        <v>88</v>
      </c>
      <c r="G82">
        <v>88.5</v>
      </c>
      <c r="H82">
        <v>91</v>
      </c>
      <c r="I82">
        <v>89</v>
      </c>
      <c r="J82">
        <v>86</v>
      </c>
      <c r="K82">
        <v>93.5</v>
      </c>
      <c r="L82">
        <v>87</v>
      </c>
      <c r="M82">
        <v>86.5</v>
      </c>
      <c r="N82">
        <v>87.5</v>
      </c>
      <c r="O82">
        <v>86.5</v>
      </c>
      <c r="P82">
        <v>79</v>
      </c>
      <c r="Q82">
        <v>81.5</v>
      </c>
      <c r="R82">
        <v>85</v>
      </c>
      <c r="S82">
        <v>87.5</v>
      </c>
      <c r="T82" s="232">
        <f t="shared" si="1"/>
        <v>87.033333333333331</v>
      </c>
    </row>
    <row r="83" spans="1:20" s="69" customFormat="1" ht="15.95" customHeight="1" thickTop="1" thickBot="1">
      <c r="A83" s="68">
        <v>76</v>
      </c>
      <c r="B83" s="62">
        <v>76</v>
      </c>
      <c r="C83" s="62">
        <f>PresensiMIPA!B82</f>
        <v>12196</v>
      </c>
      <c r="D83" s="63" t="str">
        <f>PresensiMIPA!G82</f>
        <v>CATERINA HIDAYATI</v>
      </c>
      <c r="E83">
        <v>91</v>
      </c>
      <c r="F83">
        <v>96</v>
      </c>
      <c r="G83">
        <v>89</v>
      </c>
      <c r="H83">
        <v>95</v>
      </c>
      <c r="I83">
        <v>91</v>
      </c>
      <c r="J83">
        <v>92</v>
      </c>
      <c r="K83">
        <v>94.5</v>
      </c>
      <c r="L83">
        <v>87</v>
      </c>
      <c r="M83">
        <v>87</v>
      </c>
      <c r="N83">
        <v>91.5</v>
      </c>
      <c r="O83">
        <v>89</v>
      </c>
      <c r="P83">
        <v>91.5</v>
      </c>
      <c r="Q83">
        <v>92.5</v>
      </c>
      <c r="R83">
        <v>89.5</v>
      </c>
      <c r="S83">
        <v>92.5</v>
      </c>
      <c r="T83" s="232">
        <f t="shared" si="1"/>
        <v>91.266666666666666</v>
      </c>
    </row>
    <row r="84" spans="1:20" s="69" customFormat="1" ht="15.95" customHeight="1" thickTop="1" thickBot="1">
      <c r="A84" s="70">
        <v>77</v>
      </c>
      <c r="B84" s="62">
        <v>77</v>
      </c>
      <c r="C84" s="62">
        <f>PresensiMIPA!B83</f>
        <v>12213</v>
      </c>
      <c r="D84" s="63" t="str">
        <f>PresensiMIPA!G83</f>
        <v>DIMAS SENA PUTRA</v>
      </c>
      <c r="E84">
        <v>82</v>
      </c>
      <c r="F84">
        <v>84.5</v>
      </c>
      <c r="G84">
        <v>80.5</v>
      </c>
      <c r="H84">
        <v>88</v>
      </c>
      <c r="I84">
        <v>87</v>
      </c>
      <c r="J84">
        <v>81.5</v>
      </c>
      <c r="K84">
        <v>91.5</v>
      </c>
      <c r="L84">
        <v>87</v>
      </c>
      <c r="M84">
        <v>85.5</v>
      </c>
      <c r="N84">
        <v>79</v>
      </c>
      <c r="O84">
        <v>86</v>
      </c>
      <c r="P84">
        <v>76.5</v>
      </c>
      <c r="Q84">
        <v>82.5</v>
      </c>
      <c r="R84">
        <v>80</v>
      </c>
      <c r="S84">
        <v>83.5</v>
      </c>
      <c r="T84" s="232">
        <f t="shared" si="1"/>
        <v>83.666666666666671</v>
      </c>
    </row>
    <row r="85" spans="1:20" s="69" customFormat="1" ht="15.95" customHeight="1" thickTop="1" thickBot="1">
      <c r="A85" s="68">
        <v>78</v>
      </c>
      <c r="B85" s="62">
        <v>78</v>
      </c>
      <c r="C85" s="62">
        <f>PresensiMIPA!B84</f>
        <v>12223</v>
      </c>
      <c r="D85" s="63" t="str">
        <f>PresensiMIPA!G84</f>
        <v>ERNA KURNIAWATI BASYIROH</v>
      </c>
      <c r="E85">
        <v>85.5</v>
      </c>
      <c r="F85">
        <v>84</v>
      </c>
      <c r="G85">
        <v>83.5</v>
      </c>
      <c r="H85">
        <v>89</v>
      </c>
      <c r="I85">
        <v>87</v>
      </c>
      <c r="J85">
        <v>85</v>
      </c>
      <c r="K85">
        <v>91</v>
      </c>
      <c r="L85">
        <v>87</v>
      </c>
      <c r="M85">
        <v>86.5</v>
      </c>
      <c r="N85">
        <v>85.5</v>
      </c>
      <c r="O85">
        <v>83</v>
      </c>
      <c r="P85">
        <v>77.5</v>
      </c>
      <c r="Q85">
        <v>81.5</v>
      </c>
      <c r="R85">
        <v>83</v>
      </c>
      <c r="S85">
        <v>84.5</v>
      </c>
      <c r="T85" s="232">
        <f t="shared" si="1"/>
        <v>84.9</v>
      </c>
    </row>
    <row r="86" spans="1:20" s="69" customFormat="1" ht="15.95" customHeight="1" thickTop="1" thickBot="1">
      <c r="A86" s="70">
        <v>79</v>
      </c>
      <c r="B86" s="62">
        <v>79</v>
      </c>
      <c r="C86" s="62">
        <f>PresensiMIPA!B85</f>
        <v>12242</v>
      </c>
      <c r="D86" s="63" t="str">
        <f>PresensiMIPA!G85</f>
        <v>Ferdi Firmansyah</v>
      </c>
      <c r="E86">
        <v>71.5</v>
      </c>
      <c r="F86">
        <v>75</v>
      </c>
      <c r="G86">
        <v>72</v>
      </c>
      <c r="H86">
        <v>85</v>
      </c>
      <c r="I86">
        <v>87</v>
      </c>
      <c r="J86">
        <v>78.5</v>
      </c>
      <c r="K86">
        <v>87</v>
      </c>
      <c r="L86">
        <v>86</v>
      </c>
      <c r="M86">
        <v>83</v>
      </c>
      <c r="N86">
        <v>76</v>
      </c>
      <c r="O86">
        <v>80.5</v>
      </c>
      <c r="P86">
        <v>70</v>
      </c>
      <c r="Q86">
        <v>78.5</v>
      </c>
      <c r="R86">
        <v>74</v>
      </c>
      <c r="S86">
        <v>77</v>
      </c>
      <c r="T86" s="232">
        <f t="shared" si="1"/>
        <v>78.733333333333334</v>
      </c>
    </row>
    <row r="87" spans="1:20" s="69" customFormat="1" ht="15.95" customHeight="1" thickTop="1" thickBot="1">
      <c r="A87" s="68">
        <v>80</v>
      </c>
      <c r="B87" s="62">
        <v>80</v>
      </c>
      <c r="C87" s="62">
        <f>PresensiMIPA!B86</f>
        <v>12252</v>
      </c>
      <c r="D87" s="63" t="str">
        <f>PresensiMIPA!G86</f>
        <v>Fitria Yuliana</v>
      </c>
      <c r="E87">
        <v>88</v>
      </c>
      <c r="F87">
        <v>81.5</v>
      </c>
      <c r="G87">
        <v>86</v>
      </c>
      <c r="H87">
        <v>84</v>
      </c>
      <c r="I87">
        <v>87</v>
      </c>
      <c r="J87">
        <v>86</v>
      </c>
      <c r="K87">
        <v>90</v>
      </c>
      <c r="L87">
        <v>86</v>
      </c>
      <c r="M87">
        <v>86</v>
      </c>
      <c r="N87">
        <v>85</v>
      </c>
      <c r="O87">
        <v>82</v>
      </c>
      <c r="P87">
        <v>82.5</v>
      </c>
      <c r="Q87">
        <v>81.5</v>
      </c>
      <c r="R87">
        <v>82.5</v>
      </c>
      <c r="S87">
        <v>87</v>
      </c>
      <c r="T87" s="232">
        <f t="shared" si="1"/>
        <v>85</v>
      </c>
    </row>
    <row r="88" spans="1:20" s="69" customFormat="1" ht="15.95" customHeight="1" thickTop="1" thickBot="1">
      <c r="A88" s="70">
        <v>81</v>
      </c>
      <c r="B88" s="62">
        <v>81</v>
      </c>
      <c r="C88" s="62">
        <f>PresensiMIPA!B87</f>
        <v>12266</v>
      </c>
      <c r="D88" s="63" t="str">
        <f>PresensiMIPA!G87</f>
        <v>HAYKAL BESTANUN ARIFIN</v>
      </c>
      <c r="E88">
        <v>84.5</v>
      </c>
      <c r="F88">
        <v>84</v>
      </c>
      <c r="G88">
        <v>83</v>
      </c>
      <c r="H88">
        <v>90.5</v>
      </c>
      <c r="I88">
        <v>87</v>
      </c>
      <c r="J88">
        <v>86</v>
      </c>
      <c r="K88">
        <v>90.5</v>
      </c>
      <c r="L88">
        <v>87</v>
      </c>
      <c r="M88">
        <v>85.5</v>
      </c>
      <c r="N88">
        <v>76.5</v>
      </c>
      <c r="O88">
        <v>87</v>
      </c>
      <c r="P88">
        <v>75</v>
      </c>
      <c r="Q88">
        <v>87.5</v>
      </c>
      <c r="R88">
        <v>82.5</v>
      </c>
      <c r="S88">
        <v>88.5</v>
      </c>
      <c r="T88" s="232">
        <f t="shared" si="1"/>
        <v>85</v>
      </c>
    </row>
    <row r="89" spans="1:20" s="69" customFormat="1" ht="15.95" customHeight="1" thickTop="1" thickBot="1">
      <c r="A89" s="68">
        <v>82</v>
      </c>
      <c r="B89" s="62">
        <v>82</v>
      </c>
      <c r="C89" s="62">
        <f>PresensiMIPA!B88</f>
        <v>12269</v>
      </c>
      <c r="D89" s="63" t="str">
        <f>PresensiMIPA!G88</f>
        <v>HERLINA PUTRI KURNIAWAN</v>
      </c>
      <c r="E89">
        <v>88</v>
      </c>
      <c r="F89">
        <v>85</v>
      </c>
      <c r="G89">
        <v>86</v>
      </c>
      <c r="H89">
        <v>91.5</v>
      </c>
      <c r="I89">
        <v>87</v>
      </c>
      <c r="J89">
        <v>86.5</v>
      </c>
      <c r="K89">
        <v>92</v>
      </c>
      <c r="L89">
        <v>87</v>
      </c>
      <c r="M89">
        <v>86</v>
      </c>
      <c r="N89">
        <v>83.5</v>
      </c>
      <c r="O89">
        <v>83.5</v>
      </c>
      <c r="P89">
        <v>85</v>
      </c>
      <c r="Q89">
        <v>81.5</v>
      </c>
      <c r="R89">
        <v>85</v>
      </c>
      <c r="S89">
        <v>85</v>
      </c>
      <c r="T89" s="232">
        <f t="shared" si="1"/>
        <v>86.166666666666671</v>
      </c>
    </row>
    <row r="90" spans="1:20" s="69" customFormat="1" ht="15.95" customHeight="1" thickTop="1" thickBot="1">
      <c r="A90" s="70">
        <v>83</v>
      </c>
      <c r="B90" s="62">
        <v>83</v>
      </c>
      <c r="C90" s="62">
        <f>PresensiMIPA!B89</f>
        <v>12289</v>
      </c>
      <c r="D90" s="63" t="str">
        <f>PresensiMIPA!G89</f>
        <v>ISLHA KOMARIYAH MAULIDINA</v>
      </c>
      <c r="E90">
        <v>88.5</v>
      </c>
      <c r="F90">
        <v>90</v>
      </c>
      <c r="G90">
        <v>88.5</v>
      </c>
      <c r="H90">
        <v>93</v>
      </c>
      <c r="I90">
        <v>89</v>
      </c>
      <c r="J90">
        <v>87.5</v>
      </c>
      <c r="K90">
        <v>93</v>
      </c>
      <c r="L90">
        <v>86</v>
      </c>
      <c r="M90">
        <v>86</v>
      </c>
      <c r="N90">
        <v>89.5</v>
      </c>
      <c r="O90">
        <v>87</v>
      </c>
      <c r="P90">
        <v>85</v>
      </c>
      <c r="Q90">
        <v>91.5</v>
      </c>
      <c r="R90">
        <v>84</v>
      </c>
      <c r="S90">
        <v>88.5</v>
      </c>
      <c r="T90" s="232">
        <f t="shared" si="1"/>
        <v>88.466666666666669</v>
      </c>
    </row>
    <row r="91" spans="1:20" s="69" customFormat="1" ht="15.95" customHeight="1" thickTop="1" thickBot="1">
      <c r="A91" s="68">
        <v>84</v>
      </c>
      <c r="B91" s="62">
        <v>84</v>
      </c>
      <c r="C91" s="62">
        <f>PresensiMIPA!B90</f>
        <v>12298</v>
      </c>
      <c r="D91" s="63" t="str">
        <f>PresensiMIPA!G90</f>
        <v>JUNIO FATHIR RESSY</v>
      </c>
      <c r="E91">
        <v>80</v>
      </c>
      <c r="F91">
        <v>79</v>
      </c>
      <c r="G91">
        <v>83.5</v>
      </c>
      <c r="H91">
        <v>89</v>
      </c>
      <c r="I91">
        <v>87</v>
      </c>
      <c r="J91">
        <v>81.5</v>
      </c>
      <c r="K91">
        <v>90.5</v>
      </c>
      <c r="L91">
        <v>86</v>
      </c>
      <c r="M91">
        <v>84.5</v>
      </c>
      <c r="N91">
        <v>76</v>
      </c>
      <c r="O91">
        <v>84</v>
      </c>
      <c r="P91">
        <v>79</v>
      </c>
      <c r="Q91">
        <v>81.5</v>
      </c>
      <c r="R91">
        <v>79</v>
      </c>
      <c r="S91">
        <v>82.5</v>
      </c>
      <c r="T91" s="232">
        <f t="shared" si="1"/>
        <v>82.86666666666666</v>
      </c>
    </row>
    <row r="92" spans="1:20" s="69" customFormat="1" ht="15.95" customHeight="1" thickTop="1" thickBot="1">
      <c r="A92" s="70">
        <v>85</v>
      </c>
      <c r="B92" s="62">
        <v>85</v>
      </c>
      <c r="C92" s="62">
        <f>PresensiMIPA!B91</f>
        <v>12302</v>
      </c>
      <c r="D92" s="63" t="str">
        <f>PresensiMIPA!G91</f>
        <v>KANIA LAURA NUR AIDA</v>
      </c>
      <c r="E92">
        <v>88</v>
      </c>
      <c r="F92">
        <v>83.5</v>
      </c>
      <c r="G92">
        <v>86</v>
      </c>
      <c r="H92">
        <v>84</v>
      </c>
      <c r="I92">
        <v>87</v>
      </c>
      <c r="J92">
        <v>85</v>
      </c>
      <c r="K92">
        <v>90</v>
      </c>
      <c r="L92">
        <v>86</v>
      </c>
      <c r="M92">
        <v>85.5</v>
      </c>
      <c r="N92">
        <v>85.5</v>
      </c>
      <c r="O92">
        <v>85.5</v>
      </c>
      <c r="P92">
        <v>81.5</v>
      </c>
      <c r="Q92">
        <v>86.5</v>
      </c>
      <c r="R92">
        <v>83.5</v>
      </c>
      <c r="S92">
        <v>86.5</v>
      </c>
      <c r="T92" s="232">
        <f t="shared" si="1"/>
        <v>85.6</v>
      </c>
    </row>
    <row r="93" spans="1:20" s="69" customFormat="1" ht="15.95" customHeight="1" thickTop="1" thickBot="1">
      <c r="A93" s="68">
        <v>86</v>
      </c>
      <c r="B93" s="62">
        <v>86</v>
      </c>
      <c r="C93" s="62">
        <f>PresensiMIPA!B92</f>
        <v>12312</v>
      </c>
      <c r="D93" s="63" t="str">
        <f>PresensiMIPA!G92</f>
        <v>LIA HADINI</v>
      </c>
      <c r="E93">
        <v>87.5</v>
      </c>
      <c r="F93">
        <v>84.5</v>
      </c>
      <c r="G93">
        <v>85</v>
      </c>
      <c r="H93">
        <v>83.5</v>
      </c>
      <c r="I93">
        <v>87</v>
      </c>
      <c r="J93">
        <v>86</v>
      </c>
      <c r="K93">
        <v>88</v>
      </c>
      <c r="L93">
        <v>88</v>
      </c>
      <c r="M93">
        <v>87.5</v>
      </c>
      <c r="N93">
        <v>90</v>
      </c>
      <c r="O93">
        <v>83.5</v>
      </c>
      <c r="P93">
        <v>80</v>
      </c>
      <c r="Q93">
        <v>81.5</v>
      </c>
      <c r="R93">
        <v>79</v>
      </c>
      <c r="S93">
        <v>88</v>
      </c>
      <c r="T93" s="232">
        <f t="shared" si="1"/>
        <v>85.266666666666666</v>
      </c>
    </row>
    <row r="94" spans="1:20" s="69" customFormat="1" ht="15.95" customHeight="1" thickTop="1" thickBot="1">
      <c r="A94" s="70">
        <v>87</v>
      </c>
      <c r="B94" s="62">
        <v>87</v>
      </c>
      <c r="C94" s="62">
        <f>PresensiMIPA!B93</f>
        <v>12329</v>
      </c>
      <c r="D94" s="63" t="str">
        <f>PresensiMIPA!G93</f>
        <v>MARTHA ANUGRAH PANCA PUTRA</v>
      </c>
      <c r="E94">
        <v>82</v>
      </c>
      <c r="F94">
        <v>86</v>
      </c>
      <c r="G94">
        <v>81.5</v>
      </c>
      <c r="H94">
        <v>91.5</v>
      </c>
      <c r="I94">
        <v>87</v>
      </c>
      <c r="J94">
        <v>80.5</v>
      </c>
      <c r="K94">
        <v>92</v>
      </c>
      <c r="L94">
        <v>87</v>
      </c>
      <c r="M94">
        <v>86.5</v>
      </c>
      <c r="N94">
        <v>84</v>
      </c>
      <c r="O94">
        <v>84</v>
      </c>
      <c r="P94">
        <v>72</v>
      </c>
      <c r="Q94">
        <v>81.5</v>
      </c>
      <c r="R94">
        <v>85.5</v>
      </c>
      <c r="S94">
        <v>85</v>
      </c>
      <c r="T94" s="232">
        <f t="shared" si="1"/>
        <v>84.4</v>
      </c>
    </row>
    <row r="95" spans="1:20" s="69" customFormat="1" ht="15.95" customHeight="1" thickTop="1" thickBot="1">
      <c r="A95" s="68">
        <v>88</v>
      </c>
      <c r="B95" s="62">
        <v>88</v>
      </c>
      <c r="C95" s="62">
        <f>PresensiMIPA!B94</f>
        <v>12337</v>
      </c>
      <c r="D95" s="63" t="str">
        <f>PresensiMIPA!G94</f>
        <v>Maulinda Eka Rahmawati</v>
      </c>
      <c r="E95">
        <v>85.5</v>
      </c>
      <c r="F95">
        <v>87.5</v>
      </c>
      <c r="G95">
        <v>87</v>
      </c>
      <c r="H95">
        <v>91.5</v>
      </c>
      <c r="I95">
        <v>89</v>
      </c>
      <c r="J95">
        <v>90</v>
      </c>
      <c r="K95">
        <v>93.5</v>
      </c>
      <c r="L95">
        <v>87</v>
      </c>
      <c r="M95">
        <v>86.5</v>
      </c>
      <c r="N95">
        <v>85.5</v>
      </c>
      <c r="O95">
        <v>88.5</v>
      </c>
      <c r="P95">
        <v>77.5</v>
      </c>
      <c r="Q95">
        <v>91.5</v>
      </c>
      <c r="R95">
        <v>85.5</v>
      </c>
      <c r="S95">
        <v>91</v>
      </c>
      <c r="T95" s="232">
        <f t="shared" si="1"/>
        <v>87.8</v>
      </c>
    </row>
    <row r="96" spans="1:20" s="69" customFormat="1" ht="15.95" customHeight="1" thickTop="1" thickBot="1">
      <c r="A96" s="70">
        <v>89</v>
      </c>
      <c r="B96" s="62">
        <v>89</v>
      </c>
      <c r="C96" s="62">
        <f>PresensiMIPA!B95</f>
        <v>12353</v>
      </c>
      <c r="D96" s="63" t="str">
        <f>PresensiMIPA!G95</f>
        <v>MOH. IQBAL FATHONI</v>
      </c>
      <c r="E96">
        <v>81.5</v>
      </c>
      <c r="F96">
        <v>87</v>
      </c>
      <c r="G96">
        <v>81.5</v>
      </c>
      <c r="H96">
        <v>86</v>
      </c>
      <c r="I96">
        <v>87</v>
      </c>
      <c r="J96">
        <v>83.5</v>
      </c>
      <c r="K96">
        <v>92.5</v>
      </c>
      <c r="L96">
        <v>87</v>
      </c>
      <c r="M96">
        <v>85.5</v>
      </c>
      <c r="N96">
        <v>81.5</v>
      </c>
      <c r="O96">
        <v>83</v>
      </c>
      <c r="P96">
        <v>79</v>
      </c>
      <c r="Q96">
        <v>80.5</v>
      </c>
      <c r="R96">
        <v>79</v>
      </c>
      <c r="S96">
        <v>82.5</v>
      </c>
      <c r="T96" s="232">
        <f t="shared" si="1"/>
        <v>83.8</v>
      </c>
    </row>
    <row r="97" spans="1:20" s="69" customFormat="1" ht="15.95" customHeight="1" thickTop="1" thickBot="1">
      <c r="A97" s="68">
        <v>90</v>
      </c>
      <c r="B97" s="62">
        <v>90</v>
      </c>
      <c r="C97" s="62">
        <f>PresensiMIPA!B96</f>
        <v>12369</v>
      </c>
      <c r="D97" s="63" t="str">
        <f>PresensiMIPA!G96</f>
        <v>MOHAMMAD NAUVAL DWI SAPUTRA</v>
      </c>
      <c r="E97">
        <v>85.5</v>
      </c>
      <c r="F97">
        <v>86.5</v>
      </c>
      <c r="G97">
        <v>82</v>
      </c>
      <c r="H97">
        <v>85.5</v>
      </c>
      <c r="I97">
        <v>87</v>
      </c>
      <c r="J97">
        <v>88</v>
      </c>
      <c r="K97">
        <v>89.5</v>
      </c>
      <c r="L97">
        <v>87</v>
      </c>
      <c r="M97">
        <v>85.5</v>
      </c>
      <c r="N97">
        <v>83</v>
      </c>
      <c r="O97">
        <v>84</v>
      </c>
      <c r="P97">
        <v>82.5</v>
      </c>
      <c r="Q97">
        <v>76.5</v>
      </c>
      <c r="R97">
        <v>85.5</v>
      </c>
      <c r="S97">
        <v>87.5</v>
      </c>
      <c r="T97" s="232">
        <f t="shared" si="1"/>
        <v>85.033333333333331</v>
      </c>
    </row>
    <row r="98" spans="1:20" s="69" customFormat="1" ht="15.95" customHeight="1" thickTop="1" thickBot="1">
      <c r="A98" s="70">
        <v>91</v>
      </c>
      <c r="B98" s="62">
        <v>91</v>
      </c>
      <c r="C98" s="62">
        <f>PresensiMIPA!B97</f>
        <v>12379</v>
      </c>
      <c r="D98" s="63" t="str">
        <f>PresensiMIPA!G97</f>
        <v>Muhammad Noval Nur Ramadhani</v>
      </c>
      <c r="E98">
        <v>74</v>
      </c>
      <c r="F98">
        <v>75</v>
      </c>
      <c r="G98">
        <v>76</v>
      </c>
      <c r="H98">
        <v>82.5</v>
      </c>
      <c r="I98">
        <v>86</v>
      </c>
      <c r="J98">
        <v>80</v>
      </c>
      <c r="K98">
        <v>87</v>
      </c>
      <c r="L98">
        <v>87</v>
      </c>
      <c r="M98">
        <v>84.5</v>
      </c>
      <c r="N98">
        <v>76.5</v>
      </c>
      <c r="O98">
        <v>76.5</v>
      </c>
      <c r="P98">
        <v>70.5</v>
      </c>
      <c r="Q98">
        <v>81.5</v>
      </c>
      <c r="R98">
        <v>74</v>
      </c>
      <c r="S98">
        <v>71.5</v>
      </c>
      <c r="T98" s="232">
        <f t="shared" si="1"/>
        <v>78.833333333333329</v>
      </c>
    </row>
    <row r="99" spans="1:20" s="71" customFormat="1" ht="15.95" customHeight="1" thickTop="1" thickBot="1">
      <c r="A99" s="68">
        <v>92</v>
      </c>
      <c r="B99" s="62">
        <v>92</v>
      </c>
      <c r="C99" s="62">
        <f>PresensiMIPA!B98</f>
        <v>12388</v>
      </c>
      <c r="D99" s="63" t="str">
        <f>PresensiMIPA!G98</f>
        <v>NADAA AVRIA HANUM</v>
      </c>
      <c r="E99">
        <v>88.5</v>
      </c>
      <c r="F99">
        <v>90</v>
      </c>
      <c r="G99">
        <v>88.5</v>
      </c>
      <c r="H99">
        <v>83.5</v>
      </c>
      <c r="I99">
        <v>87</v>
      </c>
      <c r="J99">
        <v>85</v>
      </c>
      <c r="K99">
        <v>90.5</v>
      </c>
      <c r="L99">
        <v>87</v>
      </c>
      <c r="M99">
        <v>85.5</v>
      </c>
      <c r="N99">
        <v>87</v>
      </c>
      <c r="O99">
        <v>85.5</v>
      </c>
      <c r="P99">
        <v>85</v>
      </c>
      <c r="Q99">
        <v>81.5</v>
      </c>
      <c r="R99">
        <v>83</v>
      </c>
      <c r="S99">
        <v>88</v>
      </c>
      <c r="T99" s="232">
        <f t="shared" si="1"/>
        <v>86.36666666666666</v>
      </c>
    </row>
    <row r="100" spans="1:20" ht="15.95" customHeight="1" thickTop="1" thickBot="1">
      <c r="A100" s="47">
        <v>93</v>
      </c>
      <c r="B100" s="62">
        <v>93</v>
      </c>
      <c r="C100" s="62">
        <f>PresensiMIPA!B99</f>
        <v>12414</v>
      </c>
      <c r="D100" s="63" t="str">
        <f>PresensiMIPA!G99</f>
        <v>NURHAYATI CAHYUNI MOFID</v>
      </c>
      <c r="E100">
        <v>83</v>
      </c>
      <c r="F100">
        <v>81.5</v>
      </c>
      <c r="G100">
        <v>86</v>
      </c>
      <c r="H100">
        <v>88.5</v>
      </c>
      <c r="I100">
        <v>87</v>
      </c>
      <c r="J100">
        <v>85.5</v>
      </c>
      <c r="K100">
        <v>88</v>
      </c>
      <c r="L100">
        <v>86</v>
      </c>
      <c r="M100">
        <v>86</v>
      </c>
      <c r="N100">
        <v>85</v>
      </c>
      <c r="O100">
        <v>84</v>
      </c>
      <c r="P100">
        <v>79</v>
      </c>
      <c r="Q100">
        <v>81.5</v>
      </c>
      <c r="R100">
        <v>83.5</v>
      </c>
      <c r="S100">
        <v>81.5</v>
      </c>
      <c r="T100" s="232">
        <f t="shared" si="1"/>
        <v>84.4</v>
      </c>
    </row>
    <row r="101" spans="1:20" ht="15.95" customHeight="1" thickTop="1" thickBot="1">
      <c r="A101" s="61">
        <v>94</v>
      </c>
      <c r="B101" s="62">
        <v>94</v>
      </c>
      <c r="C101" s="62">
        <f>PresensiMIPA!B100</f>
        <v>12426</v>
      </c>
      <c r="D101" s="63" t="str">
        <f>PresensiMIPA!G100</f>
        <v>PUSPA RIAWATI</v>
      </c>
      <c r="E101">
        <v>92</v>
      </c>
      <c r="F101">
        <v>83.5</v>
      </c>
      <c r="G101">
        <v>86</v>
      </c>
      <c r="H101">
        <v>86</v>
      </c>
      <c r="I101">
        <v>90</v>
      </c>
      <c r="J101">
        <v>86</v>
      </c>
      <c r="K101">
        <v>92.5</v>
      </c>
      <c r="L101">
        <v>86</v>
      </c>
      <c r="M101">
        <v>86.5</v>
      </c>
      <c r="N101">
        <v>85.5</v>
      </c>
      <c r="O101">
        <v>86</v>
      </c>
      <c r="P101">
        <v>85</v>
      </c>
      <c r="Q101">
        <v>81.5</v>
      </c>
      <c r="R101">
        <v>83</v>
      </c>
      <c r="S101">
        <v>90</v>
      </c>
      <c r="T101" s="232">
        <f t="shared" si="1"/>
        <v>86.63333333333334</v>
      </c>
    </row>
    <row r="102" spans="1:20" ht="15.95" customHeight="1" thickTop="1" thickBot="1">
      <c r="A102" s="47">
        <v>95</v>
      </c>
      <c r="B102" s="62">
        <v>95</v>
      </c>
      <c r="C102" s="62">
        <f>PresensiMIPA!B101</f>
        <v>12446</v>
      </c>
      <c r="D102" s="63" t="str">
        <f>PresensiMIPA!G101</f>
        <v>RAHMADINAH DIVA ZHAVIRA</v>
      </c>
      <c r="E102">
        <v>89</v>
      </c>
      <c r="F102">
        <v>92</v>
      </c>
      <c r="G102">
        <v>82.5</v>
      </c>
      <c r="H102">
        <v>91</v>
      </c>
      <c r="I102">
        <v>89</v>
      </c>
      <c r="J102">
        <v>88.5</v>
      </c>
      <c r="K102">
        <v>91</v>
      </c>
      <c r="L102">
        <v>87</v>
      </c>
      <c r="M102">
        <v>86.5</v>
      </c>
      <c r="N102">
        <v>87.5</v>
      </c>
      <c r="O102">
        <v>86.5</v>
      </c>
      <c r="P102">
        <v>82.5</v>
      </c>
      <c r="Q102">
        <v>81.5</v>
      </c>
      <c r="R102">
        <v>81</v>
      </c>
      <c r="S102">
        <v>90.5</v>
      </c>
      <c r="T102" s="232">
        <f t="shared" si="1"/>
        <v>87.066666666666663</v>
      </c>
    </row>
    <row r="103" spans="1:20" ht="15.95" customHeight="1" thickTop="1" thickBot="1">
      <c r="A103" s="61">
        <v>96</v>
      </c>
      <c r="B103" s="62">
        <v>96</v>
      </c>
      <c r="C103" s="62">
        <f>PresensiMIPA!B102</f>
        <v>12455</v>
      </c>
      <c r="D103" s="63" t="str">
        <f>PresensiMIPA!G102</f>
        <v>RAYVALDI BACHTIAR ARDIANSYAH</v>
      </c>
      <c r="E103">
        <v>74.5</v>
      </c>
      <c r="F103">
        <v>78</v>
      </c>
      <c r="G103">
        <v>73</v>
      </c>
      <c r="H103">
        <v>81</v>
      </c>
      <c r="I103">
        <v>87</v>
      </c>
      <c r="J103">
        <v>82.5</v>
      </c>
      <c r="K103">
        <v>86.5</v>
      </c>
      <c r="L103">
        <v>88</v>
      </c>
      <c r="M103">
        <v>85</v>
      </c>
      <c r="N103">
        <v>78.5</v>
      </c>
      <c r="O103">
        <v>82</v>
      </c>
      <c r="P103">
        <v>75</v>
      </c>
      <c r="Q103">
        <v>81.5</v>
      </c>
      <c r="R103">
        <v>83</v>
      </c>
      <c r="S103">
        <v>83</v>
      </c>
      <c r="T103" s="232">
        <f t="shared" si="1"/>
        <v>81.233333333333334</v>
      </c>
    </row>
    <row r="104" spans="1:20" ht="15.95" customHeight="1" thickTop="1" thickBot="1">
      <c r="A104" s="47">
        <v>97</v>
      </c>
      <c r="B104" s="62">
        <v>97</v>
      </c>
      <c r="C104" s="62">
        <f>PresensiMIPA!B103</f>
        <v>12468</v>
      </c>
      <c r="D104" s="63" t="str">
        <f>PresensiMIPA!G103</f>
        <v>RIJAL AZKAL RIDHA</v>
      </c>
      <c r="E104">
        <v>85.5</v>
      </c>
      <c r="F104">
        <v>81.5</v>
      </c>
      <c r="G104">
        <v>80.5</v>
      </c>
      <c r="H104">
        <v>84</v>
      </c>
      <c r="I104">
        <v>87</v>
      </c>
      <c r="J104">
        <v>81.5</v>
      </c>
      <c r="K104">
        <v>91</v>
      </c>
      <c r="L104">
        <v>87</v>
      </c>
      <c r="M104">
        <v>84</v>
      </c>
      <c r="N104">
        <v>78</v>
      </c>
      <c r="O104">
        <v>84</v>
      </c>
      <c r="P104">
        <v>80</v>
      </c>
      <c r="Q104">
        <v>80.5</v>
      </c>
      <c r="R104">
        <v>82.5</v>
      </c>
      <c r="S104">
        <v>83.5</v>
      </c>
      <c r="T104" s="232">
        <f t="shared" si="1"/>
        <v>83.36666666666666</v>
      </c>
    </row>
    <row r="105" spans="1:20" ht="15.95" customHeight="1" thickTop="1" thickBot="1">
      <c r="A105" s="61">
        <v>98</v>
      </c>
      <c r="B105" s="62">
        <v>98</v>
      </c>
      <c r="C105" s="62">
        <f>PresensiMIPA!B104</f>
        <v>12470</v>
      </c>
      <c r="D105" s="63" t="str">
        <f>PresensiMIPA!G104</f>
        <v>RISKA AMALIA FIRMANSYAH</v>
      </c>
      <c r="E105">
        <v>90.5</v>
      </c>
      <c r="F105">
        <v>96</v>
      </c>
      <c r="G105">
        <v>88.5</v>
      </c>
      <c r="H105">
        <v>93.5</v>
      </c>
      <c r="I105">
        <v>91</v>
      </c>
      <c r="J105">
        <v>94</v>
      </c>
      <c r="K105">
        <v>95</v>
      </c>
      <c r="L105">
        <v>87</v>
      </c>
      <c r="M105">
        <v>87.5</v>
      </c>
      <c r="N105">
        <v>90.5</v>
      </c>
      <c r="O105">
        <v>90.5</v>
      </c>
      <c r="P105">
        <v>93.5</v>
      </c>
      <c r="Q105">
        <v>93.5</v>
      </c>
      <c r="R105">
        <v>90</v>
      </c>
      <c r="S105">
        <v>93.5</v>
      </c>
      <c r="T105" s="232">
        <f t="shared" si="1"/>
        <v>91.63333333333334</v>
      </c>
    </row>
    <row r="106" spans="1:20" ht="15.95" customHeight="1" thickTop="1" thickBot="1">
      <c r="A106" s="47">
        <v>99</v>
      </c>
      <c r="B106" s="62">
        <v>99</v>
      </c>
      <c r="C106" s="62">
        <f>PresensiMIPA!B105</f>
        <v>12491</v>
      </c>
      <c r="D106" s="63" t="str">
        <f>PresensiMIPA!G105</f>
        <v>SILVI FITRIA OKTAVIANI</v>
      </c>
      <c r="E106">
        <v>86.5</v>
      </c>
      <c r="F106">
        <v>90</v>
      </c>
      <c r="G106">
        <v>86</v>
      </c>
      <c r="H106">
        <v>90</v>
      </c>
      <c r="I106">
        <v>89</v>
      </c>
      <c r="J106">
        <v>87</v>
      </c>
      <c r="K106">
        <v>92</v>
      </c>
      <c r="L106">
        <v>87</v>
      </c>
      <c r="M106">
        <v>86</v>
      </c>
      <c r="N106">
        <v>85.5</v>
      </c>
      <c r="O106">
        <v>85</v>
      </c>
      <c r="P106">
        <v>85</v>
      </c>
      <c r="Q106">
        <v>88.5</v>
      </c>
      <c r="R106">
        <v>86.5</v>
      </c>
      <c r="S106">
        <v>85.5</v>
      </c>
      <c r="T106" s="232">
        <f t="shared" si="1"/>
        <v>87.3</v>
      </c>
    </row>
    <row r="107" spans="1:20" ht="15.95" customHeight="1" thickTop="1" thickBot="1">
      <c r="A107" s="61">
        <v>100</v>
      </c>
      <c r="B107" s="62">
        <v>100</v>
      </c>
      <c r="C107" s="62">
        <f>PresensiMIPA!B106</f>
        <v>12501</v>
      </c>
      <c r="D107" s="63" t="str">
        <f>PresensiMIPA!G106</f>
        <v>SOFIA MUFARROHAH OKTAVIA</v>
      </c>
      <c r="E107">
        <v>83.5</v>
      </c>
      <c r="F107">
        <v>85</v>
      </c>
      <c r="G107">
        <v>85</v>
      </c>
      <c r="H107">
        <v>89</v>
      </c>
      <c r="I107">
        <v>87</v>
      </c>
      <c r="J107">
        <v>86</v>
      </c>
      <c r="K107">
        <v>89</v>
      </c>
      <c r="L107">
        <v>87</v>
      </c>
      <c r="M107">
        <v>86.5</v>
      </c>
      <c r="N107">
        <v>88.5</v>
      </c>
      <c r="O107">
        <v>84.5</v>
      </c>
      <c r="P107">
        <v>79</v>
      </c>
      <c r="Q107">
        <v>81.5</v>
      </c>
      <c r="R107">
        <v>82.5</v>
      </c>
      <c r="S107">
        <v>84</v>
      </c>
      <c r="T107" s="232">
        <f t="shared" si="1"/>
        <v>85.2</v>
      </c>
    </row>
    <row r="108" spans="1:20" ht="15.95" customHeight="1" thickTop="1" thickBot="1">
      <c r="A108" s="47">
        <v>101</v>
      </c>
      <c r="B108" s="62">
        <v>101</v>
      </c>
      <c r="C108" s="62">
        <f>PresensiMIPA!B107</f>
        <v>12504</v>
      </c>
      <c r="D108" s="63" t="str">
        <f>PresensiMIPA!G107</f>
        <v>Sony Arie Prasetya</v>
      </c>
      <c r="E108">
        <v>90</v>
      </c>
      <c r="F108">
        <v>86</v>
      </c>
      <c r="G108">
        <v>86</v>
      </c>
      <c r="H108">
        <v>91</v>
      </c>
      <c r="I108">
        <v>87</v>
      </c>
      <c r="J108">
        <v>84.5</v>
      </c>
      <c r="K108">
        <v>93</v>
      </c>
      <c r="L108">
        <v>87</v>
      </c>
      <c r="M108">
        <v>85.5</v>
      </c>
      <c r="N108">
        <v>84</v>
      </c>
      <c r="O108">
        <v>86.5</v>
      </c>
      <c r="P108">
        <v>82.5</v>
      </c>
      <c r="Q108">
        <v>86.5</v>
      </c>
      <c r="R108">
        <v>84.5</v>
      </c>
      <c r="S108">
        <v>87.5</v>
      </c>
      <c r="T108" s="232">
        <f t="shared" si="1"/>
        <v>86.766666666666666</v>
      </c>
    </row>
    <row r="109" spans="1:20" ht="15.95" customHeight="1" thickTop="1" thickBot="1">
      <c r="A109" s="61">
        <v>102</v>
      </c>
      <c r="B109" s="62">
        <v>102</v>
      </c>
      <c r="C109" s="62">
        <f>PresensiMIPA!B108</f>
        <v>12519</v>
      </c>
      <c r="D109" s="63" t="str">
        <f>PresensiMIPA!G108</f>
        <v>ULFATUH MAULIDANIA PUTRI</v>
      </c>
      <c r="E109">
        <v>87.5</v>
      </c>
      <c r="F109">
        <v>96</v>
      </c>
      <c r="G109">
        <v>88.5</v>
      </c>
      <c r="H109">
        <v>93.5</v>
      </c>
      <c r="I109">
        <v>91</v>
      </c>
      <c r="J109">
        <v>93</v>
      </c>
      <c r="K109">
        <v>94</v>
      </c>
      <c r="L109">
        <v>87</v>
      </c>
      <c r="M109">
        <v>86</v>
      </c>
      <c r="N109">
        <v>91.5</v>
      </c>
      <c r="O109">
        <v>90</v>
      </c>
      <c r="P109">
        <v>85</v>
      </c>
      <c r="Q109">
        <v>93.5</v>
      </c>
      <c r="R109">
        <v>86.5</v>
      </c>
      <c r="S109">
        <v>92</v>
      </c>
      <c r="T109" s="232">
        <f t="shared" si="1"/>
        <v>90.333333333333329</v>
      </c>
    </row>
    <row r="110" spans="1:20" ht="15.95" customHeight="1" thickTop="1" thickBot="1">
      <c r="A110" s="47">
        <v>103</v>
      </c>
      <c r="B110" s="62">
        <v>103</v>
      </c>
      <c r="C110" s="62">
        <f>PresensiMIPA!B109</f>
        <v>12129</v>
      </c>
      <c r="D110" s="63" t="str">
        <f>PresensiMIPA!G109</f>
        <v>ACHMAD FARHAN HASBINULLAH</v>
      </c>
      <c r="E110">
        <v>80.5</v>
      </c>
      <c r="F110">
        <v>77</v>
      </c>
      <c r="G110">
        <v>78</v>
      </c>
      <c r="H110">
        <v>81.5</v>
      </c>
      <c r="I110">
        <v>87</v>
      </c>
      <c r="J110">
        <v>80.5</v>
      </c>
      <c r="K110">
        <v>85</v>
      </c>
      <c r="L110">
        <v>85</v>
      </c>
      <c r="M110">
        <v>82</v>
      </c>
      <c r="N110">
        <v>76.5</v>
      </c>
      <c r="O110">
        <v>74</v>
      </c>
      <c r="P110">
        <v>77.5</v>
      </c>
      <c r="Q110">
        <v>81.5</v>
      </c>
      <c r="R110">
        <v>80.5</v>
      </c>
      <c r="S110">
        <v>78</v>
      </c>
      <c r="T110" s="232">
        <f t="shared" si="1"/>
        <v>80.3</v>
      </c>
    </row>
    <row r="111" spans="1:20" ht="15.95" customHeight="1" thickTop="1" thickBot="1">
      <c r="A111" s="61">
        <v>104</v>
      </c>
      <c r="B111" s="62">
        <v>104</v>
      </c>
      <c r="C111" s="62">
        <f>PresensiMIPA!B110</f>
        <v>12142</v>
      </c>
      <c r="D111" s="63" t="str">
        <f>PresensiMIPA!G110</f>
        <v>AIDA DEWI ABDULLAH</v>
      </c>
      <c r="E111">
        <v>88.5</v>
      </c>
      <c r="F111">
        <v>89</v>
      </c>
      <c r="G111">
        <v>85</v>
      </c>
      <c r="H111">
        <v>84.5</v>
      </c>
      <c r="I111">
        <v>88.5</v>
      </c>
      <c r="J111">
        <v>85.5</v>
      </c>
      <c r="K111">
        <v>91</v>
      </c>
      <c r="L111">
        <v>86</v>
      </c>
      <c r="M111">
        <v>90</v>
      </c>
      <c r="N111">
        <v>83.5</v>
      </c>
      <c r="O111">
        <v>87.5</v>
      </c>
      <c r="P111">
        <v>82.5</v>
      </c>
      <c r="Q111">
        <v>80.5</v>
      </c>
      <c r="R111">
        <v>88</v>
      </c>
      <c r="S111">
        <v>88.5</v>
      </c>
      <c r="T111" s="232">
        <f t="shared" si="1"/>
        <v>86.566666666666663</v>
      </c>
    </row>
    <row r="112" spans="1:20" ht="15.95" customHeight="1" thickTop="1" thickBot="1">
      <c r="A112" s="47">
        <v>105</v>
      </c>
      <c r="B112" s="62">
        <v>105</v>
      </c>
      <c r="C112" s="62">
        <f>PresensiMIPA!B111</f>
        <v>12148</v>
      </c>
      <c r="D112" s="63" t="str">
        <f>PresensiMIPA!G111</f>
        <v>AKMAL NURDIANSYAH</v>
      </c>
      <c r="E112">
        <v>86.5</v>
      </c>
      <c r="F112">
        <v>91</v>
      </c>
      <c r="G112">
        <v>88</v>
      </c>
      <c r="H112">
        <v>91</v>
      </c>
      <c r="I112">
        <v>89</v>
      </c>
      <c r="J112">
        <v>90</v>
      </c>
      <c r="K112">
        <v>91</v>
      </c>
      <c r="L112">
        <v>86</v>
      </c>
      <c r="M112">
        <v>89.5</v>
      </c>
      <c r="N112">
        <v>88</v>
      </c>
      <c r="O112">
        <v>87.5</v>
      </c>
      <c r="P112">
        <v>82.5</v>
      </c>
      <c r="Q112">
        <v>94.5</v>
      </c>
      <c r="R112">
        <v>88</v>
      </c>
      <c r="S112">
        <v>91.5</v>
      </c>
      <c r="T112" s="232">
        <f t="shared" si="1"/>
        <v>88.933333333333337</v>
      </c>
    </row>
    <row r="113" spans="1:20" ht="15.95" customHeight="1" thickTop="1" thickBot="1">
      <c r="A113" s="61">
        <v>106</v>
      </c>
      <c r="B113" s="62">
        <v>106</v>
      </c>
      <c r="C113" s="62">
        <f>PresensiMIPA!B112</f>
        <v>12152</v>
      </c>
      <c r="D113" s="63" t="str">
        <f>PresensiMIPA!G112</f>
        <v>ALFIAN NUR EMILIA</v>
      </c>
      <c r="E113">
        <v>83.5</v>
      </c>
      <c r="F113">
        <v>82.5</v>
      </c>
      <c r="G113">
        <v>82</v>
      </c>
      <c r="H113">
        <v>84.5</v>
      </c>
      <c r="I113">
        <v>87</v>
      </c>
      <c r="J113">
        <v>84</v>
      </c>
      <c r="K113">
        <v>89</v>
      </c>
      <c r="L113">
        <v>86</v>
      </c>
      <c r="M113">
        <v>87.5</v>
      </c>
      <c r="N113">
        <v>79.5</v>
      </c>
      <c r="O113">
        <v>82.5</v>
      </c>
      <c r="P113">
        <v>80</v>
      </c>
      <c r="Q113">
        <v>80.5</v>
      </c>
      <c r="R113">
        <v>84.5</v>
      </c>
      <c r="S113">
        <v>80.5</v>
      </c>
      <c r="T113" s="232">
        <f t="shared" si="1"/>
        <v>83.566666666666663</v>
      </c>
    </row>
    <row r="114" spans="1:20" ht="15.95" customHeight="1" thickTop="1" thickBot="1">
      <c r="A114" s="47">
        <v>107</v>
      </c>
      <c r="B114" s="62">
        <v>107</v>
      </c>
      <c r="C114" s="62">
        <f>PresensiMIPA!B113</f>
        <v>12164</v>
      </c>
      <c r="D114" s="63" t="str">
        <f>PresensiMIPA!G113</f>
        <v>AMELIA FARAH R</v>
      </c>
      <c r="E114">
        <v>88</v>
      </c>
      <c r="F114">
        <v>85.5</v>
      </c>
      <c r="G114">
        <v>85</v>
      </c>
      <c r="H114">
        <v>88</v>
      </c>
      <c r="I114">
        <v>88</v>
      </c>
      <c r="J114">
        <v>85</v>
      </c>
      <c r="K114">
        <v>90.5</v>
      </c>
      <c r="L114">
        <v>86</v>
      </c>
      <c r="M114">
        <v>89</v>
      </c>
      <c r="N114">
        <v>88</v>
      </c>
      <c r="O114">
        <v>85.5</v>
      </c>
      <c r="P114">
        <v>82.5</v>
      </c>
      <c r="Q114">
        <v>84.5</v>
      </c>
      <c r="R114">
        <v>89</v>
      </c>
      <c r="S114">
        <v>84.5</v>
      </c>
      <c r="T114" s="232">
        <f t="shared" si="1"/>
        <v>86.6</v>
      </c>
    </row>
    <row r="115" spans="1:20" ht="15.95" customHeight="1" thickTop="1" thickBot="1">
      <c r="A115" s="61">
        <v>108</v>
      </c>
      <c r="B115" s="62">
        <v>108</v>
      </c>
      <c r="C115" s="62">
        <f>PresensiMIPA!B114</f>
        <v>12174</v>
      </c>
      <c r="D115" s="63" t="str">
        <f>PresensiMIPA!G114</f>
        <v>ANGGA WAHYUDI</v>
      </c>
      <c r="E115">
        <v>84.5</v>
      </c>
      <c r="F115">
        <v>78.5</v>
      </c>
      <c r="G115">
        <v>80.5</v>
      </c>
      <c r="H115">
        <v>81.5</v>
      </c>
      <c r="I115">
        <v>87</v>
      </c>
      <c r="J115">
        <v>83.5</v>
      </c>
      <c r="K115">
        <v>90.5</v>
      </c>
      <c r="L115">
        <v>86</v>
      </c>
      <c r="M115">
        <v>86.5</v>
      </c>
      <c r="N115">
        <v>85</v>
      </c>
      <c r="O115">
        <v>85</v>
      </c>
      <c r="P115">
        <v>79</v>
      </c>
      <c r="Q115">
        <v>85.5</v>
      </c>
      <c r="R115">
        <v>86.5</v>
      </c>
      <c r="S115">
        <v>86.5</v>
      </c>
      <c r="T115" s="232">
        <f t="shared" si="1"/>
        <v>84.4</v>
      </c>
    </row>
    <row r="116" spans="1:20" ht="15.95" customHeight="1" thickTop="1" thickBot="1">
      <c r="A116" s="47">
        <v>109</v>
      </c>
      <c r="B116" s="62">
        <v>109</v>
      </c>
      <c r="C116" s="62">
        <f>PresensiMIPA!B115</f>
        <v>12180</v>
      </c>
      <c r="D116" s="63" t="str">
        <f>PresensiMIPA!G115</f>
        <v>APRILIA HALISA ALFIN</v>
      </c>
      <c r="E116">
        <v>88.5</v>
      </c>
      <c r="F116">
        <v>87</v>
      </c>
      <c r="G116">
        <v>81.5</v>
      </c>
      <c r="H116">
        <v>83.5</v>
      </c>
      <c r="I116">
        <v>88</v>
      </c>
      <c r="J116">
        <v>87</v>
      </c>
      <c r="K116">
        <v>92</v>
      </c>
      <c r="L116">
        <v>86</v>
      </c>
      <c r="M116">
        <v>88</v>
      </c>
      <c r="N116">
        <v>85</v>
      </c>
      <c r="O116">
        <v>85.5</v>
      </c>
      <c r="P116">
        <v>81.5</v>
      </c>
      <c r="Q116">
        <v>85.5</v>
      </c>
      <c r="R116">
        <v>87.5</v>
      </c>
      <c r="S116">
        <v>86</v>
      </c>
      <c r="T116" s="232">
        <f t="shared" si="1"/>
        <v>86.166666666666671</v>
      </c>
    </row>
    <row r="117" spans="1:20" ht="15.95" customHeight="1" thickTop="1" thickBot="1">
      <c r="A117" s="61">
        <v>110</v>
      </c>
      <c r="B117" s="62">
        <v>110</v>
      </c>
      <c r="C117" s="62">
        <f>PresensiMIPA!B116</f>
        <v>12201</v>
      </c>
      <c r="D117" s="63" t="str">
        <f>PresensiMIPA!G116</f>
        <v>DESWITA ANGGERAINI</v>
      </c>
      <c r="E117">
        <v>86</v>
      </c>
      <c r="F117">
        <v>85.5</v>
      </c>
      <c r="G117">
        <v>86</v>
      </c>
      <c r="H117">
        <v>81.5</v>
      </c>
      <c r="I117">
        <v>89</v>
      </c>
      <c r="J117">
        <v>84.5</v>
      </c>
      <c r="K117">
        <v>91.5</v>
      </c>
      <c r="L117">
        <v>86</v>
      </c>
      <c r="M117">
        <v>86</v>
      </c>
      <c r="N117">
        <v>83.5</v>
      </c>
      <c r="O117">
        <v>85</v>
      </c>
      <c r="P117">
        <v>80</v>
      </c>
      <c r="Q117">
        <v>80.5</v>
      </c>
      <c r="R117">
        <v>85.5</v>
      </c>
      <c r="S117">
        <v>81</v>
      </c>
      <c r="T117" s="232">
        <f t="shared" si="1"/>
        <v>84.766666666666666</v>
      </c>
    </row>
    <row r="118" spans="1:20" ht="15.95" customHeight="1" thickTop="1" thickBot="1">
      <c r="A118" s="47">
        <v>111</v>
      </c>
      <c r="B118" s="62">
        <v>111</v>
      </c>
      <c r="C118" s="62">
        <f>PresensiMIPA!B117</f>
        <v>12205</v>
      </c>
      <c r="D118" s="63" t="str">
        <f>PresensiMIPA!G117</f>
        <v>DHARMA LAKSANA</v>
      </c>
      <c r="E118">
        <v>81.5</v>
      </c>
      <c r="F118">
        <v>80</v>
      </c>
      <c r="G118">
        <v>77.5</v>
      </c>
      <c r="H118">
        <v>84.5</v>
      </c>
      <c r="I118">
        <v>86.5</v>
      </c>
      <c r="J118">
        <v>82</v>
      </c>
      <c r="K118">
        <v>91.5</v>
      </c>
      <c r="L118">
        <v>86</v>
      </c>
      <c r="M118">
        <v>86.5</v>
      </c>
      <c r="N118">
        <v>76</v>
      </c>
      <c r="O118">
        <v>87</v>
      </c>
      <c r="P118">
        <v>79.5</v>
      </c>
      <c r="Q118">
        <v>80.5</v>
      </c>
      <c r="R118">
        <v>85.5</v>
      </c>
      <c r="S118">
        <v>83.5</v>
      </c>
      <c r="T118" s="232">
        <f t="shared" si="1"/>
        <v>83.2</v>
      </c>
    </row>
    <row r="119" spans="1:20" ht="15.95" customHeight="1" thickTop="1" thickBot="1">
      <c r="A119" s="61">
        <v>112</v>
      </c>
      <c r="B119" s="62">
        <v>112</v>
      </c>
      <c r="C119" s="62">
        <f>PresensiMIPA!B118</f>
        <v>12214</v>
      </c>
      <c r="D119" s="63" t="str">
        <f>PresensiMIPA!G118</f>
        <v>DINA MUKARROMAH</v>
      </c>
      <c r="E119">
        <v>87.5</v>
      </c>
      <c r="F119">
        <v>89</v>
      </c>
      <c r="G119">
        <v>85.5</v>
      </c>
      <c r="H119">
        <v>91</v>
      </c>
      <c r="I119">
        <v>89</v>
      </c>
      <c r="J119">
        <v>88</v>
      </c>
      <c r="K119">
        <v>92</v>
      </c>
      <c r="L119">
        <v>86</v>
      </c>
      <c r="M119">
        <v>88.5</v>
      </c>
      <c r="N119">
        <v>85.5</v>
      </c>
      <c r="O119">
        <v>86.5</v>
      </c>
      <c r="P119">
        <v>80</v>
      </c>
      <c r="Q119">
        <v>90.5</v>
      </c>
      <c r="R119">
        <v>87.5</v>
      </c>
      <c r="S119">
        <v>83.5</v>
      </c>
      <c r="T119" s="232">
        <f t="shared" si="1"/>
        <v>87.333333333333329</v>
      </c>
    </row>
    <row r="120" spans="1:20" ht="15.95" customHeight="1" thickTop="1" thickBot="1">
      <c r="A120" s="47">
        <v>113</v>
      </c>
      <c r="B120" s="62">
        <v>113</v>
      </c>
      <c r="C120" s="62">
        <f>PresensiMIPA!B119</f>
        <v>12253</v>
      </c>
      <c r="D120" s="63" t="str">
        <f>PresensiMIPA!G119</f>
        <v>FLORINDA INNA LICHRON NURZANNAH</v>
      </c>
      <c r="E120">
        <v>89</v>
      </c>
      <c r="F120">
        <v>86</v>
      </c>
      <c r="G120">
        <v>86</v>
      </c>
      <c r="H120">
        <v>91.5</v>
      </c>
      <c r="I120">
        <v>88</v>
      </c>
      <c r="J120">
        <v>86</v>
      </c>
      <c r="K120">
        <v>93.5</v>
      </c>
      <c r="L120">
        <v>86</v>
      </c>
      <c r="M120">
        <v>88</v>
      </c>
      <c r="N120">
        <v>86</v>
      </c>
      <c r="O120">
        <v>88</v>
      </c>
      <c r="P120">
        <v>85</v>
      </c>
      <c r="Q120">
        <v>80.5</v>
      </c>
      <c r="R120">
        <v>88</v>
      </c>
      <c r="S120">
        <v>85</v>
      </c>
      <c r="T120" s="232">
        <f t="shared" si="1"/>
        <v>87.1</v>
      </c>
    </row>
    <row r="121" spans="1:20" ht="15.95" customHeight="1" thickTop="1" thickBot="1">
      <c r="A121" s="61">
        <v>114</v>
      </c>
      <c r="B121" s="62">
        <v>114</v>
      </c>
      <c r="C121" s="62">
        <f>PresensiMIPA!B120</f>
        <v>12267</v>
      </c>
      <c r="D121" s="63" t="str">
        <f>PresensiMIPA!G120</f>
        <v>HELMI BAHARI SAPUTRA</v>
      </c>
      <c r="E121">
        <v>80.5</v>
      </c>
      <c r="F121">
        <v>78</v>
      </c>
      <c r="G121">
        <v>76.5</v>
      </c>
      <c r="H121">
        <v>81.5</v>
      </c>
      <c r="I121">
        <v>87</v>
      </c>
      <c r="J121">
        <v>81</v>
      </c>
      <c r="K121">
        <v>86.5</v>
      </c>
      <c r="L121">
        <v>86</v>
      </c>
      <c r="M121">
        <v>85</v>
      </c>
      <c r="N121">
        <v>76.5</v>
      </c>
      <c r="O121">
        <v>79.5</v>
      </c>
      <c r="P121">
        <v>76.5</v>
      </c>
      <c r="Q121">
        <v>80.5</v>
      </c>
      <c r="R121">
        <v>82.5</v>
      </c>
      <c r="S121">
        <v>81.5</v>
      </c>
      <c r="T121" s="232">
        <f t="shared" si="1"/>
        <v>81.266666666666666</v>
      </c>
    </row>
    <row r="122" spans="1:20" ht="15.95" customHeight="1" thickTop="1" thickBot="1">
      <c r="A122" s="47">
        <v>115</v>
      </c>
      <c r="B122" s="62">
        <v>115</v>
      </c>
      <c r="C122" s="62">
        <f>PresensiMIPA!B121</f>
        <v>12276</v>
      </c>
      <c r="D122" s="63" t="str">
        <f>PresensiMIPA!G121</f>
        <v>IKA BELLA ARDITA</v>
      </c>
      <c r="E122">
        <v>80.5</v>
      </c>
      <c r="F122">
        <v>83.5</v>
      </c>
      <c r="G122">
        <v>79.5</v>
      </c>
      <c r="H122">
        <v>84.5</v>
      </c>
      <c r="I122">
        <v>87</v>
      </c>
      <c r="J122">
        <v>84.5</v>
      </c>
      <c r="K122">
        <v>87.5</v>
      </c>
      <c r="L122">
        <v>86</v>
      </c>
      <c r="M122">
        <v>86</v>
      </c>
      <c r="N122">
        <v>77.5</v>
      </c>
      <c r="O122">
        <v>84</v>
      </c>
      <c r="P122">
        <v>77.5</v>
      </c>
      <c r="Q122">
        <v>80.5</v>
      </c>
      <c r="R122">
        <v>84</v>
      </c>
      <c r="S122">
        <v>79.5</v>
      </c>
      <c r="T122" s="232">
        <f t="shared" si="1"/>
        <v>82.8</v>
      </c>
    </row>
    <row r="123" spans="1:20" ht="15.95" customHeight="1" thickTop="1" thickBot="1">
      <c r="A123" s="61">
        <v>116</v>
      </c>
      <c r="B123" s="62">
        <v>116</v>
      </c>
      <c r="C123" s="62">
        <f>PresensiMIPA!B122</f>
        <v>12290</v>
      </c>
      <c r="D123" s="63" t="str">
        <f>PresensiMIPA!G122</f>
        <v>Isnaini Siyatazya</v>
      </c>
      <c r="E123">
        <v>88</v>
      </c>
      <c r="F123">
        <v>84.5</v>
      </c>
      <c r="G123">
        <v>86.5</v>
      </c>
      <c r="H123">
        <v>84.5</v>
      </c>
      <c r="I123">
        <v>87</v>
      </c>
      <c r="J123">
        <v>85.5</v>
      </c>
      <c r="K123">
        <v>93</v>
      </c>
      <c r="L123">
        <v>86</v>
      </c>
      <c r="M123">
        <v>85</v>
      </c>
      <c r="N123">
        <v>82.5</v>
      </c>
      <c r="O123">
        <v>83.5</v>
      </c>
      <c r="P123">
        <v>81.5</v>
      </c>
      <c r="Q123">
        <v>80.5</v>
      </c>
      <c r="R123">
        <v>87</v>
      </c>
      <c r="S123">
        <v>81</v>
      </c>
      <c r="T123" s="232">
        <f t="shared" si="1"/>
        <v>85.066666666666663</v>
      </c>
    </row>
    <row r="124" spans="1:20" ht="15.95" customHeight="1" thickTop="1" thickBot="1">
      <c r="A124" s="47">
        <v>117</v>
      </c>
      <c r="B124" s="62">
        <v>117</v>
      </c>
      <c r="C124" s="62">
        <f>PresensiMIPA!B123</f>
        <v>12299</v>
      </c>
      <c r="D124" s="63" t="str">
        <f>PresensiMIPA!G123</f>
        <v>Junius Zufar Sabela</v>
      </c>
      <c r="E124">
        <v>81.5</v>
      </c>
      <c r="F124">
        <v>77</v>
      </c>
      <c r="G124">
        <v>81</v>
      </c>
      <c r="H124">
        <v>84.5</v>
      </c>
      <c r="I124">
        <v>88</v>
      </c>
      <c r="J124">
        <v>85</v>
      </c>
      <c r="K124">
        <v>91.5</v>
      </c>
      <c r="L124">
        <v>86</v>
      </c>
      <c r="M124">
        <v>87</v>
      </c>
      <c r="N124">
        <v>76</v>
      </c>
      <c r="O124">
        <v>83</v>
      </c>
      <c r="P124">
        <v>82.5</v>
      </c>
      <c r="Q124">
        <v>85.5</v>
      </c>
      <c r="R124">
        <v>84</v>
      </c>
      <c r="S124">
        <v>85.5</v>
      </c>
      <c r="T124" s="232">
        <f t="shared" si="1"/>
        <v>83.86666666666666</v>
      </c>
    </row>
    <row r="125" spans="1:20" ht="15.95" customHeight="1" thickTop="1" thickBot="1">
      <c r="A125" s="61">
        <v>118</v>
      </c>
      <c r="B125" s="62">
        <v>118</v>
      </c>
      <c r="C125" s="62">
        <f>PresensiMIPA!B124</f>
        <v>12303</v>
      </c>
      <c r="D125" s="63" t="str">
        <f>PresensiMIPA!G124</f>
        <v>KAORI AZZAHRA</v>
      </c>
      <c r="E125">
        <v>81.5</v>
      </c>
      <c r="F125">
        <v>89</v>
      </c>
      <c r="G125">
        <v>83.5</v>
      </c>
      <c r="H125">
        <v>91.5</v>
      </c>
      <c r="I125">
        <v>88</v>
      </c>
      <c r="J125">
        <v>91</v>
      </c>
      <c r="K125">
        <v>95</v>
      </c>
      <c r="L125">
        <v>86</v>
      </c>
      <c r="M125">
        <v>90</v>
      </c>
      <c r="N125">
        <v>83</v>
      </c>
      <c r="O125">
        <v>87</v>
      </c>
      <c r="P125">
        <v>82.5</v>
      </c>
      <c r="Q125">
        <v>88.5</v>
      </c>
      <c r="R125">
        <v>84</v>
      </c>
      <c r="S125">
        <v>93.5</v>
      </c>
      <c r="T125" s="232">
        <f t="shared" si="1"/>
        <v>87.6</v>
      </c>
    </row>
    <row r="126" spans="1:20" ht="15.95" customHeight="1" thickTop="1" thickBot="1">
      <c r="A126" s="47">
        <v>119</v>
      </c>
      <c r="B126" s="62">
        <v>119</v>
      </c>
      <c r="C126" s="62">
        <f>PresensiMIPA!B125</f>
        <v>12314</v>
      </c>
      <c r="D126" s="63" t="str">
        <f>PresensiMIPA!G125</f>
        <v>Lintang Wulandari</v>
      </c>
      <c r="E126">
        <v>87.5</v>
      </c>
      <c r="F126">
        <v>83</v>
      </c>
      <c r="G126">
        <v>86</v>
      </c>
      <c r="H126">
        <v>84.5</v>
      </c>
      <c r="I126">
        <v>87</v>
      </c>
      <c r="J126">
        <v>84.5</v>
      </c>
      <c r="K126">
        <v>91</v>
      </c>
      <c r="L126">
        <v>86</v>
      </c>
      <c r="M126">
        <v>86</v>
      </c>
      <c r="N126">
        <v>79.5</v>
      </c>
      <c r="O126">
        <v>84.5</v>
      </c>
      <c r="P126">
        <v>82.5</v>
      </c>
      <c r="Q126">
        <v>89.5</v>
      </c>
      <c r="R126">
        <v>84</v>
      </c>
      <c r="S126">
        <v>83</v>
      </c>
      <c r="T126" s="232">
        <f t="shared" si="1"/>
        <v>85.233333333333334</v>
      </c>
    </row>
    <row r="127" spans="1:20" ht="15.95" customHeight="1" thickTop="1" thickBot="1">
      <c r="A127" s="61">
        <v>120</v>
      </c>
      <c r="B127" s="62">
        <v>120</v>
      </c>
      <c r="C127" s="62">
        <f>PresensiMIPA!B126</f>
        <v>12330</v>
      </c>
      <c r="D127" s="63" t="str">
        <f>PresensiMIPA!G126</f>
        <v>MASSYALIKUL AKHYAR</v>
      </c>
      <c r="E127">
        <v>84.5</v>
      </c>
      <c r="F127">
        <v>90</v>
      </c>
      <c r="G127">
        <v>88</v>
      </c>
      <c r="H127">
        <v>91</v>
      </c>
      <c r="I127">
        <v>89</v>
      </c>
      <c r="J127">
        <v>91</v>
      </c>
      <c r="K127">
        <v>88.5</v>
      </c>
      <c r="L127">
        <v>86</v>
      </c>
      <c r="M127">
        <v>86</v>
      </c>
      <c r="N127">
        <v>86</v>
      </c>
      <c r="O127">
        <v>86.5</v>
      </c>
      <c r="P127">
        <v>85</v>
      </c>
      <c r="Q127">
        <v>83.5</v>
      </c>
      <c r="R127">
        <v>84.5</v>
      </c>
      <c r="S127">
        <v>93.5</v>
      </c>
      <c r="T127" s="232">
        <f t="shared" si="1"/>
        <v>87.533333333333331</v>
      </c>
    </row>
    <row r="128" spans="1:20" ht="15.95" customHeight="1" thickTop="1" thickBot="1">
      <c r="A128" s="47">
        <v>121</v>
      </c>
      <c r="B128" s="62">
        <v>121</v>
      </c>
      <c r="C128" s="62">
        <f>PresensiMIPA!B127</f>
        <v>12339</v>
      </c>
      <c r="D128" s="63" t="str">
        <f>PresensiMIPA!G127</f>
        <v>MAULUDATUL ISLAMI</v>
      </c>
      <c r="E128">
        <v>87.5</v>
      </c>
      <c r="F128">
        <v>88</v>
      </c>
      <c r="G128">
        <v>88.5</v>
      </c>
      <c r="H128">
        <v>91</v>
      </c>
      <c r="I128">
        <v>89</v>
      </c>
      <c r="J128">
        <v>89</v>
      </c>
      <c r="K128">
        <v>93</v>
      </c>
      <c r="L128">
        <v>86</v>
      </c>
      <c r="M128">
        <v>89.5</v>
      </c>
      <c r="N128">
        <v>89.5</v>
      </c>
      <c r="O128">
        <v>88</v>
      </c>
      <c r="P128">
        <v>85</v>
      </c>
      <c r="Q128">
        <v>82.5</v>
      </c>
      <c r="R128">
        <v>87</v>
      </c>
      <c r="S128">
        <v>90.5</v>
      </c>
      <c r="T128" s="232">
        <f t="shared" si="1"/>
        <v>88.266666666666666</v>
      </c>
    </row>
    <row r="129" spans="1:20" ht="15.95" customHeight="1" thickTop="1" thickBot="1">
      <c r="A129" s="61">
        <v>122</v>
      </c>
      <c r="B129" s="62">
        <v>122</v>
      </c>
      <c r="C129" s="62">
        <f>PresensiMIPA!B128</f>
        <v>12355</v>
      </c>
      <c r="D129" s="63" t="str">
        <f>PresensiMIPA!G128</f>
        <v>MOH. MOHTAR</v>
      </c>
      <c r="E129">
        <v>84.5</v>
      </c>
      <c r="F129">
        <v>81</v>
      </c>
      <c r="G129">
        <v>78</v>
      </c>
      <c r="H129">
        <v>81.5</v>
      </c>
      <c r="I129">
        <v>88</v>
      </c>
      <c r="J129">
        <v>81.5</v>
      </c>
      <c r="K129">
        <v>91</v>
      </c>
      <c r="L129">
        <v>86</v>
      </c>
      <c r="M129">
        <v>86.5</v>
      </c>
      <c r="N129">
        <v>75</v>
      </c>
      <c r="O129">
        <v>79</v>
      </c>
      <c r="P129">
        <v>74</v>
      </c>
      <c r="Q129">
        <v>81.5</v>
      </c>
      <c r="R129">
        <v>76.5</v>
      </c>
      <c r="S129">
        <v>75</v>
      </c>
      <c r="T129" s="232">
        <f t="shared" si="1"/>
        <v>81.266666666666666</v>
      </c>
    </row>
    <row r="130" spans="1:20" ht="15.95" customHeight="1" thickTop="1" thickBot="1">
      <c r="A130" s="47">
        <v>123</v>
      </c>
      <c r="B130" s="62">
        <v>123</v>
      </c>
      <c r="C130" s="62">
        <f>PresensiMIPA!B129</f>
        <v>12370</v>
      </c>
      <c r="D130" s="63" t="str">
        <f>PresensiMIPA!G129</f>
        <v>MOHAMMAD RAKA AL FAHREZI</v>
      </c>
      <c r="E130">
        <v>83.5</v>
      </c>
      <c r="F130">
        <v>78</v>
      </c>
      <c r="G130">
        <v>79</v>
      </c>
      <c r="H130">
        <v>86</v>
      </c>
      <c r="I130">
        <v>87</v>
      </c>
      <c r="J130">
        <v>84</v>
      </c>
      <c r="K130">
        <v>86.5</v>
      </c>
      <c r="L130">
        <v>86</v>
      </c>
      <c r="M130">
        <v>83.5</v>
      </c>
      <c r="N130">
        <v>80</v>
      </c>
      <c r="O130">
        <v>84</v>
      </c>
      <c r="P130">
        <v>82.5</v>
      </c>
      <c r="Q130">
        <v>81.5</v>
      </c>
      <c r="R130">
        <v>85.5</v>
      </c>
      <c r="S130">
        <v>86.5</v>
      </c>
      <c r="T130" s="232">
        <f t="shared" si="1"/>
        <v>83.566666666666663</v>
      </c>
    </row>
    <row r="131" spans="1:20" ht="15.95" customHeight="1" thickTop="1" thickBot="1">
      <c r="A131" s="61">
        <v>124</v>
      </c>
      <c r="B131" s="62">
        <v>124</v>
      </c>
      <c r="C131" s="62">
        <f>PresensiMIPA!B130</f>
        <v>12380</v>
      </c>
      <c r="D131" s="63" t="str">
        <f>PresensiMIPA!G130</f>
        <v>Muhammad Rafli Bayu Baskara</v>
      </c>
      <c r="E131">
        <v>82.5</v>
      </c>
      <c r="F131">
        <v>76</v>
      </c>
      <c r="G131">
        <v>81</v>
      </c>
      <c r="H131">
        <v>81.5</v>
      </c>
      <c r="I131">
        <v>87</v>
      </c>
      <c r="J131">
        <v>80</v>
      </c>
      <c r="K131">
        <v>80.5</v>
      </c>
      <c r="L131">
        <v>85</v>
      </c>
      <c r="M131">
        <v>83</v>
      </c>
      <c r="N131">
        <v>76</v>
      </c>
      <c r="O131">
        <v>79.5</v>
      </c>
      <c r="P131">
        <v>71.5</v>
      </c>
      <c r="Q131">
        <v>80.5</v>
      </c>
      <c r="R131">
        <v>82</v>
      </c>
      <c r="S131">
        <v>78</v>
      </c>
      <c r="T131" s="232">
        <f t="shared" si="1"/>
        <v>80.266666666666666</v>
      </c>
    </row>
    <row r="132" spans="1:20" ht="15.95" customHeight="1" thickTop="1" thickBot="1">
      <c r="A132" s="47">
        <v>125</v>
      </c>
      <c r="B132" s="62">
        <v>125</v>
      </c>
      <c r="C132" s="62">
        <f>PresensiMIPA!B131</f>
        <v>12389</v>
      </c>
      <c r="D132" s="63" t="str">
        <f>PresensiMIPA!G131</f>
        <v>NADHEA PUTRI FATIHA</v>
      </c>
      <c r="E132">
        <v>88</v>
      </c>
      <c r="F132">
        <v>90</v>
      </c>
      <c r="G132">
        <v>84</v>
      </c>
      <c r="H132">
        <v>91</v>
      </c>
      <c r="I132">
        <v>88.5</v>
      </c>
      <c r="J132">
        <v>88</v>
      </c>
      <c r="K132">
        <v>93.5</v>
      </c>
      <c r="L132">
        <v>86</v>
      </c>
      <c r="M132">
        <v>88</v>
      </c>
      <c r="N132">
        <v>89.5</v>
      </c>
      <c r="O132">
        <v>85</v>
      </c>
      <c r="P132">
        <v>82.5</v>
      </c>
      <c r="Q132">
        <v>80.5</v>
      </c>
      <c r="R132">
        <v>87</v>
      </c>
      <c r="S132">
        <v>88.5</v>
      </c>
      <c r="T132" s="232">
        <f t="shared" si="1"/>
        <v>87.333333333333329</v>
      </c>
    </row>
    <row r="133" spans="1:20" ht="15.95" customHeight="1" thickTop="1" thickBot="1">
      <c r="A133" s="61">
        <v>126</v>
      </c>
      <c r="B133" s="62">
        <v>126</v>
      </c>
      <c r="C133" s="62">
        <f>PresensiMIPA!B132</f>
        <v>12400</v>
      </c>
      <c r="D133" s="63" t="str">
        <f>PresensiMIPA!G132</f>
        <v>Nisrina Salma Octaviana</v>
      </c>
      <c r="E133">
        <v>89</v>
      </c>
      <c r="F133">
        <v>89</v>
      </c>
      <c r="G133">
        <v>87</v>
      </c>
      <c r="H133">
        <v>88.5</v>
      </c>
      <c r="I133">
        <v>87</v>
      </c>
      <c r="J133">
        <v>85</v>
      </c>
      <c r="K133">
        <v>91.5</v>
      </c>
      <c r="L133">
        <v>86</v>
      </c>
      <c r="M133">
        <v>88.5</v>
      </c>
      <c r="N133">
        <v>89.5</v>
      </c>
      <c r="O133">
        <v>84</v>
      </c>
      <c r="P133">
        <v>81.5</v>
      </c>
      <c r="Q133">
        <v>80.5</v>
      </c>
      <c r="R133">
        <v>88</v>
      </c>
      <c r="S133">
        <v>83.5</v>
      </c>
      <c r="T133" s="232">
        <f t="shared" si="1"/>
        <v>86.566666666666663</v>
      </c>
    </row>
    <row r="134" spans="1:20" ht="15.95" customHeight="1" thickTop="1" thickBot="1">
      <c r="A134" s="47">
        <v>127</v>
      </c>
      <c r="B134" s="62">
        <v>127</v>
      </c>
      <c r="C134" s="62">
        <f>PresensiMIPA!B133</f>
        <v>12427</v>
      </c>
      <c r="D134" s="63" t="str">
        <f>PresensiMIPA!G133</f>
        <v>PUSPITA RESTU MAHALIA</v>
      </c>
      <c r="E134">
        <v>88</v>
      </c>
      <c r="F134">
        <v>96</v>
      </c>
      <c r="G134">
        <v>88</v>
      </c>
      <c r="H134">
        <v>91.5</v>
      </c>
      <c r="I134">
        <v>89</v>
      </c>
      <c r="J134">
        <v>93</v>
      </c>
      <c r="K134">
        <v>92.5</v>
      </c>
      <c r="L134">
        <v>85</v>
      </c>
      <c r="M134">
        <v>89.5</v>
      </c>
      <c r="N134">
        <v>91.5</v>
      </c>
      <c r="O134">
        <v>89.5</v>
      </c>
      <c r="P134">
        <v>85</v>
      </c>
      <c r="Q134">
        <v>94.5</v>
      </c>
      <c r="R134">
        <v>92</v>
      </c>
      <c r="S134">
        <v>93.5</v>
      </c>
      <c r="T134" s="232">
        <f t="shared" si="1"/>
        <v>90.566666666666663</v>
      </c>
    </row>
    <row r="135" spans="1:20" ht="15.95" customHeight="1" thickTop="1" thickBot="1">
      <c r="A135" s="61">
        <v>128</v>
      </c>
      <c r="B135" s="62">
        <v>128</v>
      </c>
      <c r="C135" s="62">
        <f>PresensiMIPA!B134</f>
        <v>12437</v>
      </c>
      <c r="D135" s="63" t="str">
        <f>PresensiMIPA!G134</f>
        <v>R. FIRMAN SAPUTRA</v>
      </c>
      <c r="E135">
        <v>87.5</v>
      </c>
      <c r="F135">
        <v>79</v>
      </c>
      <c r="G135">
        <v>79.5</v>
      </c>
      <c r="H135">
        <v>86.5</v>
      </c>
      <c r="I135">
        <v>88.5</v>
      </c>
      <c r="J135">
        <v>84</v>
      </c>
      <c r="K135">
        <v>93</v>
      </c>
      <c r="L135">
        <v>86</v>
      </c>
      <c r="M135">
        <v>88.5</v>
      </c>
      <c r="N135">
        <v>87</v>
      </c>
      <c r="O135">
        <v>86</v>
      </c>
      <c r="P135">
        <v>85</v>
      </c>
      <c r="Q135">
        <v>80.5</v>
      </c>
      <c r="R135">
        <v>85.5</v>
      </c>
      <c r="S135">
        <v>87.5</v>
      </c>
      <c r="T135" s="232">
        <f t="shared" si="1"/>
        <v>85.6</v>
      </c>
    </row>
    <row r="136" spans="1:20" ht="15.95" customHeight="1" thickTop="1" thickBot="1">
      <c r="A136" s="47">
        <v>129</v>
      </c>
      <c r="B136" s="62">
        <v>129</v>
      </c>
      <c r="C136" s="62">
        <f>PresensiMIPA!B135</f>
        <v>12450</v>
      </c>
      <c r="D136" s="63" t="str">
        <f>PresensiMIPA!G135</f>
        <v>RANIYATUL HOTIMAH</v>
      </c>
      <c r="E136">
        <v>84.5</v>
      </c>
      <c r="F136">
        <v>82.5</v>
      </c>
      <c r="G136">
        <v>83.5</v>
      </c>
      <c r="H136">
        <v>88</v>
      </c>
      <c r="I136">
        <v>88</v>
      </c>
      <c r="J136">
        <v>86</v>
      </c>
      <c r="K136">
        <v>91</v>
      </c>
      <c r="L136">
        <v>86</v>
      </c>
      <c r="M136">
        <v>87.5</v>
      </c>
      <c r="N136">
        <v>89</v>
      </c>
      <c r="O136">
        <v>85.5</v>
      </c>
      <c r="P136">
        <v>85</v>
      </c>
      <c r="Q136">
        <v>80.5</v>
      </c>
      <c r="R136">
        <v>85</v>
      </c>
      <c r="S136">
        <v>84</v>
      </c>
      <c r="T136" s="232">
        <f t="shared" si="1"/>
        <v>85.733333333333334</v>
      </c>
    </row>
    <row r="137" spans="1:20" ht="15.95" customHeight="1" thickTop="1" thickBot="1">
      <c r="A137" s="61">
        <v>130</v>
      </c>
      <c r="B137" s="62">
        <v>130</v>
      </c>
      <c r="C137" s="62">
        <f>PresensiMIPA!B136</f>
        <v>12476</v>
      </c>
      <c r="D137" s="63" t="str">
        <f>PresensiMIPA!G136</f>
        <v>RIZKI MAULIDIYA</v>
      </c>
      <c r="E137">
        <v>85.5</v>
      </c>
      <c r="F137">
        <v>89</v>
      </c>
      <c r="G137">
        <v>85</v>
      </c>
      <c r="H137">
        <v>91</v>
      </c>
      <c r="I137">
        <v>88</v>
      </c>
      <c r="J137">
        <v>87</v>
      </c>
      <c r="K137">
        <v>90</v>
      </c>
      <c r="L137">
        <v>86</v>
      </c>
      <c r="M137">
        <v>88</v>
      </c>
      <c r="N137">
        <v>86.5</v>
      </c>
      <c r="O137">
        <v>86.5</v>
      </c>
      <c r="P137">
        <v>80</v>
      </c>
      <c r="Q137">
        <v>92.5</v>
      </c>
      <c r="R137">
        <v>82.5</v>
      </c>
      <c r="S137">
        <v>88.5</v>
      </c>
      <c r="T137" s="232">
        <f t="shared" ref="T137:T200" si="2">AVERAGE(E137:S137)</f>
        <v>87.066666666666663</v>
      </c>
    </row>
    <row r="138" spans="1:20" ht="15.95" customHeight="1" thickTop="1" thickBot="1">
      <c r="A138" s="47">
        <v>131</v>
      </c>
      <c r="B138" s="62">
        <v>131</v>
      </c>
      <c r="C138" s="62">
        <f>PresensiMIPA!B137</f>
        <v>12492</v>
      </c>
      <c r="D138" s="63" t="str">
        <f>PresensiMIPA!G137</f>
        <v>SISTIFANIE PUTRI HANDAYANI</v>
      </c>
      <c r="E138">
        <v>85.5</v>
      </c>
      <c r="F138">
        <v>87</v>
      </c>
      <c r="G138">
        <v>86</v>
      </c>
      <c r="H138">
        <v>81.5</v>
      </c>
      <c r="I138">
        <v>89</v>
      </c>
      <c r="J138">
        <v>90</v>
      </c>
      <c r="K138">
        <v>91.5</v>
      </c>
      <c r="L138">
        <v>86</v>
      </c>
      <c r="M138">
        <v>87.5</v>
      </c>
      <c r="N138">
        <v>86.5</v>
      </c>
      <c r="O138">
        <v>84.5</v>
      </c>
      <c r="P138">
        <v>85</v>
      </c>
      <c r="Q138">
        <v>85.5</v>
      </c>
      <c r="R138">
        <v>85</v>
      </c>
      <c r="S138">
        <v>85.5</v>
      </c>
      <c r="T138" s="232">
        <f t="shared" si="2"/>
        <v>86.4</v>
      </c>
    </row>
    <row r="139" spans="1:20" ht="15.95" customHeight="1" thickTop="1" thickBot="1">
      <c r="A139" s="61">
        <v>132</v>
      </c>
      <c r="B139" s="62">
        <v>132</v>
      </c>
      <c r="C139" s="62">
        <f>PresensiMIPA!B138</f>
        <v>12502</v>
      </c>
      <c r="D139" s="63" t="str">
        <f>PresensiMIPA!G138</f>
        <v>Sonia Anindhiya Putri Kurniawan</v>
      </c>
      <c r="E139">
        <v>82.5</v>
      </c>
      <c r="F139">
        <v>83.5</v>
      </c>
      <c r="G139">
        <v>83.5</v>
      </c>
      <c r="H139">
        <v>87</v>
      </c>
      <c r="I139">
        <v>88</v>
      </c>
      <c r="J139">
        <v>83</v>
      </c>
      <c r="K139">
        <v>90</v>
      </c>
      <c r="L139">
        <v>86</v>
      </c>
      <c r="M139">
        <v>88.5</v>
      </c>
      <c r="N139">
        <v>83.5</v>
      </c>
      <c r="O139">
        <v>82.5</v>
      </c>
      <c r="P139">
        <v>78</v>
      </c>
      <c r="Q139">
        <v>80.5</v>
      </c>
      <c r="R139">
        <v>87</v>
      </c>
      <c r="S139">
        <v>83</v>
      </c>
      <c r="T139" s="232">
        <f t="shared" si="2"/>
        <v>84.433333333333337</v>
      </c>
    </row>
    <row r="140" spans="1:20" ht="15.95" customHeight="1" thickTop="1" thickBot="1">
      <c r="A140" s="47">
        <v>133</v>
      </c>
      <c r="B140" s="62">
        <v>133</v>
      </c>
      <c r="C140" s="62">
        <f>PresensiMIPA!B139</f>
        <v>12532</v>
      </c>
      <c r="D140" s="63" t="str">
        <f>PresensiMIPA!G139</f>
        <v>WANDA CITRA DEWI</v>
      </c>
      <c r="E140">
        <v>85.5</v>
      </c>
      <c r="F140">
        <v>82</v>
      </c>
      <c r="G140">
        <v>85.5</v>
      </c>
      <c r="H140">
        <v>85</v>
      </c>
      <c r="I140">
        <v>87</v>
      </c>
      <c r="J140">
        <v>87.5</v>
      </c>
      <c r="K140">
        <v>93.5</v>
      </c>
      <c r="L140">
        <v>87</v>
      </c>
      <c r="M140">
        <v>88.5</v>
      </c>
      <c r="N140">
        <v>85</v>
      </c>
      <c r="O140">
        <v>83.5</v>
      </c>
      <c r="P140">
        <v>82.5</v>
      </c>
      <c r="Q140">
        <v>80.5</v>
      </c>
      <c r="R140">
        <v>84</v>
      </c>
      <c r="S140">
        <v>82.5</v>
      </c>
      <c r="T140" s="232">
        <f t="shared" si="2"/>
        <v>85.3</v>
      </c>
    </row>
    <row r="141" spans="1:20" ht="15.95" customHeight="1" thickTop="1" thickBot="1">
      <c r="A141" s="61">
        <v>134</v>
      </c>
      <c r="B141" s="62">
        <v>134</v>
      </c>
      <c r="C141" s="62">
        <f>PresensiMIPA!B140</f>
        <v>12538</v>
      </c>
      <c r="D141" s="63" t="str">
        <f>PresensiMIPA!G140</f>
        <v>YANDI ERFAN DIANSYAH</v>
      </c>
      <c r="E141">
        <v>82.5</v>
      </c>
      <c r="F141">
        <v>78</v>
      </c>
      <c r="G141">
        <v>86.5</v>
      </c>
      <c r="H141">
        <v>81.5</v>
      </c>
      <c r="I141">
        <v>87</v>
      </c>
      <c r="J141">
        <v>82.5</v>
      </c>
      <c r="K141">
        <v>88.5</v>
      </c>
      <c r="L141">
        <v>86</v>
      </c>
      <c r="M141">
        <v>87.5</v>
      </c>
      <c r="N141">
        <v>80.5</v>
      </c>
      <c r="O141">
        <v>82.5</v>
      </c>
      <c r="P141">
        <v>72.5</v>
      </c>
      <c r="Q141">
        <v>81.5</v>
      </c>
      <c r="R141">
        <v>84</v>
      </c>
      <c r="S141">
        <v>82</v>
      </c>
      <c r="T141" s="232">
        <f t="shared" si="2"/>
        <v>82.86666666666666</v>
      </c>
    </row>
    <row r="142" spans="1:20" ht="15.95" customHeight="1" thickTop="1" thickBot="1">
      <c r="A142" s="47">
        <v>135</v>
      </c>
      <c r="B142" s="62">
        <v>135</v>
      </c>
      <c r="C142" s="62">
        <f>PresensiMIPA!B141</f>
        <v>12131</v>
      </c>
      <c r="D142" s="63" t="str">
        <f>PresensiMIPA!G141</f>
        <v>ACHMAD SYARIFUL MAULUD</v>
      </c>
      <c r="E142">
        <v>90</v>
      </c>
      <c r="F142">
        <v>90</v>
      </c>
      <c r="G142">
        <v>81</v>
      </c>
      <c r="H142">
        <v>87</v>
      </c>
      <c r="I142">
        <v>75</v>
      </c>
      <c r="J142">
        <v>81.5</v>
      </c>
      <c r="K142">
        <v>90</v>
      </c>
      <c r="L142">
        <v>87</v>
      </c>
      <c r="M142">
        <v>82.5</v>
      </c>
      <c r="N142">
        <v>76.5</v>
      </c>
      <c r="O142">
        <v>85</v>
      </c>
      <c r="P142">
        <v>80.5</v>
      </c>
      <c r="Q142">
        <v>89</v>
      </c>
      <c r="R142">
        <v>82.5</v>
      </c>
      <c r="S142">
        <v>85.5</v>
      </c>
      <c r="T142" s="232">
        <f t="shared" si="2"/>
        <v>84.2</v>
      </c>
    </row>
    <row r="143" spans="1:20" ht="15.95" customHeight="1" thickTop="1" thickBot="1">
      <c r="A143" s="61">
        <v>136</v>
      </c>
      <c r="B143" s="62">
        <v>136</v>
      </c>
      <c r="C143" s="62">
        <f>PresensiMIPA!B142</f>
        <v>12135</v>
      </c>
      <c r="D143" s="63" t="str">
        <f>PresensiMIPA!G142</f>
        <v>AFAF FEBRIANI</v>
      </c>
      <c r="E143">
        <v>84</v>
      </c>
      <c r="F143">
        <v>90</v>
      </c>
      <c r="G143">
        <v>80.5</v>
      </c>
      <c r="H143">
        <v>85</v>
      </c>
      <c r="I143">
        <v>80</v>
      </c>
      <c r="J143">
        <v>83</v>
      </c>
      <c r="K143">
        <v>88.5</v>
      </c>
      <c r="L143">
        <v>86</v>
      </c>
      <c r="M143">
        <v>88</v>
      </c>
      <c r="N143">
        <v>83</v>
      </c>
      <c r="O143">
        <v>85.5</v>
      </c>
      <c r="P143">
        <v>85</v>
      </c>
      <c r="Q143">
        <v>81</v>
      </c>
      <c r="R143">
        <v>84</v>
      </c>
      <c r="S143">
        <v>85.5</v>
      </c>
      <c r="T143" s="232">
        <f t="shared" si="2"/>
        <v>84.6</v>
      </c>
    </row>
    <row r="144" spans="1:20" ht="15.95" customHeight="1" thickTop="1" thickBot="1">
      <c r="A144" s="47">
        <v>137</v>
      </c>
      <c r="B144" s="62">
        <v>137</v>
      </c>
      <c r="C144" s="62">
        <f>PresensiMIPA!B143</f>
        <v>12143</v>
      </c>
      <c r="D144" s="63" t="str">
        <f>PresensiMIPA!G143</f>
        <v>Ainur Rohma Husni</v>
      </c>
      <c r="E144">
        <v>85</v>
      </c>
      <c r="F144">
        <v>80</v>
      </c>
      <c r="G144">
        <v>80.5</v>
      </c>
      <c r="H144">
        <v>81</v>
      </c>
      <c r="I144">
        <v>80</v>
      </c>
      <c r="J144">
        <v>85.5</v>
      </c>
      <c r="K144">
        <v>88</v>
      </c>
      <c r="L144">
        <v>86</v>
      </c>
      <c r="M144">
        <v>82</v>
      </c>
      <c r="N144">
        <v>80.5</v>
      </c>
      <c r="O144">
        <v>83</v>
      </c>
      <c r="P144">
        <v>84.5</v>
      </c>
      <c r="Q144">
        <v>81</v>
      </c>
      <c r="R144">
        <v>81.5</v>
      </c>
      <c r="S144">
        <v>80</v>
      </c>
      <c r="T144" s="232">
        <f t="shared" si="2"/>
        <v>82.566666666666663</v>
      </c>
    </row>
    <row r="145" spans="1:20" s="64" customFormat="1" ht="15.95" customHeight="1" thickTop="1" thickBot="1">
      <c r="A145" s="61">
        <v>138</v>
      </c>
      <c r="B145" s="62">
        <v>138</v>
      </c>
      <c r="C145" s="62">
        <f>PresensiMIPA!B144</f>
        <v>12150</v>
      </c>
      <c r="D145" s="63" t="str">
        <f>PresensiMIPA!G144</f>
        <v>ALDY FEBRIANSYAH</v>
      </c>
      <c r="E145">
        <v>88</v>
      </c>
      <c r="F145">
        <v>90</v>
      </c>
      <c r="G145">
        <v>81</v>
      </c>
      <c r="H145">
        <v>83</v>
      </c>
      <c r="I145">
        <v>80</v>
      </c>
      <c r="J145">
        <v>82.5</v>
      </c>
      <c r="K145">
        <v>92.5</v>
      </c>
      <c r="L145">
        <v>86</v>
      </c>
      <c r="M145">
        <v>87</v>
      </c>
      <c r="N145">
        <v>85.5</v>
      </c>
      <c r="O145">
        <v>86.5</v>
      </c>
      <c r="P145">
        <v>80.5</v>
      </c>
      <c r="Q145">
        <v>80</v>
      </c>
      <c r="R145">
        <v>86</v>
      </c>
      <c r="S145">
        <v>88.5</v>
      </c>
      <c r="T145" s="232">
        <f t="shared" si="2"/>
        <v>85.13333333333334</v>
      </c>
    </row>
    <row r="146" spans="1:20" ht="15.95" customHeight="1" thickTop="1" thickBot="1">
      <c r="A146" s="47">
        <v>139</v>
      </c>
      <c r="B146" s="62">
        <v>139</v>
      </c>
      <c r="C146" s="62">
        <f>PresensiMIPA!B145</f>
        <v>12155</v>
      </c>
      <c r="D146" s="63" t="str">
        <f>PresensiMIPA!G145</f>
        <v>ALFITANIA WARDANI</v>
      </c>
      <c r="E146">
        <v>84</v>
      </c>
      <c r="F146">
        <v>86</v>
      </c>
      <c r="G146">
        <v>80.5</v>
      </c>
      <c r="H146">
        <v>81</v>
      </c>
      <c r="I146">
        <v>85</v>
      </c>
      <c r="J146">
        <v>85.5</v>
      </c>
      <c r="K146">
        <v>90</v>
      </c>
      <c r="L146">
        <v>86</v>
      </c>
      <c r="M146">
        <v>86.5</v>
      </c>
      <c r="N146">
        <v>84</v>
      </c>
      <c r="O146">
        <v>87.5</v>
      </c>
      <c r="P146">
        <v>80</v>
      </c>
      <c r="Q146">
        <v>81.5</v>
      </c>
      <c r="R146">
        <v>83</v>
      </c>
      <c r="S146">
        <v>78</v>
      </c>
      <c r="T146" s="232">
        <f t="shared" si="2"/>
        <v>83.9</v>
      </c>
    </row>
    <row r="147" spans="1:20" ht="15.95" customHeight="1" thickTop="1" thickBot="1">
      <c r="A147" s="61">
        <v>140</v>
      </c>
      <c r="B147" s="62">
        <v>140</v>
      </c>
      <c r="C147" s="62">
        <f>PresensiMIPA!B146</f>
        <v>12166</v>
      </c>
      <c r="D147" s="63" t="str">
        <f>PresensiMIPA!G146</f>
        <v>ANANDA CHOIRUNISA</v>
      </c>
      <c r="E147">
        <v>85.5</v>
      </c>
      <c r="F147">
        <v>82.5</v>
      </c>
      <c r="G147">
        <v>83</v>
      </c>
      <c r="H147">
        <v>81</v>
      </c>
      <c r="I147">
        <v>85</v>
      </c>
      <c r="J147">
        <v>85</v>
      </c>
      <c r="K147">
        <v>89</v>
      </c>
      <c r="L147">
        <v>86</v>
      </c>
      <c r="M147">
        <v>85</v>
      </c>
      <c r="N147">
        <v>83.5</v>
      </c>
      <c r="O147">
        <v>84.5</v>
      </c>
      <c r="P147">
        <v>82</v>
      </c>
      <c r="Q147">
        <v>81.5</v>
      </c>
      <c r="R147">
        <v>86.5</v>
      </c>
      <c r="S147">
        <v>79.5</v>
      </c>
      <c r="T147" s="232">
        <f t="shared" si="2"/>
        <v>83.966666666666669</v>
      </c>
    </row>
    <row r="148" spans="1:20" ht="15.95" customHeight="1" thickTop="1" thickBot="1">
      <c r="A148" s="47">
        <v>141</v>
      </c>
      <c r="B148" s="62">
        <v>141</v>
      </c>
      <c r="C148" s="62">
        <f>PresensiMIPA!B147</f>
        <v>12181</v>
      </c>
      <c r="D148" s="63" t="str">
        <f>PresensiMIPA!G147</f>
        <v>Arif Junaidi</v>
      </c>
      <c r="E148">
        <v>85</v>
      </c>
      <c r="F148">
        <v>80</v>
      </c>
      <c r="G148">
        <v>79.5</v>
      </c>
      <c r="H148">
        <v>81</v>
      </c>
      <c r="I148">
        <v>80</v>
      </c>
      <c r="J148">
        <v>83</v>
      </c>
      <c r="K148">
        <v>90</v>
      </c>
      <c r="L148">
        <v>87</v>
      </c>
      <c r="M148">
        <v>81.5</v>
      </c>
      <c r="N148">
        <v>76.5</v>
      </c>
      <c r="O148">
        <v>85.5</v>
      </c>
      <c r="P148">
        <v>80.5</v>
      </c>
      <c r="Q148">
        <v>79.5</v>
      </c>
      <c r="R148">
        <v>83.5</v>
      </c>
      <c r="S148">
        <v>84.5</v>
      </c>
      <c r="T148" s="232">
        <f t="shared" si="2"/>
        <v>82.466666666666669</v>
      </c>
    </row>
    <row r="149" spans="1:20" ht="15.95" customHeight="1" thickTop="1" thickBot="1">
      <c r="A149" s="61">
        <v>142</v>
      </c>
      <c r="B149" s="62">
        <v>142</v>
      </c>
      <c r="C149" s="62">
        <f>PresensiMIPA!B148</f>
        <v>12195</v>
      </c>
      <c r="D149" s="63" t="str">
        <f>PresensiMIPA!G148</f>
        <v>CANDRA SURYA DIRGANTARA</v>
      </c>
      <c r="E149">
        <v>81</v>
      </c>
      <c r="F149">
        <v>87</v>
      </c>
      <c r="G149">
        <v>87</v>
      </c>
      <c r="H149">
        <v>90</v>
      </c>
      <c r="I149">
        <v>80</v>
      </c>
      <c r="J149">
        <v>81</v>
      </c>
      <c r="K149">
        <v>89.5</v>
      </c>
      <c r="L149">
        <v>86</v>
      </c>
      <c r="M149">
        <v>81.5</v>
      </c>
      <c r="N149">
        <v>83</v>
      </c>
      <c r="O149">
        <v>88</v>
      </c>
      <c r="P149">
        <v>80.5</v>
      </c>
      <c r="Q149">
        <v>92</v>
      </c>
      <c r="R149">
        <v>83</v>
      </c>
      <c r="S149">
        <v>87.5</v>
      </c>
      <c r="T149" s="232">
        <f t="shared" si="2"/>
        <v>85.13333333333334</v>
      </c>
    </row>
    <row r="150" spans="1:20" ht="15.95" customHeight="1" thickTop="1" thickBot="1">
      <c r="A150" s="47">
        <v>143</v>
      </c>
      <c r="B150" s="62">
        <v>143</v>
      </c>
      <c r="C150" s="62">
        <f>PresensiMIPA!B149</f>
        <v>12202</v>
      </c>
      <c r="D150" s="63" t="str">
        <f>PresensiMIPA!G149</f>
        <v>DESWITA TRI SUGIARTI</v>
      </c>
      <c r="E150">
        <v>87</v>
      </c>
      <c r="F150">
        <v>90</v>
      </c>
      <c r="G150">
        <v>85.5</v>
      </c>
      <c r="H150">
        <v>87</v>
      </c>
      <c r="I150">
        <v>85</v>
      </c>
      <c r="J150">
        <v>85.5</v>
      </c>
      <c r="K150">
        <v>91</v>
      </c>
      <c r="L150">
        <v>86</v>
      </c>
      <c r="M150">
        <v>85</v>
      </c>
      <c r="N150">
        <v>81.5</v>
      </c>
      <c r="O150">
        <v>87</v>
      </c>
      <c r="P150">
        <v>85</v>
      </c>
      <c r="Q150">
        <v>81</v>
      </c>
      <c r="R150">
        <v>89.5</v>
      </c>
      <c r="S150">
        <v>88</v>
      </c>
      <c r="T150" s="232">
        <f t="shared" si="2"/>
        <v>86.266666666666666</v>
      </c>
    </row>
    <row r="151" spans="1:20" ht="15.95" customHeight="1" thickTop="1" thickBot="1">
      <c r="A151" s="61">
        <v>144</v>
      </c>
      <c r="B151" s="62">
        <v>144</v>
      </c>
      <c r="C151" s="62">
        <f>PresensiMIPA!B150</f>
        <v>12215</v>
      </c>
      <c r="D151" s="63" t="str">
        <f>PresensiMIPA!G150</f>
        <v>Dina Safira</v>
      </c>
      <c r="E151">
        <v>86</v>
      </c>
      <c r="F151">
        <v>88</v>
      </c>
      <c r="G151">
        <v>85</v>
      </c>
      <c r="H151">
        <v>84</v>
      </c>
      <c r="I151">
        <v>85</v>
      </c>
      <c r="J151">
        <v>85</v>
      </c>
      <c r="K151">
        <v>89</v>
      </c>
      <c r="L151">
        <v>86</v>
      </c>
      <c r="M151">
        <v>85</v>
      </c>
      <c r="N151">
        <v>78</v>
      </c>
      <c r="O151">
        <v>85.5</v>
      </c>
      <c r="P151">
        <v>82.5</v>
      </c>
      <c r="Q151">
        <v>81.5</v>
      </c>
      <c r="R151">
        <v>84.5</v>
      </c>
      <c r="S151">
        <v>81.5</v>
      </c>
      <c r="T151" s="232">
        <f t="shared" si="2"/>
        <v>84.433333333333337</v>
      </c>
    </row>
    <row r="152" spans="1:20" ht="15.95" customHeight="1" thickTop="1" thickBot="1">
      <c r="A152" s="47">
        <v>145</v>
      </c>
      <c r="B152" s="62">
        <v>145</v>
      </c>
      <c r="C152" s="62">
        <f>PresensiMIPA!B151</f>
        <v>12220</v>
      </c>
      <c r="D152" s="63" t="str">
        <f>PresensiMIPA!G151</f>
        <v>ELFIN AL HAIKHAL FEBRIANTO</v>
      </c>
      <c r="E152">
        <v>85</v>
      </c>
      <c r="F152">
        <v>91</v>
      </c>
      <c r="G152">
        <v>81</v>
      </c>
      <c r="H152">
        <v>81</v>
      </c>
      <c r="I152">
        <v>80</v>
      </c>
      <c r="J152">
        <v>85</v>
      </c>
      <c r="K152">
        <v>90</v>
      </c>
      <c r="L152">
        <v>86</v>
      </c>
      <c r="M152">
        <v>82.5</v>
      </c>
      <c r="N152">
        <v>85</v>
      </c>
      <c r="O152">
        <v>85</v>
      </c>
      <c r="P152">
        <v>82</v>
      </c>
      <c r="Q152">
        <v>81</v>
      </c>
      <c r="R152">
        <v>84.5</v>
      </c>
      <c r="S152">
        <v>81</v>
      </c>
      <c r="T152" s="232">
        <f t="shared" si="2"/>
        <v>84</v>
      </c>
    </row>
    <row r="153" spans="1:20" ht="15.95" customHeight="1" thickTop="1" thickBot="1">
      <c r="A153" s="61">
        <v>146</v>
      </c>
      <c r="B153" s="62">
        <v>146</v>
      </c>
      <c r="C153" s="62">
        <f>PresensiMIPA!B152</f>
        <v>12234</v>
      </c>
      <c r="D153" s="63" t="str">
        <f>PresensiMIPA!G152</f>
        <v>FARADILLA HASAN</v>
      </c>
      <c r="E153">
        <v>94</v>
      </c>
      <c r="F153">
        <v>96</v>
      </c>
      <c r="G153">
        <v>88</v>
      </c>
      <c r="H153">
        <v>91.5</v>
      </c>
      <c r="I153">
        <v>90</v>
      </c>
      <c r="J153">
        <v>90</v>
      </c>
      <c r="K153">
        <v>93</v>
      </c>
      <c r="L153">
        <v>88</v>
      </c>
      <c r="M153">
        <v>89.5</v>
      </c>
      <c r="N153">
        <v>91</v>
      </c>
      <c r="O153">
        <v>90</v>
      </c>
      <c r="P153">
        <v>85.5</v>
      </c>
      <c r="Q153">
        <v>81</v>
      </c>
      <c r="R153">
        <v>91.5</v>
      </c>
      <c r="S153">
        <v>93.5</v>
      </c>
      <c r="T153" s="232">
        <f t="shared" si="2"/>
        <v>90.166666666666671</v>
      </c>
    </row>
    <row r="154" spans="1:20" ht="15.95" customHeight="1" thickTop="1" thickBot="1">
      <c r="A154" s="47">
        <v>147</v>
      </c>
      <c r="B154" s="62">
        <v>147</v>
      </c>
      <c r="C154" s="62">
        <f>PresensiMIPA!B153</f>
        <v>12270</v>
      </c>
      <c r="D154" s="63" t="str">
        <f>PresensiMIPA!G153</f>
        <v>Hifdho Aby Kholik</v>
      </c>
      <c r="E154">
        <v>83</v>
      </c>
      <c r="F154">
        <v>79</v>
      </c>
      <c r="G154">
        <v>79.5</v>
      </c>
      <c r="H154">
        <v>83</v>
      </c>
      <c r="I154">
        <v>75</v>
      </c>
      <c r="J154">
        <v>84</v>
      </c>
      <c r="K154">
        <v>83</v>
      </c>
      <c r="L154">
        <v>86</v>
      </c>
      <c r="M154">
        <v>80</v>
      </c>
      <c r="N154">
        <v>78.5</v>
      </c>
      <c r="O154">
        <v>82.5</v>
      </c>
      <c r="P154">
        <v>76</v>
      </c>
      <c r="Q154">
        <v>81</v>
      </c>
      <c r="R154">
        <v>82.5</v>
      </c>
      <c r="S154">
        <v>83.5</v>
      </c>
      <c r="T154" s="232">
        <f t="shared" si="2"/>
        <v>81.099999999999994</v>
      </c>
    </row>
    <row r="155" spans="1:20" ht="15.95" customHeight="1" thickTop="1" thickBot="1">
      <c r="A155" s="61">
        <v>148</v>
      </c>
      <c r="B155" s="62">
        <v>148</v>
      </c>
      <c r="C155" s="62">
        <f>PresensiMIPA!B154</f>
        <v>12280</v>
      </c>
      <c r="D155" s="63" t="str">
        <f>PresensiMIPA!G154</f>
        <v>INAYAH KARSA TRIYANTO</v>
      </c>
      <c r="E155">
        <v>83.5</v>
      </c>
      <c r="F155">
        <v>87</v>
      </c>
      <c r="G155">
        <v>85.5</v>
      </c>
      <c r="H155">
        <v>83</v>
      </c>
      <c r="I155">
        <v>85</v>
      </c>
      <c r="J155">
        <v>85</v>
      </c>
      <c r="K155">
        <v>88</v>
      </c>
      <c r="L155">
        <v>86</v>
      </c>
      <c r="M155">
        <v>84</v>
      </c>
      <c r="N155">
        <v>84</v>
      </c>
      <c r="O155">
        <v>85.5</v>
      </c>
      <c r="P155">
        <v>85</v>
      </c>
      <c r="Q155">
        <v>81</v>
      </c>
      <c r="R155">
        <v>85</v>
      </c>
      <c r="S155">
        <v>87.5</v>
      </c>
      <c r="T155" s="232">
        <f t="shared" si="2"/>
        <v>85</v>
      </c>
    </row>
    <row r="156" spans="1:20" ht="15.95" customHeight="1" thickTop="1" thickBot="1">
      <c r="A156" s="47">
        <v>149</v>
      </c>
      <c r="B156" s="62">
        <v>149</v>
      </c>
      <c r="C156" s="62">
        <f>PresensiMIPA!B155</f>
        <v>12293</v>
      </c>
      <c r="D156" s="63" t="str">
        <f>PresensiMIPA!G155</f>
        <v>JIHAN HASNA</v>
      </c>
      <c r="E156">
        <v>83</v>
      </c>
      <c r="F156">
        <v>85.5</v>
      </c>
      <c r="G156">
        <v>85</v>
      </c>
      <c r="H156">
        <v>81</v>
      </c>
      <c r="I156">
        <v>80</v>
      </c>
      <c r="J156">
        <v>85.5</v>
      </c>
      <c r="K156">
        <v>91</v>
      </c>
      <c r="L156">
        <v>86</v>
      </c>
      <c r="M156">
        <v>85</v>
      </c>
      <c r="N156">
        <v>80</v>
      </c>
      <c r="O156">
        <v>85</v>
      </c>
      <c r="P156">
        <v>85</v>
      </c>
      <c r="Q156">
        <v>81</v>
      </c>
      <c r="R156">
        <v>88</v>
      </c>
      <c r="S156">
        <v>83.5</v>
      </c>
      <c r="T156" s="232">
        <f t="shared" si="2"/>
        <v>84.3</v>
      </c>
    </row>
    <row r="157" spans="1:20" ht="15.95" customHeight="1" thickTop="1" thickBot="1">
      <c r="A157" s="61">
        <v>150</v>
      </c>
      <c r="B157" s="62">
        <v>150</v>
      </c>
      <c r="C157" s="62">
        <f>PresensiMIPA!B156</f>
        <v>12306</v>
      </c>
      <c r="D157" s="63" t="str">
        <f>PresensiMIPA!G156</f>
        <v>Kimia Usa Adeh</v>
      </c>
      <c r="E157">
        <v>87</v>
      </c>
      <c r="F157">
        <v>85</v>
      </c>
      <c r="G157">
        <v>86.5</v>
      </c>
      <c r="H157">
        <v>81</v>
      </c>
      <c r="I157">
        <v>85</v>
      </c>
      <c r="J157">
        <v>85</v>
      </c>
      <c r="K157">
        <v>91</v>
      </c>
      <c r="L157">
        <v>86</v>
      </c>
      <c r="M157">
        <v>86.5</v>
      </c>
      <c r="N157">
        <v>90</v>
      </c>
      <c r="O157">
        <v>87.5</v>
      </c>
      <c r="P157">
        <v>85</v>
      </c>
      <c r="Q157">
        <v>86</v>
      </c>
      <c r="R157">
        <v>86</v>
      </c>
      <c r="S157">
        <v>87.5</v>
      </c>
      <c r="T157" s="232">
        <f t="shared" si="2"/>
        <v>86.333333333333329</v>
      </c>
    </row>
    <row r="158" spans="1:20" ht="15.95" customHeight="1" thickTop="1" thickBot="1">
      <c r="A158" s="47">
        <v>151</v>
      </c>
      <c r="B158" s="62">
        <v>151</v>
      </c>
      <c r="C158" s="62">
        <f>PresensiMIPA!B157</f>
        <v>12316</v>
      </c>
      <c r="D158" s="63" t="str">
        <f>PresensiMIPA!G157</f>
        <v>LULUK FITRIANA</v>
      </c>
      <c r="E158">
        <v>86</v>
      </c>
      <c r="F158">
        <v>87</v>
      </c>
      <c r="G158">
        <v>88.5</v>
      </c>
      <c r="H158">
        <v>91.5</v>
      </c>
      <c r="I158">
        <v>80</v>
      </c>
      <c r="J158">
        <v>86</v>
      </c>
      <c r="K158">
        <v>90</v>
      </c>
      <c r="L158">
        <v>86</v>
      </c>
      <c r="M158">
        <v>90</v>
      </c>
      <c r="N158">
        <v>84.5</v>
      </c>
      <c r="O158">
        <v>88</v>
      </c>
      <c r="P158">
        <v>85</v>
      </c>
      <c r="Q158">
        <v>88</v>
      </c>
      <c r="R158">
        <v>85.5</v>
      </c>
      <c r="S158">
        <v>88</v>
      </c>
      <c r="T158" s="232">
        <f t="shared" si="2"/>
        <v>86.933333333333337</v>
      </c>
    </row>
    <row r="159" spans="1:20" ht="15.95" customHeight="1" thickTop="1" thickBot="1">
      <c r="A159" s="61">
        <v>152</v>
      </c>
      <c r="B159" s="62">
        <v>152</v>
      </c>
      <c r="C159" s="62">
        <f>PresensiMIPA!B158</f>
        <v>12322</v>
      </c>
      <c r="D159" s="63" t="str">
        <f>PresensiMIPA!G158</f>
        <v>M. RIFAT CORY COSESI</v>
      </c>
      <c r="E159">
        <v>74</v>
      </c>
      <c r="F159">
        <v>78</v>
      </c>
      <c r="G159">
        <v>70.5</v>
      </c>
      <c r="H159">
        <v>79</v>
      </c>
      <c r="I159">
        <v>75</v>
      </c>
      <c r="J159">
        <v>77</v>
      </c>
      <c r="K159">
        <v>82.5</v>
      </c>
      <c r="L159">
        <v>86</v>
      </c>
      <c r="M159">
        <v>81.5</v>
      </c>
      <c r="N159">
        <v>71.5</v>
      </c>
      <c r="O159">
        <v>78.5</v>
      </c>
      <c r="P159">
        <v>71</v>
      </c>
      <c r="Q159">
        <v>81</v>
      </c>
      <c r="R159">
        <v>79.5</v>
      </c>
      <c r="S159">
        <v>78</v>
      </c>
      <c r="T159" s="232">
        <f t="shared" si="2"/>
        <v>77.533333333333331</v>
      </c>
    </row>
    <row r="160" spans="1:20" ht="15.95" customHeight="1" thickTop="1" thickBot="1">
      <c r="A160" s="47">
        <v>153</v>
      </c>
      <c r="B160" s="62">
        <v>153</v>
      </c>
      <c r="C160" s="62">
        <f>PresensiMIPA!B159</f>
        <v>12341</v>
      </c>
      <c r="D160" s="63" t="str">
        <f>PresensiMIPA!G159</f>
        <v>MEILINA SWASTIKA SAMPURNO</v>
      </c>
      <c r="E160">
        <v>85</v>
      </c>
      <c r="F160">
        <v>87</v>
      </c>
      <c r="G160">
        <v>86</v>
      </c>
      <c r="H160">
        <v>83</v>
      </c>
      <c r="I160">
        <v>80</v>
      </c>
      <c r="J160">
        <v>86</v>
      </c>
      <c r="K160">
        <v>91</v>
      </c>
      <c r="L160">
        <v>86</v>
      </c>
      <c r="M160">
        <v>88.5</v>
      </c>
      <c r="N160">
        <v>83.5</v>
      </c>
      <c r="O160">
        <v>88.5</v>
      </c>
      <c r="P160">
        <v>85</v>
      </c>
      <c r="Q160">
        <v>81</v>
      </c>
      <c r="R160">
        <v>88</v>
      </c>
      <c r="S160">
        <v>88</v>
      </c>
      <c r="T160" s="232">
        <f t="shared" si="2"/>
        <v>85.766666666666666</v>
      </c>
    </row>
    <row r="161" spans="1:20" ht="15.95" customHeight="1" thickTop="1" thickBot="1">
      <c r="A161" s="61">
        <v>154</v>
      </c>
      <c r="B161" s="62">
        <v>154</v>
      </c>
      <c r="C161" s="62">
        <f>PresensiMIPA!B160</f>
        <v>12345</v>
      </c>
      <c r="D161" s="63" t="str">
        <f>PresensiMIPA!G160</f>
        <v>MIFTAHUL ARIFIN</v>
      </c>
      <c r="E161">
        <v>89.5</v>
      </c>
      <c r="F161">
        <v>93</v>
      </c>
      <c r="G161">
        <v>85</v>
      </c>
      <c r="H161">
        <v>83</v>
      </c>
      <c r="I161">
        <v>85</v>
      </c>
      <c r="J161">
        <v>87.5</v>
      </c>
      <c r="K161">
        <v>89.5</v>
      </c>
      <c r="L161">
        <v>86</v>
      </c>
      <c r="M161">
        <v>86.5</v>
      </c>
      <c r="N161">
        <v>89.5</v>
      </c>
      <c r="O161">
        <v>87</v>
      </c>
      <c r="P161">
        <v>80.5</v>
      </c>
      <c r="Q161">
        <v>88</v>
      </c>
      <c r="R161">
        <v>85</v>
      </c>
      <c r="S161">
        <v>89</v>
      </c>
      <c r="T161" s="232">
        <f t="shared" si="2"/>
        <v>86.933333333333337</v>
      </c>
    </row>
    <row r="162" spans="1:20" ht="15.95" customHeight="1" thickTop="1" thickBot="1">
      <c r="A162" s="47">
        <v>155</v>
      </c>
      <c r="B162" s="62">
        <v>155</v>
      </c>
      <c r="C162" s="62">
        <f>PresensiMIPA!B161</f>
        <v>12356</v>
      </c>
      <c r="D162" s="63" t="str">
        <f>PresensiMIPA!G161</f>
        <v>MOH. MOKAFFI</v>
      </c>
      <c r="E162">
        <v>83.5</v>
      </c>
      <c r="F162">
        <v>81.5</v>
      </c>
      <c r="G162">
        <v>81</v>
      </c>
      <c r="H162">
        <v>80</v>
      </c>
      <c r="I162">
        <v>80</v>
      </c>
      <c r="J162">
        <v>81.5</v>
      </c>
      <c r="K162">
        <v>88</v>
      </c>
      <c r="L162">
        <v>87</v>
      </c>
      <c r="M162">
        <v>82.5</v>
      </c>
      <c r="N162">
        <v>78.5</v>
      </c>
      <c r="O162">
        <v>86</v>
      </c>
      <c r="P162">
        <v>78</v>
      </c>
      <c r="Q162">
        <v>79.5</v>
      </c>
      <c r="R162">
        <v>85</v>
      </c>
      <c r="S162">
        <v>80</v>
      </c>
      <c r="T162" s="232">
        <f t="shared" si="2"/>
        <v>82.13333333333334</v>
      </c>
    </row>
    <row r="163" spans="1:20" ht="15.95" customHeight="1" thickTop="1" thickBot="1">
      <c r="A163" s="61">
        <v>156</v>
      </c>
      <c r="B163" s="62">
        <v>156</v>
      </c>
      <c r="C163" s="62">
        <f>PresensiMIPA!B162</f>
        <v>12373</v>
      </c>
      <c r="D163" s="63" t="str">
        <f>PresensiMIPA!G162</f>
        <v>Muhammad Farel Al Fawazi</v>
      </c>
      <c r="E163">
        <v>81.5</v>
      </c>
      <c r="F163">
        <v>78.5</v>
      </c>
      <c r="G163">
        <v>82.5</v>
      </c>
      <c r="H163">
        <v>80</v>
      </c>
      <c r="I163">
        <v>85</v>
      </c>
      <c r="J163">
        <v>81.5</v>
      </c>
      <c r="K163">
        <v>91</v>
      </c>
      <c r="L163">
        <v>86</v>
      </c>
      <c r="M163">
        <v>83</v>
      </c>
      <c r="N163">
        <v>82.5</v>
      </c>
      <c r="O163">
        <v>85.5</v>
      </c>
      <c r="P163">
        <v>76.5</v>
      </c>
      <c r="Q163">
        <v>80</v>
      </c>
      <c r="R163">
        <v>79.5</v>
      </c>
      <c r="S163">
        <v>82</v>
      </c>
      <c r="T163" s="232">
        <f t="shared" si="2"/>
        <v>82.333333333333329</v>
      </c>
    </row>
    <row r="164" spans="1:20" ht="15.95" customHeight="1" thickTop="1" thickBot="1">
      <c r="A164" s="47">
        <v>157</v>
      </c>
      <c r="B164" s="62">
        <v>157</v>
      </c>
      <c r="C164" s="62">
        <f>PresensiMIPA!B163</f>
        <v>12382</v>
      </c>
      <c r="D164" s="63" t="str">
        <f>PresensiMIPA!G163</f>
        <v>Muhammad Reza Pahlevi</v>
      </c>
      <c r="E164">
        <v>85.5</v>
      </c>
      <c r="F164">
        <v>87</v>
      </c>
      <c r="G164">
        <v>83.5</v>
      </c>
      <c r="H164">
        <v>80</v>
      </c>
      <c r="I164">
        <v>80</v>
      </c>
      <c r="J164">
        <v>83</v>
      </c>
      <c r="K164">
        <v>90</v>
      </c>
      <c r="L164">
        <v>86</v>
      </c>
      <c r="M164">
        <v>85</v>
      </c>
      <c r="N164">
        <v>79</v>
      </c>
      <c r="O164">
        <v>88</v>
      </c>
      <c r="P164">
        <v>77.5</v>
      </c>
      <c r="Q164">
        <v>82.5</v>
      </c>
      <c r="R164">
        <v>85.5</v>
      </c>
      <c r="S164">
        <v>86</v>
      </c>
      <c r="T164" s="232">
        <f t="shared" si="2"/>
        <v>83.9</v>
      </c>
    </row>
    <row r="165" spans="1:20" ht="15.95" customHeight="1" thickTop="1" thickBot="1">
      <c r="A165" s="61">
        <v>158</v>
      </c>
      <c r="B165" s="62">
        <v>158</v>
      </c>
      <c r="C165" s="62">
        <f>PresensiMIPA!B164</f>
        <v>12391</v>
      </c>
      <c r="D165" s="63" t="str">
        <f>PresensiMIPA!G164</f>
        <v>Nadia Putri Ramadani</v>
      </c>
      <c r="E165">
        <v>85</v>
      </c>
      <c r="F165">
        <v>84.5</v>
      </c>
      <c r="G165">
        <v>83</v>
      </c>
      <c r="H165">
        <v>88</v>
      </c>
      <c r="I165">
        <v>85</v>
      </c>
      <c r="J165">
        <v>86</v>
      </c>
      <c r="K165">
        <v>90</v>
      </c>
      <c r="L165">
        <v>86</v>
      </c>
      <c r="M165">
        <v>86</v>
      </c>
      <c r="N165">
        <v>82.5</v>
      </c>
      <c r="O165">
        <v>87</v>
      </c>
      <c r="P165">
        <v>80.5</v>
      </c>
      <c r="Q165">
        <v>81</v>
      </c>
      <c r="R165">
        <v>87</v>
      </c>
      <c r="S165">
        <v>89</v>
      </c>
      <c r="T165" s="232">
        <f t="shared" si="2"/>
        <v>85.36666666666666</v>
      </c>
    </row>
    <row r="166" spans="1:20" ht="15.95" customHeight="1" thickTop="1" thickBot="1">
      <c r="A166" s="47">
        <v>159</v>
      </c>
      <c r="B166" s="62">
        <v>159</v>
      </c>
      <c r="C166" s="62">
        <f>PresensiMIPA!B165</f>
        <v>12403</v>
      </c>
      <c r="D166" s="63" t="str">
        <f>PresensiMIPA!G165</f>
        <v>NOVIA AYU WARDHANI</v>
      </c>
      <c r="E166">
        <v>87</v>
      </c>
      <c r="F166">
        <v>91</v>
      </c>
      <c r="G166">
        <v>83</v>
      </c>
      <c r="H166">
        <v>83</v>
      </c>
      <c r="I166">
        <v>85</v>
      </c>
      <c r="J166">
        <v>85.5</v>
      </c>
      <c r="K166">
        <v>88</v>
      </c>
      <c r="L166">
        <v>86</v>
      </c>
      <c r="M166">
        <v>83.5</v>
      </c>
      <c r="N166">
        <v>82</v>
      </c>
      <c r="O166">
        <v>85.5</v>
      </c>
      <c r="P166">
        <v>85</v>
      </c>
      <c r="Q166">
        <v>81</v>
      </c>
      <c r="R166">
        <v>83.5</v>
      </c>
      <c r="S166">
        <v>84.5</v>
      </c>
      <c r="T166" s="232">
        <f t="shared" si="2"/>
        <v>84.9</v>
      </c>
    </row>
    <row r="167" spans="1:20" ht="15.95" customHeight="1" thickTop="1" thickBot="1">
      <c r="A167" s="61">
        <v>160</v>
      </c>
      <c r="B167" s="62">
        <v>160</v>
      </c>
      <c r="C167" s="62">
        <f>PresensiMIPA!B166</f>
        <v>12416</v>
      </c>
      <c r="D167" s="63" t="str">
        <f>PresensiMIPA!G166</f>
        <v>NURIL FITRIA</v>
      </c>
      <c r="E167">
        <v>83</v>
      </c>
      <c r="F167">
        <v>83.5</v>
      </c>
      <c r="G167">
        <v>85.5</v>
      </c>
      <c r="H167">
        <v>83</v>
      </c>
      <c r="I167">
        <v>80</v>
      </c>
      <c r="J167">
        <v>85</v>
      </c>
      <c r="K167">
        <v>88</v>
      </c>
      <c r="L167">
        <v>86</v>
      </c>
      <c r="M167">
        <v>87</v>
      </c>
      <c r="N167">
        <v>79.5</v>
      </c>
      <c r="O167">
        <v>85.5</v>
      </c>
      <c r="P167">
        <v>85</v>
      </c>
      <c r="Q167">
        <v>81</v>
      </c>
      <c r="R167">
        <v>87</v>
      </c>
      <c r="S167">
        <v>85</v>
      </c>
      <c r="T167" s="232">
        <f t="shared" si="2"/>
        <v>84.266666666666666</v>
      </c>
    </row>
    <row r="168" spans="1:20" ht="15.95" customHeight="1" thickTop="1" thickBot="1">
      <c r="A168" s="47">
        <v>161</v>
      </c>
      <c r="B168" s="62">
        <v>161</v>
      </c>
      <c r="C168" s="62">
        <f>PresensiMIPA!B167</f>
        <v>12438</v>
      </c>
      <c r="D168" s="63" t="str">
        <f>PresensiMIPA!G167</f>
        <v>R. M. HIDAYAHTULLAH HERIYANTO PUTRA</v>
      </c>
      <c r="E168">
        <v>83</v>
      </c>
      <c r="F168">
        <v>82.5</v>
      </c>
      <c r="G168">
        <v>86</v>
      </c>
      <c r="H168">
        <v>91</v>
      </c>
      <c r="I168">
        <v>85</v>
      </c>
      <c r="J168">
        <v>85</v>
      </c>
      <c r="K168">
        <v>94</v>
      </c>
      <c r="L168">
        <v>87</v>
      </c>
      <c r="M168">
        <v>84</v>
      </c>
      <c r="N168">
        <v>83</v>
      </c>
      <c r="O168">
        <v>87</v>
      </c>
      <c r="P168">
        <v>85</v>
      </c>
      <c r="Q168">
        <v>81</v>
      </c>
      <c r="R168">
        <v>84</v>
      </c>
      <c r="S168">
        <v>85</v>
      </c>
      <c r="T168" s="232">
        <f t="shared" si="2"/>
        <v>85.5</v>
      </c>
    </row>
    <row r="169" spans="1:20" ht="15.95" customHeight="1" thickTop="1" thickBot="1">
      <c r="A169" s="61">
        <v>162</v>
      </c>
      <c r="B169" s="62">
        <v>162</v>
      </c>
      <c r="C169" s="62">
        <f>PresensiMIPA!B168</f>
        <v>12452</v>
      </c>
      <c r="D169" s="63" t="str">
        <f>PresensiMIPA!G168</f>
        <v>Ratri Anugerah</v>
      </c>
      <c r="E169">
        <v>86</v>
      </c>
      <c r="F169">
        <v>82.5</v>
      </c>
      <c r="G169">
        <v>82.5</v>
      </c>
      <c r="H169">
        <v>83</v>
      </c>
      <c r="I169">
        <v>85</v>
      </c>
      <c r="J169">
        <v>85</v>
      </c>
      <c r="K169">
        <v>88</v>
      </c>
      <c r="L169">
        <v>86</v>
      </c>
      <c r="M169">
        <v>85.5</v>
      </c>
      <c r="N169">
        <v>79.5</v>
      </c>
      <c r="O169">
        <v>83.5</v>
      </c>
      <c r="P169">
        <v>82</v>
      </c>
      <c r="Q169">
        <v>81.5</v>
      </c>
      <c r="R169">
        <v>83</v>
      </c>
      <c r="S169">
        <v>85</v>
      </c>
      <c r="T169" s="232">
        <f t="shared" si="2"/>
        <v>83.86666666666666</v>
      </c>
    </row>
    <row r="170" spans="1:20" ht="15.95" customHeight="1" thickTop="1" thickBot="1">
      <c r="A170" s="47">
        <v>163</v>
      </c>
      <c r="B170" s="62">
        <v>163</v>
      </c>
      <c r="C170" s="62">
        <f>PresensiMIPA!B169</f>
        <v>12458</v>
      </c>
      <c r="D170" s="63" t="str">
        <f>PresensiMIPA!G169</f>
        <v>REZA MAULANA PUTRA</v>
      </c>
      <c r="E170">
        <v>82.5</v>
      </c>
      <c r="F170">
        <v>81</v>
      </c>
      <c r="G170">
        <v>70</v>
      </c>
      <c r="H170">
        <v>80</v>
      </c>
      <c r="I170">
        <v>80</v>
      </c>
      <c r="J170">
        <v>79</v>
      </c>
      <c r="K170">
        <v>90</v>
      </c>
      <c r="L170">
        <v>87</v>
      </c>
      <c r="M170">
        <v>80</v>
      </c>
      <c r="N170">
        <v>79</v>
      </c>
      <c r="O170">
        <v>82.5</v>
      </c>
      <c r="P170">
        <v>78.5</v>
      </c>
      <c r="Q170">
        <v>80.5</v>
      </c>
      <c r="R170">
        <v>84</v>
      </c>
      <c r="S170">
        <v>79</v>
      </c>
      <c r="T170" s="232">
        <f t="shared" si="2"/>
        <v>80.86666666666666</v>
      </c>
    </row>
    <row r="171" spans="1:20" ht="15.95" customHeight="1" thickTop="1" thickBot="1">
      <c r="A171" s="61">
        <v>164</v>
      </c>
      <c r="B171" s="62">
        <v>164</v>
      </c>
      <c r="C171" s="62">
        <f>PresensiMIPA!B170</f>
        <v>12483</v>
      </c>
      <c r="D171" s="63" t="str">
        <f>PresensiMIPA!G170</f>
        <v>Salsabila Nurhuda</v>
      </c>
      <c r="E171">
        <v>83.5</v>
      </c>
      <c r="F171">
        <v>87</v>
      </c>
      <c r="G171">
        <v>86</v>
      </c>
      <c r="H171">
        <v>87</v>
      </c>
      <c r="I171">
        <v>80</v>
      </c>
      <c r="J171">
        <v>85.5</v>
      </c>
      <c r="K171">
        <v>90.5</v>
      </c>
      <c r="L171">
        <v>86</v>
      </c>
      <c r="M171">
        <v>87.5</v>
      </c>
      <c r="N171">
        <v>84</v>
      </c>
      <c r="O171">
        <v>86.5</v>
      </c>
      <c r="P171">
        <v>85</v>
      </c>
      <c r="Q171">
        <v>86</v>
      </c>
      <c r="R171">
        <v>87.5</v>
      </c>
      <c r="S171">
        <v>85.5</v>
      </c>
      <c r="T171" s="232">
        <f t="shared" si="2"/>
        <v>85.833333333333329</v>
      </c>
    </row>
    <row r="172" spans="1:20" ht="15.95" customHeight="1" thickTop="1" thickBot="1">
      <c r="A172" s="47">
        <v>165</v>
      </c>
      <c r="B172" s="62">
        <v>165</v>
      </c>
      <c r="C172" s="62">
        <f>PresensiMIPA!B171</f>
        <v>12494</v>
      </c>
      <c r="D172" s="63" t="str">
        <f>PresensiMIPA!G171</f>
        <v>SITI ASMA</v>
      </c>
      <c r="E172">
        <v>94</v>
      </c>
      <c r="F172">
        <v>96</v>
      </c>
      <c r="G172">
        <v>88.5</v>
      </c>
      <c r="H172">
        <v>91.5</v>
      </c>
      <c r="I172">
        <v>90</v>
      </c>
      <c r="J172">
        <v>90</v>
      </c>
      <c r="K172">
        <v>93.5</v>
      </c>
      <c r="L172">
        <v>88</v>
      </c>
      <c r="M172">
        <v>90</v>
      </c>
      <c r="N172">
        <v>90</v>
      </c>
      <c r="O172">
        <v>90.5</v>
      </c>
      <c r="P172">
        <v>86.5</v>
      </c>
      <c r="Q172">
        <v>93</v>
      </c>
      <c r="R172">
        <v>92</v>
      </c>
      <c r="S172">
        <v>93.5</v>
      </c>
      <c r="T172" s="232">
        <f t="shared" si="2"/>
        <v>91.13333333333334</v>
      </c>
    </row>
    <row r="173" spans="1:20" ht="15.95" customHeight="1" thickTop="1" thickBot="1">
      <c r="A173" s="61">
        <v>166</v>
      </c>
      <c r="B173" s="62">
        <v>166</v>
      </c>
      <c r="C173" s="62">
        <f>PresensiMIPA!B172</f>
        <v>12510</v>
      </c>
      <c r="D173" s="63" t="str">
        <f>PresensiMIPA!G172</f>
        <v>SYIFATHALIA RUSLI</v>
      </c>
      <c r="E173">
        <v>82.5</v>
      </c>
      <c r="F173">
        <v>92</v>
      </c>
      <c r="G173">
        <v>88.5</v>
      </c>
      <c r="H173">
        <v>85</v>
      </c>
      <c r="I173">
        <v>85</v>
      </c>
      <c r="J173">
        <v>85</v>
      </c>
      <c r="K173">
        <v>91.5</v>
      </c>
      <c r="L173">
        <v>86</v>
      </c>
      <c r="M173">
        <v>88</v>
      </c>
      <c r="N173">
        <v>90</v>
      </c>
      <c r="O173">
        <v>86.5</v>
      </c>
      <c r="P173">
        <v>85.5</v>
      </c>
      <c r="Q173">
        <v>81</v>
      </c>
      <c r="R173">
        <v>87.5</v>
      </c>
      <c r="S173">
        <v>88.5</v>
      </c>
      <c r="T173" s="232">
        <f t="shared" si="2"/>
        <v>86.833333333333329</v>
      </c>
    </row>
    <row r="174" spans="1:20" ht="15.95" customHeight="1" thickTop="1" thickBot="1">
      <c r="A174" s="47">
        <v>167</v>
      </c>
      <c r="B174" s="62">
        <v>167</v>
      </c>
      <c r="C174" s="62">
        <f>PresensiMIPA!B173</f>
        <v>12523</v>
      </c>
      <c r="D174" s="63" t="str">
        <f>PresensiMIPA!G173</f>
        <v>Umi Febriyanti Ismain</v>
      </c>
      <c r="E174">
        <v>82</v>
      </c>
      <c r="F174">
        <v>85</v>
      </c>
      <c r="G174">
        <v>85.5</v>
      </c>
      <c r="H174">
        <v>83</v>
      </c>
      <c r="I174">
        <v>85</v>
      </c>
      <c r="J174">
        <v>85.5</v>
      </c>
      <c r="K174">
        <v>90.5</v>
      </c>
      <c r="L174">
        <v>86</v>
      </c>
      <c r="M174">
        <v>85.5</v>
      </c>
      <c r="N174">
        <v>82.5</v>
      </c>
      <c r="O174">
        <v>84.5</v>
      </c>
      <c r="P174">
        <v>79.5</v>
      </c>
      <c r="Q174">
        <v>81</v>
      </c>
      <c r="R174">
        <v>88</v>
      </c>
      <c r="S174">
        <v>82.5</v>
      </c>
      <c r="T174" s="232">
        <f t="shared" si="2"/>
        <v>84.4</v>
      </c>
    </row>
    <row r="175" spans="1:20" ht="15.95" customHeight="1" thickTop="1" thickBot="1">
      <c r="A175" s="61">
        <v>168</v>
      </c>
      <c r="B175" s="62">
        <v>168</v>
      </c>
      <c r="C175" s="62">
        <f>PresensiMIPA!B174</f>
        <v>12533</v>
      </c>
      <c r="D175" s="63" t="str">
        <f>PresensiMIPA!G174</f>
        <v>WESIL RIZKY</v>
      </c>
      <c r="E175">
        <v>82.5</v>
      </c>
      <c r="F175">
        <v>83.5</v>
      </c>
      <c r="G175">
        <v>86</v>
      </c>
      <c r="H175">
        <v>81</v>
      </c>
      <c r="I175">
        <v>85</v>
      </c>
      <c r="J175">
        <v>90</v>
      </c>
      <c r="K175">
        <v>86</v>
      </c>
      <c r="L175">
        <v>86</v>
      </c>
      <c r="M175">
        <v>82.5</v>
      </c>
      <c r="N175">
        <v>79.5</v>
      </c>
      <c r="O175">
        <v>85</v>
      </c>
      <c r="P175">
        <v>78</v>
      </c>
      <c r="Q175">
        <v>81</v>
      </c>
      <c r="R175">
        <v>84</v>
      </c>
      <c r="S175">
        <v>93</v>
      </c>
      <c r="T175" s="232">
        <f t="shared" si="2"/>
        <v>84.2</v>
      </c>
    </row>
    <row r="176" spans="1:20" ht="15.95" customHeight="1" thickTop="1" thickBot="1">
      <c r="A176" s="47">
        <v>169</v>
      </c>
      <c r="B176" s="62">
        <v>169</v>
      </c>
      <c r="C176" s="62">
        <f>PresensiMIPA!B175</f>
        <v>12536</v>
      </c>
      <c r="D176" s="63" t="str">
        <f>PresensiMIPA!G175</f>
        <v>WINA NAJMI ARIF</v>
      </c>
      <c r="E176">
        <v>91.5</v>
      </c>
      <c r="F176">
        <v>92</v>
      </c>
      <c r="G176">
        <v>88.5</v>
      </c>
      <c r="H176">
        <v>91</v>
      </c>
      <c r="I176">
        <v>85</v>
      </c>
      <c r="J176">
        <v>88</v>
      </c>
      <c r="K176">
        <v>94</v>
      </c>
      <c r="L176">
        <v>88</v>
      </c>
      <c r="M176">
        <v>89.5</v>
      </c>
      <c r="N176">
        <v>90.5</v>
      </c>
      <c r="O176">
        <v>88.5</v>
      </c>
      <c r="P176">
        <v>86</v>
      </c>
      <c r="Q176">
        <v>89.5</v>
      </c>
      <c r="R176">
        <v>86.5</v>
      </c>
      <c r="S176">
        <v>89.5</v>
      </c>
      <c r="T176" s="232">
        <f t="shared" si="2"/>
        <v>89.2</v>
      </c>
    </row>
    <row r="177" spans="1:20" ht="15.95" customHeight="1" thickTop="1" thickBot="1">
      <c r="A177" s="61">
        <v>170</v>
      </c>
      <c r="B177" s="62">
        <v>170</v>
      </c>
      <c r="C177" s="62">
        <f>PresensiMIPA!B176</f>
        <v>12134</v>
      </c>
      <c r="D177" s="63" t="str">
        <f>PresensiMIPA!G176</f>
        <v>ADITYA NAUFAL IKBAR</v>
      </c>
      <c r="E177">
        <v>79</v>
      </c>
      <c r="F177">
        <v>79</v>
      </c>
      <c r="G177">
        <v>82.5</v>
      </c>
      <c r="H177">
        <v>79</v>
      </c>
      <c r="I177">
        <v>80</v>
      </c>
      <c r="J177">
        <v>83</v>
      </c>
      <c r="K177">
        <v>87.5</v>
      </c>
      <c r="L177">
        <v>86</v>
      </c>
      <c r="M177">
        <v>79</v>
      </c>
      <c r="N177">
        <v>75</v>
      </c>
      <c r="O177">
        <v>77.5</v>
      </c>
      <c r="P177">
        <v>74.5</v>
      </c>
      <c r="Q177">
        <v>81.5</v>
      </c>
      <c r="R177">
        <v>84.5</v>
      </c>
      <c r="S177">
        <v>78</v>
      </c>
      <c r="T177" s="232">
        <f t="shared" si="2"/>
        <v>80.400000000000006</v>
      </c>
    </row>
    <row r="178" spans="1:20" ht="15.95" customHeight="1" thickTop="1" thickBot="1">
      <c r="A178" s="47">
        <v>171</v>
      </c>
      <c r="B178" s="62">
        <v>171</v>
      </c>
      <c r="C178" s="62">
        <f>PresensiMIPA!B177</f>
        <v>12144</v>
      </c>
      <c r="D178" s="63" t="str">
        <f>PresensiMIPA!G177</f>
        <v>AINUR ROHMAH</v>
      </c>
      <c r="E178">
        <v>88</v>
      </c>
      <c r="F178">
        <v>88</v>
      </c>
      <c r="G178">
        <v>86.5</v>
      </c>
      <c r="H178">
        <v>85</v>
      </c>
      <c r="I178">
        <v>85</v>
      </c>
      <c r="J178">
        <v>85</v>
      </c>
      <c r="K178">
        <v>92</v>
      </c>
      <c r="L178">
        <v>86</v>
      </c>
      <c r="M178">
        <v>90</v>
      </c>
      <c r="N178">
        <v>90</v>
      </c>
      <c r="O178">
        <v>88.5</v>
      </c>
      <c r="P178">
        <v>86</v>
      </c>
      <c r="Q178">
        <v>87</v>
      </c>
      <c r="R178">
        <v>89</v>
      </c>
      <c r="S178">
        <v>81.5</v>
      </c>
      <c r="T178" s="232">
        <f t="shared" si="2"/>
        <v>87.166666666666671</v>
      </c>
    </row>
    <row r="179" spans="1:20" ht="15.95" customHeight="1" thickTop="1" thickBot="1">
      <c r="A179" s="61">
        <v>172</v>
      </c>
      <c r="B179" s="62">
        <v>172</v>
      </c>
      <c r="C179" s="62">
        <f>PresensiMIPA!B178</f>
        <v>12153</v>
      </c>
      <c r="D179" s="63" t="str">
        <f>PresensiMIPA!G178</f>
        <v>ALFIANANDA BAYUANGGA</v>
      </c>
      <c r="E179">
        <v>85.5</v>
      </c>
      <c r="F179">
        <v>79</v>
      </c>
      <c r="G179">
        <v>83</v>
      </c>
      <c r="H179">
        <v>90</v>
      </c>
      <c r="I179">
        <v>75</v>
      </c>
      <c r="J179">
        <v>82.5</v>
      </c>
      <c r="K179">
        <v>90.5</v>
      </c>
      <c r="L179">
        <v>87</v>
      </c>
      <c r="M179">
        <v>86.5</v>
      </c>
      <c r="N179">
        <v>79.5</v>
      </c>
      <c r="O179">
        <v>86</v>
      </c>
      <c r="P179">
        <v>82</v>
      </c>
      <c r="Q179">
        <v>82.5</v>
      </c>
      <c r="R179">
        <v>82.5</v>
      </c>
      <c r="S179">
        <v>83</v>
      </c>
      <c r="T179" s="232">
        <f t="shared" si="2"/>
        <v>83.63333333333334</v>
      </c>
    </row>
    <row r="180" spans="1:20" ht="15.95" customHeight="1" thickTop="1" thickBot="1">
      <c r="A180" s="47">
        <v>173</v>
      </c>
      <c r="B180" s="62">
        <v>173</v>
      </c>
      <c r="C180" s="62">
        <f>PresensiMIPA!B179</f>
        <v>12157</v>
      </c>
      <c r="D180" s="63" t="str">
        <f>PresensiMIPA!G179</f>
        <v>ALICIA FITRIA DEWI</v>
      </c>
      <c r="E180">
        <v>88.5</v>
      </c>
      <c r="F180">
        <v>90</v>
      </c>
      <c r="G180">
        <v>88.5</v>
      </c>
      <c r="H180">
        <v>88</v>
      </c>
      <c r="I180">
        <v>85</v>
      </c>
      <c r="J180">
        <v>88</v>
      </c>
      <c r="K180">
        <v>94</v>
      </c>
      <c r="L180">
        <v>86</v>
      </c>
      <c r="M180">
        <v>89</v>
      </c>
      <c r="N180">
        <v>90</v>
      </c>
      <c r="O180">
        <v>89</v>
      </c>
      <c r="P180">
        <v>82.5</v>
      </c>
      <c r="Q180">
        <v>87.5</v>
      </c>
      <c r="R180">
        <v>89.5</v>
      </c>
      <c r="S180">
        <v>91</v>
      </c>
      <c r="T180" s="232">
        <f t="shared" si="2"/>
        <v>88.433333333333337</v>
      </c>
    </row>
    <row r="181" spans="1:20" ht="15.95" customHeight="1" thickTop="1" thickBot="1">
      <c r="A181" s="61">
        <v>174</v>
      </c>
      <c r="B181" s="62">
        <v>174</v>
      </c>
      <c r="C181" s="62">
        <f>PresensiMIPA!B180</f>
        <v>12169</v>
      </c>
      <c r="D181" s="63" t="str">
        <f>PresensiMIPA!G180</f>
        <v>ANDINI AISYAH HIDAYATI</v>
      </c>
      <c r="E181">
        <v>81.5</v>
      </c>
      <c r="F181">
        <v>81</v>
      </c>
      <c r="G181">
        <v>84.5</v>
      </c>
      <c r="H181">
        <v>88</v>
      </c>
      <c r="I181">
        <v>85</v>
      </c>
      <c r="J181">
        <v>85</v>
      </c>
      <c r="K181">
        <v>87.5</v>
      </c>
      <c r="L181">
        <v>86</v>
      </c>
      <c r="M181">
        <v>80</v>
      </c>
      <c r="N181">
        <v>79.5</v>
      </c>
      <c r="O181">
        <v>83</v>
      </c>
      <c r="P181">
        <v>79.5</v>
      </c>
      <c r="Q181">
        <v>83.5</v>
      </c>
      <c r="R181">
        <v>80.5</v>
      </c>
      <c r="S181">
        <v>82</v>
      </c>
      <c r="T181" s="232">
        <f t="shared" si="2"/>
        <v>83.1</v>
      </c>
    </row>
    <row r="182" spans="1:20" ht="15.95" customHeight="1" thickTop="1" thickBot="1">
      <c r="A182" s="47">
        <v>175</v>
      </c>
      <c r="B182" s="62">
        <v>175</v>
      </c>
      <c r="C182" s="62">
        <f>PresensiMIPA!B181</f>
        <v>12182</v>
      </c>
      <c r="D182" s="63" t="str">
        <f>PresensiMIPA!G181</f>
        <v>ARISKI NASRUL MUKMININ</v>
      </c>
      <c r="E182">
        <v>83.5</v>
      </c>
      <c r="F182">
        <v>80.5</v>
      </c>
      <c r="G182">
        <v>82.5</v>
      </c>
      <c r="H182">
        <v>81</v>
      </c>
      <c r="I182">
        <v>80</v>
      </c>
      <c r="J182">
        <v>83.5</v>
      </c>
      <c r="K182">
        <v>89</v>
      </c>
      <c r="L182">
        <v>86</v>
      </c>
      <c r="M182">
        <v>83</v>
      </c>
      <c r="N182">
        <v>79</v>
      </c>
      <c r="O182">
        <v>85.5</v>
      </c>
      <c r="P182">
        <v>74.5</v>
      </c>
      <c r="Q182">
        <v>81.5</v>
      </c>
      <c r="R182">
        <v>85.5</v>
      </c>
      <c r="S182">
        <v>80.5</v>
      </c>
      <c r="T182" s="232">
        <f t="shared" si="2"/>
        <v>82.36666666666666</v>
      </c>
    </row>
    <row r="183" spans="1:20" ht="15.95" customHeight="1" thickTop="1" thickBot="1">
      <c r="A183" s="61">
        <v>176</v>
      </c>
      <c r="B183" s="62">
        <v>176</v>
      </c>
      <c r="C183" s="62">
        <f>PresensiMIPA!B182</f>
        <v>12185</v>
      </c>
      <c r="D183" s="63" t="str">
        <f>PresensiMIPA!G182</f>
        <v>ASLIN NURONIYAH</v>
      </c>
      <c r="E183">
        <v>88.5</v>
      </c>
      <c r="F183">
        <v>91</v>
      </c>
      <c r="G183">
        <v>85.5</v>
      </c>
      <c r="H183">
        <v>91</v>
      </c>
      <c r="I183">
        <v>85</v>
      </c>
      <c r="J183">
        <v>85</v>
      </c>
      <c r="K183">
        <v>94</v>
      </c>
      <c r="L183">
        <v>86</v>
      </c>
      <c r="M183">
        <v>89</v>
      </c>
      <c r="N183">
        <v>87</v>
      </c>
      <c r="O183">
        <v>89</v>
      </c>
      <c r="P183">
        <v>85.5</v>
      </c>
      <c r="Q183">
        <v>87</v>
      </c>
      <c r="R183">
        <v>85.5</v>
      </c>
      <c r="S183">
        <v>88.5</v>
      </c>
      <c r="T183" s="232">
        <f t="shared" si="2"/>
        <v>87.833333333333329</v>
      </c>
    </row>
    <row r="184" spans="1:20" ht="15.95" customHeight="1" thickTop="1" thickBot="1">
      <c r="A184" s="47">
        <v>177</v>
      </c>
      <c r="B184" s="62">
        <v>177</v>
      </c>
      <c r="C184" s="62">
        <f>PresensiMIPA!B183</f>
        <v>12197</v>
      </c>
      <c r="D184" s="63" t="str">
        <f>PresensiMIPA!G183</f>
        <v>CHALAFA NAUFAL CAESAR</v>
      </c>
      <c r="E184">
        <v>80.5</v>
      </c>
      <c r="F184">
        <v>83</v>
      </c>
      <c r="G184">
        <v>80</v>
      </c>
      <c r="H184">
        <v>80</v>
      </c>
      <c r="I184">
        <v>80</v>
      </c>
      <c r="J184">
        <v>83.5</v>
      </c>
      <c r="K184">
        <v>88</v>
      </c>
      <c r="L184">
        <v>86</v>
      </c>
      <c r="M184">
        <v>80</v>
      </c>
      <c r="N184">
        <v>75</v>
      </c>
      <c r="O184">
        <v>76.5</v>
      </c>
      <c r="P184">
        <v>72.5</v>
      </c>
      <c r="Q184">
        <v>77</v>
      </c>
      <c r="R184">
        <v>83.5</v>
      </c>
      <c r="S184">
        <v>75.5</v>
      </c>
      <c r="T184" s="232">
        <f t="shared" si="2"/>
        <v>80.066666666666663</v>
      </c>
    </row>
    <row r="185" spans="1:20" ht="15.95" customHeight="1" thickTop="1" thickBot="1">
      <c r="A185" s="61">
        <v>178</v>
      </c>
      <c r="B185" s="62">
        <v>178</v>
      </c>
      <c r="C185" s="62">
        <f>PresensiMIPA!B184</f>
        <v>12207</v>
      </c>
      <c r="D185" s="63" t="str">
        <f>PresensiMIPA!G184</f>
        <v>DIAN KRISNA FIRNANDA</v>
      </c>
      <c r="E185">
        <v>88</v>
      </c>
      <c r="F185">
        <v>84</v>
      </c>
      <c r="G185">
        <v>85</v>
      </c>
      <c r="H185">
        <v>81</v>
      </c>
      <c r="I185">
        <v>85</v>
      </c>
      <c r="J185">
        <v>85</v>
      </c>
      <c r="K185">
        <v>89.5</v>
      </c>
      <c r="L185">
        <v>86</v>
      </c>
      <c r="M185">
        <v>87</v>
      </c>
      <c r="N185">
        <v>84</v>
      </c>
      <c r="O185">
        <v>86</v>
      </c>
      <c r="P185">
        <v>85</v>
      </c>
      <c r="Q185">
        <v>87</v>
      </c>
      <c r="R185">
        <v>88.5</v>
      </c>
      <c r="S185">
        <v>87</v>
      </c>
      <c r="T185" s="232">
        <f t="shared" si="2"/>
        <v>85.86666666666666</v>
      </c>
    </row>
    <row r="186" spans="1:20" ht="15.95" customHeight="1" thickTop="1" thickBot="1">
      <c r="A186" s="47">
        <v>179</v>
      </c>
      <c r="B186" s="62">
        <v>179</v>
      </c>
      <c r="C186" s="62">
        <f>PresensiMIPA!B185</f>
        <v>12216</v>
      </c>
      <c r="D186" s="63" t="str">
        <f>PresensiMIPA!G185</f>
        <v>DINDA HARIYANI</v>
      </c>
      <c r="E186">
        <v>84.5</v>
      </c>
      <c r="F186">
        <v>87</v>
      </c>
      <c r="G186">
        <v>85</v>
      </c>
      <c r="H186">
        <v>84</v>
      </c>
      <c r="I186">
        <v>85</v>
      </c>
      <c r="J186">
        <v>85</v>
      </c>
      <c r="K186">
        <v>92</v>
      </c>
      <c r="L186">
        <v>86</v>
      </c>
      <c r="M186">
        <v>87</v>
      </c>
      <c r="N186">
        <v>84</v>
      </c>
      <c r="O186">
        <v>85.5</v>
      </c>
      <c r="P186">
        <v>79.5</v>
      </c>
      <c r="Q186">
        <v>85</v>
      </c>
      <c r="R186">
        <v>88</v>
      </c>
      <c r="S186">
        <v>82.5</v>
      </c>
      <c r="T186" s="232">
        <f t="shared" si="2"/>
        <v>85.333333333333329</v>
      </c>
    </row>
    <row r="187" spans="1:20" ht="15.95" customHeight="1" thickTop="1" thickBot="1">
      <c r="A187" s="61">
        <v>180</v>
      </c>
      <c r="B187" s="72">
        <v>180</v>
      </c>
      <c r="C187" s="62">
        <f>PresensiMIPA!B186</f>
        <v>12226</v>
      </c>
      <c r="D187" s="63" t="str">
        <f>PresensiMIPA!G186</f>
        <v>Fahrizal Akbar</v>
      </c>
      <c r="E187">
        <v>84.5</v>
      </c>
      <c r="F187">
        <v>79</v>
      </c>
      <c r="G187">
        <v>80.5</v>
      </c>
      <c r="H187">
        <v>84</v>
      </c>
      <c r="I187">
        <v>85</v>
      </c>
      <c r="J187">
        <v>83.5</v>
      </c>
      <c r="K187">
        <v>93.5</v>
      </c>
      <c r="L187">
        <v>87</v>
      </c>
      <c r="M187">
        <v>82.5</v>
      </c>
      <c r="N187">
        <v>74.5</v>
      </c>
      <c r="O187">
        <v>85</v>
      </c>
      <c r="P187">
        <v>74</v>
      </c>
      <c r="Q187">
        <v>81.5</v>
      </c>
      <c r="R187">
        <v>85.5</v>
      </c>
      <c r="S187">
        <v>85</v>
      </c>
      <c r="T187" s="232">
        <f t="shared" si="2"/>
        <v>83</v>
      </c>
    </row>
    <row r="188" spans="1:20" ht="15.95" customHeight="1" thickTop="1" thickBot="1">
      <c r="A188" s="47">
        <v>181</v>
      </c>
      <c r="B188" s="62">
        <v>181</v>
      </c>
      <c r="C188" s="62">
        <f>PresensiMIPA!B187</f>
        <v>12232</v>
      </c>
      <c r="D188" s="63" t="str">
        <f>PresensiMIPA!G187</f>
        <v>Fani Kurniyawan</v>
      </c>
      <c r="E188">
        <v>83.5</v>
      </c>
      <c r="F188">
        <v>79</v>
      </c>
      <c r="G188">
        <v>80.5</v>
      </c>
      <c r="H188">
        <v>82</v>
      </c>
      <c r="I188">
        <v>85</v>
      </c>
      <c r="J188">
        <v>84</v>
      </c>
      <c r="K188">
        <v>89</v>
      </c>
      <c r="L188">
        <v>86</v>
      </c>
      <c r="M188">
        <v>85</v>
      </c>
      <c r="N188">
        <v>78.5</v>
      </c>
      <c r="O188">
        <v>85.5</v>
      </c>
      <c r="P188">
        <v>73.5</v>
      </c>
      <c r="Q188">
        <v>80</v>
      </c>
      <c r="R188">
        <v>86.5</v>
      </c>
      <c r="S188">
        <v>83</v>
      </c>
      <c r="T188" s="232">
        <f t="shared" si="2"/>
        <v>82.733333333333334</v>
      </c>
    </row>
    <row r="189" spans="1:20" ht="15.95" customHeight="1" thickTop="1" thickBot="1">
      <c r="A189" s="61">
        <v>182</v>
      </c>
      <c r="B189" s="62">
        <v>182</v>
      </c>
      <c r="C189" s="62">
        <f>PresensiMIPA!B188</f>
        <v>12239</v>
      </c>
      <c r="D189" s="63" t="str">
        <f>PresensiMIPA!G188</f>
        <v>Fathiya Faradisa Efendi</v>
      </c>
      <c r="E189">
        <v>90</v>
      </c>
      <c r="F189">
        <v>94</v>
      </c>
      <c r="G189">
        <v>88.5</v>
      </c>
      <c r="H189">
        <v>91.5</v>
      </c>
      <c r="I189">
        <v>75</v>
      </c>
      <c r="J189">
        <v>88.5</v>
      </c>
      <c r="K189">
        <v>94</v>
      </c>
      <c r="L189">
        <v>86</v>
      </c>
      <c r="M189">
        <v>89.5</v>
      </c>
      <c r="N189">
        <v>90.5</v>
      </c>
      <c r="O189">
        <v>88</v>
      </c>
      <c r="P189">
        <v>86.5</v>
      </c>
      <c r="Q189">
        <v>87.5</v>
      </c>
      <c r="R189">
        <v>88</v>
      </c>
      <c r="S189">
        <v>91.5</v>
      </c>
      <c r="T189" s="232">
        <f t="shared" si="2"/>
        <v>88.6</v>
      </c>
    </row>
    <row r="190" spans="1:20" ht="15.95" customHeight="1" thickTop="1" thickBot="1">
      <c r="A190" s="47">
        <v>183</v>
      </c>
      <c r="B190" s="62">
        <v>183</v>
      </c>
      <c r="C190" s="62">
        <f>PresensiMIPA!B189</f>
        <v>12248</v>
      </c>
      <c r="D190" s="63" t="str">
        <f>PresensiMIPA!G189</f>
        <v>FIRMAN SYAHRIL</v>
      </c>
      <c r="E190">
        <v>83.5</v>
      </c>
      <c r="F190">
        <v>79</v>
      </c>
      <c r="G190">
        <v>80</v>
      </c>
      <c r="H190">
        <v>82</v>
      </c>
      <c r="I190">
        <v>75</v>
      </c>
      <c r="J190">
        <v>83</v>
      </c>
      <c r="K190">
        <v>88.5</v>
      </c>
      <c r="L190">
        <v>86</v>
      </c>
      <c r="M190">
        <v>82.5</v>
      </c>
      <c r="N190">
        <v>76</v>
      </c>
      <c r="O190">
        <v>83.5</v>
      </c>
      <c r="P190">
        <v>74</v>
      </c>
      <c r="Q190">
        <v>79</v>
      </c>
      <c r="R190">
        <v>84</v>
      </c>
      <c r="S190">
        <v>86.5</v>
      </c>
      <c r="T190" s="232">
        <f t="shared" si="2"/>
        <v>81.5</v>
      </c>
    </row>
    <row r="191" spans="1:20" ht="15.95" customHeight="1" thickTop="1" thickBot="1">
      <c r="A191" s="61">
        <v>184</v>
      </c>
      <c r="B191" s="62">
        <v>184</v>
      </c>
      <c r="C191" s="62">
        <f>PresensiMIPA!B190</f>
        <v>12294</v>
      </c>
      <c r="D191" s="63" t="str">
        <f>PresensiMIPA!G190</f>
        <v>JIHAN MUTHIA PUTERI</v>
      </c>
      <c r="E191">
        <v>85.5</v>
      </c>
      <c r="F191">
        <v>92</v>
      </c>
      <c r="G191">
        <v>85</v>
      </c>
      <c r="H191">
        <v>84</v>
      </c>
      <c r="I191">
        <v>85</v>
      </c>
      <c r="J191">
        <v>90</v>
      </c>
      <c r="K191">
        <v>94</v>
      </c>
      <c r="L191">
        <v>86</v>
      </c>
      <c r="M191">
        <v>87</v>
      </c>
      <c r="N191">
        <v>83</v>
      </c>
      <c r="O191">
        <v>87</v>
      </c>
      <c r="P191">
        <v>85.5</v>
      </c>
      <c r="Q191">
        <v>85.5</v>
      </c>
      <c r="R191">
        <v>87</v>
      </c>
      <c r="S191">
        <v>87</v>
      </c>
      <c r="T191" s="232">
        <f t="shared" si="2"/>
        <v>86.9</v>
      </c>
    </row>
    <row r="192" spans="1:20" ht="15.95" customHeight="1" thickTop="1" thickBot="1">
      <c r="A192" s="61">
        <v>185</v>
      </c>
      <c r="B192" s="62">
        <v>185</v>
      </c>
      <c r="C192" s="62">
        <f>PresensiMIPA!B191</f>
        <v>12307</v>
      </c>
      <c r="D192" s="63" t="str">
        <f>PresensiMIPA!G191</f>
        <v>LAILATUL FITRI AMELIA</v>
      </c>
      <c r="E192">
        <v>89.5</v>
      </c>
      <c r="F192">
        <v>90</v>
      </c>
      <c r="G192">
        <v>87.5</v>
      </c>
      <c r="H192">
        <v>91</v>
      </c>
      <c r="I192">
        <v>85</v>
      </c>
      <c r="J192">
        <v>86.5</v>
      </c>
      <c r="K192">
        <v>94.5</v>
      </c>
      <c r="L192">
        <v>86</v>
      </c>
      <c r="M192">
        <v>89.5</v>
      </c>
      <c r="N192">
        <v>86</v>
      </c>
      <c r="O192">
        <v>89</v>
      </c>
      <c r="P192">
        <v>86</v>
      </c>
      <c r="Q192">
        <v>88</v>
      </c>
      <c r="R192">
        <v>87.5</v>
      </c>
      <c r="S192">
        <v>92</v>
      </c>
      <c r="T192" s="232">
        <f t="shared" si="2"/>
        <v>88.533333333333331</v>
      </c>
    </row>
    <row r="193" spans="1:20" ht="15.95" customHeight="1" thickTop="1" thickBot="1">
      <c r="A193" s="61">
        <v>186</v>
      </c>
      <c r="B193" s="62">
        <v>186</v>
      </c>
      <c r="C193" s="62">
        <f>PresensiMIPA!B192</f>
        <v>12318</v>
      </c>
      <c r="D193" s="63" t="str">
        <f>PresensiMIPA!G192</f>
        <v>M. AMINULLAH MAULADI</v>
      </c>
      <c r="E193">
        <v>83.5</v>
      </c>
      <c r="F193">
        <v>89</v>
      </c>
      <c r="G193">
        <v>78.5</v>
      </c>
      <c r="H193">
        <v>81</v>
      </c>
      <c r="I193">
        <v>80</v>
      </c>
      <c r="J193">
        <v>84.5</v>
      </c>
      <c r="K193">
        <v>91.5</v>
      </c>
      <c r="L193">
        <v>87</v>
      </c>
      <c r="M193">
        <v>84.5</v>
      </c>
      <c r="N193">
        <v>79</v>
      </c>
      <c r="O193">
        <v>85</v>
      </c>
      <c r="P193">
        <v>77</v>
      </c>
      <c r="Q193">
        <v>82.5</v>
      </c>
      <c r="R193">
        <v>84</v>
      </c>
      <c r="S193">
        <v>87</v>
      </c>
      <c r="T193" s="232">
        <f t="shared" si="2"/>
        <v>83.6</v>
      </c>
    </row>
    <row r="194" spans="1:20" ht="15.95" customHeight="1" thickTop="1" thickBot="1">
      <c r="A194" s="61">
        <v>187</v>
      </c>
      <c r="B194" s="62">
        <v>187</v>
      </c>
      <c r="C194" s="62">
        <f>PresensiMIPA!B193</f>
        <v>12325</v>
      </c>
      <c r="D194" s="63" t="str">
        <f>PresensiMIPA!G193</f>
        <v>Maduri Saskya Maharani</v>
      </c>
      <c r="E194">
        <v>88.5</v>
      </c>
      <c r="F194">
        <v>81</v>
      </c>
      <c r="G194">
        <v>85.5</v>
      </c>
      <c r="H194">
        <v>82</v>
      </c>
      <c r="I194">
        <v>80</v>
      </c>
      <c r="J194">
        <v>85</v>
      </c>
      <c r="K194">
        <v>87.5</v>
      </c>
      <c r="L194">
        <v>86</v>
      </c>
      <c r="M194">
        <v>79.5</v>
      </c>
      <c r="N194">
        <v>85.5</v>
      </c>
      <c r="O194">
        <v>84.5</v>
      </c>
      <c r="P194">
        <v>76</v>
      </c>
      <c r="Q194">
        <v>81</v>
      </c>
      <c r="R194">
        <v>84</v>
      </c>
      <c r="S194">
        <v>85.5</v>
      </c>
      <c r="T194" s="232">
        <f t="shared" si="2"/>
        <v>83.433333333333337</v>
      </c>
    </row>
    <row r="195" spans="1:20" ht="15.95" customHeight="1" thickTop="1" thickBot="1">
      <c r="A195" s="61">
        <v>188</v>
      </c>
      <c r="B195" s="62">
        <v>188</v>
      </c>
      <c r="C195" s="62">
        <f>PresensiMIPA!B194</f>
        <v>12344</v>
      </c>
      <c r="D195" s="63" t="str">
        <f>PresensiMIPA!G194</f>
        <v>MIA ZAHRA VALENTYANA</v>
      </c>
      <c r="E195">
        <v>88.5</v>
      </c>
      <c r="F195">
        <v>84</v>
      </c>
      <c r="G195">
        <v>83.5</v>
      </c>
      <c r="H195">
        <v>82</v>
      </c>
      <c r="I195">
        <v>80</v>
      </c>
      <c r="J195">
        <v>85</v>
      </c>
      <c r="K195">
        <v>90</v>
      </c>
      <c r="L195">
        <v>86</v>
      </c>
      <c r="M195">
        <v>86</v>
      </c>
      <c r="N195">
        <v>83.5</v>
      </c>
      <c r="O195">
        <v>86</v>
      </c>
      <c r="P195">
        <v>79</v>
      </c>
      <c r="Q195">
        <v>82</v>
      </c>
      <c r="R195">
        <v>87.5</v>
      </c>
      <c r="S195">
        <v>84.5</v>
      </c>
      <c r="T195" s="232">
        <f t="shared" si="2"/>
        <v>84.5</v>
      </c>
    </row>
    <row r="196" spans="1:20" ht="15.95" customHeight="1" thickTop="1" thickBot="1">
      <c r="A196" s="61">
        <v>189</v>
      </c>
      <c r="B196" s="62">
        <v>189</v>
      </c>
      <c r="C196" s="62">
        <f>PresensiMIPA!B195</f>
        <v>12357</v>
      </c>
      <c r="D196" s="63" t="str">
        <f>PresensiMIPA!G195</f>
        <v>Moh. Muzekki</v>
      </c>
      <c r="E196">
        <v>79</v>
      </c>
      <c r="F196">
        <v>79</v>
      </c>
      <c r="G196">
        <v>81</v>
      </c>
      <c r="H196">
        <v>82</v>
      </c>
      <c r="I196">
        <v>80</v>
      </c>
      <c r="J196">
        <v>83.5</v>
      </c>
      <c r="K196">
        <v>88</v>
      </c>
      <c r="L196">
        <v>86</v>
      </c>
      <c r="M196">
        <v>79</v>
      </c>
      <c r="N196">
        <v>76.5</v>
      </c>
      <c r="O196">
        <v>82.5</v>
      </c>
      <c r="P196">
        <v>73</v>
      </c>
      <c r="Q196">
        <v>80</v>
      </c>
      <c r="R196">
        <v>84</v>
      </c>
      <c r="S196">
        <v>79</v>
      </c>
      <c r="T196" s="232">
        <f t="shared" si="2"/>
        <v>80.833333333333329</v>
      </c>
    </row>
    <row r="197" spans="1:20" ht="15.95" customHeight="1" thickTop="1" thickBot="1">
      <c r="A197" s="61">
        <v>190</v>
      </c>
      <c r="B197" s="62">
        <v>190</v>
      </c>
      <c r="C197" s="62">
        <f>PresensiMIPA!B196</f>
        <v>12359</v>
      </c>
      <c r="D197" s="63" t="str">
        <f>PresensiMIPA!G196</f>
        <v>MOH.RIBUT RIADI</v>
      </c>
      <c r="E197">
        <v>80.5</v>
      </c>
      <c r="F197">
        <v>77</v>
      </c>
      <c r="G197">
        <v>79</v>
      </c>
      <c r="H197">
        <v>79</v>
      </c>
      <c r="I197">
        <v>80</v>
      </c>
      <c r="J197">
        <v>80</v>
      </c>
      <c r="K197">
        <v>87</v>
      </c>
      <c r="L197">
        <v>87</v>
      </c>
      <c r="M197">
        <v>77</v>
      </c>
      <c r="N197">
        <v>74</v>
      </c>
      <c r="O197">
        <v>83</v>
      </c>
      <c r="P197">
        <v>73.5</v>
      </c>
      <c r="Q197">
        <v>79.5</v>
      </c>
      <c r="R197">
        <v>70</v>
      </c>
      <c r="S197">
        <v>78</v>
      </c>
      <c r="T197" s="232">
        <f t="shared" si="2"/>
        <v>78.966666666666669</v>
      </c>
    </row>
    <row r="198" spans="1:20" ht="15.95" customHeight="1" thickTop="1" thickBot="1">
      <c r="A198" s="61">
        <v>191</v>
      </c>
      <c r="B198" s="62">
        <v>191</v>
      </c>
      <c r="C198" s="62">
        <f>PresensiMIPA!B197</f>
        <v>12374</v>
      </c>
      <c r="D198" s="63" t="str">
        <f>PresensiMIPA!G197</f>
        <v>MUHAMMAD FARHAM</v>
      </c>
      <c r="E198">
        <v>86.5</v>
      </c>
      <c r="F198">
        <v>92</v>
      </c>
      <c r="G198">
        <v>82</v>
      </c>
      <c r="H198">
        <v>90</v>
      </c>
      <c r="I198">
        <v>80</v>
      </c>
      <c r="J198">
        <v>85</v>
      </c>
      <c r="K198">
        <v>91</v>
      </c>
      <c r="L198">
        <v>86</v>
      </c>
      <c r="M198">
        <v>83.5</v>
      </c>
      <c r="N198">
        <v>79.5</v>
      </c>
      <c r="O198">
        <v>85.5</v>
      </c>
      <c r="P198">
        <v>76</v>
      </c>
      <c r="Q198">
        <v>84</v>
      </c>
      <c r="R198">
        <v>83</v>
      </c>
      <c r="S198">
        <v>85</v>
      </c>
      <c r="T198" s="232">
        <f t="shared" si="2"/>
        <v>84.6</v>
      </c>
    </row>
    <row r="199" spans="1:20" ht="15.95" customHeight="1" thickTop="1" thickBot="1">
      <c r="A199" s="61">
        <v>192</v>
      </c>
      <c r="B199" s="62">
        <v>192</v>
      </c>
      <c r="C199" s="62">
        <f>PresensiMIPA!B198</f>
        <v>12392</v>
      </c>
      <c r="D199" s="63" t="str">
        <f>PresensiMIPA!G198</f>
        <v>NADIA SALSABILA</v>
      </c>
      <c r="E199">
        <v>86.5</v>
      </c>
      <c r="F199">
        <v>85</v>
      </c>
      <c r="G199">
        <v>86.5</v>
      </c>
      <c r="H199">
        <v>82</v>
      </c>
      <c r="I199">
        <v>85</v>
      </c>
      <c r="J199">
        <v>85.5</v>
      </c>
      <c r="K199">
        <v>93</v>
      </c>
      <c r="L199">
        <v>86</v>
      </c>
      <c r="M199">
        <v>87</v>
      </c>
      <c r="N199">
        <v>87</v>
      </c>
      <c r="O199">
        <v>85</v>
      </c>
      <c r="P199">
        <v>82</v>
      </c>
      <c r="Q199">
        <v>84</v>
      </c>
      <c r="R199">
        <v>86</v>
      </c>
      <c r="S199">
        <v>85.5</v>
      </c>
      <c r="T199" s="232">
        <f t="shared" si="2"/>
        <v>85.733333333333334</v>
      </c>
    </row>
    <row r="200" spans="1:20" ht="15.95" customHeight="1" thickTop="1" thickBot="1">
      <c r="A200" s="61">
        <v>193</v>
      </c>
      <c r="B200" s="62">
        <v>193</v>
      </c>
      <c r="C200" s="62">
        <f>PresensiMIPA!B199</f>
        <v>12405</v>
      </c>
      <c r="D200" s="63" t="str">
        <f>PresensiMIPA!G199</f>
        <v>NUR ANI</v>
      </c>
      <c r="E200">
        <v>88.5</v>
      </c>
      <c r="F200">
        <v>82</v>
      </c>
      <c r="G200">
        <v>85</v>
      </c>
      <c r="H200">
        <v>82</v>
      </c>
      <c r="I200">
        <v>80</v>
      </c>
      <c r="J200">
        <v>84.5</v>
      </c>
      <c r="K200">
        <v>92.5</v>
      </c>
      <c r="L200">
        <v>86</v>
      </c>
      <c r="M200">
        <v>85.5</v>
      </c>
      <c r="N200">
        <v>83.5</v>
      </c>
      <c r="O200">
        <v>84.5</v>
      </c>
      <c r="P200">
        <v>80</v>
      </c>
      <c r="Q200">
        <v>84</v>
      </c>
      <c r="R200">
        <v>87</v>
      </c>
      <c r="S200">
        <v>84.5</v>
      </c>
      <c r="T200" s="232">
        <f t="shared" si="2"/>
        <v>84.63333333333334</v>
      </c>
    </row>
    <row r="201" spans="1:20" ht="15.95" customHeight="1" thickTop="1" thickBot="1">
      <c r="A201" s="61">
        <v>194</v>
      </c>
      <c r="B201" s="62">
        <v>194</v>
      </c>
      <c r="C201" s="62">
        <f>PresensiMIPA!B200</f>
        <v>12417</v>
      </c>
      <c r="D201" s="63" t="str">
        <f>PresensiMIPA!G200</f>
        <v>NURUL ANISA FITRIYA</v>
      </c>
      <c r="E201">
        <v>80</v>
      </c>
      <c r="F201">
        <v>89</v>
      </c>
      <c r="G201">
        <v>84.5</v>
      </c>
      <c r="H201">
        <v>90</v>
      </c>
      <c r="I201">
        <v>85</v>
      </c>
      <c r="J201">
        <v>88.5</v>
      </c>
      <c r="K201">
        <v>91</v>
      </c>
      <c r="L201">
        <v>86</v>
      </c>
      <c r="M201">
        <v>89</v>
      </c>
      <c r="N201">
        <v>85</v>
      </c>
      <c r="O201">
        <v>85</v>
      </c>
      <c r="P201">
        <v>80</v>
      </c>
      <c r="Q201">
        <v>86</v>
      </c>
      <c r="R201">
        <v>86</v>
      </c>
      <c r="S201">
        <v>86</v>
      </c>
      <c r="T201" s="232">
        <f t="shared" ref="T201:T264" si="3">AVERAGE(E201:S201)</f>
        <v>86.066666666666663</v>
      </c>
    </row>
    <row r="202" spans="1:20" ht="15.95" customHeight="1" thickTop="1" thickBot="1">
      <c r="A202" s="61">
        <v>195</v>
      </c>
      <c r="B202" s="62">
        <v>195</v>
      </c>
      <c r="C202" s="62">
        <f>PresensiMIPA!B201</f>
        <v>12429</v>
      </c>
      <c r="D202" s="63" t="str">
        <f>PresensiMIPA!G201</f>
        <v>PUTRI KHAIRUNNISA JUSI AGUSTIN</v>
      </c>
      <c r="E202">
        <v>88.5</v>
      </c>
      <c r="F202">
        <v>94</v>
      </c>
      <c r="G202">
        <v>80</v>
      </c>
      <c r="H202">
        <v>86</v>
      </c>
      <c r="I202">
        <v>80</v>
      </c>
      <c r="J202">
        <v>87.5</v>
      </c>
      <c r="K202">
        <v>90</v>
      </c>
      <c r="L202">
        <v>86</v>
      </c>
      <c r="M202">
        <v>84</v>
      </c>
      <c r="N202">
        <v>83</v>
      </c>
      <c r="O202">
        <v>86.5</v>
      </c>
      <c r="P202">
        <v>81</v>
      </c>
      <c r="Q202">
        <v>80.5</v>
      </c>
      <c r="R202">
        <v>83</v>
      </c>
      <c r="S202">
        <v>86</v>
      </c>
      <c r="T202" s="232">
        <f t="shared" si="3"/>
        <v>85.066666666666663</v>
      </c>
    </row>
    <row r="203" spans="1:20" ht="15.95" customHeight="1" thickTop="1" thickBot="1">
      <c r="A203" s="61">
        <v>196</v>
      </c>
      <c r="B203" s="62">
        <v>196</v>
      </c>
      <c r="C203" s="62">
        <f>PresensiMIPA!B202</f>
        <v>12440</v>
      </c>
      <c r="D203" s="63" t="str">
        <f>PresensiMIPA!G202</f>
        <v>R. MARIO SETIAWAN WIBOWO</v>
      </c>
      <c r="E203">
        <v>85.5</v>
      </c>
      <c r="F203">
        <v>79</v>
      </c>
      <c r="G203">
        <v>82</v>
      </c>
      <c r="H203">
        <v>84</v>
      </c>
      <c r="I203">
        <v>85</v>
      </c>
      <c r="J203">
        <v>85</v>
      </c>
      <c r="K203">
        <v>90.5</v>
      </c>
      <c r="L203">
        <v>87</v>
      </c>
      <c r="M203">
        <v>83.5</v>
      </c>
      <c r="N203">
        <v>81.5</v>
      </c>
      <c r="O203">
        <v>84</v>
      </c>
      <c r="P203">
        <v>77.5</v>
      </c>
      <c r="Q203">
        <v>82.5</v>
      </c>
      <c r="R203">
        <v>87.5</v>
      </c>
      <c r="S203">
        <v>84.5</v>
      </c>
      <c r="T203" s="232">
        <f t="shared" si="3"/>
        <v>83.933333333333337</v>
      </c>
    </row>
    <row r="204" spans="1:20" ht="15.95" customHeight="1" thickTop="1" thickBot="1">
      <c r="A204" s="61">
        <v>197</v>
      </c>
      <c r="B204" s="62">
        <v>197</v>
      </c>
      <c r="C204" s="62">
        <f>PresensiMIPA!B203</f>
        <v>12462</v>
      </c>
      <c r="D204" s="63" t="str">
        <f>PresensiMIPA!G203</f>
        <v>RIFALDI SYAHRUMIL AINIL LUBI</v>
      </c>
      <c r="E204">
        <v>85.5</v>
      </c>
      <c r="F204">
        <v>79</v>
      </c>
      <c r="G204">
        <v>80.5</v>
      </c>
      <c r="H204">
        <v>82</v>
      </c>
      <c r="I204">
        <v>80</v>
      </c>
      <c r="J204">
        <v>83</v>
      </c>
      <c r="K204">
        <v>91.5</v>
      </c>
      <c r="L204">
        <v>86</v>
      </c>
      <c r="M204">
        <v>86</v>
      </c>
      <c r="N204">
        <v>78</v>
      </c>
      <c r="O204">
        <v>85</v>
      </c>
      <c r="P204">
        <v>79</v>
      </c>
      <c r="Q204">
        <v>80.5</v>
      </c>
      <c r="R204">
        <v>84.5</v>
      </c>
      <c r="S204">
        <v>80</v>
      </c>
      <c r="T204" s="232">
        <f t="shared" si="3"/>
        <v>82.7</v>
      </c>
    </row>
    <row r="205" spans="1:20" ht="15.95" customHeight="1" thickTop="1" thickBot="1">
      <c r="A205" s="61">
        <v>198</v>
      </c>
      <c r="B205" s="62">
        <v>198</v>
      </c>
      <c r="C205" s="62">
        <f>PresensiMIPA!B204</f>
        <v>12475</v>
      </c>
      <c r="D205" s="63" t="str">
        <f>PresensiMIPA!G204</f>
        <v>RIZAL GUNAWAN</v>
      </c>
      <c r="E205">
        <v>90</v>
      </c>
      <c r="F205">
        <v>96</v>
      </c>
      <c r="G205">
        <v>88.5</v>
      </c>
      <c r="H205">
        <v>92</v>
      </c>
      <c r="I205">
        <v>90</v>
      </c>
      <c r="J205">
        <v>90</v>
      </c>
      <c r="K205">
        <v>94.5</v>
      </c>
      <c r="L205">
        <v>88</v>
      </c>
      <c r="M205">
        <v>90</v>
      </c>
      <c r="N205">
        <v>90</v>
      </c>
      <c r="O205">
        <v>92</v>
      </c>
      <c r="P205">
        <v>86</v>
      </c>
      <c r="Q205">
        <v>88</v>
      </c>
      <c r="R205">
        <v>89.5</v>
      </c>
      <c r="S205">
        <v>91</v>
      </c>
      <c r="T205" s="232">
        <f t="shared" si="3"/>
        <v>90.36666666666666</v>
      </c>
    </row>
    <row r="206" spans="1:20" ht="15.95" customHeight="1" thickTop="1" thickBot="1">
      <c r="A206" s="61">
        <v>199</v>
      </c>
      <c r="B206" s="62">
        <v>199</v>
      </c>
      <c r="C206" s="62">
        <f>PresensiMIPA!B205</f>
        <v>12481</v>
      </c>
      <c r="D206" s="63" t="str">
        <f>PresensiMIPA!G205</f>
        <v>SAFIRA MEISYA SALSA BINA</v>
      </c>
      <c r="E206">
        <v>86.5</v>
      </c>
      <c r="F206">
        <v>94</v>
      </c>
      <c r="G206">
        <v>86.5</v>
      </c>
      <c r="H206">
        <v>90</v>
      </c>
      <c r="I206">
        <v>85</v>
      </c>
      <c r="J206">
        <v>87.5</v>
      </c>
      <c r="K206">
        <v>92.5</v>
      </c>
      <c r="L206">
        <v>86</v>
      </c>
      <c r="M206">
        <v>87</v>
      </c>
      <c r="N206">
        <v>89</v>
      </c>
      <c r="O206">
        <v>88</v>
      </c>
      <c r="P206">
        <v>85.5</v>
      </c>
      <c r="Q206">
        <v>85</v>
      </c>
      <c r="R206">
        <v>86.5</v>
      </c>
      <c r="S206">
        <v>93.5</v>
      </c>
      <c r="T206" s="232">
        <f t="shared" si="3"/>
        <v>88.166666666666671</v>
      </c>
    </row>
    <row r="207" spans="1:20" ht="15.95" customHeight="1" thickTop="1" thickBot="1">
      <c r="A207" s="61">
        <v>200</v>
      </c>
      <c r="B207" s="62">
        <v>200</v>
      </c>
      <c r="C207" s="62">
        <f>PresensiMIPA!B206</f>
        <v>12495</v>
      </c>
      <c r="D207" s="63" t="str">
        <f>PresensiMIPA!G206</f>
        <v>SITI IN MEIDA YASMIN</v>
      </c>
      <c r="E207">
        <v>87.5</v>
      </c>
      <c r="F207">
        <v>90</v>
      </c>
      <c r="G207">
        <v>84</v>
      </c>
      <c r="H207">
        <v>90</v>
      </c>
      <c r="I207">
        <v>85</v>
      </c>
      <c r="J207">
        <v>86</v>
      </c>
      <c r="K207">
        <v>94</v>
      </c>
      <c r="L207">
        <v>86</v>
      </c>
      <c r="M207">
        <v>88</v>
      </c>
      <c r="N207">
        <v>86.5</v>
      </c>
      <c r="O207">
        <v>87.5</v>
      </c>
      <c r="P207">
        <v>85.5</v>
      </c>
      <c r="Q207">
        <v>86.5</v>
      </c>
      <c r="R207">
        <v>87.5</v>
      </c>
      <c r="S207">
        <v>86</v>
      </c>
      <c r="T207" s="232">
        <f t="shared" si="3"/>
        <v>87.333333333333329</v>
      </c>
    </row>
    <row r="208" spans="1:20" ht="15.95" customHeight="1" thickTop="1" thickBot="1">
      <c r="A208" s="61">
        <v>201</v>
      </c>
      <c r="B208" s="62">
        <v>201</v>
      </c>
      <c r="C208" s="62">
        <f>PresensiMIPA!B207</f>
        <v>12511</v>
      </c>
      <c r="D208" s="63" t="str">
        <f>PresensiMIPA!G207</f>
        <v>TASYA DWIYANTI</v>
      </c>
      <c r="E208">
        <v>87.5</v>
      </c>
      <c r="F208">
        <v>90</v>
      </c>
      <c r="G208">
        <v>87.5</v>
      </c>
      <c r="H208">
        <v>91.5</v>
      </c>
      <c r="I208">
        <v>85</v>
      </c>
      <c r="J208">
        <v>88</v>
      </c>
      <c r="K208">
        <v>94</v>
      </c>
      <c r="L208">
        <v>86</v>
      </c>
      <c r="M208">
        <v>89</v>
      </c>
      <c r="N208">
        <v>88</v>
      </c>
      <c r="O208">
        <v>89.5</v>
      </c>
      <c r="P208">
        <v>85</v>
      </c>
      <c r="Q208">
        <v>89</v>
      </c>
      <c r="R208">
        <v>89.5</v>
      </c>
      <c r="S208">
        <v>92</v>
      </c>
      <c r="T208" s="232">
        <f t="shared" si="3"/>
        <v>88.766666666666666</v>
      </c>
    </row>
    <row r="209" spans="1:20" ht="15.95" customHeight="1" thickTop="1" thickBot="1">
      <c r="A209" s="61">
        <v>202</v>
      </c>
      <c r="B209" s="62">
        <v>202</v>
      </c>
      <c r="C209" s="62">
        <f>PresensiMIPA!B208</f>
        <v>12524</v>
      </c>
      <c r="D209" s="63" t="str">
        <f>PresensiMIPA!G208</f>
        <v>Ummi Marliyani</v>
      </c>
      <c r="E209">
        <v>82.5</v>
      </c>
      <c r="F209">
        <v>83</v>
      </c>
      <c r="G209">
        <v>83.5</v>
      </c>
      <c r="H209">
        <v>83</v>
      </c>
      <c r="I209">
        <v>85</v>
      </c>
      <c r="J209">
        <v>85.5</v>
      </c>
      <c r="K209">
        <v>89.5</v>
      </c>
      <c r="L209">
        <v>86</v>
      </c>
      <c r="M209">
        <v>85</v>
      </c>
      <c r="N209">
        <v>82</v>
      </c>
      <c r="O209">
        <v>85.5</v>
      </c>
      <c r="P209">
        <v>85.5</v>
      </c>
      <c r="Q209">
        <v>85.5</v>
      </c>
      <c r="R209">
        <v>86.5</v>
      </c>
      <c r="S209">
        <v>82.5</v>
      </c>
      <c r="T209" s="232">
        <f t="shared" si="3"/>
        <v>84.7</v>
      </c>
    </row>
    <row r="210" spans="1:20" ht="15.95" customHeight="1" thickTop="1" thickBot="1">
      <c r="A210" s="61">
        <v>203</v>
      </c>
      <c r="B210" s="62">
        <v>203</v>
      </c>
      <c r="C210" s="62">
        <f>PresensiMIPA!B209</f>
        <v>12137</v>
      </c>
      <c r="D210" s="63" t="str">
        <f>PresensiMIPA!G209</f>
        <v>AFTONI MILKY BUSTOMI</v>
      </c>
      <c r="E210">
        <v>82</v>
      </c>
      <c r="F210">
        <v>79</v>
      </c>
      <c r="G210">
        <v>84.5</v>
      </c>
      <c r="H210">
        <v>80.5</v>
      </c>
      <c r="I210">
        <v>88</v>
      </c>
      <c r="J210">
        <v>87</v>
      </c>
      <c r="K210">
        <v>90</v>
      </c>
      <c r="L210">
        <v>88.5</v>
      </c>
      <c r="M210">
        <v>84.5</v>
      </c>
      <c r="N210">
        <v>81.5</v>
      </c>
      <c r="O210">
        <v>89</v>
      </c>
      <c r="P210">
        <v>79.5</v>
      </c>
      <c r="Q210">
        <v>84</v>
      </c>
      <c r="R210">
        <v>81</v>
      </c>
      <c r="S210">
        <v>75</v>
      </c>
      <c r="T210" s="232">
        <f t="shared" si="3"/>
        <v>83.6</v>
      </c>
    </row>
    <row r="211" spans="1:20" ht="15.95" customHeight="1" thickTop="1" thickBot="1">
      <c r="A211" s="61">
        <v>204</v>
      </c>
      <c r="B211" s="62">
        <v>204</v>
      </c>
      <c r="C211" s="62">
        <f>PresensiMIPA!B210</f>
        <v>12154</v>
      </c>
      <c r="D211" s="63" t="str">
        <f>PresensiMIPA!G210</f>
        <v>ALFIQI TRI SANDI</v>
      </c>
      <c r="E211">
        <v>84</v>
      </c>
      <c r="F211">
        <v>88</v>
      </c>
      <c r="G211">
        <v>84</v>
      </c>
      <c r="H211">
        <v>82</v>
      </c>
      <c r="I211">
        <v>90</v>
      </c>
      <c r="J211">
        <v>85</v>
      </c>
      <c r="K211">
        <v>93</v>
      </c>
      <c r="L211">
        <v>87</v>
      </c>
      <c r="M211">
        <v>87</v>
      </c>
      <c r="N211">
        <v>77.5</v>
      </c>
      <c r="O211">
        <v>87.5</v>
      </c>
      <c r="P211">
        <v>78.5</v>
      </c>
      <c r="Q211">
        <v>84.5</v>
      </c>
      <c r="R211">
        <v>81</v>
      </c>
      <c r="S211">
        <v>89</v>
      </c>
      <c r="T211" s="232">
        <f t="shared" si="3"/>
        <v>85.2</v>
      </c>
    </row>
    <row r="212" spans="1:20" ht="15.95" customHeight="1" thickTop="1" thickBot="1">
      <c r="A212" s="61">
        <v>205</v>
      </c>
      <c r="B212" s="62">
        <v>205</v>
      </c>
      <c r="C212" s="62">
        <f>PresensiMIPA!B211</f>
        <v>12159</v>
      </c>
      <c r="D212" s="63" t="str">
        <f>PresensiMIPA!G211</f>
        <v>ALITHA EKA YULYANA PUTRI</v>
      </c>
      <c r="E212">
        <v>84</v>
      </c>
      <c r="F212">
        <v>84.5</v>
      </c>
      <c r="G212">
        <v>83.5</v>
      </c>
      <c r="H212">
        <v>81</v>
      </c>
      <c r="I212">
        <v>89.5</v>
      </c>
      <c r="J212">
        <v>85</v>
      </c>
      <c r="K212">
        <v>93</v>
      </c>
      <c r="L212">
        <v>84</v>
      </c>
      <c r="M212">
        <v>88</v>
      </c>
      <c r="N212">
        <v>85</v>
      </c>
      <c r="O212">
        <v>89</v>
      </c>
      <c r="P212">
        <v>79.5</v>
      </c>
      <c r="Q212">
        <v>84.5</v>
      </c>
      <c r="R212">
        <v>81</v>
      </c>
      <c r="S212">
        <v>82.5</v>
      </c>
      <c r="T212" s="232">
        <f t="shared" si="3"/>
        <v>84.933333333333337</v>
      </c>
    </row>
    <row r="213" spans="1:20" ht="15.95" customHeight="1" thickTop="1" thickBot="1">
      <c r="A213" s="61">
        <v>206</v>
      </c>
      <c r="B213" s="62">
        <v>206</v>
      </c>
      <c r="C213" s="62">
        <f>PresensiMIPA!B212</f>
        <v>12171</v>
      </c>
      <c r="D213" s="63" t="str">
        <f>PresensiMIPA!G212</f>
        <v>ANDINI MAULIDININGSIH</v>
      </c>
      <c r="E213">
        <v>83.5</v>
      </c>
      <c r="F213">
        <v>90</v>
      </c>
      <c r="G213">
        <v>85</v>
      </c>
      <c r="H213">
        <v>82</v>
      </c>
      <c r="I213">
        <v>90</v>
      </c>
      <c r="J213">
        <v>87</v>
      </c>
      <c r="K213">
        <v>93.5</v>
      </c>
      <c r="L213">
        <v>86</v>
      </c>
      <c r="M213">
        <v>88.5</v>
      </c>
      <c r="N213">
        <v>80</v>
      </c>
      <c r="O213">
        <v>87</v>
      </c>
      <c r="P213">
        <v>79.5</v>
      </c>
      <c r="Q213">
        <v>84</v>
      </c>
      <c r="R213">
        <v>81</v>
      </c>
      <c r="S213">
        <v>87</v>
      </c>
      <c r="T213" s="232">
        <f t="shared" si="3"/>
        <v>85.6</v>
      </c>
    </row>
    <row r="214" spans="1:20" ht="15.95" customHeight="1" thickTop="1" thickBot="1">
      <c r="A214" s="61">
        <v>207</v>
      </c>
      <c r="B214" s="62">
        <v>207</v>
      </c>
      <c r="C214" s="62">
        <f>PresensiMIPA!B213</f>
        <v>12184</v>
      </c>
      <c r="D214" s="63" t="str">
        <f>PresensiMIPA!G213</f>
        <v>ARNAS JAKA NURYASIN</v>
      </c>
      <c r="E214">
        <v>81.5</v>
      </c>
      <c r="F214">
        <v>82</v>
      </c>
      <c r="G214">
        <v>83.5</v>
      </c>
      <c r="H214">
        <v>81</v>
      </c>
      <c r="I214">
        <v>87</v>
      </c>
      <c r="J214">
        <v>83.5</v>
      </c>
      <c r="K214">
        <v>92</v>
      </c>
      <c r="L214">
        <v>88</v>
      </c>
      <c r="M214">
        <v>85</v>
      </c>
      <c r="N214">
        <v>78.5</v>
      </c>
      <c r="O214">
        <v>88</v>
      </c>
      <c r="P214">
        <v>82</v>
      </c>
      <c r="Q214">
        <v>84</v>
      </c>
      <c r="R214">
        <v>81</v>
      </c>
      <c r="S214">
        <v>85</v>
      </c>
      <c r="T214" s="232">
        <f t="shared" si="3"/>
        <v>84.13333333333334</v>
      </c>
    </row>
    <row r="215" spans="1:20" ht="15.95" customHeight="1" thickTop="1" thickBot="1">
      <c r="A215" s="61">
        <v>208</v>
      </c>
      <c r="B215" s="62">
        <v>208</v>
      </c>
      <c r="C215" s="62">
        <f>PresensiMIPA!B214</f>
        <v>12186</v>
      </c>
      <c r="D215" s="63" t="str">
        <f>PresensiMIPA!G214</f>
        <v>ASRIYANTI HUSNUL HOTIMAH</v>
      </c>
      <c r="E215">
        <v>89</v>
      </c>
      <c r="F215">
        <v>89</v>
      </c>
      <c r="G215">
        <v>86</v>
      </c>
      <c r="H215">
        <v>86</v>
      </c>
      <c r="I215">
        <v>91</v>
      </c>
      <c r="J215">
        <v>86</v>
      </c>
      <c r="K215">
        <v>91.5</v>
      </c>
      <c r="L215">
        <v>86</v>
      </c>
      <c r="M215">
        <v>88.5</v>
      </c>
      <c r="N215">
        <v>87</v>
      </c>
      <c r="O215">
        <v>90.5</v>
      </c>
      <c r="P215">
        <v>85</v>
      </c>
      <c r="Q215">
        <v>88</v>
      </c>
      <c r="R215">
        <v>86</v>
      </c>
      <c r="S215">
        <v>89</v>
      </c>
      <c r="T215" s="232">
        <f t="shared" si="3"/>
        <v>87.9</v>
      </c>
    </row>
    <row r="216" spans="1:20" ht="15.95" customHeight="1" thickTop="1" thickBot="1">
      <c r="A216" s="61">
        <v>209</v>
      </c>
      <c r="B216" s="62">
        <v>209</v>
      </c>
      <c r="C216" s="62">
        <f>PresensiMIPA!B215</f>
        <v>12198</v>
      </c>
      <c r="D216" s="63" t="str">
        <f>PresensiMIPA!G215</f>
        <v>CIKAL ARYA PRATAMA</v>
      </c>
      <c r="E216">
        <v>81</v>
      </c>
      <c r="F216">
        <v>81</v>
      </c>
      <c r="G216">
        <v>78.5</v>
      </c>
      <c r="H216">
        <v>71</v>
      </c>
      <c r="I216">
        <v>88</v>
      </c>
      <c r="J216">
        <v>85</v>
      </c>
      <c r="K216">
        <v>89</v>
      </c>
      <c r="L216">
        <v>88</v>
      </c>
      <c r="M216">
        <v>86.5</v>
      </c>
      <c r="N216">
        <v>73</v>
      </c>
      <c r="O216">
        <v>86.5</v>
      </c>
      <c r="P216">
        <v>71</v>
      </c>
      <c r="Q216">
        <v>82.5</v>
      </c>
      <c r="R216">
        <v>81</v>
      </c>
      <c r="S216">
        <v>77.5</v>
      </c>
      <c r="T216" s="232">
        <f t="shared" si="3"/>
        <v>81.3</v>
      </c>
    </row>
    <row r="217" spans="1:20" ht="15.95" customHeight="1" thickTop="1" thickBot="1">
      <c r="A217" s="61">
        <v>210</v>
      </c>
      <c r="B217" s="62">
        <v>210</v>
      </c>
      <c r="C217" s="62">
        <f>PresensiMIPA!B216</f>
        <v>12208</v>
      </c>
      <c r="D217" s="63" t="str">
        <f>PresensiMIPA!G216</f>
        <v>DIAN NOVITA SARI</v>
      </c>
      <c r="E217">
        <v>76.5</v>
      </c>
      <c r="F217">
        <v>84.5</v>
      </c>
      <c r="G217">
        <v>80</v>
      </c>
      <c r="H217">
        <v>82</v>
      </c>
      <c r="I217">
        <v>90</v>
      </c>
      <c r="J217">
        <v>85</v>
      </c>
      <c r="K217">
        <v>89</v>
      </c>
      <c r="L217">
        <v>86</v>
      </c>
      <c r="M217">
        <v>79</v>
      </c>
      <c r="N217">
        <v>80.5</v>
      </c>
      <c r="O217">
        <v>87</v>
      </c>
      <c r="P217">
        <v>80.5</v>
      </c>
      <c r="Q217">
        <v>81.5</v>
      </c>
      <c r="R217">
        <v>81</v>
      </c>
      <c r="S217">
        <v>84.5</v>
      </c>
      <c r="T217" s="232">
        <f t="shared" si="3"/>
        <v>83.13333333333334</v>
      </c>
    </row>
    <row r="218" spans="1:20" ht="15.95" customHeight="1" thickTop="1" thickBot="1">
      <c r="A218" s="61">
        <v>211</v>
      </c>
      <c r="B218" s="62">
        <v>211</v>
      </c>
      <c r="C218" s="62">
        <f>PresensiMIPA!B217</f>
        <v>12218</v>
      </c>
      <c r="D218" s="63" t="str">
        <f>PresensiMIPA!G217</f>
        <v>DWI INDRIYANI HASDININGSIH</v>
      </c>
      <c r="E218">
        <v>87</v>
      </c>
      <c r="F218">
        <v>92</v>
      </c>
      <c r="G218">
        <v>86</v>
      </c>
      <c r="H218">
        <v>88</v>
      </c>
      <c r="I218">
        <v>91</v>
      </c>
      <c r="J218">
        <v>86.5</v>
      </c>
      <c r="K218">
        <v>91</v>
      </c>
      <c r="L218">
        <v>86</v>
      </c>
      <c r="M218">
        <v>87</v>
      </c>
      <c r="N218">
        <v>84.5</v>
      </c>
      <c r="O218">
        <v>89</v>
      </c>
      <c r="P218">
        <v>85</v>
      </c>
      <c r="Q218">
        <v>88</v>
      </c>
      <c r="R218">
        <v>89</v>
      </c>
      <c r="S218">
        <v>86.5</v>
      </c>
      <c r="T218" s="232">
        <f t="shared" si="3"/>
        <v>87.766666666666666</v>
      </c>
    </row>
    <row r="219" spans="1:20" ht="15.95" customHeight="1" thickTop="1" thickBot="1">
      <c r="A219" s="61">
        <v>212</v>
      </c>
      <c r="B219" s="62">
        <v>212</v>
      </c>
      <c r="C219" s="62">
        <f>PresensiMIPA!B218</f>
        <v>12227</v>
      </c>
      <c r="D219" s="63" t="str">
        <f>PresensiMIPA!G218</f>
        <v>FAINSANU FARAKA</v>
      </c>
      <c r="E219">
        <v>89</v>
      </c>
      <c r="F219">
        <v>94</v>
      </c>
      <c r="G219">
        <v>86.5</v>
      </c>
      <c r="H219">
        <v>88</v>
      </c>
      <c r="I219">
        <v>93</v>
      </c>
      <c r="J219">
        <v>86</v>
      </c>
      <c r="K219">
        <v>94</v>
      </c>
      <c r="L219">
        <v>88</v>
      </c>
      <c r="M219">
        <v>89.5</v>
      </c>
      <c r="N219">
        <v>89.5</v>
      </c>
      <c r="O219">
        <v>88.5</v>
      </c>
      <c r="P219">
        <v>88</v>
      </c>
      <c r="Q219">
        <v>88.5</v>
      </c>
      <c r="R219">
        <v>91</v>
      </c>
      <c r="S219">
        <v>90</v>
      </c>
      <c r="T219" s="232">
        <f t="shared" si="3"/>
        <v>89.566666666666663</v>
      </c>
    </row>
    <row r="220" spans="1:20" ht="15.95" customHeight="1" thickTop="1" thickBot="1">
      <c r="A220" s="61">
        <v>213</v>
      </c>
      <c r="B220" s="62">
        <v>213</v>
      </c>
      <c r="C220" s="62">
        <f>PresensiMIPA!B219</f>
        <v>12240</v>
      </c>
      <c r="D220" s="63" t="str">
        <f>PresensiMIPA!G219</f>
        <v>FATIMAH OKTAVIA LAURENS</v>
      </c>
      <c r="E220">
        <v>83</v>
      </c>
      <c r="F220">
        <v>85</v>
      </c>
      <c r="G220">
        <v>86</v>
      </c>
      <c r="H220">
        <v>88</v>
      </c>
      <c r="I220">
        <v>92</v>
      </c>
      <c r="J220">
        <v>88</v>
      </c>
      <c r="K220">
        <v>93</v>
      </c>
      <c r="L220">
        <v>87</v>
      </c>
      <c r="M220">
        <v>87</v>
      </c>
      <c r="N220">
        <v>86</v>
      </c>
      <c r="O220">
        <v>90.5</v>
      </c>
      <c r="P220">
        <v>82.5</v>
      </c>
      <c r="Q220">
        <v>87.5</v>
      </c>
      <c r="R220">
        <v>81</v>
      </c>
      <c r="S220">
        <v>89.5</v>
      </c>
      <c r="T220" s="232">
        <f t="shared" si="3"/>
        <v>87.066666666666663</v>
      </c>
    </row>
    <row r="221" spans="1:20" ht="15.95" customHeight="1" thickTop="1" thickBot="1">
      <c r="A221" s="61">
        <v>214</v>
      </c>
      <c r="B221" s="62">
        <v>214</v>
      </c>
      <c r="C221" s="62">
        <f>PresensiMIPA!B220</f>
        <v>12255</v>
      </c>
      <c r="D221" s="63" t="str">
        <f>PresensiMIPA!G220</f>
        <v>GHEFARI ALBIR FACHRI SUHERMAN</v>
      </c>
      <c r="E221">
        <v>81</v>
      </c>
      <c r="F221">
        <v>76.5</v>
      </c>
      <c r="G221">
        <v>76.5</v>
      </c>
      <c r="H221">
        <v>71</v>
      </c>
      <c r="I221">
        <v>90</v>
      </c>
      <c r="J221">
        <v>85</v>
      </c>
      <c r="K221">
        <v>85.5</v>
      </c>
      <c r="L221">
        <v>85</v>
      </c>
      <c r="M221">
        <v>87</v>
      </c>
      <c r="N221">
        <v>73.5</v>
      </c>
      <c r="O221">
        <v>87</v>
      </c>
      <c r="P221">
        <v>70</v>
      </c>
      <c r="Q221">
        <v>78.5</v>
      </c>
      <c r="R221">
        <v>81</v>
      </c>
      <c r="S221">
        <v>82.5</v>
      </c>
      <c r="T221" s="232">
        <f t="shared" si="3"/>
        <v>80.666666666666671</v>
      </c>
    </row>
    <row r="222" spans="1:20" ht="15.95" customHeight="1" thickTop="1" thickBot="1">
      <c r="A222" s="61">
        <v>215</v>
      </c>
      <c r="B222" s="62">
        <v>215</v>
      </c>
      <c r="C222" s="62">
        <f>PresensiMIPA!B221</f>
        <v>12259</v>
      </c>
      <c r="D222" s="63" t="str">
        <f>PresensiMIPA!G221</f>
        <v>Halimatus Sakdiyah</v>
      </c>
      <c r="E222">
        <v>87.5</v>
      </c>
      <c r="F222">
        <v>89</v>
      </c>
      <c r="G222">
        <v>85</v>
      </c>
      <c r="H222">
        <v>82</v>
      </c>
      <c r="I222">
        <v>93</v>
      </c>
      <c r="J222">
        <v>85</v>
      </c>
      <c r="K222">
        <v>93.5</v>
      </c>
      <c r="L222">
        <v>86</v>
      </c>
      <c r="M222">
        <v>89</v>
      </c>
      <c r="N222">
        <v>88</v>
      </c>
      <c r="O222">
        <v>85.5</v>
      </c>
      <c r="P222">
        <v>85</v>
      </c>
      <c r="Q222">
        <v>87</v>
      </c>
      <c r="R222">
        <v>86</v>
      </c>
      <c r="S222">
        <v>82.5</v>
      </c>
      <c r="T222" s="232">
        <f t="shared" si="3"/>
        <v>86.933333333333337</v>
      </c>
    </row>
    <row r="223" spans="1:20" ht="15.95" customHeight="1" thickTop="1" thickBot="1">
      <c r="A223" s="61">
        <v>216</v>
      </c>
      <c r="B223" s="62">
        <v>216</v>
      </c>
      <c r="C223" s="62">
        <f>PresensiMIPA!B222</f>
        <v>12272</v>
      </c>
      <c r="D223" s="63" t="str">
        <f>PresensiMIPA!G222</f>
        <v>HISYAM SAPUTRA</v>
      </c>
      <c r="E223">
        <v>81</v>
      </c>
      <c r="F223">
        <v>81</v>
      </c>
      <c r="G223">
        <v>82.5</v>
      </c>
      <c r="H223">
        <v>81</v>
      </c>
      <c r="I223">
        <v>91.5</v>
      </c>
      <c r="J223">
        <v>83</v>
      </c>
      <c r="K223">
        <v>90.5</v>
      </c>
      <c r="L223">
        <v>86</v>
      </c>
      <c r="M223">
        <v>82.5</v>
      </c>
      <c r="N223">
        <v>79</v>
      </c>
      <c r="O223">
        <v>86.5</v>
      </c>
      <c r="P223">
        <v>80</v>
      </c>
      <c r="Q223">
        <v>80.5</v>
      </c>
      <c r="R223">
        <v>81</v>
      </c>
      <c r="S223">
        <v>81.5</v>
      </c>
      <c r="T223" s="232">
        <f t="shared" si="3"/>
        <v>83.166666666666671</v>
      </c>
    </row>
    <row r="224" spans="1:20" ht="15.95" customHeight="1" thickTop="1" thickBot="1">
      <c r="A224" s="61">
        <v>217</v>
      </c>
      <c r="B224" s="62">
        <v>217</v>
      </c>
      <c r="C224" s="62">
        <f>PresensiMIPA!B223</f>
        <v>12281</v>
      </c>
      <c r="D224" s="63" t="str">
        <f>PresensiMIPA!G223</f>
        <v>INDAH FITRIANI</v>
      </c>
      <c r="E224">
        <v>88</v>
      </c>
      <c r="F224">
        <v>92</v>
      </c>
      <c r="G224">
        <v>85.5</v>
      </c>
      <c r="H224">
        <v>88</v>
      </c>
      <c r="I224">
        <v>90</v>
      </c>
      <c r="J224">
        <v>87.5</v>
      </c>
      <c r="K224">
        <v>93.5</v>
      </c>
      <c r="L224">
        <v>88</v>
      </c>
      <c r="M224">
        <v>89</v>
      </c>
      <c r="N224">
        <v>84</v>
      </c>
      <c r="O224">
        <v>88</v>
      </c>
      <c r="P224">
        <v>85</v>
      </c>
      <c r="Q224">
        <v>87</v>
      </c>
      <c r="R224">
        <v>86</v>
      </c>
      <c r="S224">
        <v>90</v>
      </c>
      <c r="T224" s="232">
        <f t="shared" si="3"/>
        <v>88.1</v>
      </c>
    </row>
    <row r="225" spans="1:20" ht="15.95" customHeight="1" thickTop="1" thickBot="1">
      <c r="A225" s="61">
        <v>218</v>
      </c>
      <c r="B225" s="62">
        <v>218</v>
      </c>
      <c r="C225" s="62">
        <f>PresensiMIPA!B224</f>
        <v>12308</v>
      </c>
      <c r="D225" s="63" t="str">
        <f>PresensiMIPA!G224</f>
        <v>Lailatus Sofi</v>
      </c>
      <c r="E225">
        <v>87</v>
      </c>
      <c r="F225">
        <v>81</v>
      </c>
      <c r="G225">
        <v>83</v>
      </c>
      <c r="H225">
        <v>86</v>
      </c>
      <c r="I225">
        <v>90</v>
      </c>
      <c r="J225">
        <v>85</v>
      </c>
      <c r="K225">
        <v>88.5</v>
      </c>
      <c r="L225">
        <v>86</v>
      </c>
      <c r="M225">
        <v>84</v>
      </c>
      <c r="N225">
        <v>79</v>
      </c>
      <c r="O225">
        <v>86.5</v>
      </c>
      <c r="P225">
        <v>81</v>
      </c>
      <c r="Q225">
        <v>81.5</v>
      </c>
      <c r="R225">
        <v>81</v>
      </c>
      <c r="S225">
        <v>80.5</v>
      </c>
      <c r="T225" s="232">
        <f t="shared" si="3"/>
        <v>84</v>
      </c>
    </row>
    <row r="226" spans="1:20" ht="15.95" customHeight="1" thickTop="1" thickBot="1">
      <c r="A226" s="61">
        <v>219</v>
      </c>
      <c r="B226" s="62">
        <v>219</v>
      </c>
      <c r="C226" s="62">
        <f>PresensiMIPA!B225</f>
        <v>12328</v>
      </c>
      <c r="D226" s="63" t="str">
        <f>PresensiMIPA!G225</f>
        <v>Marisa Sofia</v>
      </c>
      <c r="E226">
        <v>81</v>
      </c>
      <c r="F226">
        <v>83.5</v>
      </c>
      <c r="G226">
        <v>84.5</v>
      </c>
      <c r="H226">
        <v>82.5</v>
      </c>
      <c r="I226">
        <v>89</v>
      </c>
      <c r="J226">
        <v>85.5</v>
      </c>
      <c r="K226">
        <v>92.5</v>
      </c>
      <c r="L226">
        <v>88</v>
      </c>
      <c r="M226">
        <v>89</v>
      </c>
      <c r="N226">
        <v>84</v>
      </c>
      <c r="O226">
        <v>87</v>
      </c>
      <c r="P226">
        <v>81.5</v>
      </c>
      <c r="Q226">
        <v>85.5</v>
      </c>
      <c r="R226">
        <v>81</v>
      </c>
      <c r="S226">
        <v>87</v>
      </c>
      <c r="T226" s="232">
        <f t="shared" si="3"/>
        <v>85.433333333333337</v>
      </c>
    </row>
    <row r="227" spans="1:20" ht="15.95" customHeight="1" thickTop="1" thickBot="1">
      <c r="A227" s="61">
        <v>220</v>
      </c>
      <c r="B227" s="62">
        <v>220</v>
      </c>
      <c r="C227" s="62">
        <f>PresensiMIPA!B226</f>
        <v>12346</v>
      </c>
      <c r="D227" s="63" t="str">
        <f>PresensiMIPA!G226</f>
        <v>Mila Safira</v>
      </c>
      <c r="E227">
        <v>83.5</v>
      </c>
      <c r="F227">
        <v>84</v>
      </c>
      <c r="G227">
        <v>83</v>
      </c>
      <c r="H227">
        <v>82.5</v>
      </c>
      <c r="I227">
        <v>92</v>
      </c>
      <c r="J227">
        <v>85</v>
      </c>
      <c r="K227">
        <v>89</v>
      </c>
      <c r="L227">
        <v>84</v>
      </c>
      <c r="M227">
        <v>87</v>
      </c>
      <c r="N227">
        <v>82.5</v>
      </c>
      <c r="O227">
        <v>86.5</v>
      </c>
      <c r="P227">
        <v>81.5</v>
      </c>
      <c r="Q227">
        <v>82</v>
      </c>
      <c r="R227">
        <v>81</v>
      </c>
      <c r="S227">
        <v>83.5</v>
      </c>
      <c r="T227" s="232">
        <f t="shared" si="3"/>
        <v>84.466666666666669</v>
      </c>
    </row>
    <row r="228" spans="1:20" ht="15.95" customHeight="1" thickTop="1" thickBot="1">
      <c r="A228" s="61">
        <v>221</v>
      </c>
      <c r="B228" s="62">
        <v>221</v>
      </c>
      <c r="C228" s="62">
        <f>PresensiMIPA!B227</f>
        <v>12349</v>
      </c>
      <c r="D228" s="63" t="str">
        <f>PresensiMIPA!G227</f>
        <v>MOCHAMMAD AFIF</v>
      </c>
      <c r="E228">
        <v>81.5</v>
      </c>
      <c r="F228">
        <v>78</v>
      </c>
      <c r="G228">
        <v>79</v>
      </c>
      <c r="H228">
        <v>81.5</v>
      </c>
      <c r="I228">
        <v>88</v>
      </c>
      <c r="J228">
        <v>82</v>
      </c>
      <c r="K228">
        <v>90.5</v>
      </c>
      <c r="L228">
        <v>89</v>
      </c>
      <c r="M228">
        <v>85</v>
      </c>
      <c r="N228">
        <v>75.5</v>
      </c>
      <c r="O228">
        <v>86.5</v>
      </c>
      <c r="P228">
        <v>77</v>
      </c>
      <c r="Q228">
        <v>85.5</v>
      </c>
      <c r="R228">
        <v>81</v>
      </c>
      <c r="S228">
        <v>82.5</v>
      </c>
      <c r="T228" s="232">
        <f t="shared" si="3"/>
        <v>82.833333333333329</v>
      </c>
    </row>
    <row r="229" spans="1:20" ht="15.95" customHeight="1" thickTop="1" thickBot="1">
      <c r="A229" s="61">
        <v>222</v>
      </c>
      <c r="B229" s="62">
        <v>222</v>
      </c>
      <c r="C229" s="62">
        <f>PresensiMIPA!B228</f>
        <v>12375</v>
      </c>
      <c r="D229" s="63" t="str">
        <f>PresensiMIPA!G228</f>
        <v>MUHAMMAD GAZWAN GHATFANI</v>
      </c>
      <c r="E229">
        <v>85</v>
      </c>
      <c r="F229">
        <v>82</v>
      </c>
      <c r="G229">
        <v>80</v>
      </c>
      <c r="H229">
        <v>85.5</v>
      </c>
      <c r="I229">
        <v>90</v>
      </c>
      <c r="J229">
        <v>86</v>
      </c>
      <c r="K229">
        <v>91.5</v>
      </c>
      <c r="L229">
        <v>87</v>
      </c>
      <c r="M229">
        <v>87.5</v>
      </c>
      <c r="N229">
        <v>84</v>
      </c>
      <c r="O229">
        <v>88.5</v>
      </c>
      <c r="P229">
        <v>78</v>
      </c>
      <c r="Q229">
        <v>84.5</v>
      </c>
      <c r="R229">
        <v>86</v>
      </c>
      <c r="S229">
        <v>86</v>
      </c>
      <c r="T229" s="232">
        <f t="shared" si="3"/>
        <v>85.433333333333337</v>
      </c>
    </row>
    <row r="230" spans="1:20" ht="15.95" customHeight="1" thickTop="1" thickBot="1">
      <c r="A230" s="61">
        <v>223</v>
      </c>
      <c r="B230" s="62">
        <v>223</v>
      </c>
      <c r="C230" s="62">
        <f>PresensiMIPA!B229</f>
        <v>12393</v>
      </c>
      <c r="D230" s="63" t="str">
        <f>PresensiMIPA!G229</f>
        <v>NADYA REVANIA ROHMAN</v>
      </c>
      <c r="E230">
        <v>87.5</v>
      </c>
      <c r="F230">
        <v>90</v>
      </c>
      <c r="G230">
        <v>85.5</v>
      </c>
      <c r="H230">
        <v>88</v>
      </c>
      <c r="I230">
        <v>89</v>
      </c>
      <c r="J230">
        <v>85</v>
      </c>
      <c r="K230">
        <v>93.5</v>
      </c>
      <c r="L230">
        <v>84</v>
      </c>
      <c r="M230">
        <v>89</v>
      </c>
      <c r="N230">
        <v>83</v>
      </c>
      <c r="O230">
        <v>87.5</v>
      </c>
      <c r="P230">
        <v>85</v>
      </c>
      <c r="Q230">
        <v>86</v>
      </c>
      <c r="R230">
        <v>81</v>
      </c>
      <c r="S230">
        <v>88</v>
      </c>
      <c r="T230" s="232">
        <f t="shared" si="3"/>
        <v>86.8</v>
      </c>
    </row>
    <row r="231" spans="1:20" ht="15.95" customHeight="1" thickTop="1" thickBot="1">
      <c r="A231" s="61">
        <v>224</v>
      </c>
      <c r="B231" s="62">
        <v>224</v>
      </c>
      <c r="C231" s="62">
        <f>PresensiMIPA!B230</f>
        <v>12404</v>
      </c>
      <c r="D231" s="63" t="str">
        <f>PresensiMIPA!G230</f>
        <v>NOVIAN WAHYU NUGROHO</v>
      </c>
      <c r="E231">
        <v>79</v>
      </c>
      <c r="F231">
        <v>77.5</v>
      </c>
      <c r="G231">
        <v>76.5</v>
      </c>
      <c r="H231">
        <v>54</v>
      </c>
      <c r="I231">
        <v>89</v>
      </c>
      <c r="J231">
        <v>84.5</v>
      </c>
      <c r="K231">
        <v>78.5</v>
      </c>
      <c r="L231">
        <v>87</v>
      </c>
      <c r="M231">
        <v>79.5</v>
      </c>
      <c r="N231">
        <v>73</v>
      </c>
      <c r="O231">
        <v>81</v>
      </c>
      <c r="P231">
        <v>76.5</v>
      </c>
      <c r="Q231">
        <v>78.5</v>
      </c>
      <c r="R231">
        <v>81</v>
      </c>
      <c r="S231">
        <v>69</v>
      </c>
      <c r="T231" s="232">
        <f t="shared" si="3"/>
        <v>77.63333333333334</v>
      </c>
    </row>
    <row r="232" spans="1:20" ht="15.95" customHeight="1" thickTop="1" thickBot="1">
      <c r="A232" s="61">
        <v>225</v>
      </c>
      <c r="B232" s="62">
        <v>225</v>
      </c>
      <c r="C232" s="62">
        <f>PresensiMIPA!B231</f>
        <v>12406</v>
      </c>
      <c r="D232" s="63" t="str">
        <f>PresensiMIPA!G231</f>
        <v>NUR BUNGA FIRDAUSY</v>
      </c>
      <c r="E232">
        <v>88.5</v>
      </c>
      <c r="F232">
        <v>94</v>
      </c>
      <c r="G232">
        <v>86</v>
      </c>
      <c r="H232">
        <v>88</v>
      </c>
      <c r="I232">
        <v>90</v>
      </c>
      <c r="J232">
        <v>85.5</v>
      </c>
      <c r="K232">
        <v>93.5</v>
      </c>
      <c r="L232">
        <v>87</v>
      </c>
      <c r="M232">
        <v>89.5</v>
      </c>
      <c r="N232">
        <v>84</v>
      </c>
      <c r="O232">
        <v>88.5</v>
      </c>
      <c r="P232">
        <v>85.5</v>
      </c>
      <c r="Q232">
        <v>88.5</v>
      </c>
      <c r="R232">
        <v>86</v>
      </c>
      <c r="S232">
        <v>88</v>
      </c>
      <c r="T232" s="232">
        <f t="shared" si="3"/>
        <v>88.166666666666671</v>
      </c>
    </row>
    <row r="233" spans="1:20" ht="15.95" customHeight="1" thickTop="1" thickBot="1">
      <c r="A233" s="61">
        <v>226</v>
      </c>
      <c r="B233" s="62">
        <v>226</v>
      </c>
      <c r="C233" s="62">
        <f>PresensiMIPA!B232</f>
        <v>12419</v>
      </c>
      <c r="D233" s="63" t="str">
        <f>PresensiMIPA!G232</f>
        <v>Nurul Ilmiyeh</v>
      </c>
      <c r="E233">
        <v>90</v>
      </c>
      <c r="F233">
        <v>90</v>
      </c>
      <c r="G233">
        <v>84.5</v>
      </c>
      <c r="H233">
        <v>86.5</v>
      </c>
      <c r="I233">
        <v>89</v>
      </c>
      <c r="J233">
        <v>86.5</v>
      </c>
      <c r="K233">
        <v>87.5</v>
      </c>
      <c r="L233">
        <v>87</v>
      </c>
      <c r="M233">
        <v>87.5</v>
      </c>
      <c r="N233">
        <v>89.5</v>
      </c>
      <c r="O233">
        <v>86</v>
      </c>
      <c r="P233">
        <v>85.5</v>
      </c>
      <c r="Q233">
        <v>83.5</v>
      </c>
      <c r="R233">
        <v>89</v>
      </c>
      <c r="S233">
        <v>84.5</v>
      </c>
      <c r="T233" s="232">
        <f t="shared" si="3"/>
        <v>87.1</v>
      </c>
    </row>
    <row r="234" spans="1:20" ht="15.95" customHeight="1" thickTop="1" thickBot="1">
      <c r="A234" s="61">
        <v>227</v>
      </c>
      <c r="B234" s="62">
        <v>227</v>
      </c>
      <c r="C234" s="62">
        <f>PresensiMIPA!B233</f>
        <v>12430</v>
      </c>
      <c r="D234" s="63" t="str">
        <f>PresensiMIPA!G233</f>
        <v>PUTRI MAHARANI</v>
      </c>
      <c r="E234">
        <v>81</v>
      </c>
      <c r="F234">
        <v>82</v>
      </c>
      <c r="G234">
        <v>80</v>
      </c>
      <c r="H234">
        <v>80</v>
      </c>
      <c r="I234">
        <v>89</v>
      </c>
      <c r="J234">
        <v>85</v>
      </c>
      <c r="K234">
        <v>91</v>
      </c>
      <c r="L234">
        <v>87</v>
      </c>
      <c r="M234">
        <v>85.5</v>
      </c>
      <c r="N234">
        <v>77</v>
      </c>
      <c r="O234">
        <v>92</v>
      </c>
      <c r="P234">
        <v>79.5</v>
      </c>
      <c r="Q234">
        <v>82.5</v>
      </c>
      <c r="R234">
        <v>89</v>
      </c>
      <c r="S234">
        <v>81</v>
      </c>
      <c r="T234" s="232">
        <f t="shared" si="3"/>
        <v>84.1</v>
      </c>
    </row>
    <row r="235" spans="1:20" ht="15.95" customHeight="1" thickTop="1" thickBot="1">
      <c r="A235" s="61">
        <v>228</v>
      </c>
      <c r="B235" s="62">
        <v>228</v>
      </c>
      <c r="C235" s="62">
        <f>PresensiMIPA!B234</f>
        <v>12445</v>
      </c>
      <c r="D235" s="63" t="str">
        <f>PresensiMIPA!G234</f>
        <v>RAFLY ARDIANSYAH</v>
      </c>
      <c r="E235">
        <v>88.5</v>
      </c>
      <c r="F235">
        <v>87</v>
      </c>
      <c r="G235">
        <v>80.5</v>
      </c>
      <c r="H235">
        <v>80.5</v>
      </c>
      <c r="I235">
        <v>90</v>
      </c>
      <c r="J235">
        <v>90</v>
      </c>
      <c r="K235">
        <v>90.5</v>
      </c>
      <c r="L235">
        <v>87</v>
      </c>
      <c r="M235">
        <v>84</v>
      </c>
      <c r="N235">
        <v>77.5</v>
      </c>
      <c r="O235">
        <v>85</v>
      </c>
      <c r="P235">
        <v>77</v>
      </c>
      <c r="Q235">
        <v>81.5</v>
      </c>
      <c r="R235">
        <v>81</v>
      </c>
      <c r="S235">
        <v>91</v>
      </c>
      <c r="T235" s="232">
        <f t="shared" si="3"/>
        <v>84.733333333333334</v>
      </c>
    </row>
    <row r="236" spans="1:20" ht="15.95" customHeight="1" thickTop="1" thickBot="1">
      <c r="A236" s="61">
        <v>229</v>
      </c>
      <c r="B236" s="62">
        <v>229</v>
      </c>
      <c r="C236" s="62">
        <f>PresensiMIPA!B235</f>
        <v>12453</v>
      </c>
      <c r="D236" s="63" t="str">
        <f>PresensiMIPA!G235</f>
        <v>RAYHAN RAMZY</v>
      </c>
      <c r="E236">
        <v>76</v>
      </c>
      <c r="F236">
        <v>78</v>
      </c>
      <c r="G236">
        <v>78</v>
      </c>
      <c r="H236">
        <v>62</v>
      </c>
      <c r="I236">
        <v>85</v>
      </c>
      <c r="J236">
        <v>85</v>
      </c>
      <c r="K236">
        <v>80</v>
      </c>
      <c r="L236">
        <v>84</v>
      </c>
      <c r="M236">
        <v>79.5</v>
      </c>
      <c r="N236">
        <v>72</v>
      </c>
      <c r="O236">
        <v>88.5</v>
      </c>
      <c r="P236">
        <v>71.5</v>
      </c>
      <c r="Q236">
        <v>82</v>
      </c>
      <c r="R236">
        <v>81</v>
      </c>
      <c r="S236">
        <v>79</v>
      </c>
      <c r="T236" s="232">
        <f t="shared" si="3"/>
        <v>78.766666666666666</v>
      </c>
    </row>
    <row r="237" spans="1:20" ht="15.95" customHeight="1" thickTop="1" thickBot="1">
      <c r="A237" s="61">
        <v>230</v>
      </c>
      <c r="B237" s="62">
        <v>230</v>
      </c>
      <c r="C237" s="62">
        <f>PresensiMIPA!B236</f>
        <v>12463</v>
      </c>
      <c r="D237" s="63" t="str">
        <f>PresensiMIPA!G236</f>
        <v>RIFKI ANANDA SHALIH</v>
      </c>
      <c r="E237">
        <v>81.5</v>
      </c>
      <c r="F237">
        <v>76</v>
      </c>
      <c r="G237">
        <v>77</v>
      </c>
      <c r="H237">
        <v>86.5</v>
      </c>
      <c r="I237">
        <v>89</v>
      </c>
      <c r="J237">
        <v>83.5</v>
      </c>
      <c r="K237">
        <v>90.5</v>
      </c>
      <c r="L237">
        <v>88</v>
      </c>
      <c r="M237">
        <v>87.5</v>
      </c>
      <c r="N237">
        <v>75</v>
      </c>
      <c r="O237">
        <v>86</v>
      </c>
      <c r="P237">
        <v>72</v>
      </c>
      <c r="Q237">
        <v>83</v>
      </c>
      <c r="R237">
        <v>81</v>
      </c>
      <c r="S237">
        <v>85.5</v>
      </c>
      <c r="T237" s="232">
        <f t="shared" si="3"/>
        <v>82.8</v>
      </c>
    </row>
    <row r="238" spans="1:20" ht="15.95" customHeight="1" thickTop="1" thickBot="1">
      <c r="A238" s="61">
        <v>231</v>
      </c>
      <c r="B238" s="62">
        <v>231</v>
      </c>
      <c r="C238" s="62">
        <f>PresensiMIPA!B237</f>
        <v>12496</v>
      </c>
      <c r="D238" s="63" t="str">
        <f>PresensiMIPA!G237</f>
        <v>SITI MARYAM</v>
      </c>
      <c r="E238">
        <v>84</v>
      </c>
      <c r="F238">
        <v>87</v>
      </c>
      <c r="G238">
        <v>80.5</v>
      </c>
      <c r="H238">
        <v>80.5</v>
      </c>
      <c r="I238">
        <v>88</v>
      </c>
      <c r="J238">
        <v>86</v>
      </c>
      <c r="K238">
        <v>94</v>
      </c>
      <c r="L238">
        <v>84</v>
      </c>
      <c r="M238">
        <v>85</v>
      </c>
      <c r="N238">
        <v>87.5</v>
      </c>
      <c r="O238">
        <v>87.5</v>
      </c>
      <c r="P238">
        <v>85.5</v>
      </c>
      <c r="Q238">
        <v>82.5</v>
      </c>
      <c r="R238">
        <v>81</v>
      </c>
      <c r="S238">
        <v>84.5</v>
      </c>
      <c r="T238" s="232">
        <f t="shared" si="3"/>
        <v>85.166666666666671</v>
      </c>
    </row>
    <row r="239" spans="1:20" ht="15.95" customHeight="1" thickTop="1" thickBot="1">
      <c r="A239" s="61">
        <v>232</v>
      </c>
      <c r="B239" s="62">
        <v>232</v>
      </c>
      <c r="C239" s="62">
        <f>PresensiMIPA!B238</f>
        <v>12514</v>
      </c>
      <c r="D239" s="63" t="str">
        <f>PresensiMIPA!G238</f>
        <v>THIYA MEISYA MS</v>
      </c>
      <c r="E239">
        <v>79</v>
      </c>
      <c r="F239">
        <v>87</v>
      </c>
      <c r="G239">
        <v>77</v>
      </c>
      <c r="H239">
        <v>73.5</v>
      </c>
      <c r="I239">
        <v>90</v>
      </c>
      <c r="J239">
        <v>85</v>
      </c>
      <c r="K239">
        <v>92</v>
      </c>
      <c r="L239">
        <v>86</v>
      </c>
      <c r="M239">
        <v>88.5</v>
      </c>
      <c r="N239">
        <v>75.5</v>
      </c>
      <c r="O239">
        <v>84.5</v>
      </c>
      <c r="P239">
        <v>78</v>
      </c>
      <c r="Q239">
        <v>85.5</v>
      </c>
      <c r="R239">
        <v>81</v>
      </c>
      <c r="S239">
        <v>82.5</v>
      </c>
      <c r="T239" s="232">
        <f t="shared" si="3"/>
        <v>83</v>
      </c>
    </row>
    <row r="240" spans="1:20" ht="15.95" customHeight="1" thickTop="1" thickBot="1">
      <c r="A240" s="61">
        <v>233</v>
      </c>
      <c r="B240" s="62">
        <v>233</v>
      </c>
      <c r="C240" s="62">
        <f>PresensiMIPA!B239</f>
        <v>12525</v>
      </c>
      <c r="D240" s="63" t="str">
        <f>PresensiMIPA!G239</f>
        <v>UMMU FADILA ULFA</v>
      </c>
      <c r="E240">
        <v>87.5</v>
      </c>
      <c r="F240">
        <v>81</v>
      </c>
      <c r="G240">
        <v>85</v>
      </c>
      <c r="H240">
        <v>82</v>
      </c>
      <c r="I240">
        <v>89</v>
      </c>
      <c r="J240">
        <v>85.5</v>
      </c>
      <c r="K240">
        <v>93</v>
      </c>
      <c r="L240">
        <v>89</v>
      </c>
      <c r="M240">
        <v>88.5</v>
      </c>
      <c r="N240">
        <v>77.5</v>
      </c>
      <c r="O240">
        <v>87</v>
      </c>
      <c r="P240">
        <v>80</v>
      </c>
      <c r="Q240">
        <v>86</v>
      </c>
      <c r="R240">
        <v>81</v>
      </c>
      <c r="S240">
        <v>83.5</v>
      </c>
      <c r="T240" s="232">
        <f t="shared" si="3"/>
        <v>85.033333333333331</v>
      </c>
    </row>
    <row r="241" spans="1:20" ht="15.95" customHeight="1" thickTop="1" thickBot="1">
      <c r="A241" s="61">
        <v>234</v>
      </c>
      <c r="B241" s="62">
        <v>234</v>
      </c>
      <c r="C241" s="62">
        <f>PresensiMIPA!B240</f>
        <v>12535</v>
      </c>
      <c r="D241" s="63" t="str">
        <f>PresensiMIPA!G240</f>
        <v>WILLY CHAIRULLAH FAUZI PUTRA</v>
      </c>
      <c r="E241">
        <v>83</v>
      </c>
      <c r="F241">
        <v>81</v>
      </c>
      <c r="G241">
        <v>85</v>
      </c>
      <c r="H241">
        <v>87</v>
      </c>
      <c r="I241">
        <v>93</v>
      </c>
      <c r="J241">
        <v>85.5</v>
      </c>
      <c r="K241">
        <v>91</v>
      </c>
      <c r="L241">
        <v>86</v>
      </c>
      <c r="M241">
        <v>87</v>
      </c>
      <c r="N241">
        <v>83</v>
      </c>
      <c r="O241">
        <v>87.5</v>
      </c>
      <c r="P241">
        <v>85</v>
      </c>
      <c r="Q241">
        <v>87</v>
      </c>
      <c r="R241">
        <v>86</v>
      </c>
      <c r="S241">
        <v>84.5</v>
      </c>
      <c r="T241" s="232">
        <f t="shared" si="3"/>
        <v>86.1</v>
      </c>
    </row>
    <row r="242" spans="1:20" ht="15.95" customHeight="1" thickTop="1" thickBot="1">
      <c r="A242" s="61">
        <v>235</v>
      </c>
      <c r="B242" s="62">
        <v>235</v>
      </c>
      <c r="C242" s="62">
        <f>PresensiMIPA!B241</f>
        <v>12541</v>
      </c>
      <c r="D242" s="63" t="str">
        <f>PresensiMIPA!G241</f>
        <v>ZEINAH</v>
      </c>
      <c r="E242">
        <v>88</v>
      </c>
      <c r="F242">
        <v>85.5</v>
      </c>
      <c r="G242">
        <v>84</v>
      </c>
      <c r="H242">
        <v>81.5</v>
      </c>
      <c r="I242">
        <v>87</v>
      </c>
      <c r="J242">
        <v>85.5</v>
      </c>
      <c r="K242">
        <v>92.5</v>
      </c>
      <c r="L242">
        <v>88</v>
      </c>
      <c r="M242">
        <v>88</v>
      </c>
      <c r="N242">
        <v>81.5</v>
      </c>
      <c r="O242">
        <v>87</v>
      </c>
      <c r="P242">
        <v>80.5</v>
      </c>
      <c r="Q242">
        <v>84</v>
      </c>
      <c r="R242">
        <v>91</v>
      </c>
      <c r="S242">
        <v>85</v>
      </c>
      <c r="T242" s="232">
        <f t="shared" si="3"/>
        <v>85.933333333333337</v>
      </c>
    </row>
    <row r="243" spans="1:20" ht="15.95" customHeight="1" thickTop="1" thickBot="1">
      <c r="A243" s="61">
        <v>236</v>
      </c>
      <c r="B243" s="62">
        <v>236</v>
      </c>
      <c r="C243" s="62">
        <f>PresensiMIPA!B242</f>
        <v>12547</v>
      </c>
      <c r="D243" s="63" t="str">
        <f>PresensiMIPA!G242</f>
        <v>JUANITA FAJRINA PRAMESWARI</v>
      </c>
      <c r="E243">
        <v>90.5</v>
      </c>
      <c r="F243">
        <v>91</v>
      </c>
      <c r="G243">
        <v>86</v>
      </c>
      <c r="H243">
        <v>88</v>
      </c>
      <c r="I243">
        <v>93</v>
      </c>
      <c r="J243">
        <v>85</v>
      </c>
      <c r="K243">
        <v>91</v>
      </c>
      <c r="L243">
        <v>84</v>
      </c>
      <c r="M243">
        <v>89</v>
      </c>
      <c r="N243">
        <v>83</v>
      </c>
      <c r="O243">
        <v>93</v>
      </c>
      <c r="P243">
        <v>86</v>
      </c>
      <c r="Q243">
        <v>88.5</v>
      </c>
      <c r="R243">
        <v>93</v>
      </c>
      <c r="S243">
        <v>82.5</v>
      </c>
      <c r="T243" s="232">
        <f t="shared" si="3"/>
        <v>88.233333333333334</v>
      </c>
    </row>
    <row r="244" spans="1:20" ht="15.95" customHeight="1" thickTop="1" thickBot="1">
      <c r="A244" s="61">
        <v>237</v>
      </c>
      <c r="B244" s="62">
        <v>237</v>
      </c>
      <c r="C244" s="62">
        <f>PresensiMIPA!B243</f>
        <v>12138</v>
      </c>
      <c r="D244" s="63" t="str">
        <f>PresensiMIPA!G243</f>
        <v>AGIL SETIAWAN PUTRA</v>
      </c>
      <c r="E244">
        <v>90</v>
      </c>
      <c r="F244">
        <v>87</v>
      </c>
      <c r="G244">
        <v>84.5</v>
      </c>
      <c r="H244">
        <v>83</v>
      </c>
      <c r="I244">
        <v>88.5</v>
      </c>
      <c r="J244">
        <v>87</v>
      </c>
      <c r="K244">
        <v>89</v>
      </c>
      <c r="L244">
        <v>90.5</v>
      </c>
      <c r="M244">
        <v>88</v>
      </c>
      <c r="N244">
        <v>85</v>
      </c>
      <c r="O244">
        <v>89.5</v>
      </c>
      <c r="P244">
        <v>85</v>
      </c>
      <c r="Q244">
        <v>86.5</v>
      </c>
      <c r="R244">
        <v>81</v>
      </c>
      <c r="S244">
        <v>86.5</v>
      </c>
      <c r="T244" s="232">
        <f t="shared" si="3"/>
        <v>86.733333333333334</v>
      </c>
    </row>
    <row r="245" spans="1:20" ht="15.95" customHeight="1" thickTop="1" thickBot="1">
      <c r="A245" s="61">
        <v>238</v>
      </c>
      <c r="B245" s="62">
        <v>238</v>
      </c>
      <c r="C245" s="62">
        <f>PresensiMIPA!B244</f>
        <v>12145</v>
      </c>
      <c r="D245" s="63" t="str">
        <f>PresensiMIPA!G244</f>
        <v>AISYAH NOER AULYA</v>
      </c>
      <c r="E245">
        <v>89</v>
      </c>
      <c r="F245">
        <v>83.5</v>
      </c>
      <c r="G245">
        <v>87.5</v>
      </c>
      <c r="H245">
        <v>86</v>
      </c>
      <c r="I245">
        <v>89</v>
      </c>
      <c r="J245">
        <v>85</v>
      </c>
      <c r="K245">
        <v>93</v>
      </c>
      <c r="L245">
        <v>87</v>
      </c>
      <c r="M245">
        <v>86.5</v>
      </c>
      <c r="N245">
        <v>87.5</v>
      </c>
      <c r="O245">
        <v>88.5</v>
      </c>
      <c r="P245">
        <v>85.5</v>
      </c>
      <c r="Q245">
        <v>86.5</v>
      </c>
      <c r="R245">
        <v>86</v>
      </c>
      <c r="S245">
        <v>84.5</v>
      </c>
      <c r="T245" s="232">
        <f t="shared" si="3"/>
        <v>87</v>
      </c>
    </row>
    <row r="246" spans="1:20" ht="15.95" customHeight="1" thickTop="1" thickBot="1">
      <c r="A246" s="61">
        <v>239</v>
      </c>
      <c r="B246" s="62">
        <v>239</v>
      </c>
      <c r="C246" s="62">
        <f>PresensiMIPA!B245</f>
        <v>12156</v>
      </c>
      <c r="D246" s="63" t="str">
        <f>PresensiMIPA!G245</f>
        <v>ALI AKBAR NAFIS</v>
      </c>
      <c r="E246">
        <v>86</v>
      </c>
      <c r="F246">
        <v>87</v>
      </c>
      <c r="G246">
        <v>84.5</v>
      </c>
      <c r="H246">
        <v>83</v>
      </c>
      <c r="I246">
        <v>88</v>
      </c>
      <c r="J246">
        <v>86.5</v>
      </c>
      <c r="K246">
        <v>90</v>
      </c>
      <c r="L246">
        <v>85</v>
      </c>
      <c r="M246">
        <v>89</v>
      </c>
      <c r="N246">
        <v>83</v>
      </c>
      <c r="O246">
        <v>88.5</v>
      </c>
      <c r="P246">
        <v>85</v>
      </c>
      <c r="Q246">
        <v>87.5</v>
      </c>
      <c r="R246">
        <v>81</v>
      </c>
      <c r="S246">
        <v>86.5</v>
      </c>
      <c r="T246" s="232">
        <f t="shared" si="3"/>
        <v>86.033333333333331</v>
      </c>
    </row>
    <row r="247" spans="1:20" ht="15.95" customHeight="1" thickTop="1" thickBot="1">
      <c r="B247" s="62">
        <v>240</v>
      </c>
      <c r="C247" s="62">
        <f>PresensiMIPA!B246</f>
        <v>12175</v>
      </c>
      <c r="D247" s="63" t="str">
        <f>PresensiMIPA!G246</f>
        <v>ANGGIA FELYSA PUTRI</v>
      </c>
      <c r="E247">
        <v>85</v>
      </c>
      <c r="F247">
        <v>81</v>
      </c>
      <c r="G247">
        <v>83</v>
      </c>
      <c r="H247">
        <v>73</v>
      </c>
      <c r="I247">
        <v>88</v>
      </c>
      <c r="J247">
        <v>85</v>
      </c>
      <c r="K247">
        <v>90</v>
      </c>
      <c r="L247">
        <v>84</v>
      </c>
      <c r="M247">
        <v>88.5</v>
      </c>
      <c r="N247">
        <v>84.5</v>
      </c>
      <c r="O247">
        <v>88.5</v>
      </c>
      <c r="P247">
        <v>86.5</v>
      </c>
      <c r="Q247">
        <v>79.5</v>
      </c>
      <c r="R247">
        <v>84</v>
      </c>
      <c r="S247">
        <v>83</v>
      </c>
      <c r="T247" s="232">
        <f t="shared" si="3"/>
        <v>84.233333333333334</v>
      </c>
    </row>
    <row r="248" spans="1:20" ht="15.95" customHeight="1" thickTop="1" thickBot="1">
      <c r="B248" s="62">
        <v>241</v>
      </c>
      <c r="C248" s="62">
        <f>PresensiMIPA!B247</f>
        <v>12187</v>
      </c>
      <c r="D248" s="63" t="str">
        <f>PresensiMIPA!G247</f>
        <v>ASYRAF FARIHANIF</v>
      </c>
      <c r="E248">
        <v>81.5</v>
      </c>
      <c r="F248">
        <v>82.5</v>
      </c>
      <c r="G248">
        <v>80</v>
      </c>
      <c r="H248">
        <v>76</v>
      </c>
      <c r="I248">
        <v>88</v>
      </c>
      <c r="J248">
        <v>84</v>
      </c>
      <c r="K248">
        <v>88</v>
      </c>
      <c r="L248">
        <v>90</v>
      </c>
      <c r="M248">
        <v>80.5</v>
      </c>
      <c r="N248">
        <v>80.5</v>
      </c>
      <c r="O248">
        <v>88.5</v>
      </c>
      <c r="P248">
        <v>84</v>
      </c>
      <c r="Q248">
        <v>81.5</v>
      </c>
      <c r="R248">
        <v>85</v>
      </c>
      <c r="S248">
        <v>78.5</v>
      </c>
      <c r="T248" s="232">
        <f t="shared" si="3"/>
        <v>83.233333333333334</v>
      </c>
    </row>
    <row r="249" spans="1:20" ht="15.95" customHeight="1" thickTop="1" thickBot="1">
      <c r="B249" s="62">
        <v>242</v>
      </c>
      <c r="C249" s="62">
        <f>PresensiMIPA!B248</f>
        <v>12189</v>
      </c>
      <c r="D249" s="63" t="str">
        <f>PresensiMIPA!G248</f>
        <v>AURORA DWI BALBINA</v>
      </c>
      <c r="E249">
        <v>87.5</v>
      </c>
      <c r="F249">
        <v>87</v>
      </c>
      <c r="G249">
        <v>85.5</v>
      </c>
      <c r="H249">
        <v>80.5</v>
      </c>
      <c r="I249">
        <v>89.5</v>
      </c>
      <c r="J249">
        <v>85</v>
      </c>
      <c r="K249">
        <v>90.5</v>
      </c>
      <c r="L249">
        <v>88</v>
      </c>
      <c r="M249">
        <v>88</v>
      </c>
      <c r="N249">
        <v>85</v>
      </c>
      <c r="O249">
        <v>89.5</v>
      </c>
      <c r="P249">
        <v>87</v>
      </c>
      <c r="Q249">
        <v>86.5</v>
      </c>
      <c r="R249">
        <v>84</v>
      </c>
      <c r="S249">
        <v>83.5</v>
      </c>
      <c r="T249" s="232">
        <f t="shared" si="3"/>
        <v>86.466666666666669</v>
      </c>
    </row>
    <row r="250" spans="1:20" ht="15.95" customHeight="1" thickTop="1" thickBot="1">
      <c r="B250" s="62">
        <v>243</v>
      </c>
      <c r="C250" s="62">
        <f>PresensiMIPA!B249</f>
        <v>12204</v>
      </c>
      <c r="D250" s="63" t="str">
        <f>PresensiMIPA!G249</f>
        <v>DHAFAA HUBILLAH</v>
      </c>
      <c r="E250">
        <v>82.5</v>
      </c>
      <c r="F250">
        <v>87</v>
      </c>
      <c r="G250">
        <v>82</v>
      </c>
      <c r="H250">
        <v>85.5</v>
      </c>
      <c r="I250">
        <v>88</v>
      </c>
      <c r="J250">
        <v>85.5</v>
      </c>
      <c r="K250">
        <v>92.5</v>
      </c>
      <c r="L250">
        <v>79</v>
      </c>
      <c r="M250">
        <v>89</v>
      </c>
      <c r="N250">
        <v>83</v>
      </c>
      <c r="O250">
        <v>89.5</v>
      </c>
      <c r="P250">
        <v>85</v>
      </c>
      <c r="Q250">
        <v>86.5</v>
      </c>
      <c r="R250">
        <v>81</v>
      </c>
      <c r="S250">
        <v>83.5</v>
      </c>
      <c r="T250" s="232">
        <f t="shared" si="3"/>
        <v>85.3</v>
      </c>
    </row>
    <row r="251" spans="1:20" ht="15.95" customHeight="1" thickTop="1" thickBot="1">
      <c r="B251" s="62">
        <v>244</v>
      </c>
      <c r="C251" s="62">
        <f>PresensiMIPA!B250</f>
        <v>12219</v>
      </c>
      <c r="D251" s="63" t="str">
        <f>PresensiMIPA!G250</f>
        <v>EKA PUTRI CHAIRUNNISA</v>
      </c>
      <c r="E251">
        <v>83</v>
      </c>
      <c r="F251">
        <v>81</v>
      </c>
      <c r="G251">
        <v>77.5</v>
      </c>
      <c r="H251">
        <v>73</v>
      </c>
      <c r="I251">
        <v>89</v>
      </c>
      <c r="J251">
        <v>85</v>
      </c>
      <c r="K251">
        <v>89.5</v>
      </c>
      <c r="L251">
        <v>87</v>
      </c>
      <c r="M251">
        <v>82.5</v>
      </c>
      <c r="N251">
        <v>81.5</v>
      </c>
      <c r="O251">
        <v>88.5</v>
      </c>
      <c r="P251">
        <v>84.5</v>
      </c>
      <c r="Q251">
        <v>82.5</v>
      </c>
      <c r="R251">
        <v>84</v>
      </c>
      <c r="S251">
        <v>79.5</v>
      </c>
      <c r="T251" s="232">
        <f t="shared" si="3"/>
        <v>83.2</v>
      </c>
    </row>
    <row r="252" spans="1:20" ht="15.95" customHeight="1" thickTop="1" thickBot="1">
      <c r="B252" s="62">
        <v>245</v>
      </c>
      <c r="C252" s="62">
        <f>PresensiMIPA!B251</f>
        <v>12228</v>
      </c>
      <c r="D252" s="63" t="str">
        <f>PresensiMIPA!G251</f>
        <v>Faisal</v>
      </c>
      <c r="E252">
        <v>94.5</v>
      </c>
      <c r="F252">
        <v>96</v>
      </c>
      <c r="G252">
        <v>88</v>
      </c>
      <c r="H252">
        <v>93</v>
      </c>
      <c r="I252">
        <v>93</v>
      </c>
      <c r="J252">
        <v>90</v>
      </c>
      <c r="K252">
        <v>94.5</v>
      </c>
      <c r="L252">
        <v>90</v>
      </c>
      <c r="M252">
        <v>90</v>
      </c>
      <c r="N252">
        <v>90.5</v>
      </c>
      <c r="O252">
        <v>94.5</v>
      </c>
      <c r="P252">
        <v>88.5</v>
      </c>
      <c r="Q252">
        <v>93</v>
      </c>
      <c r="R252">
        <v>93</v>
      </c>
      <c r="S252">
        <v>91.5</v>
      </c>
      <c r="T252" s="232">
        <f t="shared" si="3"/>
        <v>92</v>
      </c>
    </row>
    <row r="253" spans="1:20" ht="15.95" customHeight="1" thickTop="1" thickBot="1">
      <c r="B253" s="62">
        <v>246</v>
      </c>
      <c r="C253" s="62">
        <f>PresensiMIPA!B252</f>
        <v>12241</v>
      </c>
      <c r="D253" s="63" t="str">
        <f>PresensiMIPA!G252</f>
        <v>FAUSIYEH</v>
      </c>
      <c r="E253">
        <v>90.5</v>
      </c>
      <c r="F253">
        <v>91</v>
      </c>
      <c r="G253">
        <v>86</v>
      </c>
      <c r="H253">
        <v>87</v>
      </c>
      <c r="I253">
        <v>89</v>
      </c>
      <c r="J253">
        <v>85</v>
      </c>
      <c r="K253">
        <v>93.5</v>
      </c>
      <c r="L253">
        <v>90</v>
      </c>
      <c r="M253">
        <v>87</v>
      </c>
      <c r="N253">
        <v>89.5</v>
      </c>
      <c r="O253">
        <v>88.5</v>
      </c>
      <c r="P253">
        <v>87.5</v>
      </c>
      <c r="Q253">
        <v>84.5</v>
      </c>
      <c r="R253">
        <v>86</v>
      </c>
      <c r="S253">
        <v>86</v>
      </c>
      <c r="T253" s="232">
        <f t="shared" si="3"/>
        <v>88.066666666666663</v>
      </c>
    </row>
    <row r="254" spans="1:20" ht="15.95" customHeight="1" thickTop="1" thickBot="1">
      <c r="B254" s="62">
        <v>247</v>
      </c>
      <c r="C254" s="62">
        <f>PresensiMIPA!B253</f>
        <v>12256</v>
      </c>
      <c r="D254" s="63" t="str">
        <f>PresensiMIPA!G253</f>
        <v>GIBRAN THOIFURY</v>
      </c>
      <c r="E254">
        <v>82</v>
      </c>
      <c r="F254">
        <v>78</v>
      </c>
      <c r="G254">
        <v>79.5</v>
      </c>
      <c r="H254">
        <v>76</v>
      </c>
      <c r="I254">
        <v>88</v>
      </c>
      <c r="J254">
        <v>84</v>
      </c>
      <c r="K254">
        <v>87.5</v>
      </c>
      <c r="L254">
        <v>89</v>
      </c>
      <c r="M254">
        <v>80</v>
      </c>
      <c r="N254">
        <v>74.5</v>
      </c>
      <c r="O254">
        <v>88.5</v>
      </c>
      <c r="P254">
        <v>84</v>
      </c>
      <c r="Q254">
        <v>79.5</v>
      </c>
      <c r="R254">
        <v>84</v>
      </c>
      <c r="S254">
        <v>81.5</v>
      </c>
      <c r="T254" s="232">
        <f t="shared" si="3"/>
        <v>82.4</v>
      </c>
    </row>
    <row r="255" spans="1:20" ht="15.95" customHeight="1" thickTop="1" thickBot="1">
      <c r="B255" s="62">
        <v>248</v>
      </c>
      <c r="C255" s="62">
        <f>PresensiMIPA!B254</f>
        <v>12261</v>
      </c>
      <c r="D255" s="63" t="str">
        <f>PresensiMIPA!G254</f>
        <v>HANIFIA AFNANI</v>
      </c>
      <c r="E255">
        <v>93</v>
      </c>
      <c r="F255">
        <v>90</v>
      </c>
      <c r="G255">
        <v>87</v>
      </c>
      <c r="H255">
        <v>85.5</v>
      </c>
      <c r="I255">
        <v>90</v>
      </c>
      <c r="J255">
        <v>86.5</v>
      </c>
      <c r="K255">
        <v>92</v>
      </c>
      <c r="L255">
        <v>85</v>
      </c>
      <c r="M255">
        <v>86.5</v>
      </c>
      <c r="N255">
        <v>83</v>
      </c>
      <c r="O255">
        <v>89.5</v>
      </c>
      <c r="P255">
        <v>87.5</v>
      </c>
      <c r="Q255">
        <v>86</v>
      </c>
      <c r="R255">
        <v>89</v>
      </c>
      <c r="S255">
        <v>87.5</v>
      </c>
      <c r="T255" s="232">
        <f t="shared" si="3"/>
        <v>87.86666666666666</v>
      </c>
    </row>
    <row r="256" spans="1:20" ht="15.95" customHeight="1" thickTop="1" thickBot="1">
      <c r="B256" s="62">
        <v>249</v>
      </c>
      <c r="C256" s="62">
        <f>PresensiMIPA!B255</f>
        <v>12275</v>
      </c>
      <c r="D256" s="63" t="str">
        <f>PresensiMIPA!G255</f>
        <v>ICHZA MAHENDRA NURBA</v>
      </c>
      <c r="E256">
        <v>82</v>
      </c>
      <c r="F256">
        <v>79</v>
      </c>
      <c r="G256">
        <v>79.5</v>
      </c>
      <c r="H256">
        <v>77</v>
      </c>
      <c r="I256">
        <v>86</v>
      </c>
      <c r="J256">
        <v>84</v>
      </c>
      <c r="K256">
        <v>90.5</v>
      </c>
      <c r="L256">
        <v>92</v>
      </c>
      <c r="M256">
        <v>82.5</v>
      </c>
      <c r="N256">
        <v>80.5</v>
      </c>
      <c r="O256">
        <v>89</v>
      </c>
      <c r="P256">
        <v>84.5</v>
      </c>
      <c r="Q256">
        <v>81</v>
      </c>
      <c r="R256">
        <v>81</v>
      </c>
      <c r="S256">
        <v>80.5</v>
      </c>
      <c r="T256" s="232">
        <f t="shared" si="3"/>
        <v>83.266666666666666</v>
      </c>
    </row>
    <row r="257" spans="1:22" s="48" customFormat="1" ht="15.95" customHeight="1" thickTop="1" thickBot="1">
      <c r="A257" s="47"/>
      <c r="B257" s="62">
        <v>250</v>
      </c>
      <c r="C257" s="62">
        <f>PresensiMIPA!B256</f>
        <v>12283</v>
      </c>
      <c r="D257" s="63" t="str">
        <f>PresensiMIPA!G256</f>
        <v>INDAH MARDIANA PUTRI</v>
      </c>
      <c r="E257">
        <v>86</v>
      </c>
      <c r="F257">
        <v>90</v>
      </c>
      <c r="G257">
        <v>85.5</v>
      </c>
      <c r="H257">
        <v>81.5</v>
      </c>
      <c r="I257">
        <v>88</v>
      </c>
      <c r="J257">
        <v>85</v>
      </c>
      <c r="K257">
        <v>90.5</v>
      </c>
      <c r="L257">
        <v>86</v>
      </c>
      <c r="M257">
        <v>83.5</v>
      </c>
      <c r="N257">
        <v>86.5</v>
      </c>
      <c r="O257">
        <v>89</v>
      </c>
      <c r="P257">
        <v>86</v>
      </c>
      <c r="Q257">
        <v>83</v>
      </c>
      <c r="R257">
        <v>81</v>
      </c>
      <c r="S257">
        <v>83</v>
      </c>
      <c r="T257" s="232">
        <f t="shared" si="3"/>
        <v>85.63333333333334</v>
      </c>
    </row>
    <row r="258" spans="1:22" s="48" customFormat="1" ht="15.95" customHeight="1" thickTop="1" thickBot="1">
      <c r="A258" s="47"/>
      <c r="B258" s="62">
        <v>251</v>
      </c>
      <c r="C258" s="62">
        <f>PresensiMIPA!B257</f>
        <v>12295</v>
      </c>
      <c r="D258" s="63" t="str">
        <f>PresensiMIPA!G257</f>
        <v>Jihan Sofaroh</v>
      </c>
      <c r="E258">
        <v>86.5</v>
      </c>
      <c r="F258">
        <v>85.5</v>
      </c>
      <c r="G258">
        <v>84.5</v>
      </c>
      <c r="H258">
        <v>80</v>
      </c>
      <c r="I258">
        <v>88</v>
      </c>
      <c r="J258">
        <v>86</v>
      </c>
      <c r="K258">
        <v>93</v>
      </c>
      <c r="L258">
        <v>89</v>
      </c>
      <c r="M258">
        <v>82</v>
      </c>
      <c r="N258">
        <v>83</v>
      </c>
      <c r="O258">
        <v>89</v>
      </c>
      <c r="P258">
        <v>88</v>
      </c>
      <c r="Q258">
        <v>86</v>
      </c>
      <c r="R258">
        <v>81</v>
      </c>
      <c r="S258">
        <v>82.5</v>
      </c>
      <c r="T258" s="232">
        <f t="shared" si="3"/>
        <v>85.6</v>
      </c>
    </row>
    <row r="259" spans="1:22" s="48" customFormat="1" ht="15.95" customHeight="1" thickTop="1" thickBot="1">
      <c r="A259" s="47"/>
      <c r="B259" s="62">
        <v>252</v>
      </c>
      <c r="C259" s="62">
        <f>PresensiMIPA!B258</f>
        <v>12319</v>
      </c>
      <c r="D259" s="63" t="str">
        <f>PresensiMIPA!G258</f>
        <v>M. CHAIRUL AMINULLAH</v>
      </c>
      <c r="E259">
        <v>86</v>
      </c>
      <c r="F259">
        <v>88</v>
      </c>
      <c r="G259">
        <v>83.5</v>
      </c>
      <c r="H259">
        <v>80.5</v>
      </c>
      <c r="I259">
        <v>88</v>
      </c>
      <c r="J259">
        <v>86.5</v>
      </c>
      <c r="K259">
        <v>91.5</v>
      </c>
      <c r="L259">
        <v>88</v>
      </c>
      <c r="M259">
        <v>89.5</v>
      </c>
      <c r="N259">
        <v>85.5</v>
      </c>
      <c r="O259">
        <v>89.5</v>
      </c>
      <c r="P259">
        <v>87</v>
      </c>
      <c r="Q259">
        <v>86</v>
      </c>
      <c r="R259">
        <v>84</v>
      </c>
      <c r="S259">
        <v>89</v>
      </c>
      <c r="T259" s="232">
        <f t="shared" si="3"/>
        <v>86.833333333333329</v>
      </c>
    </row>
    <row r="260" spans="1:22" s="48" customFormat="1" ht="15.95" customHeight="1" thickTop="1" thickBot="1">
      <c r="A260" s="47"/>
      <c r="B260" s="62">
        <v>253</v>
      </c>
      <c r="C260" s="62">
        <f>PresensiMIPA!B259</f>
        <v>12333</v>
      </c>
      <c r="D260" s="63" t="str">
        <f>PresensiMIPA!G259</f>
        <v>MAULIDIA FIANDINI PUTRI</v>
      </c>
      <c r="E260">
        <v>84</v>
      </c>
      <c r="F260">
        <v>82.5</v>
      </c>
      <c r="G260">
        <v>84.5</v>
      </c>
      <c r="H260">
        <v>77.5</v>
      </c>
      <c r="I260">
        <v>88</v>
      </c>
      <c r="J260">
        <v>85.5</v>
      </c>
      <c r="K260">
        <v>89</v>
      </c>
      <c r="L260">
        <v>82</v>
      </c>
      <c r="M260">
        <v>88.5</v>
      </c>
      <c r="N260">
        <v>83</v>
      </c>
      <c r="O260">
        <v>89.5</v>
      </c>
      <c r="P260">
        <v>88</v>
      </c>
      <c r="Q260">
        <v>81.5</v>
      </c>
      <c r="R260">
        <v>84</v>
      </c>
      <c r="S260">
        <v>85</v>
      </c>
      <c r="T260" s="232">
        <f t="shared" si="3"/>
        <v>84.833333333333329</v>
      </c>
    </row>
    <row r="261" spans="1:22" s="48" customFormat="1" ht="15.95" customHeight="1" thickTop="1" thickBot="1">
      <c r="A261" s="47"/>
      <c r="B261" s="62">
        <v>254</v>
      </c>
      <c r="C261" s="62">
        <f>PresensiMIPA!B260</f>
        <v>12347</v>
      </c>
      <c r="D261" s="63" t="str">
        <f>PresensiMIPA!G260</f>
        <v>MITA AULIA NUR WAHID</v>
      </c>
      <c r="E261">
        <v>91</v>
      </c>
      <c r="F261">
        <v>96</v>
      </c>
      <c r="G261">
        <v>85.5</v>
      </c>
      <c r="H261">
        <v>93</v>
      </c>
      <c r="I261">
        <v>93</v>
      </c>
      <c r="J261">
        <v>88</v>
      </c>
      <c r="K261">
        <v>94.5</v>
      </c>
      <c r="L261">
        <v>89</v>
      </c>
      <c r="M261">
        <v>89.5</v>
      </c>
      <c r="N261">
        <v>90.5</v>
      </c>
      <c r="O261">
        <v>95</v>
      </c>
      <c r="P261">
        <v>86.5</v>
      </c>
      <c r="Q261">
        <v>91.5</v>
      </c>
      <c r="R261">
        <v>92</v>
      </c>
      <c r="S261">
        <v>89.5</v>
      </c>
      <c r="T261" s="232">
        <f t="shared" si="3"/>
        <v>90.966666666666669</v>
      </c>
    </row>
    <row r="262" spans="1:22" s="48" customFormat="1" ht="15.95" customHeight="1" thickTop="1" thickBot="1">
      <c r="A262" s="47"/>
      <c r="B262" s="62">
        <v>255</v>
      </c>
      <c r="C262" s="62">
        <f>PresensiMIPA!B261</f>
        <v>12361</v>
      </c>
      <c r="D262" s="63" t="str">
        <f>PresensiMIPA!G261</f>
        <v>MOH. ROMADHON</v>
      </c>
      <c r="E262">
        <v>83</v>
      </c>
      <c r="F262">
        <v>78.5</v>
      </c>
      <c r="G262">
        <v>78.5</v>
      </c>
      <c r="H262">
        <v>75</v>
      </c>
      <c r="I262">
        <v>80</v>
      </c>
      <c r="J262">
        <v>83</v>
      </c>
      <c r="K262">
        <v>87</v>
      </c>
      <c r="L262">
        <v>88</v>
      </c>
      <c r="M262">
        <v>79.5</v>
      </c>
      <c r="N262">
        <v>78</v>
      </c>
      <c r="O262">
        <v>89</v>
      </c>
      <c r="P262">
        <v>84</v>
      </c>
      <c r="Q262">
        <v>81</v>
      </c>
      <c r="R262">
        <v>84</v>
      </c>
      <c r="S262">
        <v>76.5</v>
      </c>
      <c r="T262" s="232">
        <f t="shared" si="3"/>
        <v>81.666666666666671</v>
      </c>
    </row>
    <row r="263" spans="1:22" s="48" customFormat="1" ht="15.95" customHeight="1" thickTop="1" thickBot="1">
      <c r="A263" s="47"/>
      <c r="B263" s="62">
        <v>256</v>
      </c>
      <c r="C263" s="62">
        <f>PresensiMIPA!B262</f>
        <v>12394</v>
      </c>
      <c r="D263" s="63" t="str">
        <f>PresensiMIPA!G262</f>
        <v>NADYA WULANDARI</v>
      </c>
      <c r="E263">
        <v>90</v>
      </c>
      <c r="F263">
        <v>87</v>
      </c>
      <c r="G263">
        <v>85.5</v>
      </c>
      <c r="H263">
        <v>80.5</v>
      </c>
      <c r="I263">
        <v>90</v>
      </c>
      <c r="J263">
        <v>87</v>
      </c>
      <c r="K263">
        <v>93.5</v>
      </c>
      <c r="L263">
        <v>88</v>
      </c>
      <c r="M263">
        <v>89</v>
      </c>
      <c r="N263">
        <v>87.5</v>
      </c>
      <c r="O263">
        <v>90</v>
      </c>
      <c r="P263">
        <v>87</v>
      </c>
      <c r="Q263">
        <v>85.5</v>
      </c>
      <c r="R263">
        <v>81</v>
      </c>
      <c r="S263">
        <v>86.5</v>
      </c>
      <c r="T263" s="232">
        <f t="shared" si="3"/>
        <v>87.2</v>
      </c>
      <c r="V263" s="53"/>
    </row>
    <row r="264" spans="1:22" s="58" customFormat="1" ht="15.95" customHeight="1" thickTop="1" thickBot="1">
      <c r="A264" s="54"/>
      <c r="B264" s="62">
        <v>257</v>
      </c>
      <c r="C264" s="62">
        <f>PresensiMIPA!B263</f>
        <v>12408</v>
      </c>
      <c r="D264" s="63" t="str">
        <f>PresensiMIPA!G263</f>
        <v>NUR FADILAH</v>
      </c>
      <c r="E264">
        <v>89.5</v>
      </c>
      <c r="F264">
        <v>88</v>
      </c>
      <c r="G264">
        <v>85</v>
      </c>
      <c r="H264">
        <v>86</v>
      </c>
      <c r="I264">
        <v>91</v>
      </c>
      <c r="J264">
        <v>85.5</v>
      </c>
      <c r="K264">
        <v>88.5</v>
      </c>
      <c r="L264">
        <v>88</v>
      </c>
      <c r="M264">
        <v>87</v>
      </c>
      <c r="N264">
        <v>87</v>
      </c>
      <c r="O264">
        <v>89</v>
      </c>
      <c r="P264">
        <v>86</v>
      </c>
      <c r="Q264">
        <v>84.5</v>
      </c>
      <c r="R264">
        <v>81</v>
      </c>
      <c r="S264">
        <v>83</v>
      </c>
      <c r="T264" s="232">
        <f t="shared" si="3"/>
        <v>86.6</v>
      </c>
    </row>
    <row r="265" spans="1:22" s="48" customFormat="1" ht="15.95" customHeight="1" thickTop="1" thickBot="1">
      <c r="A265" s="47">
        <v>1</v>
      </c>
      <c r="B265" s="62">
        <v>258</v>
      </c>
      <c r="C265" s="62">
        <f>PresensiMIPA!B264</f>
        <v>12410</v>
      </c>
      <c r="D265" s="63" t="str">
        <f>PresensiMIPA!G264</f>
        <v>Nurfada Marsuki Wahid</v>
      </c>
      <c r="E265">
        <v>84.5</v>
      </c>
      <c r="F265">
        <v>82.5</v>
      </c>
      <c r="G265">
        <v>83</v>
      </c>
      <c r="H265">
        <v>80</v>
      </c>
      <c r="I265">
        <v>88</v>
      </c>
      <c r="J265">
        <v>87</v>
      </c>
      <c r="K265">
        <v>90.5</v>
      </c>
      <c r="L265">
        <v>90</v>
      </c>
      <c r="M265">
        <v>87</v>
      </c>
      <c r="N265">
        <v>84.5</v>
      </c>
      <c r="O265">
        <v>91</v>
      </c>
      <c r="P265">
        <v>84</v>
      </c>
      <c r="Q265">
        <v>86.5</v>
      </c>
      <c r="R265">
        <v>81</v>
      </c>
      <c r="S265">
        <v>82.5</v>
      </c>
      <c r="T265" s="232">
        <f t="shared" ref="T265:T330" si="4">AVERAGE(E265:S265)</f>
        <v>85.466666666666669</v>
      </c>
    </row>
    <row r="266" spans="1:22" ht="15.95" customHeight="1" thickTop="1" thickBot="1">
      <c r="A266" s="61">
        <v>2</v>
      </c>
      <c r="B266" s="62">
        <v>259</v>
      </c>
      <c r="C266" s="62">
        <f>PresensiMIPA!B265</f>
        <v>12422</v>
      </c>
      <c r="D266" s="63" t="str">
        <f>PresensiMIPA!G265</f>
        <v>NURUL WIDYA WATI</v>
      </c>
      <c r="E266">
        <v>89</v>
      </c>
      <c r="F266">
        <v>83</v>
      </c>
      <c r="G266">
        <v>84.5</v>
      </c>
      <c r="H266">
        <v>85</v>
      </c>
      <c r="I266">
        <v>80</v>
      </c>
      <c r="J266">
        <v>85.5</v>
      </c>
      <c r="K266">
        <v>90.5</v>
      </c>
      <c r="L266">
        <v>89</v>
      </c>
      <c r="M266">
        <v>85.5</v>
      </c>
      <c r="N266">
        <v>84.5</v>
      </c>
      <c r="O266">
        <v>89</v>
      </c>
      <c r="P266">
        <v>85</v>
      </c>
      <c r="Q266">
        <v>83.5</v>
      </c>
      <c r="R266">
        <v>81</v>
      </c>
      <c r="S266">
        <v>84.5</v>
      </c>
      <c r="T266" s="232">
        <f t="shared" si="4"/>
        <v>85.3</v>
      </c>
    </row>
    <row r="267" spans="1:22" ht="15.95" customHeight="1" thickTop="1" thickBot="1">
      <c r="A267" s="47">
        <v>3</v>
      </c>
      <c r="B267" s="62">
        <v>260</v>
      </c>
      <c r="C267" s="62">
        <f>PresensiMIPA!B266</f>
        <v>12432</v>
      </c>
      <c r="D267" s="63" t="str">
        <f>PresensiMIPA!G266</f>
        <v>Putri Puspitasari</v>
      </c>
      <c r="E267">
        <v>89</v>
      </c>
      <c r="F267">
        <v>84</v>
      </c>
      <c r="G267">
        <v>85.5</v>
      </c>
      <c r="H267">
        <v>85</v>
      </c>
      <c r="I267">
        <v>90.5</v>
      </c>
      <c r="J267">
        <v>86</v>
      </c>
      <c r="K267">
        <v>91</v>
      </c>
      <c r="L267">
        <v>89</v>
      </c>
      <c r="M267">
        <v>85</v>
      </c>
      <c r="N267">
        <v>85.5</v>
      </c>
      <c r="O267">
        <v>90.5</v>
      </c>
      <c r="P267">
        <v>85.5</v>
      </c>
      <c r="Q267">
        <v>84</v>
      </c>
      <c r="R267">
        <v>81</v>
      </c>
      <c r="S267">
        <v>84</v>
      </c>
      <c r="T267" s="232">
        <f t="shared" si="4"/>
        <v>86.36666666666666</v>
      </c>
    </row>
    <row r="268" spans="1:22" ht="15.95" customHeight="1" thickTop="1" thickBot="1">
      <c r="A268" s="61">
        <v>4</v>
      </c>
      <c r="B268" s="62">
        <v>261</v>
      </c>
      <c r="C268" s="62">
        <f>PresensiMIPA!B267</f>
        <v>12447</v>
      </c>
      <c r="D268" s="63" t="str">
        <f>PresensiMIPA!G267</f>
        <v>RANDI AZKA ATHAR AMIN</v>
      </c>
      <c r="E268">
        <v>82.5</v>
      </c>
      <c r="F268">
        <v>85.5</v>
      </c>
      <c r="G268">
        <v>84</v>
      </c>
      <c r="H268">
        <v>85.5</v>
      </c>
      <c r="I268">
        <v>88</v>
      </c>
      <c r="J268">
        <v>84.5</v>
      </c>
      <c r="K268">
        <v>87.5</v>
      </c>
      <c r="L268">
        <v>92</v>
      </c>
      <c r="M268">
        <v>84.5</v>
      </c>
      <c r="N268">
        <v>81</v>
      </c>
      <c r="O268">
        <v>88.5</v>
      </c>
      <c r="P268">
        <v>85.5</v>
      </c>
      <c r="Q268">
        <v>86.5</v>
      </c>
      <c r="R268">
        <v>84</v>
      </c>
      <c r="S268">
        <v>81</v>
      </c>
      <c r="T268" s="232">
        <f t="shared" si="4"/>
        <v>85.36666666666666</v>
      </c>
    </row>
    <row r="269" spans="1:22" ht="15.95" customHeight="1" thickTop="1" thickBot="1">
      <c r="A269" s="47">
        <v>5</v>
      </c>
      <c r="B269" s="62">
        <v>262</v>
      </c>
      <c r="C269" s="62">
        <f>PresensiMIPA!B268</f>
        <v>12456</v>
      </c>
      <c r="D269" s="63" t="str">
        <f>PresensiMIPA!G268</f>
        <v>RENI WAHYU CAHYA NINGRUM</v>
      </c>
      <c r="E269">
        <v>82</v>
      </c>
      <c r="F269">
        <v>78</v>
      </c>
      <c r="G269">
        <v>76.5</v>
      </c>
      <c r="H269">
        <v>77</v>
      </c>
      <c r="I269">
        <v>83</v>
      </c>
      <c r="J269">
        <v>84</v>
      </c>
      <c r="K269">
        <v>81</v>
      </c>
      <c r="L269">
        <v>79</v>
      </c>
      <c r="M269">
        <v>85</v>
      </c>
      <c r="N269">
        <v>80</v>
      </c>
      <c r="O269">
        <v>84</v>
      </c>
      <c r="P269">
        <v>84.5</v>
      </c>
      <c r="Q269">
        <v>82</v>
      </c>
      <c r="R269">
        <v>89</v>
      </c>
      <c r="S269">
        <v>80</v>
      </c>
      <c r="T269" s="232">
        <f t="shared" si="4"/>
        <v>81.666666666666671</v>
      </c>
    </row>
    <row r="270" spans="1:22" ht="15.95" customHeight="1" thickTop="1" thickBot="1">
      <c r="A270" s="61">
        <v>6</v>
      </c>
      <c r="B270" s="62">
        <v>263</v>
      </c>
      <c r="C270" s="62">
        <f>PresensiMIPA!B269</f>
        <v>12465</v>
      </c>
      <c r="D270" s="63" t="str">
        <f>PresensiMIPA!G269</f>
        <v>RIFKY HERMAWAN</v>
      </c>
      <c r="E270">
        <v>84</v>
      </c>
      <c r="F270">
        <v>79.5</v>
      </c>
      <c r="G270">
        <v>77</v>
      </c>
      <c r="H270">
        <v>76</v>
      </c>
      <c r="I270">
        <v>80</v>
      </c>
      <c r="J270">
        <v>84</v>
      </c>
      <c r="K270">
        <v>85</v>
      </c>
      <c r="L270">
        <v>86</v>
      </c>
      <c r="M270">
        <v>80</v>
      </c>
      <c r="N270">
        <v>75</v>
      </c>
      <c r="O270">
        <v>88.5</v>
      </c>
      <c r="P270">
        <v>85</v>
      </c>
      <c r="Q270">
        <v>81.5</v>
      </c>
      <c r="R270">
        <v>81</v>
      </c>
      <c r="S270">
        <v>75.5</v>
      </c>
      <c r="T270" s="232">
        <f t="shared" si="4"/>
        <v>81.2</v>
      </c>
    </row>
    <row r="271" spans="1:22" ht="15.95" customHeight="1" thickTop="1" thickBot="1">
      <c r="A271" s="47">
        <v>7</v>
      </c>
      <c r="B271" s="62">
        <v>264</v>
      </c>
      <c r="C271" s="62">
        <f>PresensiMIPA!B270</f>
        <v>12479</v>
      </c>
      <c r="D271" s="63" t="str">
        <f>PresensiMIPA!G270</f>
        <v>RP. REYHAN ELBAN ABIYYU SETIAWAN</v>
      </c>
      <c r="E271">
        <v>90.5</v>
      </c>
      <c r="F271">
        <v>92</v>
      </c>
      <c r="G271">
        <v>79</v>
      </c>
      <c r="H271">
        <v>92</v>
      </c>
      <c r="I271">
        <v>93</v>
      </c>
      <c r="J271">
        <v>86.5</v>
      </c>
      <c r="K271">
        <v>92.5</v>
      </c>
      <c r="L271">
        <v>91</v>
      </c>
      <c r="M271">
        <v>89</v>
      </c>
      <c r="N271">
        <v>89.5</v>
      </c>
      <c r="O271">
        <v>94</v>
      </c>
      <c r="P271">
        <v>86.5</v>
      </c>
      <c r="Q271">
        <v>84.5</v>
      </c>
      <c r="R271">
        <v>90</v>
      </c>
      <c r="S271">
        <v>86.5</v>
      </c>
      <c r="T271" s="232">
        <f t="shared" si="4"/>
        <v>89.1</v>
      </c>
    </row>
    <row r="272" spans="1:22" ht="15.95" customHeight="1" thickTop="1" thickBot="1">
      <c r="A272" s="61">
        <v>8</v>
      </c>
      <c r="B272" s="62">
        <v>265</v>
      </c>
      <c r="C272" s="62">
        <f>PresensiMIPA!B271</f>
        <v>12482</v>
      </c>
      <c r="D272" s="63" t="str">
        <f>PresensiMIPA!G271</f>
        <v>SALSABILA FARADISA</v>
      </c>
      <c r="E272">
        <v>90</v>
      </c>
      <c r="F272">
        <v>85.5</v>
      </c>
      <c r="G272">
        <v>85</v>
      </c>
      <c r="H272">
        <v>79</v>
      </c>
      <c r="I272">
        <v>89</v>
      </c>
      <c r="J272">
        <v>86</v>
      </c>
      <c r="K272">
        <v>92.5</v>
      </c>
      <c r="L272">
        <v>85</v>
      </c>
      <c r="M272">
        <v>86</v>
      </c>
      <c r="N272">
        <v>86</v>
      </c>
      <c r="O272">
        <v>90</v>
      </c>
      <c r="P272">
        <v>85.5</v>
      </c>
      <c r="Q272">
        <v>84</v>
      </c>
      <c r="R272">
        <v>81</v>
      </c>
      <c r="S272">
        <v>85.5</v>
      </c>
      <c r="T272" s="232">
        <f t="shared" si="4"/>
        <v>86</v>
      </c>
    </row>
    <row r="273" spans="1:20" ht="15.95" customHeight="1" thickTop="1" thickBot="1">
      <c r="A273" s="47">
        <v>9</v>
      </c>
      <c r="B273" s="62">
        <v>266</v>
      </c>
      <c r="C273" s="62">
        <f>PresensiMIPA!B272</f>
        <v>12516</v>
      </c>
      <c r="D273" s="63" t="str">
        <f>PresensiMIPA!G272</f>
        <v>Tri Ayu Sukma Ningsih</v>
      </c>
      <c r="E273">
        <v>94</v>
      </c>
      <c r="F273">
        <v>96</v>
      </c>
      <c r="G273">
        <v>86.5</v>
      </c>
      <c r="H273">
        <v>93</v>
      </c>
      <c r="I273">
        <v>93</v>
      </c>
      <c r="J273">
        <v>90</v>
      </c>
      <c r="K273">
        <v>94.5</v>
      </c>
      <c r="L273">
        <v>90</v>
      </c>
      <c r="M273">
        <v>90</v>
      </c>
      <c r="N273">
        <v>89.5</v>
      </c>
      <c r="O273">
        <v>96</v>
      </c>
      <c r="P273">
        <v>86.5</v>
      </c>
      <c r="Q273">
        <v>91.5</v>
      </c>
      <c r="R273">
        <v>95</v>
      </c>
      <c r="S273">
        <v>89</v>
      </c>
      <c r="T273" s="232">
        <f t="shared" si="4"/>
        <v>91.63333333333334</v>
      </c>
    </row>
    <row r="274" spans="1:20" ht="15.95" customHeight="1" thickTop="1" thickBot="1">
      <c r="A274" s="61">
        <v>10</v>
      </c>
      <c r="B274" s="62">
        <v>267</v>
      </c>
      <c r="C274" s="62">
        <f>PresensiMIPA!B273</f>
        <v>12526</v>
      </c>
      <c r="D274" s="63" t="str">
        <f>PresensiMIPA!G273</f>
        <v>Veni Vebriyanti</v>
      </c>
      <c r="E274">
        <v>84.5</v>
      </c>
      <c r="F274">
        <v>83</v>
      </c>
      <c r="G274">
        <v>84</v>
      </c>
      <c r="H274">
        <v>86</v>
      </c>
      <c r="I274">
        <v>88</v>
      </c>
      <c r="J274">
        <v>85.5</v>
      </c>
      <c r="K274">
        <v>91.5</v>
      </c>
      <c r="L274">
        <v>85</v>
      </c>
      <c r="M274">
        <v>84.5</v>
      </c>
      <c r="N274">
        <v>85</v>
      </c>
      <c r="O274">
        <v>89.5</v>
      </c>
      <c r="P274">
        <v>85</v>
      </c>
      <c r="Q274">
        <v>83.5</v>
      </c>
      <c r="R274">
        <v>81</v>
      </c>
      <c r="S274">
        <v>83.5</v>
      </c>
      <c r="T274" s="232">
        <f t="shared" si="4"/>
        <v>85.3</v>
      </c>
    </row>
    <row r="275" spans="1:20" ht="15.95" customHeight="1" thickTop="1" thickBot="1">
      <c r="A275" s="47">
        <v>11</v>
      </c>
      <c r="B275" s="62">
        <v>268</v>
      </c>
      <c r="C275" s="62">
        <f>PresensiMIPA!B274</f>
        <v>12537</v>
      </c>
      <c r="D275" s="63" t="str">
        <f>PresensiMIPA!G274</f>
        <v>YANDA EKO DIANSYAH</v>
      </c>
      <c r="E275">
        <v>82.5</v>
      </c>
      <c r="F275">
        <v>80</v>
      </c>
      <c r="G275">
        <v>84</v>
      </c>
      <c r="H275">
        <v>84</v>
      </c>
      <c r="I275">
        <v>88</v>
      </c>
      <c r="J275">
        <v>85</v>
      </c>
      <c r="K275">
        <v>90</v>
      </c>
      <c r="L275">
        <v>90</v>
      </c>
      <c r="M275">
        <v>87</v>
      </c>
      <c r="N275">
        <v>83.5</v>
      </c>
      <c r="O275">
        <v>91</v>
      </c>
      <c r="P275">
        <v>87</v>
      </c>
      <c r="Q275">
        <v>87</v>
      </c>
      <c r="R275">
        <v>81</v>
      </c>
      <c r="S275">
        <v>81.5</v>
      </c>
      <c r="T275" s="232">
        <f t="shared" si="4"/>
        <v>85.433333333333337</v>
      </c>
    </row>
    <row r="276" spans="1:20" ht="15.95" customHeight="1" thickTop="1" thickBot="1">
      <c r="A276" s="61">
        <v>12</v>
      </c>
      <c r="B276" s="62">
        <v>269</v>
      </c>
      <c r="C276" s="62">
        <f>PresensiMIPA!B275</f>
        <v>12542</v>
      </c>
      <c r="D276" s="63" t="str">
        <f>PresensiMIPA!G275</f>
        <v>Zuhriya Octasya Qudsi</v>
      </c>
      <c r="E276">
        <v>90.5</v>
      </c>
      <c r="F276">
        <v>87</v>
      </c>
      <c r="G276">
        <v>86</v>
      </c>
      <c r="H276">
        <v>86</v>
      </c>
      <c r="I276">
        <v>90</v>
      </c>
      <c r="J276">
        <v>85</v>
      </c>
      <c r="K276">
        <v>93</v>
      </c>
      <c r="L276">
        <v>88</v>
      </c>
      <c r="M276">
        <v>86</v>
      </c>
      <c r="N276">
        <v>85</v>
      </c>
      <c r="O276">
        <v>88.5</v>
      </c>
      <c r="P276">
        <v>84.5</v>
      </c>
      <c r="Q276">
        <v>88.5</v>
      </c>
      <c r="R276">
        <v>86</v>
      </c>
      <c r="S276">
        <v>83</v>
      </c>
      <c r="T276" s="232">
        <f t="shared" si="4"/>
        <v>87.13333333333334</v>
      </c>
    </row>
    <row r="277" spans="1:20" ht="15.95" customHeight="1" thickTop="1" thickBot="1">
      <c r="A277" s="47"/>
      <c r="B277" s="62"/>
      <c r="C277" s="62"/>
      <c r="D277" s="63"/>
      <c r="T277" s="232"/>
    </row>
    <row r="278" spans="1:20" ht="15.95" customHeight="1" thickTop="1" thickBot="1">
      <c r="B278" s="62"/>
      <c r="C278" s="62"/>
      <c r="D278" s="63"/>
      <c r="T278" s="232"/>
    </row>
    <row r="279" spans="1:20" ht="15.95" customHeight="1" thickTop="1" thickBot="1">
      <c r="A279" s="47"/>
      <c r="B279" s="62"/>
      <c r="C279" s="62"/>
      <c r="D279" s="63"/>
      <c r="T279" s="232"/>
    </row>
    <row r="280" spans="1:20" ht="15.95" customHeight="1" thickTop="1" thickBot="1">
      <c r="B280" s="62"/>
      <c r="C280" s="62"/>
      <c r="D280" s="63"/>
      <c r="T280" s="232"/>
    </row>
    <row r="281" spans="1:20" ht="15.95" customHeight="1" thickTop="1" thickBot="1">
      <c r="B281" s="62"/>
      <c r="C281" s="62"/>
      <c r="D281" s="63"/>
      <c r="T281" s="232"/>
    </row>
    <row r="282" spans="1:20" ht="15.95" customHeight="1" thickTop="1" thickBot="1">
      <c r="B282" s="62"/>
      <c r="C282" s="62"/>
      <c r="D282" s="63"/>
      <c r="T282" s="232"/>
    </row>
    <row r="283" spans="1:20" ht="15.95" customHeight="1" thickTop="1" thickBot="1">
      <c r="A283" s="47">
        <v>17</v>
      </c>
      <c r="B283" s="62">
        <v>1</v>
      </c>
      <c r="C283" s="59">
        <f>PresensiIPS!B7</f>
        <v>12124</v>
      </c>
      <c r="D283" s="60" t="str">
        <f>PresensiIPS!G7</f>
        <v>ABDILLAH RAMADHANI</v>
      </c>
      <c r="E283" s="256">
        <v>86.5</v>
      </c>
      <c r="F283" s="256">
        <v>86.5</v>
      </c>
      <c r="G283" s="256">
        <v>84.5</v>
      </c>
      <c r="H283" s="256">
        <v>86</v>
      </c>
      <c r="I283" s="256">
        <v>90</v>
      </c>
      <c r="J283" s="256">
        <v>80.5</v>
      </c>
      <c r="K283" s="256">
        <v>92.5</v>
      </c>
      <c r="L283" s="256">
        <v>86.5</v>
      </c>
      <c r="M283" s="256">
        <v>86.5</v>
      </c>
      <c r="N283" s="256">
        <v>80</v>
      </c>
      <c r="O283" s="256">
        <v>87</v>
      </c>
      <c r="P283" s="256">
        <v>86.5</v>
      </c>
      <c r="Q283" s="256">
        <v>84</v>
      </c>
      <c r="R283" s="256">
        <v>81</v>
      </c>
      <c r="S283" s="256">
        <v>86</v>
      </c>
      <c r="T283" s="232">
        <f t="shared" si="4"/>
        <v>85.6</v>
      </c>
    </row>
    <row r="284" spans="1:20" ht="15.95" customHeight="1" thickTop="1" thickBot="1">
      <c r="A284" s="61">
        <v>18</v>
      </c>
      <c r="B284" s="62">
        <v>2</v>
      </c>
      <c r="C284" s="59">
        <f>PresensiIPS!B8</f>
        <v>12160</v>
      </c>
      <c r="D284" s="60" t="str">
        <f>PresensiIPS!G8</f>
        <v>ALIZAH IRMAYANTI</v>
      </c>
      <c r="E284">
        <v>81.5</v>
      </c>
      <c r="F284">
        <v>88</v>
      </c>
      <c r="G284">
        <v>86</v>
      </c>
      <c r="H284">
        <v>87</v>
      </c>
      <c r="I284">
        <v>87</v>
      </c>
      <c r="J284">
        <v>85.5</v>
      </c>
      <c r="K284">
        <v>91</v>
      </c>
      <c r="L284">
        <v>86</v>
      </c>
      <c r="M284">
        <v>87</v>
      </c>
      <c r="N284">
        <v>87.5</v>
      </c>
      <c r="O284">
        <v>81</v>
      </c>
      <c r="P284">
        <v>87</v>
      </c>
      <c r="Q284">
        <v>89.5</v>
      </c>
      <c r="R284">
        <v>87</v>
      </c>
      <c r="S284">
        <v>86</v>
      </c>
      <c r="T284" s="232">
        <f t="shared" si="4"/>
        <v>86.466666666666669</v>
      </c>
    </row>
    <row r="285" spans="1:20" ht="15.95" customHeight="1" thickTop="1" thickBot="1">
      <c r="A285" s="47">
        <v>19</v>
      </c>
      <c r="B285" s="62">
        <v>3</v>
      </c>
      <c r="C285" s="59">
        <f>PresensiIPS!B9</f>
        <v>12168</v>
      </c>
      <c r="D285" s="60" t="str">
        <f>PresensiIPS!G9</f>
        <v>ANDI MUBAROK</v>
      </c>
      <c r="E285">
        <v>79.5</v>
      </c>
      <c r="F285">
        <v>78</v>
      </c>
      <c r="G285">
        <v>71</v>
      </c>
      <c r="H285">
        <v>70</v>
      </c>
      <c r="I285">
        <v>82</v>
      </c>
      <c r="J285">
        <v>79.5</v>
      </c>
      <c r="K285">
        <v>86</v>
      </c>
      <c r="L285">
        <v>86</v>
      </c>
      <c r="M285">
        <v>80</v>
      </c>
      <c r="N285">
        <v>71.5</v>
      </c>
      <c r="O285">
        <v>77.5</v>
      </c>
      <c r="P285">
        <v>86</v>
      </c>
      <c r="Q285">
        <v>80.5</v>
      </c>
      <c r="R285">
        <v>81</v>
      </c>
      <c r="S285">
        <v>79</v>
      </c>
      <c r="T285" s="232">
        <f t="shared" si="4"/>
        <v>79.166666666666671</v>
      </c>
    </row>
    <row r="286" spans="1:20" ht="15.95" customHeight="1" thickTop="1" thickBot="1">
      <c r="A286" s="61">
        <v>20</v>
      </c>
      <c r="B286" s="62">
        <v>4</v>
      </c>
      <c r="C286" s="59">
        <f>PresensiIPS!B10</f>
        <v>12188</v>
      </c>
      <c r="D286" s="60" t="str">
        <f>PresensiIPS!G10</f>
        <v>ATTHARIQ ALKAUSAR HERDIYANTO</v>
      </c>
      <c r="E286">
        <v>89</v>
      </c>
      <c r="F286">
        <v>90.5</v>
      </c>
      <c r="G286">
        <v>86.5</v>
      </c>
      <c r="H286">
        <v>85</v>
      </c>
      <c r="I286">
        <v>94</v>
      </c>
      <c r="J286">
        <v>86</v>
      </c>
      <c r="K286">
        <v>92.5</v>
      </c>
      <c r="L286">
        <v>88</v>
      </c>
      <c r="M286">
        <v>87.5</v>
      </c>
      <c r="N286">
        <v>84</v>
      </c>
      <c r="O286">
        <v>86</v>
      </c>
      <c r="P286">
        <v>89.5</v>
      </c>
      <c r="Q286">
        <v>88.5</v>
      </c>
      <c r="R286">
        <v>87</v>
      </c>
      <c r="S286">
        <v>87</v>
      </c>
      <c r="T286" s="232">
        <f t="shared" si="4"/>
        <v>88.066666666666663</v>
      </c>
    </row>
    <row r="287" spans="1:20" ht="15.95" customHeight="1" thickTop="1" thickBot="1">
      <c r="A287" s="47">
        <v>21</v>
      </c>
      <c r="B287" s="62">
        <v>5</v>
      </c>
      <c r="C287" s="59">
        <f>PresensiIPS!B11</f>
        <v>12200</v>
      </c>
      <c r="D287" s="60" t="str">
        <f>PresensiIPS!G11</f>
        <v>DANU FIRMAN CAHYA SYSNANDA</v>
      </c>
      <c r="E287">
        <v>87.5</v>
      </c>
      <c r="F287">
        <v>90.5</v>
      </c>
      <c r="G287">
        <v>90</v>
      </c>
      <c r="H287">
        <v>85</v>
      </c>
      <c r="I287">
        <v>93</v>
      </c>
      <c r="J287">
        <v>90</v>
      </c>
      <c r="K287">
        <v>93</v>
      </c>
      <c r="L287">
        <v>86.5</v>
      </c>
      <c r="M287">
        <v>90</v>
      </c>
      <c r="N287">
        <v>86</v>
      </c>
      <c r="O287">
        <v>88</v>
      </c>
      <c r="P287">
        <v>93</v>
      </c>
      <c r="Q287">
        <v>90.5</v>
      </c>
      <c r="R287">
        <v>89</v>
      </c>
      <c r="S287">
        <v>89.5</v>
      </c>
      <c r="T287" s="232">
        <f t="shared" si="4"/>
        <v>89.433333333333337</v>
      </c>
    </row>
    <row r="288" spans="1:20" ht="15.95" customHeight="1" thickTop="1" thickBot="1">
      <c r="A288" s="61">
        <v>22</v>
      </c>
      <c r="B288" s="62">
        <v>6</v>
      </c>
      <c r="C288" s="59">
        <f>PresensiIPS!B12</f>
        <v>12224</v>
      </c>
      <c r="D288" s="60" t="str">
        <f>PresensiIPS!G12</f>
        <v>ERNI KURNIAWATI BASYIROH</v>
      </c>
      <c r="E288">
        <v>83</v>
      </c>
      <c r="F288">
        <v>86.5</v>
      </c>
      <c r="G288">
        <v>84.5</v>
      </c>
      <c r="H288">
        <v>80</v>
      </c>
      <c r="I288">
        <v>90</v>
      </c>
      <c r="J288">
        <v>85</v>
      </c>
      <c r="K288">
        <v>91</v>
      </c>
      <c r="L288">
        <v>86.5</v>
      </c>
      <c r="M288">
        <v>84</v>
      </c>
      <c r="N288">
        <v>89</v>
      </c>
      <c r="O288">
        <v>81.5</v>
      </c>
      <c r="P288">
        <v>87</v>
      </c>
      <c r="Q288">
        <v>82</v>
      </c>
      <c r="R288">
        <v>82.5</v>
      </c>
      <c r="S288">
        <v>80</v>
      </c>
      <c r="T288" s="232">
        <f t="shared" si="4"/>
        <v>84.833333333333329</v>
      </c>
    </row>
    <row r="289" spans="1:20" ht="15.95" customHeight="1" thickTop="1" thickBot="1">
      <c r="A289" s="47">
        <v>23</v>
      </c>
      <c r="B289" s="62">
        <v>7</v>
      </c>
      <c r="C289" s="59">
        <f>PresensiIPS!B13</f>
        <v>12230</v>
      </c>
      <c r="D289" s="60" t="str">
        <f>PresensiIPS!G13</f>
        <v>FAJRUL FALAH</v>
      </c>
      <c r="E289">
        <v>86.5</v>
      </c>
      <c r="F289">
        <v>85.5</v>
      </c>
      <c r="G289">
        <v>85</v>
      </c>
      <c r="H289">
        <v>85</v>
      </c>
      <c r="I289">
        <v>88</v>
      </c>
      <c r="J289">
        <v>89</v>
      </c>
      <c r="K289">
        <v>93.5</v>
      </c>
      <c r="L289">
        <v>86</v>
      </c>
      <c r="M289">
        <v>86.5</v>
      </c>
      <c r="N289">
        <v>85.5</v>
      </c>
      <c r="O289">
        <v>87</v>
      </c>
      <c r="P289">
        <v>88.5</v>
      </c>
      <c r="Q289">
        <v>88</v>
      </c>
      <c r="R289">
        <v>80.5</v>
      </c>
      <c r="S289">
        <v>89</v>
      </c>
      <c r="T289" s="232">
        <f t="shared" si="4"/>
        <v>86.9</v>
      </c>
    </row>
    <row r="290" spans="1:20" ht="15.95" customHeight="1" thickTop="1" thickBot="1">
      <c r="A290" s="61">
        <v>24</v>
      </c>
      <c r="B290" s="62">
        <v>8</v>
      </c>
      <c r="C290" s="59">
        <f>PresensiIPS!B14</f>
        <v>12233</v>
      </c>
      <c r="D290" s="60" t="str">
        <f>PresensiIPS!G14</f>
        <v>FANIA WULANDARI</v>
      </c>
      <c r="E290">
        <v>87</v>
      </c>
      <c r="F290">
        <v>85</v>
      </c>
      <c r="G290">
        <v>85</v>
      </c>
      <c r="H290">
        <v>81</v>
      </c>
      <c r="I290">
        <v>89</v>
      </c>
      <c r="J290">
        <v>86.5</v>
      </c>
      <c r="K290">
        <v>92.5</v>
      </c>
      <c r="L290">
        <v>86</v>
      </c>
      <c r="M290">
        <v>82.5</v>
      </c>
      <c r="N290">
        <v>82.5</v>
      </c>
      <c r="O290">
        <v>80.5</v>
      </c>
      <c r="P290">
        <v>86.5</v>
      </c>
      <c r="Q290">
        <v>84</v>
      </c>
      <c r="R290">
        <v>82.5</v>
      </c>
      <c r="S290">
        <v>82.5</v>
      </c>
      <c r="T290" s="232">
        <f t="shared" si="4"/>
        <v>84.86666666666666</v>
      </c>
    </row>
    <row r="291" spans="1:20" ht="15.95" customHeight="1" thickTop="1" thickBot="1">
      <c r="A291" s="47">
        <v>25</v>
      </c>
      <c r="B291" s="62">
        <v>9</v>
      </c>
      <c r="C291" s="59">
        <f>PresensiIPS!B15</f>
        <v>12251</v>
      </c>
      <c r="D291" s="60" t="str">
        <f>PresensiIPS!G15</f>
        <v>FITRIA PUTRI UTAMI</v>
      </c>
      <c r="E291">
        <v>82.5</v>
      </c>
      <c r="F291">
        <v>84</v>
      </c>
      <c r="G291">
        <v>86</v>
      </c>
      <c r="H291">
        <v>86</v>
      </c>
      <c r="I291">
        <v>89</v>
      </c>
      <c r="J291">
        <v>86.5</v>
      </c>
      <c r="K291">
        <v>91</v>
      </c>
      <c r="L291">
        <v>86.5</v>
      </c>
      <c r="M291">
        <v>89</v>
      </c>
      <c r="N291">
        <v>84</v>
      </c>
      <c r="O291">
        <v>82.5</v>
      </c>
      <c r="P291">
        <v>87</v>
      </c>
      <c r="Q291">
        <v>85.5</v>
      </c>
      <c r="R291">
        <v>82.5</v>
      </c>
      <c r="S291">
        <v>86.5</v>
      </c>
      <c r="T291" s="232">
        <f t="shared" si="4"/>
        <v>85.9</v>
      </c>
    </row>
    <row r="292" spans="1:20" ht="15.95" customHeight="1" thickTop="1" thickBot="1">
      <c r="A292" s="61">
        <v>26</v>
      </c>
      <c r="B292" s="62">
        <v>10</v>
      </c>
      <c r="C292" s="59">
        <f>PresensiIPS!B16</f>
        <v>12258</v>
      </c>
      <c r="D292" s="60" t="str">
        <f>PresensiIPS!G16</f>
        <v>GUSTI HAITSAM PERKASA</v>
      </c>
      <c r="E292">
        <v>87</v>
      </c>
      <c r="F292">
        <v>80</v>
      </c>
      <c r="G292">
        <v>78.5</v>
      </c>
      <c r="H292">
        <v>79</v>
      </c>
      <c r="I292">
        <v>89</v>
      </c>
      <c r="J292">
        <v>80</v>
      </c>
      <c r="K292">
        <v>82.5</v>
      </c>
      <c r="L292">
        <v>86.5</v>
      </c>
      <c r="M292">
        <v>84.5</v>
      </c>
      <c r="N292">
        <v>79.5</v>
      </c>
      <c r="O292">
        <v>77.5</v>
      </c>
      <c r="P292">
        <v>86</v>
      </c>
      <c r="Q292">
        <v>81.5</v>
      </c>
      <c r="R292">
        <v>80.5</v>
      </c>
      <c r="S292">
        <v>80.5</v>
      </c>
      <c r="T292" s="232">
        <f t="shared" si="4"/>
        <v>82.166666666666671</v>
      </c>
    </row>
    <row r="293" spans="1:20" ht="15.95" customHeight="1" thickTop="1" thickBot="1">
      <c r="A293" s="47">
        <v>27</v>
      </c>
      <c r="B293" s="62">
        <v>11</v>
      </c>
      <c r="C293" s="59">
        <f>PresensiIPS!B17</f>
        <v>12273</v>
      </c>
      <c r="D293" s="60" t="str">
        <f>PresensiIPS!G17</f>
        <v>HORISUN ARIEF</v>
      </c>
      <c r="E293">
        <v>80.5</v>
      </c>
      <c r="F293">
        <v>81</v>
      </c>
      <c r="G293">
        <v>77.5</v>
      </c>
      <c r="H293">
        <v>78</v>
      </c>
      <c r="I293">
        <v>82</v>
      </c>
      <c r="J293">
        <v>79.5</v>
      </c>
      <c r="K293">
        <v>85.5</v>
      </c>
      <c r="L293">
        <v>86</v>
      </c>
      <c r="M293">
        <v>79.5</v>
      </c>
      <c r="N293">
        <v>76.5</v>
      </c>
      <c r="O293">
        <v>74.5</v>
      </c>
      <c r="P293">
        <v>86</v>
      </c>
      <c r="Q293">
        <v>81</v>
      </c>
      <c r="R293">
        <v>81</v>
      </c>
      <c r="S293">
        <v>78.5</v>
      </c>
      <c r="T293" s="232">
        <f t="shared" si="4"/>
        <v>80.466666666666669</v>
      </c>
    </row>
    <row r="294" spans="1:20" ht="15.95" customHeight="1" thickTop="1" thickBot="1">
      <c r="A294" s="61">
        <v>28</v>
      </c>
      <c r="B294" s="62">
        <v>12</v>
      </c>
      <c r="C294" s="59">
        <f>PresensiIPS!B18</f>
        <v>12279</v>
      </c>
      <c r="D294" s="60" t="str">
        <f>PresensiIPS!G18</f>
        <v>IMROATUL MUNAWAROH</v>
      </c>
      <c r="E294">
        <v>87.5</v>
      </c>
      <c r="F294">
        <v>82</v>
      </c>
      <c r="G294">
        <v>84.5</v>
      </c>
      <c r="H294">
        <v>82.5</v>
      </c>
      <c r="I294">
        <v>90</v>
      </c>
      <c r="J294">
        <v>85.5</v>
      </c>
      <c r="K294">
        <v>90.5</v>
      </c>
      <c r="L294">
        <v>86.5</v>
      </c>
      <c r="M294">
        <v>87.5</v>
      </c>
      <c r="N294">
        <v>87.5</v>
      </c>
      <c r="O294">
        <v>83</v>
      </c>
      <c r="P294">
        <v>87</v>
      </c>
      <c r="Q294">
        <v>87</v>
      </c>
      <c r="R294">
        <v>82.5</v>
      </c>
      <c r="S294">
        <v>84</v>
      </c>
      <c r="T294" s="232">
        <f t="shared" si="4"/>
        <v>85.833333333333329</v>
      </c>
    </row>
    <row r="295" spans="1:20" ht="15.95" customHeight="1" thickTop="1" thickBot="1">
      <c r="A295" s="47">
        <v>29</v>
      </c>
      <c r="B295" s="62">
        <v>13</v>
      </c>
      <c r="C295" s="59">
        <f>PresensiIPS!B19</f>
        <v>12286</v>
      </c>
      <c r="D295" s="60" t="str">
        <f>PresensiIPS!G19</f>
        <v>Iqbal Syarifullah</v>
      </c>
      <c r="E295">
        <v>77</v>
      </c>
      <c r="F295">
        <v>78</v>
      </c>
      <c r="G295">
        <v>72.5</v>
      </c>
      <c r="H295">
        <v>70</v>
      </c>
      <c r="I295">
        <v>80</v>
      </c>
      <c r="J295">
        <v>79</v>
      </c>
      <c r="K295">
        <v>81</v>
      </c>
      <c r="L295">
        <v>85.5</v>
      </c>
      <c r="M295">
        <v>80</v>
      </c>
      <c r="N295">
        <v>76.5</v>
      </c>
      <c r="O295">
        <v>74.5</v>
      </c>
      <c r="P295">
        <v>86</v>
      </c>
      <c r="Q295">
        <v>81</v>
      </c>
      <c r="R295">
        <v>81</v>
      </c>
      <c r="S295">
        <v>76.5</v>
      </c>
      <c r="T295" s="232">
        <f t="shared" si="4"/>
        <v>78.566666666666663</v>
      </c>
    </row>
    <row r="296" spans="1:20" ht="15.95" customHeight="1" thickTop="1" thickBot="1">
      <c r="A296" s="61">
        <v>30</v>
      </c>
      <c r="B296" s="62">
        <v>14</v>
      </c>
      <c r="C296" s="59">
        <f>PresensiIPS!B20</f>
        <v>12304</v>
      </c>
      <c r="D296" s="60" t="str">
        <f>PresensiIPS!G20</f>
        <v>KHOIRON NAHDIYIN</v>
      </c>
      <c r="E296">
        <v>80</v>
      </c>
      <c r="F296">
        <v>79</v>
      </c>
      <c r="G296">
        <v>72.5</v>
      </c>
      <c r="H296">
        <v>70</v>
      </c>
      <c r="I296">
        <v>80</v>
      </c>
      <c r="J296">
        <v>79.5</v>
      </c>
      <c r="K296">
        <v>83.5</v>
      </c>
      <c r="L296">
        <v>86</v>
      </c>
      <c r="M296">
        <v>80.5</v>
      </c>
      <c r="N296">
        <v>75</v>
      </c>
      <c r="O296">
        <v>75</v>
      </c>
      <c r="P296">
        <v>86</v>
      </c>
      <c r="Q296">
        <v>80</v>
      </c>
      <c r="R296">
        <v>80.5</v>
      </c>
      <c r="S296">
        <v>79</v>
      </c>
      <c r="T296" s="232">
        <f t="shared" si="4"/>
        <v>79.099999999999994</v>
      </c>
    </row>
    <row r="297" spans="1:20" ht="15.95" customHeight="1" thickTop="1" thickBot="1">
      <c r="A297" s="47">
        <v>31</v>
      </c>
      <c r="B297" s="62">
        <v>15</v>
      </c>
      <c r="C297" s="59">
        <f>PresensiIPS!B21</f>
        <v>12326</v>
      </c>
      <c r="D297" s="60" t="str">
        <f>PresensiIPS!G21</f>
        <v>MAHARDHIKA AGUNG WICAKSONO</v>
      </c>
      <c r="E297">
        <v>87</v>
      </c>
      <c r="F297">
        <v>96</v>
      </c>
      <c r="G297">
        <v>88</v>
      </c>
      <c r="H297">
        <v>87.5</v>
      </c>
      <c r="I297">
        <v>92</v>
      </c>
      <c r="J297">
        <v>87.5</v>
      </c>
      <c r="K297">
        <v>91</v>
      </c>
      <c r="L297">
        <v>87.5</v>
      </c>
      <c r="M297">
        <v>86.5</v>
      </c>
      <c r="N297">
        <v>88.5</v>
      </c>
      <c r="O297">
        <v>87.5</v>
      </c>
      <c r="P297">
        <v>93</v>
      </c>
      <c r="Q297">
        <v>89.5</v>
      </c>
      <c r="R297">
        <v>88</v>
      </c>
      <c r="S297">
        <v>86</v>
      </c>
      <c r="T297" s="232">
        <f t="shared" si="4"/>
        <v>89.033333333333331</v>
      </c>
    </row>
    <row r="298" spans="1:20" ht="15.95" customHeight="1" thickTop="1" thickBot="1">
      <c r="A298" s="61">
        <v>32</v>
      </c>
      <c r="B298" s="62">
        <v>16</v>
      </c>
      <c r="C298" s="59">
        <f>PresensiIPS!B22</f>
        <v>12336</v>
      </c>
      <c r="D298" s="60" t="str">
        <f>PresensiIPS!G22</f>
        <v>MAULINA ROBIATUN NISA</v>
      </c>
      <c r="E298">
        <v>86</v>
      </c>
      <c r="F298">
        <v>82.5</v>
      </c>
      <c r="G298">
        <v>83</v>
      </c>
      <c r="H298">
        <v>83.5</v>
      </c>
      <c r="I298">
        <v>88</v>
      </c>
      <c r="J298">
        <v>85.5</v>
      </c>
      <c r="K298">
        <v>90.5</v>
      </c>
      <c r="L298">
        <v>86.5</v>
      </c>
      <c r="M298">
        <v>84</v>
      </c>
      <c r="N298">
        <v>85</v>
      </c>
      <c r="O298">
        <v>86</v>
      </c>
      <c r="P298">
        <v>86.5</v>
      </c>
      <c r="Q298">
        <v>82</v>
      </c>
      <c r="R298">
        <v>82.5</v>
      </c>
      <c r="S298">
        <v>82</v>
      </c>
      <c r="T298" s="232">
        <f t="shared" si="4"/>
        <v>84.9</v>
      </c>
    </row>
    <row r="299" spans="1:20" ht="15.95" customHeight="1" thickTop="1" thickBot="1">
      <c r="A299" s="47">
        <v>33</v>
      </c>
      <c r="B299" s="62">
        <v>17</v>
      </c>
      <c r="C299" s="59">
        <f>PresensiIPS!B23</f>
        <v>12342</v>
      </c>
      <c r="D299" s="60" t="str">
        <f>PresensiIPS!G23</f>
        <v>MELIANA PUSPITA SARI</v>
      </c>
      <c r="E299">
        <v>88</v>
      </c>
      <c r="F299">
        <v>86.5</v>
      </c>
      <c r="G299">
        <v>84.5</v>
      </c>
      <c r="H299">
        <v>87</v>
      </c>
      <c r="I299">
        <v>86</v>
      </c>
      <c r="J299">
        <v>85.5</v>
      </c>
      <c r="K299">
        <v>92</v>
      </c>
      <c r="L299">
        <v>86</v>
      </c>
      <c r="M299">
        <v>86</v>
      </c>
      <c r="N299">
        <v>90.5</v>
      </c>
      <c r="O299">
        <v>81</v>
      </c>
      <c r="P299">
        <v>87</v>
      </c>
      <c r="Q299">
        <v>86.5</v>
      </c>
      <c r="R299">
        <v>87</v>
      </c>
      <c r="S299">
        <v>85</v>
      </c>
      <c r="T299" s="232">
        <f t="shared" si="4"/>
        <v>86.566666666666663</v>
      </c>
    </row>
    <row r="300" spans="1:20" ht="15.95" customHeight="1" thickTop="1" thickBot="1">
      <c r="A300" s="61">
        <v>34</v>
      </c>
      <c r="B300" s="62">
        <v>18</v>
      </c>
      <c r="C300" s="59">
        <f>PresensiIPS!B24</f>
        <v>12351</v>
      </c>
      <c r="D300" s="60" t="str">
        <f>PresensiIPS!G24</f>
        <v>MOH. ARJUN DANI LUCKYANSYAH</v>
      </c>
      <c r="E300">
        <v>83.5</v>
      </c>
      <c r="F300">
        <v>86</v>
      </c>
      <c r="G300">
        <v>85</v>
      </c>
      <c r="H300">
        <v>86.5</v>
      </c>
      <c r="I300">
        <v>89</v>
      </c>
      <c r="J300">
        <v>85</v>
      </c>
      <c r="K300">
        <v>90.5</v>
      </c>
      <c r="L300">
        <v>88</v>
      </c>
      <c r="M300">
        <v>86</v>
      </c>
      <c r="N300">
        <v>85</v>
      </c>
      <c r="O300">
        <v>86</v>
      </c>
      <c r="P300">
        <v>89.5</v>
      </c>
      <c r="Q300">
        <v>89.5</v>
      </c>
      <c r="R300">
        <v>87</v>
      </c>
      <c r="S300">
        <v>88.5</v>
      </c>
      <c r="T300" s="232">
        <f t="shared" si="4"/>
        <v>87</v>
      </c>
    </row>
    <row r="301" spans="1:20" ht="15.95" customHeight="1" thickTop="1" thickBot="1">
      <c r="A301" s="47">
        <v>35</v>
      </c>
      <c r="B301" s="62">
        <v>19</v>
      </c>
      <c r="C301" s="59">
        <f>PresensiIPS!B25</f>
        <v>12360</v>
      </c>
      <c r="D301" s="60" t="str">
        <f>PresensiIPS!G25</f>
        <v>MOH. RIZQIYANTO KURNIAWAN</v>
      </c>
      <c r="E301">
        <v>85</v>
      </c>
      <c r="F301">
        <v>83.5</v>
      </c>
      <c r="G301">
        <v>84.5</v>
      </c>
      <c r="H301">
        <v>85.5</v>
      </c>
      <c r="I301">
        <v>88</v>
      </c>
      <c r="J301">
        <v>83</v>
      </c>
      <c r="K301">
        <v>94</v>
      </c>
      <c r="L301">
        <v>86.5</v>
      </c>
      <c r="M301">
        <v>84.5</v>
      </c>
      <c r="N301">
        <v>78.5</v>
      </c>
      <c r="O301">
        <v>80</v>
      </c>
      <c r="P301">
        <v>87</v>
      </c>
      <c r="Q301">
        <v>85.5</v>
      </c>
      <c r="R301">
        <v>81</v>
      </c>
      <c r="S301">
        <v>82.5</v>
      </c>
      <c r="T301" s="232">
        <f t="shared" si="4"/>
        <v>84.6</v>
      </c>
    </row>
    <row r="302" spans="1:20" ht="15.95" customHeight="1" thickTop="1" thickBot="1">
      <c r="A302" s="61">
        <v>36</v>
      </c>
      <c r="B302" s="62">
        <v>20</v>
      </c>
      <c r="C302" s="59">
        <f>PresensiIPS!B26</f>
        <v>12365</v>
      </c>
      <c r="D302" s="60" t="str">
        <f>PresensiIPS!G26</f>
        <v>MOHAMMAD ARIFIN ILHAM</v>
      </c>
      <c r="E302">
        <v>83.5</v>
      </c>
      <c r="F302">
        <v>90</v>
      </c>
      <c r="G302">
        <v>83</v>
      </c>
      <c r="H302">
        <v>81.5</v>
      </c>
      <c r="I302">
        <v>88</v>
      </c>
      <c r="J302">
        <v>81</v>
      </c>
      <c r="K302">
        <v>79</v>
      </c>
      <c r="L302">
        <v>86</v>
      </c>
      <c r="M302">
        <v>86.5</v>
      </c>
      <c r="N302">
        <v>77</v>
      </c>
      <c r="O302">
        <v>81.5</v>
      </c>
      <c r="P302">
        <v>87.5</v>
      </c>
      <c r="Q302">
        <v>85.5</v>
      </c>
      <c r="R302">
        <v>87</v>
      </c>
      <c r="S302">
        <v>84</v>
      </c>
      <c r="T302" s="232">
        <f t="shared" si="4"/>
        <v>84.066666666666663</v>
      </c>
    </row>
    <row r="303" spans="1:20" ht="15.95" customHeight="1" thickTop="1" thickBot="1">
      <c r="A303" s="47">
        <v>37</v>
      </c>
      <c r="B303" s="62">
        <v>21</v>
      </c>
      <c r="C303" s="59">
        <f>PresensiIPS!B27</f>
        <v>12381</v>
      </c>
      <c r="D303" s="60" t="str">
        <f>PresensiIPS!G27</f>
        <v>MUHAMMAD REDIAN YULI PRASETYA</v>
      </c>
      <c r="E303">
        <v>79</v>
      </c>
      <c r="F303">
        <v>79</v>
      </c>
      <c r="G303">
        <v>73</v>
      </c>
      <c r="H303">
        <v>70</v>
      </c>
      <c r="I303">
        <v>86</v>
      </c>
      <c r="J303">
        <v>79</v>
      </c>
      <c r="K303">
        <v>80</v>
      </c>
      <c r="L303">
        <v>85.5</v>
      </c>
      <c r="M303">
        <v>84</v>
      </c>
      <c r="N303">
        <v>75.5</v>
      </c>
      <c r="O303">
        <v>75.5</v>
      </c>
      <c r="P303">
        <v>84</v>
      </c>
      <c r="Q303">
        <v>80</v>
      </c>
      <c r="R303">
        <v>79.5</v>
      </c>
      <c r="S303">
        <v>78.5</v>
      </c>
      <c r="T303" s="232">
        <f t="shared" si="4"/>
        <v>79.233333333333334</v>
      </c>
    </row>
    <row r="304" spans="1:20" ht="15.95" customHeight="1" thickTop="1" thickBot="1">
      <c r="A304" s="61">
        <v>38</v>
      </c>
      <c r="B304" s="62">
        <v>22</v>
      </c>
      <c r="C304" s="59">
        <f>PresensiIPS!B28</f>
        <v>12387</v>
      </c>
      <c r="D304" s="60" t="str">
        <f>PresensiIPS!G28</f>
        <v>NABILA PUTRI KAHANAYA</v>
      </c>
      <c r="E304">
        <v>76</v>
      </c>
      <c r="F304">
        <v>86</v>
      </c>
      <c r="G304">
        <v>79</v>
      </c>
      <c r="H304">
        <v>80</v>
      </c>
      <c r="I304">
        <v>88</v>
      </c>
      <c r="J304">
        <v>85.5</v>
      </c>
      <c r="K304">
        <v>90.5</v>
      </c>
      <c r="L304">
        <v>85.5</v>
      </c>
      <c r="M304">
        <v>81.5</v>
      </c>
      <c r="N304">
        <v>78.5</v>
      </c>
      <c r="O304">
        <v>77</v>
      </c>
      <c r="P304">
        <v>87</v>
      </c>
      <c r="Q304">
        <v>88</v>
      </c>
      <c r="R304">
        <v>82.5</v>
      </c>
      <c r="S304">
        <v>78.5</v>
      </c>
      <c r="T304" s="232">
        <f t="shared" si="4"/>
        <v>82.9</v>
      </c>
    </row>
    <row r="305" spans="1:20" ht="15.95" customHeight="1" thickTop="1" thickBot="1">
      <c r="A305" s="47">
        <v>39</v>
      </c>
      <c r="B305" s="62">
        <v>23</v>
      </c>
      <c r="C305" s="59">
        <f>PresensiIPS!B29</f>
        <v>12409</v>
      </c>
      <c r="D305" s="60" t="str">
        <f>PresensiIPS!G29</f>
        <v>NUR FATMAWATI</v>
      </c>
      <c r="E305">
        <v>83</v>
      </c>
      <c r="F305">
        <v>82</v>
      </c>
      <c r="G305">
        <v>80.5</v>
      </c>
      <c r="H305">
        <v>80.5</v>
      </c>
      <c r="I305">
        <v>88</v>
      </c>
      <c r="J305">
        <v>83.5</v>
      </c>
      <c r="K305">
        <v>91</v>
      </c>
      <c r="L305">
        <v>86</v>
      </c>
      <c r="M305">
        <v>82</v>
      </c>
      <c r="N305">
        <v>77.5</v>
      </c>
      <c r="O305">
        <v>85.5</v>
      </c>
      <c r="P305">
        <v>85</v>
      </c>
      <c r="Q305">
        <v>82.5</v>
      </c>
      <c r="R305">
        <v>82.5</v>
      </c>
      <c r="S305">
        <v>81</v>
      </c>
      <c r="T305" s="232">
        <f t="shared" si="4"/>
        <v>83.36666666666666</v>
      </c>
    </row>
    <row r="306" spans="1:20" ht="15.95" customHeight="1" thickTop="1" thickBot="1">
      <c r="A306" s="61">
        <v>40</v>
      </c>
      <c r="B306" s="62">
        <v>24</v>
      </c>
      <c r="C306" s="59">
        <f>PresensiIPS!B30</f>
        <v>12428</v>
      </c>
      <c r="D306" s="60" t="str">
        <f>PresensiIPS!G30</f>
        <v>PUTRA TARUNA RAHARJA</v>
      </c>
      <c r="E306">
        <v>77.5</v>
      </c>
      <c r="F306">
        <v>84.5</v>
      </c>
      <c r="G306">
        <v>83.5</v>
      </c>
      <c r="H306">
        <v>83.5</v>
      </c>
      <c r="I306">
        <v>89</v>
      </c>
      <c r="J306">
        <v>85.5</v>
      </c>
      <c r="K306">
        <v>91</v>
      </c>
      <c r="L306">
        <v>86</v>
      </c>
      <c r="M306">
        <v>86.5</v>
      </c>
      <c r="N306">
        <v>80.5</v>
      </c>
      <c r="O306">
        <v>84</v>
      </c>
      <c r="P306">
        <v>87</v>
      </c>
      <c r="Q306">
        <v>86</v>
      </c>
      <c r="R306">
        <v>83</v>
      </c>
      <c r="S306">
        <v>83.5</v>
      </c>
      <c r="T306" s="232">
        <f t="shared" si="4"/>
        <v>84.733333333333334</v>
      </c>
    </row>
    <row r="307" spans="1:20" ht="15.95" customHeight="1" thickTop="1" thickBot="1">
      <c r="A307" s="47">
        <v>41</v>
      </c>
      <c r="B307" s="62">
        <v>25</v>
      </c>
      <c r="C307" s="59">
        <f>PresensiIPS!B31</f>
        <v>12431</v>
      </c>
      <c r="D307" s="60" t="str">
        <f>PresensiIPS!G31</f>
        <v>PUTRI MAHARANI</v>
      </c>
      <c r="E307">
        <v>83</v>
      </c>
      <c r="F307">
        <v>84.5</v>
      </c>
      <c r="G307">
        <v>80.5</v>
      </c>
      <c r="H307">
        <v>81</v>
      </c>
      <c r="I307">
        <v>89</v>
      </c>
      <c r="J307">
        <v>83</v>
      </c>
      <c r="K307">
        <v>93</v>
      </c>
      <c r="L307">
        <v>86.5</v>
      </c>
      <c r="M307">
        <v>84.5</v>
      </c>
      <c r="N307">
        <v>79.5</v>
      </c>
      <c r="O307">
        <v>84</v>
      </c>
      <c r="P307">
        <v>86</v>
      </c>
      <c r="Q307">
        <v>85</v>
      </c>
      <c r="R307">
        <v>87</v>
      </c>
      <c r="S307">
        <v>80</v>
      </c>
      <c r="T307" s="232">
        <f t="shared" si="4"/>
        <v>84.433333333333337</v>
      </c>
    </row>
    <row r="308" spans="1:20" ht="15.95" customHeight="1" thickTop="1" thickBot="1">
      <c r="A308" s="61">
        <v>42</v>
      </c>
      <c r="B308" s="62">
        <v>26</v>
      </c>
      <c r="C308" s="59">
        <f>PresensiIPS!B32</f>
        <v>12441</v>
      </c>
      <c r="D308" s="60" t="str">
        <f>PresensiIPS!G32</f>
        <v>R. RISALDY YANUAR RISKY</v>
      </c>
      <c r="E308">
        <v>82</v>
      </c>
      <c r="F308">
        <v>79</v>
      </c>
      <c r="G308">
        <v>82</v>
      </c>
      <c r="H308">
        <v>81</v>
      </c>
      <c r="I308">
        <v>88</v>
      </c>
      <c r="J308">
        <v>81</v>
      </c>
      <c r="K308">
        <v>92</v>
      </c>
      <c r="L308">
        <v>86</v>
      </c>
      <c r="M308">
        <v>86</v>
      </c>
      <c r="N308">
        <v>79</v>
      </c>
      <c r="O308">
        <v>79</v>
      </c>
      <c r="P308">
        <v>86</v>
      </c>
      <c r="Q308">
        <v>80</v>
      </c>
      <c r="R308">
        <v>81</v>
      </c>
      <c r="S308">
        <v>80</v>
      </c>
      <c r="T308" s="232">
        <f t="shared" si="4"/>
        <v>82.8</v>
      </c>
    </row>
    <row r="309" spans="1:20" ht="15.95" customHeight="1" thickTop="1" thickBot="1">
      <c r="A309" s="47">
        <v>43</v>
      </c>
      <c r="B309" s="62">
        <v>27</v>
      </c>
      <c r="C309" s="59">
        <f>PresensiIPS!B33</f>
        <v>12444</v>
      </c>
      <c r="D309" s="60" t="str">
        <f>PresensiIPS!G33</f>
        <v>RADIKA NOVIA RAMADHANI</v>
      </c>
      <c r="E309">
        <v>87</v>
      </c>
      <c r="F309">
        <v>82.5</v>
      </c>
      <c r="G309">
        <v>81</v>
      </c>
      <c r="H309">
        <v>85</v>
      </c>
      <c r="I309">
        <v>88</v>
      </c>
      <c r="J309">
        <v>81.5</v>
      </c>
      <c r="K309">
        <v>90</v>
      </c>
      <c r="L309">
        <v>85.5</v>
      </c>
      <c r="M309">
        <v>83.5</v>
      </c>
      <c r="N309">
        <v>83</v>
      </c>
      <c r="O309">
        <v>80.5</v>
      </c>
      <c r="P309">
        <v>85</v>
      </c>
      <c r="Q309">
        <v>82</v>
      </c>
      <c r="R309">
        <v>82</v>
      </c>
      <c r="S309">
        <v>80</v>
      </c>
      <c r="T309" s="232">
        <f t="shared" si="4"/>
        <v>83.766666666666666</v>
      </c>
    </row>
    <row r="310" spans="1:20" ht="15.95" customHeight="1" thickTop="1" thickBot="1">
      <c r="A310" s="61">
        <v>44</v>
      </c>
      <c r="B310" s="62">
        <v>28</v>
      </c>
      <c r="C310" s="59">
        <f>PresensiIPS!B34</f>
        <v>12471</v>
      </c>
      <c r="D310" s="60" t="str">
        <f>PresensiIPS!G34</f>
        <v>RISKI RAHMAWATI</v>
      </c>
      <c r="E310">
        <v>87.5</v>
      </c>
      <c r="F310">
        <v>83.5</v>
      </c>
      <c r="G310">
        <v>85</v>
      </c>
      <c r="H310">
        <v>87.5</v>
      </c>
      <c r="I310">
        <v>90</v>
      </c>
      <c r="J310">
        <v>84.5</v>
      </c>
      <c r="K310">
        <v>91.5</v>
      </c>
      <c r="L310">
        <v>86.5</v>
      </c>
      <c r="M310">
        <v>85.5</v>
      </c>
      <c r="N310">
        <v>85.5</v>
      </c>
      <c r="O310">
        <v>87.5</v>
      </c>
      <c r="P310">
        <v>88</v>
      </c>
      <c r="Q310">
        <v>84</v>
      </c>
      <c r="R310">
        <v>87</v>
      </c>
      <c r="S310">
        <v>84</v>
      </c>
      <c r="T310" s="232">
        <f t="shared" si="4"/>
        <v>86.5</v>
      </c>
    </row>
    <row r="311" spans="1:20" ht="15.95" customHeight="1" thickTop="1" thickBot="1">
      <c r="A311" s="47">
        <v>45</v>
      </c>
      <c r="B311" s="62">
        <v>29</v>
      </c>
      <c r="C311" s="59">
        <f>PresensiIPS!B35</f>
        <v>12487</v>
      </c>
      <c r="D311" s="60" t="str">
        <f>PresensiIPS!G35</f>
        <v>SEPTIAN WAHYU HIDAYAT</v>
      </c>
      <c r="E311">
        <v>82</v>
      </c>
      <c r="F311">
        <v>84.5</v>
      </c>
      <c r="G311">
        <v>77</v>
      </c>
      <c r="H311">
        <v>83</v>
      </c>
      <c r="I311">
        <v>89</v>
      </c>
      <c r="J311">
        <v>82.5</v>
      </c>
      <c r="K311">
        <v>93</v>
      </c>
      <c r="L311">
        <v>84.5</v>
      </c>
      <c r="M311">
        <v>79.5</v>
      </c>
      <c r="N311">
        <v>78</v>
      </c>
      <c r="O311">
        <v>80</v>
      </c>
      <c r="P311">
        <v>86</v>
      </c>
      <c r="Q311">
        <v>81.5</v>
      </c>
      <c r="R311">
        <v>80.5</v>
      </c>
      <c r="S311">
        <v>75</v>
      </c>
      <c r="T311" s="232">
        <f t="shared" si="4"/>
        <v>82.4</v>
      </c>
    </row>
    <row r="312" spans="1:20" s="64" customFormat="1" ht="15.95" customHeight="1" thickTop="1" thickBot="1">
      <c r="A312" s="61">
        <v>46</v>
      </c>
      <c r="B312" s="62">
        <v>30</v>
      </c>
      <c r="C312" s="59">
        <f>PresensiIPS!B36</f>
        <v>12489</v>
      </c>
      <c r="D312" s="60" t="str">
        <f>PresensiIPS!G36</f>
        <v>Serly Nisa Arini</v>
      </c>
      <c r="E312">
        <v>87</v>
      </c>
      <c r="F312">
        <v>84.5</v>
      </c>
      <c r="G312">
        <v>83</v>
      </c>
      <c r="H312">
        <v>85</v>
      </c>
      <c r="I312">
        <v>90.5</v>
      </c>
      <c r="J312">
        <v>84</v>
      </c>
      <c r="K312">
        <v>92</v>
      </c>
      <c r="L312">
        <v>86</v>
      </c>
      <c r="M312">
        <v>84</v>
      </c>
      <c r="N312">
        <v>79</v>
      </c>
      <c r="O312">
        <v>81</v>
      </c>
      <c r="P312">
        <v>87</v>
      </c>
      <c r="Q312">
        <v>84</v>
      </c>
      <c r="R312">
        <v>82.5</v>
      </c>
      <c r="S312">
        <v>79</v>
      </c>
      <c r="T312" s="232">
        <f t="shared" si="4"/>
        <v>84.566666666666663</v>
      </c>
    </row>
    <row r="313" spans="1:20" s="64" customFormat="1" ht="15.95" customHeight="1" thickTop="1" thickBot="1">
      <c r="A313" s="47">
        <v>47</v>
      </c>
      <c r="B313" s="62">
        <v>31</v>
      </c>
      <c r="C313" s="59">
        <f>PresensiIPS!B37</f>
        <v>12512</v>
      </c>
      <c r="D313" s="60" t="str">
        <f>PresensiIPS!G37</f>
        <v>TAURODAD CATUR FIRMANSYAH</v>
      </c>
      <c r="E313">
        <v>78</v>
      </c>
      <c r="F313">
        <v>80</v>
      </c>
      <c r="G313">
        <v>71</v>
      </c>
      <c r="H313">
        <v>75</v>
      </c>
      <c r="I313">
        <v>79</v>
      </c>
      <c r="J313">
        <v>79.5</v>
      </c>
      <c r="K313">
        <v>85.5</v>
      </c>
      <c r="L313">
        <v>85</v>
      </c>
      <c r="M313">
        <v>78.5</v>
      </c>
      <c r="N313">
        <v>71.5</v>
      </c>
      <c r="O313">
        <v>75.5</v>
      </c>
      <c r="P313">
        <v>86</v>
      </c>
      <c r="Q313">
        <v>78.5</v>
      </c>
      <c r="R313">
        <v>82.5</v>
      </c>
      <c r="S313">
        <v>77</v>
      </c>
      <c r="T313" s="232">
        <f t="shared" si="4"/>
        <v>78.833333333333329</v>
      </c>
    </row>
    <row r="314" spans="1:20" ht="15.95" customHeight="1" thickTop="1" thickBot="1">
      <c r="A314" s="61">
        <v>48</v>
      </c>
      <c r="B314" s="62">
        <v>32</v>
      </c>
      <c r="C314" s="59">
        <f>PresensiIPS!B38</f>
        <v>12520</v>
      </c>
      <c r="D314" s="60" t="str">
        <f>PresensiIPS!G38</f>
        <v>ULFATUL LAILAH</v>
      </c>
      <c r="E314">
        <v>85.5</v>
      </c>
      <c r="F314">
        <v>81</v>
      </c>
      <c r="G314">
        <v>77</v>
      </c>
      <c r="H314">
        <v>71.5</v>
      </c>
      <c r="I314">
        <v>88</v>
      </c>
      <c r="J314">
        <v>84</v>
      </c>
      <c r="K314">
        <v>93</v>
      </c>
      <c r="L314">
        <v>85.5</v>
      </c>
      <c r="M314">
        <v>87</v>
      </c>
      <c r="N314">
        <v>78</v>
      </c>
      <c r="O314">
        <v>78.5</v>
      </c>
      <c r="P314">
        <v>85</v>
      </c>
      <c r="Q314">
        <v>85.5</v>
      </c>
      <c r="R314">
        <v>82.5</v>
      </c>
      <c r="S314">
        <v>78.5</v>
      </c>
      <c r="T314" s="232">
        <f t="shared" si="4"/>
        <v>82.7</v>
      </c>
    </row>
    <row r="315" spans="1:20" ht="15.95" customHeight="1" thickTop="1" thickBot="1">
      <c r="A315" s="47">
        <v>49</v>
      </c>
      <c r="B315" s="62">
        <v>33</v>
      </c>
      <c r="C315" s="59">
        <f>PresensiIPS!B39</f>
        <v>12530</v>
      </c>
      <c r="D315" s="60" t="str">
        <f>PresensiIPS!G39</f>
        <v>WAHYU NOVAN HIDAYAT</v>
      </c>
      <c r="E315">
        <v>78</v>
      </c>
      <c r="F315">
        <v>79</v>
      </c>
      <c r="G315">
        <v>79</v>
      </c>
      <c r="H315">
        <v>77.5</v>
      </c>
      <c r="I315">
        <v>88</v>
      </c>
      <c r="J315">
        <v>78.5</v>
      </c>
      <c r="K315">
        <v>81.5</v>
      </c>
      <c r="L315">
        <v>85.5</v>
      </c>
      <c r="M315">
        <v>79.5</v>
      </c>
      <c r="N315">
        <v>72.5</v>
      </c>
      <c r="O315">
        <v>78</v>
      </c>
      <c r="P315">
        <v>85</v>
      </c>
      <c r="Q315">
        <v>82</v>
      </c>
      <c r="R315">
        <v>79</v>
      </c>
      <c r="S315">
        <v>76.5</v>
      </c>
      <c r="T315" s="232">
        <f t="shared" si="4"/>
        <v>79.966666666666669</v>
      </c>
    </row>
    <row r="316" spans="1:20" ht="15.95" customHeight="1" thickTop="1" thickBot="1">
      <c r="A316" s="61">
        <v>50</v>
      </c>
      <c r="B316" s="62">
        <v>34</v>
      </c>
      <c r="C316" s="59">
        <f>PresensiIPS!B40</f>
        <v>12540</v>
      </c>
      <c r="D316" s="60" t="str">
        <f>PresensiIPS!G40</f>
        <v>ZALFA RIZQIYA SHABRIANANDA</v>
      </c>
      <c r="E316">
        <v>87.5</v>
      </c>
      <c r="F316">
        <v>89</v>
      </c>
      <c r="G316">
        <v>86</v>
      </c>
      <c r="H316">
        <v>80</v>
      </c>
      <c r="I316">
        <v>90</v>
      </c>
      <c r="J316">
        <v>91.5</v>
      </c>
      <c r="K316">
        <v>93</v>
      </c>
      <c r="L316">
        <v>86</v>
      </c>
      <c r="M316">
        <v>85.5</v>
      </c>
      <c r="N316">
        <v>85.5</v>
      </c>
      <c r="O316">
        <v>87</v>
      </c>
      <c r="P316">
        <v>89.5</v>
      </c>
      <c r="Q316">
        <v>87</v>
      </c>
      <c r="R316">
        <v>87</v>
      </c>
      <c r="S316">
        <v>90</v>
      </c>
      <c r="T316" s="232">
        <f t="shared" si="4"/>
        <v>87.63333333333334</v>
      </c>
    </row>
    <row r="317" spans="1:20" ht="15.95" customHeight="1" thickTop="1" thickBot="1">
      <c r="A317" s="47">
        <v>51</v>
      </c>
      <c r="B317" s="62">
        <v>35</v>
      </c>
      <c r="C317" s="59">
        <f>PresensiIPS!B41</f>
        <v>12127</v>
      </c>
      <c r="D317" s="60" t="str">
        <f>PresensiIPS!G41</f>
        <v>ACHMAD AL FATHONI</v>
      </c>
      <c r="E317">
        <v>81</v>
      </c>
      <c r="F317">
        <v>80</v>
      </c>
      <c r="G317">
        <v>83</v>
      </c>
      <c r="H317">
        <v>75</v>
      </c>
      <c r="I317">
        <v>89</v>
      </c>
      <c r="J317">
        <v>83</v>
      </c>
      <c r="K317">
        <v>89</v>
      </c>
      <c r="L317">
        <v>85.5</v>
      </c>
      <c r="M317">
        <v>85.5</v>
      </c>
      <c r="N317">
        <v>76.5</v>
      </c>
      <c r="O317">
        <v>80.5</v>
      </c>
      <c r="P317">
        <v>85.5</v>
      </c>
      <c r="Q317">
        <v>80.5</v>
      </c>
      <c r="R317">
        <v>79</v>
      </c>
      <c r="S317">
        <v>83.5</v>
      </c>
      <c r="T317" s="232">
        <f t="shared" si="4"/>
        <v>82.433333333333337</v>
      </c>
    </row>
    <row r="318" spans="1:20" ht="15.95" customHeight="1" thickTop="1" thickBot="1">
      <c r="A318" s="61">
        <v>52</v>
      </c>
      <c r="B318" s="62">
        <v>36</v>
      </c>
      <c r="C318" s="59">
        <f>PresensiIPS!B42</f>
        <v>12133</v>
      </c>
      <c r="D318" s="60" t="str">
        <f>PresensiIPS!G42</f>
        <v>Adistira Bima Nanda Syahputra</v>
      </c>
      <c r="E318">
        <v>80</v>
      </c>
      <c r="F318">
        <v>74</v>
      </c>
      <c r="G318">
        <v>78.5</v>
      </c>
      <c r="H318">
        <v>75</v>
      </c>
      <c r="I318">
        <v>91</v>
      </c>
      <c r="J318">
        <v>82</v>
      </c>
      <c r="K318">
        <v>86.5</v>
      </c>
      <c r="L318">
        <v>87</v>
      </c>
      <c r="M318">
        <v>83</v>
      </c>
      <c r="N318">
        <v>72.5</v>
      </c>
      <c r="O318">
        <v>80</v>
      </c>
      <c r="P318">
        <v>87</v>
      </c>
      <c r="Q318">
        <v>79.5</v>
      </c>
      <c r="R318">
        <v>76</v>
      </c>
      <c r="S318">
        <v>82.5</v>
      </c>
      <c r="T318" s="232">
        <f t="shared" si="4"/>
        <v>80.966666666666669</v>
      </c>
    </row>
    <row r="319" spans="1:20" ht="15.95" customHeight="1" thickTop="1" thickBot="1">
      <c r="A319" s="47">
        <v>53</v>
      </c>
      <c r="B319" s="62">
        <v>37</v>
      </c>
      <c r="C319" s="59">
        <f>PresensiIPS!B43</f>
        <v>12165</v>
      </c>
      <c r="D319" s="60" t="str">
        <f>PresensiIPS!G43</f>
        <v>AMEYLA NADHIRA TSURAYYA</v>
      </c>
      <c r="E319">
        <v>89.5</v>
      </c>
      <c r="F319">
        <v>86</v>
      </c>
      <c r="G319">
        <v>86.5</v>
      </c>
      <c r="H319">
        <v>85</v>
      </c>
      <c r="I319">
        <v>93</v>
      </c>
      <c r="J319">
        <v>89</v>
      </c>
      <c r="K319">
        <v>93.5</v>
      </c>
      <c r="L319">
        <v>86.5</v>
      </c>
      <c r="M319">
        <v>87</v>
      </c>
      <c r="N319">
        <v>86</v>
      </c>
      <c r="O319">
        <v>86.5</v>
      </c>
      <c r="P319">
        <v>89</v>
      </c>
      <c r="Q319">
        <v>88.5</v>
      </c>
      <c r="R319">
        <v>87</v>
      </c>
      <c r="S319">
        <v>88</v>
      </c>
      <c r="T319" s="232">
        <f t="shared" si="4"/>
        <v>88.066666666666663</v>
      </c>
    </row>
    <row r="320" spans="1:20" ht="15.95" customHeight="1" thickTop="1" thickBot="1">
      <c r="A320" s="61">
        <v>54</v>
      </c>
      <c r="B320" s="62">
        <v>38</v>
      </c>
      <c r="C320" s="59">
        <f>PresensiIPS!B44</f>
        <v>12178</v>
      </c>
      <c r="D320" s="60" t="str">
        <f>PresensiIPS!G44</f>
        <v>ANNISA MAHARANI</v>
      </c>
      <c r="E320">
        <v>88</v>
      </c>
      <c r="F320">
        <v>84</v>
      </c>
      <c r="G320">
        <v>85</v>
      </c>
      <c r="H320">
        <v>88</v>
      </c>
      <c r="I320">
        <v>90</v>
      </c>
      <c r="J320">
        <v>86</v>
      </c>
      <c r="K320">
        <v>92.5</v>
      </c>
      <c r="L320">
        <v>84.5</v>
      </c>
      <c r="M320">
        <v>85.5</v>
      </c>
      <c r="N320">
        <v>87</v>
      </c>
      <c r="O320">
        <v>85</v>
      </c>
      <c r="P320">
        <v>87</v>
      </c>
      <c r="Q320">
        <v>85</v>
      </c>
      <c r="R320">
        <v>83</v>
      </c>
      <c r="S320">
        <v>85</v>
      </c>
      <c r="T320" s="232">
        <f t="shared" si="4"/>
        <v>86.36666666666666</v>
      </c>
    </row>
    <row r="321" spans="1:20" ht="15.95" customHeight="1" thickTop="1" thickBot="1">
      <c r="A321" s="47">
        <v>55</v>
      </c>
      <c r="B321" s="62">
        <v>39</v>
      </c>
      <c r="C321" s="59">
        <f>PresensiIPS!B45</f>
        <v>12194</v>
      </c>
      <c r="D321" s="60" t="str">
        <f>PresensiIPS!G45</f>
        <v>BRYAN DEO RAKAPRIARTA</v>
      </c>
      <c r="E321">
        <v>79.5</v>
      </c>
      <c r="F321">
        <v>76</v>
      </c>
      <c r="G321">
        <v>73</v>
      </c>
      <c r="H321">
        <v>75</v>
      </c>
      <c r="I321">
        <v>89</v>
      </c>
      <c r="J321">
        <v>76.5</v>
      </c>
      <c r="K321">
        <v>86</v>
      </c>
      <c r="L321">
        <v>83</v>
      </c>
      <c r="M321">
        <v>79.5</v>
      </c>
      <c r="N321">
        <v>70</v>
      </c>
      <c r="O321">
        <v>75</v>
      </c>
      <c r="P321">
        <v>85.5</v>
      </c>
      <c r="Q321">
        <v>80</v>
      </c>
      <c r="R321">
        <v>78</v>
      </c>
      <c r="S321">
        <v>72.5</v>
      </c>
      <c r="T321" s="232">
        <f t="shared" si="4"/>
        <v>78.566666666666663</v>
      </c>
    </row>
    <row r="322" spans="1:20" ht="15.95" customHeight="1" thickTop="1" thickBot="1">
      <c r="A322" s="61">
        <v>56</v>
      </c>
      <c r="B322" s="62">
        <v>40</v>
      </c>
      <c r="C322" s="59">
        <f>PresensiIPS!B46</f>
        <v>12212</v>
      </c>
      <c r="D322" s="60" t="str">
        <f>PresensiIPS!G46</f>
        <v>DIMAS MAHENDRA PUTRA</v>
      </c>
      <c r="E322">
        <v>82</v>
      </c>
      <c r="F322">
        <v>80</v>
      </c>
      <c r="G322">
        <v>81</v>
      </c>
      <c r="H322">
        <v>76</v>
      </c>
      <c r="I322">
        <v>92</v>
      </c>
      <c r="J322">
        <v>82</v>
      </c>
      <c r="K322">
        <v>89.5</v>
      </c>
      <c r="L322">
        <v>84.5</v>
      </c>
      <c r="M322">
        <v>87</v>
      </c>
      <c r="N322">
        <v>81</v>
      </c>
      <c r="O322">
        <v>81.5</v>
      </c>
      <c r="P322">
        <v>86</v>
      </c>
      <c r="Q322">
        <v>86</v>
      </c>
      <c r="R322">
        <v>79.5</v>
      </c>
      <c r="S322">
        <v>79</v>
      </c>
      <c r="T322" s="232">
        <f t="shared" si="4"/>
        <v>83.13333333333334</v>
      </c>
    </row>
    <row r="323" spans="1:20" ht="15.95" customHeight="1" thickTop="1" thickBot="1">
      <c r="A323" s="47">
        <v>57</v>
      </c>
      <c r="B323" s="62">
        <v>41</v>
      </c>
      <c r="C323" s="59">
        <f>PresensiIPS!B47</f>
        <v>12243</v>
      </c>
      <c r="D323" s="60" t="str">
        <f>PresensiIPS!G47</f>
        <v>FERIEL GIBRAN</v>
      </c>
      <c r="E323">
        <v>81</v>
      </c>
      <c r="F323">
        <v>80</v>
      </c>
      <c r="G323">
        <v>84.5</v>
      </c>
      <c r="H323">
        <v>78</v>
      </c>
      <c r="I323">
        <v>89</v>
      </c>
      <c r="J323">
        <v>84.5</v>
      </c>
      <c r="K323">
        <v>89.5</v>
      </c>
      <c r="L323">
        <v>83.5</v>
      </c>
      <c r="M323">
        <v>84.5</v>
      </c>
      <c r="N323">
        <v>83</v>
      </c>
      <c r="O323">
        <v>84</v>
      </c>
      <c r="P323">
        <v>86.5</v>
      </c>
      <c r="Q323">
        <v>86.5</v>
      </c>
      <c r="R323">
        <v>80</v>
      </c>
      <c r="S323">
        <v>85.5</v>
      </c>
      <c r="T323" s="232">
        <f t="shared" si="4"/>
        <v>84</v>
      </c>
    </row>
    <row r="324" spans="1:20" ht="15.95" customHeight="1" thickTop="1" thickBot="1">
      <c r="A324" s="61">
        <v>58</v>
      </c>
      <c r="B324" s="62">
        <v>42</v>
      </c>
      <c r="C324" s="59">
        <f>PresensiIPS!B48</f>
        <v>12246</v>
      </c>
      <c r="D324" s="60" t="str">
        <f>PresensiIPS!G48</f>
        <v>FIFI ANDRIANI</v>
      </c>
      <c r="E324">
        <v>85</v>
      </c>
      <c r="F324">
        <v>86</v>
      </c>
      <c r="G324">
        <v>85</v>
      </c>
      <c r="H324">
        <v>85.5</v>
      </c>
      <c r="I324">
        <v>93</v>
      </c>
      <c r="J324">
        <v>85.5</v>
      </c>
      <c r="K324">
        <v>87</v>
      </c>
      <c r="L324">
        <v>85</v>
      </c>
      <c r="M324">
        <v>87</v>
      </c>
      <c r="N324">
        <v>84.5</v>
      </c>
      <c r="O324">
        <v>78</v>
      </c>
      <c r="P324">
        <v>87</v>
      </c>
      <c r="Q324">
        <v>82.5</v>
      </c>
      <c r="R324">
        <v>83</v>
      </c>
      <c r="S324">
        <v>85</v>
      </c>
      <c r="T324" s="232">
        <f t="shared" si="4"/>
        <v>85.266666666666666</v>
      </c>
    </row>
    <row r="325" spans="1:20" ht="15.95" customHeight="1" thickTop="1" thickBot="1">
      <c r="A325" s="47">
        <v>59</v>
      </c>
      <c r="B325" s="62">
        <v>43</v>
      </c>
      <c r="C325" s="59">
        <f>PresensiIPS!B49</f>
        <v>11816</v>
      </c>
      <c r="D325" s="60" t="str">
        <f>PresensiIPS!G49</f>
        <v>Fikri Okta Firmasyah Alim</v>
      </c>
      <c r="E325">
        <v>76</v>
      </c>
      <c r="F325">
        <v>76</v>
      </c>
      <c r="G325">
        <v>73</v>
      </c>
      <c r="H325">
        <v>72</v>
      </c>
      <c r="I325">
        <v>86</v>
      </c>
      <c r="J325">
        <v>78.5</v>
      </c>
      <c r="K325">
        <v>79</v>
      </c>
      <c r="L325">
        <v>85</v>
      </c>
      <c r="M325">
        <v>79</v>
      </c>
      <c r="N325">
        <v>74</v>
      </c>
      <c r="O325">
        <v>75.5</v>
      </c>
      <c r="P325">
        <v>79.5</v>
      </c>
      <c r="Q325">
        <v>76</v>
      </c>
      <c r="R325">
        <v>76</v>
      </c>
      <c r="S325">
        <v>75</v>
      </c>
      <c r="T325" s="232">
        <f t="shared" si="4"/>
        <v>77.36666666666666</v>
      </c>
    </row>
    <row r="326" spans="1:20" ht="15.95" customHeight="1" thickTop="1" thickBot="1">
      <c r="A326" s="61">
        <v>60</v>
      </c>
      <c r="B326" s="62">
        <v>44</v>
      </c>
      <c r="C326" s="59">
        <f>PresensiIPS!B50</f>
        <v>12271</v>
      </c>
      <c r="D326" s="60" t="str">
        <f>PresensiIPS!G50</f>
        <v>Hijjatul Ikaromah</v>
      </c>
      <c r="E326">
        <v>83.5</v>
      </c>
      <c r="F326">
        <v>82.5</v>
      </c>
      <c r="G326">
        <v>83.5</v>
      </c>
      <c r="H326">
        <v>87</v>
      </c>
      <c r="I326">
        <v>88</v>
      </c>
      <c r="J326">
        <v>84</v>
      </c>
      <c r="K326">
        <v>90</v>
      </c>
      <c r="L326">
        <v>86</v>
      </c>
      <c r="M326">
        <v>86.5</v>
      </c>
      <c r="N326">
        <v>84</v>
      </c>
      <c r="O326">
        <v>83</v>
      </c>
      <c r="P326">
        <v>86</v>
      </c>
      <c r="Q326">
        <v>83</v>
      </c>
      <c r="R326">
        <v>87.5</v>
      </c>
      <c r="S326">
        <v>80</v>
      </c>
      <c r="T326" s="232">
        <f t="shared" si="4"/>
        <v>84.966666666666669</v>
      </c>
    </row>
    <row r="327" spans="1:20" ht="15.95" customHeight="1" thickTop="1" thickBot="1">
      <c r="A327" s="47">
        <v>61</v>
      </c>
      <c r="B327" s="62">
        <v>45</v>
      </c>
      <c r="C327" s="59">
        <f>PresensiIPS!B51</f>
        <v>12274</v>
      </c>
      <c r="D327" s="60" t="str">
        <f>PresensiIPS!G51</f>
        <v>IBNUL FARID</v>
      </c>
      <c r="E327">
        <v>81.5</v>
      </c>
      <c r="F327">
        <v>77</v>
      </c>
      <c r="G327">
        <v>78.5</v>
      </c>
      <c r="H327">
        <v>75</v>
      </c>
      <c r="I327">
        <v>87</v>
      </c>
      <c r="J327">
        <v>81</v>
      </c>
      <c r="K327">
        <v>87.5</v>
      </c>
      <c r="L327">
        <v>84.5</v>
      </c>
      <c r="M327">
        <v>88.5</v>
      </c>
      <c r="N327">
        <v>78</v>
      </c>
      <c r="O327">
        <v>80</v>
      </c>
      <c r="P327">
        <v>86</v>
      </c>
      <c r="Q327">
        <v>79</v>
      </c>
      <c r="R327">
        <v>79.5</v>
      </c>
      <c r="S327">
        <v>79</v>
      </c>
      <c r="T327" s="232">
        <f t="shared" si="4"/>
        <v>81.466666666666669</v>
      </c>
    </row>
    <row r="328" spans="1:20" ht="15.95" customHeight="1" thickTop="1" thickBot="1">
      <c r="A328" s="61">
        <v>62</v>
      </c>
      <c r="B328" s="62">
        <v>46</v>
      </c>
      <c r="C328" s="59">
        <f>PresensiIPS!B52</f>
        <v>12282</v>
      </c>
      <c r="D328" s="60" t="str">
        <f>PresensiIPS!G52</f>
        <v>INDAH GITA DWI CAHYANI EFFENDI</v>
      </c>
      <c r="E328">
        <v>90.5</v>
      </c>
      <c r="F328">
        <v>86</v>
      </c>
      <c r="G328">
        <v>85.5</v>
      </c>
      <c r="H328">
        <v>80.5</v>
      </c>
      <c r="I328">
        <v>94</v>
      </c>
      <c r="J328">
        <v>91.5</v>
      </c>
      <c r="K328">
        <v>94</v>
      </c>
      <c r="L328">
        <v>85</v>
      </c>
      <c r="M328">
        <v>88.5</v>
      </c>
      <c r="N328">
        <v>86</v>
      </c>
      <c r="O328">
        <v>87</v>
      </c>
      <c r="P328">
        <v>91</v>
      </c>
      <c r="Q328">
        <v>88</v>
      </c>
      <c r="R328">
        <v>87.5</v>
      </c>
      <c r="S328">
        <v>89</v>
      </c>
      <c r="T328" s="232">
        <f t="shared" si="4"/>
        <v>88.266666666666666</v>
      </c>
    </row>
    <row r="329" spans="1:20" ht="15.95" customHeight="1" thickTop="1" thickBot="1">
      <c r="A329" s="47">
        <v>63</v>
      </c>
      <c r="B329" s="62">
        <v>47</v>
      </c>
      <c r="C329" s="59">
        <f>PresensiIPS!B53</f>
        <v>12305</v>
      </c>
      <c r="D329" s="60" t="str">
        <f>PresensiIPS!G53</f>
        <v>Khoirul Yakin</v>
      </c>
      <c r="E329">
        <v>76.5</v>
      </c>
      <c r="F329">
        <v>82.5</v>
      </c>
      <c r="G329">
        <v>78.5</v>
      </c>
      <c r="H329">
        <v>77</v>
      </c>
      <c r="I329">
        <v>89</v>
      </c>
      <c r="J329">
        <v>83</v>
      </c>
      <c r="K329">
        <v>87.5</v>
      </c>
      <c r="L329">
        <v>84</v>
      </c>
      <c r="M329">
        <v>82.5</v>
      </c>
      <c r="N329">
        <v>75.5</v>
      </c>
      <c r="O329">
        <v>77</v>
      </c>
      <c r="P329">
        <v>86</v>
      </c>
      <c r="Q329">
        <v>78.5</v>
      </c>
      <c r="R329">
        <v>78</v>
      </c>
      <c r="S329">
        <v>70</v>
      </c>
      <c r="T329" s="232">
        <f t="shared" si="4"/>
        <v>80.36666666666666</v>
      </c>
    </row>
    <row r="330" spans="1:20" ht="15.95" customHeight="1" thickTop="1" thickBot="1">
      <c r="A330" s="61">
        <v>64</v>
      </c>
      <c r="B330" s="62">
        <v>48</v>
      </c>
      <c r="C330" s="59">
        <f>PresensiIPS!B54</f>
        <v>12311</v>
      </c>
      <c r="D330" s="60" t="str">
        <f>PresensiIPS!G54</f>
        <v>LENY KARMILA</v>
      </c>
      <c r="E330">
        <v>90</v>
      </c>
      <c r="F330">
        <v>86</v>
      </c>
      <c r="G330">
        <v>85.5</v>
      </c>
      <c r="H330">
        <v>84.5</v>
      </c>
      <c r="I330">
        <v>93</v>
      </c>
      <c r="J330">
        <v>85.5</v>
      </c>
      <c r="K330">
        <v>92.5</v>
      </c>
      <c r="L330">
        <v>85</v>
      </c>
      <c r="M330">
        <v>85.5</v>
      </c>
      <c r="N330">
        <v>80</v>
      </c>
      <c r="O330">
        <v>86</v>
      </c>
      <c r="P330">
        <v>91.5</v>
      </c>
      <c r="Q330">
        <v>86.5</v>
      </c>
      <c r="R330">
        <v>87</v>
      </c>
      <c r="S330">
        <v>86</v>
      </c>
      <c r="T330" s="232">
        <f t="shared" si="4"/>
        <v>86.966666666666669</v>
      </c>
    </row>
    <row r="331" spans="1:20" ht="15.95" customHeight="1" thickTop="1" thickBot="1">
      <c r="A331" s="47">
        <v>65</v>
      </c>
      <c r="B331" s="62">
        <v>49</v>
      </c>
      <c r="C331" s="59">
        <f>PresensiIPS!B55</f>
        <v>12343</v>
      </c>
      <c r="D331" s="60" t="str">
        <f>PresensiIPS!G55</f>
        <v>Merri Sri Kusmiati</v>
      </c>
      <c r="E331">
        <v>89</v>
      </c>
      <c r="F331">
        <v>81</v>
      </c>
      <c r="G331">
        <v>77</v>
      </c>
      <c r="H331">
        <v>85</v>
      </c>
      <c r="I331">
        <v>88</v>
      </c>
      <c r="J331">
        <v>86</v>
      </c>
      <c r="K331">
        <v>88</v>
      </c>
      <c r="L331">
        <v>86.5</v>
      </c>
      <c r="M331">
        <v>84.5</v>
      </c>
      <c r="N331">
        <v>71</v>
      </c>
      <c r="O331">
        <v>80.5</v>
      </c>
      <c r="P331">
        <v>86</v>
      </c>
      <c r="Q331">
        <v>85.5</v>
      </c>
      <c r="R331">
        <v>87</v>
      </c>
      <c r="S331">
        <v>84.5</v>
      </c>
      <c r="T331" s="232">
        <f t="shared" ref="T331:T394" si="5">AVERAGE(E331:S331)</f>
        <v>83.966666666666669</v>
      </c>
    </row>
    <row r="332" spans="1:20" ht="15.95" customHeight="1" thickTop="1" thickBot="1">
      <c r="A332" s="61">
        <v>66</v>
      </c>
      <c r="B332" s="62">
        <v>50</v>
      </c>
      <c r="C332" s="59">
        <f>PresensiIPS!B56</f>
        <v>12354</v>
      </c>
      <c r="D332" s="60" t="str">
        <f>PresensiIPS!G56</f>
        <v>MOH. MAULUDIN AKBAR</v>
      </c>
      <c r="E332">
        <v>85</v>
      </c>
      <c r="F332">
        <v>88</v>
      </c>
      <c r="G332">
        <v>84.5</v>
      </c>
      <c r="H332">
        <v>80</v>
      </c>
      <c r="I332">
        <v>93</v>
      </c>
      <c r="J332">
        <v>86</v>
      </c>
      <c r="K332">
        <v>88</v>
      </c>
      <c r="L332">
        <v>87</v>
      </c>
      <c r="M332">
        <v>84</v>
      </c>
      <c r="N332">
        <v>85</v>
      </c>
      <c r="O332">
        <v>86.5</v>
      </c>
      <c r="P332">
        <v>87</v>
      </c>
      <c r="Q332">
        <v>86.5</v>
      </c>
      <c r="R332">
        <v>79.5</v>
      </c>
      <c r="S332">
        <v>85</v>
      </c>
      <c r="T332" s="232">
        <f t="shared" si="5"/>
        <v>85.666666666666671</v>
      </c>
    </row>
    <row r="333" spans="1:20" ht="15.95" customHeight="1" thickTop="1" thickBot="1">
      <c r="A333" s="47">
        <v>67</v>
      </c>
      <c r="B333" s="62">
        <v>51</v>
      </c>
      <c r="C333" s="59">
        <f>PresensiIPS!B57</f>
        <v>12362</v>
      </c>
      <c r="D333" s="60" t="str">
        <f>PresensiIPS!G57</f>
        <v>Moh. Sulton Bonang</v>
      </c>
      <c r="E333">
        <v>85.5</v>
      </c>
      <c r="F333">
        <v>80</v>
      </c>
      <c r="G333">
        <v>79</v>
      </c>
      <c r="H333">
        <v>80</v>
      </c>
      <c r="I333">
        <v>89</v>
      </c>
      <c r="J333">
        <v>85.5</v>
      </c>
      <c r="K333">
        <v>82</v>
      </c>
      <c r="L333">
        <v>87</v>
      </c>
      <c r="M333">
        <v>88.5</v>
      </c>
      <c r="N333">
        <v>76.5</v>
      </c>
      <c r="O333">
        <v>84</v>
      </c>
      <c r="P333">
        <v>86</v>
      </c>
      <c r="Q333">
        <v>79</v>
      </c>
      <c r="R333">
        <v>77</v>
      </c>
      <c r="S333">
        <v>84</v>
      </c>
      <c r="T333" s="232">
        <f t="shared" si="5"/>
        <v>82.86666666666666</v>
      </c>
    </row>
    <row r="334" spans="1:20" ht="15.95" customHeight="1" thickTop="1" thickBot="1">
      <c r="A334" s="61">
        <v>68</v>
      </c>
      <c r="B334" s="62">
        <v>52</v>
      </c>
      <c r="C334" s="59">
        <f>PresensiIPS!B58</f>
        <v>12366</v>
      </c>
      <c r="D334" s="60" t="str">
        <f>PresensiIPS!G58</f>
        <v>MOHAMMAD BARIGI IQBAL</v>
      </c>
      <c r="E334">
        <v>75.5</v>
      </c>
      <c r="F334">
        <v>75</v>
      </c>
      <c r="G334">
        <v>72</v>
      </c>
      <c r="H334">
        <v>75</v>
      </c>
      <c r="I334">
        <v>85</v>
      </c>
      <c r="J334">
        <v>81</v>
      </c>
      <c r="K334">
        <v>87</v>
      </c>
      <c r="L334">
        <v>81</v>
      </c>
      <c r="M334">
        <v>80.5</v>
      </c>
      <c r="N334">
        <v>71</v>
      </c>
      <c r="O334">
        <v>72.5</v>
      </c>
      <c r="P334">
        <v>86</v>
      </c>
      <c r="Q334">
        <v>78</v>
      </c>
      <c r="R334">
        <v>79</v>
      </c>
      <c r="S334">
        <v>73.5</v>
      </c>
      <c r="T334" s="232">
        <f t="shared" si="5"/>
        <v>78.13333333333334</v>
      </c>
    </row>
    <row r="335" spans="1:20" ht="15.95" customHeight="1" thickTop="1" thickBot="1">
      <c r="A335" s="47">
        <v>69</v>
      </c>
      <c r="B335" s="62">
        <v>53</v>
      </c>
      <c r="C335" s="59">
        <f>PresensiIPS!B59</f>
        <v>12371</v>
      </c>
      <c r="D335" s="60" t="str">
        <f>PresensiIPS!G59</f>
        <v>MUHAMMAD ALFIN NUR CHOLIS</v>
      </c>
      <c r="E335">
        <v>89</v>
      </c>
      <c r="F335">
        <v>94</v>
      </c>
      <c r="G335">
        <v>87.5</v>
      </c>
      <c r="H335">
        <v>88</v>
      </c>
      <c r="I335">
        <v>94</v>
      </c>
      <c r="J335">
        <v>85.5</v>
      </c>
      <c r="K335">
        <v>92</v>
      </c>
      <c r="L335">
        <v>87</v>
      </c>
      <c r="M335">
        <v>86.5</v>
      </c>
      <c r="N335">
        <v>88</v>
      </c>
      <c r="O335">
        <v>87.5</v>
      </c>
      <c r="P335">
        <v>94</v>
      </c>
      <c r="Q335">
        <v>91.5</v>
      </c>
      <c r="R335">
        <v>76.5</v>
      </c>
      <c r="S335">
        <v>85</v>
      </c>
      <c r="T335" s="232">
        <f t="shared" si="5"/>
        <v>88.4</v>
      </c>
    </row>
    <row r="336" spans="1:20" ht="15.95" customHeight="1" thickTop="1" thickBot="1">
      <c r="A336" s="61">
        <v>70</v>
      </c>
      <c r="B336" s="62">
        <v>54</v>
      </c>
      <c r="C336" s="59">
        <f>PresensiIPS!B60</f>
        <v>12390</v>
      </c>
      <c r="D336" s="60" t="str">
        <f>PresensiIPS!G60</f>
        <v>Nadia Cinta Puri</v>
      </c>
      <c r="E336">
        <v>89.5</v>
      </c>
      <c r="F336">
        <v>93.5</v>
      </c>
      <c r="G336">
        <v>87</v>
      </c>
      <c r="H336">
        <v>88</v>
      </c>
      <c r="I336">
        <v>94</v>
      </c>
      <c r="J336">
        <v>87.5</v>
      </c>
      <c r="K336">
        <v>91.5</v>
      </c>
      <c r="L336">
        <v>86</v>
      </c>
      <c r="M336">
        <v>87.5</v>
      </c>
      <c r="N336">
        <v>87.5</v>
      </c>
      <c r="O336">
        <v>86.5</v>
      </c>
      <c r="P336">
        <v>94.5</v>
      </c>
      <c r="Q336">
        <v>89</v>
      </c>
      <c r="R336">
        <v>88</v>
      </c>
      <c r="S336">
        <v>88</v>
      </c>
      <c r="T336" s="232">
        <f t="shared" si="5"/>
        <v>89.2</v>
      </c>
    </row>
    <row r="337" spans="1:20" ht="15.95" customHeight="1" thickTop="1" thickBot="1">
      <c r="A337" s="47">
        <v>71</v>
      </c>
      <c r="B337" s="62">
        <v>55</v>
      </c>
      <c r="C337" s="59">
        <f>PresensiIPS!B61</f>
        <v>12398</v>
      </c>
      <c r="D337" s="60" t="str">
        <f>PresensiIPS!G61</f>
        <v>NAUFAL ROCHMAN</v>
      </c>
      <c r="E337">
        <v>81</v>
      </c>
      <c r="F337">
        <v>84</v>
      </c>
      <c r="G337">
        <v>77.5</v>
      </c>
      <c r="H337">
        <v>70</v>
      </c>
      <c r="I337">
        <v>90</v>
      </c>
      <c r="J337">
        <v>82</v>
      </c>
      <c r="K337">
        <v>87.5</v>
      </c>
      <c r="L337">
        <v>83</v>
      </c>
      <c r="M337">
        <v>80</v>
      </c>
      <c r="N337">
        <v>75.5</v>
      </c>
      <c r="O337">
        <v>76.5</v>
      </c>
      <c r="P337">
        <v>88.5</v>
      </c>
      <c r="Q337">
        <v>80</v>
      </c>
      <c r="R337">
        <v>80.5</v>
      </c>
      <c r="S337">
        <v>82.5</v>
      </c>
      <c r="T337" s="232">
        <f t="shared" si="5"/>
        <v>81.233333333333334</v>
      </c>
    </row>
    <row r="338" spans="1:20" ht="15.95" customHeight="1" thickTop="1" thickBot="1">
      <c r="A338" s="61">
        <v>72</v>
      </c>
      <c r="B338" s="62">
        <v>56</v>
      </c>
      <c r="C338" s="59">
        <f>PresensiIPS!B62</f>
        <v>12413</v>
      </c>
      <c r="D338" s="60" t="str">
        <f>PresensiIPS!G62</f>
        <v>NURHAYATI</v>
      </c>
      <c r="E338">
        <v>90.5</v>
      </c>
      <c r="F338">
        <v>85.5</v>
      </c>
      <c r="G338">
        <v>85.5</v>
      </c>
      <c r="H338">
        <v>84</v>
      </c>
      <c r="I338">
        <v>89</v>
      </c>
      <c r="J338">
        <v>85</v>
      </c>
      <c r="K338">
        <v>92.5</v>
      </c>
      <c r="L338">
        <v>85.5</v>
      </c>
      <c r="M338">
        <v>85</v>
      </c>
      <c r="N338">
        <v>85.5</v>
      </c>
      <c r="O338">
        <v>87.5</v>
      </c>
      <c r="P338">
        <v>89.5</v>
      </c>
      <c r="Q338">
        <v>87.5</v>
      </c>
      <c r="R338">
        <v>83</v>
      </c>
      <c r="S338">
        <v>86</v>
      </c>
      <c r="T338" s="232">
        <f t="shared" si="5"/>
        <v>86.766666666666666</v>
      </c>
    </row>
    <row r="339" spans="1:20" ht="15.95" customHeight="1" thickTop="1" thickBot="1">
      <c r="A339" s="47">
        <v>73</v>
      </c>
      <c r="B339" s="62">
        <v>57</v>
      </c>
      <c r="C339" s="59">
        <f>PresensiIPS!B63</f>
        <v>12420</v>
      </c>
      <c r="D339" s="60" t="str">
        <f>PresensiIPS!G63</f>
        <v>NURUL KAMALIA</v>
      </c>
      <c r="E339">
        <v>88</v>
      </c>
      <c r="F339">
        <v>85.5</v>
      </c>
      <c r="G339">
        <v>76</v>
      </c>
      <c r="H339">
        <v>65</v>
      </c>
      <c r="I339">
        <v>88</v>
      </c>
      <c r="J339">
        <v>83.5</v>
      </c>
      <c r="K339">
        <v>88</v>
      </c>
      <c r="L339">
        <v>83</v>
      </c>
      <c r="M339">
        <v>79</v>
      </c>
      <c r="N339">
        <v>80.5</v>
      </c>
      <c r="O339">
        <v>78.5</v>
      </c>
      <c r="P339">
        <v>86</v>
      </c>
      <c r="Q339">
        <v>80</v>
      </c>
      <c r="R339">
        <v>87.5</v>
      </c>
      <c r="S339">
        <v>72.5</v>
      </c>
      <c r="T339" s="232">
        <f t="shared" si="5"/>
        <v>81.400000000000006</v>
      </c>
    </row>
    <row r="340" spans="1:20" ht="15.95" customHeight="1" thickTop="1" thickBot="1">
      <c r="A340" s="61">
        <v>74</v>
      </c>
      <c r="B340" s="62">
        <v>58</v>
      </c>
      <c r="C340" s="59">
        <f>PresensiIPS!B64</f>
        <v>12448</v>
      </c>
      <c r="D340" s="60" t="str">
        <f>PresensiIPS!G64</f>
        <v>RANGGA ADITYA RASTRA PRADANA</v>
      </c>
      <c r="E340">
        <v>79.5</v>
      </c>
      <c r="F340">
        <v>84</v>
      </c>
      <c r="G340">
        <v>84.5</v>
      </c>
      <c r="H340">
        <v>85</v>
      </c>
      <c r="I340">
        <v>89</v>
      </c>
      <c r="J340">
        <v>82.5</v>
      </c>
      <c r="K340">
        <v>92</v>
      </c>
      <c r="L340">
        <v>85.5</v>
      </c>
      <c r="M340">
        <v>88</v>
      </c>
      <c r="N340">
        <v>82.5</v>
      </c>
      <c r="O340">
        <v>82.5</v>
      </c>
      <c r="P340">
        <v>89.5</v>
      </c>
      <c r="Q340">
        <v>81.5</v>
      </c>
      <c r="R340">
        <v>78.5</v>
      </c>
      <c r="S340">
        <v>86.5</v>
      </c>
      <c r="T340" s="232">
        <f t="shared" si="5"/>
        <v>84.733333333333334</v>
      </c>
    </row>
    <row r="341" spans="1:20" ht="15.95" customHeight="1" thickTop="1" thickBot="1">
      <c r="A341" s="47">
        <v>75</v>
      </c>
      <c r="B341" s="62">
        <v>59</v>
      </c>
      <c r="C341" s="59">
        <f>PresensiIPS!B65</f>
        <v>12449</v>
      </c>
      <c r="D341" s="60" t="str">
        <f>PresensiIPS!G65</f>
        <v>RANIA SALSABILA</v>
      </c>
      <c r="E341">
        <v>93</v>
      </c>
      <c r="F341">
        <v>96</v>
      </c>
      <c r="G341">
        <v>86.5</v>
      </c>
      <c r="H341">
        <v>93</v>
      </c>
      <c r="I341">
        <v>95</v>
      </c>
      <c r="J341">
        <v>92</v>
      </c>
      <c r="K341">
        <v>93</v>
      </c>
      <c r="L341">
        <v>86.5</v>
      </c>
      <c r="M341">
        <v>90</v>
      </c>
      <c r="N341">
        <v>90</v>
      </c>
      <c r="O341">
        <v>88</v>
      </c>
      <c r="P341">
        <v>95</v>
      </c>
      <c r="Q341">
        <v>90.5</v>
      </c>
      <c r="R341">
        <v>88</v>
      </c>
      <c r="S341">
        <v>89</v>
      </c>
      <c r="T341" s="232">
        <f t="shared" si="5"/>
        <v>91.033333333333331</v>
      </c>
    </row>
    <row r="342" spans="1:20" ht="15.95" customHeight="1" thickTop="1" thickBot="1">
      <c r="A342" s="61">
        <v>76</v>
      </c>
      <c r="B342" s="62">
        <v>60</v>
      </c>
      <c r="C342" s="59">
        <f>PresensiIPS!B66</f>
        <v>12464</v>
      </c>
      <c r="D342" s="60" t="str">
        <f>PresensiIPS!G66</f>
        <v>RIFKI ANGGANA OKTO RAMDANI</v>
      </c>
      <c r="E342">
        <v>80</v>
      </c>
      <c r="F342">
        <v>79</v>
      </c>
      <c r="G342">
        <v>81</v>
      </c>
      <c r="H342">
        <v>76.5</v>
      </c>
      <c r="I342">
        <v>87</v>
      </c>
      <c r="J342">
        <v>82</v>
      </c>
      <c r="K342">
        <v>91.5</v>
      </c>
      <c r="L342">
        <v>85.5</v>
      </c>
      <c r="M342">
        <v>86.5</v>
      </c>
      <c r="N342">
        <v>79</v>
      </c>
      <c r="O342">
        <v>78</v>
      </c>
      <c r="P342">
        <v>87</v>
      </c>
      <c r="Q342">
        <v>81</v>
      </c>
      <c r="R342">
        <v>78</v>
      </c>
      <c r="S342">
        <v>80</v>
      </c>
      <c r="T342" s="232">
        <f t="shared" si="5"/>
        <v>82.13333333333334</v>
      </c>
    </row>
    <row r="343" spans="1:20" ht="15.95" customHeight="1" thickTop="1" thickBot="1">
      <c r="A343" s="47">
        <v>77</v>
      </c>
      <c r="B343" s="62">
        <v>61</v>
      </c>
      <c r="C343" s="59">
        <f>PresensiIPS!B67</f>
        <v>12474</v>
      </c>
      <c r="D343" s="60" t="str">
        <f>PresensiIPS!G67</f>
        <v>RIZA UMAM QUR'ANI</v>
      </c>
      <c r="E343">
        <v>73.5</v>
      </c>
      <c r="F343">
        <v>74.5</v>
      </c>
      <c r="G343">
        <v>75.5</v>
      </c>
      <c r="H343">
        <v>74.5</v>
      </c>
      <c r="I343">
        <v>88</v>
      </c>
      <c r="J343">
        <v>83</v>
      </c>
      <c r="K343">
        <v>89.5</v>
      </c>
      <c r="L343">
        <v>83</v>
      </c>
      <c r="M343">
        <v>86</v>
      </c>
      <c r="N343">
        <v>71</v>
      </c>
      <c r="O343">
        <v>76.5</v>
      </c>
      <c r="P343">
        <v>86</v>
      </c>
      <c r="Q343">
        <v>78.5</v>
      </c>
      <c r="R343">
        <v>87.5</v>
      </c>
      <c r="S343">
        <v>77.5</v>
      </c>
      <c r="T343" s="232">
        <f t="shared" si="5"/>
        <v>80.3</v>
      </c>
    </row>
    <row r="344" spans="1:20" ht="15.95" customHeight="1" thickTop="1" thickBot="1">
      <c r="A344" s="61">
        <v>78</v>
      </c>
      <c r="B344" s="62">
        <v>62</v>
      </c>
      <c r="C344" s="59">
        <f>PresensiIPS!B68</f>
        <v>12490</v>
      </c>
      <c r="D344" s="60" t="str">
        <f>PresensiIPS!G68</f>
        <v>SHERLI OKTAFIA DEWI</v>
      </c>
      <c r="E344">
        <v>87</v>
      </c>
      <c r="F344">
        <v>82</v>
      </c>
      <c r="G344">
        <v>85</v>
      </c>
      <c r="H344">
        <v>84</v>
      </c>
      <c r="I344">
        <v>86</v>
      </c>
      <c r="J344">
        <v>85.5</v>
      </c>
      <c r="K344">
        <v>90</v>
      </c>
      <c r="L344">
        <v>85.5</v>
      </c>
      <c r="M344">
        <v>84.5</v>
      </c>
      <c r="N344">
        <v>85</v>
      </c>
      <c r="O344">
        <v>83</v>
      </c>
      <c r="P344">
        <v>86</v>
      </c>
      <c r="Q344">
        <v>85.5</v>
      </c>
      <c r="R344">
        <v>83.5</v>
      </c>
      <c r="S344">
        <v>82.5</v>
      </c>
      <c r="T344" s="232">
        <f t="shared" si="5"/>
        <v>85</v>
      </c>
    </row>
    <row r="345" spans="1:20" ht="15.95" customHeight="1" thickTop="1" thickBot="1">
      <c r="A345" s="47">
        <v>79</v>
      </c>
      <c r="B345" s="62">
        <v>63</v>
      </c>
      <c r="C345" s="59">
        <f>PresensiIPS!B69</f>
        <v>12500</v>
      </c>
      <c r="D345" s="60" t="str">
        <f>PresensiIPS!G69</f>
        <v>SITI RAHAYU RAMADHANI</v>
      </c>
      <c r="E345">
        <v>89.5</v>
      </c>
      <c r="F345">
        <v>82</v>
      </c>
      <c r="G345">
        <v>85.5</v>
      </c>
      <c r="H345">
        <v>85.5</v>
      </c>
      <c r="I345">
        <v>93</v>
      </c>
      <c r="J345">
        <v>85.5</v>
      </c>
      <c r="K345">
        <v>88</v>
      </c>
      <c r="L345">
        <v>85.5</v>
      </c>
      <c r="M345">
        <v>87.5</v>
      </c>
      <c r="N345">
        <v>85</v>
      </c>
      <c r="O345">
        <v>85.5</v>
      </c>
      <c r="P345">
        <v>87</v>
      </c>
      <c r="Q345">
        <v>86</v>
      </c>
      <c r="R345">
        <v>87</v>
      </c>
      <c r="S345">
        <v>82.5</v>
      </c>
      <c r="T345" s="232">
        <f t="shared" si="5"/>
        <v>86.333333333333329</v>
      </c>
    </row>
    <row r="346" spans="1:20" ht="15.95" customHeight="1" thickTop="1" thickBot="1">
      <c r="A346" s="61">
        <v>80</v>
      </c>
      <c r="B346" s="62">
        <v>64</v>
      </c>
      <c r="C346" s="59">
        <f>PresensiIPS!B70</f>
        <v>12515</v>
      </c>
      <c r="D346" s="60" t="str">
        <f>PresensiIPS!G70</f>
        <v>TINO RAMADANI ARIANTO</v>
      </c>
      <c r="E346">
        <v>83</v>
      </c>
      <c r="F346">
        <v>77</v>
      </c>
      <c r="G346">
        <v>81.5</v>
      </c>
      <c r="H346">
        <v>77</v>
      </c>
      <c r="I346">
        <v>89</v>
      </c>
      <c r="J346">
        <v>84</v>
      </c>
      <c r="K346">
        <v>89</v>
      </c>
      <c r="L346">
        <v>86.5</v>
      </c>
      <c r="M346">
        <v>85.5</v>
      </c>
      <c r="N346">
        <v>77</v>
      </c>
      <c r="O346">
        <v>79</v>
      </c>
      <c r="P346">
        <v>86</v>
      </c>
      <c r="Q346">
        <v>80</v>
      </c>
      <c r="R346">
        <v>79.5</v>
      </c>
      <c r="S346">
        <v>83</v>
      </c>
      <c r="T346" s="232">
        <f t="shared" si="5"/>
        <v>82.466666666666669</v>
      </c>
    </row>
    <row r="347" spans="1:20" ht="15.95" customHeight="1" thickTop="1" thickBot="1">
      <c r="A347" s="47">
        <v>81</v>
      </c>
      <c r="B347" s="62">
        <v>65</v>
      </c>
      <c r="C347" s="59">
        <f>PresensiIPS!B71</f>
        <v>12528</v>
      </c>
      <c r="D347" s="60" t="str">
        <f>PresensiIPS!G71</f>
        <v>VINATA AFISYAH PUTRI</v>
      </c>
      <c r="E347">
        <v>87.5</v>
      </c>
      <c r="F347">
        <v>81</v>
      </c>
      <c r="G347">
        <v>86</v>
      </c>
      <c r="H347">
        <v>86</v>
      </c>
      <c r="I347">
        <v>93</v>
      </c>
      <c r="J347">
        <v>85.5</v>
      </c>
      <c r="K347">
        <v>90.5</v>
      </c>
      <c r="L347">
        <v>85.5</v>
      </c>
      <c r="M347">
        <v>87</v>
      </c>
      <c r="N347">
        <v>80</v>
      </c>
      <c r="O347">
        <v>86</v>
      </c>
      <c r="P347">
        <v>89.5</v>
      </c>
      <c r="Q347">
        <v>88.5</v>
      </c>
      <c r="R347">
        <v>83</v>
      </c>
      <c r="S347">
        <v>88.5</v>
      </c>
      <c r="T347" s="232">
        <f t="shared" si="5"/>
        <v>86.5</v>
      </c>
    </row>
    <row r="348" spans="1:20" ht="15.95" customHeight="1" thickTop="1" thickBot="1">
      <c r="A348" s="61">
        <v>82</v>
      </c>
      <c r="B348" s="62">
        <v>66</v>
      </c>
      <c r="C348" s="59">
        <f>PresensiIPS!B72</f>
        <v>12531</v>
      </c>
      <c r="D348" s="60" t="str">
        <f>PresensiIPS!G72</f>
        <v>WAHYU YUDISTIRA</v>
      </c>
      <c r="E348">
        <v>79.5</v>
      </c>
      <c r="F348">
        <v>76</v>
      </c>
      <c r="G348">
        <v>72</v>
      </c>
      <c r="H348">
        <v>71</v>
      </c>
      <c r="I348">
        <v>88</v>
      </c>
      <c r="J348">
        <v>79.5</v>
      </c>
      <c r="K348">
        <v>92</v>
      </c>
      <c r="L348">
        <v>83.5</v>
      </c>
      <c r="M348">
        <v>82.5</v>
      </c>
      <c r="N348">
        <v>76</v>
      </c>
      <c r="O348">
        <v>73</v>
      </c>
      <c r="P348">
        <v>84.5</v>
      </c>
      <c r="Q348">
        <v>77.5</v>
      </c>
      <c r="R348">
        <v>78.5</v>
      </c>
      <c r="S348">
        <v>72.5</v>
      </c>
      <c r="T348" s="232">
        <f t="shared" si="5"/>
        <v>79.066666666666663</v>
      </c>
    </row>
    <row r="349" spans="1:20" ht="15.95" customHeight="1" thickTop="1" thickBot="1">
      <c r="A349" s="47">
        <v>83</v>
      </c>
      <c r="B349" s="62">
        <v>67</v>
      </c>
      <c r="C349" s="59">
        <f>PresensiIPS!B73</f>
        <v>12132</v>
      </c>
      <c r="D349" s="60" t="str">
        <f>PresensiIPS!G73</f>
        <v>ADILA RAHMA SALISA</v>
      </c>
      <c r="E349">
        <v>92</v>
      </c>
      <c r="F349">
        <v>92.5</v>
      </c>
      <c r="G349">
        <v>85.5</v>
      </c>
      <c r="H349">
        <v>90.5</v>
      </c>
      <c r="I349">
        <v>89</v>
      </c>
      <c r="J349">
        <v>84.5</v>
      </c>
      <c r="K349">
        <v>92</v>
      </c>
      <c r="L349">
        <v>87.5</v>
      </c>
      <c r="M349">
        <v>87</v>
      </c>
      <c r="N349">
        <v>79</v>
      </c>
      <c r="O349">
        <v>85.5</v>
      </c>
      <c r="P349">
        <v>85</v>
      </c>
      <c r="Q349">
        <v>91</v>
      </c>
      <c r="R349">
        <v>84.5</v>
      </c>
      <c r="S349">
        <v>85</v>
      </c>
      <c r="T349" s="232">
        <f t="shared" si="5"/>
        <v>87.36666666666666</v>
      </c>
    </row>
    <row r="350" spans="1:20" ht="15.95" customHeight="1" thickTop="1" thickBot="1">
      <c r="A350" s="61">
        <v>84</v>
      </c>
      <c r="B350" s="62">
        <v>68</v>
      </c>
      <c r="C350" s="59">
        <f>PresensiIPS!B74</f>
        <v>12141</v>
      </c>
      <c r="D350" s="60" t="str">
        <f>PresensiIPS!G74</f>
        <v>AHMAD ZHARIF HABIBULLAH</v>
      </c>
      <c r="E350">
        <v>89</v>
      </c>
      <c r="F350">
        <v>83.5</v>
      </c>
      <c r="G350">
        <v>84</v>
      </c>
      <c r="H350">
        <v>88</v>
      </c>
      <c r="I350">
        <v>87</v>
      </c>
      <c r="J350">
        <v>84</v>
      </c>
      <c r="K350">
        <v>91</v>
      </c>
      <c r="L350">
        <v>84.5</v>
      </c>
      <c r="M350">
        <v>88.5</v>
      </c>
      <c r="N350">
        <v>84</v>
      </c>
      <c r="O350">
        <v>86</v>
      </c>
      <c r="P350">
        <v>85</v>
      </c>
      <c r="Q350">
        <v>86</v>
      </c>
      <c r="R350">
        <v>81.5</v>
      </c>
      <c r="S350">
        <v>83.5</v>
      </c>
      <c r="T350" s="232">
        <f t="shared" si="5"/>
        <v>85.7</v>
      </c>
    </row>
    <row r="351" spans="1:20" ht="15.95" customHeight="1" thickTop="1" thickBot="1">
      <c r="A351" s="47">
        <v>85</v>
      </c>
      <c r="B351" s="62">
        <v>69</v>
      </c>
      <c r="C351" s="59">
        <f>PresensiIPS!B75</f>
        <v>12167</v>
      </c>
      <c r="D351" s="60" t="str">
        <f>PresensiIPS!G75</f>
        <v>ANANDA NOVA JUNIAR</v>
      </c>
      <c r="E351">
        <v>89</v>
      </c>
      <c r="F351">
        <v>85</v>
      </c>
      <c r="G351">
        <v>84</v>
      </c>
      <c r="H351">
        <v>87</v>
      </c>
      <c r="I351">
        <v>87</v>
      </c>
      <c r="J351">
        <v>85</v>
      </c>
      <c r="K351">
        <v>92.5</v>
      </c>
      <c r="L351">
        <v>84.5</v>
      </c>
      <c r="M351">
        <v>87.5</v>
      </c>
      <c r="N351">
        <v>80</v>
      </c>
      <c r="O351">
        <v>87</v>
      </c>
      <c r="P351">
        <v>80</v>
      </c>
      <c r="Q351">
        <v>90</v>
      </c>
      <c r="R351">
        <v>79.5</v>
      </c>
      <c r="S351">
        <v>79.5</v>
      </c>
      <c r="T351" s="232">
        <f t="shared" si="5"/>
        <v>85.166666666666671</v>
      </c>
    </row>
    <row r="352" spans="1:20" ht="15.95" customHeight="1" thickTop="1" thickBot="1">
      <c r="A352" s="61">
        <v>86</v>
      </c>
      <c r="B352" s="62">
        <v>70</v>
      </c>
      <c r="C352" s="59">
        <f>PresensiIPS!B76</f>
        <v>12173</v>
      </c>
      <c r="D352" s="60" t="str">
        <f>PresensiIPS!G76</f>
        <v>ANDRES FARREL ARDAN</v>
      </c>
      <c r="E352">
        <v>90</v>
      </c>
      <c r="F352">
        <v>87</v>
      </c>
      <c r="G352">
        <v>86</v>
      </c>
      <c r="H352">
        <v>83</v>
      </c>
      <c r="I352">
        <v>91</v>
      </c>
      <c r="J352">
        <v>88</v>
      </c>
      <c r="K352">
        <v>94</v>
      </c>
      <c r="L352">
        <v>86</v>
      </c>
      <c r="M352">
        <v>89.5</v>
      </c>
      <c r="N352">
        <v>83.5</v>
      </c>
      <c r="O352">
        <v>82</v>
      </c>
      <c r="P352">
        <v>85</v>
      </c>
      <c r="Q352">
        <v>90</v>
      </c>
      <c r="R352">
        <v>83.5</v>
      </c>
      <c r="S352">
        <v>85.5</v>
      </c>
      <c r="T352" s="232">
        <f t="shared" si="5"/>
        <v>86.933333333333337</v>
      </c>
    </row>
    <row r="353" spans="1:20" ht="15.95" customHeight="1" thickTop="1" thickBot="1">
      <c r="A353" s="47">
        <v>87</v>
      </c>
      <c r="B353" s="62">
        <v>71</v>
      </c>
      <c r="C353" s="59">
        <f>PresensiIPS!B77</f>
        <v>12203</v>
      </c>
      <c r="D353" s="60" t="str">
        <f>PresensiIPS!G77</f>
        <v>DEWI ROSITA</v>
      </c>
      <c r="E353">
        <v>89</v>
      </c>
      <c r="F353">
        <v>90</v>
      </c>
      <c r="G353">
        <v>86</v>
      </c>
      <c r="H353">
        <v>88.5</v>
      </c>
      <c r="I353">
        <v>93</v>
      </c>
      <c r="J353">
        <v>88.5</v>
      </c>
      <c r="K353">
        <v>89</v>
      </c>
      <c r="L353">
        <v>86</v>
      </c>
      <c r="M353">
        <v>88</v>
      </c>
      <c r="N353">
        <v>81.5</v>
      </c>
      <c r="O353">
        <v>86.5</v>
      </c>
      <c r="P353">
        <v>85</v>
      </c>
      <c r="Q353">
        <v>90</v>
      </c>
      <c r="R353">
        <v>86.5</v>
      </c>
      <c r="S353">
        <v>85</v>
      </c>
      <c r="T353" s="232">
        <f t="shared" si="5"/>
        <v>87.5</v>
      </c>
    </row>
    <row r="354" spans="1:20" ht="15.95" customHeight="1" thickTop="1" thickBot="1">
      <c r="A354" s="61">
        <v>88</v>
      </c>
      <c r="B354" s="62">
        <v>72</v>
      </c>
      <c r="C354" s="59">
        <f>PresensiIPS!B78</f>
        <v>12225</v>
      </c>
      <c r="D354" s="60" t="str">
        <f>PresensiIPS!G78</f>
        <v>ERZA NASYWA SALSABILA</v>
      </c>
      <c r="E354">
        <v>90</v>
      </c>
      <c r="F354">
        <v>88</v>
      </c>
      <c r="G354">
        <v>85.5</v>
      </c>
      <c r="H354">
        <v>90</v>
      </c>
      <c r="I354">
        <v>91</v>
      </c>
      <c r="J354">
        <v>87</v>
      </c>
      <c r="K354">
        <v>94</v>
      </c>
      <c r="L354">
        <v>84.5</v>
      </c>
      <c r="M354">
        <v>86</v>
      </c>
      <c r="N354">
        <v>83.5</v>
      </c>
      <c r="O354">
        <v>88</v>
      </c>
      <c r="P354">
        <v>85</v>
      </c>
      <c r="Q354">
        <v>91</v>
      </c>
      <c r="R354">
        <v>84.5</v>
      </c>
      <c r="S354">
        <v>85</v>
      </c>
      <c r="T354" s="232">
        <f t="shared" si="5"/>
        <v>87.533333333333331</v>
      </c>
    </row>
    <row r="355" spans="1:20" ht="15.95" customHeight="1" thickTop="1" thickBot="1">
      <c r="A355" s="47">
        <v>89</v>
      </c>
      <c r="B355" s="62">
        <v>73</v>
      </c>
      <c r="C355" s="59">
        <f>PresensiIPS!B79</f>
        <v>12235</v>
      </c>
      <c r="D355" s="60" t="str">
        <f>PresensiIPS!G79</f>
        <v>FARCHAN HAMDANI</v>
      </c>
      <c r="E355">
        <v>87</v>
      </c>
      <c r="F355">
        <v>89</v>
      </c>
      <c r="G355">
        <v>82.5</v>
      </c>
      <c r="H355">
        <v>86.5</v>
      </c>
      <c r="I355">
        <v>87</v>
      </c>
      <c r="J355">
        <v>85.5</v>
      </c>
      <c r="K355">
        <v>90.5</v>
      </c>
      <c r="L355">
        <v>87</v>
      </c>
      <c r="M355">
        <v>87.5</v>
      </c>
      <c r="N355">
        <v>79</v>
      </c>
      <c r="O355">
        <v>81</v>
      </c>
      <c r="P355">
        <v>80</v>
      </c>
      <c r="Q355">
        <v>86</v>
      </c>
      <c r="R355">
        <v>86</v>
      </c>
      <c r="S355">
        <v>83</v>
      </c>
      <c r="T355" s="232">
        <f t="shared" si="5"/>
        <v>85.166666666666671</v>
      </c>
    </row>
    <row r="356" spans="1:20" ht="15.95" customHeight="1" thickTop="1" thickBot="1">
      <c r="A356" s="61">
        <v>90</v>
      </c>
      <c r="B356" s="62">
        <v>74</v>
      </c>
      <c r="C356" s="59">
        <f>PresensiIPS!B80</f>
        <v>12247</v>
      </c>
      <c r="D356" s="60" t="str">
        <f>PresensiIPS!G80</f>
        <v>FIRMAN RAHMAT HIDAYAT</v>
      </c>
      <c r="E356">
        <v>86</v>
      </c>
      <c r="F356">
        <v>80.5</v>
      </c>
      <c r="G356">
        <v>80</v>
      </c>
      <c r="H356">
        <v>90</v>
      </c>
      <c r="I356">
        <v>87</v>
      </c>
      <c r="J356">
        <v>81</v>
      </c>
      <c r="K356">
        <v>86.5</v>
      </c>
      <c r="L356">
        <v>84.5</v>
      </c>
      <c r="M356">
        <v>80.5</v>
      </c>
      <c r="N356">
        <v>76.5</v>
      </c>
      <c r="O356">
        <v>74</v>
      </c>
      <c r="P356">
        <v>75</v>
      </c>
      <c r="Q356">
        <v>86</v>
      </c>
      <c r="R356">
        <v>78</v>
      </c>
      <c r="S356">
        <v>78</v>
      </c>
      <c r="T356" s="232">
        <f t="shared" si="5"/>
        <v>81.566666666666663</v>
      </c>
    </row>
    <row r="357" spans="1:20" ht="15.95" customHeight="1" thickTop="1" thickBot="1">
      <c r="A357" s="47">
        <v>91</v>
      </c>
      <c r="B357" s="62">
        <v>75</v>
      </c>
      <c r="C357" s="59">
        <f>PresensiIPS!B81</f>
        <v>12254</v>
      </c>
      <c r="D357" s="60" t="str">
        <f>PresensiIPS!G81</f>
        <v>FRIZKA KINANTI AYYUZA</v>
      </c>
      <c r="E357">
        <v>90.5</v>
      </c>
      <c r="F357">
        <v>90</v>
      </c>
      <c r="G357">
        <v>86.5</v>
      </c>
      <c r="H357">
        <v>86.5</v>
      </c>
      <c r="I357">
        <v>91</v>
      </c>
      <c r="J357">
        <v>85</v>
      </c>
      <c r="K357">
        <v>90</v>
      </c>
      <c r="L357">
        <v>85</v>
      </c>
      <c r="M357">
        <v>86</v>
      </c>
      <c r="N357">
        <v>88</v>
      </c>
      <c r="O357">
        <v>86.5</v>
      </c>
      <c r="P357">
        <v>85</v>
      </c>
      <c r="Q357">
        <v>89.5</v>
      </c>
      <c r="R357">
        <v>83.5</v>
      </c>
      <c r="S357">
        <v>85</v>
      </c>
      <c r="T357" s="232">
        <f t="shared" si="5"/>
        <v>87.2</v>
      </c>
    </row>
    <row r="358" spans="1:20" ht="15.95" customHeight="1" thickTop="1" thickBot="1">
      <c r="A358" s="61">
        <v>92</v>
      </c>
      <c r="B358" s="62">
        <v>76</v>
      </c>
      <c r="C358" s="59">
        <f>PresensiIPS!B82</f>
        <v>12260</v>
      </c>
      <c r="D358" s="60" t="str">
        <f>PresensiIPS!G82</f>
        <v>HALIQ ALI RAHMODI</v>
      </c>
      <c r="E358">
        <v>70</v>
      </c>
      <c r="F358">
        <v>72</v>
      </c>
      <c r="G358">
        <v>70</v>
      </c>
      <c r="H358">
        <v>86</v>
      </c>
      <c r="I358">
        <v>87</v>
      </c>
      <c r="J358">
        <v>76</v>
      </c>
      <c r="K358">
        <v>73</v>
      </c>
      <c r="L358">
        <v>81</v>
      </c>
      <c r="M358">
        <v>72.5</v>
      </c>
      <c r="N358">
        <v>71.5</v>
      </c>
      <c r="O358">
        <v>72</v>
      </c>
      <c r="P358">
        <v>75</v>
      </c>
      <c r="Q358">
        <v>75</v>
      </c>
      <c r="R358">
        <v>70</v>
      </c>
      <c r="S358">
        <v>69.5</v>
      </c>
      <c r="T358" s="232">
        <f t="shared" si="5"/>
        <v>74.7</v>
      </c>
    </row>
    <row r="359" spans="1:20" ht="15.95" customHeight="1" thickTop="1" thickBot="1">
      <c r="A359" s="47">
        <v>93</v>
      </c>
      <c r="B359" s="62">
        <v>77</v>
      </c>
      <c r="C359" s="59">
        <f>PresensiIPS!B83</f>
        <v>12277</v>
      </c>
      <c r="D359" s="60" t="str">
        <f>PresensiIPS!G83</f>
        <v>IKA NOVIA RAHMAWATI</v>
      </c>
      <c r="E359">
        <v>87.5</v>
      </c>
      <c r="F359">
        <v>84.5</v>
      </c>
      <c r="G359">
        <v>78</v>
      </c>
      <c r="H359">
        <v>87</v>
      </c>
      <c r="I359">
        <v>87</v>
      </c>
      <c r="J359">
        <v>87</v>
      </c>
      <c r="K359">
        <v>90.5</v>
      </c>
      <c r="L359">
        <v>84</v>
      </c>
      <c r="M359">
        <v>85</v>
      </c>
      <c r="N359">
        <v>82</v>
      </c>
      <c r="O359">
        <v>79.5</v>
      </c>
      <c r="P359">
        <v>85</v>
      </c>
      <c r="Q359">
        <v>85.5</v>
      </c>
      <c r="R359">
        <v>73.5</v>
      </c>
      <c r="S359">
        <v>80.5</v>
      </c>
      <c r="T359" s="232">
        <f t="shared" si="5"/>
        <v>83.766666666666666</v>
      </c>
    </row>
    <row r="360" spans="1:20" ht="15.95" customHeight="1" thickTop="1" thickBot="1">
      <c r="A360" s="61">
        <v>94</v>
      </c>
      <c r="B360" s="62">
        <v>78</v>
      </c>
      <c r="C360" s="59">
        <f>PresensiIPS!B84</f>
        <v>12291</v>
      </c>
      <c r="D360" s="60" t="str">
        <f>PresensiIPS!G84</f>
        <v>IVON ROSYARIDHA JATMIKE</v>
      </c>
      <c r="E360">
        <v>90</v>
      </c>
      <c r="F360">
        <v>89</v>
      </c>
      <c r="G360">
        <v>86</v>
      </c>
      <c r="H360">
        <v>87.5</v>
      </c>
      <c r="I360">
        <v>89</v>
      </c>
      <c r="J360">
        <v>90</v>
      </c>
      <c r="K360">
        <v>91</v>
      </c>
      <c r="L360">
        <v>85</v>
      </c>
      <c r="M360">
        <v>86</v>
      </c>
      <c r="N360">
        <v>83.5</v>
      </c>
      <c r="O360">
        <v>87.5</v>
      </c>
      <c r="P360">
        <v>85</v>
      </c>
      <c r="Q360">
        <v>88</v>
      </c>
      <c r="R360">
        <v>81.5</v>
      </c>
      <c r="S360">
        <v>85</v>
      </c>
      <c r="T360" s="232">
        <f t="shared" si="5"/>
        <v>86.933333333333337</v>
      </c>
    </row>
    <row r="361" spans="1:20" ht="15.95" customHeight="1" thickTop="1" thickBot="1">
      <c r="A361" s="47">
        <v>95</v>
      </c>
      <c r="B361" s="62">
        <v>79</v>
      </c>
      <c r="C361" s="59">
        <f>PresensiIPS!B85</f>
        <v>12301</v>
      </c>
      <c r="D361" s="60" t="str">
        <f>PresensiIPS!G85</f>
        <v>KANDIYAS</v>
      </c>
      <c r="E361">
        <v>87</v>
      </c>
      <c r="F361">
        <v>80</v>
      </c>
      <c r="G361">
        <v>76.5</v>
      </c>
      <c r="H361">
        <v>90.5</v>
      </c>
      <c r="I361">
        <v>87</v>
      </c>
      <c r="J361">
        <v>82.5</v>
      </c>
      <c r="K361">
        <v>90.5</v>
      </c>
      <c r="L361">
        <v>87</v>
      </c>
      <c r="M361">
        <v>87</v>
      </c>
      <c r="N361">
        <v>82</v>
      </c>
      <c r="O361">
        <v>81</v>
      </c>
      <c r="P361">
        <v>80</v>
      </c>
      <c r="Q361">
        <v>85.5</v>
      </c>
      <c r="R361">
        <v>74</v>
      </c>
      <c r="S361">
        <v>81.5</v>
      </c>
      <c r="T361" s="232">
        <f t="shared" si="5"/>
        <v>83.466666666666669</v>
      </c>
    </row>
    <row r="362" spans="1:20" ht="15.95" customHeight="1" thickTop="1" thickBot="1">
      <c r="A362" s="61">
        <v>96</v>
      </c>
      <c r="B362" s="62">
        <v>80</v>
      </c>
      <c r="C362" s="59">
        <f>PresensiIPS!B86</f>
        <v>12313</v>
      </c>
      <c r="D362" s="60" t="str">
        <f>PresensiIPS!G86</f>
        <v>Lika Adelia</v>
      </c>
      <c r="E362">
        <v>90.5</v>
      </c>
      <c r="F362">
        <v>94</v>
      </c>
      <c r="G362">
        <v>86</v>
      </c>
      <c r="H362">
        <v>83</v>
      </c>
      <c r="I362">
        <v>91</v>
      </c>
      <c r="J362">
        <v>86.5</v>
      </c>
      <c r="K362">
        <v>91</v>
      </c>
      <c r="L362">
        <v>84.5</v>
      </c>
      <c r="M362">
        <v>87</v>
      </c>
      <c r="N362">
        <v>85.5</v>
      </c>
      <c r="O362">
        <v>87</v>
      </c>
      <c r="P362">
        <v>85</v>
      </c>
      <c r="Q362">
        <v>87</v>
      </c>
      <c r="R362">
        <v>82</v>
      </c>
      <c r="S362">
        <v>85</v>
      </c>
      <c r="T362" s="232">
        <f t="shared" si="5"/>
        <v>87</v>
      </c>
    </row>
    <row r="363" spans="1:20" ht="15.95" customHeight="1" thickTop="1" thickBot="1">
      <c r="A363" s="47">
        <v>97</v>
      </c>
      <c r="B363" s="62">
        <v>81</v>
      </c>
      <c r="C363" s="59">
        <f>PresensiIPS!B87</f>
        <v>12317</v>
      </c>
      <c r="D363" s="60" t="str">
        <f>PresensiIPS!G87</f>
        <v>M. ABDULLOH</v>
      </c>
      <c r="E363">
        <v>89</v>
      </c>
      <c r="F363">
        <v>72</v>
      </c>
      <c r="G363">
        <v>76</v>
      </c>
      <c r="H363">
        <v>87.5</v>
      </c>
      <c r="I363">
        <v>87</v>
      </c>
      <c r="J363">
        <v>76</v>
      </c>
      <c r="K363">
        <v>87</v>
      </c>
      <c r="L363">
        <v>83.5</v>
      </c>
      <c r="M363">
        <v>78</v>
      </c>
      <c r="N363">
        <v>75.5</v>
      </c>
      <c r="O363">
        <v>72.5</v>
      </c>
      <c r="P363">
        <v>75</v>
      </c>
      <c r="Q363">
        <v>83.5</v>
      </c>
      <c r="R363">
        <v>74</v>
      </c>
      <c r="S363">
        <v>73.5</v>
      </c>
      <c r="T363" s="232">
        <f t="shared" si="5"/>
        <v>79.333333333333329</v>
      </c>
    </row>
    <row r="364" spans="1:20" ht="15.95" customHeight="1" thickTop="1" thickBot="1">
      <c r="A364" s="61">
        <v>98</v>
      </c>
      <c r="B364" s="62">
        <v>82</v>
      </c>
      <c r="C364" s="59">
        <f>PresensiIPS!B88</f>
        <v>12323</v>
      </c>
      <c r="D364" s="60" t="str">
        <f>PresensiIPS!G88</f>
        <v>M.RISKY ADITYA</v>
      </c>
      <c r="E364">
        <v>70</v>
      </c>
      <c r="F364">
        <v>77</v>
      </c>
      <c r="G364">
        <v>76.5</v>
      </c>
      <c r="H364">
        <v>87</v>
      </c>
      <c r="I364">
        <v>87</v>
      </c>
      <c r="J364">
        <v>81.5</v>
      </c>
      <c r="K364">
        <v>88.5</v>
      </c>
      <c r="L364">
        <v>84.5</v>
      </c>
      <c r="M364">
        <v>78.5</v>
      </c>
      <c r="N364">
        <v>70.5</v>
      </c>
      <c r="O364">
        <v>75.5</v>
      </c>
      <c r="P364">
        <v>75</v>
      </c>
      <c r="Q364">
        <v>82.5</v>
      </c>
      <c r="R364">
        <v>73</v>
      </c>
      <c r="S364">
        <v>78</v>
      </c>
      <c r="T364" s="232">
        <f t="shared" si="5"/>
        <v>79</v>
      </c>
    </row>
    <row r="365" spans="1:20" ht="15.95" customHeight="1" thickTop="1" thickBot="1">
      <c r="A365" s="47">
        <v>99</v>
      </c>
      <c r="B365" s="62">
        <v>83</v>
      </c>
      <c r="C365" s="59">
        <f>PresensiIPS!B89</f>
        <v>12338</v>
      </c>
      <c r="D365" s="60" t="str">
        <f>PresensiIPS!G89</f>
        <v>MAULINDA HASANAH</v>
      </c>
      <c r="E365">
        <v>91</v>
      </c>
      <c r="F365">
        <v>94</v>
      </c>
      <c r="G365">
        <v>86</v>
      </c>
      <c r="H365">
        <v>89.5</v>
      </c>
      <c r="I365">
        <v>91</v>
      </c>
      <c r="J365">
        <v>88.5</v>
      </c>
      <c r="K365">
        <v>92</v>
      </c>
      <c r="L365">
        <v>84.5</v>
      </c>
      <c r="M365">
        <v>88.5</v>
      </c>
      <c r="N365">
        <v>85.5</v>
      </c>
      <c r="O365">
        <v>88.5</v>
      </c>
      <c r="P365">
        <v>90</v>
      </c>
      <c r="Q365">
        <v>91.5</v>
      </c>
      <c r="R365">
        <v>87.5</v>
      </c>
      <c r="S365">
        <v>85</v>
      </c>
      <c r="T365" s="232">
        <f t="shared" si="5"/>
        <v>88.86666666666666</v>
      </c>
    </row>
    <row r="366" spans="1:20" ht="15.95" customHeight="1" thickTop="1" thickBot="1">
      <c r="A366" s="61">
        <v>100</v>
      </c>
      <c r="B366" s="62">
        <v>84</v>
      </c>
      <c r="C366" s="59">
        <f>PresensiIPS!B90</f>
        <v>12372</v>
      </c>
      <c r="D366" s="60" t="str">
        <f>PresensiIPS!G90</f>
        <v>MUHAMMAD CHAIRIL ARIFIN</v>
      </c>
      <c r="E366">
        <v>86.5</v>
      </c>
      <c r="F366">
        <v>88</v>
      </c>
      <c r="G366">
        <v>82</v>
      </c>
      <c r="H366">
        <v>85.5</v>
      </c>
      <c r="I366">
        <v>87</v>
      </c>
      <c r="J366">
        <v>81</v>
      </c>
      <c r="K366">
        <v>90</v>
      </c>
      <c r="L366">
        <v>87</v>
      </c>
      <c r="M366">
        <v>81.5</v>
      </c>
      <c r="N366">
        <v>83</v>
      </c>
      <c r="O366">
        <v>81</v>
      </c>
      <c r="P366">
        <v>80</v>
      </c>
      <c r="Q366">
        <v>86</v>
      </c>
      <c r="R366">
        <v>81.5</v>
      </c>
      <c r="S366">
        <v>77.5</v>
      </c>
      <c r="T366" s="232">
        <f t="shared" si="5"/>
        <v>83.833333333333329</v>
      </c>
    </row>
    <row r="367" spans="1:20" ht="15.95" customHeight="1" thickTop="1" thickBot="1">
      <c r="A367" s="47">
        <v>101</v>
      </c>
      <c r="B367" s="62">
        <v>85</v>
      </c>
      <c r="C367" s="59">
        <f>PresensiIPS!B91</f>
        <v>12383</v>
      </c>
      <c r="D367" s="60" t="str">
        <f>PresensiIPS!G91</f>
        <v>MUHAMMAD SUBHAN HADI</v>
      </c>
      <c r="E367">
        <v>82.5</v>
      </c>
      <c r="F367">
        <v>75.5</v>
      </c>
      <c r="G367">
        <v>75.5</v>
      </c>
      <c r="H367">
        <v>84.5</v>
      </c>
      <c r="I367">
        <v>87</v>
      </c>
      <c r="J367">
        <v>80</v>
      </c>
      <c r="K367">
        <v>91</v>
      </c>
      <c r="L367">
        <v>83</v>
      </c>
      <c r="M367">
        <v>79.5</v>
      </c>
      <c r="N367">
        <v>70.5</v>
      </c>
      <c r="O367">
        <v>75</v>
      </c>
      <c r="P367">
        <v>75</v>
      </c>
      <c r="Q367">
        <v>82.5</v>
      </c>
      <c r="R367">
        <v>74.5</v>
      </c>
      <c r="S367">
        <v>77.5</v>
      </c>
      <c r="T367" s="232">
        <f t="shared" si="5"/>
        <v>79.566666666666663</v>
      </c>
    </row>
    <row r="368" spans="1:20" ht="15.95" customHeight="1" thickTop="1" thickBot="1">
      <c r="A368" s="61">
        <v>102</v>
      </c>
      <c r="B368" s="62">
        <v>86</v>
      </c>
      <c r="C368" s="59">
        <f>PresensiIPS!B92</f>
        <v>12395</v>
      </c>
      <c r="D368" s="60" t="str">
        <f>PresensiIPS!G92</f>
        <v>NAFIAH MAHARANI</v>
      </c>
      <c r="E368">
        <v>86</v>
      </c>
      <c r="F368">
        <v>81</v>
      </c>
      <c r="G368">
        <v>82.5</v>
      </c>
      <c r="H368">
        <v>88</v>
      </c>
      <c r="I368">
        <v>87</v>
      </c>
      <c r="J368">
        <v>83</v>
      </c>
      <c r="K368">
        <v>87.5</v>
      </c>
      <c r="L368">
        <v>84.5</v>
      </c>
      <c r="M368">
        <v>79</v>
      </c>
      <c r="N368">
        <v>78.5</v>
      </c>
      <c r="O368">
        <v>80.5</v>
      </c>
      <c r="P368">
        <v>85</v>
      </c>
      <c r="Q368">
        <v>86</v>
      </c>
      <c r="R368">
        <v>78.5</v>
      </c>
      <c r="S368">
        <v>80</v>
      </c>
      <c r="T368" s="232">
        <f t="shared" si="5"/>
        <v>83.13333333333334</v>
      </c>
    </row>
    <row r="369" spans="1:20" ht="15.95" customHeight="1" thickTop="1" thickBot="1">
      <c r="A369" s="47">
        <v>103</v>
      </c>
      <c r="B369" s="62">
        <v>87</v>
      </c>
      <c r="C369" s="59">
        <f>PresensiIPS!B93</f>
        <v>12412</v>
      </c>
      <c r="D369" s="60" t="str">
        <f>PresensiIPS!G93</f>
        <v>NURHAYATI</v>
      </c>
      <c r="E369">
        <v>93</v>
      </c>
      <c r="F369">
        <v>87</v>
      </c>
      <c r="G369">
        <v>86</v>
      </c>
      <c r="H369">
        <v>85.5</v>
      </c>
      <c r="I369">
        <v>91</v>
      </c>
      <c r="J369">
        <v>87.5</v>
      </c>
      <c r="K369">
        <v>90</v>
      </c>
      <c r="L369">
        <v>84.5</v>
      </c>
      <c r="M369">
        <v>89</v>
      </c>
      <c r="N369">
        <v>84.5</v>
      </c>
      <c r="O369">
        <v>87</v>
      </c>
      <c r="P369">
        <v>80</v>
      </c>
      <c r="Q369">
        <v>91.5</v>
      </c>
      <c r="R369">
        <v>85</v>
      </c>
      <c r="S369">
        <v>85</v>
      </c>
      <c r="T369" s="232">
        <f t="shared" si="5"/>
        <v>87.1</v>
      </c>
    </row>
    <row r="370" spans="1:20" ht="15.95" customHeight="1" thickTop="1" thickBot="1">
      <c r="A370" s="61">
        <v>104</v>
      </c>
      <c r="B370" s="62">
        <v>88</v>
      </c>
      <c r="C370" s="59">
        <f>PresensiIPS!B94</f>
        <v>12415</v>
      </c>
      <c r="D370" s="60" t="str">
        <f>PresensiIPS!G94</f>
        <v>NURIL FAHMA WIJAYA</v>
      </c>
      <c r="E370">
        <v>87</v>
      </c>
      <c r="F370">
        <v>81</v>
      </c>
      <c r="G370">
        <v>84</v>
      </c>
      <c r="H370">
        <v>86</v>
      </c>
      <c r="I370">
        <v>87</v>
      </c>
      <c r="J370">
        <v>83</v>
      </c>
      <c r="K370">
        <v>90</v>
      </c>
      <c r="L370">
        <v>86</v>
      </c>
      <c r="M370">
        <v>86</v>
      </c>
      <c r="N370">
        <v>82.5</v>
      </c>
      <c r="O370">
        <v>79.5</v>
      </c>
      <c r="P370">
        <v>85</v>
      </c>
      <c r="Q370">
        <v>86</v>
      </c>
      <c r="R370">
        <v>81</v>
      </c>
      <c r="S370">
        <v>76.5</v>
      </c>
      <c r="T370" s="232">
        <f t="shared" si="5"/>
        <v>84.033333333333331</v>
      </c>
    </row>
    <row r="371" spans="1:20" ht="15.95" customHeight="1" thickTop="1" thickBot="1">
      <c r="A371" s="47">
        <v>105</v>
      </c>
      <c r="B371" s="62">
        <v>89</v>
      </c>
      <c r="C371" s="59">
        <f>PresensiIPS!B95</f>
        <v>12421</v>
      </c>
      <c r="D371" s="60" t="str">
        <f>PresensiIPS!G95</f>
        <v>NURUL MAKKIYAH</v>
      </c>
      <c r="E371">
        <v>86.5</v>
      </c>
      <c r="F371">
        <v>81.5</v>
      </c>
      <c r="G371">
        <v>86</v>
      </c>
      <c r="H371">
        <v>87</v>
      </c>
      <c r="I371">
        <v>87</v>
      </c>
      <c r="J371">
        <v>84</v>
      </c>
      <c r="K371">
        <v>89.5</v>
      </c>
      <c r="L371">
        <v>86</v>
      </c>
      <c r="M371">
        <v>87</v>
      </c>
      <c r="N371">
        <v>84</v>
      </c>
      <c r="O371">
        <v>87</v>
      </c>
      <c r="P371">
        <v>80</v>
      </c>
      <c r="Q371">
        <v>91</v>
      </c>
      <c r="R371">
        <v>80.5</v>
      </c>
      <c r="S371">
        <v>79</v>
      </c>
      <c r="T371" s="232">
        <f t="shared" si="5"/>
        <v>85.066666666666663</v>
      </c>
    </row>
    <row r="372" spans="1:20" ht="15.95" customHeight="1" thickTop="1" thickBot="1">
      <c r="A372" s="61">
        <v>106</v>
      </c>
      <c r="B372" s="62">
        <v>90</v>
      </c>
      <c r="C372" s="59">
        <f>PresensiIPS!B96</f>
        <v>12436</v>
      </c>
      <c r="D372" s="60" t="str">
        <f>PresensiIPS!G96</f>
        <v>R. FAHRURROZI NUR ANSORI</v>
      </c>
      <c r="E372">
        <v>85.5</v>
      </c>
      <c r="F372">
        <v>87</v>
      </c>
      <c r="G372">
        <v>83.5</v>
      </c>
      <c r="H372">
        <v>89</v>
      </c>
      <c r="I372">
        <v>87</v>
      </c>
      <c r="J372">
        <v>82</v>
      </c>
      <c r="K372">
        <v>90.5</v>
      </c>
      <c r="L372">
        <v>87</v>
      </c>
      <c r="M372">
        <v>80</v>
      </c>
      <c r="N372">
        <v>77</v>
      </c>
      <c r="O372">
        <v>82.5</v>
      </c>
      <c r="P372">
        <v>85</v>
      </c>
      <c r="Q372">
        <v>82</v>
      </c>
      <c r="R372">
        <v>81.5</v>
      </c>
      <c r="S372">
        <v>80.5</v>
      </c>
      <c r="T372" s="232">
        <f t="shared" si="5"/>
        <v>84</v>
      </c>
    </row>
    <row r="373" spans="1:20" ht="15.95" customHeight="1" thickTop="1" thickBot="1">
      <c r="A373" s="47">
        <v>107</v>
      </c>
      <c r="B373" s="62">
        <v>91</v>
      </c>
      <c r="C373" s="59">
        <f>PresensiIPS!B97</f>
        <v>12442</v>
      </c>
      <c r="D373" s="60" t="str">
        <f>PresensiIPS!G97</f>
        <v>R.A. ANGGRAINI DWI PUSPITA</v>
      </c>
      <c r="E373">
        <v>83.5</v>
      </c>
      <c r="F373">
        <v>75</v>
      </c>
      <c r="G373">
        <v>74</v>
      </c>
      <c r="H373">
        <v>85</v>
      </c>
      <c r="I373">
        <v>87</v>
      </c>
      <c r="J373">
        <v>83.5</v>
      </c>
      <c r="K373">
        <v>78.5</v>
      </c>
      <c r="L373">
        <v>80.5</v>
      </c>
      <c r="M373">
        <v>78</v>
      </c>
      <c r="N373">
        <v>72</v>
      </c>
      <c r="O373">
        <v>73.5</v>
      </c>
      <c r="P373">
        <v>75</v>
      </c>
      <c r="Q373">
        <v>79</v>
      </c>
      <c r="R373">
        <v>72.5</v>
      </c>
      <c r="S373">
        <v>74</v>
      </c>
      <c r="T373" s="232">
        <f t="shared" si="5"/>
        <v>78.066666666666663</v>
      </c>
    </row>
    <row r="374" spans="1:20" ht="15.95" customHeight="1" thickTop="1" thickBot="1">
      <c r="A374" s="61">
        <v>108</v>
      </c>
      <c r="B374" s="62">
        <v>92</v>
      </c>
      <c r="C374" s="59">
        <f>PresensiIPS!B98</f>
        <v>12002</v>
      </c>
      <c r="D374" s="60" t="str">
        <f>PresensiIPS!G98</f>
        <v>REKY FIRDAUS</v>
      </c>
      <c r="E374">
        <v>70</v>
      </c>
      <c r="F374">
        <v>73.5</v>
      </c>
      <c r="G374">
        <v>72.5</v>
      </c>
      <c r="H374">
        <v>85.5</v>
      </c>
      <c r="I374">
        <v>85</v>
      </c>
      <c r="J374">
        <v>79</v>
      </c>
      <c r="K374">
        <v>87</v>
      </c>
      <c r="L374">
        <v>79.5</v>
      </c>
      <c r="M374">
        <v>78.5</v>
      </c>
      <c r="N374">
        <v>70.5</v>
      </c>
      <c r="O374">
        <v>74</v>
      </c>
      <c r="P374">
        <v>70</v>
      </c>
      <c r="Q374">
        <v>78</v>
      </c>
      <c r="R374">
        <v>70.5</v>
      </c>
      <c r="S374">
        <v>76.5</v>
      </c>
      <c r="T374" s="232">
        <f t="shared" si="5"/>
        <v>76.666666666666671</v>
      </c>
    </row>
    <row r="375" spans="1:20" ht="15.95" customHeight="1" thickTop="1" thickBot="1">
      <c r="A375" s="47">
        <v>109</v>
      </c>
      <c r="B375" s="62">
        <v>93</v>
      </c>
      <c r="C375" s="59">
        <f>PresensiIPS!B99</f>
        <v>12459</v>
      </c>
      <c r="D375" s="60" t="str">
        <f>PresensiIPS!G99</f>
        <v>REZA PAHLEVI DWI KUSUMA</v>
      </c>
      <c r="E375">
        <v>87</v>
      </c>
      <c r="F375">
        <v>84.5</v>
      </c>
      <c r="G375">
        <v>85.5</v>
      </c>
      <c r="H375">
        <v>82</v>
      </c>
      <c r="I375">
        <v>87</v>
      </c>
      <c r="J375">
        <v>81.5</v>
      </c>
      <c r="K375">
        <v>91</v>
      </c>
      <c r="L375">
        <v>84.5</v>
      </c>
      <c r="M375">
        <v>87.5</v>
      </c>
      <c r="N375">
        <v>78</v>
      </c>
      <c r="O375">
        <v>86</v>
      </c>
      <c r="P375">
        <v>80</v>
      </c>
      <c r="Q375">
        <v>86.5</v>
      </c>
      <c r="R375">
        <v>82.5</v>
      </c>
      <c r="S375">
        <v>85</v>
      </c>
      <c r="T375" s="232">
        <f t="shared" si="5"/>
        <v>84.566666666666663</v>
      </c>
    </row>
    <row r="376" spans="1:20" ht="15.95" customHeight="1" thickTop="1" thickBot="1">
      <c r="B376" s="62">
        <v>94</v>
      </c>
      <c r="C376" s="59">
        <f>PresensiIPS!B100</f>
        <v>12473</v>
      </c>
      <c r="D376" s="60" t="str">
        <f>PresensiIPS!G100</f>
        <v>RIYANTO</v>
      </c>
      <c r="E376">
        <v>84.5</v>
      </c>
      <c r="F376">
        <v>80</v>
      </c>
      <c r="G376">
        <v>77.5</v>
      </c>
      <c r="H376">
        <v>89.5</v>
      </c>
      <c r="I376">
        <v>87</v>
      </c>
      <c r="J376">
        <v>79</v>
      </c>
      <c r="K376">
        <v>90.5</v>
      </c>
      <c r="L376">
        <v>84</v>
      </c>
      <c r="M376">
        <v>79</v>
      </c>
      <c r="N376">
        <v>71</v>
      </c>
      <c r="O376">
        <v>78</v>
      </c>
      <c r="P376">
        <v>75</v>
      </c>
      <c r="Q376">
        <v>86</v>
      </c>
      <c r="R376">
        <v>76</v>
      </c>
      <c r="S376">
        <v>75.5</v>
      </c>
      <c r="T376" s="232">
        <f t="shared" si="5"/>
        <v>80.833333333333329</v>
      </c>
    </row>
    <row r="377" spans="1:20" ht="15.95" customHeight="1" thickTop="1" thickBot="1">
      <c r="B377" s="62">
        <v>95</v>
      </c>
      <c r="C377" s="59">
        <f>PresensiIPS!B101</f>
        <v>12485</v>
      </c>
      <c r="D377" s="60" t="str">
        <f>PresensiIPS!G101</f>
        <v>SARI APRILIA PUTRI</v>
      </c>
      <c r="E377">
        <v>88.5</v>
      </c>
      <c r="F377">
        <v>86</v>
      </c>
      <c r="G377">
        <v>79</v>
      </c>
      <c r="H377">
        <v>86.5</v>
      </c>
      <c r="I377">
        <v>87</v>
      </c>
      <c r="J377">
        <v>86</v>
      </c>
      <c r="K377">
        <v>89</v>
      </c>
      <c r="L377">
        <v>84.5</v>
      </c>
      <c r="M377">
        <v>80</v>
      </c>
      <c r="N377">
        <v>81.5</v>
      </c>
      <c r="O377">
        <v>80.5</v>
      </c>
      <c r="P377">
        <v>80</v>
      </c>
      <c r="Q377">
        <v>88</v>
      </c>
      <c r="R377">
        <v>78</v>
      </c>
      <c r="S377">
        <v>82.5</v>
      </c>
      <c r="T377" s="232">
        <f t="shared" si="5"/>
        <v>83.8</v>
      </c>
    </row>
    <row r="378" spans="1:20" ht="15.95" customHeight="1" thickTop="1" thickBot="1">
      <c r="B378" s="62">
        <v>96</v>
      </c>
      <c r="C378" s="59">
        <f>PresensiIPS!B102</f>
        <v>12493</v>
      </c>
      <c r="D378" s="60" t="str">
        <f>PresensiIPS!G102</f>
        <v>SITI AMELIA MAHDIN</v>
      </c>
      <c r="E378">
        <v>88.5</v>
      </c>
      <c r="F378">
        <v>84</v>
      </c>
      <c r="G378">
        <v>85</v>
      </c>
      <c r="H378">
        <v>81.5</v>
      </c>
      <c r="I378">
        <v>87</v>
      </c>
      <c r="J378">
        <v>86</v>
      </c>
      <c r="K378">
        <v>91</v>
      </c>
      <c r="L378">
        <v>85</v>
      </c>
      <c r="M378">
        <v>86.5</v>
      </c>
      <c r="N378">
        <v>84</v>
      </c>
      <c r="O378">
        <v>87</v>
      </c>
      <c r="P378">
        <v>80</v>
      </c>
      <c r="Q378">
        <v>88.5</v>
      </c>
      <c r="R378">
        <v>81.5</v>
      </c>
      <c r="S378">
        <v>79.5</v>
      </c>
      <c r="T378" s="232">
        <f t="shared" si="5"/>
        <v>85</v>
      </c>
    </row>
    <row r="379" spans="1:20" ht="15.95" customHeight="1" thickTop="1" thickBot="1">
      <c r="B379" s="62">
        <v>97</v>
      </c>
      <c r="C379" s="59">
        <f>PresensiIPS!B103</f>
        <v>12503</v>
      </c>
      <c r="D379" s="60" t="str">
        <f>PresensiIPS!G103</f>
        <v>SONIA ERYANTI IKA PUTRI SHOLIHIN</v>
      </c>
      <c r="E379">
        <v>93</v>
      </c>
      <c r="F379">
        <v>96</v>
      </c>
      <c r="G379">
        <v>84.5</v>
      </c>
      <c r="H379">
        <v>91</v>
      </c>
      <c r="I379">
        <v>93</v>
      </c>
      <c r="J379">
        <v>90</v>
      </c>
      <c r="K379">
        <v>93</v>
      </c>
      <c r="L379">
        <v>86</v>
      </c>
      <c r="M379">
        <v>90</v>
      </c>
      <c r="N379">
        <v>90</v>
      </c>
      <c r="O379">
        <v>88</v>
      </c>
      <c r="P379">
        <v>90</v>
      </c>
      <c r="Q379">
        <v>93</v>
      </c>
      <c r="R379">
        <v>88</v>
      </c>
      <c r="S379">
        <v>90</v>
      </c>
      <c r="T379" s="232">
        <f t="shared" si="5"/>
        <v>90.36666666666666</v>
      </c>
    </row>
    <row r="380" spans="1:20" ht="15.95" customHeight="1" thickTop="1" thickBot="1">
      <c r="B380" s="62">
        <v>98</v>
      </c>
      <c r="C380" s="59">
        <f>PresensiIPS!B104</f>
        <v>12507</v>
      </c>
      <c r="D380" s="60" t="str">
        <f>PresensiIPS!G104</f>
        <v>SUMAR</v>
      </c>
      <c r="E380">
        <v>70</v>
      </c>
      <c r="F380">
        <v>72</v>
      </c>
      <c r="G380">
        <v>76</v>
      </c>
      <c r="H380">
        <v>86.5</v>
      </c>
      <c r="I380">
        <v>87</v>
      </c>
      <c r="J380">
        <v>77.5</v>
      </c>
      <c r="K380">
        <v>84</v>
      </c>
      <c r="L380">
        <v>80</v>
      </c>
      <c r="M380">
        <v>79</v>
      </c>
      <c r="N380">
        <v>70</v>
      </c>
      <c r="O380">
        <v>73</v>
      </c>
      <c r="P380">
        <v>70</v>
      </c>
      <c r="Q380">
        <v>82.5</v>
      </c>
      <c r="R380">
        <v>70.5</v>
      </c>
      <c r="S380">
        <v>76</v>
      </c>
      <c r="T380" s="232">
        <f t="shared" si="5"/>
        <v>76.933333333333337</v>
      </c>
    </row>
    <row r="381" spans="1:20" ht="15.95" customHeight="1" thickTop="1" thickBot="1">
      <c r="B381" s="62">
        <v>99</v>
      </c>
      <c r="C381" s="59">
        <f>PresensiIPS!B105</f>
        <v>12508</v>
      </c>
      <c r="D381" s="60" t="str">
        <f>PresensiIPS!G105</f>
        <v>SYAFINA DWI ANGGRAINI</v>
      </c>
      <c r="E381">
        <v>86</v>
      </c>
      <c r="F381">
        <v>84.5</v>
      </c>
      <c r="G381">
        <v>85</v>
      </c>
      <c r="H381">
        <v>87.5</v>
      </c>
      <c r="I381">
        <v>87</v>
      </c>
      <c r="J381">
        <v>84</v>
      </c>
      <c r="K381">
        <v>90.5</v>
      </c>
      <c r="L381">
        <v>85</v>
      </c>
      <c r="M381">
        <v>87</v>
      </c>
      <c r="N381">
        <v>88</v>
      </c>
      <c r="O381">
        <v>81.5</v>
      </c>
      <c r="P381">
        <v>85</v>
      </c>
      <c r="Q381">
        <v>85</v>
      </c>
      <c r="R381">
        <v>79</v>
      </c>
      <c r="S381">
        <v>77.5</v>
      </c>
      <c r="T381" s="232">
        <f t="shared" si="5"/>
        <v>84.833333333333329</v>
      </c>
    </row>
    <row r="382" spans="1:20" ht="15.95" customHeight="1" thickTop="1" thickBot="1">
      <c r="B382" s="62">
        <v>100</v>
      </c>
      <c r="C382" s="59">
        <f>PresensiIPS!B106</f>
        <v>12130</v>
      </c>
      <c r="D382" s="60" t="str">
        <f>PresensiIPS!G106</f>
        <v>ACHMAD MAULANA ABIM SYAHPUTRA</v>
      </c>
      <c r="E382">
        <v>83</v>
      </c>
      <c r="F382">
        <v>80</v>
      </c>
      <c r="G382">
        <v>85</v>
      </c>
      <c r="H382">
        <v>86.5</v>
      </c>
      <c r="I382">
        <v>89</v>
      </c>
      <c r="J382">
        <v>78.5</v>
      </c>
      <c r="K382">
        <v>90</v>
      </c>
      <c r="L382">
        <v>86</v>
      </c>
      <c r="M382">
        <v>87</v>
      </c>
      <c r="N382">
        <v>79</v>
      </c>
      <c r="O382">
        <v>78.5</v>
      </c>
      <c r="P382">
        <v>85</v>
      </c>
      <c r="Q382">
        <v>87</v>
      </c>
      <c r="R382">
        <v>79.5</v>
      </c>
      <c r="S382">
        <v>82.5</v>
      </c>
      <c r="T382" s="232">
        <f t="shared" si="5"/>
        <v>83.766666666666666</v>
      </c>
    </row>
    <row r="383" spans="1:20" ht="15.95" customHeight="1" thickTop="1" thickBot="1">
      <c r="B383" s="62">
        <v>101</v>
      </c>
      <c r="C383" s="59">
        <f>PresensiIPS!B107</f>
        <v>12151</v>
      </c>
      <c r="D383" s="60" t="str">
        <f>PresensiIPS!G107</f>
        <v>ALEK JULIYANTO</v>
      </c>
      <c r="E383">
        <v>81.5</v>
      </c>
      <c r="F383">
        <v>80</v>
      </c>
      <c r="G383">
        <v>75</v>
      </c>
      <c r="H383">
        <v>84.5</v>
      </c>
      <c r="I383">
        <v>86</v>
      </c>
      <c r="J383">
        <v>78.5</v>
      </c>
      <c r="K383">
        <v>89.5</v>
      </c>
      <c r="L383">
        <v>82</v>
      </c>
      <c r="M383">
        <v>79.5</v>
      </c>
      <c r="N383">
        <v>74.5</v>
      </c>
      <c r="O383">
        <v>74</v>
      </c>
      <c r="P383">
        <v>70</v>
      </c>
      <c r="Q383">
        <v>82</v>
      </c>
      <c r="R383">
        <v>74.5</v>
      </c>
      <c r="S383">
        <v>79.5</v>
      </c>
      <c r="T383" s="232">
        <f t="shared" si="5"/>
        <v>79.400000000000006</v>
      </c>
    </row>
    <row r="384" spans="1:20" ht="15.95" customHeight="1" thickTop="1" thickBot="1">
      <c r="B384" s="62">
        <v>102</v>
      </c>
      <c r="C384" s="59">
        <f>PresensiIPS!B108</f>
        <v>12170</v>
      </c>
      <c r="D384" s="60" t="str">
        <f>PresensiIPS!G108</f>
        <v>ANDINI CRISTINA SANTOSO</v>
      </c>
      <c r="E384">
        <v>85.5</v>
      </c>
      <c r="F384">
        <v>88</v>
      </c>
      <c r="G384">
        <v>86</v>
      </c>
      <c r="H384">
        <v>87.5</v>
      </c>
      <c r="I384">
        <v>89</v>
      </c>
      <c r="J384">
        <v>83.5</v>
      </c>
      <c r="K384">
        <v>92.5</v>
      </c>
      <c r="L384">
        <v>84.5</v>
      </c>
      <c r="M384">
        <v>86.5</v>
      </c>
      <c r="N384">
        <v>89.5</v>
      </c>
      <c r="O384">
        <v>85</v>
      </c>
      <c r="P384">
        <v>85</v>
      </c>
      <c r="Q384">
        <v>85.5</v>
      </c>
      <c r="R384">
        <v>81.5</v>
      </c>
      <c r="S384">
        <v>85</v>
      </c>
      <c r="T384" s="232">
        <f t="shared" si="5"/>
        <v>86.3</v>
      </c>
    </row>
    <row r="385" spans="2:20" ht="15.95" customHeight="1" thickTop="1" thickBot="1">
      <c r="B385" s="62">
        <v>103</v>
      </c>
      <c r="C385" s="59">
        <f>PresensiIPS!B109</f>
        <v>12179</v>
      </c>
      <c r="D385" s="60" t="str">
        <f>PresensiIPS!G109</f>
        <v>Antoni Ahmad Nufal</v>
      </c>
      <c r="E385">
        <v>89</v>
      </c>
      <c r="F385">
        <v>90</v>
      </c>
      <c r="G385">
        <v>86</v>
      </c>
      <c r="H385">
        <v>89.5</v>
      </c>
      <c r="I385">
        <v>93</v>
      </c>
      <c r="J385">
        <v>86.5</v>
      </c>
      <c r="K385">
        <v>91</v>
      </c>
      <c r="L385">
        <v>86</v>
      </c>
      <c r="M385">
        <v>88</v>
      </c>
      <c r="N385">
        <v>77.5</v>
      </c>
      <c r="O385">
        <v>86</v>
      </c>
      <c r="P385">
        <v>75</v>
      </c>
      <c r="Q385">
        <v>89</v>
      </c>
      <c r="R385">
        <v>83</v>
      </c>
      <c r="S385">
        <v>92</v>
      </c>
      <c r="T385" s="232">
        <f t="shared" si="5"/>
        <v>86.766666666666666</v>
      </c>
    </row>
    <row r="386" spans="2:20" ht="15.95" customHeight="1" thickTop="1" thickBot="1">
      <c r="B386" s="62">
        <v>104</v>
      </c>
      <c r="C386" s="59">
        <f>PresensiIPS!B110</f>
        <v>12199</v>
      </c>
      <c r="D386" s="60" t="str">
        <f>PresensiIPS!G110</f>
        <v>DANI SYSNANDA CAHYA PUTRA</v>
      </c>
      <c r="E386">
        <v>90</v>
      </c>
      <c r="F386">
        <v>90</v>
      </c>
      <c r="G386">
        <v>90.5</v>
      </c>
      <c r="H386">
        <v>92.5</v>
      </c>
      <c r="I386">
        <v>93</v>
      </c>
      <c r="J386">
        <v>88</v>
      </c>
      <c r="K386">
        <v>93.5</v>
      </c>
      <c r="L386">
        <v>87</v>
      </c>
      <c r="M386">
        <v>88.5</v>
      </c>
      <c r="N386">
        <v>83</v>
      </c>
      <c r="O386">
        <v>86.5</v>
      </c>
      <c r="P386">
        <v>85</v>
      </c>
      <c r="Q386">
        <v>91.5</v>
      </c>
      <c r="R386">
        <v>86.5</v>
      </c>
      <c r="S386">
        <v>92</v>
      </c>
      <c r="T386" s="232">
        <f t="shared" si="5"/>
        <v>89.166666666666671</v>
      </c>
    </row>
    <row r="387" spans="2:20" ht="15.95" customHeight="1" thickTop="1" thickBot="1">
      <c r="B387" s="62">
        <v>105</v>
      </c>
      <c r="C387" s="59">
        <f>PresensiIPS!B111</f>
        <v>12231</v>
      </c>
      <c r="D387" s="60" t="str">
        <f>PresensiIPS!G111</f>
        <v>FAMELIA SHOFRIA</v>
      </c>
      <c r="E387">
        <v>88</v>
      </c>
      <c r="F387">
        <v>81</v>
      </c>
      <c r="G387">
        <v>83.5</v>
      </c>
      <c r="H387">
        <v>86.5</v>
      </c>
      <c r="I387">
        <v>87</v>
      </c>
      <c r="J387">
        <v>82.5</v>
      </c>
      <c r="K387">
        <v>90.5</v>
      </c>
      <c r="L387">
        <v>83</v>
      </c>
      <c r="M387">
        <v>87.5</v>
      </c>
      <c r="N387">
        <v>81.5</v>
      </c>
      <c r="O387">
        <v>82.5</v>
      </c>
      <c r="P387">
        <v>85</v>
      </c>
      <c r="Q387">
        <v>86.5</v>
      </c>
      <c r="R387">
        <v>82</v>
      </c>
      <c r="S387">
        <v>85.5</v>
      </c>
      <c r="T387" s="232">
        <f t="shared" si="5"/>
        <v>84.833333333333329</v>
      </c>
    </row>
    <row r="388" spans="2:20" ht="15.95" customHeight="1" thickTop="1" thickBot="1">
      <c r="B388" s="62">
        <v>106</v>
      </c>
      <c r="C388" s="59">
        <f>PresensiIPS!B112</f>
        <v>12237</v>
      </c>
      <c r="D388" s="60" t="str">
        <f>PresensiIPS!G112</f>
        <v>FARIS MAULANA</v>
      </c>
      <c r="E388">
        <v>89.5</v>
      </c>
      <c r="F388">
        <v>91</v>
      </c>
      <c r="G388">
        <v>85</v>
      </c>
      <c r="H388">
        <v>87</v>
      </c>
      <c r="I388">
        <v>91</v>
      </c>
      <c r="J388">
        <v>81.5</v>
      </c>
      <c r="K388">
        <v>89.5</v>
      </c>
      <c r="L388">
        <v>85</v>
      </c>
      <c r="M388">
        <v>80</v>
      </c>
      <c r="N388">
        <v>80</v>
      </c>
      <c r="O388">
        <v>82</v>
      </c>
      <c r="P388">
        <v>85</v>
      </c>
      <c r="Q388">
        <v>85</v>
      </c>
      <c r="R388">
        <v>78.5</v>
      </c>
      <c r="S388">
        <v>86</v>
      </c>
      <c r="T388" s="232">
        <f t="shared" si="5"/>
        <v>85.066666666666663</v>
      </c>
    </row>
    <row r="389" spans="2:20" ht="15.95" customHeight="1" thickTop="1" thickBot="1">
      <c r="B389" s="62">
        <v>107</v>
      </c>
      <c r="C389" s="59">
        <f>PresensiIPS!B113</f>
        <v>12249</v>
      </c>
      <c r="D389" s="60" t="str">
        <f>PresensiIPS!G113</f>
        <v>FITRI DESI ISNAIN</v>
      </c>
      <c r="E389">
        <v>86.5</v>
      </c>
      <c r="F389">
        <v>91</v>
      </c>
      <c r="G389">
        <v>86.5</v>
      </c>
      <c r="H389">
        <v>86</v>
      </c>
      <c r="I389">
        <v>91</v>
      </c>
      <c r="J389">
        <v>85</v>
      </c>
      <c r="K389">
        <v>91.5</v>
      </c>
      <c r="L389">
        <v>83</v>
      </c>
      <c r="M389">
        <v>85.5</v>
      </c>
      <c r="N389">
        <v>85</v>
      </c>
      <c r="O389">
        <v>87</v>
      </c>
      <c r="P389">
        <v>85</v>
      </c>
      <c r="Q389">
        <v>89.5</v>
      </c>
      <c r="R389">
        <v>82</v>
      </c>
      <c r="S389">
        <v>88</v>
      </c>
      <c r="T389" s="232">
        <f t="shared" si="5"/>
        <v>86.833333333333329</v>
      </c>
    </row>
    <row r="390" spans="2:20" ht="15.95" customHeight="1" thickTop="1" thickBot="1">
      <c r="B390" s="62">
        <v>108</v>
      </c>
      <c r="C390" s="59">
        <f>PresensiIPS!B114</f>
        <v>12268</v>
      </c>
      <c r="D390" s="60" t="str">
        <f>PresensiIPS!G114</f>
        <v>HENDY NURIAN EFFENDI</v>
      </c>
      <c r="E390">
        <v>81</v>
      </c>
      <c r="F390">
        <v>79</v>
      </c>
      <c r="G390">
        <v>75.5</v>
      </c>
      <c r="H390">
        <v>86.5</v>
      </c>
      <c r="I390">
        <v>87</v>
      </c>
      <c r="J390">
        <v>84</v>
      </c>
      <c r="K390">
        <v>88</v>
      </c>
      <c r="L390">
        <v>81.5</v>
      </c>
      <c r="M390">
        <v>79</v>
      </c>
      <c r="N390">
        <v>70.5</v>
      </c>
      <c r="O390">
        <v>72.5</v>
      </c>
      <c r="P390">
        <v>68</v>
      </c>
      <c r="Q390">
        <v>81.5</v>
      </c>
      <c r="R390">
        <v>74</v>
      </c>
      <c r="S390">
        <v>80</v>
      </c>
      <c r="T390" s="232">
        <f t="shared" si="5"/>
        <v>79.2</v>
      </c>
    </row>
    <row r="391" spans="2:20" ht="15.95" customHeight="1" thickTop="1" thickBot="1">
      <c r="B391" s="62">
        <v>109</v>
      </c>
      <c r="C391" s="59">
        <f>PresensiIPS!B115</f>
        <v>12285</v>
      </c>
      <c r="D391" s="60" t="str">
        <f>PresensiIPS!G115</f>
        <v>Iqbal Amrullah</v>
      </c>
      <c r="E391">
        <v>79</v>
      </c>
      <c r="F391">
        <v>77</v>
      </c>
      <c r="G391">
        <v>75.5</v>
      </c>
      <c r="H391">
        <v>85</v>
      </c>
      <c r="I391">
        <v>87</v>
      </c>
      <c r="J391">
        <v>81.5</v>
      </c>
      <c r="K391">
        <v>90</v>
      </c>
      <c r="L391">
        <v>84</v>
      </c>
      <c r="M391">
        <v>78</v>
      </c>
      <c r="N391">
        <v>76</v>
      </c>
      <c r="O391">
        <v>76.5</v>
      </c>
      <c r="P391">
        <v>70</v>
      </c>
      <c r="Q391">
        <v>80.5</v>
      </c>
      <c r="R391">
        <v>74.5</v>
      </c>
      <c r="S391">
        <v>80</v>
      </c>
      <c r="T391" s="232">
        <f t="shared" si="5"/>
        <v>79.63333333333334</v>
      </c>
    </row>
    <row r="392" spans="2:20" ht="15.95" customHeight="1" thickTop="1" thickBot="1">
      <c r="B392" s="62">
        <v>110</v>
      </c>
      <c r="C392" s="59">
        <f>PresensiIPS!B116</f>
        <v>12296</v>
      </c>
      <c r="D392" s="60" t="str">
        <f>PresensiIPS!G116</f>
        <v>JUM'ANI FAROHAH</v>
      </c>
      <c r="E392">
        <v>89.5</v>
      </c>
      <c r="F392">
        <v>83</v>
      </c>
      <c r="G392">
        <v>85</v>
      </c>
      <c r="H392">
        <v>86.5</v>
      </c>
      <c r="I392">
        <v>87</v>
      </c>
      <c r="J392">
        <v>84</v>
      </c>
      <c r="K392">
        <v>88</v>
      </c>
      <c r="L392">
        <v>86</v>
      </c>
      <c r="M392">
        <v>83</v>
      </c>
      <c r="N392">
        <v>79.5</v>
      </c>
      <c r="O392">
        <v>85.5</v>
      </c>
      <c r="P392">
        <v>80</v>
      </c>
      <c r="Q392">
        <v>86.5</v>
      </c>
      <c r="R392">
        <v>78.5</v>
      </c>
      <c r="S392">
        <v>84</v>
      </c>
      <c r="T392" s="232">
        <f t="shared" si="5"/>
        <v>84.4</v>
      </c>
    </row>
    <row r="393" spans="2:20" ht="15.95" customHeight="1" thickTop="1" thickBot="1">
      <c r="B393" s="62">
        <v>111</v>
      </c>
      <c r="C393" s="59">
        <f>PresensiIPS!B117</f>
        <v>12320</v>
      </c>
      <c r="D393" s="60" t="str">
        <f>PresensiIPS!G117</f>
        <v>M. INDRA GUNAWAN</v>
      </c>
      <c r="E393">
        <v>83</v>
      </c>
      <c r="F393">
        <v>77</v>
      </c>
      <c r="G393">
        <v>75.5</v>
      </c>
      <c r="H393">
        <v>85</v>
      </c>
      <c r="I393">
        <v>87</v>
      </c>
      <c r="J393">
        <v>78.5</v>
      </c>
      <c r="K393">
        <v>82</v>
      </c>
      <c r="L393">
        <v>85.5</v>
      </c>
      <c r="M393">
        <v>76.5</v>
      </c>
      <c r="N393">
        <v>78.5</v>
      </c>
      <c r="O393">
        <v>76</v>
      </c>
      <c r="P393">
        <v>68</v>
      </c>
      <c r="Q393">
        <v>80</v>
      </c>
      <c r="R393">
        <v>75.5</v>
      </c>
      <c r="S393">
        <v>78.5</v>
      </c>
      <c r="T393" s="232">
        <f t="shared" si="5"/>
        <v>79.099999999999994</v>
      </c>
    </row>
    <row r="394" spans="2:20" ht="15.95" customHeight="1" thickTop="1" thickBot="1">
      <c r="B394" s="62">
        <v>112</v>
      </c>
      <c r="C394" s="59">
        <f>PresensiIPS!B118</f>
        <v>12324</v>
      </c>
      <c r="D394" s="60" t="str">
        <f>PresensiIPS!G118</f>
        <v>M. YUNIAR ABDIANTAMA</v>
      </c>
      <c r="E394">
        <v>81.5</v>
      </c>
      <c r="F394">
        <v>79</v>
      </c>
      <c r="G394">
        <v>83</v>
      </c>
      <c r="H394">
        <v>87</v>
      </c>
      <c r="I394">
        <v>87</v>
      </c>
      <c r="J394">
        <v>81.5</v>
      </c>
      <c r="K394">
        <v>89.5</v>
      </c>
      <c r="L394">
        <v>82</v>
      </c>
      <c r="M394">
        <v>84.5</v>
      </c>
      <c r="N394">
        <v>77.5</v>
      </c>
      <c r="O394">
        <v>79.5</v>
      </c>
      <c r="P394">
        <v>75</v>
      </c>
      <c r="Q394">
        <v>85</v>
      </c>
      <c r="R394">
        <v>76</v>
      </c>
      <c r="S394">
        <v>84.5</v>
      </c>
      <c r="T394" s="232">
        <f t="shared" si="5"/>
        <v>82.166666666666671</v>
      </c>
    </row>
    <row r="395" spans="2:20" ht="15.95" customHeight="1" thickTop="1" thickBot="1">
      <c r="B395" s="62">
        <v>113</v>
      </c>
      <c r="C395" s="59">
        <f>PresensiIPS!B119</f>
        <v>12332</v>
      </c>
      <c r="D395" s="60" t="str">
        <f>PresensiIPS!G119</f>
        <v>MAULANA RIZKY ANDHIRA</v>
      </c>
      <c r="E395">
        <v>79</v>
      </c>
      <c r="F395">
        <v>79</v>
      </c>
      <c r="G395">
        <v>76.5</v>
      </c>
      <c r="H395">
        <v>86</v>
      </c>
      <c r="I395">
        <v>84</v>
      </c>
      <c r="J395">
        <v>79.5</v>
      </c>
      <c r="K395">
        <v>86.5</v>
      </c>
      <c r="L395">
        <v>82</v>
      </c>
      <c r="M395">
        <v>79</v>
      </c>
      <c r="N395">
        <v>77.5</v>
      </c>
      <c r="O395">
        <v>77.5</v>
      </c>
      <c r="P395">
        <v>70</v>
      </c>
      <c r="Q395">
        <v>80</v>
      </c>
      <c r="R395">
        <v>71</v>
      </c>
      <c r="S395">
        <v>78.5</v>
      </c>
      <c r="T395" s="232">
        <f t="shared" ref="T395:T415" si="6">AVERAGE(E395:S395)</f>
        <v>79.066666666666663</v>
      </c>
    </row>
    <row r="396" spans="2:20" ht="15.95" customHeight="1" thickTop="1" thickBot="1">
      <c r="B396" s="62">
        <v>114</v>
      </c>
      <c r="C396" s="59">
        <f>PresensiIPS!B120</f>
        <v>12335</v>
      </c>
      <c r="D396" s="60" t="str">
        <f>PresensiIPS!G120</f>
        <v>MAULIDYA APRILIANY</v>
      </c>
      <c r="E396">
        <v>87</v>
      </c>
      <c r="F396">
        <v>82</v>
      </c>
      <c r="G396">
        <v>85</v>
      </c>
      <c r="H396">
        <v>86</v>
      </c>
      <c r="I396">
        <v>87</v>
      </c>
      <c r="J396">
        <v>82</v>
      </c>
      <c r="K396">
        <v>95</v>
      </c>
      <c r="L396">
        <v>83.5</v>
      </c>
      <c r="M396">
        <v>88</v>
      </c>
      <c r="N396">
        <v>82.5</v>
      </c>
      <c r="O396">
        <v>86</v>
      </c>
      <c r="P396">
        <v>85</v>
      </c>
      <c r="Q396">
        <v>87</v>
      </c>
      <c r="R396">
        <v>87</v>
      </c>
      <c r="S396">
        <v>87</v>
      </c>
      <c r="T396" s="232">
        <f t="shared" si="6"/>
        <v>86</v>
      </c>
    </row>
    <row r="397" spans="2:20" ht="15.95" customHeight="1" thickTop="1" thickBot="1">
      <c r="B397" s="62">
        <v>115</v>
      </c>
      <c r="C397" s="59">
        <f>PresensiIPS!B121</f>
        <v>12340</v>
      </c>
      <c r="D397" s="60" t="str">
        <f>PresensiIPS!G121</f>
        <v>MAULYDA DWY ANGRAYNY SUHERMAN</v>
      </c>
      <c r="E397">
        <v>80</v>
      </c>
      <c r="F397">
        <v>80</v>
      </c>
      <c r="G397">
        <v>78</v>
      </c>
      <c r="H397">
        <v>83.5</v>
      </c>
      <c r="I397">
        <v>87</v>
      </c>
      <c r="J397">
        <v>81.5</v>
      </c>
      <c r="K397">
        <v>81.5</v>
      </c>
      <c r="L397">
        <v>85.5</v>
      </c>
      <c r="M397">
        <v>83</v>
      </c>
      <c r="N397">
        <v>77</v>
      </c>
      <c r="O397">
        <v>76.5</v>
      </c>
      <c r="P397">
        <v>85</v>
      </c>
      <c r="Q397">
        <v>80</v>
      </c>
      <c r="R397">
        <v>72.5</v>
      </c>
      <c r="S397">
        <v>81</v>
      </c>
      <c r="T397" s="232">
        <f t="shared" si="6"/>
        <v>80.8</v>
      </c>
    </row>
    <row r="398" spans="2:20" ht="15.95" customHeight="1" thickTop="1" thickBot="1">
      <c r="B398" s="62">
        <v>116</v>
      </c>
      <c r="C398" s="59">
        <f>PresensiIPS!B122</f>
        <v>12358</v>
      </c>
      <c r="D398" s="60" t="str">
        <f>PresensiIPS!G122</f>
        <v>MOH. PANJI MAGHRIBA</v>
      </c>
      <c r="E398">
        <v>91</v>
      </c>
      <c r="F398">
        <v>91</v>
      </c>
      <c r="G398">
        <v>86.5</v>
      </c>
      <c r="H398">
        <v>91.5</v>
      </c>
      <c r="I398">
        <v>93</v>
      </c>
      <c r="J398">
        <v>86.5</v>
      </c>
      <c r="K398">
        <v>91.5</v>
      </c>
      <c r="L398">
        <v>87</v>
      </c>
      <c r="M398">
        <v>87</v>
      </c>
      <c r="N398">
        <v>86</v>
      </c>
      <c r="O398">
        <v>81.5</v>
      </c>
      <c r="P398">
        <v>85</v>
      </c>
      <c r="Q398">
        <v>90.5</v>
      </c>
      <c r="R398">
        <v>85</v>
      </c>
      <c r="S398">
        <v>89</v>
      </c>
      <c r="T398" s="232">
        <f t="shared" si="6"/>
        <v>88.13333333333334</v>
      </c>
    </row>
    <row r="399" spans="2:20" ht="15.95" customHeight="1" thickTop="1" thickBot="1">
      <c r="B399" s="62">
        <v>117</v>
      </c>
      <c r="C399" s="59">
        <f>PresensiIPS!B123</f>
        <v>12368</v>
      </c>
      <c r="D399" s="60" t="str">
        <f>PresensiIPS!G123</f>
        <v>MOHAMMAD ILHAM</v>
      </c>
      <c r="E399">
        <v>80</v>
      </c>
      <c r="F399">
        <v>77</v>
      </c>
      <c r="G399">
        <v>75.5</v>
      </c>
      <c r="H399">
        <v>83.5</v>
      </c>
      <c r="I399">
        <v>87</v>
      </c>
      <c r="J399">
        <v>81</v>
      </c>
      <c r="K399">
        <v>91.5</v>
      </c>
      <c r="L399">
        <v>83.5</v>
      </c>
      <c r="M399">
        <v>79</v>
      </c>
      <c r="N399">
        <v>75.5</v>
      </c>
      <c r="O399">
        <v>75</v>
      </c>
      <c r="P399">
        <v>68</v>
      </c>
      <c r="Q399">
        <v>82</v>
      </c>
      <c r="R399">
        <v>73.5</v>
      </c>
      <c r="S399">
        <v>80</v>
      </c>
      <c r="T399" s="232">
        <f t="shared" si="6"/>
        <v>79.466666666666669</v>
      </c>
    </row>
    <row r="400" spans="2:20" ht="15.95" customHeight="1" thickTop="1" thickBot="1">
      <c r="B400" s="62">
        <v>118</v>
      </c>
      <c r="C400" s="59">
        <f>PresensiIPS!B124</f>
        <v>12377</v>
      </c>
      <c r="D400" s="60" t="str">
        <f>PresensiIPS!G124</f>
        <v>MUHAMMAD KANDIAS</v>
      </c>
      <c r="E400">
        <v>85</v>
      </c>
      <c r="F400">
        <v>79</v>
      </c>
      <c r="G400">
        <v>80.5</v>
      </c>
      <c r="H400">
        <v>87</v>
      </c>
      <c r="I400">
        <v>87</v>
      </c>
      <c r="J400">
        <v>81.5</v>
      </c>
      <c r="K400">
        <v>88</v>
      </c>
      <c r="L400">
        <v>87</v>
      </c>
      <c r="M400">
        <v>79</v>
      </c>
      <c r="N400">
        <v>76</v>
      </c>
      <c r="O400">
        <v>76</v>
      </c>
      <c r="P400">
        <v>70</v>
      </c>
      <c r="Q400">
        <v>79</v>
      </c>
      <c r="R400">
        <v>81.5</v>
      </c>
      <c r="S400">
        <v>80.5</v>
      </c>
      <c r="T400" s="232">
        <f t="shared" si="6"/>
        <v>81.13333333333334</v>
      </c>
    </row>
    <row r="401" spans="2:20" ht="15.95" customHeight="1" thickTop="1" thickBot="1">
      <c r="B401" s="62">
        <v>119</v>
      </c>
      <c r="C401" s="59">
        <f>PresensiIPS!B125</f>
        <v>12384</v>
      </c>
      <c r="D401" s="60" t="str">
        <f>PresensiIPS!G125</f>
        <v>MUHAMMAD YUNUS FIRDAUS</v>
      </c>
      <c r="E401">
        <v>93</v>
      </c>
      <c r="F401">
        <v>96</v>
      </c>
      <c r="G401">
        <v>86</v>
      </c>
      <c r="H401">
        <v>91</v>
      </c>
      <c r="I401">
        <v>93</v>
      </c>
      <c r="J401">
        <v>90</v>
      </c>
      <c r="K401">
        <v>92</v>
      </c>
      <c r="L401">
        <v>83.5</v>
      </c>
      <c r="M401">
        <v>89.5</v>
      </c>
      <c r="N401">
        <v>90</v>
      </c>
      <c r="O401">
        <v>87</v>
      </c>
      <c r="P401">
        <v>90</v>
      </c>
      <c r="Q401">
        <v>93</v>
      </c>
      <c r="R401">
        <v>85.5</v>
      </c>
      <c r="S401">
        <v>94</v>
      </c>
      <c r="T401" s="232">
        <f t="shared" si="6"/>
        <v>90.233333333333334</v>
      </c>
    </row>
    <row r="402" spans="2:20" ht="15.95" customHeight="1" thickTop="1" thickBot="1">
      <c r="B402" s="62">
        <v>120</v>
      </c>
      <c r="C402" s="59">
        <f>PresensiIPS!B126</f>
        <v>12385</v>
      </c>
      <c r="D402" s="60" t="str">
        <f>PresensiIPS!G126</f>
        <v>MUSEYRIYE TUDDINIH</v>
      </c>
      <c r="E402">
        <v>89</v>
      </c>
      <c r="F402">
        <v>80</v>
      </c>
      <c r="G402">
        <v>83</v>
      </c>
      <c r="H402">
        <v>87</v>
      </c>
      <c r="I402">
        <v>87</v>
      </c>
      <c r="J402">
        <v>80.5</v>
      </c>
      <c r="K402">
        <v>89</v>
      </c>
      <c r="L402">
        <v>83.5</v>
      </c>
      <c r="M402">
        <v>87</v>
      </c>
      <c r="N402">
        <v>77.5</v>
      </c>
      <c r="O402">
        <v>80</v>
      </c>
      <c r="P402">
        <v>85</v>
      </c>
      <c r="Q402">
        <v>86</v>
      </c>
      <c r="R402">
        <v>78.5</v>
      </c>
      <c r="S402">
        <v>84.5</v>
      </c>
      <c r="T402" s="232">
        <f t="shared" si="6"/>
        <v>83.833333333333329</v>
      </c>
    </row>
    <row r="403" spans="2:20" ht="15.95" customHeight="1" thickTop="1" thickBot="1">
      <c r="B403" s="62">
        <v>121</v>
      </c>
      <c r="C403" s="59">
        <f>PresensiIPS!B127</f>
        <v>12402</v>
      </c>
      <c r="D403" s="60" t="str">
        <f>PresensiIPS!G127</f>
        <v>NOVANGGA TRI WICAKSONO SAPUTRA</v>
      </c>
      <c r="E403">
        <v>81</v>
      </c>
      <c r="F403">
        <v>77</v>
      </c>
      <c r="G403">
        <v>82</v>
      </c>
      <c r="H403">
        <v>86</v>
      </c>
      <c r="I403">
        <v>87</v>
      </c>
      <c r="J403">
        <v>80.5</v>
      </c>
      <c r="K403">
        <v>88.5</v>
      </c>
      <c r="L403">
        <v>85.5</v>
      </c>
      <c r="M403">
        <v>85</v>
      </c>
      <c r="N403">
        <v>76.5</v>
      </c>
      <c r="O403">
        <v>75</v>
      </c>
      <c r="P403">
        <v>70</v>
      </c>
      <c r="Q403">
        <v>85</v>
      </c>
      <c r="R403">
        <v>79</v>
      </c>
      <c r="S403">
        <v>82</v>
      </c>
      <c r="T403" s="232">
        <f t="shared" si="6"/>
        <v>81.333333333333329</v>
      </c>
    </row>
    <row r="404" spans="2:20" ht="15.95" customHeight="1" thickTop="1" thickBot="1">
      <c r="B404" s="62">
        <v>122</v>
      </c>
      <c r="C404" s="59">
        <f>PresensiIPS!B128</f>
        <v>12418</v>
      </c>
      <c r="D404" s="60" t="str">
        <f>PresensiIPS!G128</f>
        <v>NURUL FIRDAUS</v>
      </c>
      <c r="E404">
        <v>83.5</v>
      </c>
      <c r="F404">
        <v>79.5</v>
      </c>
      <c r="G404">
        <v>81.5</v>
      </c>
      <c r="H404">
        <v>87</v>
      </c>
      <c r="I404">
        <v>87</v>
      </c>
      <c r="J404">
        <v>81.5</v>
      </c>
      <c r="K404">
        <v>91</v>
      </c>
      <c r="L404">
        <v>83</v>
      </c>
      <c r="M404">
        <v>86</v>
      </c>
      <c r="N404">
        <v>78</v>
      </c>
      <c r="O404">
        <v>85.5</v>
      </c>
      <c r="P404">
        <v>80</v>
      </c>
      <c r="Q404">
        <v>85</v>
      </c>
      <c r="R404">
        <v>79</v>
      </c>
      <c r="S404">
        <v>83</v>
      </c>
      <c r="T404" s="232">
        <f t="shared" si="6"/>
        <v>83.36666666666666</v>
      </c>
    </row>
    <row r="405" spans="2:20" ht="15.95" customHeight="1" thickTop="1" thickBot="1">
      <c r="B405" s="62">
        <v>123</v>
      </c>
      <c r="C405" s="59">
        <f>PresensiIPS!B129</f>
        <v>12425</v>
      </c>
      <c r="D405" s="60" t="str">
        <f>PresensiIPS!G129</f>
        <v>PRAMUDITA KURNIASANI</v>
      </c>
      <c r="E405">
        <v>87</v>
      </c>
      <c r="F405">
        <v>87.5</v>
      </c>
      <c r="G405">
        <v>85.5</v>
      </c>
      <c r="H405">
        <v>85</v>
      </c>
      <c r="I405">
        <v>89</v>
      </c>
      <c r="J405">
        <v>85</v>
      </c>
      <c r="K405">
        <v>90.5</v>
      </c>
      <c r="L405">
        <v>84.5</v>
      </c>
      <c r="M405">
        <v>84.5</v>
      </c>
      <c r="N405">
        <v>83.5</v>
      </c>
      <c r="O405">
        <v>86</v>
      </c>
      <c r="P405">
        <v>85</v>
      </c>
      <c r="Q405">
        <v>86.5</v>
      </c>
      <c r="R405">
        <v>78.5</v>
      </c>
      <c r="S405">
        <v>87.5</v>
      </c>
      <c r="T405" s="232">
        <f t="shared" si="6"/>
        <v>85.7</v>
      </c>
    </row>
    <row r="406" spans="2:20" ht="15.95" customHeight="1" thickTop="1" thickBot="1">
      <c r="B406" s="62">
        <v>124</v>
      </c>
      <c r="C406" s="59">
        <f>PresensiIPS!B130</f>
        <v>12443</v>
      </c>
      <c r="D406" s="60" t="str">
        <f>PresensiIPS!G130</f>
        <v>R.A. HADIA ALIMA SYAHIRA</v>
      </c>
      <c r="E406">
        <v>89.5</v>
      </c>
      <c r="F406">
        <v>86.5</v>
      </c>
      <c r="G406">
        <v>83.5</v>
      </c>
      <c r="H406">
        <v>82.5</v>
      </c>
      <c r="I406">
        <v>87</v>
      </c>
      <c r="J406">
        <v>81.5</v>
      </c>
      <c r="K406">
        <v>89.5</v>
      </c>
      <c r="L406">
        <v>82</v>
      </c>
      <c r="M406">
        <v>84.5</v>
      </c>
      <c r="N406">
        <v>82.5</v>
      </c>
      <c r="O406">
        <v>79</v>
      </c>
      <c r="P406">
        <v>80</v>
      </c>
      <c r="Q406">
        <v>85.5</v>
      </c>
      <c r="R406">
        <v>80.5</v>
      </c>
      <c r="S406">
        <v>83.5</v>
      </c>
      <c r="T406" s="232">
        <f t="shared" si="6"/>
        <v>83.833333333333329</v>
      </c>
    </row>
    <row r="407" spans="2:20" ht="15.95" customHeight="1" thickTop="1" thickBot="1">
      <c r="B407" s="62">
        <v>125</v>
      </c>
      <c r="C407" s="59">
        <f>PresensiIPS!B131</f>
        <v>12460</v>
      </c>
      <c r="D407" s="60" t="str">
        <f>PresensiIPS!G131</f>
        <v>RIAN FIRMANSYAH</v>
      </c>
      <c r="E407">
        <v>89</v>
      </c>
      <c r="F407">
        <v>81</v>
      </c>
      <c r="G407">
        <v>80</v>
      </c>
      <c r="H407">
        <v>86</v>
      </c>
      <c r="I407">
        <v>87</v>
      </c>
      <c r="J407">
        <v>80.5</v>
      </c>
      <c r="K407">
        <v>90</v>
      </c>
      <c r="L407">
        <v>81.5</v>
      </c>
      <c r="M407">
        <v>78</v>
      </c>
      <c r="N407">
        <v>80</v>
      </c>
      <c r="O407">
        <v>80.5</v>
      </c>
      <c r="P407">
        <v>70</v>
      </c>
      <c r="Q407">
        <v>83</v>
      </c>
      <c r="R407">
        <v>74.5</v>
      </c>
      <c r="S407">
        <v>82</v>
      </c>
      <c r="T407" s="232">
        <f t="shared" si="6"/>
        <v>81.533333333333331</v>
      </c>
    </row>
    <row r="408" spans="2:20" ht="15.95" customHeight="1" thickTop="1" thickBot="1">
      <c r="B408" s="62">
        <v>126</v>
      </c>
      <c r="C408" s="59">
        <f>PresensiIPS!B132</f>
        <v>12469</v>
      </c>
      <c r="D408" s="60" t="str">
        <f>PresensiIPS!G132</f>
        <v>RINA AGUSTINA</v>
      </c>
      <c r="E408">
        <v>85.5</v>
      </c>
      <c r="F408">
        <v>86.5</v>
      </c>
      <c r="G408">
        <v>80</v>
      </c>
      <c r="H408">
        <v>86</v>
      </c>
      <c r="I408">
        <v>87</v>
      </c>
      <c r="J408">
        <v>84</v>
      </c>
      <c r="K408">
        <v>90</v>
      </c>
      <c r="L408">
        <v>83</v>
      </c>
      <c r="M408">
        <v>82.5</v>
      </c>
      <c r="N408">
        <v>80.5</v>
      </c>
      <c r="O408">
        <v>82.5</v>
      </c>
      <c r="P408">
        <v>85</v>
      </c>
      <c r="Q408">
        <v>83.5</v>
      </c>
      <c r="R408">
        <v>74.5</v>
      </c>
      <c r="S408">
        <v>85.5</v>
      </c>
      <c r="T408" s="232">
        <f t="shared" si="6"/>
        <v>83.733333333333334</v>
      </c>
    </row>
    <row r="409" spans="2:20" ht="15.95" customHeight="1" thickTop="1" thickBot="1">
      <c r="B409" s="62">
        <v>127</v>
      </c>
      <c r="C409" s="59">
        <f>PresensiIPS!B133</f>
        <v>12478</v>
      </c>
      <c r="D409" s="60" t="str">
        <f>PresensiIPS!G133</f>
        <v>RIZKY FIRMANSYAH ADI PUTRA</v>
      </c>
      <c r="E409">
        <v>77.5</v>
      </c>
      <c r="F409">
        <v>73</v>
      </c>
      <c r="G409">
        <v>70.5</v>
      </c>
      <c r="H409">
        <v>85.5</v>
      </c>
      <c r="I409">
        <v>86</v>
      </c>
      <c r="J409">
        <v>78.5</v>
      </c>
      <c r="K409">
        <v>73.5</v>
      </c>
      <c r="L409">
        <v>81.5</v>
      </c>
      <c r="M409">
        <v>77.5</v>
      </c>
      <c r="N409">
        <v>70.5</v>
      </c>
      <c r="O409">
        <v>72</v>
      </c>
      <c r="P409">
        <v>70</v>
      </c>
      <c r="Q409">
        <v>77</v>
      </c>
      <c r="R409">
        <v>71.5</v>
      </c>
      <c r="S409">
        <v>77.5</v>
      </c>
      <c r="T409" s="232">
        <f t="shared" si="6"/>
        <v>76.13333333333334</v>
      </c>
    </row>
    <row r="410" spans="2:20" ht="15.95" customHeight="1" thickTop="1" thickBot="1">
      <c r="B410" s="62">
        <v>128</v>
      </c>
      <c r="C410" s="59">
        <f>PresensiIPS!B134</f>
        <v>12499</v>
      </c>
      <c r="D410" s="60" t="str">
        <f>PresensiIPS!G134</f>
        <v>SITI NURFAIZAH</v>
      </c>
      <c r="E410">
        <v>73.5</v>
      </c>
      <c r="F410">
        <v>79</v>
      </c>
      <c r="G410">
        <v>76</v>
      </c>
      <c r="H410">
        <v>88.5</v>
      </c>
      <c r="I410">
        <v>87</v>
      </c>
      <c r="J410">
        <v>83</v>
      </c>
      <c r="K410">
        <v>89</v>
      </c>
      <c r="L410">
        <v>83</v>
      </c>
      <c r="M410">
        <v>84</v>
      </c>
      <c r="N410">
        <v>77</v>
      </c>
      <c r="O410">
        <v>76</v>
      </c>
      <c r="P410">
        <v>80</v>
      </c>
      <c r="Q410">
        <v>85</v>
      </c>
      <c r="R410">
        <v>76.5</v>
      </c>
      <c r="S410">
        <v>82.5</v>
      </c>
      <c r="T410" s="232">
        <f t="shared" si="6"/>
        <v>81.333333333333329</v>
      </c>
    </row>
    <row r="411" spans="2:20" ht="15.95" customHeight="1" thickTop="1" thickBot="1">
      <c r="B411" s="62">
        <v>129</v>
      </c>
      <c r="C411" s="59">
        <f>PresensiIPS!B135</f>
        <v>12505</v>
      </c>
      <c r="D411" s="60" t="str">
        <f>PresensiIPS!G135</f>
        <v>SRI WAHYU NINGSIH</v>
      </c>
      <c r="E411">
        <v>84.5</v>
      </c>
      <c r="F411">
        <v>80</v>
      </c>
      <c r="G411">
        <v>82</v>
      </c>
      <c r="H411">
        <v>89.5</v>
      </c>
      <c r="I411">
        <v>87</v>
      </c>
      <c r="J411">
        <v>83.5</v>
      </c>
      <c r="K411">
        <v>92</v>
      </c>
      <c r="L411">
        <v>85.5</v>
      </c>
      <c r="M411">
        <v>84</v>
      </c>
      <c r="N411">
        <v>81.5</v>
      </c>
      <c r="O411">
        <v>79</v>
      </c>
      <c r="P411">
        <v>80</v>
      </c>
      <c r="Q411">
        <v>85</v>
      </c>
      <c r="R411">
        <v>75.5</v>
      </c>
      <c r="S411">
        <v>84</v>
      </c>
      <c r="T411" s="232">
        <f t="shared" si="6"/>
        <v>83.533333333333331</v>
      </c>
    </row>
    <row r="412" spans="2:20" ht="15.95" customHeight="1" thickTop="1" thickBot="1">
      <c r="B412" s="62">
        <v>130</v>
      </c>
      <c r="C412" s="59">
        <f>PresensiIPS!B136</f>
        <v>12509</v>
      </c>
      <c r="D412" s="60" t="str">
        <f>PresensiIPS!G136</f>
        <v>SYAUQIE HABIBILLAH</v>
      </c>
      <c r="E412">
        <v>84</v>
      </c>
      <c r="F412">
        <v>78</v>
      </c>
      <c r="G412">
        <v>81.5</v>
      </c>
      <c r="H412">
        <v>86.5</v>
      </c>
      <c r="I412">
        <v>87</v>
      </c>
      <c r="J412">
        <v>82.5</v>
      </c>
      <c r="K412">
        <v>89.5</v>
      </c>
      <c r="L412">
        <v>85.5</v>
      </c>
      <c r="M412">
        <v>86.5</v>
      </c>
      <c r="N412">
        <v>77.5</v>
      </c>
      <c r="O412">
        <v>76</v>
      </c>
      <c r="P412">
        <v>75</v>
      </c>
      <c r="Q412">
        <v>87</v>
      </c>
      <c r="R412">
        <v>78.5</v>
      </c>
      <c r="S412">
        <v>83.5</v>
      </c>
      <c r="T412" s="232">
        <f t="shared" si="6"/>
        <v>82.566666666666663</v>
      </c>
    </row>
    <row r="413" spans="2:20" ht="15.95" customHeight="1" thickTop="1" thickBot="1">
      <c r="B413" s="62">
        <v>131</v>
      </c>
      <c r="C413" s="59">
        <f>PresensiIPS!B137</f>
        <v>12517</v>
      </c>
      <c r="D413" s="60" t="str">
        <f>PresensiIPS!G137</f>
        <v>TRI WAHYU LESTARI</v>
      </c>
      <c r="E413">
        <v>76</v>
      </c>
      <c r="F413">
        <v>85</v>
      </c>
      <c r="G413">
        <v>73</v>
      </c>
      <c r="H413">
        <v>90.5</v>
      </c>
      <c r="I413">
        <v>87</v>
      </c>
      <c r="J413">
        <v>81</v>
      </c>
      <c r="K413">
        <v>82.5</v>
      </c>
      <c r="L413">
        <v>83</v>
      </c>
      <c r="M413">
        <v>77.5</v>
      </c>
      <c r="N413">
        <v>80</v>
      </c>
      <c r="O413">
        <v>74</v>
      </c>
      <c r="P413">
        <v>80</v>
      </c>
      <c r="Q413">
        <v>77.5</v>
      </c>
      <c r="R413">
        <v>74</v>
      </c>
      <c r="S413">
        <v>76</v>
      </c>
      <c r="T413" s="232">
        <f t="shared" si="6"/>
        <v>79.8</v>
      </c>
    </row>
    <row r="414" spans="2:20" ht="15.95" customHeight="1" thickTop="1" thickBot="1">
      <c r="B414" s="62">
        <v>132</v>
      </c>
      <c r="C414" s="59">
        <f>PresensiIPS!B138</f>
        <v>12522</v>
      </c>
      <c r="D414" s="60" t="str">
        <f>PresensiIPS!G138</f>
        <v>UMAR FAHMI AKBAR</v>
      </c>
      <c r="E414">
        <v>73.5</v>
      </c>
      <c r="F414">
        <v>70</v>
      </c>
      <c r="G414">
        <v>71.5</v>
      </c>
      <c r="H414">
        <v>85</v>
      </c>
      <c r="I414">
        <v>87</v>
      </c>
      <c r="J414">
        <v>76</v>
      </c>
      <c r="K414">
        <v>76</v>
      </c>
      <c r="L414">
        <v>79</v>
      </c>
      <c r="M414">
        <v>77</v>
      </c>
      <c r="N414">
        <v>70.5</v>
      </c>
      <c r="O414">
        <v>77.5</v>
      </c>
      <c r="P414">
        <v>68</v>
      </c>
      <c r="Q414">
        <v>74</v>
      </c>
      <c r="R414">
        <v>71.5</v>
      </c>
      <c r="S414">
        <v>72.5</v>
      </c>
      <c r="T414" s="232">
        <f t="shared" si="6"/>
        <v>75.266666666666666</v>
      </c>
    </row>
    <row r="415" spans="2:20" ht="15.95" customHeight="1" thickTop="1" thickBot="1">
      <c r="B415" s="62">
        <v>133</v>
      </c>
      <c r="C415" s="59">
        <f>PresensiIPS!B139</f>
        <v>12534</v>
      </c>
      <c r="D415" s="60" t="str">
        <f>PresensiIPS!G139</f>
        <v>WILDA AL ALUF</v>
      </c>
      <c r="E415">
        <v>89.5</v>
      </c>
      <c r="F415">
        <v>86</v>
      </c>
      <c r="G415">
        <v>85</v>
      </c>
      <c r="H415">
        <v>87.5</v>
      </c>
      <c r="I415">
        <v>89</v>
      </c>
      <c r="J415">
        <v>84</v>
      </c>
      <c r="K415">
        <v>90.5</v>
      </c>
      <c r="L415">
        <v>82</v>
      </c>
      <c r="M415">
        <v>80.5</v>
      </c>
      <c r="N415">
        <v>84</v>
      </c>
      <c r="O415">
        <v>87</v>
      </c>
      <c r="P415">
        <v>85</v>
      </c>
      <c r="Q415">
        <v>86</v>
      </c>
      <c r="R415">
        <v>77</v>
      </c>
      <c r="S415">
        <v>87.5</v>
      </c>
      <c r="T415" s="232">
        <f t="shared" si="6"/>
        <v>85.36666666666666</v>
      </c>
    </row>
    <row r="416" spans="2:20" ht="15.95" customHeight="1" thickTop="1" thickBot="1">
      <c r="B416" s="62"/>
      <c r="C416" s="59"/>
      <c r="D416" s="60"/>
      <c r="T416" s="232"/>
    </row>
    <row r="417" spans="2:20" ht="15.95" customHeight="1" thickTop="1" thickBot="1">
      <c r="B417" s="62"/>
      <c r="C417" s="59"/>
      <c r="D417" s="60"/>
      <c r="T417" s="232"/>
    </row>
    <row r="418" spans="2:20" ht="15.95" customHeight="1" thickTop="1" thickBot="1">
      <c r="B418" s="62"/>
      <c r="C418" s="59"/>
      <c r="D418" s="60"/>
      <c r="T418" s="232"/>
    </row>
    <row r="419" spans="2:20" ht="15.95" customHeight="1" thickTop="1">
      <c r="B419" s="62"/>
      <c r="C419" s="59"/>
      <c r="D419" s="60"/>
      <c r="T419" s="232"/>
    </row>
  </sheetData>
  <mergeCells count="10">
    <mergeCell ref="B1:T1"/>
    <mergeCell ref="B2:T2"/>
    <mergeCell ref="B4:B6"/>
    <mergeCell ref="C4:C6"/>
    <mergeCell ref="D4:D6"/>
    <mergeCell ref="E4:T4"/>
    <mergeCell ref="E5:J5"/>
    <mergeCell ref="K5:N5"/>
    <mergeCell ref="O5:S5"/>
    <mergeCell ref="T5:T6"/>
  </mergeCells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19"/>
  <sheetViews>
    <sheetView topLeftCell="A4" zoomScale="85" zoomScaleNormal="85" workbookViewId="0">
      <pane xSplit="4" ySplit="4" topLeftCell="E410" activePane="bottomRight" state="frozen"/>
      <selection activeCell="A4" sqref="A4"/>
      <selection pane="topRight" activeCell="E4" sqref="E4"/>
      <selection pane="bottomLeft" activeCell="A8" sqref="A8"/>
      <selection pane="bottomRight" activeCell="A416" sqref="A416:XFD419"/>
    </sheetView>
  </sheetViews>
  <sheetFormatPr defaultRowHeight="15.95" customHeight="1"/>
  <cols>
    <col min="1" max="1" width="3.85546875" style="61" customWidth="1"/>
    <col min="2" max="2" width="5.28515625" customWidth="1"/>
    <col min="3" max="3" width="7" customWidth="1"/>
    <col min="4" max="4" width="30.42578125" customWidth="1"/>
    <col min="5" max="20" width="6.7109375" customWidth="1"/>
  </cols>
  <sheetData>
    <row r="1" spans="1:22" s="48" customFormat="1" ht="15.95" customHeight="1">
      <c r="A1" s="47"/>
      <c r="B1" s="322" t="s">
        <v>108</v>
      </c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</row>
    <row r="2" spans="1:22" s="48" customFormat="1" ht="15.95" customHeight="1">
      <c r="A2" s="47"/>
      <c r="B2" s="322" t="s">
        <v>0</v>
      </c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</row>
    <row r="3" spans="1:22" s="48" customFormat="1" ht="15.95" customHeight="1">
      <c r="A3" s="47"/>
      <c r="D3" s="49" t="s">
        <v>93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</row>
    <row r="4" spans="1:22" s="48" customFormat="1" ht="15.95" customHeight="1">
      <c r="A4" s="47"/>
      <c r="B4" s="323" t="s">
        <v>18</v>
      </c>
      <c r="C4" s="323" t="s">
        <v>94</v>
      </c>
      <c r="D4" s="326" t="s">
        <v>6</v>
      </c>
      <c r="E4" s="329" t="s">
        <v>95</v>
      </c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1"/>
    </row>
    <row r="5" spans="1:22" s="48" customFormat="1" ht="15.95" customHeight="1">
      <c r="A5" s="47"/>
      <c r="B5" s="324"/>
      <c r="C5" s="324"/>
      <c r="D5" s="327"/>
      <c r="E5" s="329" t="s">
        <v>97</v>
      </c>
      <c r="F5" s="330"/>
      <c r="G5" s="330"/>
      <c r="H5" s="330"/>
      <c r="I5" s="330"/>
      <c r="J5" s="331"/>
      <c r="K5" s="329" t="s">
        <v>100</v>
      </c>
      <c r="L5" s="330"/>
      <c r="M5" s="330"/>
      <c r="N5" s="331"/>
      <c r="O5" s="329" t="s">
        <v>104</v>
      </c>
      <c r="P5" s="330"/>
      <c r="Q5" s="330"/>
      <c r="R5" s="330"/>
      <c r="S5" s="331"/>
      <c r="T5" s="332" t="s">
        <v>105</v>
      </c>
    </row>
    <row r="6" spans="1:22" s="48" customFormat="1" ht="80.099999999999994" customHeight="1" thickBot="1">
      <c r="A6" s="47"/>
      <c r="B6" s="325"/>
      <c r="C6" s="325"/>
      <c r="D6" s="328"/>
      <c r="E6" s="51" t="s">
        <v>98</v>
      </c>
      <c r="F6" s="73" t="s">
        <v>99</v>
      </c>
      <c r="G6" s="74" t="s">
        <v>19</v>
      </c>
      <c r="H6" s="74" t="s">
        <v>5</v>
      </c>
      <c r="I6" s="74" t="s">
        <v>38</v>
      </c>
      <c r="J6" s="74" t="s">
        <v>20</v>
      </c>
      <c r="K6" s="52" t="s">
        <v>14</v>
      </c>
      <c r="L6" s="52" t="s">
        <v>101</v>
      </c>
      <c r="M6" s="52" t="s">
        <v>102</v>
      </c>
      <c r="N6" s="52" t="s">
        <v>103</v>
      </c>
      <c r="O6" s="52" t="s">
        <v>5</v>
      </c>
      <c r="P6" s="52" t="s">
        <v>9</v>
      </c>
      <c r="Q6" s="52" t="s">
        <v>7</v>
      </c>
      <c r="R6" s="52" t="s">
        <v>8</v>
      </c>
      <c r="S6" s="76" t="s">
        <v>113</v>
      </c>
      <c r="T6" s="333"/>
      <c r="V6" s="53"/>
    </row>
    <row r="7" spans="1:22" s="58" customFormat="1" ht="15.95" customHeight="1" thickTop="1" thickBot="1">
      <c r="A7" s="54"/>
      <c r="B7" s="55">
        <v>1</v>
      </c>
      <c r="C7" s="55">
        <v>2</v>
      </c>
      <c r="D7" s="56">
        <v>3</v>
      </c>
      <c r="E7" s="57">
        <v>4</v>
      </c>
      <c r="F7" s="5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56">
        <v>12</v>
      </c>
      <c r="N7" s="56">
        <v>13</v>
      </c>
      <c r="O7" s="56">
        <v>14</v>
      </c>
      <c r="P7" s="56">
        <v>15</v>
      </c>
      <c r="Q7" s="56">
        <v>16</v>
      </c>
      <c r="R7" s="56">
        <v>17</v>
      </c>
      <c r="S7" s="56">
        <v>18</v>
      </c>
      <c r="T7" s="56">
        <v>19</v>
      </c>
    </row>
    <row r="8" spans="1:22" s="48" customFormat="1" ht="15.95" customHeight="1" thickTop="1" thickBot="1">
      <c r="A8" s="47">
        <v>1</v>
      </c>
      <c r="B8" s="59">
        <v>1</v>
      </c>
      <c r="C8" s="59">
        <f>PresensiMIPA!B7</f>
        <v>12123</v>
      </c>
      <c r="D8" s="60" t="str">
        <f>PresensiMIPA!G7</f>
        <v>ABDILBAR AINUR RIDLA</v>
      </c>
      <c r="E8">
        <v>86.5</v>
      </c>
      <c r="F8">
        <v>96.5</v>
      </c>
      <c r="G8">
        <v>89.5</v>
      </c>
      <c r="H8">
        <v>95</v>
      </c>
      <c r="I8">
        <v>92.5</v>
      </c>
      <c r="J8">
        <v>93.5</v>
      </c>
      <c r="K8">
        <v>97.5</v>
      </c>
      <c r="L8">
        <v>91</v>
      </c>
      <c r="M8">
        <v>91</v>
      </c>
      <c r="N8">
        <v>94</v>
      </c>
      <c r="O8">
        <v>94.5</v>
      </c>
      <c r="P8">
        <v>93</v>
      </c>
      <c r="Q8">
        <v>95.5</v>
      </c>
      <c r="R8">
        <v>91.5</v>
      </c>
      <c r="S8">
        <v>90.5</v>
      </c>
      <c r="T8" s="232">
        <f>AVERAGE(E8:S8)</f>
        <v>92.8</v>
      </c>
    </row>
    <row r="9" spans="1:22" ht="15.95" customHeight="1" thickTop="1" thickBot="1">
      <c r="A9" s="61">
        <v>2</v>
      </c>
      <c r="B9" s="62">
        <v>2</v>
      </c>
      <c r="C9" s="62">
        <f>PresensiMIPA!B8</f>
        <v>12146</v>
      </c>
      <c r="D9" s="63" t="str">
        <f>PresensiMIPA!G8</f>
        <v>AISYAH NUR FITRIYANTI</v>
      </c>
      <c r="E9">
        <v>92</v>
      </c>
      <c r="F9">
        <v>94.5</v>
      </c>
      <c r="G9">
        <v>95</v>
      </c>
      <c r="H9">
        <v>91.5</v>
      </c>
      <c r="I9">
        <v>90.5</v>
      </c>
      <c r="J9">
        <v>91</v>
      </c>
      <c r="K9">
        <v>95.5</v>
      </c>
      <c r="L9">
        <v>89</v>
      </c>
      <c r="M9">
        <v>91.5</v>
      </c>
      <c r="N9">
        <v>89</v>
      </c>
      <c r="O9">
        <v>88.5</v>
      </c>
      <c r="P9">
        <v>92</v>
      </c>
      <c r="Q9">
        <v>89</v>
      </c>
      <c r="R9">
        <v>90</v>
      </c>
      <c r="S9">
        <v>92.5</v>
      </c>
      <c r="T9" s="232">
        <f t="shared" ref="T9:T72" si="0">AVERAGE(E9:S9)</f>
        <v>91.433333333333337</v>
      </c>
    </row>
    <row r="10" spans="1:22" ht="15.95" customHeight="1" thickTop="1" thickBot="1">
      <c r="A10" s="47">
        <v>3</v>
      </c>
      <c r="B10" s="62">
        <v>3</v>
      </c>
      <c r="C10" s="62">
        <f>PresensiMIPA!B9</f>
        <v>12158</v>
      </c>
      <c r="D10" s="63" t="str">
        <f>PresensiMIPA!G9</f>
        <v>ALIF RIFALDI</v>
      </c>
      <c r="E10">
        <v>78</v>
      </c>
      <c r="F10">
        <v>87.5</v>
      </c>
      <c r="G10">
        <v>85</v>
      </c>
      <c r="H10">
        <v>79.5</v>
      </c>
      <c r="I10">
        <v>90.5</v>
      </c>
      <c r="J10">
        <v>81.5</v>
      </c>
      <c r="K10">
        <v>88.5</v>
      </c>
      <c r="L10">
        <v>89</v>
      </c>
      <c r="M10">
        <v>85</v>
      </c>
      <c r="N10">
        <v>77</v>
      </c>
      <c r="O10">
        <v>81</v>
      </c>
      <c r="P10">
        <v>83</v>
      </c>
      <c r="Q10">
        <v>83</v>
      </c>
      <c r="R10">
        <v>72</v>
      </c>
      <c r="S10">
        <v>78</v>
      </c>
      <c r="T10" s="232">
        <f t="shared" si="0"/>
        <v>82.566666666666663</v>
      </c>
    </row>
    <row r="11" spans="1:22" ht="15.95" customHeight="1" thickTop="1" thickBot="1">
      <c r="A11" s="61">
        <v>4</v>
      </c>
      <c r="B11" s="62">
        <v>4</v>
      </c>
      <c r="C11" s="62">
        <f>PresensiMIPA!B10</f>
        <v>12161</v>
      </c>
      <c r="D11" s="63" t="str">
        <f>PresensiMIPA!G10</f>
        <v>Allysa Dwi Permata Sari</v>
      </c>
      <c r="E11">
        <v>87</v>
      </c>
      <c r="F11">
        <v>92</v>
      </c>
      <c r="G11">
        <v>89</v>
      </c>
      <c r="H11">
        <v>89.5</v>
      </c>
      <c r="I11">
        <v>90.5</v>
      </c>
      <c r="J11">
        <v>86</v>
      </c>
      <c r="K11">
        <v>92</v>
      </c>
      <c r="L11">
        <v>90</v>
      </c>
      <c r="M11">
        <v>91.5</v>
      </c>
      <c r="N11">
        <v>90.5</v>
      </c>
      <c r="O11">
        <v>90</v>
      </c>
      <c r="P11">
        <v>91</v>
      </c>
      <c r="Q11">
        <v>88</v>
      </c>
      <c r="R11">
        <v>86.5</v>
      </c>
      <c r="S11">
        <v>87.5</v>
      </c>
      <c r="T11" s="232">
        <f t="shared" si="0"/>
        <v>89.4</v>
      </c>
    </row>
    <row r="12" spans="1:22" ht="15.95" customHeight="1" thickTop="1" thickBot="1">
      <c r="A12" s="47">
        <v>5</v>
      </c>
      <c r="B12" s="62">
        <v>5</v>
      </c>
      <c r="C12" s="62">
        <f>PresensiMIPA!B11</f>
        <v>12190</v>
      </c>
      <c r="D12" s="63" t="str">
        <f>PresensiMIPA!G11</f>
        <v>AZZA JUANA SYAFIRA DARMA</v>
      </c>
      <c r="E12">
        <v>94.5</v>
      </c>
      <c r="F12">
        <v>98</v>
      </c>
      <c r="G12">
        <v>95</v>
      </c>
      <c r="H12">
        <v>95.5</v>
      </c>
      <c r="I12">
        <v>94.5</v>
      </c>
      <c r="J12">
        <v>93.5</v>
      </c>
      <c r="K12">
        <v>96</v>
      </c>
      <c r="L12">
        <v>89</v>
      </c>
      <c r="M12">
        <v>91.5</v>
      </c>
      <c r="N12">
        <v>95</v>
      </c>
      <c r="O12">
        <v>95.5</v>
      </c>
      <c r="P12">
        <v>93</v>
      </c>
      <c r="Q12">
        <v>93.5</v>
      </c>
      <c r="R12">
        <v>89</v>
      </c>
      <c r="S12">
        <v>90.5</v>
      </c>
      <c r="T12" s="232">
        <f t="shared" si="0"/>
        <v>93.6</v>
      </c>
    </row>
    <row r="13" spans="1:22" ht="15.95" customHeight="1" thickTop="1" thickBot="1">
      <c r="A13" s="61">
        <v>6</v>
      </c>
      <c r="B13" s="62">
        <v>6</v>
      </c>
      <c r="C13" s="62">
        <f>PresensiMIPA!B12</f>
        <v>12191</v>
      </c>
      <c r="D13" s="63" t="str">
        <f>PresensiMIPA!G12</f>
        <v>BAGUS JAYADI</v>
      </c>
      <c r="E13">
        <v>71</v>
      </c>
      <c r="F13">
        <v>80</v>
      </c>
      <c r="G13">
        <v>88</v>
      </c>
      <c r="H13">
        <v>88</v>
      </c>
      <c r="I13">
        <v>75</v>
      </c>
      <c r="J13">
        <v>79.5</v>
      </c>
      <c r="K13">
        <v>89</v>
      </c>
      <c r="L13">
        <v>86</v>
      </c>
      <c r="M13">
        <v>86</v>
      </c>
      <c r="N13">
        <v>74.5</v>
      </c>
      <c r="O13">
        <v>80</v>
      </c>
      <c r="P13">
        <v>79</v>
      </c>
      <c r="Q13">
        <v>80</v>
      </c>
      <c r="R13">
        <v>74.5</v>
      </c>
      <c r="S13">
        <v>72.5</v>
      </c>
      <c r="T13" s="232">
        <f t="shared" si="0"/>
        <v>80.2</v>
      </c>
    </row>
    <row r="14" spans="1:22" ht="15.95" customHeight="1" thickTop="1" thickBot="1">
      <c r="A14" s="47">
        <v>7</v>
      </c>
      <c r="B14" s="62">
        <v>7</v>
      </c>
      <c r="C14" s="62">
        <f>PresensiMIPA!B13</f>
        <v>12193</v>
      </c>
      <c r="D14" s="63" t="str">
        <f>PresensiMIPA!G13</f>
        <v>BISMILLAH GHAZA JUNIAR</v>
      </c>
      <c r="E14">
        <v>81.5</v>
      </c>
      <c r="F14">
        <v>90.5</v>
      </c>
      <c r="G14">
        <v>94</v>
      </c>
      <c r="H14">
        <v>90</v>
      </c>
      <c r="I14">
        <v>90.5</v>
      </c>
      <c r="J14">
        <v>83.5</v>
      </c>
      <c r="K14">
        <v>92.5</v>
      </c>
      <c r="L14">
        <v>91</v>
      </c>
      <c r="M14">
        <v>91</v>
      </c>
      <c r="N14">
        <v>87</v>
      </c>
      <c r="O14">
        <v>85</v>
      </c>
      <c r="P14">
        <v>90.5</v>
      </c>
      <c r="Q14">
        <v>86</v>
      </c>
      <c r="R14">
        <v>80</v>
      </c>
      <c r="S14">
        <v>86</v>
      </c>
      <c r="T14" s="232">
        <f t="shared" si="0"/>
        <v>87.933333333333337</v>
      </c>
    </row>
    <row r="15" spans="1:22" ht="15.95" customHeight="1" thickTop="1" thickBot="1">
      <c r="A15" s="61">
        <v>8</v>
      </c>
      <c r="B15" s="62">
        <v>8</v>
      </c>
      <c r="C15" s="62">
        <f>PresensiMIPA!B14</f>
        <v>12221</v>
      </c>
      <c r="D15" s="63" t="str">
        <f>PresensiMIPA!G14</f>
        <v>ELISA REFIANI</v>
      </c>
      <c r="E15">
        <v>88.5</v>
      </c>
      <c r="F15">
        <v>88.5</v>
      </c>
      <c r="G15">
        <v>87</v>
      </c>
      <c r="H15">
        <v>90.5</v>
      </c>
      <c r="I15">
        <v>90.5</v>
      </c>
      <c r="J15">
        <v>86.5</v>
      </c>
      <c r="K15">
        <v>93</v>
      </c>
      <c r="L15">
        <v>89</v>
      </c>
      <c r="M15">
        <v>91</v>
      </c>
      <c r="N15">
        <v>90.5</v>
      </c>
      <c r="O15">
        <v>89</v>
      </c>
      <c r="P15">
        <v>89.5</v>
      </c>
      <c r="Q15">
        <v>84</v>
      </c>
      <c r="R15">
        <v>86.5</v>
      </c>
      <c r="S15">
        <v>88</v>
      </c>
      <c r="T15" s="232">
        <f t="shared" si="0"/>
        <v>88.8</v>
      </c>
    </row>
    <row r="16" spans="1:22" ht="15.95" customHeight="1" thickTop="1" thickBot="1">
      <c r="A16" s="47">
        <v>9</v>
      </c>
      <c r="B16" s="62">
        <v>9</v>
      </c>
      <c r="C16" s="62">
        <f>PresensiMIPA!B15</f>
        <v>12236</v>
      </c>
      <c r="D16" s="63" t="str">
        <f>PresensiMIPA!G15</f>
        <v>Farhanus Saidy</v>
      </c>
      <c r="E16">
        <v>80</v>
      </c>
      <c r="F16">
        <v>83.5</v>
      </c>
      <c r="G16">
        <v>86</v>
      </c>
      <c r="H16">
        <v>87</v>
      </c>
      <c r="I16">
        <v>88.5</v>
      </c>
      <c r="J16">
        <v>81</v>
      </c>
      <c r="K16">
        <v>93</v>
      </c>
      <c r="L16">
        <v>91</v>
      </c>
      <c r="M16">
        <v>90.5</v>
      </c>
      <c r="N16">
        <v>81.5</v>
      </c>
      <c r="O16">
        <v>83</v>
      </c>
      <c r="P16">
        <v>87</v>
      </c>
      <c r="Q16">
        <v>80</v>
      </c>
      <c r="R16">
        <v>81.5</v>
      </c>
      <c r="S16">
        <v>79</v>
      </c>
      <c r="T16" s="232">
        <f t="shared" si="0"/>
        <v>84.833333333333329</v>
      </c>
    </row>
    <row r="17" spans="1:20" ht="15.95" customHeight="1" thickTop="1" thickBot="1">
      <c r="A17" s="61">
        <v>10</v>
      </c>
      <c r="B17" s="62">
        <v>10</v>
      </c>
      <c r="C17" s="62">
        <f>PresensiMIPA!B16</f>
        <v>12244</v>
      </c>
      <c r="D17" s="63" t="str">
        <f>PresensiMIPA!G16</f>
        <v>FIBRIYANTI ANJALI</v>
      </c>
      <c r="E17">
        <v>89.5</v>
      </c>
      <c r="F17">
        <v>90.5</v>
      </c>
      <c r="G17">
        <v>91</v>
      </c>
      <c r="H17">
        <v>90.5</v>
      </c>
      <c r="I17">
        <v>92.5</v>
      </c>
      <c r="J17">
        <v>86</v>
      </c>
      <c r="K17">
        <v>94</v>
      </c>
      <c r="L17">
        <v>90</v>
      </c>
      <c r="M17">
        <v>92</v>
      </c>
      <c r="N17">
        <v>89</v>
      </c>
      <c r="O17">
        <v>90</v>
      </c>
      <c r="P17">
        <v>90</v>
      </c>
      <c r="Q17">
        <v>85.5</v>
      </c>
      <c r="R17">
        <v>83.5</v>
      </c>
      <c r="S17">
        <v>91.5</v>
      </c>
      <c r="T17" s="232">
        <f t="shared" si="0"/>
        <v>89.7</v>
      </c>
    </row>
    <row r="18" spans="1:20" ht="15.95" customHeight="1" thickTop="1" thickBot="1">
      <c r="A18" s="47">
        <v>11</v>
      </c>
      <c r="B18" s="62">
        <v>11</v>
      </c>
      <c r="C18" s="62">
        <f>PresensiMIPA!B17</f>
        <v>12245</v>
      </c>
      <c r="D18" s="63" t="str">
        <f>PresensiMIPA!G17</f>
        <v>Fickry Hardiansyah</v>
      </c>
      <c r="E18">
        <v>83.5</v>
      </c>
      <c r="F18">
        <v>84.5</v>
      </c>
      <c r="G18">
        <v>83</v>
      </c>
      <c r="H18">
        <v>87.5</v>
      </c>
      <c r="I18">
        <v>87.5</v>
      </c>
      <c r="J18">
        <v>82.5</v>
      </c>
      <c r="K18">
        <v>91.5</v>
      </c>
      <c r="L18">
        <v>92</v>
      </c>
      <c r="M18">
        <v>89.5</v>
      </c>
      <c r="N18">
        <v>78.5</v>
      </c>
      <c r="O18">
        <v>83.5</v>
      </c>
      <c r="P18">
        <v>88</v>
      </c>
      <c r="Q18">
        <v>80.5</v>
      </c>
      <c r="R18">
        <v>78</v>
      </c>
      <c r="S18">
        <v>85</v>
      </c>
      <c r="T18" s="232">
        <f t="shared" si="0"/>
        <v>85</v>
      </c>
    </row>
    <row r="19" spans="1:20" ht="15.95" customHeight="1" thickTop="1" thickBot="1">
      <c r="A19" s="61">
        <v>12</v>
      </c>
      <c r="B19" s="62">
        <v>12</v>
      </c>
      <c r="C19" s="62">
        <f>PresensiMIPA!B18</f>
        <v>12263</v>
      </c>
      <c r="D19" s="63" t="str">
        <f>PresensiMIPA!G18</f>
        <v>HARYANTO</v>
      </c>
      <c r="E19">
        <v>77</v>
      </c>
      <c r="F19">
        <v>84.5</v>
      </c>
      <c r="G19">
        <v>85</v>
      </c>
      <c r="H19">
        <v>88</v>
      </c>
      <c r="I19">
        <v>85.5</v>
      </c>
      <c r="J19">
        <v>84</v>
      </c>
      <c r="K19">
        <v>90</v>
      </c>
      <c r="L19">
        <v>87</v>
      </c>
      <c r="M19">
        <v>90</v>
      </c>
      <c r="N19">
        <v>76</v>
      </c>
      <c r="O19">
        <v>81.5</v>
      </c>
      <c r="P19">
        <v>85</v>
      </c>
      <c r="Q19">
        <v>82.5</v>
      </c>
      <c r="R19">
        <v>79.5</v>
      </c>
      <c r="S19">
        <v>78</v>
      </c>
      <c r="T19" s="232">
        <f t="shared" si="0"/>
        <v>83.566666666666663</v>
      </c>
    </row>
    <row r="20" spans="1:20" ht="15.95" customHeight="1" thickTop="1" thickBot="1">
      <c r="A20" s="47">
        <v>13</v>
      </c>
      <c r="B20" s="62">
        <v>13</v>
      </c>
      <c r="C20" s="62">
        <f>PresensiMIPA!B19</f>
        <v>12264</v>
      </c>
      <c r="D20" s="63" t="str">
        <f>PresensiMIPA!G19</f>
        <v>Hasanah</v>
      </c>
      <c r="E20">
        <v>84</v>
      </c>
      <c r="F20">
        <v>88.5</v>
      </c>
      <c r="G20">
        <v>87</v>
      </c>
      <c r="H20">
        <v>88.5</v>
      </c>
      <c r="I20">
        <v>92.5</v>
      </c>
      <c r="J20">
        <v>87</v>
      </c>
      <c r="K20">
        <v>94.5</v>
      </c>
      <c r="L20">
        <v>89</v>
      </c>
      <c r="M20">
        <v>90.5</v>
      </c>
      <c r="N20">
        <v>79</v>
      </c>
      <c r="O20">
        <v>86</v>
      </c>
      <c r="P20">
        <v>88.5</v>
      </c>
      <c r="Q20">
        <v>81.5</v>
      </c>
      <c r="R20">
        <v>79</v>
      </c>
      <c r="S20">
        <v>82</v>
      </c>
      <c r="T20" s="232">
        <f t="shared" si="0"/>
        <v>86.5</v>
      </c>
    </row>
    <row r="21" spans="1:20" ht="15.95" customHeight="1" thickTop="1" thickBot="1">
      <c r="A21" s="61">
        <v>14</v>
      </c>
      <c r="B21" s="62">
        <v>14</v>
      </c>
      <c r="C21" s="62">
        <f>PresensiMIPA!B20</f>
        <v>12278</v>
      </c>
      <c r="D21" s="63" t="str">
        <f>PresensiMIPA!G20</f>
        <v>Imam Fausi</v>
      </c>
      <c r="E21">
        <v>76.5</v>
      </c>
      <c r="F21">
        <v>84</v>
      </c>
      <c r="G21">
        <v>85</v>
      </c>
      <c r="H21">
        <v>88.5</v>
      </c>
      <c r="I21">
        <v>90.5</v>
      </c>
      <c r="J21">
        <v>83.5</v>
      </c>
      <c r="K21">
        <v>96</v>
      </c>
      <c r="L21">
        <v>87</v>
      </c>
      <c r="M21">
        <v>92</v>
      </c>
      <c r="N21">
        <v>79.5</v>
      </c>
      <c r="O21">
        <v>85.5</v>
      </c>
      <c r="P21">
        <v>88.5</v>
      </c>
      <c r="Q21">
        <v>83.5</v>
      </c>
      <c r="R21">
        <v>80</v>
      </c>
      <c r="S21">
        <v>82.5</v>
      </c>
      <c r="T21" s="232">
        <f t="shared" si="0"/>
        <v>85.5</v>
      </c>
    </row>
    <row r="22" spans="1:20" ht="15.95" customHeight="1" thickTop="1" thickBot="1">
      <c r="A22" s="47">
        <v>15</v>
      </c>
      <c r="B22" s="62">
        <v>15</v>
      </c>
      <c r="C22" s="62">
        <f>PresensiMIPA!B21</f>
        <v>12284</v>
      </c>
      <c r="D22" s="63" t="str">
        <f>PresensiMIPA!G21</f>
        <v>INTAN SUCI RAMADHANI PURNAMA KUNCORO</v>
      </c>
      <c r="E22">
        <v>95</v>
      </c>
      <c r="F22">
        <v>97</v>
      </c>
      <c r="G22">
        <v>95</v>
      </c>
      <c r="H22">
        <v>95.5</v>
      </c>
      <c r="I22">
        <v>94.5</v>
      </c>
      <c r="J22">
        <v>94.5</v>
      </c>
      <c r="K22">
        <v>97.5</v>
      </c>
      <c r="L22">
        <v>89</v>
      </c>
      <c r="M22">
        <v>92</v>
      </c>
      <c r="N22">
        <v>94.5</v>
      </c>
      <c r="O22">
        <v>95.5</v>
      </c>
      <c r="P22">
        <v>95.5</v>
      </c>
      <c r="Q22">
        <v>94</v>
      </c>
      <c r="R22">
        <v>89</v>
      </c>
      <c r="S22">
        <v>95</v>
      </c>
      <c r="T22" s="232">
        <f t="shared" si="0"/>
        <v>94.233333333333334</v>
      </c>
    </row>
    <row r="23" spans="1:20" ht="15.95" customHeight="1" thickTop="1" thickBot="1">
      <c r="A23" s="61">
        <v>16</v>
      </c>
      <c r="B23" s="62">
        <v>16</v>
      </c>
      <c r="C23" s="62">
        <f>PresensiMIPA!B22</f>
        <v>12297</v>
      </c>
      <c r="D23" s="63" t="str">
        <f>PresensiMIPA!G22</f>
        <v>JUNIAR MEGA PUTRI</v>
      </c>
      <c r="E23">
        <v>87.5</v>
      </c>
      <c r="F23">
        <v>90</v>
      </c>
      <c r="G23">
        <v>86</v>
      </c>
      <c r="H23">
        <v>88.5</v>
      </c>
      <c r="I23">
        <v>93.5</v>
      </c>
      <c r="J23">
        <v>88.5</v>
      </c>
      <c r="K23">
        <v>93.5</v>
      </c>
      <c r="L23">
        <v>90</v>
      </c>
      <c r="M23">
        <v>91</v>
      </c>
      <c r="N23">
        <v>87</v>
      </c>
      <c r="O23">
        <v>87</v>
      </c>
      <c r="P23">
        <v>87.5</v>
      </c>
      <c r="Q23">
        <v>83</v>
      </c>
      <c r="R23">
        <v>85</v>
      </c>
      <c r="S23">
        <v>86</v>
      </c>
      <c r="T23" s="232">
        <f t="shared" si="0"/>
        <v>88.266666666666666</v>
      </c>
    </row>
    <row r="24" spans="1:20" ht="15.95" customHeight="1" thickTop="1" thickBot="1">
      <c r="A24" s="47">
        <v>17</v>
      </c>
      <c r="B24" s="62">
        <v>17</v>
      </c>
      <c r="C24" s="62">
        <f>PresensiMIPA!B23</f>
        <v>12309</v>
      </c>
      <c r="D24" s="63" t="str">
        <f>PresensiMIPA!G23</f>
        <v>LAILY QORIATUL FAJRIH</v>
      </c>
      <c r="E24">
        <v>93.5</v>
      </c>
      <c r="F24">
        <v>93.5</v>
      </c>
      <c r="G24">
        <v>94</v>
      </c>
      <c r="H24">
        <v>94.5</v>
      </c>
      <c r="I24">
        <v>93.5</v>
      </c>
      <c r="J24">
        <v>89</v>
      </c>
      <c r="K24">
        <v>94.5</v>
      </c>
      <c r="L24">
        <v>89</v>
      </c>
      <c r="M24">
        <v>91.5</v>
      </c>
      <c r="N24">
        <v>93</v>
      </c>
      <c r="O24">
        <v>91</v>
      </c>
      <c r="P24">
        <v>94</v>
      </c>
      <c r="Q24">
        <v>88.5</v>
      </c>
      <c r="R24">
        <v>88</v>
      </c>
      <c r="S24">
        <v>92.5</v>
      </c>
      <c r="T24" s="232">
        <f t="shared" si="0"/>
        <v>92</v>
      </c>
    </row>
    <row r="25" spans="1:20" ht="15.95" customHeight="1" thickTop="1" thickBot="1">
      <c r="A25" s="61">
        <v>18</v>
      </c>
      <c r="B25" s="62">
        <v>18</v>
      </c>
      <c r="C25" s="62">
        <f>PresensiMIPA!B24</f>
        <v>12315</v>
      </c>
      <c r="D25" s="63" t="str">
        <f>PresensiMIPA!G24</f>
        <v>Lukman Hakim</v>
      </c>
      <c r="E25">
        <v>79</v>
      </c>
      <c r="F25">
        <v>86</v>
      </c>
      <c r="G25">
        <v>85</v>
      </c>
      <c r="H25">
        <v>88</v>
      </c>
      <c r="I25">
        <v>87.5</v>
      </c>
      <c r="J25">
        <v>81</v>
      </c>
      <c r="K25">
        <v>92</v>
      </c>
      <c r="L25">
        <v>86</v>
      </c>
      <c r="M25">
        <v>88.5</v>
      </c>
      <c r="N25">
        <v>85</v>
      </c>
      <c r="O25">
        <v>81</v>
      </c>
      <c r="P25">
        <v>83</v>
      </c>
      <c r="Q25">
        <v>81.5</v>
      </c>
      <c r="R25">
        <v>76</v>
      </c>
      <c r="S25">
        <v>78</v>
      </c>
      <c r="T25" s="232">
        <f t="shared" si="0"/>
        <v>83.833333333333329</v>
      </c>
    </row>
    <row r="26" spans="1:20" ht="15.95" customHeight="1" thickTop="1" thickBot="1">
      <c r="A26" s="47">
        <v>19</v>
      </c>
      <c r="B26" s="62">
        <v>19</v>
      </c>
      <c r="C26" s="62">
        <f>PresensiMIPA!B25</f>
        <v>12350</v>
      </c>
      <c r="D26" s="63" t="str">
        <f>PresensiMIPA!G25</f>
        <v>MOCHAMMAD RIZKI FAJRI</v>
      </c>
      <c r="E26">
        <v>92.5</v>
      </c>
      <c r="F26">
        <v>96</v>
      </c>
      <c r="G26">
        <v>92</v>
      </c>
      <c r="H26">
        <v>96.5</v>
      </c>
      <c r="I26">
        <v>92.5</v>
      </c>
      <c r="J26">
        <v>94.5</v>
      </c>
      <c r="K26">
        <v>96</v>
      </c>
      <c r="L26">
        <v>91</v>
      </c>
      <c r="M26">
        <v>91.5</v>
      </c>
      <c r="N26">
        <v>93.5</v>
      </c>
      <c r="O26">
        <v>96.5</v>
      </c>
      <c r="P26">
        <v>92.5</v>
      </c>
      <c r="Q26">
        <v>94</v>
      </c>
      <c r="R26">
        <v>91.5</v>
      </c>
      <c r="S26">
        <v>95</v>
      </c>
      <c r="T26" s="232">
        <f t="shared" si="0"/>
        <v>93.7</v>
      </c>
    </row>
    <row r="27" spans="1:20" ht="15.95" customHeight="1" thickTop="1" thickBot="1">
      <c r="A27" s="61">
        <v>20</v>
      </c>
      <c r="B27" s="62">
        <v>20</v>
      </c>
      <c r="C27" s="62">
        <f>PresensiMIPA!B26</f>
        <v>12376</v>
      </c>
      <c r="D27" s="63" t="str">
        <f>PresensiMIPA!G26</f>
        <v>Muhammad Ghufron Maula</v>
      </c>
      <c r="E27">
        <v>77</v>
      </c>
      <c r="F27">
        <v>80.5</v>
      </c>
      <c r="G27">
        <v>85</v>
      </c>
      <c r="H27">
        <v>82.5</v>
      </c>
      <c r="I27">
        <v>88.5</v>
      </c>
      <c r="J27">
        <v>86</v>
      </c>
      <c r="K27">
        <v>92</v>
      </c>
      <c r="L27">
        <v>87</v>
      </c>
      <c r="M27">
        <v>90.5</v>
      </c>
      <c r="N27">
        <v>84.5</v>
      </c>
      <c r="O27">
        <v>84</v>
      </c>
      <c r="P27">
        <v>85.5</v>
      </c>
      <c r="Q27">
        <v>79.5</v>
      </c>
      <c r="R27">
        <v>80</v>
      </c>
      <c r="S27">
        <v>82</v>
      </c>
      <c r="T27" s="232">
        <f t="shared" si="0"/>
        <v>84.3</v>
      </c>
    </row>
    <row r="28" spans="1:20" ht="15.95" customHeight="1" thickTop="1" thickBot="1">
      <c r="A28" s="47">
        <v>21</v>
      </c>
      <c r="B28" s="62">
        <v>21</v>
      </c>
      <c r="C28" s="62">
        <f>PresensiMIPA!B27</f>
        <v>12378</v>
      </c>
      <c r="D28" s="63" t="str">
        <f>PresensiMIPA!G27</f>
        <v>Muhammad Mufti Alfarotzi</v>
      </c>
      <c r="E28">
        <v>74.5</v>
      </c>
      <c r="F28">
        <v>84</v>
      </c>
      <c r="G28">
        <v>85</v>
      </c>
      <c r="H28">
        <v>82</v>
      </c>
      <c r="I28">
        <v>75</v>
      </c>
      <c r="J28">
        <v>78</v>
      </c>
      <c r="K28">
        <v>87.5</v>
      </c>
      <c r="L28">
        <v>91</v>
      </c>
      <c r="M28">
        <v>79.5</v>
      </c>
      <c r="N28">
        <v>75</v>
      </c>
      <c r="O28">
        <v>81.5</v>
      </c>
      <c r="P28">
        <v>78</v>
      </c>
      <c r="Q28">
        <v>76.5</v>
      </c>
      <c r="R28">
        <v>80</v>
      </c>
      <c r="S28">
        <v>79</v>
      </c>
      <c r="T28" s="232">
        <f t="shared" si="0"/>
        <v>80.433333333333337</v>
      </c>
    </row>
    <row r="29" spans="1:20" ht="15.95" customHeight="1" thickTop="1" thickBot="1">
      <c r="A29" s="61">
        <v>22</v>
      </c>
      <c r="B29" s="62">
        <v>22</v>
      </c>
      <c r="C29" s="62">
        <f>PresensiMIPA!B28</f>
        <v>12397</v>
      </c>
      <c r="D29" s="63" t="str">
        <f>PresensiMIPA!G28</f>
        <v>NADHIRA FATIHA AMBAMI</v>
      </c>
      <c r="E29">
        <v>91.5</v>
      </c>
      <c r="F29">
        <v>92.5</v>
      </c>
      <c r="G29">
        <v>89</v>
      </c>
      <c r="H29">
        <v>90.5</v>
      </c>
      <c r="I29">
        <v>92.5</v>
      </c>
      <c r="J29">
        <v>86.5</v>
      </c>
      <c r="K29">
        <v>91.5</v>
      </c>
      <c r="L29">
        <v>89</v>
      </c>
      <c r="M29">
        <v>91.5</v>
      </c>
      <c r="N29">
        <v>90.5</v>
      </c>
      <c r="O29">
        <v>86.5</v>
      </c>
      <c r="P29">
        <v>89.5</v>
      </c>
      <c r="Q29">
        <v>83</v>
      </c>
      <c r="R29">
        <v>86.5</v>
      </c>
      <c r="S29">
        <v>89</v>
      </c>
      <c r="T29" s="232">
        <f t="shared" si="0"/>
        <v>89.3</v>
      </c>
    </row>
    <row r="30" spans="1:20" ht="15.95" customHeight="1" thickTop="1" thickBot="1">
      <c r="A30" s="47">
        <v>23</v>
      </c>
      <c r="B30" s="62">
        <v>23</v>
      </c>
      <c r="C30" s="62">
        <f>PresensiMIPA!B29</f>
        <v>12411</v>
      </c>
      <c r="D30" s="63" t="str">
        <f>PresensiMIPA!G29</f>
        <v>Nurhandayany</v>
      </c>
      <c r="E30">
        <v>84</v>
      </c>
      <c r="F30">
        <v>93</v>
      </c>
      <c r="G30">
        <v>87</v>
      </c>
      <c r="H30">
        <v>88</v>
      </c>
      <c r="I30">
        <v>92.5</v>
      </c>
      <c r="J30">
        <v>88</v>
      </c>
      <c r="K30">
        <v>93.5</v>
      </c>
      <c r="L30">
        <v>89</v>
      </c>
      <c r="M30">
        <v>91.5</v>
      </c>
      <c r="N30">
        <v>92.5</v>
      </c>
      <c r="O30">
        <v>87.5</v>
      </c>
      <c r="P30">
        <v>89.5</v>
      </c>
      <c r="Q30">
        <v>83</v>
      </c>
      <c r="R30">
        <v>82.5</v>
      </c>
      <c r="S30">
        <v>86</v>
      </c>
      <c r="T30" s="232">
        <f t="shared" si="0"/>
        <v>88.5</v>
      </c>
    </row>
    <row r="31" spans="1:20" ht="15.95" customHeight="1" thickTop="1" thickBot="1">
      <c r="A31" s="61">
        <v>24</v>
      </c>
      <c r="B31" s="62">
        <v>24</v>
      </c>
      <c r="C31" s="62">
        <f>PresensiMIPA!B30</f>
        <v>12423</v>
      </c>
      <c r="D31" s="63" t="str">
        <f>PresensiMIPA!G30</f>
        <v>PINGKAN AL PUNDANI</v>
      </c>
      <c r="E31">
        <v>88</v>
      </c>
      <c r="F31">
        <v>90.5</v>
      </c>
      <c r="G31">
        <v>91</v>
      </c>
      <c r="H31">
        <v>93.5</v>
      </c>
      <c r="I31">
        <v>92.5</v>
      </c>
      <c r="J31">
        <v>86</v>
      </c>
      <c r="K31">
        <v>95.5</v>
      </c>
      <c r="L31">
        <v>90</v>
      </c>
      <c r="M31">
        <v>90.5</v>
      </c>
      <c r="N31">
        <v>92.5</v>
      </c>
      <c r="O31">
        <v>94.5</v>
      </c>
      <c r="P31">
        <v>93.5</v>
      </c>
      <c r="Q31">
        <v>86.5</v>
      </c>
      <c r="R31">
        <v>88</v>
      </c>
      <c r="S31">
        <v>91.5</v>
      </c>
      <c r="T31" s="232">
        <f t="shared" si="0"/>
        <v>90.933333333333337</v>
      </c>
    </row>
    <row r="32" spans="1:20" ht="15.95" customHeight="1" thickTop="1" thickBot="1">
      <c r="A32" s="47">
        <v>25</v>
      </c>
      <c r="B32" s="62">
        <v>25</v>
      </c>
      <c r="C32" s="62">
        <f>PresensiMIPA!B31</f>
        <v>12433</v>
      </c>
      <c r="D32" s="63" t="str">
        <f>PresensiMIPA!G31</f>
        <v>QOTHRY ELNADA</v>
      </c>
      <c r="E32">
        <v>91.5</v>
      </c>
      <c r="F32">
        <v>88.5</v>
      </c>
      <c r="G32">
        <v>87</v>
      </c>
      <c r="H32">
        <v>91.5</v>
      </c>
      <c r="I32">
        <v>90.5</v>
      </c>
      <c r="J32">
        <v>88</v>
      </c>
      <c r="K32">
        <v>92</v>
      </c>
      <c r="L32">
        <v>90</v>
      </c>
      <c r="M32">
        <v>91</v>
      </c>
      <c r="N32">
        <v>89.5</v>
      </c>
      <c r="O32">
        <v>87.5</v>
      </c>
      <c r="P32">
        <v>89.5</v>
      </c>
      <c r="Q32">
        <v>84.5</v>
      </c>
      <c r="R32">
        <v>85</v>
      </c>
      <c r="S32">
        <v>84.5</v>
      </c>
      <c r="T32" s="232">
        <f t="shared" si="0"/>
        <v>88.7</v>
      </c>
    </row>
    <row r="33" spans="1:20" ht="15.95" customHeight="1" thickTop="1" thickBot="1">
      <c r="A33" s="61">
        <v>26</v>
      </c>
      <c r="B33" s="62">
        <v>26</v>
      </c>
      <c r="C33" s="62">
        <f>PresensiMIPA!B32</f>
        <v>12451</v>
      </c>
      <c r="D33" s="63" t="str">
        <f>PresensiMIPA!G32</f>
        <v>Rari Rizky Dwi Alfarizy</v>
      </c>
      <c r="E33">
        <v>86</v>
      </c>
      <c r="F33">
        <v>93</v>
      </c>
      <c r="G33">
        <v>91</v>
      </c>
      <c r="H33">
        <v>91.5</v>
      </c>
      <c r="I33">
        <v>90.5</v>
      </c>
      <c r="J33">
        <v>86</v>
      </c>
      <c r="K33">
        <v>91</v>
      </c>
      <c r="L33">
        <v>89</v>
      </c>
      <c r="M33">
        <v>90.5</v>
      </c>
      <c r="N33">
        <v>88</v>
      </c>
      <c r="O33">
        <v>87.5</v>
      </c>
      <c r="P33">
        <v>91.5</v>
      </c>
      <c r="Q33">
        <v>82</v>
      </c>
      <c r="R33">
        <v>85.5</v>
      </c>
      <c r="S33">
        <v>90</v>
      </c>
      <c r="T33" s="232">
        <f t="shared" si="0"/>
        <v>88.86666666666666</v>
      </c>
    </row>
    <row r="34" spans="1:20" ht="15.95" customHeight="1" thickTop="1" thickBot="1">
      <c r="A34" s="47">
        <v>27</v>
      </c>
      <c r="B34" s="62">
        <v>27</v>
      </c>
      <c r="C34" s="62">
        <f>PresensiMIPA!B33</f>
        <v>12457</v>
      </c>
      <c r="D34" s="63" t="str">
        <f>PresensiMIPA!G33</f>
        <v>RESA UMMAMI</v>
      </c>
      <c r="E34">
        <v>97.5</v>
      </c>
      <c r="F34">
        <v>90</v>
      </c>
      <c r="G34">
        <v>94</v>
      </c>
      <c r="H34">
        <v>92</v>
      </c>
      <c r="I34">
        <v>94.5</v>
      </c>
      <c r="J34">
        <v>88</v>
      </c>
      <c r="K34">
        <v>96</v>
      </c>
      <c r="L34">
        <v>90</v>
      </c>
      <c r="M34">
        <v>91</v>
      </c>
      <c r="N34">
        <v>94.5</v>
      </c>
      <c r="O34">
        <v>90</v>
      </c>
      <c r="P34">
        <v>92</v>
      </c>
      <c r="Q34">
        <v>87.5</v>
      </c>
      <c r="R34">
        <v>83.5</v>
      </c>
      <c r="S34">
        <v>87.5</v>
      </c>
      <c r="T34" s="232">
        <f t="shared" si="0"/>
        <v>91.2</v>
      </c>
    </row>
    <row r="35" spans="1:20" ht="15.95" customHeight="1" thickTop="1" thickBot="1">
      <c r="A35" s="61">
        <v>28</v>
      </c>
      <c r="B35" s="62">
        <v>28</v>
      </c>
      <c r="C35" s="62">
        <f>PresensiMIPA!B34</f>
        <v>12466</v>
      </c>
      <c r="D35" s="63" t="str">
        <f>PresensiMIPA!G34</f>
        <v>RIFKY RISHALDY ALFARESI</v>
      </c>
      <c r="E35">
        <v>79</v>
      </c>
      <c r="F35">
        <v>81.5</v>
      </c>
      <c r="G35">
        <v>85</v>
      </c>
      <c r="H35">
        <v>79.5</v>
      </c>
      <c r="I35">
        <v>85.5</v>
      </c>
      <c r="J35">
        <v>83.5</v>
      </c>
      <c r="K35">
        <v>84.5</v>
      </c>
      <c r="L35">
        <v>91</v>
      </c>
      <c r="M35">
        <v>87</v>
      </c>
      <c r="N35">
        <v>75.5</v>
      </c>
      <c r="O35">
        <v>82</v>
      </c>
      <c r="P35">
        <v>84</v>
      </c>
      <c r="Q35">
        <v>79</v>
      </c>
      <c r="R35">
        <v>80</v>
      </c>
      <c r="S35">
        <v>80.5</v>
      </c>
      <c r="T35" s="232">
        <f t="shared" si="0"/>
        <v>82.5</v>
      </c>
    </row>
    <row r="36" spans="1:20" ht="15.95" customHeight="1" thickTop="1" thickBot="1">
      <c r="A36" s="47">
        <v>29</v>
      </c>
      <c r="B36" s="62">
        <v>29</v>
      </c>
      <c r="C36" s="62">
        <f>PresensiMIPA!B35</f>
        <v>12480</v>
      </c>
      <c r="D36" s="63" t="str">
        <f>PresensiMIPA!G35</f>
        <v>SABRINA REISMA IZZATUN NISAA'</v>
      </c>
      <c r="E36">
        <v>89.5</v>
      </c>
      <c r="F36">
        <v>92</v>
      </c>
      <c r="G36">
        <v>88</v>
      </c>
      <c r="H36">
        <v>89</v>
      </c>
      <c r="I36">
        <v>92.5</v>
      </c>
      <c r="J36">
        <v>88</v>
      </c>
      <c r="K36">
        <v>95.5</v>
      </c>
      <c r="L36">
        <v>90</v>
      </c>
      <c r="M36">
        <v>91.5</v>
      </c>
      <c r="N36">
        <v>86.5</v>
      </c>
      <c r="O36">
        <v>91.5</v>
      </c>
      <c r="P36">
        <v>92</v>
      </c>
      <c r="Q36">
        <v>88</v>
      </c>
      <c r="R36">
        <v>85</v>
      </c>
      <c r="S36">
        <v>91.5</v>
      </c>
      <c r="T36" s="232">
        <f t="shared" si="0"/>
        <v>90.033333333333331</v>
      </c>
    </row>
    <row r="37" spans="1:20" ht="15.95" customHeight="1" thickTop="1" thickBot="1">
      <c r="A37" s="61">
        <v>30</v>
      </c>
      <c r="B37" s="62">
        <v>30</v>
      </c>
      <c r="C37" s="62">
        <f>PresensiMIPA!B36</f>
        <v>12486</v>
      </c>
      <c r="D37" s="63" t="str">
        <f>PresensiMIPA!G36</f>
        <v>SATRIO FATURULLAH PRATAMA PUTRA</v>
      </c>
      <c r="E37">
        <v>92.5</v>
      </c>
      <c r="F37">
        <v>92</v>
      </c>
      <c r="G37">
        <v>86</v>
      </c>
      <c r="H37">
        <v>89.5</v>
      </c>
      <c r="I37">
        <v>92.5</v>
      </c>
      <c r="J37">
        <v>85.5</v>
      </c>
      <c r="K37">
        <v>92.5</v>
      </c>
      <c r="L37">
        <v>88</v>
      </c>
      <c r="M37">
        <v>91</v>
      </c>
      <c r="N37">
        <v>88</v>
      </c>
      <c r="O37">
        <v>86.5</v>
      </c>
      <c r="P37">
        <v>91.5</v>
      </c>
      <c r="Q37">
        <v>88</v>
      </c>
      <c r="R37">
        <v>88</v>
      </c>
      <c r="S37">
        <v>90.5</v>
      </c>
      <c r="T37" s="232">
        <f t="shared" si="0"/>
        <v>89.466666666666669</v>
      </c>
    </row>
    <row r="38" spans="1:20" ht="15.95" customHeight="1" thickTop="1" thickBot="1">
      <c r="A38" s="47">
        <v>31</v>
      </c>
      <c r="B38" s="62">
        <v>31</v>
      </c>
      <c r="C38" s="62">
        <f>PresensiMIPA!B37</f>
        <v>12497</v>
      </c>
      <c r="D38" s="63" t="str">
        <f>PresensiMIPA!G37</f>
        <v>SITI NAFISAH</v>
      </c>
      <c r="E38">
        <v>94</v>
      </c>
      <c r="F38">
        <v>88.5</v>
      </c>
      <c r="G38">
        <v>89</v>
      </c>
      <c r="H38">
        <v>91.5</v>
      </c>
      <c r="I38">
        <v>90.5</v>
      </c>
      <c r="J38">
        <v>86.5</v>
      </c>
      <c r="K38">
        <v>92.5</v>
      </c>
      <c r="L38">
        <v>90</v>
      </c>
      <c r="M38">
        <v>90.5</v>
      </c>
      <c r="N38">
        <v>89</v>
      </c>
      <c r="O38">
        <v>86.5</v>
      </c>
      <c r="P38">
        <v>91</v>
      </c>
      <c r="Q38">
        <v>86</v>
      </c>
      <c r="R38">
        <v>85</v>
      </c>
      <c r="S38">
        <v>85</v>
      </c>
      <c r="T38" s="232">
        <f t="shared" si="0"/>
        <v>89.033333333333331</v>
      </c>
    </row>
    <row r="39" spans="1:20" ht="15.95" customHeight="1" thickTop="1" thickBot="1">
      <c r="A39" s="61">
        <v>32</v>
      </c>
      <c r="B39" s="62">
        <v>32</v>
      </c>
      <c r="C39" s="62">
        <f>PresensiMIPA!B38</f>
        <v>12521</v>
      </c>
      <c r="D39" s="63" t="str">
        <f>PresensiMIPA!G38</f>
        <v>ULIN NIKMAH</v>
      </c>
      <c r="E39">
        <v>81.5</v>
      </c>
      <c r="F39">
        <v>82.5</v>
      </c>
      <c r="G39">
        <v>85</v>
      </c>
      <c r="H39">
        <v>83.5</v>
      </c>
      <c r="I39">
        <v>80</v>
      </c>
      <c r="J39">
        <v>83.5</v>
      </c>
      <c r="K39">
        <v>92.5</v>
      </c>
      <c r="L39">
        <v>85</v>
      </c>
      <c r="M39">
        <v>88</v>
      </c>
      <c r="N39">
        <v>85</v>
      </c>
      <c r="O39">
        <v>84</v>
      </c>
      <c r="P39">
        <v>82.5</v>
      </c>
      <c r="Q39">
        <v>80</v>
      </c>
      <c r="R39">
        <v>82.5</v>
      </c>
      <c r="S39">
        <v>78</v>
      </c>
      <c r="T39" s="232">
        <f t="shared" si="0"/>
        <v>83.566666666666663</v>
      </c>
    </row>
    <row r="40" spans="1:20" ht="15.95" customHeight="1" thickTop="1" thickBot="1">
      <c r="A40" s="47">
        <v>33</v>
      </c>
      <c r="B40" s="62">
        <v>33</v>
      </c>
      <c r="C40" s="62">
        <f>PresensiMIPA!B39</f>
        <v>12527</v>
      </c>
      <c r="D40" s="63" t="str">
        <f>PresensiMIPA!G39</f>
        <v>VEREN NUR AFIDA</v>
      </c>
      <c r="E40">
        <v>92</v>
      </c>
      <c r="F40">
        <v>87.5</v>
      </c>
      <c r="G40">
        <v>89</v>
      </c>
      <c r="H40">
        <v>89</v>
      </c>
      <c r="I40">
        <v>90</v>
      </c>
      <c r="J40">
        <v>86</v>
      </c>
      <c r="K40">
        <v>94.5</v>
      </c>
      <c r="L40">
        <v>89</v>
      </c>
      <c r="M40">
        <v>90.5</v>
      </c>
      <c r="N40">
        <v>86.5</v>
      </c>
      <c r="O40">
        <v>84.5</v>
      </c>
      <c r="P40">
        <v>88</v>
      </c>
      <c r="Q40">
        <v>87.5</v>
      </c>
      <c r="R40">
        <v>85</v>
      </c>
      <c r="S40">
        <v>85.5</v>
      </c>
      <c r="T40" s="232">
        <f t="shared" si="0"/>
        <v>88.3</v>
      </c>
    </row>
    <row r="41" spans="1:20" ht="15.95" customHeight="1" thickTop="1" thickBot="1">
      <c r="A41" s="61">
        <v>34</v>
      </c>
      <c r="B41" s="62">
        <v>34</v>
      </c>
      <c r="C41" s="62">
        <f>PresensiMIPA!B40</f>
        <v>12125</v>
      </c>
      <c r="D41" s="63" t="str">
        <f>PresensiMIPA!G40</f>
        <v>ABDUL MALIK</v>
      </c>
      <c r="E41">
        <v>88.5</v>
      </c>
      <c r="F41">
        <v>88.5</v>
      </c>
      <c r="G41">
        <v>87</v>
      </c>
      <c r="H41">
        <v>84.5</v>
      </c>
      <c r="I41">
        <v>86.5</v>
      </c>
      <c r="J41">
        <v>81.5</v>
      </c>
      <c r="K41">
        <v>91.5</v>
      </c>
      <c r="L41">
        <v>88</v>
      </c>
      <c r="M41">
        <v>87.5</v>
      </c>
      <c r="N41">
        <v>84.5</v>
      </c>
      <c r="O41">
        <v>84.5</v>
      </c>
      <c r="P41">
        <v>75.5</v>
      </c>
      <c r="Q41">
        <v>80</v>
      </c>
      <c r="R41">
        <v>77</v>
      </c>
      <c r="S41">
        <v>84</v>
      </c>
      <c r="T41" s="232">
        <f t="shared" si="0"/>
        <v>84.6</v>
      </c>
    </row>
    <row r="42" spans="1:20" ht="15.95" customHeight="1" thickTop="1" thickBot="1">
      <c r="A42" s="47">
        <v>35</v>
      </c>
      <c r="B42" s="62">
        <v>35</v>
      </c>
      <c r="C42" s="62">
        <f>PresensiMIPA!B41</f>
        <v>12139</v>
      </c>
      <c r="D42" s="63" t="str">
        <f>PresensiMIPA!G41</f>
        <v>AHMAD DZAKY REIHAN</v>
      </c>
      <c r="E42">
        <v>84</v>
      </c>
      <c r="F42">
        <v>85</v>
      </c>
      <c r="G42">
        <v>85</v>
      </c>
      <c r="H42">
        <v>84.5</v>
      </c>
      <c r="I42">
        <v>86.5</v>
      </c>
      <c r="J42">
        <v>81</v>
      </c>
      <c r="K42">
        <v>90</v>
      </c>
      <c r="L42">
        <v>90</v>
      </c>
      <c r="M42">
        <v>89</v>
      </c>
      <c r="N42">
        <v>80</v>
      </c>
      <c r="O42">
        <v>82</v>
      </c>
      <c r="P42">
        <v>78.5</v>
      </c>
      <c r="Q42">
        <v>79.5</v>
      </c>
      <c r="R42">
        <v>76</v>
      </c>
      <c r="S42">
        <v>83</v>
      </c>
      <c r="T42" s="232">
        <f t="shared" si="0"/>
        <v>83.6</v>
      </c>
    </row>
    <row r="43" spans="1:20" ht="15.95" customHeight="1" thickTop="1" thickBot="1">
      <c r="A43" s="61">
        <v>36</v>
      </c>
      <c r="B43" s="62">
        <v>36</v>
      </c>
      <c r="C43" s="62">
        <f>PresensiMIPA!B42</f>
        <v>12147</v>
      </c>
      <c r="D43" s="63" t="str">
        <f>PresensiMIPA!G42</f>
        <v>AISYAH RYSA</v>
      </c>
      <c r="E43">
        <v>91.5</v>
      </c>
      <c r="F43">
        <v>92</v>
      </c>
      <c r="G43">
        <v>95</v>
      </c>
      <c r="H43">
        <v>88.5</v>
      </c>
      <c r="I43">
        <v>90.5</v>
      </c>
      <c r="J43">
        <v>85.5</v>
      </c>
      <c r="K43">
        <v>91.5</v>
      </c>
      <c r="L43">
        <v>88</v>
      </c>
      <c r="M43">
        <v>91</v>
      </c>
      <c r="N43">
        <v>87.5</v>
      </c>
      <c r="O43">
        <v>90</v>
      </c>
      <c r="P43">
        <v>88</v>
      </c>
      <c r="Q43">
        <v>85.5</v>
      </c>
      <c r="R43">
        <v>84</v>
      </c>
      <c r="S43">
        <v>86</v>
      </c>
      <c r="T43" s="232">
        <f t="shared" si="0"/>
        <v>88.966666666666669</v>
      </c>
    </row>
    <row r="44" spans="1:20" ht="15.95" customHeight="1" thickTop="1" thickBot="1">
      <c r="A44" s="47">
        <v>37</v>
      </c>
      <c r="B44" s="62">
        <v>37</v>
      </c>
      <c r="C44" s="62">
        <f>PresensiMIPA!B43</f>
        <v>12162</v>
      </c>
      <c r="D44" s="63" t="str">
        <f>PresensiMIPA!G43</f>
        <v>ALUFIANA LAISA</v>
      </c>
      <c r="E44">
        <v>85</v>
      </c>
      <c r="F44">
        <v>86.5</v>
      </c>
      <c r="G44">
        <v>86</v>
      </c>
      <c r="H44">
        <v>89.5</v>
      </c>
      <c r="I44">
        <v>92.5</v>
      </c>
      <c r="J44">
        <v>87</v>
      </c>
      <c r="K44">
        <v>93.5</v>
      </c>
      <c r="L44">
        <v>88</v>
      </c>
      <c r="M44">
        <v>92.5</v>
      </c>
      <c r="N44">
        <v>89</v>
      </c>
      <c r="O44">
        <v>85</v>
      </c>
      <c r="P44">
        <v>84</v>
      </c>
      <c r="Q44">
        <v>88</v>
      </c>
      <c r="R44">
        <v>80</v>
      </c>
      <c r="S44">
        <v>85</v>
      </c>
      <c r="T44" s="232">
        <f t="shared" si="0"/>
        <v>87.433333333333337</v>
      </c>
    </row>
    <row r="45" spans="1:20" ht="15.95" customHeight="1" thickTop="1" thickBot="1">
      <c r="A45" s="61">
        <v>38</v>
      </c>
      <c r="B45" s="62">
        <v>38</v>
      </c>
      <c r="C45" s="62">
        <f>PresensiMIPA!B44</f>
        <v>12176</v>
      </c>
      <c r="D45" s="63" t="str">
        <f>PresensiMIPA!G44</f>
        <v>Anik Alfiana</v>
      </c>
      <c r="E45">
        <v>92</v>
      </c>
      <c r="F45">
        <v>91</v>
      </c>
      <c r="G45">
        <v>90</v>
      </c>
      <c r="H45">
        <v>88.5</v>
      </c>
      <c r="I45">
        <v>92.5</v>
      </c>
      <c r="J45">
        <v>88</v>
      </c>
      <c r="K45">
        <v>92</v>
      </c>
      <c r="L45">
        <v>88</v>
      </c>
      <c r="M45">
        <v>92.5</v>
      </c>
      <c r="N45">
        <v>87</v>
      </c>
      <c r="O45">
        <v>89.5</v>
      </c>
      <c r="P45">
        <v>81.5</v>
      </c>
      <c r="Q45">
        <v>83</v>
      </c>
      <c r="R45">
        <v>84</v>
      </c>
      <c r="S45">
        <v>86.5</v>
      </c>
      <c r="T45" s="232">
        <f t="shared" si="0"/>
        <v>88.4</v>
      </c>
    </row>
    <row r="46" spans="1:20" ht="15.95" customHeight="1" thickTop="1" thickBot="1">
      <c r="A46" s="47">
        <v>39</v>
      </c>
      <c r="B46" s="62">
        <v>39</v>
      </c>
      <c r="C46" s="62">
        <f>PresensiMIPA!B45</f>
        <v>12183</v>
      </c>
      <c r="D46" s="63" t="str">
        <f>PresensiMIPA!G45</f>
        <v>ARISTA MAULIDA ROZIANA PUTRI</v>
      </c>
      <c r="E46">
        <v>91</v>
      </c>
      <c r="F46">
        <v>95</v>
      </c>
      <c r="G46">
        <v>94</v>
      </c>
      <c r="H46">
        <v>93</v>
      </c>
      <c r="I46">
        <v>92.5</v>
      </c>
      <c r="J46">
        <v>88</v>
      </c>
      <c r="K46">
        <v>94.5</v>
      </c>
      <c r="L46">
        <v>88</v>
      </c>
      <c r="M46">
        <v>90.5</v>
      </c>
      <c r="N46">
        <v>93</v>
      </c>
      <c r="O46">
        <v>84.5</v>
      </c>
      <c r="P46">
        <v>85.5</v>
      </c>
      <c r="Q46">
        <v>88</v>
      </c>
      <c r="R46">
        <v>84</v>
      </c>
      <c r="S46">
        <v>90.5</v>
      </c>
      <c r="T46" s="232">
        <f t="shared" si="0"/>
        <v>90.13333333333334</v>
      </c>
    </row>
    <row r="47" spans="1:20" ht="15.95" customHeight="1" thickTop="1" thickBot="1">
      <c r="A47" s="61">
        <v>40</v>
      </c>
      <c r="B47" s="62">
        <v>40</v>
      </c>
      <c r="C47" s="62">
        <f>PresensiMIPA!B46</f>
        <v>12192</v>
      </c>
      <c r="D47" s="63" t="str">
        <f>PresensiMIPA!G46</f>
        <v>BINTANG FESTIVANI</v>
      </c>
      <c r="E47">
        <v>89.5</v>
      </c>
      <c r="F47">
        <v>89.5</v>
      </c>
      <c r="G47">
        <v>92</v>
      </c>
      <c r="H47">
        <v>87.5</v>
      </c>
      <c r="I47">
        <v>94.5</v>
      </c>
      <c r="J47">
        <v>86.5</v>
      </c>
      <c r="K47">
        <v>94.5</v>
      </c>
      <c r="L47">
        <v>87</v>
      </c>
      <c r="M47">
        <v>92.5</v>
      </c>
      <c r="N47">
        <v>92.5</v>
      </c>
      <c r="O47">
        <v>92</v>
      </c>
      <c r="P47">
        <v>88.5</v>
      </c>
      <c r="Q47">
        <v>92.5</v>
      </c>
      <c r="R47">
        <v>88</v>
      </c>
      <c r="S47">
        <v>90</v>
      </c>
      <c r="T47" s="232">
        <f t="shared" si="0"/>
        <v>90.466666666666669</v>
      </c>
    </row>
    <row r="48" spans="1:20" ht="15.95" customHeight="1" thickTop="1" thickBot="1">
      <c r="A48" s="47">
        <v>41</v>
      </c>
      <c r="B48" s="62">
        <v>41</v>
      </c>
      <c r="C48" s="62">
        <f>PresensiMIPA!B47</f>
        <v>12206</v>
      </c>
      <c r="D48" s="63" t="str">
        <f>PresensiMIPA!G47</f>
        <v>Dharmawan Wildan Arifin</v>
      </c>
      <c r="E48">
        <v>86.5</v>
      </c>
      <c r="F48">
        <v>84</v>
      </c>
      <c r="G48">
        <v>89</v>
      </c>
      <c r="H48">
        <v>90.5</v>
      </c>
      <c r="I48">
        <v>85.5</v>
      </c>
      <c r="J48">
        <v>81.5</v>
      </c>
      <c r="K48">
        <v>91</v>
      </c>
      <c r="L48">
        <v>90</v>
      </c>
      <c r="M48">
        <v>91.5</v>
      </c>
      <c r="N48">
        <v>78.5</v>
      </c>
      <c r="O48">
        <v>84.5</v>
      </c>
      <c r="P48">
        <v>85.5</v>
      </c>
      <c r="Q48">
        <v>81.5</v>
      </c>
      <c r="R48">
        <v>75</v>
      </c>
      <c r="S48">
        <v>84</v>
      </c>
      <c r="T48" s="232">
        <f t="shared" si="0"/>
        <v>85.233333333333334</v>
      </c>
    </row>
    <row r="49" spans="1:20" ht="15.95" customHeight="1" thickTop="1" thickBot="1">
      <c r="A49" s="61">
        <v>42</v>
      </c>
      <c r="B49" s="62">
        <v>42</v>
      </c>
      <c r="C49" s="62">
        <f>PresensiMIPA!B48</f>
        <v>12211</v>
      </c>
      <c r="D49" s="63" t="str">
        <f>PresensiMIPA!G48</f>
        <v>DILA SURYANI AGUSTIN</v>
      </c>
      <c r="E49">
        <v>94</v>
      </c>
      <c r="F49">
        <v>88</v>
      </c>
      <c r="G49">
        <v>89</v>
      </c>
      <c r="H49">
        <v>86.5</v>
      </c>
      <c r="I49">
        <v>93.5</v>
      </c>
      <c r="J49">
        <v>86</v>
      </c>
      <c r="K49">
        <v>92</v>
      </c>
      <c r="L49">
        <v>88</v>
      </c>
      <c r="M49">
        <v>91.5</v>
      </c>
      <c r="N49">
        <v>88</v>
      </c>
      <c r="O49">
        <v>89.5</v>
      </c>
      <c r="P49">
        <v>88</v>
      </c>
      <c r="Q49">
        <v>85</v>
      </c>
      <c r="R49">
        <v>86.5</v>
      </c>
      <c r="S49">
        <v>91</v>
      </c>
      <c r="T49" s="232">
        <f t="shared" si="0"/>
        <v>89.1</v>
      </c>
    </row>
    <row r="50" spans="1:20" ht="15.95" customHeight="1" thickTop="1" thickBot="1">
      <c r="A50" s="47">
        <v>43</v>
      </c>
      <c r="B50" s="62">
        <v>43</v>
      </c>
      <c r="C50" s="62">
        <f>PresensiMIPA!B49</f>
        <v>12222</v>
      </c>
      <c r="D50" s="63" t="str">
        <f>PresensiMIPA!G49</f>
        <v>Emy Marianti</v>
      </c>
      <c r="E50">
        <v>89</v>
      </c>
      <c r="F50">
        <v>89.5</v>
      </c>
      <c r="G50">
        <v>87.5</v>
      </c>
      <c r="H50">
        <v>90.5</v>
      </c>
      <c r="I50">
        <v>93.5</v>
      </c>
      <c r="J50">
        <v>87</v>
      </c>
      <c r="K50">
        <v>93</v>
      </c>
      <c r="L50">
        <v>91</v>
      </c>
      <c r="M50">
        <v>92</v>
      </c>
      <c r="N50">
        <v>89.5</v>
      </c>
      <c r="O50">
        <v>90</v>
      </c>
      <c r="P50">
        <v>86</v>
      </c>
      <c r="Q50">
        <v>82</v>
      </c>
      <c r="R50">
        <v>79</v>
      </c>
      <c r="S50">
        <v>87.5</v>
      </c>
      <c r="T50" s="232">
        <f t="shared" si="0"/>
        <v>88.466666666666669</v>
      </c>
    </row>
    <row r="51" spans="1:20" ht="15.95" customHeight="1" thickTop="1" thickBot="1">
      <c r="A51" s="61">
        <v>44</v>
      </c>
      <c r="B51" s="62">
        <v>44</v>
      </c>
      <c r="C51" s="62">
        <f>PresensiMIPA!B50</f>
        <v>12238</v>
      </c>
      <c r="D51" s="63" t="str">
        <f>PresensiMIPA!G50</f>
        <v>FARREL AZARYA ZIDAN ANDIKA</v>
      </c>
      <c r="E51">
        <v>90.5</v>
      </c>
      <c r="F51">
        <v>83</v>
      </c>
      <c r="G51">
        <v>88</v>
      </c>
      <c r="H51">
        <v>88.5</v>
      </c>
      <c r="I51">
        <v>87.5</v>
      </c>
      <c r="J51">
        <v>82.5</v>
      </c>
      <c r="K51">
        <v>90.5</v>
      </c>
      <c r="L51">
        <v>90</v>
      </c>
      <c r="M51">
        <v>89.5</v>
      </c>
      <c r="N51">
        <v>77.5</v>
      </c>
      <c r="O51">
        <v>83.5</v>
      </c>
      <c r="P51">
        <v>79.5</v>
      </c>
      <c r="Q51">
        <v>83</v>
      </c>
      <c r="R51">
        <v>76.5</v>
      </c>
      <c r="S51">
        <v>84</v>
      </c>
      <c r="T51" s="232">
        <f t="shared" si="0"/>
        <v>84.933333333333337</v>
      </c>
    </row>
    <row r="52" spans="1:20" ht="15.95" customHeight="1" thickTop="1" thickBot="1">
      <c r="A52" s="47">
        <v>45</v>
      </c>
      <c r="B52" s="62">
        <v>45</v>
      </c>
      <c r="C52" s="62">
        <f>PresensiMIPA!B51</f>
        <v>12250</v>
      </c>
      <c r="D52" s="63" t="str">
        <f>PresensiMIPA!G51</f>
        <v>FITRI NUR WULANSARI</v>
      </c>
      <c r="E52">
        <v>85.5</v>
      </c>
      <c r="F52">
        <v>89.5</v>
      </c>
      <c r="G52">
        <v>88</v>
      </c>
      <c r="H52">
        <v>91.5</v>
      </c>
      <c r="I52">
        <v>92.5</v>
      </c>
      <c r="J52">
        <v>88</v>
      </c>
      <c r="K52">
        <v>93</v>
      </c>
      <c r="L52">
        <v>88</v>
      </c>
      <c r="M52">
        <v>92</v>
      </c>
      <c r="N52">
        <v>88</v>
      </c>
      <c r="O52">
        <v>83.5</v>
      </c>
      <c r="P52">
        <v>88</v>
      </c>
      <c r="Q52">
        <v>84.5</v>
      </c>
      <c r="R52">
        <v>86.5</v>
      </c>
      <c r="S52">
        <v>87</v>
      </c>
      <c r="T52" s="232">
        <f t="shared" si="0"/>
        <v>88.36666666666666</v>
      </c>
    </row>
    <row r="53" spans="1:20" s="64" customFormat="1" ht="15.95" customHeight="1" thickTop="1" thickBot="1">
      <c r="A53" s="61">
        <v>46</v>
      </c>
      <c r="B53" s="62">
        <v>46</v>
      </c>
      <c r="C53" s="62">
        <f>PresensiMIPA!B52</f>
        <v>12262</v>
      </c>
      <c r="D53" s="63" t="str">
        <f>PresensiMIPA!G52</f>
        <v>HARTATIK</v>
      </c>
      <c r="E53">
        <v>89.5</v>
      </c>
      <c r="F53">
        <v>90</v>
      </c>
      <c r="G53">
        <v>88.5</v>
      </c>
      <c r="H53">
        <v>87.5</v>
      </c>
      <c r="I53">
        <v>92.5</v>
      </c>
      <c r="J53">
        <v>88</v>
      </c>
      <c r="K53">
        <v>93</v>
      </c>
      <c r="L53">
        <v>90</v>
      </c>
      <c r="M53">
        <v>92.5</v>
      </c>
      <c r="N53">
        <v>93</v>
      </c>
      <c r="O53">
        <v>89.5</v>
      </c>
      <c r="P53">
        <v>85.5</v>
      </c>
      <c r="Q53">
        <v>87.5</v>
      </c>
      <c r="R53">
        <v>88</v>
      </c>
      <c r="S53">
        <v>92.5</v>
      </c>
      <c r="T53" s="232">
        <f t="shared" si="0"/>
        <v>89.833333333333329</v>
      </c>
    </row>
    <row r="54" spans="1:20" s="67" customFormat="1" ht="15.95" customHeight="1" thickTop="1" thickBot="1">
      <c r="A54" s="65">
        <v>47</v>
      </c>
      <c r="B54" s="66">
        <v>47</v>
      </c>
      <c r="C54" s="62">
        <f>PresensiMIPA!B53</f>
        <v>12265</v>
      </c>
      <c r="D54" s="63" t="str">
        <f>PresensiMIPA!G53</f>
        <v>HASANAL MUBAROK</v>
      </c>
      <c r="E54">
        <v>88</v>
      </c>
      <c r="F54">
        <v>86</v>
      </c>
      <c r="G54">
        <v>85</v>
      </c>
      <c r="H54">
        <v>84.5</v>
      </c>
      <c r="I54">
        <v>85.5</v>
      </c>
      <c r="J54">
        <v>80.5</v>
      </c>
      <c r="K54">
        <v>90.5</v>
      </c>
      <c r="L54">
        <v>88</v>
      </c>
      <c r="M54">
        <v>90</v>
      </c>
      <c r="N54">
        <v>80.5</v>
      </c>
      <c r="O54">
        <v>83</v>
      </c>
      <c r="P54">
        <v>77</v>
      </c>
      <c r="Q54">
        <v>78</v>
      </c>
      <c r="R54">
        <v>77</v>
      </c>
      <c r="S54">
        <v>82</v>
      </c>
      <c r="T54" s="232">
        <f t="shared" si="0"/>
        <v>83.7</v>
      </c>
    </row>
    <row r="55" spans="1:20" s="69" customFormat="1" ht="15.95" customHeight="1" thickTop="1" thickBot="1">
      <c r="A55" s="68">
        <v>48</v>
      </c>
      <c r="B55" s="62">
        <v>48</v>
      </c>
      <c r="C55" s="62">
        <f>PresensiMIPA!B54</f>
        <v>12287</v>
      </c>
      <c r="D55" s="63" t="str">
        <f>PresensiMIPA!G54</f>
        <v>Irfan Maulana</v>
      </c>
      <c r="E55">
        <v>79.5</v>
      </c>
      <c r="F55">
        <v>84.5</v>
      </c>
      <c r="G55">
        <v>87</v>
      </c>
      <c r="H55">
        <v>84.5</v>
      </c>
      <c r="I55">
        <v>92.5</v>
      </c>
      <c r="J55">
        <v>84</v>
      </c>
      <c r="K55">
        <v>91.5</v>
      </c>
      <c r="L55">
        <v>88</v>
      </c>
      <c r="M55">
        <v>90.5</v>
      </c>
      <c r="N55">
        <v>82.5</v>
      </c>
      <c r="O55">
        <v>82.5</v>
      </c>
      <c r="P55">
        <v>88</v>
      </c>
      <c r="Q55">
        <v>82.5</v>
      </c>
      <c r="R55">
        <v>77</v>
      </c>
      <c r="S55">
        <v>81.5</v>
      </c>
      <c r="T55" s="232">
        <f t="shared" si="0"/>
        <v>85.066666666666663</v>
      </c>
    </row>
    <row r="56" spans="1:20" s="69" customFormat="1" ht="15.95" customHeight="1" thickTop="1" thickBot="1">
      <c r="A56" s="70">
        <v>49</v>
      </c>
      <c r="B56" s="62">
        <v>49</v>
      </c>
      <c r="C56" s="62">
        <f>PresensiMIPA!B55</f>
        <v>12288</v>
      </c>
      <c r="D56" s="63" t="str">
        <f>PresensiMIPA!G55</f>
        <v>IRINA NINDYASARI</v>
      </c>
      <c r="E56">
        <v>91</v>
      </c>
      <c r="F56">
        <v>90</v>
      </c>
      <c r="G56">
        <v>90</v>
      </c>
      <c r="H56">
        <v>84</v>
      </c>
      <c r="I56">
        <v>90.5</v>
      </c>
      <c r="J56">
        <v>86</v>
      </c>
      <c r="K56">
        <v>91.5</v>
      </c>
      <c r="L56">
        <v>88</v>
      </c>
      <c r="M56">
        <v>91.5</v>
      </c>
      <c r="N56">
        <v>83.5</v>
      </c>
      <c r="O56">
        <v>86.5</v>
      </c>
      <c r="P56">
        <v>87.5</v>
      </c>
      <c r="Q56">
        <v>81</v>
      </c>
      <c r="R56">
        <v>84</v>
      </c>
      <c r="S56">
        <v>87</v>
      </c>
      <c r="T56" s="232">
        <f t="shared" si="0"/>
        <v>87.466666666666669</v>
      </c>
    </row>
    <row r="57" spans="1:20" s="69" customFormat="1" ht="15.95" customHeight="1" thickTop="1" thickBot="1">
      <c r="A57" s="68">
        <v>50</v>
      </c>
      <c r="B57" s="62">
        <v>50</v>
      </c>
      <c r="C57" s="62">
        <f>PresensiMIPA!B56</f>
        <v>12300</v>
      </c>
      <c r="D57" s="63" t="str">
        <f>PresensiMIPA!G56</f>
        <v>KAMILIYATUL LAILI</v>
      </c>
      <c r="E57">
        <v>90</v>
      </c>
      <c r="F57">
        <v>92</v>
      </c>
      <c r="G57">
        <v>89</v>
      </c>
      <c r="H57">
        <v>89.5</v>
      </c>
      <c r="I57">
        <v>93.5</v>
      </c>
      <c r="J57">
        <v>85</v>
      </c>
      <c r="K57">
        <v>91.5</v>
      </c>
      <c r="L57">
        <v>87</v>
      </c>
      <c r="M57">
        <v>91</v>
      </c>
      <c r="N57">
        <v>89.5</v>
      </c>
      <c r="O57">
        <v>88</v>
      </c>
      <c r="P57">
        <v>85.5</v>
      </c>
      <c r="Q57">
        <v>84</v>
      </c>
      <c r="R57">
        <v>84</v>
      </c>
      <c r="S57">
        <v>90</v>
      </c>
      <c r="T57" s="232">
        <f t="shared" si="0"/>
        <v>88.63333333333334</v>
      </c>
    </row>
    <row r="58" spans="1:20" s="69" customFormat="1" ht="15.95" customHeight="1" thickTop="1" thickBot="1">
      <c r="A58" s="70">
        <v>51</v>
      </c>
      <c r="B58" s="62">
        <v>51</v>
      </c>
      <c r="C58" s="62">
        <f>PresensiMIPA!B57</f>
        <v>12310</v>
      </c>
      <c r="D58" s="63" t="str">
        <f>PresensiMIPA!G57</f>
        <v>Lela Juniati Ningsih</v>
      </c>
      <c r="E58">
        <v>94</v>
      </c>
      <c r="F58">
        <v>89.5</v>
      </c>
      <c r="G58">
        <v>86</v>
      </c>
      <c r="H58">
        <v>87.5</v>
      </c>
      <c r="I58">
        <v>90.5</v>
      </c>
      <c r="J58">
        <v>86</v>
      </c>
      <c r="K58">
        <v>93.5</v>
      </c>
      <c r="L58">
        <v>87</v>
      </c>
      <c r="M58">
        <v>89.5</v>
      </c>
      <c r="N58">
        <v>89</v>
      </c>
      <c r="O58">
        <v>88</v>
      </c>
      <c r="P58">
        <v>84.5</v>
      </c>
      <c r="Q58">
        <v>83.5</v>
      </c>
      <c r="R58">
        <v>77</v>
      </c>
      <c r="S58">
        <v>87.5</v>
      </c>
      <c r="T58" s="232">
        <f t="shared" si="0"/>
        <v>87.533333333333331</v>
      </c>
    </row>
    <row r="59" spans="1:20" s="69" customFormat="1" ht="15.95" customHeight="1" thickTop="1" thickBot="1">
      <c r="A59" s="68">
        <v>52</v>
      </c>
      <c r="B59" s="62">
        <v>52</v>
      </c>
      <c r="C59" s="62">
        <f>PresensiMIPA!B58</f>
        <v>12327</v>
      </c>
      <c r="D59" s="63" t="str">
        <f>PresensiMIPA!G58</f>
        <v>MAKIN AMIN</v>
      </c>
      <c r="E59">
        <v>87</v>
      </c>
      <c r="F59">
        <v>83.5</v>
      </c>
      <c r="G59">
        <v>87</v>
      </c>
      <c r="H59">
        <v>88.5</v>
      </c>
      <c r="I59">
        <v>86.5</v>
      </c>
      <c r="J59">
        <v>85</v>
      </c>
      <c r="K59">
        <v>92</v>
      </c>
      <c r="L59">
        <v>88</v>
      </c>
      <c r="M59">
        <v>90</v>
      </c>
      <c r="N59">
        <v>76.5</v>
      </c>
      <c r="O59">
        <v>82.5</v>
      </c>
      <c r="P59">
        <v>74</v>
      </c>
      <c r="Q59">
        <v>81</v>
      </c>
      <c r="R59">
        <v>78.5</v>
      </c>
      <c r="S59">
        <v>87</v>
      </c>
      <c r="T59" s="232">
        <f t="shared" si="0"/>
        <v>84.466666666666669</v>
      </c>
    </row>
    <row r="60" spans="1:20" s="69" customFormat="1" ht="15.95" customHeight="1" thickTop="1" thickBot="1">
      <c r="A60" s="70">
        <v>53</v>
      </c>
      <c r="B60" s="62">
        <v>53</v>
      </c>
      <c r="C60" s="62">
        <f>PresensiMIPA!B59</f>
        <v>12331</v>
      </c>
      <c r="D60" s="63" t="str">
        <f>PresensiMIPA!G59</f>
        <v>MAULANA MALIK IBRAHIM</v>
      </c>
      <c r="E60">
        <v>87.5</v>
      </c>
      <c r="F60">
        <v>84</v>
      </c>
      <c r="G60">
        <v>88</v>
      </c>
      <c r="H60">
        <v>85.5</v>
      </c>
      <c r="I60">
        <v>86.5</v>
      </c>
      <c r="J60">
        <v>85.5</v>
      </c>
      <c r="K60">
        <v>93</v>
      </c>
      <c r="L60">
        <v>88</v>
      </c>
      <c r="M60">
        <v>92.5</v>
      </c>
      <c r="N60">
        <v>79.5</v>
      </c>
      <c r="O60">
        <v>82.5</v>
      </c>
      <c r="P60">
        <v>83</v>
      </c>
      <c r="Q60">
        <v>80</v>
      </c>
      <c r="R60">
        <v>81.5</v>
      </c>
      <c r="S60">
        <v>83</v>
      </c>
      <c r="T60" s="232">
        <f t="shared" si="0"/>
        <v>85.333333333333329</v>
      </c>
    </row>
    <row r="61" spans="1:20" s="69" customFormat="1" ht="15.95" customHeight="1" thickTop="1" thickBot="1">
      <c r="A61" s="68">
        <v>54</v>
      </c>
      <c r="B61" s="62">
        <v>54</v>
      </c>
      <c r="C61" s="62">
        <f>PresensiMIPA!B60</f>
        <v>12334</v>
      </c>
      <c r="D61" s="63" t="str">
        <f>PresensiMIPA!G60</f>
        <v>MAULIDIYAH NUR DANIELA PUTRI</v>
      </c>
      <c r="E61">
        <v>92.5</v>
      </c>
      <c r="F61">
        <v>89</v>
      </c>
      <c r="G61">
        <v>86</v>
      </c>
      <c r="H61">
        <v>87.5</v>
      </c>
      <c r="I61">
        <v>90.5</v>
      </c>
      <c r="J61">
        <v>89</v>
      </c>
      <c r="K61">
        <v>95.5</v>
      </c>
      <c r="L61">
        <v>88</v>
      </c>
      <c r="M61">
        <v>89.5</v>
      </c>
      <c r="N61">
        <v>88</v>
      </c>
      <c r="O61">
        <v>85.5</v>
      </c>
      <c r="P61">
        <v>84.5</v>
      </c>
      <c r="Q61">
        <v>82</v>
      </c>
      <c r="R61">
        <v>84</v>
      </c>
      <c r="S61">
        <v>90</v>
      </c>
      <c r="T61" s="232">
        <f t="shared" si="0"/>
        <v>88.1</v>
      </c>
    </row>
    <row r="62" spans="1:20" s="69" customFormat="1" ht="15.95" customHeight="1" thickTop="1" thickBot="1">
      <c r="A62" s="70">
        <v>55</v>
      </c>
      <c r="B62" s="62">
        <v>55</v>
      </c>
      <c r="C62" s="62">
        <f>PresensiMIPA!B61</f>
        <v>12352</v>
      </c>
      <c r="D62" s="63" t="str">
        <f>PresensiMIPA!G61</f>
        <v>MOH. FAUZAN</v>
      </c>
      <c r="E62">
        <v>88.5</v>
      </c>
      <c r="F62">
        <v>85</v>
      </c>
      <c r="G62">
        <v>88</v>
      </c>
      <c r="H62">
        <v>85.5</v>
      </c>
      <c r="I62">
        <v>87.5</v>
      </c>
      <c r="J62">
        <v>84</v>
      </c>
      <c r="K62">
        <v>92.5</v>
      </c>
      <c r="L62">
        <v>88</v>
      </c>
      <c r="M62">
        <v>89.5</v>
      </c>
      <c r="N62">
        <v>87.5</v>
      </c>
      <c r="O62">
        <v>82</v>
      </c>
      <c r="P62">
        <v>84.5</v>
      </c>
      <c r="Q62">
        <v>79.5</v>
      </c>
      <c r="R62">
        <v>80</v>
      </c>
      <c r="S62">
        <v>83.5</v>
      </c>
      <c r="T62" s="232">
        <f t="shared" si="0"/>
        <v>85.7</v>
      </c>
    </row>
    <row r="63" spans="1:20" s="69" customFormat="1" ht="15.95" customHeight="1" thickTop="1" thickBot="1">
      <c r="A63" s="68">
        <v>56</v>
      </c>
      <c r="B63" s="62">
        <v>56</v>
      </c>
      <c r="C63" s="62">
        <f>PresensiMIPA!B62</f>
        <v>12363</v>
      </c>
      <c r="D63" s="63" t="str">
        <f>PresensiMIPA!G62</f>
        <v>MOH. SURAIHANDIKA</v>
      </c>
      <c r="E63">
        <v>78</v>
      </c>
      <c r="F63">
        <v>82.5</v>
      </c>
      <c r="G63">
        <v>88</v>
      </c>
      <c r="H63">
        <v>86.5</v>
      </c>
      <c r="I63">
        <v>90.5</v>
      </c>
      <c r="J63">
        <v>83</v>
      </c>
      <c r="K63">
        <v>90.5</v>
      </c>
      <c r="L63">
        <v>87</v>
      </c>
      <c r="M63">
        <v>85</v>
      </c>
      <c r="N63">
        <v>81.5</v>
      </c>
      <c r="O63">
        <v>83</v>
      </c>
      <c r="P63">
        <v>73.5</v>
      </c>
      <c r="Q63">
        <v>82</v>
      </c>
      <c r="R63">
        <v>76.5</v>
      </c>
      <c r="S63">
        <v>82</v>
      </c>
      <c r="T63" s="232">
        <f t="shared" si="0"/>
        <v>83.3</v>
      </c>
    </row>
    <row r="64" spans="1:20" s="69" customFormat="1" ht="15.95" customHeight="1" thickTop="1" thickBot="1">
      <c r="A64" s="70">
        <v>57</v>
      </c>
      <c r="B64" s="62">
        <v>57</v>
      </c>
      <c r="C64" s="62">
        <f>PresensiMIPA!B63</f>
        <v>12364</v>
      </c>
      <c r="D64" s="63" t="str">
        <f>PresensiMIPA!G63</f>
        <v>Moh. Zidane Djazuli</v>
      </c>
      <c r="E64">
        <v>88</v>
      </c>
      <c r="F64">
        <v>84.5</v>
      </c>
      <c r="G64">
        <v>87</v>
      </c>
      <c r="H64">
        <v>87.5</v>
      </c>
      <c r="I64">
        <v>85.5</v>
      </c>
      <c r="J64">
        <v>83.5</v>
      </c>
      <c r="K64">
        <v>91</v>
      </c>
      <c r="L64">
        <v>90</v>
      </c>
      <c r="M64">
        <v>89.5</v>
      </c>
      <c r="N64">
        <v>79.5</v>
      </c>
      <c r="O64">
        <v>83</v>
      </c>
      <c r="P64">
        <v>82.5</v>
      </c>
      <c r="Q64">
        <v>82</v>
      </c>
      <c r="R64">
        <v>84</v>
      </c>
      <c r="S64">
        <v>85</v>
      </c>
      <c r="T64" s="232">
        <f t="shared" si="0"/>
        <v>85.5</v>
      </c>
    </row>
    <row r="65" spans="1:20" s="69" customFormat="1" ht="15.95" customHeight="1" thickTop="1" thickBot="1">
      <c r="A65" s="68">
        <v>58</v>
      </c>
      <c r="B65" s="62">
        <v>58</v>
      </c>
      <c r="C65" s="62">
        <f>PresensiMIPA!B64</f>
        <v>12399</v>
      </c>
      <c r="D65" s="63" t="str">
        <f>PresensiMIPA!G64</f>
        <v>NISA SAJIDA KHAIRALLAH TELFAH</v>
      </c>
      <c r="E65">
        <v>86.5</v>
      </c>
      <c r="F65">
        <v>90.5</v>
      </c>
      <c r="G65">
        <v>90</v>
      </c>
      <c r="H65">
        <v>89.5</v>
      </c>
      <c r="I65">
        <v>94.5</v>
      </c>
      <c r="J65">
        <v>85.5</v>
      </c>
      <c r="K65">
        <v>91.5</v>
      </c>
      <c r="L65">
        <v>88</v>
      </c>
      <c r="M65">
        <v>91.5</v>
      </c>
      <c r="N65">
        <v>89.5</v>
      </c>
      <c r="O65">
        <v>87</v>
      </c>
      <c r="P65">
        <v>88</v>
      </c>
      <c r="Q65">
        <v>86</v>
      </c>
      <c r="R65">
        <v>80.5</v>
      </c>
      <c r="S65">
        <v>87.5</v>
      </c>
      <c r="T65" s="232">
        <f t="shared" si="0"/>
        <v>88.4</v>
      </c>
    </row>
    <row r="66" spans="1:20" s="69" customFormat="1" ht="15.95" customHeight="1" thickTop="1" thickBot="1">
      <c r="A66" s="70">
        <v>59</v>
      </c>
      <c r="B66" s="62">
        <v>59</v>
      </c>
      <c r="C66" s="62">
        <f>PresensiMIPA!B65</f>
        <v>12424</v>
      </c>
      <c r="D66" s="63" t="str">
        <f>PresensiMIPA!G65</f>
        <v>PRAMITA LIWAUL HIKMAH</v>
      </c>
      <c r="E66">
        <v>92.5</v>
      </c>
      <c r="F66">
        <v>91.5</v>
      </c>
      <c r="G66">
        <v>88.5</v>
      </c>
      <c r="H66">
        <v>88.5</v>
      </c>
      <c r="I66">
        <v>92.5</v>
      </c>
      <c r="J66">
        <v>88</v>
      </c>
      <c r="K66">
        <v>94.5</v>
      </c>
      <c r="L66">
        <v>88</v>
      </c>
      <c r="M66">
        <v>92</v>
      </c>
      <c r="N66">
        <v>92.5</v>
      </c>
      <c r="O66">
        <v>85</v>
      </c>
      <c r="P66">
        <v>85.5</v>
      </c>
      <c r="Q66">
        <v>88</v>
      </c>
      <c r="R66">
        <v>82.5</v>
      </c>
      <c r="S66">
        <v>87.5</v>
      </c>
      <c r="T66" s="232">
        <f t="shared" si="0"/>
        <v>89.13333333333334</v>
      </c>
    </row>
    <row r="67" spans="1:20" s="69" customFormat="1" ht="15.95" customHeight="1" thickTop="1" thickBot="1">
      <c r="A67" s="68">
        <v>60</v>
      </c>
      <c r="B67" s="62">
        <v>60</v>
      </c>
      <c r="C67" s="62">
        <f>PresensiMIPA!B66</f>
        <v>12435</v>
      </c>
      <c r="D67" s="63" t="str">
        <f>PresensiMIPA!G66</f>
        <v>R. BAGUS HIKMAWANSYAH</v>
      </c>
      <c r="E67">
        <v>83.5</v>
      </c>
      <c r="F67">
        <v>92</v>
      </c>
      <c r="G67">
        <v>91</v>
      </c>
      <c r="H67">
        <v>87.5</v>
      </c>
      <c r="I67">
        <v>88.5</v>
      </c>
      <c r="J67">
        <v>89.5</v>
      </c>
      <c r="K67">
        <v>94</v>
      </c>
      <c r="L67">
        <v>91</v>
      </c>
      <c r="M67">
        <v>89.5</v>
      </c>
      <c r="N67">
        <v>91.5</v>
      </c>
      <c r="O67">
        <v>87.5</v>
      </c>
      <c r="P67">
        <v>88.5</v>
      </c>
      <c r="Q67">
        <v>85.5</v>
      </c>
      <c r="R67">
        <v>86.5</v>
      </c>
      <c r="S67">
        <v>93</v>
      </c>
      <c r="T67" s="232">
        <f t="shared" si="0"/>
        <v>89.266666666666666</v>
      </c>
    </row>
    <row r="68" spans="1:20" s="69" customFormat="1" ht="15.95" customHeight="1" thickTop="1" thickBot="1">
      <c r="A68" s="70">
        <v>61</v>
      </c>
      <c r="B68" s="62">
        <v>61</v>
      </c>
      <c r="C68" s="62">
        <f>PresensiMIPA!B67</f>
        <v>12439</v>
      </c>
      <c r="D68" s="63" t="str">
        <f>PresensiMIPA!G67</f>
        <v>R. MAHARANI YASMIN AROVA</v>
      </c>
      <c r="E68">
        <v>90.5</v>
      </c>
      <c r="F68">
        <v>96.5</v>
      </c>
      <c r="G68">
        <v>94</v>
      </c>
      <c r="H68">
        <v>95</v>
      </c>
      <c r="I68">
        <v>92.5</v>
      </c>
      <c r="J68">
        <v>93</v>
      </c>
      <c r="K68">
        <v>95.5</v>
      </c>
      <c r="L68">
        <v>88</v>
      </c>
      <c r="M68">
        <v>91.5</v>
      </c>
      <c r="N68">
        <v>93.5</v>
      </c>
      <c r="O68">
        <v>93</v>
      </c>
      <c r="P68">
        <v>88</v>
      </c>
      <c r="Q68">
        <v>88</v>
      </c>
      <c r="R68">
        <v>86.5</v>
      </c>
      <c r="S68">
        <v>91</v>
      </c>
      <c r="T68" s="232">
        <f t="shared" si="0"/>
        <v>91.766666666666666</v>
      </c>
    </row>
    <row r="69" spans="1:20" s="69" customFormat="1" ht="15.95" customHeight="1" thickTop="1" thickBot="1">
      <c r="A69" s="68">
        <v>62</v>
      </c>
      <c r="B69" s="62">
        <v>62</v>
      </c>
      <c r="C69" s="62">
        <f>PresensiMIPA!B68</f>
        <v>12454</v>
      </c>
      <c r="D69" s="63" t="str">
        <f>PresensiMIPA!G68</f>
        <v>RAYHANZA NADHIF ATHALA</v>
      </c>
      <c r="E69">
        <v>90</v>
      </c>
      <c r="F69">
        <v>85</v>
      </c>
      <c r="G69">
        <v>89</v>
      </c>
      <c r="H69">
        <v>91.5</v>
      </c>
      <c r="I69">
        <v>88.5</v>
      </c>
      <c r="J69">
        <v>84.5</v>
      </c>
      <c r="K69">
        <v>92</v>
      </c>
      <c r="L69">
        <v>89</v>
      </c>
      <c r="M69">
        <v>90</v>
      </c>
      <c r="N69">
        <v>80.5</v>
      </c>
      <c r="O69">
        <v>89</v>
      </c>
      <c r="P69">
        <v>88</v>
      </c>
      <c r="Q69">
        <v>81.5</v>
      </c>
      <c r="R69">
        <v>81.5</v>
      </c>
      <c r="S69">
        <v>90.5</v>
      </c>
      <c r="T69" s="232">
        <f t="shared" si="0"/>
        <v>87.36666666666666</v>
      </c>
    </row>
    <row r="70" spans="1:20" s="69" customFormat="1" ht="15.95" customHeight="1" thickTop="1" thickBot="1">
      <c r="A70" s="70">
        <v>63</v>
      </c>
      <c r="B70" s="62">
        <v>63</v>
      </c>
      <c r="C70" s="62">
        <f>PresensiMIPA!B69</f>
        <v>12461</v>
      </c>
      <c r="D70" s="63" t="str">
        <f>PresensiMIPA!G69</f>
        <v>RICKE ARIEFIANTINI</v>
      </c>
      <c r="E70">
        <v>90</v>
      </c>
      <c r="F70">
        <v>88.5</v>
      </c>
      <c r="G70">
        <v>91</v>
      </c>
      <c r="H70">
        <v>87.5</v>
      </c>
      <c r="I70">
        <v>90.5</v>
      </c>
      <c r="J70">
        <v>84.5</v>
      </c>
      <c r="K70">
        <v>92</v>
      </c>
      <c r="L70">
        <v>88</v>
      </c>
      <c r="M70">
        <v>89</v>
      </c>
      <c r="N70">
        <v>88</v>
      </c>
      <c r="O70">
        <v>85</v>
      </c>
      <c r="P70">
        <v>85.5</v>
      </c>
      <c r="Q70">
        <v>88</v>
      </c>
      <c r="R70">
        <v>88</v>
      </c>
      <c r="S70">
        <v>91</v>
      </c>
      <c r="T70" s="232">
        <f t="shared" si="0"/>
        <v>88.433333333333337</v>
      </c>
    </row>
    <row r="71" spans="1:20" s="69" customFormat="1" ht="15.95" customHeight="1" thickTop="1" thickBot="1">
      <c r="A71" s="68">
        <v>64</v>
      </c>
      <c r="B71" s="62">
        <v>64</v>
      </c>
      <c r="C71" s="62">
        <f>PresensiMIPA!B70</f>
        <v>12467</v>
      </c>
      <c r="D71" s="63" t="str">
        <f>PresensiMIPA!G70</f>
        <v>RIFQI KHAIRAN FAATHIR</v>
      </c>
      <c r="E71">
        <v>88.5</v>
      </c>
      <c r="F71">
        <v>89</v>
      </c>
      <c r="G71">
        <v>88.5</v>
      </c>
      <c r="H71">
        <v>95</v>
      </c>
      <c r="I71">
        <v>90.5</v>
      </c>
      <c r="J71">
        <v>94</v>
      </c>
      <c r="K71">
        <v>95</v>
      </c>
      <c r="L71">
        <v>88</v>
      </c>
      <c r="M71">
        <v>90.5</v>
      </c>
      <c r="N71">
        <v>94</v>
      </c>
      <c r="O71">
        <v>93.5</v>
      </c>
      <c r="P71">
        <v>84.5</v>
      </c>
      <c r="Q71">
        <v>95</v>
      </c>
      <c r="R71">
        <v>89</v>
      </c>
      <c r="S71">
        <v>93.5</v>
      </c>
      <c r="T71" s="232">
        <f t="shared" si="0"/>
        <v>91.233333333333334</v>
      </c>
    </row>
    <row r="72" spans="1:20" s="69" customFormat="1" ht="15.95" customHeight="1" thickTop="1" thickBot="1">
      <c r="A72" s="70">
        <v>65</v>
      </c>
      <c r="B72" s="62">
        <v>65</v>
      </c>
      <c r="C72" s="62">
        <f>PresensiMIPA!B71</f>
        <v>12484</v>
      </c>
      <c r="D72" s="63" t="str">
        <f>PresensiMIPA!G71</f>
        <v>SARAH ADIBA</v>
      </c>
      <c r="E72">
        <v>93</v>
      </c>
      <c r="F72">
        <v>85.5</v>
      </c>
      <c r="G72">
        <v>86</v>
      </c>
      <c r="H72">
        <v>92</v>
      </c>
      <c r="I72">
        <v>86.5</v>
      </c>
      <c r="J72">
        <v>84</v>
      </c>
      <c r="K72">
        <v>92</v>
      </c>
      <c r="L72">
        <v>90</v>
      </c>
      <c r="M72">
        <v>89</v>
      </c>
      <c r="N72">
        <v>93</v>
      </c>
      <c r="O72">
        <v>86.5</v>
      </c>
      <c r="P72">
        <v>84.5</v>
      </c>
      <c r="Q72">
        <v>80</v>
      </c>
      <c r="R72">
        <v>82.5</v>
      </c>
      <c r="S72">
        <v>84.5</v>
      </c>
      <c r="T72" s="232">
        <f t="shared" si="0"/>
        <v>87.266666666666666</v>
      </c>
    </row>
    <row r="73" spans="1:20" s="69" customFormat="1" ht="15.95" customHeight="1" thickTop="1" thickBot="1">
      <c r="A73" s="68">
        <v>66</v>
      </c>
      <c r="B73" s="62">
        <v>66</v>
      </c>
      <c r="C73" s="62">
        <f>PresensiMIPA!B72</f>
        <v>12488</v>
      </c>
      <c r="D73" s="63" t="str">
        <f>PresensiMIPA!G72</f>
        <v>SEPTIO DIKA PRATAMA</v>
      </c>
      <c r="E73">
        <v>82.5</v>
      </c>
      <c r="F73">
        <v>85.5</v>
      </c>
      <c r="G73">
        <v>86</v>
      </c>
      <c r="H73">
        <v>85.5</v>
      </c>
      <c r="I73">
        <v>84.5</v>
      </c>
      <c r="J73">
        <v>81.5</v>
      </c>
      <c r="K73">
        <v>90.5</v>
      </c>
      <c r="L73">
        <v>90</v>
      </c>
      <c r="M73">
        <v>89</v>
      </c>
      <c r="N73">
        <v>80</v>
      </c>
      <c r="O73">
        <v>84</v>
      </c>
      <c r="P73">
        <v>80.5</v>
      </c>
      <c r="Q73">
        <v>80</v>
      </c>
      <c r="R73">
        <v>76.5</v>
      </c>
      <c r="S73">
        <v>82</v>
      </c>
      <c r="T73" s="232">
        <f t="shared" ref="T73:T136" si="1">AVERAGE(E73:S73)</f>
        <v>83.86666666666666</v>
      </c>
    </row>
    <row r="74" spans="1:20" s="69" customFormat="1" ht="15.95" customHeight="1" thickTop="1" thickBot="1">
      <c r="A74" s="70">
        <v>67</v>
      </c>
      <c r="B74" s="62">
        <v>67</v>
      </c>
      <c r="C74" s="62">
        <f>PresensiMIPA!B73</f>
        <v>12498</v>
      </c>
      <c r="D74" s="63" t="str">
        <f>PresensiMIPA!G73</f>
        <v>SITI NUR KOMARIYA</v>
      </c>
      <c r="E74">
        <v>87</v>
      </c>
      <c r="F74">
        <v>88</v>
      </c>
      <c r="G74">
        <v>89</v>
      </c>
      <c r="H74">
        <v>88.5</v>
      </c>
      <c r="I74">
        <v>90.5</v>
      </c>
      <c r="J74">
        <v>88</v>
      </c>
      <c r="K74">
        <v>92</v>
      </c>
      <c r="L74">
        <v>90</v>
      </c>
      <c r="M74">
        <v>92</v>
      </c>
      <c r="N74">
        <v>84</v>
      </c>
      <c r="O74">
        <v>86.5</v>
      </c>
      <c r="P74">
        <v>84</v>
      </c>
      <c r="Q74">
        <v>82.5</v>
      </c>
      <c r="R74">
        <v>82.5</v>
      </c>
      <c r="S74">
        <v>85.5</v>
      </c>
      <c r="T74" s="232">
        <f t="shared" si="1"/>
        <v>87.333333333333329</v>
      </c>
    </row>
    <row r="75" spans="1:20" s="69" customFormat="1" ht="15.95" customHeight="1" thickTop="1" thickBot="1">
      <c r="A75" s="68">
        <v>68</v>
      </c>
      <c r="B75" s="62">
        <v>68</v>
      </c>
      <c r="C75" s="62">
        <f>PresensiMIPA!B74</f>
        <v>12518</v>
      </c>
      <c r="D75" s="63" t="str">
        <f>PresensiMIPA!G74</f>
        <v>TUTIMMUL FAIDAH</v>
      </c>
      <c r="E75">
        <v>85</v>
      </c>
      <c r="F75">
        <v>88.5</v>
      </c>
      <c r="G75">
        <v>86</v>
      </c>
      <c r="H75">
        <v>91</v>
      </c>
      <c r="I75">
        <v>90.5</v>
      </c>
      <c r="J75">
        <v>83.5</v>
      </c>
      <c r="K75">
        <v>92.5</v>
      </c>
      <c r="L75">
        <v>87</v>
      </c>
      <c r="M75">
        <v>89</v>
      </c>
      <c r="N75">
        <v>88.5</v>
      </c>
      <c r="O75">
        <v>84.5</v>
      </c>
      <c r="P75">
        <v>85.5</v>
      </c>
      <c r="Q75">
        <v>83</v>
      </c>
      <c r="R75">
        <v>84</v>
      </c>
      <c r="S75">
        <v>86.5</v>
      </c>
      <c r="T75" s="232">
        <f t="shared" si="1"/>
        <v>87</v>
      </c>
    </row>
    <row r="76" spans="1:20" s="69" customFormat="1" ht="15.95" customHeight="1" thickTop="1" thickBot="1">
      <c r="A76" s="70">
        <v>69</v>
      </c>
      <c r="B76" s="62">
        <v>69</v>
      </c>
      <c r="C76" s="62">
        <f>PresensiMIPA!B75</f>
        <v>12126</v>
      </c>
      <c r="D76" s="63" t="str">
        <f>PresensiMIPA!G75</f>
        <v>ABDULLAH HAMMAM FANDI</v>
      </c>
      <c r="E76">
        <v>84.5</v>
      </c>
      <c r="F76">
        <v>84</v>
      </c>
      <c r="G76">
        <v>85</v>
      </c>
      <c r="H76">
        <v>82.5</v>
      </c>
      <c r="I76">
        <v>86.5</v>
      </c>
      <c r="J76">
        <v>82.5</v>
      </c>
      <c r="K76">
        <v>93</v>
      </c>
      <c r="L76">
        <v>90</v>
      </c>
      <c r="M76">
        <v>88</v>
      </c>
      <c r="N76">
        <v>77.5</v>
      </c>
      <c r="O76">
        <v>85.5</v>
      </c>
      <c r="P76">
        <v>83</v>
      </c>
      <c r="Q76">
        <v>80</v>
      </c>
      <c r="R76">
        <v>86</v>
      </c>
      <c r="S76">
        <v>91</v>
      </c>
      <c r="T76" s="232">
        <f t="shared" si="1"/>
        <v>85.266666666666666</v>
      </c>
    </row>
    <row r="77" spans="1:20" s="69" customFormat="1" ht="15.95" customHeight="1" thickTop="1" thickBot="1">
      <c r="A77" s="68">
        <v>70</v>
      </c>
      <c r="B77" s="62">
        <v>70</v>
      </c>
      <c r="C77" s="62">
        <f>PresensiMIPA!B76</f>
        <v>12136</v>
      </c>
      <c r="D77" s="63" t="str">
        <f>PresensiMIPA!G76</f>
        <v>AFAF FITRIATI</v>
      </c>
      <c r="E77">
        <v>93</v>
      </c>
      <c r="F77">
        <v>92</v>
      </c>
      <c r="G77">
        <v>85</v>
      </c>
      <c r="H77">
        <v>83.5</v>
      </c>
      <c r="I77">
        <v>91.5</v>
      </c>
      <c r="J77">
        <v>86</v>
      </c>
      <c r="K77">
        <v>92</v>
      </c>
      <c r="L77">
        <v>86</v>
      </c>
      <c r="M77">
        <v>90</v>
      </c>
      <c r="N77">
        <v>88</v>
      </c>
      <c r="O77">
        <v>89</v>
      </c>
      <c r="P77">
        <v>84</v>
      </c>
      <c r="Q77">
        <v>83</v>
      </c>
      <c r="R77">
        <v>88</v>
      </c>
      <c r="S77">
        <v>87.5</v>
      </c>
      <c r="T77" s="232">
        <f t="shared" si="1"/>
        <v>87.9</v>
      </c>
    </row>
    <row r="78" spans="1:20" s="69" customFormat="1" ht="15.95" customHeight="1" thickTop="1" thickBot="1">
      <c r="A78" s="70">
        <v>71</v>
      </c>
      <c r="B78" s="62">
        <v>71</v>
      </c>
      <c r="C78" s="62">
        <f>PresensiMIPA!B77</f>
        <v>12140</v>
      </c>
      <c r="D78" s="63" t="str">
        <f>PresensiMIPA!G77</f>
        <v>Ahmad Fauzi Andrian</v>
      </c>
      <c r="E78">
        <v>82</v>
      </c>
      <c r="F78">
        <v>86</v>
      </c>
      <c r="G78">
        <v>86</v>
      </c>
      <c r="H78">
        <v>84.5</v>
      </c>
      <c r="I78">
        <v>86.5</v>
      </c>
      <c r="J78">
        <v>84.5</v>
      </c>
      <c r="K78">
        <v>89</v>
      </c>
      <c r="L78">
        <v>92</v>
      </c>
      <c r="M78">
        <v>89.5</v>
      </c>
      <c r="N78">
        <v>80</v>
      </c>
      <c r="O78">
        <v>87</v>
      </c>
      <c r="P78">
        <v>81.5</v>
      </c>
      <c r="Q78">
        <v>80.5</v>
      </c>
      <c r="R78">
        <v>89.5</v>
      </c>
      <c r="S78">
        <v>80.5</v>
      </c>
      <c r="T78" s="232">
        <f t="shared" si="1"/>
        <v>85.266666666666666</v>
      </c>
    </row>
    <row r="79" spans="1:20" s="69" customFormat="1" ht="15.95" customHeight="1" thickTop="1" thickBot="1">
      <c r="A79" s="68">
        <v>72</v>
      </c>
      <c r="B79" s="62">
        <v>72</v>
      </c>
      <c r="C79" s="62">
        <f>PresensiMIPA!B78</f>
        <v>12149</v>
      </c>
      <c r="D79" s="63" t="str">
        <f>PresensiMIPA!G78</f>
        <v>AL HANAFIATUS SAMHA</v>
      </c>
      <c r="E79">
        <v>91</v>
      </c>
      <c r="F79">
        <v>91.5</v>
      </c>
      <c r="G79">
        <v>88</v>
      </c>
      <c r="H79">
        <v>89.5</v>
      </c>
      <c r="I79">
        <v>92.5</v>
      </c>
      <c r="J79">
        <v>88</v>
      </c>
      <c r="K79">
        <v>94</v>
      </c>
      <c r="L79">
        <v>88</v>
      </c>
      <c r="M79">
        <v>91</v>
      </c>
      <c r="N79">
        <v>91</v>
      </c>
      <c r="O79">
        <v>89</v>
      </c>
      <c r="P79">
        <v>84</v>
      </c>
      <c r="Q79">
        <v>85</v>
      </c>
      <c r="R79">
        <v>86.5</v>
      </c>
      <c r="S79">
        <v>87.5</v>
      </c>
      <c r="T79" s="232">
        <f t="shared" si="1"/>
        <v>89.1</v>
      </c>
    </row>
    <row r="80" spans="1:20" s="69" customFormat="1" ht="15.95" customHeight="1" thickTop="1" thickBot="1">
      <c r="A80" s="70">
        <v>73</v>
      </c>
      <c r="B80" s="62">
        <v>73</v>
      </c>
      <c r="C80" s="62">
        <f>PresensiMIPA!B79</f>
        <v>12163</v>
      </c>
      <c r="D80" s="63" t="str">
        <f>PresensiMIPA!G79</f>
        <v>ALVIANTI OKTAVIA SETIYONO</v>
      </c>
      <c r="E80">
        <v>91.5</v>
      </c>
      <c r="F80">
        <v>95.5</v>
      </c>
      <c r="G80">
        <v>93</v>
      </c>
      <c r="H80">
        <v>91</v>
      </c>
      <c r="I80">
        <v>93.5</v>
      </c>
      <c r="J80">
        <v>90.5</v>
      </c>
      <c r="K80">
        <v>95</v>
      </c>
      <c r="L80">
        <v>90</v>
      </c>
      <c r="M80">
        <v>91.5</v>
      </c>
      <c r="N80">
        <v>90</v>
      </c>
      <c r="O80">
        <v>89.5</v>
      </c>
      <c r="P80">
        <v>89</v>
      </c>
      <c r="Q80">
        <v>86.5</v>
      </c>
      <c r="R80">
        <v>89</v>
      </c>
      <c r="S80">
        <v>92.5</v>
      </c>
      <c r="T80" s="232">
        <f t="shared" si="1"/>
        <v>91.2</v>
      </c>
    </row>
    <row r="81" spans="1:20" s="69" customFormat="1" ht="15.95" customHeight="1" thickTop="1" thickBot="1">
      <c r="A81" s="68">
        <v>74</v>
      </c>
      <c r="B81" s="62">
        <v>74</v>
      </c>
      <c r="C81" s="62">
        <f>PresensiMIPA!B80</f>
        <v>12172</v>
      </c>
      <c r="D81" s="63" t="str">
        <f>PresensiMIPA!G80</f>
        <v>ANDRE PRANATA ARYA PUTRA</v>
      </c>
      <c r="E81">
        <v>91</v>
      </c>
      <c r="F81">
        <v>90</v>
      </c>
      <c r="G81">
        <v>88</v>
      </c>
      <c r="H81">
        <v>86</v>
      </c>
      <c r="I81">
        <v>93.5</v>
      </c>
      <c r="J81">
        <v>85</v>
      </c>
      <c r="K81">
        <v>94.5</v>
      </c>
      <c r="L81">
        <v>90</v>
      </c>
      <c r="M81">
        <v>90</v>
      </c>
      <c r="N81">
        <v>89</v>
      </c>
      <c r="O81">
        <v>89</v>
      </c>
      <c r="P81">
        <v>83</v>
      </c>
      <c r="Q81">
        <v>84</v>
      </c>
      <c r="R81">
        <v>88</v>
      </c>
      <c r="S81">
        <v>87</v>
      </c>
      <c r="T81" s="232">
        <f t="shared" si="1"/>
        <v>88.533333333333331</v>
      </c>
    </row>
    <row r="82" spans="1:20" s="69" customFormat="1" ht="15.95" customHeight="1" thickTop="1" thickBot="1">
      <c r="A82" s="70">
        <v>75</v>
      </c>
      <c r="B82" s="62">
        <v>75</v>
      </c>
      <c r="C82" s="62">
        <f>PresensiMIPA!B81</f>
        <v>12177</v>
      </c>
      <c r="D82" s="63" t="str">
        <f>PresensiMIPA!G81</f>
        <v>Anisyafaah</v>
      </c>
      <c r="E82">
        <v>92</v>
      </c>
      <c r="F82">
        <v>91</v>
      </c>
      <c r="G82">
        <v>91</v>
      </c>
      <c r="H82">
        <v>92</v>
      </c>
      <c r="I82">
        <v>92.5</v>
      </c>
      <c r="J82">
        <v>88</v>
      </c>
      <c r="K82">
        <v>95.5</v>
      </c>
      <c r="L82">
        <v>88</v>
      </c>
      <c r="M82">
        <v>91</v>
      </c>
      <c r="N82">
        <v>92</v>
      </c>
      <c r="O82">
        <v>89</v>
      </c>
      <c r="P82">
        <v>86.5</v>
      </c>
      <c r="Q82">
        <v>88</v>
      </c>
      <c r="R82">
        <v>91</v>
      </c>
      <c r="S82">
        <v>91</v>
      </c>
      <c r="T82" s="232">
        <f t="shared" si="1"/>
        <v>90.566666666666663</v>
      </c>
    </row>
    <row r="83" spans="1:20" s="69" customFormat="1" ht="15.95" customHeight="1" thickTop="1" thickBot="1">
      <c r="A83" s="68">
        <v>76</v>
      </c>
      <c r="B83" s="62">
        <v>76</v>
      </c>
      <c r="C83" s="62">
        <f>PresensiMIPA!B82</f>
        <v>12196</v>
      </c>
      <c r="D83" s="63" t="str">
        <f>PresensiMIPA!G82</f>
        <v>CATERINA HIDAYATI</v>
      </c>
      <c r="E83">
        <v>97</v>
      </c>
      <c r="F83">
        <v>97.5</v>
      </c>
      <c r="G83">
        <v>91</v>
      </c>
      <c r="H83">
        <v>95</v>
      </c>
      <c r="I83">
        <v>93.5</v>
      </c>
      <c r="J83">
        <v>94</v>
      </c>
      <c r="K83">
        <v>96</v>
      </c>
      <c r="L83">
        <v>90</v>
      </c>
      <c r="M83">
        <v>91</v>
      </c>
      <c r="N83">
        <v>94.5</v>
      </c>
      <c r="O83">
        <v>91</v>
      </c>
      <c r="P83">
        <v>95.5</v>
      </c>
      <c r="Q83">
        <v>94.5</v>
      </c>
      <c r="R83">
        <v>88.5</v>
      </c>
      <c r="S83">
        <v>93.5</v>
      </c>
      <c r="T83" s="232">
        <f t="shared" si="1"/>
        <v>93.5</v>
      </c>
    </row>
    <row r="84" spans="1:20" s="69" customFormat="1" ht="15.95" customHeight="1" thickTop="1" thickBot="1">
      <c r="A84" s="70">
        <v>77</v>
      </c>
      <c r="B84" s="62">
        <v>77</v>
      </c>
      <c r="C84" s="62">
        <f>PresensiMIPA!B83</f>
        <v>12213</v>
      </c>
      <c r="D84" s="63" t="str">
        <f>PresensiMIPA!G83</f>
        <v>DIMAS SENA PUTRA</v>
      </c>
      <c r="E84">
        <v>83</v>
      </c>
      <c r="F84">
        <v>88.5</v>
      </c>
      <c r="G84">
        <v>87</v>
      </c>
      <c r="H84">
        <v>87.5</v>
      </c>
      <c r="I84">
        <v>87.5</v>
      </c>
      <c r="J84">
        <v>84.5</v>
      </c>
      <c r="K84">
        <v>93</v>
      </c>
      <c r="L84">
        <v>85</v>
      </c>
      <c r="M84">
        <v>88.5</v>
      </c>
      <c r="N84">
        <v>82</v>
      </c>
      <c r="O84">
        <v>87</v>
      </c>
      <c r="P84">
        <v>80.5</v>
      </c>
      <c r="Q84">
        <v>83</v>
      </c>
      <c r="R84">
        <v>86.5</v>
      </c>
      <c r="S84">
        <v>82</v>
      </c>
      <c r="T84" s="232">
        <f t="shared" si="1"/>
        <v>85.7</v>
      </c>
    </row>
    <row r="85" spans="1:20" s="69" customFormat="1" ht="15.95" customHeight="1" thickTop="1" thickBot="1">
      <c r="A85" s="68">
        <v>78</v>
      </c>
      <c r="B85" s="62">
        <v>78</v>
      </c>
      <c r="C85" s="62">
        <f>PresensiMIPA!B84</f>
        <v>12223</v>
      </c>
      <c r="D85" s="63" t="str">
        <f>PresensiMIPA!G84</f>
        <v>ERNA KURNIAWATI BASYIROH</v>
      </c>
      <c r="E85">
        <v>90</v>
      </c>
      <c r="F85">
        <v>90.5</v>
      </c>
      <c r="G85">
        <v>89</v>
      </c>
      <c r="H85">
        <v>88</v>
      </c>
      <c r="I85">
        <v>92</v>
      </c>
      <c r="J85">
        <v>86.5</v>
      </c>
      <c r="K85">
        <v>93.5</v>
      </c>
      <c r="L85">
        <v>85</v>
      </c>
      <c r="M85">
        <v>90.5</v>
      </c>
      <c r="N85">
        <v>89.5</v>
      </c>
      <c r="O85">
        <v>86.5</v>
      </c>
      <c r="P85">
        <v>82.5</v>
      </c>
      <c r="Q85">
        <v>83</v>
      </c>
      <c r="R85">
        <v>85.5</v>
      </c>
      <c r="S85">
        <v>86.5</v>
      </c>
      <c r="T85" s="232">
        <f t="shared" si="1"/>
        <v>87.9</v>
      </c>
    </row>
    <row r="86" spans="1:20" s="69" customFormat="1" ht="15.95" customHeight="1" thickTop="1" thickBot="1">
      <c r="A86" s="70">
        <v>79</v>
      </c>
      <c r="B86" s="62">
        <v>79</v>
      </c>
      <c r="C86" s="62">
        <f>PresensiMIPA!B85</f>
        <v>12242</v>
      </c>
      <c r="D86" s="63" t="str">
        <f>PresensiMIPA!G85</f>
        <v>Ferdi Firmansyah</v>
      </c>
      <c r="E86">
        <v>82</v>
      </c>
      <c r="F86">
        <v>80.5</v>
      </c>
      <c r="G86">
        <v>85</v>
      </c>
      <c r="H86">
        <v>86.5</v>
      </c>
      <c r="I86">
        <v>84.5</v>
      </c>
      <c r="J86">
        <v>79</v>
      </c>
      <c r="K86">
        <v>91</v>
      </c>
      <c r="L86">
        <v>92</v>
      </c>
      <c r="M86">
        <v>83</v>
      </c>
      <c r="N86">
        <v>75.5</v>
      </c>
      <c r="O86">
        <v>82.5</v>
      </c>
      <c r="P86">
        <v>78</v>
      </c>
      <c r="Q86">
        <v>80.5</v>
      </c>
      <c r="R86">
        <v>83.5</v>
      </c>
      <c r="S86">
        <v>78</v>
      </c>
      <c r="T86" s="232">
        <f t="shared" si="1"/>
        <v>82.766666666666666</v>
      </c>
    </row>
    <row r="87" spans="1:20" s="69" customFormat="1" ht="15.95" customHeight="1" thickTop="1" thickBot="1">
      <c r="A87" s="68">
        <v>80</v>
      </c>
      <c r="B87" s="62">
        <v>80</v>
      </c>
      <c r="C87" s="62">
        <f>PresensiMIPA!B86</f>
        <v>12252</v>
      </c>
      <c r="D87" s="63" t="str">
        <f>PresensiMIPA!G86</f>
        <v>Fitria Yuliana</v>
      </c>
      <c r="E87">
        <v>87.5</v>
      </c>
      <c r="F87">
        <v>89.5</v>
      </c>
      <c r="G87">
        <v>90</v>
      </c>
      <c r="H87">
        <v>85.5</v>
      </c>
      <c r="I87">
        <v>91</v>
      </c>
      <c r="J87">
        <v>86.5</v>
      </c>
      <c r="K87">
        <v>92</v>
      </c>
      <c r="L87">
        <v>90</v>
      </c>
      <c r="M87">
        <v>89</v>
      </c>
      <c r="N87">
        <v>88</v>
      </c>
      <c r="O87">
        <v>86</v>
      </c>
      <c r="P87">
        <v>86.5</v>
      </c>
      <c r="Q87">
        <v>83.5</v>
      </c>
      <c r="R87">
        <v>85.5</v>
      </c>
      <c r="S87">
        <v>89</v>
      </c>
      <c r="T87" s="232">
        <f t="shared" si="1"/>
        <v>87.966666666666669</v>
      </c>
    </row>
    <row r="88" spans="1:20" s="69" customFormat="1" ht="15.95" customHeight="1" thickTop="1" thickBot="1">
      <c r="A88" s="70">
        <v>81</v>
      </c>
      <c r="B88" s="62">
        <v>81</v>
      </c>
      <c r="C88" s="62">
        <f>PresensiMIPA!B87</f>
        <v>12266</v>
      </c>
      <c r="D88" s="63" t="str">
        <f>PresensiMIPA!G87</f>
        <v>HAYKAL BESTANUN ARIFIN</v>
      </c>
      <c r="E88">
        <v>83</v>
      </c>
      <c r="F88">
        <v>86.5</v>
      </c>
      <c r="G88">
        <v>89</v>
      </c>
      <c r="H88">
        <v>91.5</v>
      </c>
      <c r="I88">
        <v>85</v>
      </c>
      <c r="J88">
        <v>88</v>
      </c>
      <c r="K88">
        <v>92.5</v>
      </c>
      <c r="L88">
        <v>92</v>
      </c>
      <c r="M88">
        <v>87.5</v>
      </c>
      <c r="N88">
        <v>78</v>
      </c>
      <c r="O88">
        <v>88.5</v>
      </c>
      <c r="P88">
        <v>80</v>
      </c>
      <c r="Q88">
        <v>88</v>
      </c>
      <c r="R88">
        <v>87.5</v>
      </c>
      <c r="S88">
        <v>92</v>
      </c>
      <c r="T88" s="232">
        <f t="shared" si="1"/>
        <v>87.266666666666666</v>
      </c>
    </row>
    <row r="89" spans="1:20" s="69" customFormat="1" ht="15.95" customHeight="1" thickTop="1" thickBot="1">
      <c r="A89" s="68">
        <v>82</v>
      </c>
      <c r="B89" s="62">
        <v>82</v>
      </c>
      <c r="C89" s="62">
        <f>PresensiMIPA!B88</f>
        <v>12269</v>
      </c>
      <c r="D89" s="63" t="str">
        <f>PresensiMIPA!G88</f>
        <v>HERLINA PUTRI KURNIAWAN</v>
      </c>
      <c r="E89">
        <v>86.5</v>
      </c>
      <c r="F89">
        <v>91.5</v>
      </c>
      <c r="G89">
        <v>90</v>
      </c>
      <c r="H89">
        <v>91.5</v>
      </c>
      <c r="I89">
        <v>92.5</v>
      </c>
      <c r="J89">
        <v>88.5</v>
      </c>
      <c r="K89">
        <v>93.5</v>
      </c>
      <c r="L89">
        <v>90</v>
      </c>
      <c r="M89">
        <v>89.5</v>
      </c>
      <c r="N89">
        <v>88</v>
      </c>
      <c r="O89">
        <v>87.5</v>
      </c>
      <c r="P89">
        <v>88</v>
      </c>
      <c r="Q89">
        <v>85.5</v>
      </c>
      <c r="R89">
        <v>89.5</v>
      </c>
      <c r="S89">
        <v>86.5</v>
      </c>
      <c r="T89" s="232">
        <f t="shared" si="1"/>
        <v>89.233333333333334</v>
      </c>
    </row>
    <row r="90" spans="1:20" s="69" customFormat="1" ht="15.95" customHeight="1" thickTop="1" thickBot="1">
      <c r="A90" s="70">
        <v>83</v>
      </c>
      <c r="B90" s="62">
        <v>83</v>
      </c>
      <c r="C90" s="62">
        <f>PresensiMIPA!B89</f>
        <v>12289</v>
      </c>
      <c r="D90" s="63" t="str">
        <f>PresensiMIPA!G89</f>
        <v>ISLHA KOMARIYAH MAULIDINA</v>
      </c>
      <c r="E90">
        <v>88.5</v>
      </c>
      <c r="F90">
        <v>93.5</v>
      </c>
      <c r="G90">
        <v>91</v>
      </c>
      <c r="H90">
        <v>93.5</v>
      </c>
      <c r="I90">
        <v>94.5</v>
      </c>
      <c r="J90">
        <v>88.5</v>
      </c>
      <c r="K90">
        <v>95</v>
      </c>
      <c r="L90">
        <v>90</v>
      </c>
      <c r="M90">
        <v>90</v>
      </c>
      <c r="N90">
        <v>95</v>
      </c>
      <c r="O90">
        <v>89</v>
      </c>
      <c r="P90">
        <v>89.5</v>
      </c>
      <c r="Q90">
        <v>92</v>
      </c>
      <c r="R90">
        <v>90.5</v>
      </c>
      <c r="S90">
        <v>91.5</v>
      </c>
      <c r="T90" s="232">
        <f t="shared" si="1"/>
        <v>91.466666666666669</v>
      </c>
    </row>
    <row r="91" spans="1:20" s="69" customFormat="1" ht="15.95" customHeight="1" thickTop="1" thickBot="1">
      <c r="A91" s="68">
        <v>84</v>
      </c>
      <c r="B91" s="62">
        <v>84</v>
      </c>
      <c r="C91" s="62">
        <f>PresensiMIPA!B90</f>
        <v>12298</v>
      </c>
      <c r="D91" s="63" t="str">
        <f>PresensiMIPA!G90</f>
        <v>JUNIO FATHIR RESSY</v>
      </c>
      <c r="E91">
        <v>84</v>
      </c>
      <c r="F91">
        <v>82</v>
      </c>
      <c r="G91">
        <v>88</v>
      </c>
      <c r="H91">
        <v>89.5</v>
      </c>
      <c r="I91">
        <v>89</v>
      </c>
      <c r="J91">
        <v>83</v>
      </c>
      <c r="K91">
        <v>92.5</v>
      </c>
      <c r="L91">
        <v>88</v>
      </c>
      <c r="M91">
        <v>86.5</v>
      </c>
      <c r="N91">
        <v>79</v>
      </c>
      <c r="O91">
        <v>87.5</v>
      </c>
      <c r="P91">
        <v>84.5</v>
      </c>
      <c r="Q91">
        <v>83.5</v>
      </c>
      <c r="R91">
        <v>88.5</v>
      </c>
      <c r="S91">
        <v>83</v>
      </c>
      <c r="T91" s="232">
        <f t="shared" si="1"/>
        <v>85.9</v>
      </c>
    </row>
    <row r="92" spans="1:20" s="69" customFormat="1" ht="15.95" customHeight="1" thickTop="1" thickBot="1">
      <c r="A92" s="70">
        <v>85</v>
      </c>
      <c r="B92" s="62">
        <v>85</v>
      </c>
      <c r="C92" s="62">
        <f>PresensiMIPA!B91</f>
        <v>12302</v>
      </c>
      <c r="D92" s="63" t="str">
        <f>PresensiMIPA!G91</f>
        <v>KANIA LAURA NUR AIDA</v>
      </c>
      <c r="E92">
        <v>90</v>
      </c>
      <c r="F92">
        <v>94.5</v>
      </c>
      <c r="G92">
        <v>88</v>
      </c>
      <c r="H92">
        <v>84</v>
      </c>
      <c r="I92">
        <v>93.5</v>
      </c>
      <c r="J92">
        <v>86</v>
      </c>
      <c r="K92">
        <v>92</v>
      </c>
      <c r="L92">
        <v>90</v>
      </c>
      <c r="M92">
        <v>90</v>
      </c>
      <c r="N92">
        <v>89.5</v>
      </c>
      <c r="O92">
        <v>88</v>
      </c>
      <c r="P92">
        <v>86.5</v>
      </c>
      <c r="Q92">
        <v>87</v>
      </c>
      <c r="R92">
        <v>87.5</v>
      </c>
      <c r="S92">
        <v>88</v>
      </c>
      <c r="T92" s="232">
        <f t="shared" si="1"/>
        <v>88.966666666666669</v>
      </c>
    </row>
    <row r="93" spans="1:20" s="69" customFormat="1" ht="15.95" customHeight="1" thickTop="1" thickBot="1">
      <c r="A93" s="68">
        <v>86</v>
      </c>
      <c r="B93" s="62">
        <v>86</v>
      </c>
      <c r="C93" s="62">
        <f>PresensiMIPA!B92</f>
        <v>12312</v>
      </c>
      <c r="D93" s="63" t="str">
        <f>PresensiMIPA!G92</f>
        <v>LIA HADINI</v>
      </c>
      <c r="E93">
        <v>91</v>
      </c>
      <c r="F93">
        <v>89</v>
      </c>
      <c r="G93">
        <v>86</v>
      </c>
      <c r="H93">
        <v>84</v>
      </c>
      <c r="I93">
        <v>93</v>
      </c>
      <c r="J93">
        <v>88.5</v>
      </c>
      <c r="K93">
        <v>92</v>
      </c>
      <c r="L93">
        <v>86</v>
      </c>
      <c r="M93">
        <v>90</v>
      </c>
      <c r="N93">
        <v>93.5</v>
      </c>
      <c r="O93">
        <v>85.5</v>
      </c>
      <c r="P93">
        <v>89</v>
      </c>
      <c r="Q93">
        <v>82.5</v>
      </c>
      <c r="R93">
        <v>86.5</v>
      </c>
      <c r="S93">
        <v>89.5</v>
      </c>
      <c r="T93" s="232">
        <f t="shared" si="1"/>
        <v>88.4</v>
      </c>
    </row>
    <row r="94" spans="1:20" s="69" customFormat="1" ht="15.95" customHeight="1" thickTop="1" thickBot="1">
      <c r="A94" s="70">
        <v>87</v>
      </c>
      <c r="B94" s="62">
        <v>87</v>
      </c>
      <c r="C94" s="62">
        <f>PresensiMIPA!B93</f>
        <v>12329</v>
      </c>
      <c r="D94" s="63" t="str">
        <f>PresensiMIPA!G93</f>
        <v>MARTHA ANUGRAH PANCA PUTRA</v>
      </c>
      <c r="E94">
        <v>84.5</v>
      </c>
      <c r="F94">
        <v>88.5</v>
      </c>
      <c r="G94">
        <v>89</v>
      </c>
      <c r="H94">
        <v>90.5</v>
      </c>
      <c r="I94">
        <v>90</v>
      </c>
      <c r="J94">
        <v>84.5</v>
      </c>
      <c r="K94">
        <v>93.5</v>
      </c>
      <c r="L94">
        <v>92</v>
      </c>
      <c r="M94">
        <v>90</v>
      </c>
      <c r="N94">
        <v>86</v>
      </c>
      <c r="O94">
        <v>86</v>
      </c>
      <c r="P94">
        <v>81</v>
      </c>
      <c r="Q94">
        <v>83</v>
      </c>
      <c r="R94">
        <v>87.5</v>
      </c>
      <c r="S94">
        <v>88</v>
      </c>
      <c r="T94" s="232">
        <f t="shared" si="1"/>
        <v>87.6</v>
      </c>
    </row>
    <row r="95" spans="1:20" s="69" customFormat="1" ht="15.95" customHeight="1" thickTop="1" thickBot="1">
      <c r="A95" s="68">
        <v>88</v>
      </c>
      <c r="B95" s="62">
        <v>88</v>
      </c>
      <c r="C95" s="62">
        <f>PresensiMIPA!B94</f>
        <v>12337</v>
      </c>
      <c r="D95" s="63" t="str">
        <f>PresensiMIPA!G94</f>
        <v>Maulinda Eka Rahmawati</v>
      </c>
      <c r="E95">
        <v>91.5</v>
      </c>
      <c r="F95">
        <v>93.5</v>
      </c>
      <c r="G95">
        <v>92</v>
      </c>
      <c r="H95">
        <v>90.5</v>
      </c>
      <c r="I95">
        <v>92.5</v>
      </c>
      <c r="J95">
        <v>90.5</v>
      </c>
      <c r="K95">
        <v>95.5</v>
      </c>
      <c r="L95">
        <v>90</v>
      </c>
      <c r="M95">
        <v>90</v>
      </c>
      <c r="N95">
        <v>88.5</v>
      </c>
      <c r="O95">
        <v>89.5</v>
      </c>
      <c r="P95">
        <v>84</v>
      </c>
      <c r="Q95">
        <v>92</v>
      </c>
      <c r="R95">
        <v>89.5</v>
      </c>
      <c r="S95">
        <v>93.5</v>
      </c>
      <c r="T95" s="232">
        <f t="shared" si="1"/>
        <v>90.86666666666666</v>
      </c>
    </row>
    <row r="96" spans="1:20" s="69" customFormat="1" ht="15.95" customHeight="1" thickTop="1" thickBot="1">
      <c r="A96" s="70">
        <v>89</v>
      </c>
      <c r="B96" s="62">
        <v>89</v>
      </c>
      <c r="C96" s="62">
        <f>PresensiMIPA!B95</f>
        <v>12353</v>
      </c>
      <c r="D96" s="63" t="str">
        <f>PresensiMIPA!G95</f>
        <v>MOH. IQBAL FATHONI</v>
      </c>
      <c r="E96">
        <v>82</v>
      </c>
      <c r="F96">
        <v>86</v>
      </c>
      <c r="G96">
        <v>89</v>
      </c>
      <c r="H96">
        <v>87.5</v>
      </c>
      <c r="I96">
        <v>88</v>
      </c>
      <c r="J96">
        <v>86.5</v>
      </c>
      <c r="K96">
        <v>94.5</v>
      </c>
      <c r="L96">
        <v>88</v>
      </c>
      <c r="M96">
        <v>88.5</v>
      </c>
      <c r="N96">
        <v>84.5</v>
      </c>
      <c r="O96">
        <v>88</v>
      </c>
      <c r="P96">
        <v>84.5</v>
      </c>
      <c r="Q96">
        <v>79</v>
      </c>
      <c r="R96">
        <v>86.5</v>
      </c>
      <c r="S96">
        <v>83.5</v>
      </c>
      <c r="T96" s="232">
        <f t="shared" si="1"/>
        <v>86.4</v>
      </c>
    </row>
    <row r="97" spans="1:20" s="69" customFormat="1" ht="15.95" customHeight="1" thickTop="1" thickBot="1">
      <c r="A97" s="68">
        <v>90</v>
      </c>
      <c r="B97" s="62">
        <v>90</v>
      </c>
      <c r="C97" s="62">
        <f>PresensiMIPA!B96</f>
        <v>12369</v>
      </c>
      <c r="D97" s="63" t="str">
        <f>PresensiMIPA!G96</f>
        <v>MOHAMMAD NAUVAL DWI SAPUTRA</v>
      </c>
      <c r="E97">
        <v>90</v>
      </c>
      <c r="F97">
        <v>90.5</v>
      </c>
      <c r="G97">
        <v>89</v>
      </c>
      <c r="H97">
        <v>87.5</v>
      </c>
      <c r="I97">
        <v>92.5</v>
      </c>
      <c r="J97">
        <v>89.5</v>
      </c>
      <c r="K97">
        <v>92</v>
      </c>
      <c r="L97">
        <v>92</v>
      </c>
      <c r="M97">
        <v>90</v>
      </c>
      <c r="N97">
        <v>86.5</v>
      </c>
      <c r="O97">
        <v>89.5</v>
      </c>
      <c r="P97">
        <v>85.5</v>
      </c>
      <c r="Q97">
        <v>88</v>
      </c>
      <c r="R97">
        <v>89.5</v>
      </c>
      <c r="S97">
        <v>87</v>
      </c>
      <c r="T97" s="232">
        <f t="shared" si="1"/>
        <v>89.266666666666666</v>
      </c>
    </row>
    <row r="98" spans="1:20" s="69" customFormat="1" ht="15.95" customHeight="1" thickTop="1" thickBot="1">
      <c r="A98" s="70">
        <v>91</v>
      </c>
      <c r="B98" s="62">
        <v>91</v>
      </c>
      <c r="C98" s="62">
        <f>PresensiMIPA!B97</f>
        <v>12379</v>
      </c>
      <c r="D98" s="63" t="str">
        <f>PresensiMIPA!G97</f>
        <v>Muhammad Noval Nur Ramadhani</v>
      </c>
      <c r="E98">
        <v>82</v>
      </c>
      <c r="F98">
        <v>77.5</v>
      </c>
      <c r="G98">
        <v>88</v>
      </c>
      <c r="H98">
        <v>85</v>
      </c>
      <c r="I98">
        <v>86.5</v>
      </c>
      <c r="J98">
        <v>81</v>
      </c>
      <c r="K98">
        <v>92</v>
      </c>
      <c r="L98">
        <v>90</v>
      </c>
      <c r="M98">
        <v>89</v>
      </c>
      <c r="N98">
        <v>76</v>
      </c>
      <c r="O98">
        <v>79.5</v>
      </c>
      <c r="P98">
        <v>79.5</v>
      </c>
      <c r="Q98">
        <v>77.5</v>
      </c>
      <c r="R98">
        <v>84</v>
      </c>
      <c r="S98">
        <v>74</v>
      </c>
      <c r="T98" s="232">
        <f t="shared" si="1"/>
        <v>82.766666666666666</v>
      </c>
    </row>
    <row r="99" spans="1:20" s="71" customFormat="1" ht="15.95" customHeight="1" thickTop="1" thickBot="1">
      <c r="A99" s="68">
        <v>92</v>
      </c>
      <c r="B99" s="62">
        <v>92</v>
      </c>
      <c r="C99" s="62">
        <f>PresensiMIPA!B98</f>
        <v>12388</v>
      </c>
      <c r="D99" s="63" t="str">
        <f>PresensiMIPA!G98</f>
        <v>NADAA AVRIA HANUM</v>
      </c>
      <c r="E99">
        <v>90.5</v>
      </c>
      <c r="F99">
        <v>93</v>
      </c>
      <c r="G99">
        <v>90</v>
      </c>
      <c r="H99">
        <v>85</v>
      </c>
      <c r="I99">
        <v>91.5</v>
      </c>
      <c r="J99">
        <v>86.5</v>
      </c>
      <c r="K99">
        <v>92.5</v>
      </c>
      <c r="L99">
        <v>90</v>
      </c>
      <c r="M99">
        <v>90</v>
      </c>
      <c r="N99">
        <v>90</v>
      </c>
      <c r="O99">
        <v>88</v>
      </c>
      <c r="P99">
        <v>88.5</v>
      </c>
      <c r="Q99">
        <v>82.5</v>
      </c>
      <c r="R99">
        <v>87</v>
      </c>
      <c r="S99">
        <v>90</v>
      </c>
      <c r="T99" s="232">
        <f t="shared" si="1"/>
        <v>89</v>
      </c>
    </row>
    <row r="100" spans="1:20" ht="15.95" customHeight="1" thickTop="1" thickBot="1">
      <c r="A100" s="47">
        <v>93</v>
      </c>
      <c r="B100" s="62">
        <v>93</v>
      </c>
      <c r="C100" s="62">
        <f>PresensiMIPA!B99</f>
        <v>12414</v>
      </c>
      <c r="D100" s="63" t="str">
        <f>PresensiMIPA!G99</f>
        <v>NURHAYATI CAHYUNI MOFID</v>
      </c>
      <c r="E100">
        <v>85</v>
      </c>
      <c r="F100">
        <v>89.5</v>
      </c>
      <c r="G100">
        <v>87</v>
      </c>
      <c r="H100">
        <v>86.5</v>
      </c>
      <c r="I100">
        <v>91.5</v>
      </c>
      <c r="J100">
        <v>86.5</v>
      </c>
      <c r="K100">
        <v>91.5</v>
      </c>
      <c r="L100">
        <v>86</v>
      </c>
      <c r="M100">
        <v>90</v>
      </c>
      <c r="N100">
        <v>88</v>
      </c>
      <c r="O100">
        <v>87.5</v>
      </c>
      <c r="P100">
        <v>84</v>
      </c>
      <c r="Q100">
        <v>83</v>
      </c>
      <c r="R100">
        <v>85.5</v>
      </c>
      <c r="S100">
        <v>84.5</v>
      </c>
      <c r="T100" s="232">
        <f t="shared" si="1"/>
        <v>87.066666666666663</v>
      </c>
    </row>
    <row r="101" spans="1:20" ht="15.95" customHeight="1" thickTop="1" thickBot="1">
      <c r="A101" s="61">
        <v>94</v>
      </c>
      <c r="B101" s="62">
        <v>94</v>
      </c>
      <c r="C101" s="62">
        <f>PresensiMIPA!B100</f>
        <v>12426</v>
      </c>
      <c r="D101" s="63" t="str">
        <f>PresensiMIPA!G100</f>
        <v>PUSPA RIAWATI</v>
      </c>
      <c r="E101">
        <v>90.5</v>
      </c>
      <c r="F101">
        <v>87.5</v>
      </c>
      <c r="G101">
        <v>89</v>
      </c>
      <c r="H101">
        <v>86.5</v>
      </c>
      <c r="I101">
        <v>93</v>
      </c>
      <c r="J101">
        <v>87</v>
      </c>
      <c r="K101">
        <v>94.5</v>
      </c>
      <c r="L101">
        <v>86</v>
      </c>
      <c r="M101">
        <v>90.5</v>
      </c>
      <c r="N101">
        <v>88.5</v>
      </c>
      <c r="O101">
        <v>88</v>
      </c>
      <c r="P101">
        <v>88.5</v>
      </c>
      <c r="Q101">
        <v>82</v>
      </c>
      <c r="R101">
        <v>88</v>
      </c>
      <c r="S101">
        <v>91.5</v>
      </c>
      <c r="T101" s="232">
        <f t="shared" si="1"/>
        <v>88.733333333333334</v>
      </c>
    </row>
    <row r="102" spans="1:20" ht="15.95" customHeight="1" thickTop="1" thickBot="1">
      <c r="A102" s="47">
        <v>95</v>
      </c>
      <c r="B102" s="62">
        <v>95</v>
      </c>
      <c r="C102" s="62">
        <f>PresensiMIPA!B101</f>
        <v>12446</v>
      </c>
      <c r="D102" s="63" t="str">
        <f>PresensiMIPA!G101</f>
        <v>RAHMADINAH DIVA ZHAVIRA</v>
      </c>
      <c r="E102">
        <v>92</v>
      </c>
      <c r="F102">
        <v>93</v>
      </c>
      <c r="G102">
        <v>91</v>
      </c>
      <c r="H102">
        <v>91</v>
      </c>
      <c r="I102">
        <v>94</v>
      </c>
      <c r="J102">
        <v>90</v>
      </c>
      <c r="K102">
        <v>93</v>
      </c>
      <c r="L102">
        <v>88</v>
      </c>
      <c r="M102">
        <v>89.5</v>
      </c>
      <c r="N102">
        <v>90.5</v>
      </c>
      <c r="O102">
        <v>90.5</v>
      </c>
      <c r="P102">
        <v>88.5</v>
      </c>
      <c r="Q102">
        <v>86.5</v>
      </c>
      <c r="R102">
        <v>89.5</v>
      </c>
      <c r="S102">
        <v>92.5</v>
      </c>
      <c r="T102" s="232">
        <f t="shared" si="1"/>
        <v>90.63333333333334</v>
      </c>
    </row>
    <row r="103" spans="1:20" ht="15.95" customHeight="1" thickTop="1" thickBot="1">
      <c r="A103" s="61">
        <v>96</v>
      </c>
      <c r="B103" s="62">
        <v>96</v>
      </c>
      <c r="C103" s="62">
        <f>PresensiMIPA!B102</f>
        <v>12455</v>
      </c>
      <c r="D103" s="63" t="str">
        <f>PresensiMIPA!G102</f>
        <v>RAYVALDI BACHTIAR ARDIANSYAH</v>
      </c>
      <c r="E103">
        <v>79.5</v>
      </c>
      <c r="F103">
        <v>80.5</v>
      </c>
      <c r="G103">
        <v>85</v>
      </c>
      <c r="H103">
        <v>81.5</v>
      </c>
      <c r="I103">
        <v>86.5</v>
      </c>
      <c r="J103">
        <v>83.5</v>
      </c>
      <c r="K103">
        <v>90.5</v>
      </c>
      <c r="L103">
        <v>90</v>
      </c>
      <c r="M103">
        <v>84.5</v>
      </c>
      <c r="N103">
        <v>78.5</v>
      </c>
      <c r="O103">
        <v>85.5</v>
      </c>
      <c r="P103">
        <v>80.5</v>
      </c>
      <c r="Q103">
        <v>80.5</v>
      </c>
      <c r="R103">
        <v>82.5</v>
      </c>
      <c r="S103">
        <v>84</v>
      </c>
      <c r="T103" s="232">
        <f t="shared" si="1"/>
        <v>83.533333333333331</v>
      </c>
    </row>
    <row r="104" spans="1:20" ht="15.95" customHeight="1" thickTop="1" thickBot="1">
      <c r="A104" s="47">
        <v>97</v>
      </c>
      <c r="B104" s="62">
        <v>97</v>
      </c>
      <c r="C104" s="62">
        <f>PresensiMIPA!B103</f>
        <v>12468</v>
      </c>
      <c r="D104" s="63" t="str">
        <f>PresensiMIPA!G103</f>
        <v>RIJAL AZKAL RIDHA</v>
      </c>
      <c r="E104">
        <v>81</v>
      </c>
      <c r="F104">
        <v>86</v>
      </c>
      <c r="G104">
        <v>86</v>
      </c>
      <c r="H104">
        <v>86</v>
      </c>
      <c r="I104">
        <v>88</v>
      </c>
      <c r="J104">
        <v>83.5</v>
      </c>
      <c r="K104">
        <v>93.5</v>
      </c>
      <c r="L104">
        <v>92</v>
      </c>
      <c r="M104">
        <v>90</v>
      </c>
      <c r="N104">
        <v>79.5</v>
      </c>
      <c r="O104">
        <v>89.5</v>
      </c>
      <c r="P104">
        <v>83</v>
      </c>
      <c r="Q104">
        <v>82</v>
      </c>
      <c r="R104">
        <v>84</v>
      </c>
      <c r="S104">
        <v>85</v>
      </c>
      <c r="T104" s="232">
        <f t="shared" si="1"/>
        <v>85.933333333333337</v>
      </c>
    </row>
    <row r="105" spans="1:20" ht="15.95" customHeight="1" thickTop="1" thickBot="1">
      <c r="A105" s="61">
        <v>98</v>
      </c>
      <c r="B105" s="62">
        <v>98</v>
      </c>
      <c r="C105" s="62">
        <f>PresensiMIPA!B104</f>
        <v>12470</v>
      </c>
      <c r="D105" s="63" t="str">
        <f>PresensiMIPA!G104</f>
        <v>RISKA AMALIA FIRMANSYAH</v>
      </c>
      <c r="E105">
        <v>91</v>
      </c>
      <c r="F105">
        <v>97</v>
      </c>
      <c r="G105">
        <v>91</v>
      </c>
      <c r="H105">
        <v>94</v>
      </c>
      <c r="I105">
        <v>95</v>
      </c>
      <c r="J105">
        <v>95</v>
      </c>
      <c r="K105">
        <v>96.5</v>
      </c>
      <c r="L105">
        <v>90</v>
      </c>
      <c r="M105">
        <v>92.5</v>
      </c>
      <c r="N105">
        <v>95</v>
      </c>
      <c r="O105">
        <v>94</v>
      </c>
      <c r="P105">
        <v>96</v>
      </c>
      <c r="Q105">
        <v>95</v>
      </c>
      <c r="R105">
        <v>93</v>
      </c>
      <c r="S105">
        <v>94.5</v>
      </c>
      <c r="T105" s="232">
        <f t="shared" si="1"/>
        <v>93.966666666666669</v>
      </c>
    </row>
    <row r="106" spans="1:20" ht="15.95" customHeight="1" thickTop="1" thickBot="1">
      <c r="A106" s="47">
        <v>99</v>
      </c>
      <c r="B106" s="62">
        <v>99</v>
      </c>
      <c r="C106" s="62">
        <f>PresensiMIPA!B105</f>
        <v>12491</v>
      </c>
      <c r="D106" s="63" t="str">
        <f>PresensiMIPA!G105</f>
        <v>SILVI FITRIA OKTAVIANI</v>
      </c>
      <c r="E106">
        <v>92</v>
      </c>
      <c r="F106">
        <v>93</v>
      </c>
      <c r="G106">
        <v>89</v>
      </c>
      <c r="H106">
        <v>90</v>
      </c>
      <c r="I106">
        <v>93</v>
      </c>
      <c r="J106">
        <v>88.5</v>
      </c>
      <c r="K106">
        <v>93.5</v>
      </c>
      <c r="L106">
        <v>86</v>
      </c>
      <c r="M106">
        <v>90</v>
      </c>
      <c r="N106">
        <v>88.5</v>
      </c>
      <c r="O106">
        <v>88</v>
      </c>
      <c r="P106">
        <v>88</v>
      </c>
      <c r="Q106">
        <v>86.5</v>
      </c>
      <c r="R106">
        <v>88</v>
      </c>
      <c r="S106">
        <v>87.5</v>
      </c>
      <c r="T106" s="232">
        <f t="shared" si="1"/>
        <v>89.433333333333337</v>
      </c>
    </row>
    <row r="107" spans="1:20" ht="15.95" customHeight="1" thickTop="1" thickBot="1">
      <c r="A107" s="61">
        <v>100</v>
      </c>
      <c r="B107" s="62">
        <v>100</v>
      </c>
      <c r="C107" s="62">
        <f>PresensiMIPA!B106</f>
        <v>12501</v>
      </c>
      <c r="D107" s="63" t="str">
        <f>PresensiMIPA!G106</f>
        <v>SOFIA MUFARROHAH OKTAVIA</v>
      </c>
      <c r="E107">
        <v>85.5</v>
      </c>
      <c r="F107">
        <v>89.5</v>
      </c>
      <c r="G107">
        <v>87</v>
      </c>
      <c r="H107">
        <v>89</v>
      </c>
      <c r="I107">
        <v>90</v>
      </c>
      <c r="J107">
        <v>87</v>
      </c>
      <c r="K107">
        <v>92.5</v>
      </c>
      <c r="L107">
        <v>86</v>
      </c>
      <c r="M107">
        <v>90.5</v>
      </c>
      <c r="N107">
        <v>91.5</v>
      </c>
      <c r="O107">
        <v>87</v>
      </c>
      <c r="P107">
        <v>87</v>
      </c>
      <c r="Q107">
        <v>81.5</v>
      </c>
      <c r="R107">
        <v>86.5</v>
      </c>
      <c r="S107">
        <v>86</v>
      </c>
      <c r="T107" s="232">
        <f t="shared" si="1"/>
        <v>87.766666666666666</v>
      </c>
    </row>
    <row r="108" spans="1:20" ht="15.95" customHeight="1" thickTop="1" thickBot="1">
      <c r="A108" s="47">
        <v>101</v>
      </c>
      <c r="B108" s="62">
        <v>101</v>
      </c>
      <c r="C108" s="62">
        <f>PresensiMIPA!B107</f>
        <v>12504</v>
      </c>
      <c r="D108" s="63" t="str">
        <f>PresensiMIPA!G107</f>
        <v>Sony Arie Prasetya</v>
      </c>
      <c r="E108">
        <v>89</v>
      </c>
      <c r="F108">
        <v>93</v>
      </c>
      <c r="G108">
        <v>90</v>
      </c>
      <c r="H108">
        <v>90.5</v>
      </c>
      <c r="I108">
        <v>92.5</v>
      </c>
      <c r="J108">
        <v>86</v>
      </c>
      <c r="K108">
        <v>95</v>
      </c>
      <c r="L108">
        <v>92</v>
      </c>
      <c r="M108">
        <v>91.5</v>
      </c>
      <c r="N108">
        <v>87</v>
      </c>
      <c r="O108">
        <v>88.5</v>
      </c>
      <c r="P108">
        <v>88</v>
      </c>
      <c r="Q108">
        <v>88</v>
      </c>
      <c r="R108">
        <v>90.5</v>
      </c>
      <c r="S108">
        <v>88</v>
      </c>
      <c r="T108" s="232">
        <f t="shared" si="1"/>
        <v>89.966666666666669</v>
      </c>
    </row>
    <row r="109" spans="1:20" ht="15.95" customHeight="1" thickTop="1" thickBot="1">
      <c r="A109" s="61">
        <v>102</v>
      </c>
      <c r="B109" s="62">
        <v>102</v>
      </c>
      <c r="C109" s="62">
        <f>PresensiMIPA!B108</f>
        <v>12519</v>
      </c>
      <c r="D109" s="63" t="str">
        <f>PresensiMIPA!G108</f>
        <v>ULFATUH MAULIDANIA PUTRI</v>
      </c>
      <c r="E109">
        <v>90</v>
      </c>
      <c r="F109">
        <v>97</v>
      </c>
      <c r="G109">
        <v>95</v>
      </c>
      <c r="H109">
        <v>92.5</v>
      </c>
      <c r="I109">
        <v>92.5</v>
      </c>
      <c r="J109">
        <v>94</v>
      </c>
      <c r="K109">
        <v>96</v>
      </c>
      <c r="L109">
        <v>90</v>
      </c>
      <c r="M109">
        <v>91.5</v>
      </c>
      <c r="N109">
        <v>95</v>
      </c>
      <c r="O109">
        <v>91.5</v>
      </c>
      <c r="P109">
        <v>88.5</v>
      </c>
      <c r="Q109">
        <v>94.5</v>
      </c>
      <c r="R109">
        <v>87.5</v>
      </c>
      <c r="S109">
        <v>94.5</v>
      </c>
      <c r="T109" s="232">
        <f t="shared" si="1"/>
        <v>92.666666666666671</v>
      </c>
    </row>
    <row r="110" spans="1:20" ht="15.95" customHeight="1" thickTop="1" thickBot="1">
      <c r="A110" s="47">
        <v>103</v>
      </c>
      <c r="B110" s="62">
        <v>103</v>
      </c>
      <c r="C110" s="62">
        <f>PresensiMIPA!B109</f>
        <v>12129</v>
      </c>
      <c r="D110" s="63" t="str">
        <f>PresensiMIPA!G109</f>
        <v>ACHMAD FARHAN HASBINULLAH</v>
      </c>
      <c r="E110">
        <v>88</v>
      </c>
      <c r="F110">
        <v>81.5</v>
      </c>
      <c r="G110">
        <v>87</v>
      </c>
      <c r="H110">
        <v>82</v>
      </c>
      <c r="I110">
        <v>88.5</v>
      </c>
      <c r="J110">
        <v>80</v>
      </c>
      <c r="K110">
        <v>88.5</v>
      </c>
      <c r="L110">
        <v>92</v>
      </c>
      <c r="M110">
        <v>87.5</v>
      </c>
      <c r="N110">
        <v>77.5</v>
      </c>
      <c r="O110">
        <v>84</v>
      </c>
      <c r="P110">
        <v>91.5</v>
      </c>
      <c r="Q110">
        <v>82</v>
      </c>
      <c r="R110">
        <v>74</v>
      </c>
      <c r="S110">
        <v>82</v>
      </c>
      <c r="T110" s="232">
        <f t="shared" si="1"/>
        <v>84.4</v>
      </c>
    </row>
    <row r="111" spans="1:20" ht="15.95" customHeight="1" thickTop="1" thickBot="1">
      <c r="A111" s="61">
        <v>104</v>
      </c>
      <c r="B111" s="62">
        <v>104</v>
      </c>
      <c r="C111" s="62">
        <f>PresensiMIPA!B110</f>
        <v>12142</v>
      </c>
      <c r="D111" s="63" t="str">
        <f>PresensiMIPA!G110</f>
        <v>AIDA DEWI ABDULLAH</v>
      </c>
      <c r="E111">
        <v>91.5</v>
      </c>
      <c r="F111">
        <v>92.5</v>
      </c>
      <c r="G111">
        <v>92</v>
      </c>
      <c r="H111">
        <v>87.5</v>
      </c>
      <c r="I111">
        <v>93</v>
      </c>
      <c r="J111">
        <v>88</v>
      </c>
      <c r="K111">
        <v>93</v>
      </c>
      <c r="L111">
        <v>92</v>
      </c>
      <c r="M111">
        <v>90</v>
      </c>
      <c r="N111">
        <v>86.5</v>
      </c>
      <c r="O111">
        <v>92</v>
      </c>
      <c r="P111">
        <v>94</v>
      </c>
      <c r="Q111">
        <v>85.5</v>
      </c>
      <c r="R111">
        <v>89.5</v>
      </c>
      <c r="S111">
        <v>91.5</v>
      </c>
      <c r="T111" s="232">
        <f t="shared" si="1"/>
        <v>90.566666666666663</v>
      </c>
    </row>
    <row r="112" spans="1:20" ht="15.95" customHeight="1" thickTop="1" thickBot="1">
      <c r="A112" s="47">
        <v>105</v>
      </c>
      <c r="B112" s="62">
        <v>105</v>
      </c>
      <c r="C112" s="62">
        <f>PresensiMIPA!B111</f>
        <v>12148</v>
      </c>
      <c r="D112" s="63" t="str">
        <f>PresensiMIPA!G111</f>
        <v>AKMAL NURDIANSYAH</v>
      </c>
      <c r="E112">
        <v>90</v>
      </c>
      <c r="F112">
        <v>93</v>
      </c>
      <c r="G112">
        <v>90</v>
      </c>
      <c r="H112">
        <v>92</v>
      </c>
      <c r="I112">
        <v>93</v>
      </c>
      <c r="J112">
        <v>91</v>
      </c>
      <c r="K112">
        <v>92.5</v>
      </c>
      <c r="L112">
        <v>92</v>
      </c>
      <c r="M112">
        <v>89.5</v>
      </c>
      <c r="N112">
        <v>95</v>
      </c>
      <c r="O112">
        <v>90.5</v>
      </c>
      <c r="P112">
        <v>94.5</v>
      </c>
      <c r="Q112">
        <v>95</v>
      </c>
      <c r="R112">
        <v>91</v>
      </c>
      <c r="S112">
        <v>94</v>
      </c>
      <c r="T112" s="232">
        <f t="shared" si="1"/>
        <v>92.2</v>
      </c>
    </row>
    <row r="113" spans="1:20" ht="15.95" customHeight="1" thickTop="1" thickBot="1">
      <c r="A113" s="61">
        <v>106</v>
      </c>
      <c r="B113" s="62">
        <v>106</v>
      </c>
      <c r="C113" s="62">
        <f>PresensiMIPA!B112</f>
        <v>12152</v>
      </c>
      <c r="D113" s="63" t="str">
        <f>PresensiMIPA!G112</f>
        <v>ALFIAN NUR EMILIA</v>
      </c>
      <c r="E113">
        <v>89</v>
      </c>
      <c r="F113">
        <v>85.5</v>
      </c>
      <c r="G113">
        <v>87</v>
      </c>
      <c r="H113">
        <v>84.5</v>
      </c>
      <c r="I113">
        <v>89.5</v>
      </c>
      <c r="J113">
        <v>86.5</v>
      </c>
      <c r="K113">
        <v>91.5</v>
      </c>
      <c r="L113">
        <v>92.5</v>
      </c>
      <c r="M113">
        <v>90</v>
      </c>
      <c r="N113">
        <v>82.5</v>
      </c>
      <c r="O113">
        <v>86</v>
      </c>
      <c r="P113">
        <v>92.5</v>
      </c>
      <c r="Q113">
        <v>83.5</v>
      </c>
      <c r="R113">
        <v>89.5</v>
      </c>
      <c r="S113">
        <v>85</v>
      </c>
      <c r="T113" s="232">
        <f t="shared" si="1"/>
        <v>87.666666666666671</v>
      </c>
    </row>
    <row r="114" spans="1:20" ht="15.95" customHeight="1" thickTop="1" thickBot="1">
      <c r="A114" s="47">
        <v>107</v>
      </c>
      <c r="B114" s="62">
        <v>107</v>
      </c>
      <c r="C114" s="62">
        <f>PresensiMIPA!B113</f>
        <v>12164</v>
      </c>
      <c r="D114" s="63" t="str">
        <f>PresensiMIPA!G113</f>
        <v>AMELIA FARAH R</v>
      </c>
      <c r="E114">
        <v>91.5</v>
      </c>
      <c r="F114">
        <v>92</v>
      </c>
      <c r="G114">
        <v>90</v>
      </c>
      <c r="H114">
        <v>88.5</v>
      </c>
      <c r="I114">
        <v>93</v>
      </c>
      <c r="J114">
        <v>86.5</v>
      </c>
      <c r="K114">
        <v>92.5</v>
      </c>
      <c r="L114">
        <v>92</v>
      </c>
      <c r="M114">
        <v>90.5</v>
      </c>
      <c r="N114">
        <v>91</v>
      </c>
      <c r="O114">
        <v>90.5</v>
      </c>
      <c r="P114">
        <v>93</v>
      </c>
      <c r="Q114">
        <v>86.5</v>
      </c>
      <c r="R114">
        <v>89.5</v>
      </c>
      <c r="S114">
        <v>86.5</v>
      </c>
      <c r="T114" s="232">
        <f t="shared" si="1"/>
        <v>90.233333333333334</v>
      </c>
    </row>
    <row r="115" spans="1:20" ht="15.95" customHeight="1" thickTop="1" thickBot="1">
      <c r="A115" s="61">
        <v>108</v>
      </c>
      <c r="B115" s="62">
        <v>108</v>
      </c>
      <c r="C115" s="62">
        <f>PresensiMIPA!B114</f>
        <v>12174</v>
      </c>
      <c r="D115" s="63" t="str">
        <f>PresensiMIPA!G114</f>
        <v>ANGGA WAHYUDI</v>
      </c>
      <c r="E115">
        <v>88.5</v>
      </c>
      <c r="F115">
        <v>86</v>
      </c>
      <c r="G115">
        <v>86</v>
      </c>
      <c r="H115">
        <v>82</v>
      </c>
      <c r="I115">
        <v>90.5</v>
      </c>
      <c r="J115">
        <v>85</v>
      </c>
      <c r="K115">
        <v>92</v>
      </c>
      <c r="L115">
        <v>92</v>
      </c>
      <c r="M115">
        <v>89.5</v>
      </c>
      <c r="N115">
        <v>88</v>
      </c>
      <c r="O115">
        <v>89</v>
      </c>
      <c r="P115">
        <v>91</v>
      </c>
      <c r="Q115">
        <v>83.5</v>
      </c>
      <c r="R115">
        <v>89</v>
      </c>
      <c r="S115">
        <v>90.5</v>
      </c>
      <c r="T115" s="232">
        <f t="shared" si="1"/>
        <v>88.166666666666671</v>
      </c>
    </row>
    <row r="116" spans="1:20" ht="15.95" customHeight="1" thickTop="1" thickBot="1">
      <c r="A116" s="47">
        <v>109</v>
      </c>
      <c r="B116" s="62">
        <v>109</v>
      </c>
      <c r="C116" s="62">
        <f>PresensiMIPA!B115</f>
        <v>12180</v>
      </c>
      <c r="D116" s="63" t="str">
        <f>PresensiMIPA!G115</f>
        <v>APRILIA HALISA ALFIN</v>
      </c>
      <c r="E116">
        <v>94.5</v>
      </c>
      <c r="F116">
        <v>90.5</v>
      </c>
      <c r="G116">
        <v>92</v>
      </c>
      <c r="H116">
        <v>84.5</v>
      </c>
      <c r="I116">
        <v>89.5</v>
      </c>
      <c r="J116">
        <v>88.5</v>
      </c>
      <c r="K116">
        <v>94</v>
      </c>
      <c r="L116">
        <v>92</v>
      </c>
      <c r="M116">
        <v>91</v>
      </c>
      <c r="N116">
        <v>89</v>
      </c>
      <c r="O116">
        <v>88.5</v>
      </c>
      <c r="P116">
        <v>93.5</v>
      </c>
      <c r="Q116">
        <v>88</v>
      </c>
      <c r="R116">
        <v>90</v>
      </c>
      <c r="S116">
        <v>90</v>
      </c>
      <c r="T116" s="232">
        <f t="shared" si="1"/>
        <v>90.36666666666666</v>
      </c>
    </row>
    <row r="117" spans="1:20" ht="15.95" customHeight="1" thickTop="1" thickBot="1">
      <c r="A117" s="61">
        <v>110</v>
      </c>
      <c r="B117" s="62">
        <v>110</v>
      </c>
      <c r="C117" s="62">
        <f>PresensiMIPA!B116</f>
        <v>12201</v>
      </c>
      <c r="D117" s="63" t="str">
        <f>PresensiMIPA!G116</f>
        <v>DESWITA ANGGERAINI</v>
      </c>
      <c r="E117">
        <v>91</v>
      </c>
      <c r="F117">
        <v>88</v>
      </c>
      <c r="G117">
        <v>85</v>
      </c>
      <c r="H117">
        <v>87.5</v>
      </c>
      <c r="I117">
        <v>92</v>
      </c>
      <c r="J117">
        <v>86</v>
      </c>
      <c r="K117">
        <v>93</v>
      </c>
      <c r="L117">
        <v>92</v>
      </c>
      <c r="M117">
        <v>89.5</v>
      </c>
      <c r="N117">
        <v>86.5</v>
      </c>
      <c r="O117">
        <v>89.5</v>
      </c>
      <c r="P117">
        <v>92.5</v>
      </c>
      <c r="Q117">
        <v>82</v>
      </c>
      <c r="R117">
        <v>87.5</v>
      </c>
      <c r="S117">
        <v>85.5</v>
      </c>
      <c r="T117" s="232">
        <f t="shared" si="1"/>
        <v>88.5</v>
      </c>
    </row>
    <row r="118" spans="1:20" ht="15.95" customHeight="1" thickTop="1" thickBot="1">
      <c r="A118" s="47">
        <v>111</v>
      </c>
      <c r="B118" s="62">
        <v>111</v>
      </c>
      <c r="C118" s="62">
        <f>PresensiMIPA!B117</f>
        <v>12205</v>
      </c>
      <c r="D118" s="63" t="str">
        <f>PresensiMIPA!G117</f>
        <v>DHARMA LAKSANA</v>
      </c>
      <c r="E118">
        <v>83.5</v>
      </c>
      <c r="F118">
        <v>82</v>
      </c>
      <c r="G118">
        <v>86</v>
      </c>
      <c r="H118">
        <v>88</v>
      </c>
      <c r="I118">
        <v>87.5</v>
      </c>
      <c r="J118">
        <v>87</v>
      </c>
      <c r="K118">
        <v>93</v>
      </c>
      <c r="L118">
        <v>92.5</v>
      </c>
      <c r="M118">
        <v>88</v>
      </c>
      <c r="N118">
        <v>79</v>
      </c>
      <c r="O118">
        <v>89</v>
      </c>
      <c r="P118">
        <v>92.5</v>
      </c>
      <c r="Q118">
        <v>80</v>
      </c>
      <c r="R118">
        <v>86.5</v>
      </c>
      <c r="S118">
        <v>87</v>
      </c>
      <c r="T118" s="232">
        <f t="shared" si="1"/>
        <v>86.766666666666666</v>
      </c>
    </row>
    <row r="119" spans="1:20" ht="15.95" customHeight="1" thickTop="1" thickBot="1">
      <c r="A119" s="61">
        <v>112</v>
      </c>
      <c r="B119" s="62">
        <v>112</v>
      </c>
      <c r="C119" s="62">
        <f>PresensiMIPA!B118</f>
        <v>12214</v>
      </c>
      <c r="D119" s="63" t="str">
        <f>PresensiMIPA!G118</f>
        <v>DINA MUKARROMAH</v>
      </c>
      <c r="E119">
        <v>94</v>
      </c>
      <c r="F119">
        <v>91.5</v>
      </c>
      <c r="G119">
        <v>91</v>
      </c>
      <c r="H119">
        <v>92</v>
      </c>
      <c r="I119">
        <v>94</v>
      </c>
      <c r="J119">
        <v>89.5</v>
      </c>
      <c r="K119">
        <v>93.5</v>
      </c>
      <c r="L119">
        <v>92</v>
      </c>
      <c r="M119">
        <v>90.5</v>
      </c>
      <c r="N119">
        <v>90.5</v>
      </c>
      <c r="O119">
        <v>88.5</v>
      </c>
      <c r="P119">
        <v>92.5</v>
      </c>
      <c r="Q119">
        <v>91</v>
      </c>
      <c r="R119">
        <v>89.5</v>
      </c>
      <c r="S119">
        <v>90</v>
      </c>
      <c r="T119" s="232">
        <f t="shared" si="1"/>
        <v>91.333333333333329</v>
      </c>
    </row>
    <row r="120" spans="1:20" ht="15.95" customHeight="1" thickTop="1" thickBot="1">
      <c r="A120" s="47">
        <v>113</v>
      </c>
      <c r="B120" s="62">
        <v>113</v>
      </c>
      <c r="C120" s="62">
        <f>PresensiMIPA!B119</f>
        <v>12253</v>
      </c>
      <c r="D120" s="63" t="str">
        <f>PresensiMIPA!G119</f>
        <v>FLORINDA INNA LICHRON NURZANNAH</v>
      </c>
      <c r="E120">
        <v>84.5</v>
      </c>
      <c r="F120">
        <v>94</v>
      </c>
      <c r="G120">
        <v>95</v>
      </c>
      <c r="H120">
        <v>92</v>
      </c>
      <c r="I120">
        <v>92.5</v>
      </c>
      <c r="J120">
        <v>88.5</v>
      </c>
      <c r="K120">
        <v>95</v>
      </c>
      <c r="L120">
        <v>92</v>
      </c>
      <c r="M120">
        <v>89</v>
      </c>
      <c r="N120">
        <v>90</v>
      </c>
      <c r="O120">
        <v>91.5</v>
      </c>
      <c r="P120">
        <v>95</v>
      </c>
      <c r="Q120">
        <v>86.5</v>
      </c>
      <c r="R120">
        <v>89.5</v>
      </c>
      <c r="S120">
        <v>91.5</v>
      </c>
      <c r="T120" s="232">
        <f t="shared" si="1"/>
        <v>91.1</v>
      </c>
    </row>
    <row r="121" spans="1:20" ht="15.95" customHeight="1" thickTop="1" thickBot="1">
      <c r="A121" s="61">
        <v>114</v>
      </c>
      <c r="B121" s="62">
        <v>114</v>
      </c>
      <c r="C121" s="62">
        <f>PresensiMIPA!B120</f>
        <v>12267</v>
      </c>
      <c r="D121" s="63" t="str">
        <f>PresensiMIPA!G120</f>
        <v>HELMI BAHARI SAPUTRA</v>
      </c>
      <c r="E121">
        <v>89.5</v>
      </c>
      <c r="F121">
        <v>83</v>
      </c>
      <c r="G121">
        <v>85</v>
      </c>
      <c r="H121">
        <v>82</v>
      </c>
      <c r="I121">
        <v>91.5</v>
      </c>
      <c r="J121">
        <v>82.5</v>
      </c>
      <c r="K121">
        <v>91</v>
      </c>
      <c r="L121">
        <v>91.5</v>
      </c>
      <c r="M121">
        <v>88</v>
      </c>
      <c r="N121">
        <v>79.5</v>
      </c>
      <c r="O121">
        <v>83</v>
      </c>
      <c r="P121">
        <v>91</v>
      </c>
      <c r="Q121">
        <v>81</v>
      </c>
      <c r="R121">
        <v>85.5</v>
      </c>
      <c r="S121">
        <v>85.5</v>
      </c>
      <c r="T121" s="232">
        <f t="shared" si="1"/>
        <v>85.966666666666669</v>
      </c>
    </row>
    <row r="122" spans="1:20" ht="15.95" customHeight="1" thickTop="1" thickBot="1">
      <c r="A122" s="47">
        <v>115</v>
      </c>
      <c r="B122" s="62">
        <v>115</v>
      </c>
      <c r="C122" s="62">
        <f>PresensiMIPA!B121</f>
        <v>12276</v>
      </c>
      <c r="D122" s="63" t="str">
        <f>PresensiMIPA!G121</f>
        <v>IKA BELLA ARDITA</v>
      </c>
      <c r="E122">
        <v>87.5</v>
      </c>
      <c r="F122">
        <v>88</v>
      </c>
      <c r="G122">
        <v>87</v>
      </c>
      <c r="H122">
        <v>84.5</v>
      </c>
      <c r="I122">
        <v>89</v>
      </c>
      <c r="J122">
        <v>86.5</v>
      </c>
      <c r="K122">
        <v>91.5</v>
      </c>
      <c r="L122">
        <v>92</v>
      </c>
      <c r="M122">
        <v>89</v>
      </c>
      <c r="N122">
        <v>84.5</v>
      </c>
      <c r="O122">
        <v>87</v>
      </c>
      <c r="P122">
        <v>93</v>
      </c>
      <c r="Q122">
        <v>81</v>
      </c>
      <c r="R122">
        <v>86.5</v>
      </c>
      <c r="S122">
        <v>84.5</v>
      </c>
      <c r="T122" s="232">
        <f t="shared" si="1"/>
        <v>87.433333333333337</v>
      </c>
    </row>
    <row r="123" spans="1:20" ht="15.95" customHeight="1" thickTop="1" thickBot="1">
      <c r="A123" s="61">
        <v>116</v>
      </c>
      <c r="B123" s="62">
        <v>116</v>
      </c>
      <c r="C123" s="62">
        <f>PresensiMIPA!B122</f>
        <v>12290</v>
      </c>
      <c r="D123" s="63" t="str">
        <f>PresensiMIPA!G122</f>
        <v>Isnaini Siyatazya</v>
      </c>
      <c r="E123">
        <v>89.5</v>
      </c>
      <c r="F123">
        <v>89.5</v>
      </c>
      <c r="G123">
        <v>89</v>
      </c>
      <c r="H123">
        <v>85</v>
      </c>
      <c r="I123">
        <v>94.5</v>
      </c>
      <c r="J123">
        <v>86.5</v>
      </c>
      <c r="K123">
        <v>94.5</v>
      </c>
      <c r="L123">
        <v>92.5</v>
      </c>
      <c r="M123">
        <v>89.5</v>
      </c>
      <c r="N123">
        <v>90.5</v>
      </c>
      <c r="O123">
        <v>88.5</v>
      </c>
      <c r="P123">
        <v>94</v>
      </c>
      <c r="Q123">
        <v>85</v>
      </c>
      <c r="R123">
        <v>86.5</v>
      </c>
      <c r="S123">
        <v>85.5</v>
      </c>
      <c r="T123" s="232">
        <f t="shared" si="1"/>
        <v>89.36666666666666</v>
      </c>
    </row>
    <row r="124" spans="1:20" ht="15.95" customHeight="1" thickTop="1" thickBot="1">
      <c r="A124" s="47">
        <v>117</v>
      </c>
      <c r="B124" s="62">
        <v>117</v>
      </c>
      <c r="C124" s="62">
        <f>PresensiMIPA!B123</f>
        <v>12299</v>
      </c>
      <c r="D124" s="63" t="str">
        <f>PresensiMIPA!G123</f>
        <v>Junius Zufar Sabela</v>
      </c>
      <c r="E124">
        <v>89</v>
      </c>
      <c r="F124">
        <v>88.5</v>
      </c>
      <c r="G124">
        <v>88</v>
      </c>
      <c r="H124">
        <v>84.5</v>
      </c>
      <c r="I124">
        <v>86.5</v>
      </c>
      <c r="J124">
        <v>86.5</v>
      </c>
      <c r="K124">
        <v>93.5</v>
      </c>
      <c r="L124">
        <v>92</v>
      </c>
      <c r="M124">
        <v>90</v>
      </c>
      <c r="N124">
        <v>79</v>
      </c>
      <c r="O124">
        <v>89.5</v>
      </c>
      <c r="P124">
        <v>94</v>
      </c>
      <c r="Q124">
        <v>84</v>
      </c>
      <c r="R124">
        <v>88.5</v>
      </c>
      <c r="S124">
        <v>88</v>
      </c>
      <c r="T124" s="232">
        <f t="shared" si="1"/>
        <v>88.1</v>
      </c>
    </row>
    <row r="125" spans="1:20" ht="15.95" customHeight="1" thickTop="1" thickBot="1">
      <c r="A125" s="61">
        <v>118</v>
      </c>
      <c r="B125" s="62">
        <v>118</v>
      </c>
      <c r="C125" s="62">
        <f>PresensiMIPA!B124</f>
        <v>12303</v>
      </c>
      <c r="D125" s="63" t="str">
        <f>PresensiMIPA!G124</f>
        <v>KAORI AZZAHRA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232">
        <f t="shared" si="1"/>
        <v>0</v>
      </c>
    </row>
    <row r="126" spans="1:20" ht="15.95" customHeight="1" thickTop="1" thickBot="1">
      <c r="A126" s="47">
        <v>119</v>
      </c>
      <c r="B126" s="62">
        <v>119</v>
      </c>
      <c r="C126" s="62">
        <f>PresensiMIPA!B125</f>
        <v>12314</v>
      </c>
      <c r="D126" s="63" t="str">
        <f>PresensiMIPA!G125</f>
        <v>Lintang Wulandari</v>
      </c>
      <c r="E126">
        <v>88</v>
      </c>
      <c r="F126">
        <v>88</v>
      </c>
      <c r="G126">
        <v>88</v>
      </c>
      <c r="H126">
        <v>84.5</v>
      </c>
      <c r="I126">
        <v>91</v>
      </c>
      <c r="J126">
        <v>85.5</v>
      </c>
      <c r="K126">
        <v>93</v>
      </c>
      <c r="L126">
        <v>92</v>
      </c>
      <c r="M126">
        <v>90.5</v>
      </c>
      <c r="N126">
        <v>87.5</v>
      </c>
      <c r="O126">
        <v>87.5</v>
      </c>
      <c r="P126">
        <v>92.5</v>
      </c>
      <c r="Q126">
        <v>88</v>
      </c>
      <c r="R126">
        <v>89</v>
      </c>
      <c r="S126">
        <v>86.5</v>
      </c>
      <c r="T126" s="232">
        <f t="shared" si="1"/>
        <v>88.766666666666666</v>
      </c>
    </row>
    <row r="127" spans="1:20" ht="15.95" customHeight="1" thickTop="1" thickBot="1">
      <c r="A127" s="61">
        <v>120</v>
      </c>
      <c r="B127" s="62">
        <v>120</v>
      </c>
      <c r="C127" s="62">
        <f>PresensiMIPA!B126</f>
        <v>12330</v>
      </c>
      <c r="D127" s="63" t="str">
        <f>PresensiMIPA!G126</f>
        <v>MASSYALIKUL AKHYAR</v>
      </c>
      <c r="E127">
        <v>88.5</v>
      </c>
      <c r="F127">
        <v>92</v>
      </c>
      <c r="G127">
        <v>89.5</v>
      </c>
      <c r="H127">
        <v>92</v>
      </c>
      <c r="I127">
        <v>95</v>
      </c>
      <c r="J127">
        <v>92</v>
      </c>
      <c r="K127">
        <v>90</v>
      </c>
      <c r="L127">
        <v>92</v>
      </c>
      <c r="M127">
        <v>88.5</v>
      </c>
      <c r="N127">
        <v>90.5</v>
      </c>
      <c r="O127">
        <v>88.5</v>
      </c>
      <c r="P127">
        <v>94</v>
      </c>
      <c r="Q127">
        <v>88</v>
      </c>
      <c r="R127">
        <v>88.5</v>
      </c>
      <c r="S127">
        <v>95.5</v>
      </c>
      <c r="T127" s="232">
        <f t="shared" si="1"/>
        <v>90.966666666666669</v>
      </c>
    </row>
    <row r="128" spans="1:20" ht="15.95" customHeight="1" thickTop="1" thickBot="1">
      <c r="A128" s="47">
        <v>121</v>
      </c>
      <c r="B128" s="62">
        <v>121</v>
      </c>
      <c r="C128" s="62">
        <f>PresensiMIPA!B127</f>
        <v>12339</v>
      </c>
      <c r="D128" s="63" t="str">
        <f>PresensiMIPA!G127</f>
        <v>MAULUDATUL ISLAMI</v>
      </c>
      <c r="E128">
        <v>95</v>
      </c>
      <c r="F128">
        <v>95</v>
      </c>
      <c r="G128">
        <v>95</v>
      </c>
      <c r="H128">
        <v>92</v>
      </c>
      <c r="I128">
        <v>93</v>
      </c>
      <c r="J128">
        <v>90</v>
      </c>
      <c r="K128">
        <v>94.5</v>
      </c>
      <c r="L128">
        <v>92.5</v>
      </c>
      <c r="M128">
        <v>90.5</v>
      </c>
      <c r="N128">
        <v>94</v>
      </c>
      <c r="O128">
        <v>89</v>
      </c>
      <c r="P128">
        <v>93.5</v>
      </c>
      <c r="Q128">
        <v>89</v>
      </c>
      <c r="R128">
        <v>90.5</v>
      </c>
      <c r="S128">
        <v>93</v>
      </c>
      <c r="T128" s="232">
        <f t="shared" si="1"/>
        <v>92.433333333333337</v>
      </c>
    </row>
    <row r="129" spans="1:20" ht="15.95" customHeight="1" thickTop="1" thickBot="1">
      <c r="A129" s="61">
        <v>122</v>
      </c>
      <c r="B129" s="62">
        <v>122</v>
      </c>
      <c r="C129" s="62">
        <f>PresensiMIPA!B128</f>
        <v>12355</v>
      </c>
      <c r="D129" s="63" t="str">
        <f>PresensiMIPA!G128</f>
        <v>MOH. MOHTAR</v>
      </c>
      <c r="E129">
        <v>86.5</v>
      </c>
      <c r="F129">
        <v>84</v>
      </c>
      <c r="G129">
        <v>86</v>
      </c>
      <c r="H129">
        <v>82</v>
      </c>
      <c r="I129">
        <v>92.5</v>
      </c>
      <c r="J129">
        <v>82</v>
      </c>
      <c r="K129">
        <v>92.5</v>
      </c>
      <c r="L129">
        <v>92</v>
      </c>
      <c r="M129">
        <v>86.5</v>
      </c>
      <c r="N129">
        <v>78</v>
      </c>
      <c r="O129">
        <v>83.5</v>
      </c>
      <c r="P129">
        <v>88</v>
      </c>
      <c r="Q129">
        <v>80</v>
      </c>
      <c r="R129">
        <v>77.5</v>
      </c>
      <c r="S129">
        <v>79</v>
      </c>
      <c r="T129" s="232">
        <f t="shared" si="1"/>
        <v>84.666666666666671</v>
      </c>
    </row>
    <row r="130" spans="1:20" ht="15.95" customHeight="1" thickTop="1" thickBot="1">
      <c r="A130" s="47">
        <v>123</v>
      </c>
      <c r="B130" s="62">
        <v>123</v>
      </c>
      <c r="C130" s="62">
        <f>PresensiMIPA!B129</f>
        <v>12370</v>
      </c>
      <c r="D130" s="63" t="str">
        <f>PresensiMIPA!G129</f>
        <v>MOHAMMAD RAKA AL FAHREZI</v>
      </c>
      <c r="E130">
        <v>85.5</v>
      </c>
      <c r="F130">
        <v>86</v>
      </c>
      <c r="G130">
        <v>88</v>
      </c>
      <c r="H130">
        <v>86</v>
      </c>
      <c r="I130">
        <v>93</v>
      </c>
      <c r="J130">
        <v>85.5</v>
      </c>
      <c r="K130">
        <v>91</v>
      </c>
      <c r="L130">
        <v>92</v>
      </c>
      <c r="M130">
        <v>89</v>
      </c>
      <c r="N130">
        <v>83</v>
      </c>
      <c r="O130">
        <v>89</v>
      </c>
      <c r="P130">
        <v>95</v>
      </c>
      <c r="Q130">
        <v>82</v>
      </c>
      <c r="R130">
        <v>86.5</v>
      </c>
      <c r="S130">
        <v>88.5</v>
      </c>
      <c r="T130" s="232">
        <f t="shared" si="1"/>
        <v>88</v>
      </c>
    </row>
    <row r="131" spans="1:20" ht="15.95" customHeight="1" thickTop="1" thickBot="1">
      <c r="A131" s="61">
        <v>124</v>
      </c>
      <c r="B131" s="62">
        <v>124</v>
      </c>
      <c r="C131" s="62">
        <f>PresensiMIPA!B130</f>
        <v>12380</v>
      </c>
      <c r="D131" s="63" t="str">
        <f>PresensiMIPA!G130</f>
        <v>Muhammad Rafli Bayu Baskara</v>
      </c>
      <c r="E131">
        <v>87</v>
      </c>
      <c r="F131">
        <v>79</v>
      </c>
      <c r="G131">
        <v>85</v>
      </c>
      <c r="H131">
        <v>82</v>
      </c>
      <c r="I131">
        <v>88</v>
      </c>
      <c r="J131">
        <v>80</v>
      </c>
      <c r="K131">
        <v>91</v>
      </c>
      <c r="L131">
        <v>92</v>
      </c>
      <c r="M131">
        <v>86.5</v>
      </c>
      <c r="N131">
        <v>79</v>
      </c>
      <c r="O131">
        <v>84.5</v>
      </c>
      <c r="P131">
        <v>92.5</v>
      </c>
      <c r="Q131">
        <v>80</v>
      </c>
      <c r="R131">
        <v>85</v>
      </c>
      <c r="S131">
        <v>78</v>
      </c>
      <c r="T131" s="232">
        <f t="shared" si="1"/>
        <v>84.63333333333334</v>
      </c>
    </row>
    <row r="132" spans="1:20" ht="15.95" customHeight="1" thickTop="1" thickBot="1">
      <c r="A132" s="47">
        <v>125</v>
      </c>
      <c r="B132" s="62">
        <v>125</v>
      </c>
      <c r="C132" s="62">
        <f>PresensiMIPA!B131</f>
        <v>12389</v>
      </c>
      <c r="D132" s="63" t="str">
        <f>PresensiMIPA!G131</f>
        <v>NADHEA PUTRI FATIHA</v>
      </c>
      <c r="E132">
        <v>92</v>
      </c>
      <c r="F132">
        <v>91.5</v>
      </c>
      <c r="G132">
        <v>88.5</v>
      </c>
      <c r="H132">
        <v>92</v>
      </c>
      <c r="I132">
        <v>92.5</v>
      </c>
      <c r="J132">
        <v>89</v>
      </c>
      <c r="K132">
        <v>95</v>
      </c>
      <c r="L132">
        <v>92.5</v>
      </c>
      <c r="M132">
        <v>90</v>
      </c>
      <c r="N132">
        <v>93</v>
      </c>
      <c r="O132">
        <v>88</v>
      </c>
      <c r="P132">
        <v>93.5</v>
      </c>
      <c r="Q132">
        <v>82.5</v>
      </c>
      <c r="R132">
        <v>87.5</v>
      </c>
      <c r="S132">
        <v>92.5</v>
      </c>
      <c r="T132" s="232">
        <f t="shared" si="1"/>
        <v>90.666666666666671</v>
      </c>
    </row>
    <row r="133" spans="1:20" ht="15.95" customHeight="1" thickTop="1" thickBot="1">
      <c r="A133" s="61">
        <v>126</v>
      </c>
      <c r="B133" s="62">
        <v>126</v>
      </c>
      <c r="C133" s="62">
        <f>PresensiMIPA!B132</f>
        <v>12400</v>
      </c>
      <c r="D133" s="63" t="str">
        <f>PresensiMIPA!G132</f>
        <v>Nisrina Salma Octaviana</v>
      </c>
      <c r="E133">
        <v>91</v>
      </c>
      <c r="F133">
        <v>92</v>
      </c>
      <c r="G133">
        <v>89</v>
      </c>
      <c r="H133">
        <v>89</v>
      </c>
      <c r="I133">
        <v>92.5</v>
      </c>
      <c r="J133">
        <v>86.5</v>
      </c>
      <c r="K133">
        <v>93.5</v>
      </c>
      <c r="L133">
        <v>92.5</v>
      </c>
      <c r="M133">
        <v>90</v>
      </c>
      <c r="N133">
        <v>92.5</v>
      </c>
      <c r="O133">
        <v>86</v>
      </c>
      <c r="P133">
        <v>94</v>
      </c>
      <c r="Q133">
        <v>84</v>
      </c>
      <c r="R133">
        <v>87.5</v>
      </c>
      <c r="S133">
        <v>87</v>
      </c>
      <c r="T133" s="232">
        <f t="shared" si="1"/>
        <v>89.8</v>
      </c>
    </row>
    <row r="134" spans="1:20" ht="15.95" customHeight="1" thickTop="1" thickBot="1">
      <c r="A134" s="47">
        <v>127</v>
      </c>
      <c r="B134" s="62">
        <v>127</v>
      </c>
      <c r="C134" s="62">
        <f>PresensiMIPA!B133</f>
        <v>12427</v>
      </c>
      <c r="D134" s="63" t="str">
        <f>PresensiMIPA!G133</f>
        <v>PUSPITA RESTU MAHALIA</v>
      </c>
      <c r="E134">
        <v>89.5</v>
      </c>
      <c r="F134">
        <v>96</v>
      </c>
      <c r="G134">
        <v>91.5</v>
      </c>
      <c r="H134">
        <v>92</v>
      </c>
      <c r="I134">
        <v>96</v>
      </c>
      <c r="J134">
        <v>93.5</v>
      </c>
      <c r="K134">
        <v>94</v>
      </c>
      <c r="L134">
        <v>92</v>
      </c>
      <c r="M134">
        <v>90</v>
      </c>
      <c r="N134">
        <v>95</v>
      </c>
      <c r="O134">
        <v>92.5</v>
      </c>
      <c r="P134">
        <v>96</v>
      </c>
      <c r="Q134">
        <v>95</v>
      </c>
      <c r="R134">
        <v>93</v>
      </c>
      <c r="S134">
        <v>94.5</v>
      </c>
      <c r="T134" s="232">
        <f t="shared" si="1"/>
        <v>93.36666666666666</v>
      </c>
    </row>
    <row r="135" spans="1:20" ht="15.95" customHeight="1" thickTop="1" thickBot="1">
      <c r="A135" s="61">
        <v>128</v>
      </c>
      <c r="B135" s="62">
        <v>128</v>
      </c>
      <c r="C135" s="62">
        <f>PresensiMIPA!B134</f>
        <v>12437</v>
      </c>
      <c r="D135" s="63" t="str">
        <f>PresensiMIPA!G134</f>
        <v>R. FIRMAN SAPUTRA</v>
      </c>
      <c r="E135">
        <v>90.5</v>
      </c>
      <c r="F135">
        <v>92.5</v>
      </c>
      <c r="G135">
        <v>87</v>
      </c>
      <c r="H135">
        <v>89.5</v>
      </c>
      <c r="I135">
        <v>94</v>
      </c>
      <c r="J135">
        <v>87</v>
      </c>
      <c r="K135">
        <v>94.5</v>
      </c>
      <c r="L135">
        <v>92</v>
      </c>
      <c r="M135">
        <v>90</v>
      </c>
      <c r="N135">
        <v>90</v>
      </c>
      <c r="O135">
        <v>89.5</v>
      </c>
      <c r="P135">
        <v>94.5</v>
      </c>
      <c r="Q135">
        <v>85</v>
      </c>
      <c r="R135">
        <v>88.5</v>
      </c>
      <c r="S135">
        <v>91.5</v>
      </c>
      <c r="T135" s="232">
        <f t="shared" si="1"/>
        <v>90.4</v>
      </c>
    </row>
    <row r="136" spans="1:20" ht="15.95" customHeight="1" thickTop="1" thickBot="1">
      <c r="A136" s="47">
        <v>129</v>
      </c>
      <c r="B136" s="62">
        <v>129</v>
      </c>
      <c r="C136" s="62">
        <f>PresensiMIPA!B135</f>
        <v>12450</v>
      </c>
      <c r="D136" s="63" t="str">
        <f>PresensiMIPA!G135</f>
        <v>RANIYATUL HOTIMAH</v>
      </c>
      <c r="E136">
        <v>87</v>
      </c>
      <c r="F136">
        <v>89.5</v>
      </c>
      <c r="G136">
        <v>92</v>
      </c>
      <c r="H136">
        <v>88.5</v>
      </c>
      <c r="I136">
        <v>93</v>
      </c>
      <c r="J136">
        <v>88.5</v>
      </c>
      <c r="K136">
        <v>92.5</v>
      </c>
      <c r="L136">
        <v>92</v>
      </c>
      <c r="M136">
        <v>88.5</v>
      </c>
      <c r="N136">
        <v>92.5</v>
      </c>
      <c r="O136">
        <v>89</v>
      </c>
      <c r="P136">
        <v>94.5</v>
      </c>
      <c r="Q136">
        <v>84</v>
      </c>
      <c r="R136">
        <v>89.5</v>
      </c>
      <c r="S136">
        <v>86</v>
      </c>
      <c r="T136" s="232">
        <f t="shared" si="1"/>
        <v>89.8</v>
      </c>
    </row>
    <row r="137" spans="1:20" ht="15.95" customHeight="1" thickTop="1" thickBot="1">
      <c r="A137" s="61">
        <v>130</v>
      </c>
      <c r="B137" s="62">
        <v>130</v>
      </c>
      <c r="C137" s="62">
        <f>PresensiMIPA!B136</f>
        <v>12476</v>
      </c>
      <c r="D137" s="63" t="str">
        <f>PresensiMIPA!G136</f>
        <v>RIZKI MAULIDIYA</v>
      </c>
      <c r="E137">
        <v>86.5</v>
      </c>
      <c r="F137">
        <v>91.5</v>
      </c>
      <c r="G137">
        <v>87</v>
      </c>
      <c r="H137">
        <v>92</v>
      </c>
      <c r="I137">
        <v>92</v>
      </c>
      <c r="J137">
        <v>88.5</v>
      </c>
      <c r="K137">
        <v>92</v>
      </c>
      <c r="L137">
        <v>91.5</v>
      </c>
      <c r="M137">
        <v>89.5</v>
      </c>
      <c r="N137">
        <v>90</v>
      </c>
      <c r="O137">
        <v>91.5</v>
      </c>
      <c r="P137">
        <v>95</v>
      </c>
      <c r="Q137">
        <v>92</v>
      </c>
      <c r="R137">
        <v>88</v>
      </c>
      <c r="S137">
        <v>92.5</v>
      </c>
      <c r="T137" s="232">
        <f t="shared" ref="T137:T200" si="2">AVERAGE(E137:S137)</f>
        <v>90.63333333333334</v>
      </c>
    </row>
    <row r="138" spans="1:20" ht="15.95" customHeight="1" thickTop="1" thickBot="1">
      <c r="A138" s="47">
        <v>131</v>
      </c>
      <c r="B138" s="62">
        <v>131</v>
      </c>
      <c r="C138" s="62">
        <f>PresensiMIPA!B137</f>
        <v>12492</v>
      </c>
      <c r="D138" s="63" t="str">
        <f>PresensiMIPA!G137</f>
        <v>SISTIFANIE PUTRI HANDAYANI</v>
      </c>
      <c r="E138">
        <v>96</v>
      </c>
      <c r="F138">
        <v>93</v>
      </c>
      <c r="G138">
        <v>88</v>
      </c>
      <c r="H138">
        <v>82</v>
      </c>
      <c r="I138">
        <v>93</v>
      </c>
      <c r="J138">
        <v>91</v>
      </c>
      <c r="K138">
        <v>93.5</v>
      </c>
      <c r="L138">
        <v>92.5</v>
      </c>
      <c r="M138">
        <v>89</v>
      </c>
      <c r="N138">
        <v>90.5</v>
      </c>
      <c r="O138">
        <v>88</v>
      </c>
      <c r="P138">
        <v>93.5</v>
      </c>
      <c r="Q138">
        <v>86.5</v>
      </c>
      <c r="R138">
        <v>88</v>
      </c>
      <c r="S138">
        <v>88.5</v>
      </c>
      <c r="T138" s="232">
        <f t="shared" si="2"/>
        <v>90.2</v>
      </c>
    </row>
    <row r="139" spans="1:20" ht="15.95" customHeight="1" thickTop="1" thickBot="1">
      <c r="A139" s="61">
        <v>132</v>
      </c>
      <c r="B139" s="62">
        <v>132</v>
      </c>
      <c r="C139" s="62">
        <f>PresensiMIPA!B138</f>
        <v>12502</v>
      </c>
      <c r="D139" s="63" t="str">
        <f>PresensiMIPA!G138</f>
        <v>Sonia Anindhiya Putri Kurniawan</v>
      </c>
      <c r="E139">
        <v>90</v>
      </c>
      <c r="F139">
        <v>88</v>
      </c>
      <c r="G139">
        <v>86</v>
      </c>
      <c r="H139">
        <v>87.5</v>
      </c>
      <c r="I139">
        <v>92.5</v>
      </c>
      <c r="J139">
        <v>83.5</v>
      </c>
      <c r="K139">
        <v>92.5</v>
      </c>
      <c r="L139">
        <v>93</v>
      </c>
      <c r="M139">
        <v>85</v>
      </c>
      <c r="N139">
        <v>87</v>
      </c>
      <c r="O139">
        <v>86.5</v>
      </c>
      <c r="P139">
        <v>94.5</v>
      </c>
      <c r="Q139">
        <v>81.5</v>
      </c>
      <c r="R139">
        <v>80</v>
      </c>
      <c r="S139">
        <v>87.5</v>
      </c>
      <c r="T139" s="232">
        <f t="shared" si="2"/>
        <v>87.666666666666671</v>
      </c>
    </row>
    <row r="140" spans="1:20" ht="15.95" customHeight="1" thickTop="1" thickBot="1">
      <c r="A140" s="47">
        <v>133</v>
      </c>
      <c r="B140" s="62">
        <v>133</v>
      </c>
      <c r="C140" s="62">
        <f>PresensiMIPA!B139</f>
        <v>12532</v>
      </c>
      <c r="D140" s="63" t="str">
        <f>PresensiMIPA!G139</f>
        <v>WANDA CITRA DEWI</v>
      </c>
      <c r="E140">
        <v>95.5</v>
      </c>
      <c r="F140">
        <v>88</v>
      </c>
      <c r="G140">
        <v>89</v>
      </c>
      <c r="H140">
        <v>85.5</v>
      </c>
      <c r="I140">
        <v>90</v>
      </c>
      <c r="J140">
        <v>88.5</v>
      </c>
      <c r="K140">
        <v>95</v>
      </c>
      <c r="L140">
        <v>92</v>
      </c>
      <c r="M140">
        <v>89</v>
      </c>
      <c r="N140">
        <v>89</v>
      </c>
      <c r="O140">
        <v>88</v>
      </c>
      <c r="P140">
        <v>95</v>
      </c>
      <c r="Q140">
        <v>82</v>
      </c>
      <c r="R140">
        <v>88</v>
      </c>
      <c r="S140">
        <v>86</v>
      </c>
      <c r="T140" s="232">
        <f t="shared" si="2"/>
        <v>89.36666666666666</v>
      </c>
    </row>
    <row r="141" spans="1:20" ht="15.95" customHeight="1" thickTop="1" thickBot="1">
      <c r="A141" s="61">
        <v>134</v>
      </c>
      <c r="B141" s="62">
        <v>134</v>
      </c>
      <c r="C141" s="62">
        <f>PresensiMIPA!B140</f>
        <v>12538</v>
      </c>
      <c r="D141" s="63" t="str">
        <f>PresensiMIPA!G140</f>
        <v>YANDI ERFAN DIANSYAH</v>
      </c>
      <c r="E141">
        <v>91</v>
      </c>
      <c r="F141">
        <v>87</v>
      </c>
      <c r="G141">
        <v>87</v>
      </c>
      <c r="H141">
        <v>82</v>
      </c>
      <c r="I141">
        <v>88</v>
      </c>
      <c r="J141">
        <v>84.5</v>
      </c>
      <c r="K141">
        <v>92</v>
      </c>
      <c r="L141">
        <v>92</v>
      </c>
      <c r="M141">
        <v>87.5</v>
      </c>
      <c r="N141">
        <v>85.5</v>
      </c>
      <c r="O141">
        <v>83.5</v>
      </c>
      <c r="P141">
        <v>91</v>
      </c>
      <c r="Q141">
        <v>81.5</v>
      </c>
      <c r="R141">
        <v>86</v>
      </c>
      <c r="S141">
        <v>85.5</v>
      </c>
      <c r="T141" s="232">
        <f t="shared" si="2"/>
        <v>86.933333333333337</v>
      </c>
    </row>
    <row r="142" spans="1:20" ht="15.95" customHeight="1" thickTop="1" thickBot="1">
      <c r="A142" s="47">
        <v>135</v>
      </c>
      <c r="B142" s="62">
        <v>135</v>
      </c>
      <c r="C142" s="62">
        <f>PresensiMIPA!B141</f>
        <v>12131</v>
      </c>
      <c r="D142" s="63" t="str">
        <f>PresensiMIPA!G141</f>
        <v>ACHMAD SYARIFUL MAULUD</v>
      </c>
      <c r="E142">
        <v>87</v>
      </c>
      <c r="F142">
        <v>92.5</v>
      </c>
      <c r="G142">
        <v>76</v>
      </c>
      <c r="H142">
        <v>87</v>
      </c>
      <c r="I142">
        <v>92.5</v>
      </c>
      <c r="J142">
        <v>82</v>
      </c>
      <c r="K142">
        <v>92</v>
      </c>
      <c r="L142">
        <v>92</v>
      </c>
      <c r="M142">
        <v>89.5</v>
      </c>
      <c r="N142">
        <v>81</v>
      </c>
      <c r="O142">
        <v>87.5</v>
      </c>
      <c r="P142">
        <v>80</v>
      </c>
      <c r="Q142">
        <v>84</v>
      </c>
      <c r="R142">
        <v>86.5</v>
      </c>
      <c r="S142">
        <v>85.5</v>
      </c>
      <c r="T142" s="232">
        <f t="shared" si="2"/>
        <v>86.333333333333329</v>
      </c>
    </row>
    <row r="143" spans="1:20" ht="15.95" customHeight="1" thickTop="1" thickBot="1">
      <c r="A143" s="61">
        <v>136</v>
      </c>
      <c r="B143" s="62">
        <v>136</v>
      </c>
      <c r="C143" s="62">
        <f>PresensiMIPA!B142</f>
        <v>12135</v>
      </c>
      <c r="D143" s="63" t="str">
        <f>PresensiMIPA!G142</f>
        <v>AFAF FEBRIANI</v>
      </c>
      <c r="E143">
        <v>88.5</v>
      </c>
      <c r="F143">
        <v>91</v>
      </c>
      <c r="G143">
        <v>83</v>
      </c>
      <c r="H143">
        <v>89</v>
      </c>
      <c r="I143">
        <v>92</v>
      </c>
      <c r="J143">
        <v>83.5</v>
      </c>
      <c r="K143">
        <v>91</v>
      </c>
      <c r="L143">
        <v>92</v>
      </c>
      <c r="M143">
        <v>91.5</v>
      </c>
      <c r="N143">
        <v>90</v>
      </c>
      <c r="O143">
        <v>87.5</v>
      </c>
      <c r="P143">
        <v>82</v>
      </c>
      <c r="Q143">
        <v>83.5</v>
      </c>
      <c r="R143">
        <v>86.5</v>
      </c>
      <c r="S143">
        <v>85.5</v>
      </c>
      <c r="T143" s="232">
        <f t="shared" si="2"/>
        <v>87.766666666666666</v>
      </c>
    </row>
    <row r="144" spans="1:20" ht="15.95" customHeight="1" thickTop="1" thickBot="1">
      <c r="A144" s="47">
        <v>137</v>
      </c>
      <c r="B144" s="62">
        <v>137</v>
      </c>
      <c r="C144" s="62">
        <f>PresensiMIPA!B143</f>
        <v>12143</v>
      </c>
      <c r="D144" s="63" t="str">
        <f>PresensiMIPA!G143</f>
        <v>Ainur Rohma Husni</v>
      </c>
      <c r="E144">
        <v>86</v>
      </c>
      <c r="F144">
        <v>86.5</v>
      </c>
      <c r="G144">
        <v>80</v>
      </c>
      <c r="H144">
        <v>82</v>
      </c>
      <c r="I144">
        <v>92</v>
      </c>
      <c r="J144">
        <v>86</v>
      </c>
      <c r="K144">
        <v>91.5</v>
      </c>
      <c r="L144">
        <v>91.5</v>
      </c>
      <c r="M144">
        <v>87</v>
      </c>
      <c r="N144">
        <v>83</v>
      </c>
      <c r="O144">
        <v>86</v>
      </c>
      <c r="P144">
        <v>80.5</v>
      </c>
      <c r="Q144">
        <v>81</v>
      </c>
      <c r="R144">
        <v>81.5</v>
      </c>
      <c r="S144">
        <v>81.5</v>
      </c>
      <c r="T144" s="232">
        <f t="shared" si="2"/>
        <v>85.066666666666663</v>
      </c>
    </row>
    <row r="145" spans="1:20" s="64" customFormat="1" ht="15.95" customHeight="1" thickTop="1" thickBot="1">
      <c r="A145" s="61">
        <v>138</v>
      </c>
      <c r="B145" s="62">
        <v>138</v>
      </c>
      <c r="C145" s="62">
        <f>PresensiMIPA!B144</f>
        <v>12150</v>
      </c>
      <c r="D145" s="63" t="str">
        <f>PresensiMIPA!G144</f>
        <v>ALDY FEBRIANSYAH</v>
      </c>
      <c r="E145">
        <v>88.5</v>
      </c>
      <c r="F145">
        <v>92.5</v>
      </c>
      <c r="G145">
        <v>86.5</v>
      </c>
      <c r="H145">
        <v>84</v>
      </c>
      <c r="I145">
        <v>94</v>
      </c>
      <c r="J145">
        <v>83</v>
      </c>
      <c r="K145">
        <v>94.5</v>
      </c>
      <c r="L145">
        <v>91.5</v>
      </c>
      <c r="M145">
        <v>91.5</v>
      </c>
      <c r="N145">
        <v>95</v>
      </c>
      <c r="O145">
        <v>88</v>
      </c>
      <c r="P145">
        <v>92.5</v>
      </c>
      <c r="Q145">
        <v>88</v>
      </c>
      <c r="R145">
        <v>81.5</v>
      </c>
      <c r="S145">
        <v>88.5</v>
      </c>
      <c r="T145" s="232">
        <f t="shared" si="2"/>
        <v>89.3</v>
      </c>
    </row>
    <row r="146" spans="1:20" ht="15.95" customHeight="1" thickTop="1" thickBot="1">
      <c r="A146" s="47">
        <v>139</v>
      </c>
      <c r="B146" s="62">
        <v>139</v>
      </c>
      <c r="C146" s="62">
        <f>PresensiMIPA!B145</f>
        <v>12155</v>
      </c>
      <c r="D146" s="63" t="str">
        <f>PresensiMIPA!G145</f>
        <v>ALFITANIA WARDANI</v>
      </c>
      <c r="E146">
        <v>86</v>
      </c>
      <c r="F146">
        <v>88</v>
      </c>
      <c r="G146">
        <v>80</v>
      </c>
      <c r="H146">
        <v>83.5</v>
      </c>
      <c r="I146">
        <v>88</v>
      </c>
      <c r="J146">
        <v>86</v>
      </c>
      <c r="K146">
        <v>91.5</v>
      </c>
      <c r="L146">
        <v>91.5</v>
      </c>
      <c r="M146">
        <v>92</v>
      </c>
      <c r="N146">
        <v>88</v>
      </c>
      <c r="O146">
        <v>88.5</v>
      </c>
      <c r="P146">
        <v>82.5</v>
      </c>
      <c r="Q146">
        <v>81.5</v>
      </c>
      <c r="R146">
        <v>86.5</v>
      </c>
      <c r="S146">
        <v>81</v>
      </c>
      <c r="T146" s="232">
        <f t="shared" si="2"/>
        <v>86.3</v>
      </c>
    </row>
    <row r="147" spans="1:20" ht="15.95" customHeight="1" thickTop="1" thickBot="1">
      <c r="A147" s="61">
        <v>140</v>
      </c>
      <c r="B147" s="62">
        <v>140</v>
      </c>
      <c r="C147" s="62">
        <f>PresensiMIPA!B146</f>
        <v>12166</v>
      </c>
      <c r="D147" s="63" t="str">
        <f>PresensiMIPA!G146</f>
        <v>ANANDA CHOIRUNISA</v>
      </c>
      <c r="E147">
        <v>87.5</v>
      </c>
      <c r="F147">
        <v>88.5</v>
      </c>
      <c r="G147">
        <v>80</v>
      </c>
      <c r="H147">
        <v>84</v>
      </c>
      <c r="I147">
        <v>92.5</v>
      </c>
      <c r="J147">
        <v>86</v>
      </c>
      <c r="K147">
        <v>91.5</v>
      </c>
      <c r="L147">
        <v>92</v>
      </c>
      <c r="M147">
        <v>90</v>
      </c>
      <c r="N147">
        <v>88</v>
      </c>
      <c r="O147">
        <v>86.5</v>
      </c>
      <c r="P147">
        <v>82.5</v>
      </c>
      <c r="Q147">
        <v>81.5</v>
      </c>
      <c r="R147">
        <v>86.5</v>
      </c>
      <c r="S147">
        <v>81.5</v>
      </c>
      <c r="T147" s="232">
        <f t="shared" si="2"/>
        <v>86.566666666666663</v>
      </c>
    </row>
    <row r="148" spans="1:20" ht="15.95" customHeight="1" thickTop="1" thickBot="1">
      <c r="A148" s="47">
        <v>141</v>
      </c>
      <c r="B148" s="62">
        <v>141</v>
      </c>
      <c r="C148" s="62">
        <f>PresensiMIPA!B147</f>
        <v>12181</v>
      </c>
      <c r="D148" s="63" t="str">
        <f>PresensiMIPA!G147</f>
        <v>Arif Junaidi</v>
      </c>
      <c r="E148">
        <v>88</v>
      </c>
      <c r="F148">
        <v>86.5</v>
      </c>
      <c r="G148">
        <v>78</v>
      </c>
      <c r="H148">
        <v>83</v>
      </c>
      <c r="I148">
        <v>93</v>
      </c>
      <c r="J148">
        <v>83.5</v>
      </c>
      <c r="K148">
        <v>92</v>
      </c>
      <c r="L148">
        <v>91.5</v>
      </c>
      <c r="M148">
        <v>92</v>
      </c>
      <c r="N148">
        <v>81</v>
      </c>
      <c r="O148">
        <v>86.5</v>
      </c>
      <c r="P148">
        <v>84</v>
      </c>
      <c r="Q148">
        <v>80</v>
      </c>
      <c r="R148">
        <v>86.5</v>
      </c>
      <c r="S148">
        <v>85</v>
      </c>
      <c r="T148" s="232">
        <f t="shared" si="2"/>
        <v>86.033333333333331</v>
      </c>
    </row>
    <row r="149" spans="1:20" ht="15.95" customHeight="1" thickTop="1" thickBot="1">
      <c r="A149" s="61">
        <v>142</v>
      </c>
      <c r="B149" s="62">
        <v>142</v>
      </c>
      <c r="C149" s="62">
        <f>PresensiMIPA!B148</f>
        <v>12195</v>
      </c>
      <c r="D149" s="63" t="str">
        <f>PresensiMIPA!G148</f>
        <v>CANDRA SURYA DIRGANTARA</v>
      </c>
      <c r="E149">
        <v>87.5</v>
      </c>
      <c r="F149">
        <v>89.5</v>
      </c>
      <c r="G149">
        <v>79</v>
      </c>
      <c r="H149">
        <v>91.5</v>
      </c>
      <c r="I149">
        <v>92</v>
      </c>
      <c r="J149">
        <v>81.5</v>
      </c>
      <c r="K149">
        <v>92.5</v>
      </c>
      <c r="L149">
        <v>91.5</v>
      </c>
      <c r="M149">
        <v>91</v>
      </c>
      <c r="N149">
        <v>88</v>
      </c>
      <c r="O149">
        <v>90</v>
      </c>
      <c r="P149">
        <v>79</v>
      </c>
      <c r="Q149">
        <v>82</v>
      </c>
      <c r="R149">
        <v>86.5</v>
      </c>
      <c r="S149">
        <v>88</v>
      </c>
      <c r="T149" s="232">
        <f t="shared" si="2"/>
        <v>87.3</v>
      </c>
    </row>
    <row r="150" spans="1:20" ht="15.95" customHeight="1" thickTop="1" thickBot="1">
      <c r="A150" s="47">
        <v>143</v>
      </c>
      <c r="B150" s="62">
        <v>143</v>
      </c>
      <c r="C150" s="62">
        <f>PresensiMIPA!B149</f>
        <v>12202</v>
      </c>
      <c r="D150" s="63" t="str">
        <f>PresensiMIPA!G149</f>
        <v>DESWITA TRI SUGIARTI</v>
      </c>
      <c r="E150">
        <v>87</v>
      </c>
      <c r="F150">
        <v>92.5</v>
      </c>
      <c r="G150">
        <v>91</v>
      </c>
      <c r="H150">
        <v>88</v>
      </c>
      <c r="I150">
        <v>92.5</v>
      </c>
      <c r="J150">
        <v>86</v>
      </c>
      <c r="K150">
        <v>93</v>
      </c>
      <c r="L150">
        <v>92</v>
      </c>
      <c r="M150">
        <v>91.5</v>
      </c>
      <c r="N150">
        <v>88</v>
      </c>
      <c r="O150">
        <v>89</v>
      </c>
      <c r="P150">
        <v>93</v>
      </c>
      <c r="Q150">
        <v>87</v>
      </c>
      <c r="R150">
        <v>86.5</v>
      </c>
      <c r="S150">
        <v>88</v>
      </c>
      <c r="T150" s="232">
        <f t="shared" si="2"/>
        <v>89.666666666666671</v>
      </c>
    </row>
    <row r="151" spans="1:20" ht="15.95" customHeight="1" thickTop="1" thickBot="1">
      <c r="A151" s="61">
        <v>144</v>
      </c>
      <c r="B151" s="62">
        <v>144</v>
      </c>
      <c r="C151" s="62">
        <f>PresensiMIPA!B150</f>
        <v>12215</v>
      </c>
      <c r="D151" s="63" t="str">
        <f>PresensiMIPA!G150</f>
        <v>Dina Safira</v>
      </c>
      <c r="E151">
        <v>89.5</v>
      </c>
      <c r="F151">
        <v>90</v>
      </c>
      <c r="G151">
        <v>88</v>
      </c>
      <c r="H151">
        <v>85</v>
      </c>
      <c r="I151">
        <v>92.5</v>
      </c>
      <c r="J151">
        <v>85</v>
      </c>
      <c r="K151">
        <v>91.5</v>
      </c>
      <c r="L151">
        <v>91.5</v>
      </c>
      <c r="M151">
        <v>91.5</v>
      </c>
      <c r="N151">
        <v>84</v>
      </c>
      <c r="O151">
        <v>87</v>
      </c>
      <c r="P151">
        <v>84.5</v>
      </c>
      <c r="Q151">
        <v>82</v>
      </c>
      <c r="R151">
        <v>86.5</v>
      </c>
      <c r="S151">
        <v>81</v>
      </c>
      <c r="T151" s="232">
        <f t="shared" si="2"/>
        <v>87.3</v>
      </c>
    </row>
    <row r="152" spans="1:20" ht="15.95" customHeight="1" thickTop="1" thickBot="1">
      <c r="A152" s="47">
        <v>145</v>
      </c>
      <c r="B152" s="62">
        <v>145</v>
      </c>
      <c r="C152" s="62">
        <f>PresensiMIPA!B151</f>
        <v>12220</v>
      </c>
      <c r="D152" s="63" t="str">
        <f>PresensiMIPA!G151</f>
        <v>ELFIN AL HAIKHAL FEBRIANTO</v>
      </c>
      <c r="E152">
        <v>87.5</v>
      </c>
      <c r="F152">
        <v>92</v>
      </c>
      <c r="G152">
        <v>75.5</v>
      </c>
      <c r="H152">
        <v>82</v>
      </c>
      <c r="I152">
        <v>92.5</v>
      </c>
      <c r="J152">
        <v>85</v>
      </c>
      <c r="K152">
        <v>92</v>
      </c>
      <c r="L152">
        <v>92.5</v>
      </c>
      <c r="M152">
        <v>90.5</v>
      </c>
      <c r="N152">
        <v>90</v>
      </c>
      <c r="O152">
        <v>86</v>
      </c>
      <c r="P152">
        <v>80.5</v>
      </c>
      <c r="Q152">
        <v>82.5</v>
      </c>
      <c r="R152">
        <v>86.5</v>
      </c>
      <c r="S152">
        <v>82</v>
      </c>
      <c r="T152" s="232">
        <f t="shared" si="2"/>
        <v>86.466666666666669</v>
      </c>
    </row>
    <row r="153" spans="1:20" ht="15.95" customHeight="1" thickTop="1" thickBot="1">
      <c r="A153" s="61">
        <v>146</v>
      </c>
      <c r="B153" s="62">
        <v>146</v>
      </c>
      <c r="C153" s="62">
        <f>PresensiMIPA!B152</f>
        <v>12234</v>
      </c>
      <c r="D153" s="63" t="str">
        <f>PresensiMIPA!G152</f>
        <v>FARADILLA HASAN</v>
      </c>
      <c r="E153">
        <v>90</v>
      </c>
      <c r="F153">
        <v>96</v>
      </c>
      <c r="G153">
        <v>93.5</v>
      </c>
      <c r="H153">
        <v>92</v>
      </c>
      <c r="I153">
        <v>93.5</v>
      </c>
      <c r="J153">
        <v>90.5</v>
      </c>
      <c r="K153">
        <v>94.5</v>
      </c>
      <c r="L153">
        <v>91.5</v>
      </c>
      <c r="M153">
        <v>91.5</v>
      </c>
      <c r="N153">
        <v>95</v>
      </c>
      <c r="O153">
        <v>93.5</v>
      </c>
      <c r="P153">
        <v>89.5</v>
      </c>
      <c r="Q153">
        <v>88</v>
      </c>
      <c r="R153">
        <v>96</v>
      </c>
      <c r="S153">
        <v>93</v>
      </c>
      <c r="T153" s="232">
        <f t="shared" si="2"/>
        <v>92.533333333333331</v>
      </c>
    </row>
    <row r="154" spans="1:20" ht="15.95" customHeight="1" thickTop="1" thickBot="1">
      <c r="A154" s="47">
        <v>147</v>
      </c>
      <c r="B154" s="62">
        <v>147</v>
      </c>
      <c r="C154" s="62">
        <f>PresensiMIPA!B153</f>
        <v>12270</v>
      </c>
      <c r="D154" s="63" t="str">
        <f>PresensiMIPA!G153</f>
        <v>Hifdho Aby Kholik</v>
      </c>
      <c r="E154">
        <v>86</v>
      </c>
      <c r="F154">
        <v>84</v>
      </c>
      <c r="G154">
        <v>78</v>
      </c>
      <c r="H154">
        <v>85</v>
      </c>
      <c r="I154">
        <v>92.5</v>
      </c>
      <c r="J154">
        <v>84.5</v>
      </c>
      <c r="K154">
        <v>88.5</v>
      </c>
      <c r="L154">
        <v>92</v>
      </c>
      <c r="M154">
        <v>87</v>
      </c>
      <c r="N154">
        <v>81</v>
      </c>
      <c r="O154">
        <v>84.5</v>
      </c>
      <c r="P154">
        <v>86</v>
      </c>
      <c r="Q154">
        <v>79</v>
      </c>
      <c r="R154">
        <v>86.5</v>
      </c>
      <c r="S154">
        <v>83.5</v>
      </c>
      <c r="T154" s="232">
        <f t="shared" si="2"/>
        <v>85.2</v>
      </c>
    </row>
    <row r="155" spans="1:20" ht="15.95" customHeight="1" thickTop="1" thickBot="1">
      <c r="A155" s="61">
        <v>148</v>
      </c>
      <c r="B155" s="62">
        <v>148</v>
      </c>
      <c r="C155" s="62">
        <f>PresensiMIPA!B154</f>
        <v>12280</v>
      </c>
      <c r="D155" s="63" t="str">
        <f>PresensiMIPA!G154</f>
        <v>INAYAH KARSA TRIYANTO</v>
      </c>
      <c r="E155">
        <v>86</v>
      </c>
      <c r="F155">
        <v>89</v>
      </c>
      <c r="G155">
        <v>81.5</v>
      </c>
      <c r="H155">
        <v>84.5</v>
      </c>
      <c r="I155">
        <v>93</v>
      </c>
      <c r="J155">
        <v>86</v>
      </c>
      <c r="K155">
        <v>91</v>
      </c>
      <c r="L155">
        <v>91.5</v>
      </c>
      <c r="M155">
        <v>87.5</v>
      </c>
      <c r="N155">
        <v>88</v>
      </c>
      <c r="O155">
        <v>87</v>
      </c>
      <c r="P155">
        <v>83.5</v>
      </c>
      <c r="Q155">
        <v>80.5</v>
      </c>
      <c r="R155">
        <v>87.5</v>
      </c>
      <c r="S155">
        <v>88</v>
      </c>
      <c r="T155" s="232">
        <f t="shared" si="2"/>
        <v>86.966666666666669</v>
      </c>
    </row>
    <row r="156" spans="1:20" ht="15.95" customHeight="1" thickTop="1" thickBot="1">
      <c r="A156" s="47">
        <v>149</v>
      </c>
      <c r="B156" s="62">
        <v>149</v>
      </c>
      <c r="C156" s="62">
        <f>PresensiMIPA!B155</f>
        <v>12293</v>
      </c>
      <c r="D156" s="63" t="str">
        <f>PresensiMIPA!G155</f>
        <v>JIHAN HASNA</v>
      </c>
      <c r="E156">
        <v>87.5</v>
      </c>
      <c r="F156">
        <v>88.5</v>
      </c>
      <c r="G156">
        <v>81</v>
      </c>
      <c r="H156">
        <v>83</v>
      </c>
      <c r="I156">
        <v>90</v>
      </c>
      <c r="J156">
        <v>85.5</v>
      </c>
      <c r="K156">
        <v>92.5</v>
      </c>
      <c r="L156">
        <v>91.5</v>
      </c>
      <c r="M156">
        <v>91.5</v>
      </c>
      <c r="N156">
        <v>84</v>
      </c>
      <c r="O156">
        <v>87</v>
      </c>
      <c r="P156">
        <v>85.5</v>
      </c>
      <c r="Q156">
        <v>82.5</v>
      </c>
      <c r="R156">
        <v>87.5</v>
      </c>
      <c r="S156">
        <v>82.5</v>
      </c>
      <c r="T156" s="232">
        <f t="shared" si="2"/>
        <v>86.666666666666671</v>
      </c>
    </row>
    <row r="157" spans="1:20" ht="15.95" customHeight="1" thickTop="1" thickBot="1">
      <c r="A157" s="61">
        <v>150</v>
      </c>
      <c r="B157" s="62">
        <v>150</v>
      </c>
      <c r="C157" s="62">
        <f>PresensiMIPA!B156</f>
        <v>12306</v>
      </c>
      <c r="D157" s="63" t="str">
        <f>PresensiMIPA!G156</f>
        <v>Kimia Usa Adeh</v>
      </c>
      <c r="E157">
        <v>90</v>
      </c>
      <c r="F157">
        <v>89</v>
      </c>
      <c r="G157">
        <v>90.5</v>
      </c>
      <c r="H157">
        <v>83</v>
      </c>
      <c r="I157">
        <v>92.5</v>
      </c>
      <c r="J157">
        <v>85</v>
      </c>
      <c r="K157">
        <v>92.5</v>
      </c>
      <c r="L157">
        <v>91.5</v>
      </c>
      <c r="M157">
        <v>89.5</v>
      </c>
      <c r="N157">
        <v>95</v>
      </c>
      <c r="O157">
        <v>90</v>
      </c>
      <c r="P157">
        <v>91.5</v>
      </c>
      <c r="Q157">
        <v>86.5</v>
      </c>
      <c r="R157">
        <v>89.5</v>
      </c>
      <c r="S157">
        <v>88</v>
      </c>
      <c r="T157" s="232">
        <f t="shared" si="2"/>
        <v>89.6</v>
      </c>
    </row>
    <row r="158" spans="1:20" ht="15.95" customHeight="1" thickTop="1" thickBot="1">
      <c r="A158" s="47">
        <v>151</v>
      </c>
      <c r="B158" s="62">
        <v>151</v>
      </c>
      <c r="C158" s="62">
        <f>PresensiMIPA!B157</f>
        <v>12316</v>
      </c>
      <c r="D158" s="63" t="str">
        <f>PresensiMIPA!G157</f>
        <v>LULUK FITRIANA</v>
      </c>
      <c r="E158">
        <v>89.5</v>
      </c>
      <c r="F158">
        <v>92.5</v>
      </c>
      <c r="G158">
        <v>92</v>
      </c>
      <c r="H158">
        <v>92</v>
      </c>
      <c r="I158">
        <v>93</v>
      </c>
      <c r="J158">
        <v>86</v>
      </c>
      <c r="K158">
        <v>91.5</v>
      </c>
      <c r="L158">
        <v>92.5</v>
      </c>
      <c r="M158">
        <v>93</v>
      </c>
      <c r="N158">
        <v>90</v>
      </c>
      <c r="O158">
        <v>89.5</v>
      </c>
      <c r="P158">
        <v>88</v>
      </c>
      <c r="Q158">
        <v>89</v>
      </c>
      <c r="R158">
        <v>89.5</v>
      </c>
      <c r="S158">
        <v>90</v>
      </c>
      <c r="T158" s="232">
        <f t="shared" si="2"/>
        <v>90.533333333333331</v>
      </c>
    </row>
    <row r="159" spans="1:20" ht="15.95" customHeight="1" thickTop="1" thickBot="1">
      <c r="A159" s="61">
        <v>152</v>
      </c>
      <c r="B159" s="62">
        <v>152</v>
      </c>
      <c r="C159" s="62">
        <f>PresensiMIPA!B158</f>
        <v>12322</v>
      </c>
      <c r="D159" s="63" t="str">
        <f>PresensiMIPA!G158</f>
        <v>M. RIFAT CORY COSESI</v>
      </c>
      <c r="E159">
        <v>85.5</v>
      </c>
      <c r="F159">
        <v>82</v>
      </c>
      <c r="G159">
        <v>74</v>
      </c>
      <c r="H159">
        <v>81</v>
      </c>
      <c r="I159">
        <v>85.5</v>
      </c>
      <c r="J159">
        <v>79</v>
      </c>
      <c r="K159">
        <v>89</v>
      </c>
      <c r="L159">
        <v>92</v>
      </c>
      <c r="M159">
        <v>77</v>
      </c>
      <c r="N159">
        <v>75</v>
      </c>
      <c r="O159">
        <v>81</v>
      </c>
      <c r="P159">
        <v>76</v>
      </c>
      <c r="Q159">
        <v>80</v>
      </c>
      <c r="R159">
        <v>82.5</v>
      </c>
      <c r="S159">
        <v>73.5</v>
      </c>
      <c r="T159" s="232">
        <f t="shared" si="2"/>
        <v>80.86666666666666</v>
      </c>
    </row>
    <row r="160" spans="1:20" ht="15.95" customHeight="1" thickTop="1" thickBot="1">
      <c r="A160" s="47">
        <v>153</v>
      </c>
      <c r="B160" s="62">
        <v>153</v>
      </c>
      <c r="C160" s="62">
        <f>PresensiMIPA!B159</f>
        <v>12341</v>
      </c>
      <c r="D160" s="63" t="str">
        <f>PresensiMIPA!G159</f>
        <v>MEILINA SWASTIKA SAMPURNO</v>
      </c>
      <c r="E160">
        <v>89.5</v>
      </c>
      <c r="F160">
        <v>90.5</v>
      </c>
      <c r="G160">
        <v>81</v>
      </c>
      <c r="H160">
        <v>84</v>
      </c>
      <c r="I160">
        <v>92</v>
      </c>
      <c r="J160">
        <v>86</v>
      </c>
      <c r="K160">
        <v>93</v>
      </c>
      <c r="L160">
        <v>91.5</v>
      </c>
      <c r="M160">
        <v>92</v>
      </c>
      <c r="N160">
        <v>88</v>
      </c>
      <c r="O160">
        <v>90</v>
      </c>
      <c r="P160">
        <v>89.5</v>
      </c>
      <c r="Q160">
        <v>89</v>
      </c>
      <c r="R160">
        <v>87.5</v>
      </c>
      <c r="S160">
        <v>88</v>
      </c>
      <c r="T160" s="232">
        <f t="shared" si="2"/>
        <v>88.766666666666666</v>
      </c>
    </row>
    <row r="161" spans="1:20" ht="15.95" customHeight="1" thickTop="1" thickBot="1">
      <c r="A161" s="61">
        <v>154</v>
      </c>
      <c r="B161" s="62">
        <v>154</v>
      </c>
      <c r="C161" s="62">
        <f>PresensiMIPA!B160</f>
        <v>12345</v>
      </c>
      <c r="D161" s="63" t="str">
        <f>PresensiMIPA!G160</f>
        <v>MIFTAHUL ARIFIN</v>
      </c>
      <c r="E161">
        <v>91</v>
      </c>
      <c r="F161">
        <v>94</v>
      </c>
      <c r="G161">
        <v>89</v>
      </c>
      <c r="H161">
        <v>85</v>
      </c>
      <c r="I161">
        <v>94</v>
      </c>
      <c r="J161">
        <v>87.5</v>
      </c>
      <c r="K161">
        <v>91</v>
      </c>
      <c r="L161">
        <v>91.5</v>
      </c>
      <c r="M161">
        <v>91</v>
      </c>
      <c r="N161">
        <v>94</v>
      </c>
      <c r="O161">
        <v>92</v>
      </c>
      <c r="P161">
        <v>94.5</v>
      </c>
      <c r="Q161">
        <v>89</v>
      </c>
      <c r="R161">
        <v>90</v>
      </c>
      <c r="S161">
        <v>89</v>
      </c>
      <c r="T161" s="232">
        <f t="shared" si="2"/>
        <v>90.833333333333329</v>
      </c>
    </row>
    <row r="162" spans="1:20" ht="15.95" customHeight="1" thickTop="1" thickBot="1">
      <c r="A162" s="47">
        <v>155</v>
      </c>
      <c r="B162" s="62">
        <v>155</v>
      </c>
      <c r="C162" s="62">
        <f>PresensiMIPA!B161</f>
        <v>12356</v>
      </c>
      <c r="D162" s="63" t="str">
        <f>PresensiMIPA!G161</f>
        <v>MOH. MOKAFFI</v>
      </c>
      <c r="E162">
        <v>88.5</v>
      </c>
      <c r="F162">
        <v>84</v>
      </c>
      <c r="G162">
        <v>79</v>
      </c>
      <c r="H162">
        <v>82</v>
      </c>
      <c r="I162">
        <v>91</v>
      </c>
      <c r="J162">
        <v>82.5</v>
      </c>
      <c r="K162">
        <v>90</v>
      </c>
      <c r="L162">
        <v>90</v>
      </c>
      <c r="M162">
        <v>90.5</v>
      </c>
      <c r="N162">
        <v>81</v>
      </c>
      <c r="O162">
        <v>87</v>
      </c>
      <c r="P162">
        <v>84</v>
      </c>
      <c r="Q162">
        <v>80</v>
      </c>
      <c r="R162">
        <v>87.5</v>
      </c>
      <c r="S162">
        <v>81.5</v>
      </c>
      <c r="T162" s="232">
        <f t="shared" si="2"/>
        <v>85.233333333333334</v>
      </c>
    </row>
    <row r="163" spans="1:20" ht="15.95" customHeight="1" thickTop="1" thickBot="1">
      <c r="A163" s="61">
        <v>156</v>
      </c>
      <c r="B163" s="62">
        <v>156</v>
      </c>
      <c r="C163" s="62">
        <f>PresensiMIPA!B162</f>
        <v>12373</v>
      </c>
      <c r="D163" s="63" t="str">
        <f>PresensiMIPA!G162</f>
        <v>Muhammad Farel Al Fawazi</v>
      </c>
      <c r="E163">
        <v>87.5</v>
      </c>
      <c r="F163">
        <v>84.5</v>
      </c>
      <c r="G163">
        <v>78</v>
      </c>
      <c r="H163">
        <v>83</v>
      </c>
      <c r="I163">
        <v>88.5</v>
      </c>
      <c r="J163">
        <v>82.5</v>
      </c>
      <c r="K163">
        <v>92.5</v>
      </c>
      <c r="L163">
        <v>91.5</v>
      </c>
      <c r="M163">
        <v>89</v>
      </c>
      <c r="N163">
        <v>86</v>
      </c>
      <c r="O163">
        <v>87</v>
      </c>
      <c r="P163">
        <v>81.5</v>
      </c>
      <c r="Q163">
        <v>82</v>
      </c>
      <c r="R163">
        <v>86.5</v>
      </c>
      <c r="S163">
        <v>82</v>
      </c>
      <c r="T163" s="232">
        <f t="shared" si="2"/>
        <v>85.466666666666669</v>
      </c>
    </row>
    <row r="164" spans="1:20" ht="15.95" customHeight="1" thickTop="1" thickBot="1">
      <c r="A164" s="47">
        <v>157</v>
      </c>
      <c r="B164" s="62">
        <v>157</v>
      </c>
      <c r="C164" s="62">
        <f>PresensiMIPA!B163</f>
        <v>12382</v>
      </c>
      <c r="D164" s="63" t="str">
        <f>PresensiMIPA!G163</f>
        <v>Muhammad Reza Pahlevi</v>
      </c>
      <c r="E164">
        <v>87.5</v>
      </c>
      <c r="F164">
        <v>88</v>
      </c>
      <c r="G164">
        <v>79.5</v>
      </c>
      <c r="H164">
        <v>82</v>
      </c>
      <c r="I164">
        <v>93.5</v>
      </c>
      <c r="J164">
        <v>84</v>
      </c>
      <c r="K164">
        <v>92</v>
      </c>
      <c r="L164">
        <v>91.5</v>
      </c>
      <c r="M164">
        <v>87.5</v>
      </c>
      <c r="N164">
        <v>83</v>
      </c>
      <c r="O164">
        <v>89</v>
      </c>
      <c r="P164">
        <v>91</v>
      </c>
      <c r="Q164">
        <v>82.5</v>
      </c>
      <c r="R164">
        <v>86.5</v>
      </c>
      <c r="S164">
        <v>86</v>
      </c>
      <c r="T164" s="232">
        <f t="shared" si="2"/>
        <v>86.9</v>
      </c>
    </row>
    <row r="165" spans="1:20" ht="15.95" customHeight="1" thickTop="1" thickBot="1">
      <c r="A165" s="61">
        <v>158</v>
      </c>
      <c r="B165" s="62">
        <v>158</v>
      </c>
      <c r="C165" s="62">
        <f>PresensiMIPA!B164</f>
        <v>12391</v>
      </c>
      <c r="D165" s="63" t="str">
        <f>PresensiMIPA!G164</f>
        <v>Nadia Putri Ramadani</v>
      </c>
      <c r="E165">
        <v>88.5</v>
      </c>
      <c r="F165">
        <v>89</v>
      </c>
      <c r="G165">
        <v>80</v>
      </c>
      <c r="H165">
        <v>89</v>
      </c>
      <c r="I165">
        <v>92</v>
      </c>
      <c r="J165">
        <v>86</v>
      </c>
      <c r="K165">
        <v>92</v>
      </c>
      <c r="L165">
        <v>91.5</v>
      </c>
      <c r="M165">
        <v>89</v>
      </c>
      <c r="N165">
        <v>86</v>
      </c>
      <c r="O165">
        <v>89</v>
      </c>
      <c r="P165">
        <v>91</v>
      </c>
      <c r="Q165">
        <v>81.5</v>
      </c>
      <c r="R165">
        <v>89.5</v>
      </c>
      <c r="S165">
        <v>88.5</v>
      </c>
      <c r="T165" s="232">
        <f t="shared" si="2"/>
        <v>88.166666666666671</v>
      </c>
    </row>
    <row r="166" spans="1:20" ht="15.95" customHeight="1" thickTop="1" thickBot="1">
      <c r="A166" s="47">
        <v>159</v>
      </c>
      <c r="B166" s="62">
        <v>159</v>
      </c>
      <c r="C166" s="62">
        <f>PresensiMIPA!B165</f>
        <v>12403</v>
      </c>
      <c r="D166" s="63" t="str">
        <f>PresensiMIPA!G165</f>
        <v>NOVIA AYU WARDHANI</v>
      </c>
      <c r="E166">
        <v>89.5</v>
      </c>
      <c r="F166">
        <v>93</v>
      </c>
      <c r="G166">
        <v>82.5</v>
      </c>
      <c r="H166">
        <v>84</v>
      </c>
      <c r="I166">
        <v>90</v>
      </c>
      <c r="J166">
        <v>86</v>
      </c>
      <c r="K166">
        <v>91.5</v>
      </c>
      <c r="L166">
        <v>91.5</v>
      </c>
      <c r="M166">
        <v>86.5</v>
      </c>
      <c r="N166">
        <v>86</v>
      </c>
      <c r="O166">
        <v>87.5</v>
      </c>
      <c r="P166">
        <v>84.5</v>
      </c>
      <c r="Q166">
        <v>82</v>
      </c>
      <c r="R166">
        <v>86.5</v>
      </c>
      <c r="S166">
        <v>84</v>
      </c>
      <c r="T166" s="232">
        <f t="shared" si="2"/>
        <v>87</v>
      </c>
    </row>
    <row r="167" spans="1:20" ht="15.95" customHeight="1" thickTop="1" thickBot="1">
      <c r="A167" s="61">
        <v>160</v>
      </c>
      <c r="B167" s="62">
        <v>160</v>
      </c>
      <c r="C167" s="62">
        <f>PresensiMIPA!B166</f>
        <v>12416</v>
      </c>
      <c r="D167" s="63" t="str">
        <f>PresensiMIPA!G166</f>
        <v>NURIL FITRIA</v>
      </c>
      <c r="E167">
        <v>87.5</v>
      </c>
      <c r="F167">
        <v>91.5</v>
      </c>
      <c r="G167">
        <v>82</v>
      </c>
      <c r="H167">
        <v>84</v>
      </c>
      <c r="I167">
        <v>90</v>
      </c>
      <c r="J167">
        <v>85</v>
      </c>
      <c r="K167">
        <v>91.5</v>
      </c>
      <c r="L167">
        <v>91.5</v>
      </c>
      <c r="M167">
        <v>90.5</v>
      </c>
      <c r="N167">
        <v>86</v>
      </c>
      <c r="O167">
        <v>87</v>
      </c>
      <c r="P167">
        <v>91</v>
      </c>
      <c r="Q167">
        <v>81</v>
      </c>
      <c r="R167">
        <v>86.5</v>
      </c>
      <c r="S167">
        <v>84.5</v>
      </c>
      <c r="T167" s="232">
        <f t="shared" si="2"/>
        <v>87.3</v>
      </c>
    </row>
    <row r="168" spans="1:20" ht="15.95" customHeight="1" thickTop="1" thickBot="1">
      <c r="A168" s="47">
        <v>161</v>
      </c>
      <c r="B168" s="62">
        <v>161</v>
      </c>
      <c r="C168" s="62">
        <f>PresensiMIPA!B167</f>
        <v>12438</v>
      </c>
      <c r="D168" s="63" t="str">
        <f>PresensiMIPA!G167</f>
        <v>R. M. HIDAYAHTULLAH HERIYANTO PUTRA</v>
      </c>
      <c r="E168">
        <v>89.5</v>
      </c>
      <c r="F168">
        <v>88.5</v>
      </c>
      <c r="G168">
        <v>82</v>
      </c>
      <c r="H168">
        <v>92</v>
      </c>
      <c r="I168">
        <v>94</v>
      </c>
      <c r="J168">
        <v>85</v>
      </c>
      <c r="K168">
        <v>95.5</v>
      </c>
      <c r="L168">
        <v>91.5</v>
      </c>
      <c r="M168">
        <v>90</v>
      </c>
      <c r="N168">
        <v>88</v>
      </c>
      <c r="O168">
        <v>89</v>
      </c>
      <c r="P168">
        <v>91</v>
      </c>
      <c r="Q168">
        <v>85</v>
      </c>
      <c r="R168">
        <v>89.5</v>
      </c>
      <c r="S168">
        <v>84.5</v>
      </c>
      <c r="T168" s="232">
        <f t="shared" si="2"/>
        <v>89</v>
      </c>
    </row>
    <row r="169" spans="1:20" ht="15.95" customHeight="1" thickTop="1" thickBot="1">
      <c r="A169" s="61">
        <v>162</v>
      </c>
      <c r="B169" s="62">
        <v>162</v>
      </c>
      <c r="C169" s="62">
        <f>PresensiMIPA!B168</f>
        <v>12452</v>
      </c>
      <c r="D169" s="63" t="str">
        <f>PresensiMIPA!G168</f>
        <v>Ratri Anugerah</v>
      </c>
      <c r="E169">
        <v>86.5</v>
      </c>
      <c r="F169">
        <v>86</v>
      </c>
      <c r="G169">
        <v>81</v>
      </c>
      <c r="H169">
        <v>84</v>
      </c>
      <c r="I169">
        <v>87</v>
      </c>
      <c r="J169">
        <v>85</v>
      </c>
      <c r="K169">
        <v>92</v>
      </c>
      <c r="L169">
        <v>91.5</v>
      </c>
      <c r="M169">
        <v>89.5</v>
      </c>
      <c r="N169">
        <v>83</v>
      </c>
      <c r="O169">
        <v>86</v>
      </c>
      <c r="P169">
        <v>81.5</v>
      </c>
      <c r="Q169">
        <v>81.5</v>
      </c>
      <c r="R169">
        <v>86.5</v>
      </c>
      <c r="S169">
        <v>84.5</v>
      </c>
      <c r="T169" s="232">
        <f t="shared" si="2"/>
        <v>85.7</v>
      </c>
    </row>
    <row r="170" spans="1:20" ht="15.95" customHeight="1" thickTop="1" thickBot="1">
      <c r="A170" s="47">
        <v>163</v>
      </c>
      <c r="B170" s="62">
        <v>163</v>
      </c>
      <c r="C170" s="62">
        <f>PresensiMIPA!B169</f>
        <v>12458</v>
      </c>
      <c r="D170" s="63" t="str">
        <f>PresensiMIPA!G169</f>
        <v>REZA MAULANA PUTRA</v>
      </c>
      <c r="E170">
        <v>88</v>
      </c>
      <c r="F170">
        <v>83.5</v>
      </c>
      <c r="G170">
        <v>78.5</v>
      </c>
      <c r="H170">
        <v>81</v>
      </c>
      <c r="I170">
        <v>89.5</v>
      </c>
      <c r="J170">
        <v>79.5</v>
      </c>
      <c r="K170">
        <v>92</v>
      </c>
      <c r="L170">
        <v>92</v>
      </c>
      <c r="M170">
        <v>84.5</v>
      </c>
      <c r="N170">
        <v>80</v>
      </c>
      <c r="O170">
        <v>83.5</v>
      </c>
      <c r="P170">
        <v>78</v>
      </c>
      <c r="Q170">
        <v>80</v>
      </c>
      <c r="R170">
        <v>86.5</v>
      </c>
      <c r="S170">
        <v>79</v>
      </c>
      <c r="T170" s="232">
        <f t="shared" si="2"/>
        <v>83.7</v>
      </c>
    </row>
    <row r="171" spans="1:20" ht="15.95" customHeight="1" thickTop="1" thickBot="1">
      <c r="A171" s="61">
        <v>164</v>
      </c>
      <c r="B171" s="62">
        <v>164</v>
      </c>
      <c r="C171" s="62">
        <f>PresensiMIPA!B170</f>
        <v>12483</v>
      </c>
      <c r="D171" s="63" t="str">
        <f>PresensiMIPA!G170</f>
        <v>Salsabila Nurhuda</v>
      </c>
      <c r="E171">
        <v>88</v>
      </c>
      <c r="F171">
        <v>88.5</v>
      </c>
      <c r="G171">
        <v>80</v>
      </c>
      <c r="H171">
        <v>87</v>
      </c>
      <c r="I171">
        <v>92</v>
      </c>
      <c r="J171">
        <v>86</v>
      </c>
      <c r="K171">
        <v>92.5</v>
      </c>
      <c r="L171">
        <v>92</v>
      </c>
      <c r="M171">
        <v>91.5</v>
      </c>
      <c r="N171">
        <v>90</v>
      </c>
      <c r="O171">
        <v>88</v>
      </c>
      <c r="P171">
        <v>91</v>
      </c>
      <c r="Q171">
        <v>83</v>
      </c>
      <c r="R171">
        <v>86.5</v>
      </c>
      <c r="S171">
        <v>87</v>
      </c>
      <c r="T171" s="232">
        <f t="shared" si="2"/>
        <v>88.2</v>
      </c>
    </row>
    <row r="172" spans="1:20" ht="15.95" customHeight="1" thickTop="1" thickBot="1">
      <c r="A172" s="47">
        <v>165</v>
      </c>
      <c r="B172" s="62">
        <v>165</v>
      </c>
      <c r="C172" s="62">
        <f>PresensiMIPA!B171</f>
        <v>12494</v>
      </c>
      <c r="D172" s="63" t="str">
        <f>PresensiMIPA!G171</f>
        <v>SITI ASMA</v>
      </c>
      <c r="E172">
        <v>90</v>
      </c>
      <c r="F172">
        <v>97.5</v>
      </c>
      <c r="G172">
        <v>94</v>
      </c>
      <c r="H172">
        <v>92</v>
      </c>
      <c r="I172">
        <v>95</v>
      </c>
      <c r="J172">
        <v>91.5</v>
      </c>
      <c r="K172">
        <v>96</v>
      </c>
      <c r="L172">
        <v>91.5</v>
      </c>
      <c r="M172">
        <v>92.5</v>
      </c>
      <c r="N172">
        <v>96</v>
      </c>
      <c r="O172">
        <v>93.5</v>
      </c>
      <c r="P172">
        <v>95</v>
      </c>
      <c r="Q172">
        <v>95</v>
      </c>
      <c r="R172">
        <v>96</v>
      </c>
      <c r="S172">
        <v>93</v>
      </c>
      <c r="T172" s="232">
        <f t="shared" si="2"/>
        <v>93.9</v>
      </c>
    </row>
    <row r="173" spans="1:20" ht="15.95" customHeight="1" thickTop="1" thickBot="1">
      <c r="A173" s="61">
        <v>166</v>
      </c>
      <c r="B173" s="62">
        <v>166</v>
      </c>
      <c r="C173" s="62">
        <f>PresensiMIPA!B172</f>
        <v>12510</v>
      </c>
      <c r="D173" s="63" t="str">
        <f>PresensiMIPA!G172</f>
        <v>SYIFATHALIA RUSLI</v>
      </c>
      <c r="E173">
        <v>88.5</v>
      </c>
      <c r="F173">
        <v>93</v>
      </c>
      <c r="G173">
        <v>87</v>
      </c>
      <c r="H173">
        <v>87</v>
      </c>
      <c r="I173">
        <v>93</v>
      </c>
      <c r="J173">
        <v>85</v>
      </c>
      <c r="K173">
        <v>93</v>
      </c>
      <c r="L173">
        <v>91.5</v>
      </c>
      <c r="M173">
        <v>92</v>
      </c>
      <c r="N173">
        <v>95</v>
      </c>
      <c r="O173">
        <v>88</v>
      </c>
      <c r="P173">
        <v>93.5</v>
      </c>
      <c r="Q173">
        <v>82.5</v>
      </c>
      <c r="R173">
        <v>87.5</v>
      </c>
      <c r="S173">
        <v>88</v>
      </c>
      <c r="T173" s="232">
        <f t="shared" si="2"/>
        <v>89.63333333333334</v>
      </c>
    </row>
    <row r="174" spans="1:20" ht="15.95" customHeight="1" thickTop="1" thickBot="1">
      <c r="A174" s="47">
        <v>167</v>
      </c>
      <c r="B174" s="62">
        <v>167</v>
      </c>
      <c r="C174" s="62">
        <f>PresensiMIPA!B173</f>
        <v>12523</v>
      </c>
      <c r="D174" s="63" t="str">
        <f>PresensiMIPA!G173</f>
        <v>Umi Febriyanti Ismain</v>
      </c>
      <c r="E174">
        <v>88</v>
      </c>
      <c r="F174">
        <v>87.5</v>
      </c>
      <c r="G174">
        <v>88</v>
      </c>
      <c r="H174">
        <v>85</v>
      </c>
      <c r="I174">
        <v>90</v>
      </c>
      <c r="J174">
        <v>85.5</v>
      </c>
      <c r="K174">
        <v>92</v>
      </c>
      <c r="L174">
        <v>92</v>
      </c>
      <c r="M174">
        <v>91.5</v>
      </c>
      <c r="N174">
        <v>90</v>
      </c>
      <c r="O174">
        <v>87</v>
      </c>
      <c r="P174">
        <v>81</v>
      </c>
      <c r="Q174">
        <v>82.5</v>
      </c>
      <c r="R174">
        <v>86.5</v>
      </c>
      <c r="S174">
        <v>83</v>
      </c>
      <c r="T174" s="232">
        <f t="shared" si="2"/>
        <v>87.3</v>
      </c>
    </row>
    <row r="175" spans="1:20" ht="15.95" customHeight="1" thickTop="1" thickBot="1">
      <c r="A175" s="61">
        <v>168</v>
      </c>
      <c r="B175" s="62">
        <v>168</v>
      </c>
      <c r="C175" s="62">
        <f>PresensiMIPA!B174</f>
        <v>12533</v>
      </c>
      <c r="D175" s="63" t="str">
        <f>PresensiMIPA!G174</f>
        <v>WESIL RIZKY</v>
      </c>
      <c r="E175">
        <v>87.5</v>
      </c>
      <c r="F175">
        <v>86.5</v>
      </c>
      <c r="G175">
        <v>77.5</v>
      </c>
      <c r="H175">
        <v>83.5</v>
      </c>
      <c r="I175">
        <v>92</v>
      </c>
      <c r="J175">
        <v>90.5</v>
      </c>
      <c r="K175">
        <v>88.5</v>
      </c>
      <c r="L175">
        <v>91.5</v>
      </c>
      <c r="M175">
        <v>89</v>
      </c>
      <c r="N175">
        <v>83</v>
      </c>
      <c r="O175">
        <v>90</v>
      </c>
      <c r="P175">
        <v>81.5</v>
      </c>
      <c r="Q175">
        <v>83</v>
      </c>
      <c r="R175">
        <v>89.5</v>
      </c>
      <c r="S175">
        <v>92</v>
      </c>
      <c r="T175" s="232">
        <f t="shared" si="2"/>
        <v>87.033333333333331</v>
      </c>
    </row>
    <row r="176" spans="1:20" ht="15.95" customHeight="1" thickTop="1" thickBot="1">
      <c r="A176" s="47">
        <v>169</v>
      </c>
      <c r="B176" s="62">
        <v>169</v>
      </c>
      <c r="C176" s="62">
        <f>PresensiMIPA!B175</f>
        <v>12536</v>
      </c>
      <c r="D176" s="63" t="str">
        <f>PresensiMIPA!G175</f>
        <v>WINA NAJMI ARIF</v>
      </c>
      <c r="E176">
        <v>89.5</v>
      </c>
      <c r="F176">
        <v>96</v>
      </c>
      <c r="G176">
        <v>91</v>
      </c>
      <c r="H176">
        <v>92</v>
      </c>
      <c r="I176">
        <v>95</v>
      </c>
      <c r="J176">
        <v>88.5</v>
      </c>
      <c r="K176">
        <v>96</v>
      </c>
      <c r="L176">
        <v>92</v>
      </c>
      <c r="M176">
        <v>91</v>
      </c>
      <c r="N176">
        <v>95</v>
      </c>
      <c r="O176">
        <v>92</v>
      </c>
      <c r="P176">
        <v>92</v>
      </c>
      <c r="Q176">
        <v>90</v>
      </c>
      <c r="R176">
        <v>89.5</v>
      </c>
      <c r="S176">
        <v>89.5</v>
      </c>
      <c r="T176" s="232">
        <f t="shared" si="2"/>
        <v>91.933333333333337</v>
      </c>
    </row>
    <row r="177" spans="1:20" ht="15.95" customHeight="1" thickTop="1" thickBot="1">
      <c r="A177" s="61">
        <v>170</v>
      </c>
      <c r="B177" s="62">
        <v>170</v>
      </c>
      <c r="C177" s="62">
        <f>PresensiMIPA!B176</f>
        <v>12134</v>
      </c>
      <c r="D177" s="63" t="str">
        <f>PresensiMIPA!G176</f>
        <v>ADITYA NAUFAL IKBAR</v>
      </c>
      <c r="E177">
        <v>87.5</v>
      </c>
      <c r="F177">
        <v>86</v>
      </c>
      <c r="G177">
        <v>76</v>
      </c>
      <c r="H177">
        <v>85.5</v>
      </c>
      <c r="I177">
        <v>90</v>
      </c>
      <c r="J177">
        <v>84</v>
      </c>
      <c r="K177">
        <v>90</v>
      </c>
      <c r="L177">
        <v>88.5</v>
      </c>
      <c r="M177">
        <v>91.5</v>
      </c>
      <c r="N177">
        <v>80</v>
      </c>
      <c r="O177">
        <v>81.5</v>
      </c>
      <c r="P177">
        <v>83</v>
      </c>
      <c r="Q177">
        <v>70</v>
      </c>
      <c r="R177">
        <v>80</v>
      </c>
      <c r="S177">
        <v>77.5</v>
      </c>
      <c r="T177" s="232">
        <f t="shared" si="2"/>
        <v>83.4</v>
      </c>
    </row>
    <row r="178" spans="1:20" ht="15.95" customHeight="1" thickTop="1" thickBot="1">
      <c r="A178" s="47">
        <v>171</v>
      </c>
      <c r="B178" s="62">
        <v>171</v>
      </c>
      <c r="C178" s="62">
        <f>PresensiMIPA!B177</f>
        <v>12144</v>
      </c>
      <c r="D178" s="63" t="str">
        <f>PresensiMIPA!G177</f>
        <v>AINUR ROHMAH</v>
      </c>
      <c r="E178">
        <v>87.5</v>
      </c>
      <c r="F178">
        <v>91.5</v>
      </c>
      <c r="G178">
        <v>80</v>
      </c>
      <c r="H178">
        <v>87</v>
      </c>
      <c r="I178">
        <v>92.5</v>
      </c>
      <c r="J178">
        <v>85.5</v>
      </c>
      <c r="K178">
        <v>94</v>
      </c>
      <c r="L178">
        <v>92</v>
      </c>
      <c r="M178">
        <v>89.5</v>
      </c>
      <c r="N178">
        <v>95</v>
      </c>
      <c r="O178">
        <v>90</v>
      </c>
      <c r="P178">
        <v>86.5</v>
      </c>
      <c r="Q178">
        <v>88.5</v>
      </c>
      <c r="R178">
        <v>89</v>
      </c>
      <c r="S178">
        <v>86</v>
      </c>
      <c r="T178" s="232">
        <f t="shared" si="2"/>
        <v>88.966666666666669</v>
      </c>
    </row>
    <row r="179" spans="1:20" ht="15.95" customHeight="1" thickTop="1" thickBot="1">
      <c r="A179" s="61">
        <v>172</v>
      </c>
      <c r="B179" s="62">
        <v>172</v>
      </c>
      <c r="C179" s="62">
        <f>PresensiMIPA!B178</f>
        <v>12153</v>
      </c>
      <c r="D179" s="63" t="str">
        <f>PresensiMIPA!G178</f>
        <v>ALFIANANDA BAYUANGGA</v>
      </c>
      <c r="E179">
        <v>89</v>
      </c>
      <c r="F179">
        <v>88.5</v>
      </c>
      <c r="G179">
        <v>80</v>
      </c>
      <c r="H179">
        <v>92.5</v>
      </c>
      <c r="I179">
        <v>88</v>
      </c>
      <c r="J179">
        <v>82.5</v>
      </c>
      <c r="K179">
        <v>92.5</v>
      </c>
      <c r="L179">
        <v>92</v>
      </c>
      <c r="M179">
        <v>91</v>
      </c>
      <c r="N179">
        <v>84</v>
      </c>
      <c r="O179">
        <v>86</v>
      </c>
      <c r="P179">
        <v>89</v>
      </c>
      <c r="Q179">
        <v>82.5</v>
      </c>
      <c r="R179">
        <v>80</v>
      </c>
      <c r="S179">
        <v>89</v>
      </c>
      <c r="T179" s="232">
        <f t="shared" si="2"/>
        <v>87.1</v>
      </c>
    </row>
    <row r="180" spans="1:20" ht="15.95" customHeight="1" thickTop="1" thickBot="1">
      <c r="A180" s="47">
        <v>173</v>
      </c>
      <c r="B180" s="62">
        <v>173</v>
      </c>
      <c r="C180" s="62">
        <f>PresensiMIPA!B179</f>
        <v>12157</v>
      </c>
      <c r="D180" s="63" t="str">
        <f>PresensiMIPA!G179</f>
        <v>ALICIA FITRIA DEWI</v>
      </c>
      <c r="E180">
        <v>88</v>
      </c>
      <c r="F180">
        <v>93</v>
      </c>
      <c r="G180">
        <v>92.5</v>
      </c>
      <c r="H180">
        <v>90.5</v>
      </c>
      <c r="I180">
        <v>92.5</v>
      </c>
      <c r="J180">
        <v>88</v>
      </c>
      <c r="K180">
        <v>95.5</v>
      </c>
      <c r="L180">
        <v>91.5</v>
      </c>
      <c r="M180">
        <v>90.5</v>
      </c>
      <c r="N180">
        <v>93</v>
      </c>
      <c r="O180">
        <v>89.5</v>
      </c>
      <c r="P180">
        <v>82</v>
      </c>
      <c r="Q180">
        <v>90</v>
      </c>
      <c r="R180">
        <v>93</v>
      </c>
      <c r="S180">
        <v>91</v>
      </c>
      <c r="T180" s="232">
        <f t="shared" si="2"/>
        <v>90.7</v>
      </c>
    </row>
    <row r="181" spans="1:20" ht="15.95" customHeight="1" thickTop="1" thickBot="1">
      <c r="A181" s="61">
        <v>174</v>
      </c>
      <c r="B181" s="62">
        <v>174</v>
      </c>
      <c r="C181" s="62">
        <f>PresensiMIPA!B180</f>
        <v>12169</v>
      </c>
      <c r="D181" s="63" t="str">
        <f>PresensiMIPA!G180</f>
        <v>ANDINI AISYAH HIDAYATI</v>
      </c>
      <c r="E181">
        <v>86.5</v>
      </c>
      <c r="F181">
        <v>89</v>
      </c>
      <c r="G181">
        <v>81</v>
      </c>
      <c r="H181">
        <v>91.5</v>
      </c>
      <c r="I181">
        <v>92</v>
      </c>
      <c r="J181">
        <v>86</v>
      </c>
      <c r="K181">
        <v>91.5</v>
      </c>
      <c r="L181">
        <v>91</v>
      </c>
      <c r="M181">
        <v>88.5</v>
      </c>
      <c r="N181">
        <v>82</v>
      </c>
      <c r="O181">
        <v>87.5</v>
      </c>
      <c r="P181">
        <v>85</v>
      </c>
      <c r="Q181">
        <v>83.5</v>
      </c>
      <c r="R181">
        <v>80</v>
      </c>
      <c r="S181">
        <v>82</v>
      </c>
      <c r="T181" s="232">
        <f t="shared" si="2"/>
        <v>86.466666666666669</v>
      </c>
    </row>
    <row r="182" spans="1:20" ht="15.95" customHeight="1" thickTop="1" thickBot="1">
      <c r="A182" s="47">
        <v>175</v>
      </c>
      <c r="B182" s="62">
        <v>175</v>
      </c>
      <c r="C182" s="62">
        <f>PresensiMIPA!B181</f>
        <v>12182</v>
      </c>
      <c r="D182" s="63" t="str">
        <f>PresensiMIPA!G181</f>
        <v>ARISKI NASRUL MUKMININ</v>
      </c>
      <c r="E182">
        <v>89</v>
      </c>
      <c r="F182">
        <v>85.5</v>
      </c>
      <c r="G182">
        <v>79</v>
      </c>
      <c r="H182">
        <v>85.5</v>
      </c>
      <c r="I182">
        <v>89.5</v>
      </c>
      <c r="J182">
        <v>85</v>
      </c>
      <c r="K182">
        <v>91.5</v>
      </c>
      <c r="L182">
        <v>91.5</v>
      </c>
      <c r="M182">
        <v>88</v>
      </c>
      <c r="N182">
        <v>84</v>
      </c>
      <c r="O182">
        <v>86.5</v>
      </c>
      <c r="P182">
        <v>85.5</v>
      </c>
      <c r="Q182">
        <v>81.5</v>
      </c>
      <c r="R182">
        <v>85</v>
      </c>
      <c r="S182">
        <v>84</v>
      </c>
      <c r="T182" s="232">
        <f t="shared" si="2"/>
        <v>86.066666666666663</v>
      </c>
    </row>
    <row r="183" spans="1:20" ht="15.95" customHeight="1" thickTop="1" thickBot="1">
      <c r="A183" s="61">
        <v>176</v>
      </c>
      <c r="B183" s="62">
        <v>176</v>
      </c>
      <c r="C183" s="62">
        <f>PresensiMIPA!B182</f>
        <v>12185</v>
      </c>
      <c r="D183" s="63" t="str">
        <f>PresensiMIPA!G182</f>
        <v>ASLIN NURONIYAH</v>
      </c>
      <c r="E183">
        <v>91</v>
      </c>
      <c r="F183">
        <v>94</v>
      </c>
      <c r="G183">
        <v>92</v>
      </c>
      <c r="H183">
        <v>93</v>
      </c>
      <c r="I183">
        <v>93</v>
      </c>
      <c r="J183">
        <v>85</v>
      </c>
      <c r="K183">
        <v>95.5</v>
      </c>
      <c r="L183">
        <v>91.5</v>
      </c>
      <c r="M183">
        <v>91</v>
      </c>
      <c r="N183">
        <v>92</v>
      </c>
      <c r="O183">
        <v>90</v>
      </c>
      <c r="P183">
        <v>85.5</v>
      </c>
      <c r="Q183">
        <v>90</v>
      </c>
      <c r="R183">
        <v>89</v>
      </c>
      <c r="S183">
        <v>88.5</v>
      </c>
      <c r="T183" s="232">
        <f t="shared" si="2"/>
        <v>90.733333333333334</v>
      </c>
    </row>
    <row r="184" spans="1:20" ht="15.95" customHeight="1" thickTop="1" thickBot="1">
      <c r="A184" s="47">
        <v>177</v>
      </c>
      <c r="B184" s="62">
        <v>177</v>
      </c>
      <c r="C184" s="62">
        <f>PresensiMIPA!B183</f>
        <v>12197</v>
      </c>
      <c r="D184" s="63" t="str">
        <f>PresensiMIPA!G183</f>
        <v>CHALAFA NAUFAL CAESAR</v>
      </c>
      <c r="E184">
        <v>87.5</v>
      </c>
      <c r="F184">
        <v>85.5</v>
      </c>
      <c r="G184">
        <v>77</v>
      </c>
      <c r="H184">
        <v>85.5</v>
      </c>
      <c r="I184">
        <v>87.5</v>
      </c>
      <c r="J184">
        <v>84</v>
      </c>
      <c r="K184">
        <v>90</v>
      </c>
      <c r="L184">
        <v>91</v>
      </c>
      <c r="M184">
        <v>88.5</v>
      </c>
      <c r="N184">
        <v>80</v>
      </c>
      <c r="O184">
        <v>81.5</v>
      </c>
      <c r="P184">
        <v>90</v>
      </c>
      <c r="Q184">
        <v>77</v>
      </c>
      <c r="R184">
        <v>85</v>
      </c>
      <c r="S184">
        <v>79</v>
      </c>
      <c r="T184" s="232">
        <f t="shared" si="2"/>
        <v>84.6</v>
      </c>
    </row>
    <row r="185" spans="1:20" ht="15.95" customHeight="1" thickTop="1" thickBot="1">
      <c r="A185" s="61">
        <v>178</v>
      </c>
      <c r="B185" s="62">
        <v>178</v>
      </c>
      <c r="C185" s="62">
        <f>PresensiMIPA!B184</f>
        <v>12207</v>
      </c>
      <c r="D185" s="63" t="str">
        <f>PresensiMIPA!G184</f>
        <v>DIAN KRISNA FIRNANDA</v>
      </c>
      <c r="E185">
        <v>87.5</v>
      </c>
      <c r="F185">
        <v>88.5</v>
      </c>
      <c r="G185">
        <v>82.5</v>
      </c>
      <c r="H185">
        <v>87</v>
      </c>
      <c r="I185">
        <v>93</v>
      </c>
      <c r="J185">
        <v>85</v>
      </c>
      <c r="K185">
        <v>92</v>
      </c>
      <c r="L185">
        <v>91</v>
      </c>
      <c r="M185">
        <v>91</v>
      </c>
      <c r="N185">
        <v>88</v>
      </c>
      <c r="O185">
        <v>89</v>
      </c>
      <c r="P185">
        <v>85.5</v>
      </c>
      <c r="Q185">
        <v>87</v>
      </c>
      <c r="R185">
        <v>80</v>
      </c>
      <c r="S185">
        <v>88</v>
      </c>
      <c r="T185" s="232">
        <f t="shared" si="2"/>
        <v>87.666666666666671</v>
      </c>
    </row>
    <row r="186" spans="1:20" ht="15.95" customHeight="1" thickTop="1" thickBot="1">
      <c r="A186" s="47">
        <v>179</v>
      </c>
      <c r="B186" s="62">
        <v>179</v>
      </c>
      <c r="C186" s="62">
        <f>PresensiMIPA!B185</f>
        <v>12216</v>
      </c>
      <c r="D186" s="63" t="str">
        <f>PresensiMIPA!G185</f>
        <v>DINDA HARIYANI</v>
      </c>
      <c r="E186">
        <v>92</v>
      </c>
      <c r="F186">
        <v>88.5</v>
      </c>
      <c r="G186">
        <v>80.5</v>
      </c>
      <c r="H186">
        <v>87.5</v>
      </c>
      <c r="I186">
        <v>93</v>
      </c>
      <c r="J186">
        <v>85</v>
      </c>
      <c r="K186">
        <v>93.5</v>
      </c>
      <c r="L186">
        <v>91.5</v>
      </c>
      <c r="M186">
        <v>88.5</v>
      </c>
      <c r="N186">
        <v>88</v>
      </c>
      <c r="O186">
        <v>88.5</v>
      </c>
      <c r="P186">
        <v>90</v>
      </c>
      <c r="Q186">
        <v>86.5</v>
      </c>
      <c r="R186">
        <v>87</v>
      </c>
      <c r="S186">
        <v>84.5</v>
      </c>
      <c r="T186" s="232">
        <f t="shared" si="2"/>
        <v>88.3</v>
      </c>
    </row>
    <row r="187" spans="1:20" ht="15.95" customHeight="1" thickTop="1" thickBot="1">
      <c r="A187" s="61">
        <v>180</v>
      </c>
      <c r="B187" s="72">
        <v>180</v>
      </c>
      <c r="C187" s="62">
        <f>PresensiMIPA!B186</f>
        <v>12226</v>
      </c>
      <c r="D187" s="63" t="str">
        <f>PresensiMIPA!G186</f>
        <v>Fahrizal Akbar</v>
      </c>
      <c r="E187">
        <v>87.5</v>
      </c>
      <c r="F187">
        <v>87</v>
      </c>
      <c r="G187">
        <v>79</v>
      </c>
      <c r="H187">
        <v>87.5</v>
      </c>
      <c r="I187">
        <v>87</v>
      </c>
      <c r="J187">
        <v>84</v>
      </c>
      <c r="K187">
        <v>94.5</v>
      </c>
      <c r="L187">
        <v>91</v>
      </c>
      <c r="M187">
        <v>88.5</v>
      </c>
      <c r="N187">
        <v>78</v>
      </c>
      <c r="O187">
        <v>85</v>
      </c>
      <c r="P187">
        <v>88.5</v>
      </c>
      <c r="Q187">
        <v>81.5</v>
      </c>
      <c r="R187">
        <v>80</v>
      </c>
      <c r="S187">
        <v>86</v>
      </c>
      <c r="T187" s="232">
        <f t="shared" si="2"/>
        <v>85.666666666666671</v>
      </c>
    </row>
    <row r="188" spans="1:20" ht="15.95" customHeight="1" thickTop="1" thickBot="1">
      <c r="A188" s="47">
        <v>181</v>
      </c>
      <c r="B188" s="62">
        <v>181</v>
      </c>
      <c r="C188" s="62">
        <f>PresensiMIPA!B187</f>
        <v>12232</v>
      </c>
      <c r="D188" s="63" t="str">
        <f>PresensiMIPA!G187</f>
        <v>Fani Kurniyawan</v>
      </c>
      <c r="E188">
        <v>87.5</v>
      </c>
      <c r="F188">
        <v>84.5</v>
      </c>
      <c r="G188">
        <v>76.5</v>
      </c>
      <c r="H188">
        <v>86</v>
      </c>
      <c r="I188">
        <v>87</v>
      </c>
      <c r="J188">
        <v>85</v>
      </c>
      <c r="K188">
        <v>91</v>
      </c>
      <c r="L188">
        <v>91.5</v>
      </c>
      <c r="M188">
        <v>88.5</v>
      </c>
      <c r="N188">
        <v>83</v>
      </c>
      <c r="O188">
        <v>86</v>
      </c>
      <c r="P188">
        <v>83.5</v>
      </c>
      <c r="Q188">
        <v>65</v>
      </c>
      <c r="R188">
        <v>88</v>
      </c>
      <c r="S188">
        <v>84.5</v>
      </c>
      <c r="T188" s="232">
        <f t="shared" si="2"/>
        <v>84.5</v>
      </c>
    </row>
    <row r="189" spans="1:20" ht="15.95" customHeight="1" thickTop="1" thickBot="1">
      <c r="A189" s="61">
        <v>182</v>
      </c>
      <c r="B189" s="62">
        <v>182</v>
      </c>
      <c r="C189" s="62">
        <f>PresensiMIPA!B188</f>
        <v>12239</v>
      </c>
      <c r="D189" s="63" t="str">
        <f>PresensiMIPA!G188</f>
        <v>Fathiya Faradisa Efendi</v>
      </c>
      <c r="E189">
        <v>87.5</v>
      </c>
      <c r="F189">
        <v>94.5</v>
      </c>
      <c r="G189">
        <v>94</v>
      </c>
      <c r="H189">
        <v>93.5</v>
      </c>
      <c r="I189">
        <v>95</v>
      </c>
      <c r="J189">
        <v>89.5</v>
      </c>
      <c r="K189">
        <v>94.5</v>
      </c>
      <c r="L189">
        <v>91</v>
      </c>
      <c r="M189">
        <v>89.5</v>
      </c>
      <c r="N189">
        <v>98</v>
      </c>
      <c r="O189">
        <v>87</v>
      </c>
      <c r="P189">
        <v>92.5</v>
      </c>
      <c r="Q189">
        <v>89.5</v>
      </c>
      <c r="R189">
        <v>85</v>
      </c>
      <c r="S189">
        <v>91</v>
      </c>
      <c r="T189" s="232">
        <f t="shared" si="2"/>
        <v>91.466666666666669</v>
      </c>
    </row>
    <row r="190" spans="1:20" ht="15.95" customHeight="1" thickTop="1" thickBot="1">
      <c r="A190" s="47">
        <v>183</v>
      </c>
      <c r="B190" s="62">
        <v>183</v>
      </c>
      <c r="C190" s="62">
        <f>PresensiMIPA!B189</f>
        <v>12248</v>
      </c>
      <c r="D190" s="63" t="str">
        <f>PresensiMIPA!G189</f>
        <v>FIRMAN SYAHRIL</v>
      </c>
      <c r="E190">
        <v>85.5</v>
      </c>
      <c r="F190">
        <v>82</v>
      </c>
      <c r="G190">
        <v>79</v>
      </c>
      <c r="H190">
        <v>86.5</v>
      </c>
      <c r="I190">
        <v>81.5</v>
      </c>
      <c r="J190">
        <v>84.5</v>
      </c>
      <c r="K190">
        <v>90.5</v>
      </c>
      <c r="L190">
        <v>90</v>
      </c>
      <c r="M190">
        <v>88.5</v>
      </c>
      <c r="N190">
        <v>80</v>
      </c>
      <c r="O190">
        <v>84</v>
      </c>
      <c r="P190">
        <v>85</v>
      </c>
      <c r="Q190">
        <v>75</v>
      </c>
      <c r="R190">
        <v>85</v>
      </c>
      <c r="S190">
        <v>87</v>
      </c>
      <c r="T190" s="232">
        <f t="shared" si="2"/>
        <v>84.266666666666666</v>
      </c>
    </row>
    <row r="191" spans="1:20" ht="15.95" customHeight="1" thickTop="1" thickBot="1">
      <c r="A191" s="61">
        <v>184</v>
      </c>
      <c r="B191" s="62">
        <v>184</v>
      </c>
      <c r="C191" s="62">
        <f>PresensiMIPA!B190</f>
        <v>12294</v>
      </c>
      <c r="D191" s="63" t="str">
        <f>PresensiMIPA!G190</f>
        <v>JIHAN MUTHIA PUTERI</v>
      </c>
      <c r="E191">
        <v>88.5</v>
      </c>
      <c r="F191">
        <v>94</v>
      </c>
      <c r="G191">
        <v>89</v>
      </c>
      <c r="H191">
        <v>87</v>
      </c>
      <c r="I191">
        <v>92.5</v>
      </c>
      <c r="J191">
        <v>90</v>
      </c>
      <c r="K191">
        <v>95.5</v>
      </c>
      <c r="L191">
        <v>91</v>
      </c>
      <c r="M191">
        <v>92</v>
      </c>
      <c r="N191">
        <v>88</v>
      </c>
      <c r="O191">
        <v>89.5</v>
      </c>
      <c r="P191">
        <v>85.5</v>
      </c>
      <c r="Q191">
        <v>89.5</v>
      </c>
      <c r="R191">
        <v>95</v>
      </c>
      <c r="S191">
        <v>88</v>
      </c>
      <c r="T191" s="232">
        <f t="shared" si="2"/>
        <v>90.333333333333329</v>
      </c>
    </row>
    <row r="192" spans="1:20" ht="15.95" customHeight="1" thickTop="1" thickBot="1">
      <c r="A192" s="61">
        <v>185</v>
      </c>
      <c r="B192" s="62">
        <v>185</v>
      </c>
      <c r="C192" s="62">
        <f>PresensiMIPA!B191</f>
        <v>12307</v>
      </c>
      <c r="D192" s="63" t="str">
        <f>PresensiMIPA!G191</f>
        <v>LAILATUL FITRI AMELIA</v>
      </c>
      <c r="E192">
        <v>89</v>
      </c>
      <c r="F192">
        <v>93</v>
      </c>
      <c r="G192">
        <v>94</v>
      </c>
      <c r="H192">
        <v>92</v>
      </c>
      <c r="I192">
        <v>92.5</v>
      </c>
      <c r="J192">
        <v>87</v>
      </c>
      <c r="K192">
        <v>96.5</v>
      </c>
      <c r="L192">
        <v>92</v>
      </c>
      <c r="M192">
        <v>89</v>
      </c>
      <c r="N192">
        <v>90</v>
      </c>
      <c r="O192">
        <v>89</v>
      </c>
      <c r="P192">
        <v>87</v>
      </c>
      <c r="Q192">
        <v>90</v>
      </c>
      <c r="R192">
        <v>92.5</v>
      </c>
      <c r="S192">
        <v>91.5</v>
      </c>
      <c r="T192" s="232">
        <f t="shared" si="2"/>
        <v>91</v>
      </c>
    </row>
    <row r="193" spans="1:20" ht="15.95" customHeight="1" thickTop="1" thickBot="1">
      <c r="A193" s="61">
        <v>186</v>
      </c>
      <c r="B193" s="62">
        <v>186</v>
      </c>
      <c r="C193" s="62">
        <f>PresensiMIPA!B192</f>
        <v>12318</v>
      </c>
      <c r="D193" s="63" t="str">
        <f>PresensiMIPA!G192</f>
        <v>M. AMINULLAH MAULADI</v>
      </c>
      <c r="E193">
        <v>88.5</v>
      </c>
      <c r="F193">
        <v>92</v>
      </c>
      <c r="G193">
        <v>78</v>
      </c>
      <c r="H193">
        <v>85.5</v>
      </c>
      <c r="I193">
        <v>87</v>
      </c>
      <c r="J193">
        <v>85</v>
      </c>
      <c r="K193">
        <v>93.5</v>
      </c>
      <c r="L193">
        <v>91.5</v>
      </c>
      <c r="M193">
        <v>88.5</v>
      </c>
      <c r="N193">
        <v>85</v>
      </c>
      <c r="O193">
        <v>85.5</v>
      </c>
      <c r="P193">
        <v>90</v>
      </c>
      <c r="Q193">
        <v>82.5</v>
      </c>
      <c r="R193">
        <v>89</v>
      </c>
      <c r="S193">
        <v>88</v>
      </c>
      <c r="T193" s="232">
        <f t="shared" si="2"/>
        <v>87.3</v>
      </c>
    </row>
    <row r="194" spans="1:20" ht="15.95" customHeight="1" thickTop="1" thickBot="1">
      <c r="A194" s="61">
        <v>187</v>
      </c>
      <c r="B194" s="62">
        <v>187</v>
      </c>
      <c r="C194" s="62">
        <f>PresensiMIPA!B193</f>
        <v>12325</v>
      </c>
      <c r="D194" s="63" t="str">
        <f>PresensiMIPA!G193</f>
        <v>Maduri Saskya Maharani</v>
      </c>
      <c r="E194">
        <v>86.5</v>
      </c>
      <c r="F194">
        <v>83</v>
      </c>
      <c r="G194">
        <v>80</v>
      </c>
      <c r="H194">
        <v>85.5</v>
      </c>
      <c r="I194">
        <v>88.5</v>
      </c>
      <c r="J194">
        <v>86</v>
      </c>
      <c r="K194">
        <v>90.5</v>
      </c>
      <c r="L194">
        <v>91</v>
      </c>
      <c r="M194">
        <v>88.5</v>
      </c>
      <c r="N194">
        <v>87</v>
      </c>
      <c r="O194">
        <v>86</v>
      </c>
      <c r="P194">
        <v>89</v>
      </c>
      <c r="Q194">
        <v>81</v>
      </c>
      <c r="R194">
        <v>80</v>
      </c>
      <c r="S194">
        <v>84.5</v>
      </c>
      <c r="T194" s="232">
        <f t="shared" si="2"/>
        <v>85.8</v>
      </c>
    </row>
    <row r="195" spans="1:20" ht="15.95" customHeight="1" thickTop="1" thickBot="1">
      <c r="A195" s="61">
        <v>188</v>
      </c>
      <c r="B195" s="62">
        <v>188</v>
      </c>
      <c r="C195" s="62">
        <f>PresensiMIPA!B194</f>
        <v>12344</v>
      </c>
      <c r="D195" s="63" t="str">
        <f>PresensiMIPA!G194</f>
        <v>MIA ZAHRA VALENTYANA</v>
      </c>
      <c r="E195">
        <v>86.5</v>
      </c>
      <c r="F195">
        <v>89</v>
      </c>
      <c r="G195">
        <v>89</v>
      </c>
      <c r="H195">
        <v>85.5</v>
      </c>
      <c r="I195">
        <v>92</v>
      </c>
      <c r="J195">
        <v>85</v>
      </c>
      <c r="K195">
        <v>92</v>
      </c>
      <c r="L195">
        <v>91</v>
      </c>
      <c r="M195">
        <v>92</v>
      </c>
      <c r="N195">
        <v>87</v>
      </c>
      <c r="O195">
        <v>89.5</v>
      </c>
      <c r="P195">
        <v>88.5</v>
      </c>
      <c r="Q195">
        <v>82</v>
      </c>
      <c r="R195">
        <v>80</v>
      </c>
      <c r="S195">
        <v>86</v>
      </c>
      <c r="T195" s="232">
        <f t="shared" si="2"/>
        <v>87.666666666666671</v>
      </c>
    </row>
    <row r="196" spans="1:20" ht="15.95" customHeight="1" thickTop="1" thickBot="1">
      <c r="A196" s="61">
        <v>189</v>
      </c>
      <c r="B196" s="62">
        <v>189</v>
      </c>
      <c r="C196" s="62">
        <f>PresensiMIPA!B195</f>
        <v>12357</v>
      </c>
      <c r="D196" s="63" t="str">
        <f>PresensiMIPA!G195</f>
        <v>Moh. Muzekki</v>
      </c>
      <c r="E196">
        <v>86.5</v>
      </c>
      <c r="F196">
        <v>84.5</v>
      </c>
      <c r="G196">
        <v>79</v>
      </c>
      <c r="H196">
        <v>86.5</v>
      </c>
      <c r="I196">
        <v>90</v>
      </c>
      <c r="J196">
        <v>84</v>
      </c>
      <c r="K196">
        <v>89.5</v>
      </c>
      <c r="L196">
        <v>91</v>
      </c>
      <c r="M196">
        <v>89.5</v>
      </c>
      <c r="N196">
        <v>80</v>
      </c>
      <c r="O196">
        <v>82.5</v>
      </c>
      <c r="P196">
        <v>88.5</v>
      </c>
      <c r="Q196">
        <v>80</v>
      </c>
      <c r="R196">
        <v>85</v>
      </c>
      <c r="S196">
        <v>83.5</v>
      </c>
      <c r="T196" s="232">
        <f t="shared" si="2"/>
        <v>85.333333333333329</v>
      </c>
    </row>
    <row r="197" spans="1:20" ht="15.95" customHeight="1" thickTop="1" thickBot="1">
      <c r="A197" s="61">
        <v>190</v>
      </c>
      <c r="B197" s="62">
        <v>190</v>
      </c>
      <c r="C197" s="62">
        <f>PresensiMIPA!B196</f>
        <v>12359</v>
      </c>
      <c r="D197" s="63" t="str">
        <f>PresensiMIPA!G196</f>
        <v>MOH.RIBUT RIADI</v>
      </c>
      <c r="E197">
        <v>89</v>
      </c>
      <c r="F197">
        <v>79</v>
      </c>
      <c r="G197">
        <v>76.5</v>
      </c>
      <c r="H197">
        <v>84.5</v>
      </c>
      <c r="I197">
        <v>80</v>
      </c>
      <c r="J197">
        <v>82.5</v>
      </c>
      <c r="K197">
        <v>89.5</v>
      </c>
      <c r="L197">
        <v>86</v>
      </c>
      <c r="M197">
        <v>80</v>
      </c>
      <c r="N197">
        <v>77</v>
      </c>
      <c r="O197">
        <v>82</v>
      </c>
      <c r="P197">
        <v>86.5</v>
      </c>
      <c r="Q197">
        <v>73.5</v>
      </c>
      <c r="R197">
        <v>80</v>
      </c>
      <c r="S197">
        <v>76</v>
      </c>
      <c r="T197" s="232">
        <f t="shared" si="2"/>
        <v>81.466666666666669</v>
      </c>
    </row>
    <row r="198" spans="1:20" ht="15.95" customHeight="1" thickTop="1" thickBot="1">
      <c r="A198" s="61">
        <v>191</v>
      </c>
      <c r="B198" s="62">
        <v>191</v>
      </c>
      <c r="C198" s="62">
        <f>PresensiMIPA!B197</f>
        <v>12374</v>
      </c>
      <c r="D198" s="63" t="str">
        <f>PresensiMIPA!G197</f>
        <v>MUHAMMAD FARHAM</v>
      </c>
      <c r="E198">
        <v>86</v>
      </c>
      <c r="F198">
        <v>93</v>
      </c>
      <c r="G198">
        <v>79.5</v>
      </c>
      <c r="H198">
        <v>91.5</v>
      </c>
      <c r="I198">
        <v>92.5</v>
      </c>
      <c r="J198">
        <v>85.5</v>
      </c>
      <c r="K198">
        <v>92.5</v>
      </c>
      <c r="L198">
        <v>91</v>
      </c>
      <c r="M198">
        <v>88.5</v>
      </c>
      <c r="N198">
        <v>83</v>
      </c>
      <c r="O198">
        <v>87.5</v>
      </c>
      <c r="P198">
        <v>91</v>
      </c>
      <c r="Q198">
        <v>85.5</v>
      </c>
      <c r="R198">
        <v>88</v>
      </c>
      <c r="S198">
        <v>85</v>
      </c>
      <c r="T198" s="232">
        <f t="shared" si="2"/>
        <v>88</v>
      </c>
    </row>
    <row r="199" spans="1:20" ht="15.95" customHeight="1" thickTop="1" thickBot="1">
      <c r="A199" s="61">
        <v>192</v>
      </c>
      <c r="B199" s="62">
        <v>192</v>
      </c>
      <c r="C199" s="62">
        <f>PresensiMIPA!B198</f>
        <v>12392</v>
      </c>
      <c r="D199" s="63" t="str">
        <f>PresensiMIPA!G198</f>
        <v>NADIA SALSABILA</v>
      </c>
      <c r="E199">
        <v>89</v>
      </c>
      <c r="F199">
        <v>90</v>
      </c>
      <c r="G199">
        <v>90.5</v>
      </c>
      <c r="H199">
        <v>85.5</v>
      </c>
      <c r="I199">
        <v>93</v>
      </c>
      <c r="J199">
        <v>86</v>
      </c>
      <c r="K199">
        <v>94</v>
      </c>
      <c r="L199">
        <v>92</v>
      </c>
      <c r="M199">
        <v>91.5</v>
      </c>
      <c r="N199">
        <v>92</v>
      </c>
      <c r="O199">
        <v>86.5</v>
      </c>
      <c r="P199">
        <v>87.5</v>
      </c>
      <c r="Q199">
        <v>88</v>
      </c>
      <c r="R199">
        <v>80</v>
      </c>
      <c r="S199">
        <v>85.5</v>
      </c>
      <c r="T199" s="232">
        <f t="shared" si="2"/>
        <v>88.733333333333334</v>
      </c>
    </row>
    <row r="200" spans="1:20" ht="15.95" customHeight="1" thickTop="1" thickBot="1">
      <c r="A200" s="61">
        <v>193</v>
      </c>
      <c r="B200" s="62">
        <v>193</v>
      </c>
      <c r="C200" s="62">
        <f>PresensiMIPA!B199</f>
        <v>12405</v>
      </c>
      <c r="D200" s="63" t="str">
        <f>PresensiMIPA!G199</f>
        <v>NUR ANI</v>
      </c>
      <c r="E200">
        <v>86</v>
      </c>
      <c r="F200">
        <v>89.5</v>
      </c>
      <c r="G200">
        <v>81.5</v>
      </c>
      <c r="H200">
        <v>85.5</v>
      </c>
      <c r="I200">
        <v>93.5</v>
      </c>
      <c r="J200">
        <v>85.5</v>
      </c>
      <c r="K200">
        <v>94</v>
      </c>
      <c r="L200">
        <v>92</v>
      </c>
      <c r="M200">
        <v>88.5</v>
      </c>
      <c r="N200">
        <v>88</v>
      </c>
      <c r="O200">
        <v>88</v>
      </c>
      <c r="P200">
        <v>88.5</v>
      </c>
      <c r="Q200">
        <v>85.5</v>
      </c>
      <c r="R200">
        <v>88</v>
      </c>
      <c r="S200">
        <v>84</v>
      </c>
      <c r="T200" s="232">
        <f t="shared" si="2"/>
        <v>87.86666666666666</v>
      </c>
    </row>
    <row r="201" spans="1:20" ht="15.95" customHeight="1" thickTop="1" thickBot="1">
      <c r="A201" s="61">
        <v>194</v>
      </c>
      <c r="B201" s="62">
        <v>194</v>
      </c>
      <c r="C201" s="62">
        <f>PresensiMIPA!B200</f>
        <v>12417</v>
      </c>
      <c r="D201" s="63" t="str">
        <f>PresensiMIPA!G200</f>
        <v>NURUL ANISA FITRIYA</v>
      </c>
      <c r="E201">
        <v>87.5</v>
      </c>
      <c r="F201">
        <v>91.5</v>
      </c>
      <c r="G201">
        <v>86</v>
      </c>
      <c r="H201">
        <v>92.5</v>
      </c>
      <c r="I201">
        <v>95</v>
      </c>
      <c r="J201">
        <v>90</v>
      </c>
      <c r="K201">
        <v>93</v>
      </c>
      <c r="L201">
        <v>91</v>
      </c>
      <c r="M201">
        <v>92</v>
      </c>
      <c r="N201">
        <v>90</v>
      </c>
      <c r="O201">
        <v>88</v>
      </c>
      <c r="P201">
        <v>87</v>
      </c>
      <c r="Q201">
        <v>86</v>
      </c>
      <c r="R201">
        <v>80</v>
      </c>
      <c r="S201">
        <v>86.5</v>
      </c>
      <c r="T201" s="232">
        <f t="shared" ref="T201:T264" si="3">AVERAGE(E201:S201)</f>
        <v>89.066666666666663</v>
      </c>
    </row>
    <row r="202" spans="1:20" ht="15.95" customHeight="1" thickTop="1" thickBot="1">
      <c r="A202" s="61">
        <v>195</v>
      </c>
      <c r="B202" s="62">
        <v>195</v>
      </c>
      <c r="C202" s="62">
        <f>PresensiMIPA!B201</f>
        <v>12429</v>
      </c>
      <c r="D202" s="63" t="str">
        <f>PresensiMIPA!G201</f>
        <v>PUTRI KHAIRUNNISA JUSI AGUSTIN</v>
      </c>
      <c r="E202">
        <v>86.5</v>
      </c>
      <c r="F202">
        <v>94.5</v>
      </c>
      <c r="G202">
        <v>81.5</v>
      </c>
      <c r="H202">
        <v>89</v>
      </c>
      <c r="I202">
        <v>92</v>
      </c>
      <c r="J202">
        <v>88.5</v>
      </c>
      <c r="K202">
        <v>92</v>
      </c>
      <c r="L202">
        <v>90.5</v>
      </c>
      <c r="M202">
        <v>88.5</v>
      </c>
      <c r="N202">
        <v>86</v>
      </c>
      <c r="O202">
        <v>86.5</v>
      </c>
      <c r="P202">
        <v>88.5</v>
      </c>
      <c r="Q202">
        <v>75</v>
      </c>
      <c r="R202">
        <v>85</v>
      </c>
      <c r="S202">
        <v>86.5</v>
      </c>
      <c r="T202" s="232">
        <f t="shared" si="3"/>
        <v>87.36666666666666</v>
      </c>
    </row>
    <row r="203" spans="1:20" ht="15.95" customHeight="1" thickTop="1" thickBot="1">
      <c r="A203" s="61">
        <v>196</v>
      </c>
      <c r="B203" s="62">
        <v>196</v>
      </c>
      <c r="C203" s="62">
        <f>PresensiMIPA!B202</f>
        <v>12440</v>
      </c>
      <c r="D203" s="63" t="str">
        <f>PresensiMIPA!G202</f>
        <v>R. MARIO SETIAWAN WIBOWO</v>
      </c>
      <c r="E203">
        <v>89</v>
      </c>
      <c r="F203">
        <v>83.5</v>
      </c>
      <c r="G203">
        <v>81</v>
      </c>
      <c r="H203">
        <v>88</v>
      </c>
      <c r="I203">
        <v>90</v>
      </c>
      <c r="J203">
        <v>85</v>
      </c>
      <c r="K203">
        <v>92.5</v>
      </c>
      <c r="L203">
        <v>91</v>
      </c>
      <c r="M203">
        <v>88.5</v>
      </c>
      <c r="N203">
        <v>87</v>
      </c>
      <c r="O203">
        <v>85</v>
      </c>
      <c r="P203">
        <v>87</v>
      </c>
      <c r="Q203">
        <v>82.5</v>
      </c>
      <c r="R203">
        <v>85</v>
      </c>
      <c r="S203">
        <v>85</v>
      </c>
      <c r="T203" s="232">
        <f t="shared" si="3"/>
        <v>86.666666666666671</v>
      </c>
    </row>
    <row r="204" spans="1:20" ht="15.95" customHeight="1" thickTop="1" thickBot="1">
      <c r="A204" s="61">
        <v>197</v>
      </c>
      <c r="B204" s="62">
        <v>197</v>
      </c>
      <c r="C204" s="62">
        <f>PresensiMIPA!B203</f>
        <v>12462</v>
      </c>
      <c r="D204" s="63" t="str">
        <f>PresensiMIPA!G203</f>
        <v>RIFALDI SYAHRUMIL AINIL LUBI</v>
      </c>
      <c r="E204">
        <v>89</v>
      </c>
      <c r="F204">
        <v>82</v>
      </c>
      <c r="G204">
        <v>78</v>
      </c>
      <c r="H204">
        <v>86</v>
      </c>
      <c r="I204">
        <v>89.5</v>
      </c>
      <c r="J204">
        <v>84</v>
      </c>
      <c r="K204">
        <v>93</v>
      </c>
      <c r="L204">
        <v>91</v>
      </c>
      <c r="M204">
        <v>88.5</v>
      </c>
      <c r="N204">
        <v>82</v>
      </c>
      <c r="O204">
        <v>86.5</v>
      </c>
      <c r="P204">
        <v>90</v>
      </c>
      <c r="Q204">
        <v>80.5</v>
      </c>
      <c r="R204">
        <v>85</v>
      </c>
      <c r="S204">
        <v>81.5</v>
      </c>
      <c r="T204" s="232">
        <f t="shared" si="3"/>
        <v>85.766666666666666</v>
      </c>
    </row>
    <row r="205" spans="1:20" ht="15.95" customHeight="1" thickTop="1" thickBot="1">
      <c r="A205" s="61">
        <v>198</v>
      </c>
      <c r="B205" s="62">
        <v>198</v>
      </c>
      <c r="C205" s="62">
        <f>PresensiMIPA!B204</f>
        <v>12475</v>
      </c>
      <c r="D205" s="63" t="str">
        <f>PresensiMIPA!G204</f>
        <v>RIZAL GUNAWAN</v>
      </c>
      <c r="E205">
        <v>89.5</v>
      </c>
      <c r="F205">
        <v>97.5</v>
      </c>
      <c r="G205">
        <v>91</v>
      </c>
      <c r="H205">
        <v>94.5</v>
      </c>
      <c r="I205">
        <v>97</v>
      </c>
      <c r="J205">
        <v>91.5</v>
      </c>
      <c r="K205">
        <v>96</v>
      </c>
      <c r="L205">
        <v>91</v>
      </c>
      <c r="M205">
        <v>92.5</v>
      </c>
      <c r="N205">
        <v>95</v>
      </c>
      <c r="O205">
        <v>90</v>
      </c>
      <c r="P205">
        <v>93.5</v>
      </c>
      <c r="Q205">
        <v>90</v>
      </c>
      <c r="R205">
        <v>91.5</v>
      </c>
      <c r="S205">
        <v>93</v>
      </c>
      <c r="T205" s="232">
        <f t="shared" si="3"/>
        <v>92.9</v>
      </c>
    </row>
    <row r="206" spans="1:20" ht="15.95" customHeight="1" thickTop="1" thickBot="1">
      <c r="A206" s="61">
        <v>199</v>
      </c>
      <c r="B206" s="62">
        <v>199</v>
      </c>
      <c r="C206" s="62">
        <f>PresensiMIPA!B205</f>
        <v>12481</v>
      </c>
      <c r="D206" s="63" t="str">
        <f>PresensiMIPA!G205</f>
        <v>SAFIRA MEISYA SALSA BINA</v>
      </c>
      <c r="E206">
        <v>87.5</v>
      </c>
      <c r="F206">
        <v>95</v>
      </c>
      <c r="G206">
        <v>93</v>
      </c>
      <c r="H206">
        <v>92.5</v>
      </c>
      <c r="I206">
        <v>95</v>
      </c>
      <c r="J206">
        <v>88.5</v>
      </c>
      <c r="K206">
        <v>94.5</v>
      </c>
      <c r="L206">
        <v>91</v>
      </c>
      <c r="M206">
        <v>89</v>
      </c>
      <c r="N206">
        <v>92</v>
      </c>
      <c r="O206">
        <v>89.5</v>
      </c>
      <c r="P206">
        <v>89.5</v>
      </c>
      <c r="Q206">
        <v>87.5</v>
      </c>
      <c r="R206">
        <v>90.5</v>
      </c>
      <c r="S206">
        <v>92</v>
      </c>
      <c r="T206" s="232">
        <f t="shared" si="3"/>
        <v>91.13333333333334</v>
      </c>
    </row>
    <row r="207" spans="1:20" ht="15.95" customHeight="1" thickTop="1" thickBot="1">
      <c r="A207" s="61">
        <v>200</v>
      </c>
      <c r="B207" s="62">
        <v>200</v>
      </c>
      <c r="C207" s="62">
        <f>PresensiMIPA!B206</f>
        <v>12495</v>
      </c>
      <c r="D207" s="63" t="str">
        <f>PresensiMIPA!G206</f>
        <v>SITI IN MEIDA YASMIN</v>
      </c>
      <c r="E207">
        <v>90</v>
      </c>
      <c r="F207">
        <v>91.5</v>
      </c>
      <c r="G207">
        <v>91</v>
      </c>
      <c r="H207">
        <v>92.5</v>
      </c>
      <c r="I207">
        <v>95</v>
      </c>
      <c r="J207">
        <v>86</v>
      </c>
      <c r="K207">
        <v>95.5</v>
      </c>
      <c r="L207">
        <v>92</v>
      </c>
      <c r="M207">
        <v>91.5</v>
      </c>
      <c r="N207">
        <v>90</v>
      </c>
      <c r="O207">
        <v>90</v>
      </c>
      <c r="P207">
        <v>85.5</v>
      </c>
      <c r="Q207">
        <v>88</v>
      </c>
      <c r="R207">
        <v>90.5</v>
      </c>
      <c r="S207">
        <v>87.5</v>
      </c>
      <c r="T207" s="232">
        <f t="shared" si="3"/>
        <v>90.433333333333337</v>
      </c>
    </row>
    <row r="208" spans="1:20" ht="15.95" customHeight="1" thickTop="1" thickBot="1">
      <c r="A208" s="61">
        <v>201</v>
      </c>
      <c r="B208" s="62">
        <v>201</v>
      </c>
      <c r="C208" s="62">
        <f>PresensiMIPA!B207</f>
        <v>12511</v>
      </c>
      <c r="D208" s="63" t="str">
        <f>PresensiMIPA!G207</f>
        <v>TASYA DWIYANTI</v>
      </c>
      <c r="E208">
        <v>88</v>
      </c>
      <c r="F208">
        <v>90.5</v>
      </c>
      <c r="G208">
        <v>91.5</v>
      </c>
      <c r="H208">
        <v>94</v>
      </c>
      <c r="I208">
        <v>93</v>
      </c>
      <c r="J208">
        <v>88.5</v>
      </c>
      <c r="K208">
        <v>95.5</v>
      </c>
      <c r="L208">
        <v>91</v>
      </c>
      <c r="M208">
        <v>89.5</v>
      </c>
      <c r="N208">
        <v>92</v>
      </c>
      <c r="O208">
        <v>90</v>
      </c>
      <c r="P208">
        <v>90</v>
      </c>
      <c r="Q208">
        <v>91</v>
      </c>
      <c r="R208">
        <v>92.5</v>
      </c>
      <c r="S208">
        <v>92.5</v>
      </c>
      <c r="T208" s="232">
        <f t="shared" si="3"/>
        <v>91.3</v>
      </c>
    </row>
    <row r="209" spans="1:20" ht="15.95" customHeight="1" thickTop="1" thickBot="1">
      <c r="A209" s="61">
        <v>202</v>
      </c>
      <c r="B209" s="62">
        <v>202</v>
      </c>
      <c r="C209" s="62">
        <f>PresensiMIPA!B208</f>
        <v>12524</v>
      </c>
      <c r="D209" s="63" t="str">
        <f>PresensiMIPA!G208</f>
        <v>Ummi Marliyani</v>
      </c>
      <c r="E209">
        <v>87.5</v>
      </c>
      <c r="F209">
        <v>89</v>
      </c>
      <c r="G209">
        <v>82</v>
      </c>
      <c r="H209">
        <v>87.5</v>
      </c>
      <c r="I209">
        <v>92.5</v>
      </c>
      <c r="J209">
        <v>86</v>
      </c>
      <c r="K209">
        <v>91.5</v>
      </c>
      <c r="L209">
        <v>92</v>
      </c>
      <c r="M209">
        <v>89.5</v>
      </c>
      <c r="N209">
        <v>87</v>
      </c>
      <c r="O209">
        <v>87</v>
      </c>
      <c r="P209">
        <v>85.5</v>
      </c>
      <c r="Q209">
        <v>85.5</v>
      </c>
      <c r="R209">
        <v>80</v>
      </c>
      <c r="S209">
        <v>82.5</v>
      </c>
      <c r="T209" s="232">
        <f t="shared" si="3"/>
        <v>87</v>
      </c>
    </row>
    <row r="210" spans="1:20" ht="15.95" customHeight="1" thickTop="1" thickBot="1">
      <c r="A210" s="61">
        <v>203</v>
      </c>
      <c r="B210" s="62">
        <v>203</v>
      </c>
      <c r="C210" s="62">
        <f>PresensiMIPA!B209</f>
        <v>12137</v>
      </c>
      <c r="D210" s="63" t="str">
        <f>PresensiMIPA!G209</f>
        <v>AFTONI MILKY BUSTOMI</v>
      </c>
      <c r="E210">
        <v>86.5</v>
      </c>
      <c r="F210">
        <v>87</v>
      </c>
      <c r="G210">
        <v>77</v>
      </c>
      <c r="H210">
        <v>85</v>
      </c>
      <c r="I210">
        <v>89</v>
      </c>
      <c r="J210">
        <v>87</v>
      </c>
      <c r="K210">
        <v>92</v>
      </c>
      <c r="L210">
        <v>92</v>
      </c>
      <c r="M210">
        <v>89</v>
      </c>
      <c r="N210">
        <v>87</v>
      </c>
      <c r="O210">
        <v>87</v>
      </c>
      <c r="P210">
        <v>88.5</v>
      </c>
      <c r="Q210">
        <v>84</v>
      </c>
      <c r="R210">
        <v>80</v>
      </c>
      <c r="S210">
        <v>86</v>
      </c>
      <c r="T210" s="232">
        <f t="shared" si="3"/>
        <v>86.466666666666669</v>
      </c>
    </row>
    <row r="211" spans="1:20" ht="15.95" customHeight="1" thickTop="1" thickBot="1">
      <c r="A211" s="61">
        <v>204</v>
      </c>
      <c r="B211" s="62">
        <v>204</v>
      </c>
      <c r="C211" s="62">
        <f>PresensiMIPA!B210</f>
        <v>12154</v>
      </c>
      <c r="D211" s="63" t="str">
        <f>PresensiMIPA!G210</f>
        <v>ALFIQI TRI SANDI</v>
      </c>
      <c r="E211">
        <v>88.5</v>
      </c>
      <c r="F211">
        <v>89.5</v>
      </c>
      <c r="G211">
        <v>76</v>
      </c>
      <c r="H211">
        <v>86.5</v>
      </c>
      <c r="I211">
        <v>91</v>
      </c>
      <c r="J211">
        <v>85</v>
      </c>
      <c r="K211">
        <v>94</v>
      </c>
      <c r="L211">
        <v>91</v>
      </c>
      <c r="M211">
        <v>91</v>
      </c>
      <c r="N211">
        <v>81</v>
      </c>
      <c r="O211">
        <v>88</v>
      </c>
      <c r="P211">
        <v>85</v>
      </c>
      <c r="Q211">
        <v>84.5</v>
      </c>
      <c r="R211">
        <v>82</v>
      </c>
      <c r="S211">
        <v>85</v>
      </c>
      <c r="T211" s="232">
        <f t="shared" si="3"/>
        <v>86.533333333333331</v>
      </c>
    </row>
    <row r="212" spans="1:20" ht="15.95" customHeight="1" thickTop="1" thickBot="1">
      <c r="A212" s="61">
        <v>205</v>
      </c>
      <c r="B212" s="62">
        <v>205</v>
      </c>
      <c r="C212" s="62">
        <f>PresensiMIPA!B211</f>
        <v>12159</v>
      </c>
      <c r="D212" s="63" t="str">
        <f>PresensiMIPA!G211</f>
        <v>ALITHA EKA YULYANA PUTRI</v>
      </c>
      <c r="E212">
        <v>86.5</v>
      </c>
      <c r="F212">
        <v>92</v>
      </c>
      <c r="G212">
        <v>78</v>
      </c>
      <c r="H212">
        <v>84.5</v>
      </c>
      <c r="I212">
        <v>90</v>
      </c>
      <c r="J212">
        <v>85</v>
      </c>
      <c r="K212">
        <v>94.5</v>
      </c>
      <c r="L212">
        <v>92</v>
      </c>
      <c r="M212">
        <v>91.5</v>
      </c>
      <c r="N212">
        <v>90</v>
      </c>
      <c r="O212">
        <v>89</v>
      </c>
      <c r="P212">
        <v>88.5</v>
      </c>
      <c r="Q212">
        <v>84.5</v>
      </c>
      <c r="R212">
        <v>81</v>
      </c>
      <c r="S212">
        <v>85</v>
      </c>
      <c r="T212" s="232">
        <f t="shared" si="3"/>
        <v>87.466666666666669</v>
      </c>
    </row>
    <row r="213" spans="1:20" ht="15.95" customHeight="1" thickTop="1" thickBot="1">
      <c r="A213" s="61">
        <v>206</v>
      </c>
      <c r="B213" s="62">
        <v>206</v>
      </c>
      <c r="C213" s="62">
        <f>PresensiMIPA!B212</f>
        <v>12171</v>
      </c>
      <c r="D213" s="63" t="str">
        <f>PresensiMIPA!G212</f>
        <v>ANDINI MAULIDININGSIH</v>
      </c>
      <c r="E213">
        <v>87</v>
      </c>
      <c r="F213">
        <v>92.5</v>
      </c>
      <c r="G213">
        <v>90.5</v>
      </c>
      <c r="H213">
        <v>87</v>
      </c>
      <c r="I213">
        <v>91</v>
      </c>
      <c r="J213">
        <v>87</v>
      </c>
      <c r="K213">
        <v>95</v>
      </c>
      <c r="L213">
        <v>92</v>
      </c>
      <c r="M213">
        <v>88.5</v>
      </c>
      <c r="N213">
        <v>85</v>
      </c>
      <c r="O213">
        <v>88</v>
      </c>
      <c r="P213">
        <v>82.5</v>
      </c>
      <c r="Q213">
        <v>83</v>
      </c>
      <c r="R213">
        <v>81</v>
      </c>
      <c r="S213">
        <v>85</v>
      </c>
      <c r="T213" s="232">
        <f t="shared" si="3"/>
        <v>87.666666666666671</v>
      </c>
    </row>
    <row r="214" spans="1:20" ht="15.95" customHeight="1" thickTop="1" thickBot="1">
      <c r="A214" s="61">
        <v>207</v>
      </c>
      <c r="B214" s="62">
        <v>207</v>
      </c>
      <c r="C214" s="62">
        <f>PresensiMIPA!B213</f>
        <v>12184</v>
      </c>
      <c r="D214" s="63" t="str">
        <f>PresensiMIPA!G213</f>
        <v>ARNAS JAKA NURYASIN</v>
      </c>
      <c r="E214">
        <v>87</v>
      </c>
      <c r="F214">
        <v>86</v>
      </c>
      <c r="G214">
        <v>81.5</v>
      </c>
      <c r="H214">
        <v>84</v>
      </c>
      <c r="I214">
        <v>89.5</v>
      </c>
      <c r="J214">
        <v>84</v>
      </c>
      <c r="K214">
        <v>93.5</v>
      </c>
      <c r="L214">
        <v>91.5</v>
      </c>
      <c r="M214">
        <v>88.5</v>
      </c>
      <c r="N214">
        <v>82</v>
      </c>
      <c r="O214">
        <v>89</v>
      </c>
      <c r="P214">
        <v>90</v>
      </c>
      <c r="Q214">
        <v>84</v>
      </c>
      <c r="R214">
        <v>81</v>
      </c>
      <c r="S214">
        <v>85</v>
      </c>
      <c r="T214" s="232">
        <f t="shared" si="3"/>
        <v>86.433333333333337</v>
      </c>
    </row>
    <row r="215" spans="1:20" ht="15.95" customHeight="1" thickTop="1" thickBot="1">
      <c r="A215" s="61">
        <v>208</v>
      </c>
      <c r="B215" s="62">
        <v>208</v>
      </c>
      <c r="C215" s="62">
        <f>PresensiMIPA!B214</f>
        <v>12186</v>
      </c>
      <c r="D215" s="63" t="str">
        <f>PresensiMIPA!G214</f>
        <v>ASRIYANTI HUSNUL HOTIMAH</v>
      </c>
      <c r="E215">
        <v>90</v>
      </c>
      <c r="F215">
        <v>92</v>
      </c>
      <c r="G215">
        <v>90.5</v>
      </c>
      <c r="H215">
        <v>88.5</v>
      </c>
      <c r="I215">
        <v>90</v>
      </c>
      <c r="J215">
        <v>86</v>
      </c>
      <c r="K215">
        <v>93.5</v>
      </c>
      <c r="L215">
        <v>91.5</v>
      </c>
      <c r="M215">
        <v>91.5</v>
      </c>
      <c r="N215">
        <v>90</v>
      </c>
      <c r="O215">
        <v>90</v>
      </c>
      <c r="P215">
        <v>82.5</v>
      </c>
      <c r="Q215">
        <v>88.5</v>
      </c>
      <c r="R215">
        <v>88</v>
      </c>
      <c r="S215">
        <v>90</v>
      </c>
      <c r="T215" s="232">
        <f t="shared" si="3"/>
        <v>89.5</v>
      </c>
    </row>
    <row r="216" spans="1:20" ht="15.95" customHeight="1" thickTop="1" thickBot="1">
      <c r="A216" s="61">
        <v>209</v>
      </c>
      <c r="B216" s="62">
        <v>209</v>
      </c>
      <c r="C216" s="62">
        <f>PresensiMIPA!B215</f>
        <v>12198</v>
      </c>
      <c r="D216" s="63" t="str">
        <f>PresensiMIPA!G215</f>
        <v>CIKAL ARYA PRATAMA</v>
      </c>
      <c r="E216">
        <v>86</v>
      </c>
      <c r="F216">
        <v>83</v>
      </c>
      <c r="G216">
        <v>76</v>
      </c>
      <c r="H216">
        <v>80.5</v>
      </c>
      <c r="I216">
        <v>88.5</v>
      </c>
      <c r="J216">
        <v>85.5</v>
      </c>
      <c r="K216">
        <v>91</v>
      </c>
      <c r="L216">
        <v>91</v>
      </c>
      <c r="M216">
        <v>88.5</v>
      </c>
      <c r="N216">
        <v>77</v>
      </c>
      <c r="O216">
        <v>87.5</v>
      </c>
      <c r="P216">
        <v>88.5</v>
      </c>
      <c r="Q216">
        <v>82.5</v>
      </c>
      <c r="R216">
        <v>80</v>
      </c>
      <c r="S216">
        <v>72.5</v>
      </c>
      <c r="T216" s="232">
        <f t="shared" si="3"/>
        <v>83.86666666666666</v>
      </c>
    </row>
    <row r="217" spans="1:20" ht="15.95" customHeight="1" thickTop="1" thickBot="1">
      <c r="A217" s="61">
        <v>210</v>
      </c>
      <c r="B217" s="62">
        <v>210</v>
      </c>
      <c r="C217" s="62">
        <f>PresensiMIPA!B216</f>
        <v>12208</v>
      </c>
      <c r="D217" s="63" t="str">
        <f>PresensiMIPA!G216</f>
        <v>DIAN NOVITA SARI</v>
      </c>
      <c r="E217">
        <v>86.5</v>
      </c>
      <c r="F217">
        <v>89</v>
      </c>
      <c r="G217">
        <v>78</v>
      </c>
      <c r="H217">
        <v>86</v>
      </c>
      <c r="I217">
        <v>91</v>
      </c>
      <c r="J217">
        <v>86</v>
      </c>
      <c r="K217">
        <v>92.5</v>
      </c>
      <c r="L217">
        <v>91</v>
      </c>
      <c r="M217">
        <v>88.5</v>
      </c>
      <c r="N217">
        <v>82</v>
      </c>
      <c r="O217">
        <v>88</v>
      </c>
      <c r="P217">
        <v>83.5</v>
      </c>
      <c r="Q217">
        <v>81.5</v>
      </c>
      <c r="R217">
        <v>81</v>
      </c>
      <c r="S217">
        <v>81</v>
      </c>
      <c r="T217" s="232">
        <f t="shared" si="3"/>
        <v>85.7</v>
      </c>
    </row>
    <row r="218" spans="1:20" ht="15.95" customHeight="1" thickTop="1" thickBot="1">
      <c r="A218" s="61">
        <v>211</v>
      </c>
      <c r="B218" s="62">
        <v>211</v>
      </c>
      <c r="C218" s="62">
        <f>PresensiMIPA!B217</f>
        <v>12218</v>
      </c>
      <c r="D218" s="63" t="str">
        <f>PresensiMIPA!G217</f>
        <v>DWI INDRIYANI HASDININGSIH</v>
      </c>
      <c r="E218">
        <v>89</v>
      </c>
      <c r="F218">
        <v>94.5</v>
      </c>
      <c r="G218">
        <v>94</v>
      </c>
      <c r="H218">
        <v>92.5</v>
      </c>
      <c r="I218">
        <v>92</v>
      </c>
      <c r="J218">
        <v>86.5</v>
      </c>
      <c r="K218">
        <v>94.5</v>
      </c>
      <c r="L218">
        <v>91</v>
      </c>
      <c r="M218">
        <v>91.5</v>
      </c>
      <c r="N218">
        <v>90</v>
      </c>
      <c r="O218">
        <v>89</v>
      </c>
      <c r="P218">
        <v>90</v>
      </c>
      <c r="Q218">
        <v>90</v>
      </c>
      <c r="R218">
        <v>89</v>
      </c>
      <c r="S218">
        <v>89</v>
      </c>
      <c r="T218" s="232">
        <f t="shared" si="3"/>
        <v>90.833333333333329</v>
      </c>
    </row>
    <row r="219" spans="1:20" ht="15.95" customHeight="1" thickTop="1" thickBot="1">
      <c r="A219" s="61">
        <v>212</v>
      </c>
      <c r="B219" s="62">
        <v>212</v>
      </c>
      <c r="C219" s="62">
        <f>PresensiMIPA!B218</f>
        <v>12227</v>
      </c>
      <c r="D219" s="63" t="str">
        <f>PresensiMIPA!G218</f>
        <v>FAINSANU FARAKA</v>
      </c>
      <c r="E219">
        <v>86.5</v>
      </c>
      <c r="F219">
        <v>95.5</v>
      </c>
      <c r="G219">
        <v>88</v>
      </c>
      <c r="H219">
        <v>92</v>
      </c>
      <c r="I219">
        <v>96</v>
      </c>
      <c r="J219">
        <v>86</v>
      </c>
      <c r="K219">
        <v>97</v>
      </c>
      <c r="L219">
        <v>91</v>
      </c>
      <c r="M219">
        <v>91.5</v>
      </c>
      <c r="N219">
        <v>93</v>
      </c>
      <c r="O219">
        <v>90</v>
      </c>
      <c r="P219">
        <v>89</v>
      </c>
      <c r="Q219">
        <v>90</v>
      </c>
      <c r="R219">
        <v>92</v>
      </c>
      <c r="S219">
        <v>90</v>
      </c>
      <c r="T219" s="232">
        <f t="shared" si="3"/>
        <v>91.166666666666671</v>
      </c>
    </row>
    <row r="220" spans="1:20" ht="15.95" customHeight="1" thickTop="1" thickBot="1">
      <c r="A220" s="61">
        <v>213</v>
      </c>
      <c r="B220" s="62">
        <v>213</v>
      </c>
      <c r="C220" s="62">
        <f>PresensiMIPA!B219</f>
        <v>12240</v>
      </c>
      <c r="D220" s="63" t="str">
        <f>PresensiMIPA!G219</f>
        <v>FATIMAH OKTAVIA LAURENS</v>
      </c>
      <c r="E220">
        <v>90.5</v>
      </c>
      <c r="F220">
        <v>91</v>
      </c>
      <c r="G220">
        <v>83.5</v>
      </c>
      <c r="H220">
        <v>93</v>
      </c>
      <c r="I220">
        <v>93</v>
      </c>
      <c r="J220">
        <v>89</v>
      </c>
      <c r="K220">
        <v>94.5</v>
      </c>
      <c r="L220">
        <v>91</v>
      </c>
      <c r="M220">
        <v>91</v>
      </c>
      <c r="N220">
        <v>90</v>
      </c>
      <c r="O220">
        <v>89.5</v>
      </c>
      <c r="P220">
        <v>84</v>
      </c>
      <c r="Q220">
        <v>89</v>
      </c>
      <c r="R220">
        <v>85</v>
      </c>
      <c r="S220">
        <v>89</v>
      </c>
      <c r="T220" s="232">
        <f t="shared" si="3"/>
        <v>89.533333333333331</v>
      </c>
    </row>
    <row r="221" spans="1:20" ht="15.95" customHeight="1" thickTop="1" thickBot="1">
      <c r="A221" s="61">
        <v>214</v>
      </c>
      <c r="B221" s="62">
        <v>214</v>
      </c>
      <c r="C221" s="62">
        <f>PresensiMIPA!B220</f>
        <v>12255</v>
      </c>
      <c r="D221" s="63" t="str">
        <f>PresensiMIPA!G220</f>
        <v>GHEFARI ALBIR FACHRI SUHERMAN</v>
      </c>
      <c r="E221">
        <v>88</v>
      </c>
      <c r="F221">
        <v>85.5</v>
      </c>
      <c r="G221">
        <v>76.5</v>
      </c>
      <c r="H221">
        <v>74.5</v>
      </c>
      <c r="I221">
        <v>89.5</v>
      </c>
      <c r="J221">
        <v>85</v>
      </c>
      <c r="K221">
        <v>87.5</v>
      </c>
      <c r="L221">
        <v>85</v>
      </c>
      <c r="M221">
        <v>81</v>
      </c>
      <c r="N221">
        <v>76</v>
      </c>
      <c r="O221">
        <v>86.5</v>
      </c>
      <c r="P221">
        <v>85</v>
      </c>
      <c r="Q221">
        <v>78.5</v>
      </c>
      <c r="R221">
        <v>80</v>
      </c>
      <c r="S221">
        <v>75</v>
      </c>
      <c r="T221" s="232">
        <f t="shared" si="3"/>
        <v>82.233333333333334</v>
      </c>
    </row>
    <row r="222" spans="1:20" ht="15.95" customHeight="1" thickTop="1" thickBot="1">
      <c r="A222" s="61">
        <v>215</v>
      </c>
      <c r="B222" s="62">
        <v>215</v>
      </c>
      <c r="C222" s="62">
        <f>PresensiMIPA!B221</f>
        <v>12259</v>
      </c>
      <c r="D222" s="63" t="str">
        <f>PresensiMIPA!G221</f>
        <v>Halimatus Sakdiyah</v>
      </c>
      <c r="E222">
        <v>88.5</v>
      </c>
      <c r="F222">
        <v>89.5</v>
      </c>
      <c r="G222">
        <v>94</v>
      </c>
      <c r="H222">
        <v>84.5</v>
      </c>
      <c r="I222">
        <v>93</v>
      </c>
      <c r="J222">
        <v>86</v>
      </c>
      <c r="K222">
        <v>95</v>
      </c>
      <c r="L222">
        <v>91</v>
      </c>
      <c r="M222">
        <v>88.5</v>
      </c>
      <c r="N222">
        <v>93</v>
      </c>
      <c r="O222">
        <v>85.5</v>
      </c>
      <c r="P222">
        <v>90.5</v>
      </c>
      <c r="Q222">
        <v>87</v>
      </c>
      <c r="R222">
        <v>83</v>
      </c>
      <c r="S222">
        <v>89</v>
      </c>
      <c r="T222" s="232">
        <f t="shared" si="3"/>
        <v>89.2</v>
      </c>
    </row>
    <row r="223" spans="1:20" ht="15.95" customHeight="1" thickTop="1" thickBot="1">
      <c r="A223" s="61">
        <v>216</v>
      </c>
      <c r="B223" s="62">
        <v>216</v>
      </c>
      <c r="C223" s="62">
        <f>PresensiMIPA!B222</f>
        <v>12272</v>
      </c>
      <c r="D223" s="63" t="str">
        <f>PresensiMIPA!G222</f>
        <v>HISYAM SAPUTRA</v>
      </c>
      <c r="E223">
        <v>87.5</v>
      </c>
      <c r="F223">
        <v>85.5</v>
      </c>
      <c r="G223">
        <v>76.5</v>
      </c>
      <c r="H223">
        <v>83.5</v>
      </c>
      <c r="I223">
        <v>91</v>
      </c>
      <c r="J223">
        <v>84</v>
      </c>
      <c r="K223">
        <v>92.5</v>
      </c>
      <c r="L223">
        <v>92</v>
      </c>
      <c r="M223">
        <v>88.5</v>
      </c>
      <c r="N223">
        <v>83</v>
      </c>
      <c r="O223">
        <v>88</v>
      </c>
      <c r="P223">
        <v>84.5</v>
      </c>
      <c r="Q223">
        <v>80.5</v>
      </c>
      <c r="R223">
        <v>81</v>
      </c>
      <c r="S223">
        <v>77.5</v>
      </c>
      <c r="T223" s="232">
        <f t="shared" si="3"/>
        <v>85.033333333333331</v>
      </c>
    </row>
    <row r="224" spans="1:20" ht="15.95" customHeight="1" thickTop="1" thickBot="1">
      <c r="A224" s="61">
        <v>217</v>
      </c>
      <c r="B224" s="62">
        <v>217</v>
      </c>
      <c r="C224" s="62">
        <f>PresensiMIPA!B223</f>
        <v>12281</v>
      </c>
      <c r="D224" s="63" t="str">
        <f>PresensiMIPA!G223</f>
        <v>INDAH FITRIANI</v>
      </c>
      <c r="E224">
        <v>88</v>
      </c>
      <c r="F224">
        <v>94</v>
      </c>
      <c r="G224">
        <v>94</v>
      </c>
      <c r="H224">
        <v>95</v>
      </c>
      <c r="I224">
        <v>95</v>
      </c>
      <c r="J224">
        <v>89</v>
      </c>
      <c r="K224">
        <v>95</v>
      </c>
      <c r="L224">
        <v>90</v>
      </c>
      <c r="M224">
        <v>91.5</v>
      </c>
      <c r="N224">
        <v>90</v>
      </c>
      <c r="O224">
        <v>90</v>
      </c>
      <c r="P224">
        <v>89.5</v>
      </c>
      <c r="Q224">
        <v>87.5</v>
      </c>
      <c r="R224">
        <v>84</v>
      </c>
      <c r="S224">
        <v>90</v>
      </c>
      <c r="T224" s="232">
        <f t="shared" si="3"/>
        <v>90.833333333333329</v>
      </c>
    </row>
    <row r="225" spans="1:20" ht="15.95" customHeight="1" thickTop="1" thickBot="1">
      <c r="A225" s="61">
        <v>218</v>
      </c>
      <c r="B225" s="62">
        <v>218</v>
      </c>
      <c r="C225" s="62">
        <f>PresensiMIPA!B224</f>
        <v>12308</v>
      </c>
      <c r="D225" s="63" t="str">
        <f>PresensiMIPA!G224</f>
        <v>Lailatus Sofi</v>
      </c>
      <c r="E225">
        <v>86</v>
      </c>
      <c r="F225">
        <v>86.5</v>
      </c>
      <c r="G225">
        <v>83</v>
      </c>
      <c r="H225">
        <v>88.5</v>
      </c>
      <c r="I225">
        <v>90</v>
      </c>
      <c r="J225">
        <v>86.5</v>
      </c>
      <c r="K225">
        <v>91.5</v>
      </c>
      <c r="L225">
        <v>91.5</v>
      </c>
      <c r="M225">
        <v>88.5</v>
      </c>
      <c r="N225">
        <v>84</v>
      </c>
      <c r="O225">
        <v>87.5</v>
      </c>
      <c r="P225">
        <v>83</v>
      </c>
      <c r="Q225">
        <v>81.5</v>
      </c>
      <c r="R225">
        <v>83</v>
      </c>
      <c r="S225">
        <v>82</v>
      </c>
      <c r="T225" s="232">
        <f t="shared" si="3"/>
        <v>86.2</v>
      </c>
    </row>
    <row r="226" spans="1:20" ht="15.95" customHeight="1" thickTop="1" thickBot="1">
      <c r="A226" s="61">
        <v>219</v>
      </c>
      <c r="B226" s="62">
        <v>219</v>
      </c>
      <c r="C226" s="62">
        <f>PresensiMIPA!B225</f>
        <v>12328</v>
      </c>
      <c r="D226" s="63" t="str">
        <f>PresensiMIPA!G225</f>
        <v>Marisa Sofia</v>
      </c>
      <c r="E226">
        <v>86.5</v>
      </c>
      <c r="F226">
        <v>88</v>
      </c>
      <c r="G226">
        <v>90.5</v>
      </c>
      <c r="H226">
        <v>86</v>
      </c>
      <c r="I226">
        <v>93</v>
      </c>
      <c r="J226">
        <v>86</v>
      </c>
      <c r="K226">
        <v>94</v>
      </c>
      <c r="L226">
        <v>92</v>
      </c>
      <c r="M226">
        <v>91</v>
      </c>
      <c r="N226">
        <v>88</v>
      </c>
      <c r="O226">
        <v>88</v>
      </c>
      <c r="P226">
        <v>83.5</v>
      </c>
      <c r="Q226">
        <v>85.5</v>
      </c>
      <c r="R226">
        <v>83</v>
      </c>
      <c r="S226">
        <v>85</v>
      </c>
      <c r="T226" s="232">
        <f t="shared" si="3"/>
        <v>88</v>
      </c>
    </row>
    <row r="227" spans="1:20" ht="15.95" customHeight="1" thickTop="1" thickBot="1">
      <c r="A227" s="61">
        <v>220</v>
      </c>
      <c r="B227" s="62">
        <v>220</v>
      </c>
      <c r="C227" s="62">
        <f>PresensiMIPA!B226</f>
        <v>12346</v>
      </c>
      <c r="D227" s="63" t="str">
        <f>PresensiMIPA!G226</f>
        <v>Mila Safira</v>
      </c>
      <c r="E227">
        <v>86.5</v>
      </c>
      <c r="F227">
        <v>89.5</v>
      </c>
      <c r="G227">
        <v>92.5</v>
      </c>
      <c r="H227">
        <v>86</v>
      </c>
      <c r="I227">
        <v>93</v>
      </c>
      <c r="J227">
        <v>85</v>
      </c>
      <c r="K227">
        <v>92</v>
      </c>
      <c r="L227">
        <v>92</v>
      </c>
      <c r="M227">
        <v>88.5</v>
      </c>
      <c r="N227">
        <v>87</v>
      </c>
      <c r="O227">
        <v>89</v>
      </c>
      <c r="P227">
        <v>88.5</v>
      </c>
      <c r="Q227">
        <v>82</v>
      </c>
      <c r="R227">
        <v>88</v>
      </c>
      <c r="S227">
        <v>82</v>
      </c>
      <c r="T227" s="232">
        <f t="shared" si="3"/>
        <v>88.1</v>
      </c>
    </row>
    <row r="228" spans="1:20" ht="15.95" customHeight="1" thickTop="1" thickBot="1">
      <c r="A228" s="61">
        <v>221</v>
      </c>
      <c r="B228" s="62">
        <v>221</v>
      </c>
      <c r="C228" s="62">
        <f>PresensiMIPA!B227</f>
        <v>12349</v>
      </c>
      <c r="D228" s="63" t="str">
        <f>PresensiMIPA!G227</f>
        <v>MOCHAMMAD AFIF</v>
      </c>
      <c r="E228">
        <v>90.5</v>
      </c>
      <c r="F228">
        <v>82.5</v>
      </c>
      <c r="G228">
        <v>77</v>
      </c>
      <c r="H228">
        <v>85</v>
      </c>
      <c r="I228">
        <v>90</v>
      </c>
      <c r="J228">
        <v>82.5</v>
      </c>
      <c r="K228">
        <v>93</v>
      </c>
      <c r="L228">
        <v>82.5</v>
      </c>
      <c r="M228">
        <v>82.5</v>
      </c>
      <c r="N228">
        <v>77</v>
      </c>
      <c r="O228">
        <v>87.5</v>
      </c>
      <c r="P228">
        <v>81.5</v>
      </c>
      <c r="Q228">
        <v>85.5</v>
      </c>
      <c r="R228">
        <v>80</v>
      </c>
      <c r="S228">
        <v>75</v>
      </c>
      <c r="T228" s="232">
        <f t="shared" si="3"/>
        <v>83.466666666666669</v>
      </c>
    </row>
    <row r="229" spans="1:20" ht="15.95" customHeight="1" thickTop="1" thickBot="1">
      <c r="A229" s="61">
        <v>222</v>
      </c>
      <c r="B229" s="62">
        <v>222</v>
      </c>
      <c r="C229" s="62">
        <f>PresensiMIPA!B228</f>
        <v>12375</v>
      </c>
      <c r="D229" s="63" t="str">
        <f>PresensiMIPA!G228</f>
        <v>MUHAMMAD GAZWAN GHATFANI</v>
      </c>
      <c r="E229">
        <v>87.5</v>
      </c>
      <c r="F229">
        <v>86.5</v>
      </c>
      <c r="G229">
        <v>80.5</v>
      </c>
      <c r="H229">
        <v>91</v>
      </c>
      <c r="I229">
        <v>92</v>
      </c>
      <c r="J229">
        <v>86.5</v>
      </c>
      <c r="K229">
        <v>94</v>
      </c>
      <c r="L229">
        <v>91</v>
      </c>
      <c r="M229">
        <v>91</v>
      </c>
      <c r="N229">
        <v>88</v>
      </c>
      <c r="O229">
        <v>88.5</v>
      </c>
      <c r="P229">
        <v>88</v>
      </c>
      <c r="Q229">
        <v>84.5</v>
      </c>
      <c r="R229">
        <v>83</v>
      </c>
      <c r="S229">
        <v>82</v>
      </c>
      <c r="T229" s="232">
        <f t="shared" si="3"/>
        <v>87.6</v>
      </c>
    </row>
    <row r="230" spans="1:20" ht="15.95" customHeight="1" thickTop="1" thickBot="1">
      <c r="A230" s="61">
        <v>223</v>
      </c>
      <c r="B230" s="62">
        <v>223</v>
      </c>
      <c r="C230" s="62">
        <f>PresensiMIPA!B229</f>
        <v>12393</v>
      </c>
      <c r="D230" s="63" t="str">
        <f>PresensiMIPA!G229</f>
        <v>NADYA REVANIA ROHMAN</v>
      </c>
      <c r="E230">
        <v>88</v>
      </c>
      <c r="F230">
        <v>93</v>
      </c>
      <c r="G230">
        <v>90.5</v>
      </c>
      <c r="H230">
        <v>92</v>
      </c>
      <c r="I230">
        <v>90</v>
      </c>
      <c r="J230">
        <v>86</v>
      </c>
      <c r="K230">
        <v>95</v>
      </c>
      <c r="L230">
        <v>91</v>
      </c>
      <c r="M230">
        <v>91.5</v>
      </c>
      <c r="N230">
        <v>88</v>
      </c>
      <c r="O230">
        <v>88.5</v>
      </c>
      <c r="P230">
        <v>82.5</v>
      </c>
      <c r="Q230">
        <v>86</v>
      </c>
      <c r="R230">
        <v>88</v>
      </c>
      <c r="S230">
        <v>89</v>
      </c>
      <c r="T230" s="232">
        <f t="shared" si="3"/>
        <v>89.266666666666666</v>
      </c>
    </row>
    <row r="231" spans="1:20" ht="15.95" customHeight="1" thickTop="1" thickBot="1">
      <c r="A231" s="61">
        <v>224</v>
      </c>
      <c r="B231" s="62">
        <v>224</v>
      </c>
      <c r="C231" s="62">
        <f>PresensiMIPA!B230</f>
        <v>12404</v>
      </c>
      <c r="D231" s="63" t="str">
        <f>PresensiMIPA!G230</f>
        <v>NOVIAN WAHYU NUGROHO</v>
      </c>
      <c r="E231">
        <v>75</v>
      </c>
      <c r="F231">
        <v>77.5</v>
      </c>
      <c r="G231">
        <v>70</v>
      </c>
      <c r="H231">
        <v>75</v>
      </c>
      <c r="I231">
        <v>88</v>
      </c>
      <c r="J231">
        <v>86</v>
      </c>
      <c r="K231">
        <v>87.5</v>
      </c>
      <c r="L231">
        <v>86</v>
      </c>
      <c r="M231">
        <v>80</v>
      </c>
      <c r="N231">
        <v>73</v>
      </c>
      <c r="O231">
        <v>83</v>
      </c>
      <c r="P231">
        <v>81.5</v>
      </c>
      <c r="Q231">
        <v>78.5</v>
      </c>
      <c r="R231">
        <v>78</v>
      </c>
      <c r="S231">
        <v>60</v>
      </c>
      <c r="T231" s="232">
        <f t="shared" si="3"/>
        <v>78.599999999999994</v>
      </c>
    </row>
    <row r="232" spans="1:20" ht="15.95" customHeight="1" thickTop="1" thickBot="1">
      <c r="A232" s="61">
        <v>225</v>
      </c>
      <c r="B232" s="62">
        <v>225</v>
      </c>
      <c r="C232" s="62">
        <f>PresensiMIPA!B231</f>
        <v>12406</v>
      </c>
      <c r="D232" s="63" t="str">
        <f>PresensiMIPA!G231</f>
        <v>NUR BUNGA FIRDAUSY</v>
      </c>
      <c r="E232">
        <v>89</v>
      </c>
      <c r="F232">
        <v>94.5</v>
      </c>
      <c r="G232">
        <v>90</v>
      </c>
      <c r="H232">
        <v>92.5</v>
      </c>
      <c r="I232">
        <v>91</v>
      </c>
      <c r="J232">
        <v>86</v>
      </c>
      <c r="K232">
        <v>95</v>
      </c>
      <c r="L232">
        <v>92</v>
      </c>
      <c r="M232">
        <v>91</v>
      </c>
      <c r="N232">
        <v>90</v>
      </c>
      <c r="O232">
        <v>90.5</v>
      </c>
      <c r="P232">
        <v>88</v>
      </c>
      <c r="Q232">
        <v>89.5</v>
      </c>
      <c r="R232">
        <v>88</v>
      </c>
      <c r="S232">
        <v>90</v>
      </c>
      <c r="T232" s="232">
        <f t="shared" si="3"/>
        <v>90.466666666666669</v>
      </c>
    </row>
    <row r="233" spans="1:20" ht="15.95" customHeight="1" thickTop="1" thickBot="1">
      <c r="A233" s="61">
        <v>226</v>
      </c>
      <c r="B233" s="62">
        <v>226</v>
      </c>
      <c r="C233" s="62">
        <f>PresensiMIPA!B232</f>
        <v>12419</v>
      </c>
      <c r="D233" s="63" t="str">
        <f>PresensiMIPA!G232</f>
        <v>Nurul Ilmiyeh</v>
      </c>
      <c r="E233">
        <v>92</v>
      </c>
      <c r="F233">
        <v>90</v>
      </c>
      <c r="G233">
        <v>80</v>
      </c>
      <c r="H233">
        <v>90</v>
      </c>
      <c r="I233">
        <v>90</v>
      </c>
      <c r="J233">
        <v>86.5</v>
      </c>
      <c r="K233">
        <v>91</v>
      </c>
      <c r="L233">
        <v>92</v>
      </c>
      <c r="M233">
        <v>88.5</v>
      </c>
      <c r="N233">
        <v>92</v>
      </c>
      <c r="O233">
        <v>86</v>
      </c>
      <c r="P233">
        <v>90</v>
      </c>
      <c r="Q233">
        <v>83.5</v>
      </c>
      <c r="R233">
        <v>90</v>
      </c>
      <c r="S233">
        <v>89</v>
      </c>
      <c r="T233" s="232">
        <f t="shared" si="3"/>
        <v>88.7</v>
      </c>
    </row>
    <row r="234" spans="1:20" ht="15.95" customHeight="1" thickTop="1" thickBot="1">
      <c r="A234" s="61">
        <v>227</v>
      </c>
      <c r="B234" s="62">
        <v>227</v>
      </c>
      <c r="C234" s="62">
        <f>PresensiMIPA!B233</f>
        <v>12430</v>
      </c>
      <c r="D234" s="63" t="str">
        <f>PresensiMIPA!G233</f>
        <v>PUTRI MAHARANI</v>
      </c>
      <c r="E234">
        <v>86.5</v>
      </c>
      <c r="F234">
        <v>85</v>
      </c>
      <c r="G234">
        <v>83</v>
      </c>
      <c r="H234">
        <v>82.5</v>
      </c>
      <c r="I234">
        <v>91</v>
      </c>
      <c r="J234">
        <v>86</v>
      </c>
      <c r="K234">
        <v>93.5</v>
      </c>
      <c r="L234">
        <v>92</v>
      </c>
      <c r="M234">
        <v>88.5</v>
      </c>
      <c r="N234">
        <v>80</v>
      </c>
      <c r="O234">
        <v>90.5</v>
      </c>
      <c r="P234">
        <v>81</v>
      </c>
      <c r="Q234">
        <v>82.5</v>
      </c>
      <c r="R234">
        <v>90</v>
      </c>
      <c r="S234">
        <v>77.5</v>
      </c>
      <c r="T234" s="232">
        <f t="shared" si="3"/>
        <v>85.966666666666669</v>
      </c>
    </row>
    <row r="235" spans="1:20" ht="15.95" customHeight="1" thickTop="1" thickBot="1">
      <c r="A235" s="61">
        <v>228</v>
      </c>
      <c r="B235" s="62">
        <v>228</v>
      </c>
      <c r="C235" s="62">
        <f>PresensiMIPA!B234</f>
        <v>12445</v>
      </c>
      <c r="D235" s="63" t="str">
        <f>PresensiMIPA!G234</f>
        <v>RAFLY ARDIANSYAH</v>
      </c>
      <c r="E235">
        <v>88.5</v>
      </c>
      <c r="F235">
        <v>88.5</v>
      </c>
      <c r="G235">
        <v>77.5</v>
      </c>
      <c r="H235">
        <v>85.5</v>
      </c>
      <c r="I235">
        <v>92</v>
      </c>
      <c r="J235">
        <v>91</v>
      </c>
      <c r="K235">
        <v>92</v>
      </c>
      <c r="L235">
        <v>92</v>
      </c>
      <c r="M235">
        <v>89</v>
      </c>
      <c r="N235">
        <v>82</v>
      </c>
      <c r="O235">
        <v>84</v>
      </c>
      <c r="P235">
        <v>84</v>
      </c>
      <c r="Q235">
        <v>82.5</v>
      </c>
      <c r="R235">
        <v>81</v>
      </c>
      <c r="S235">
        <v>85</v>
      </c>
      <c r="T235" s="232">
        <f t="shared" si="3"/>
        <v>86.3</v>
      </c>
    </row>
    <row r="236" spans="1:20" ht="15.95" customHeight="1" thickTop="1" thickBot="1">
      <c r="A236" s="61">
        <v>229</v>
      </c>
      <c r="B236" s="62">
        <v>229</v>
      </c>
      <c r="C236" s="62">
        <f>PresensiMIPA!B235</f>
        <v>12453</v>
      </c>
      <c r="D236" s="63" t="str">
        <f>PresensiMIPA!G235</f>
        <v>RAYHAN RAMZY</v>
      </c>
      <c r="E236">
        <v>87.5</v>
      </c>
      <c r="F236">
        <v>78.5</v>
      </c>
      <c r="G236">
        <v>76</v>
      </c>
      <c r="H236">
        <v>75.5</v>
      </c>
      <c r="I236">
        <v>89</v>
      </c>
      <c r="J236">
        <v>85</v>
      </c>
      <c r="K236">
        <v>88</v>
      </c>
      <c r="L236">
        <v>84</v>
      </c>
      <c r="M236">
        <v>82.5</v>
      </c>
      <c r="N236">
        <v>74</v>
      </c>
      <c r="O236">
        <v>87</v>
      </c>
      <c r="P236">
        <v>84</v>
      </c>
      <c r="Q236">
        <v>82</v>
      </c>
      <c r="R236">
        <v>80</v>
      </c>
      <c r="S236">
        <v>65</v>
      </c>
      <c r="T236" s="232">
        <f t="shared" si="3"/>
        <v>81.2</v>
      </c>
    </row>
    <row r="237" spans="1:20" ht="15.95" customHeight="1" thickTop="1" thickBot="1">
      <c r="A237" s="61">
        <v>230</v>
      </c>
      <c r="B237" s="62">
        <v>230</v>
      </c>
      <c r="C237" s="62">
        <f>PresensiMIPA!B236</f>
        <v>12463</v>
      </c>
      <c r="D237" s="63" t="str">
        <f>PresensiMIPA!G236</f>
        <v>RIFKI ANANDA SHALIH</v>
      </c>
      <c r="E237">
        <v>85.5</v>
      </c>
      <c r="F237">
        <v>81.5</v>
      </c>
      <c r="G237">
        <v>78</v>
      </c>
      <c r="H237">
        <v>89</v>
      </c>
      <c r="I237">
        <v>89</v>
      </c>
      <c r="J237">
        <v>84</v>
      </c>
      <c r="K237">
        <v>92.5</v>
      </c>
      <c r="L237">
        <v>80</v>
      </c>
      <c r="M237">
        <v>88.5</v>
      </c>
      <c r="N237">
        <v>76</v>
      </c>
      <c r="O237">
        <v>88</v>
      </c>
      <c r="P237">
        <v>83</v>
      </c>
      <c r="Q237">
        <v>83</v>
      </c>
      <c r="R237">
        <v>80</v>
      </c>
      <c r="S237">
        <v>80</v>
      </c>
      <c r="T237" s="232">
        <f t="shared" si="3"/>
        <v>83.86666666666666</v>
      </c>
    </row>
    <row r="238" spans="1:20" ht="15.95" customHeight="1" thickTop="1" thickBot="1">
      <c r="A238" s="61">
        <v>231</v>
      </c>
      <c r="B238" s="62">
        <v>231</v>
      </c>
      <c r="C238" s="62">
        <f>PresensiMIPA!B237</f>
        <v>12496</v>
      </c>
      <c r="D238" s="63" t="str">
        <f>PresensiMIPA!G237</f>
        <v>SITI MARYAM</v>
      </c>
      <c r="E238">
        <v>86</v>
      </c>
      <c r="F238">
        <v>88.5</v>
      </c>
      <c r="G238">
        <v>77.5</v>
      </c>
      <c r="H238">
        <v>85</v>
      </c>
      <c r="I238">
        <v>91</v>
      </c>
      <c r="J238">
        <v>86</v>
      </c>
      <c r="K238">
        <v>95.5</v>
      </c>
      <c r="L238">
        <v>92</v>
      </c>
      <c r="M238">
        <v>91.5</v>
      </c>
      <c r="N238">
        <v>91</v>
      </c>
      <c r="O238">
        <v>88.5</v>
      </c>
      <c r="P238">
        <v>85.5</v>
      </c>
      <c r="Q238">
        <v>82.5</v>
      </c>
      <c r="R238">
        <v>85</v>
      </c>
      <c r="S238">
        <v>85</v>
      </c>
      <c r="T238" s="232">
        <f t="shared" si="3"/>
        <v>87.36666666666666</v>
      </c>
    </row>
    <row r="239" spans="1:20" ht="15.95" customHeight="1" thickTop="1" thickBot="1">
      <c r="A239" s="61">
        <v>232</v>
      </c>
      <c r="B239" s="62">
        <v>232</v>
      </c>
      <c r="C239" s="62">
        <f>PresensiMIPA!B238</f>
        <v>12514</v>
      </c>
      <c r="D239" s="63" t="str">
        <f>PresensiMIPA!G238</f>
        <v>THIYA MEISYA MS</v>
      </c>
      <c r="E239">
        <v>86.5</v>
      </c>
      <c r="F239">
        <v>90.5</v>
      </c>
      <c r="G239">
        <v>80.5</v>
      </c>
      <c r="H239">
        <v>81</v>
      </c>
      <c r="I239">
        <v>89.5</v>
      </c>
      <c r="J239">
        <v>85</v>
      </c>
      <c r="K239">
        <v>94</v>
      </c>
      <c r="L239">
        <v>91</v>
      </c>
      <c r="M239">
        <v>91</v>
      </c>
      <c r="N239">
        <v>81</v>
      </c>
      <c r="O239">
        <v>87</v>
      </c>
      <c r="P239">
        <v>88.5</v>
      </c>
      <c r="Q239">
        <v>85.5</v>
      </c>
      <c r="R239">
        <v>83</v>
      </c>
      <c r="S239">
        <v>85</v>
      </c>
      <c r="T239" s="232">
        <f t="shared" si="3"/>
        <v>86.6</v>
      </c>
    </row>
    <row r="240" spans="1:20" ht="15.95" customHeight="1" thickTop="1" thickBot="1">
      <c r="A240" s="61">
        <v>233</v>
      </c>
      <c r="B240" s="62">
        <v>233</v>
      </c>
      <c r="C240" s="62">
        <f>PresensiMIPA!B239</f>
        <v>12525</v>
      </c>
      <c r="D240" s="63" t="str">
        <f>PresensiMIPA!G239</f>
        <v>UMMU FADILA ULFA</v>
      </c>
      <c r="E240">
        <v>89</v>
      </c>
      <c r="F240">
        <v>88</v>
      </c>
      <c r="G240">
        <v>83</v>
      </c>
      <c r="H240">
        <v>85</v>
      </c>
      <c r="I240">
        <v>94</v>
      </c>
      <c r="J240">
        <v>86</v>
      </c>
      <c r="K240">
        <v>95</v>
      </c>
      <c r="L240">
        <v>92</v>
      </c>
      <c r="M240">
        <v>88.5</v>
      </c>
      <c r="N240">
        <v>83</v>
      </c>
      <c r="O240">
        <v>88</v>
      </c>
      <c r="P240">
        <v>82</v>
      </c>
      <c r="Q240">
        <v>86</v>
      </c>
      <c r="R240">
        <v>84</v>
      </c>
      <c r="S240">
        <v>87.5</v>
      </c>
      <c r="T240" s="232">
        <f t="shared" si="3"/>
        <v>87.4</v>
      </c>
    </row>
    <row r="241" spans="1:20" ht="15.95" customHeight="1" thickTop="1" thickBot="1">
      <c r="A241" s="61">
        <v>234</v>
      </c>
      <c r="B241" s="62">
        <v>234</v>
      </c>
      <c r="C241" s="62">
        <f>PresensiMIPA!B240</f>
        <v>12535</v>
      </c>
      <c r="D241" s="63" t="str">
        <f>PresensiMIPA!G240</f>
        <v>WILLY CHAIRULLAH FAUZI PUTRA</v>
      </c>
      <c r="E241">
        <v>86.5</v>
      </c>
      <c r="F241">
        <v>86</v>
      </c>
      <c r="G241">
        <v>80</v>
      </c>
      <c r="H241">
        <v>91</v>
      </c>
      <c r="I241">
        <v>89</v>
      </c>
      <c r="J241">
        <v>86</v>
      </c>
      <c r="K241">
        <v>93</v>
      </c>
      <c r="L241">
        <v>92</v>
      </c>
      <c r="M241">
        <v>88.5</v>
      </c>
      <c r="N241">
        <v>88</v>
      </c>
      <c r="O241">
        <v>87.5</v>
      </c>
      <c r="P241">
        <v>82</v>
      </c>
      <c r="Q241">
        <v>89</v>
      </c>
      <c r="R241">
        <v>83</v>
      </c>
      <c r="S241">
        <v>82</v>
      </c>
      <c r="T241" s="232">
        <f t="shared" si="3"/>
        <v>86.9</v>
      </c>
    </row>
    <row r="242" spans="1:20" ht="15.95" customHeight="1" thickTop="1" thickBot="1">
      <c r="A242" s="61">
        <v>235</v>
      </c>
      <c r="B242" s="62">
        <v>235</v>
      </c>
      <c r="C242" s="62">
        <f>PresensiMIPA!B241</f>
        <v>12541</v>
      </c>
      <c r="D242" s="63" t="str">
        <f>PresensiMIPA!G241</f>
        <v>ZEINAH</v>
      </c>
      <c r="E242">
        <v>86.5</v>
      </c>
      <c r="F242">
        <v>90</v>
      </c>
      <c r="G242">
        <v>90</v>
      </c>
      <c r="H242">
        <v>86</v>
      </c>
      <c r="I242">
        <v>93.5</v>
      </c>
      <c r="J242">
        <v>86.5</v>
      </c>
      <c r="K242">
        <v>94.5</v>
      </c>
      <c r="L242">
        <v>92</v>
      </c>
      <c r="M242">
        <v>88.5</v>
      </c>
      <c r="N242">
        <v>87</v>
      </c>
      <c r="O242">
        <v>87</v>
      </c>
      <c r="P242">
        <v>82</v>
      </c>
      <c r="Q242">
        <v>84</v>
      </c>
      <c r="R242">
        <v>85</v>
      </c>
      <c r="S242">
        <v>85</v>
      </c>
      <c r="T242" s="232">
        <f t="shared" si="3"/>
        <v>87.833333333333329</v>
      </c>
    </row>
    <row r="243" spans="1:20" ht="15.95" customHeight="1" thickTop="1" thickBot="1">
      <c r="A243" s="61">
        <v>236</v>
      </c>
      <c r="B243" s="62">
        <v>236</v>
      </c>
      <c r="C243" s="62">
        <f>PresensiMIPA!B242</f>
        <v>12547</v>
      </c>
      <c r="D243" s="63" t="str">
        <f>PresensiMIPA!G242</f>
        <v>JUANITA FAJRINA PRAMESWARI</v>
      </c>
      <c r="E243">
        <v>89.5</v>
      </c>
      <c r="F243">
        <v>93</v>
      </c>
      <c r="G243">
        <v>91.5</v>
      </c>
      <c r="H243">
        <v>94.5</v>
      </c>
      <c r="I243">
        <v>93</v>
      </c>
      <c r="J243">
        <v>90</v>
      </c>
      <c r="K243">
        <v>93</v>
      </c>
      <c r="L243">
        <v>92</v>
      </c>
      <c r="M243">
        <v>88.5</v>
      </c>
      <c r="N243">
        <v>88</v>
      </c>
      <c r="O243">
        <v>92.5</v>
      </c>
      <c r="P243">
        <v>88.5</v>
      </c>
      <c r="Q243">
        <v>91.5</v>
      </c>
      <c r="R243">
        <v>93</v>
      </c>
      <c r="S243">
        <v>90</v>
      </c>
      <c r="T243" s="232">
        <f t="shared" si="3"/>
        <v>91.233333333333334</v>
      </c>
    </row>
    <row r="244" spans="1:20" ht="15.95" customHeight="1" thickTop="1" thickBot="1">
      <c r="A244" s="61">
        <v>237</v>
      </c>
      <c r="B244" s="62">
        <v>237</v>
      </c>
      <c r="C244" s="62">
        <f>PresensiMIPA!B243</f>
        <v>12138</v>
      </c>
      <c r="D244" s="63" t="str">
        <f>PresensiMIPA!G243</f>
        <v>AGIL SETIAWAN PUTRA</v>
      </c>
      <c r="E244">
        <v>85.5</v>
      </c>
      <c r="F244">
        <v>89.5</v>
      </c>
      <c r="G244">
        <v>75</v>
      </c>
      <c r="H244">
        <v>86.5</v>
      </c>
      <c r="I244">
        <v>91</v>
      </c>
      <c r="J244">
        <v>88</v>
      </c>
      <c r="K244">
        <v>91</v>
      </c>
      <c r="L244">
        <v>89</v>
      </c>
      <c r="M244">
        <v>89</v>
      </c>
      <c r="N244">
        <v>95</v>
      </c>
      <c r="O244">
        <v>89</v>
      </c>
      <c r="P244">
        <v>89</v>
      </c>
      <c r="Q244">
        <v>87.5</v>
      </c>
      <c r="R244">
        <v>83</v>
      </c>
      <c r="S244">
        <v>85</v>
      </c>
      <c r="T244" s="232">
        <f t="shared" si="3"/>
        <v>87.533333333333331</v>
      </c>
    </row>
    <row r="245" spans="1:20" ht="15.95" customHeight="1" thickTop="1" thickBot="1">
      <c r="A245" s="61">
        <v>238</v>
      </c>
      <c r="B245" s="62">
        <v>238</v>
      </c>
      <c r="C245" s="62">
        <f>PresensiMIPA!B244</f>
        <v>12145</v>
      </c>
      <c r="D245" s="63" t="str">
        <f>PresensiMIPA!G244</f>
        <v>AISYAH NOER AULYA</v>
      </c>
      <c r="E245">
        <v>93</v>
      </c>
      <c r="F245">
        <v>92</v>
      </c>
      <c r="G245">
        <v>89</v>
      </c>
      <c r="H245">
        <v>89.5</v>
      </c>
      <c r="I245">
        <v>92</v>
      </c>
      <c r="J245">
        <v>88</v>
      </c>
      <c r="K245">
        <v>95</v>
      </c>
      <c r="L245">
        <v>87</v>
      </c>
      <c r="M245">
        <v>91</v>
      </c>
      <c r="N245">
        <v>91</v>
      </c>
      <c r="O245">
        <v>88.5</v>
      </c>
      <c r="P245">
        <v>89.5</v>
      </c>
      <c r="Q245">
        <v>86.5</v>
      </c>
      <c r="R245">
        <v>89</v>
      </c>
      <c r="S245">
        <v>88</v>
      </c>
      <c r="T245" s="232">
        <f t="shared" si="3"/>
        <v>89.933333333333337</v>
      </c>
    </row>
    <row r="246" spans="1:20" ht="15.95" customHeight="1" thickTop="1" thickBot="1">
      <c r="A246" s="61">
        <v>239</v>
      </c>
      <c r="B246" s="62">
        <v>239</v>
      </c>
      <c r="C246" s="62">
        <f>PresensiMIPA!B245</f>
        <v>12156</v>
      </c>
      <c r="D246" s="63" t="str">
        <f>PresensiMIPA!G245</f>
        <v>ALI AKBAR NAFIS</v>
      </c>
      <c r="E246">
        <v>86</v>
      </c>
      <c r="F246">
        <v>89</v>
      </c>
      <c r="G246">
        <v>88</v>
      </c>
      <c r="H246">
        <v>85</v>
      </c>
      <c r="I246">
        <v>90.5</v>
      </c>
      <c r="J246">
        <v>86.5</v>
      </c>
      <c r="K246">
        <v>91.5</v>
      </c>
      <c r="L246">
        <v>87.5</v>
      </c>
      <c r="M246">
        <v>90</v>
      </c>
      <c r="N246">
        <v>88</v>
      </c>
      <c r="O246">
        <v>86.5</v>
      </c>
      <c r="P246">
        <v>83</v>
      </c>
      <c r="Q246">
        <v>88.5</v>
      </c>
      <c r="R246">
        <v>83</v>
      </c>
      <c r="S246">
        <v>87.5</v>
      </c>
      <c r="T246" s="232">
        <f t="shared" si="3"/>
        <v>87.36666666666666</v>
      </c>
    </row>
    <row r="247" spans="1:20" ht="15.95" customHeight="1" thickTop="1" thickBot="1">
      <c r="B247" s="62">
        <v>240</v>
      </c>
      <c r="C247" s="62">
        <f>PresensiMIPA!B246</f>
        <v>12175</v>
      </c>
      <c r="D247" s="63" t="str">
        <f>PresensiMIPA!G246</f>
        <v>ANGGIA FELYSA PUTRI</v>
      </c>
      <c r="E247">
        <v>86</v>
      </c>
      <c r="F247">
        <v>87</v>
      </c>
      <c r="G247">
        <v>78</v>
      </c>
      <c r="H247">
        <v>79.5</v>
      </c>
      <c r="I247">
        <v>85</v>
      </c>
      <c r="J247">
        <v>85.5</v>
      </c>
      <c r="K247">
        <v>92.5</v>
      </c>
      <c r="L247">
        <v>88</v>
      </c>
      <c r="M247">
        <v>88.5</v>
      </c>
      <c r="N247">
        <v>88</v>
      </c>
      <c r="O247">
        <v>88</v>
      </c>
      <c r="P247">
        <v>82.5</v>
      </c>
      <c r="Q247">
        <v>79.5</v>
      </c>
      <c r="R247">
        <v>84</v>
      </c>
      <c r="S247">
        <v>87.5</v>
      </c>
      <c r="T247" s="232">
        <f t="shared" si="3"/>
        <v>85.3</v>
      </c>
    </row>
    <row r="248" spans="1:20" ht="15.95" customHeight="1" thickTop="1" thickBot="1">
      <c r="B248" s="62">
        <v>241</v>
      </c>
      <c r="C248" s="62">
        <f>PresensiMIPA!B247</f>
        <v>12187</v>
      </c>
      <c r="D248" s="63" t="str">
        <f>PresensiMIPA!G247</f>
        <v>ASYRAF FARIHANIF</v>
      </c>
      <c r="E248">
        <v>85.5</v>
      </c>
      <c r="F248">
        <v>85</v>
      </c>
      <c r="G248">
        <v>75</v>
      </c>
      <c r="H248">
        <v>80.5</v>
      </c>
      <c r="I248">
        <v>88</v>
      </c>
      <c r="J248">
        <v>84.5</v>
      </c>
      <c r="K248">
        <v>90</v>
      </c>
      <c r="L248">
        <v>87.5</v>
      </c>
      <c r="M248">
        <v>88.5</v>
      </c>
      <c r="N248">
        <v>84</v>
      </c>
      <c r="O248">
        <v>87</v>
      </c>
      <c r="P248">
        <v>82.5</v>
      </c>
      <c r="Q248">
        <v>81.5</v>
      </c>
      <c r="R248">
        <v>84</v>
      </c>
      <c r="S248">
        <v>80</v>
      </c>
      <c r="T248" s="232">
        <f t="shared" si="3"/>
        <v>84.233333333333334</v>
      </c>
    </row>
    <row r="249" spans="1:20" ht="15.95" customHeight="1" thickTop="1" thickBot="1">
      <c r="B249" s="62">
        <v>242</v>
      </c>
      <c r="C249" s="62">
        <f>PresensiMIPA!B248</f>
        <v>12189</v>
      </c>
      <c r="D249" s="63" t="str">
        <f>PresensiMIPA!G248</f>
        <v>AURORA DWI BALBINA</v>
      </c>
      <c r="E249">
        <v>87.5</v>
      </c>
      <c r="F249">
        <v>89.5</v>
      </c>
      <c r="G249">
        <v>90</v>
      </c>
      <c r="H249">
        <v>88.5</v>
      </c>
      <c r="I249">
        <v>92</v>
      </c>
      <c r="J249">
        <v>85.5</v>
      </c>
      <c r="K249">
        <v>92.5</v>
      </c>
      <c r="L249">
        <v>87.5</v>
      </c>
      <c r="M249">
        <v>93</v>
      </c>
      <c r="N249">
        <v>88</v>
      </c>
      <c r="O249">
        <v>89</v>
      </c>
      <c r="P249">
        <v>83.5</v>
      </c>
      <c r="Q249">
        <v>86.5</v>
      </c>
      <c r="R249">
        <v>88</v>
      </c>
      <c r="S249">
        <v>85</v>
      </c>
      <c r="T249" s="232">
        <f t="shared" si="3"/>
        <v>88.4</v>
      </c>
    </row>
    <row r="250" spans="1:20" ht="15.95" customHeight="1" thickTop="1" thickBot="1">
      <c r="B250" s="62">
        <v>243</v>
      </c>
      <c r="C250" s="62">
        <f>PresensiMIPA!B249</f>
        <v>12204</v>
      </c>
      <c r="D250" s="63" t="str">
        <f>PresensiMIPA!G249</f>
        <v>DHAFAA HUBILLAH</v>
      </c>
      <c r="E250">
        <v>87</v>
      </c>
      <c r="F250">
        <v>88</v>
      </c>
      <c r="G250">
        <v>77.5</v>
      </c>
      <c r="H250">
        <v>89</v>
      </c>
      <c r="I250">
        <v>92</v>
      </c>
      <c r="J250">
        <v>85.5</v>
      </c>
      <c r="K250">
        <v>94</v>
      </c>
      <c r="L250">
        <v>89</v>
      </c>
      <c r="M250">
        <v>88.5</v>
      </c>
      <c r="N250">
        <v>88</v>
      </c>
      <c r="O250">
        <v>87.5</v>
      </c>
      <c r="P250">
        <v>85.5</v>
      </c>
      <c r="Q250">
        <v>87.5</v>
      </c>
      <c r="R250">
        <v>82</v>
      </c>
      <c r="S250">
        <v>83.5</v>
      </c>
      <c r="T250" s="232">
        <f t="shared" si="3"/>
        <v>86.966666666666669</v>
      </c>
    </row>
    <row r="251" spans="1:20" ht="15.95" customHeight="1" thickTop="1" thickBot="1">
      <c r="B251" s="62">
        <v>244</v>
      </c>
      <c r="C251" s="62">
        <f>PresensiMIPA!B250</f>
        <v>12219</v>
      </c>
      <c r="D251" s="63" t="str">
        <f>PresensiMIPA!G250</f>
        <v>EKA PUTRI CHAIRUNNISA</v>
      </c>
      <c r="E251">
        <v>89</v>
      </c>
      <c r="F251">
        <v>85.5</v>
      </c>
      <c r="G251">
        <v>80</v>
      </c>
      <c r="H251">
        <v>79.5</v>
      </c>
      <c r="I251">
        <v>90</v>
      </c>
      <c r="J251">
        <v>86</v>
      </c>
      <c r="K251">
        <v>91.5</v>
      </c>
      <c r="L251">
        <v>87</v>
      </c>
      <c r="M251">
        <v>88.5</v>
      </c>
      <c r="N251">
        <v>83</v>
      </c>
      <c r="O251">
        <v>88.5</v>
      </c>
      <c r="P251">
        <v>90.5</v>
      </c>
      <c r="Q251">
        <v>82.5</v>
      </c>
      <c r="R251">
        <v>84</v>
      </c>
      <c r="S251">
        <v>80</v>
      </c>
      <c r="T251" s="232">
        <f t="shared" si="3"/>
        <v>85.7</v>
      </c>
    </row>
    <row r="252" spans="1:20" ht="15.95" customHeight="1" thickTop="1" thickBot="1">
      <c r="B252" s="62">
        <v>245</v>
      </c>
      <c r="C252" s="62">
        <f>PresensiMIPA!B251</f>
        <v>12228</v>
      </c>
      <c r="D252" s="63" t="str">
        <f>PresensiMIPA!G251</f>
        <v>Faisal</v>
      </c>
      <c r="E252">
        <v>91.5</v>
      </c>
      <c r="F252">
        <v>96.5</v>
      </c>
      <c r="G252">
        <v>94</v>
      </c>
      <c r="H252">
        <v>97.5</v>
      </c>
      <c r="I252">
        <v>95</v>
      </c>
      <c r="J252">
        <v>91.5</v>
      </c>
      <c r="K252">
        <v>96</v>
      </c>
      <c r="L252">
        <v>89</v>
      </c>
      <c r="M252">
        <v>94</v>
      </c>
      <c r="N252">
        <v>95</v>
      </c>
      <c r="O252">
        <v>93.5</v>
      </c>
      <c r="P252">
        <v>90.5</v>
      </c>
      <c r="Q252">
        <v>94.5</v>
      </c>
      <c r="R252">
        <v>94</v>
      </c>
      <c r="S252">
        <v>94.5</v>
      </c>
      <c r="T252" s="232">
        <f t="shared" si="3"/>
        <v>93.8</v>
      </c>
    </row>
    <row r="253" spans="1:20" ht="15.95" customHeight="1" thickTop="1" thickBot="1">
      <c r="B253" s="62">
        <v>246</v>
      </c>
      <c r="C253" s="62">
        <f>PresensiMIPA!B252</f>
        <v>12241</v>
      </c>
      <c r="D253" s="63" t="str">
        <f>PresensiMIPA!G252</f>
        <v>FAUSIYEH</v>
      </c>
      <c r="E253">
        <v>91.5</v>
      </c>
      <c r="F253">
        <v>95</v>
      </c>
      <c r="G253">
        <v>77</v>
      </c>
      <c r="H253">
        <v>92.5</v>
      </c>
      <c r="I253">
        <v>95</v>
      </c>
      <c r="J253">
        <v>85.5</v>
      </c>
      <c r="K253">
        <v>95</v>
      </c>
      <c r="L253">
        <v>87</v>
      </c>
      <c r="M253">
        <v>89</v>
      </c>
      <c r="N253">
        <v>93</v>
      </c>
      <c r="O253">
        <v>87.5</v>
      </c>
      <c r="P253">
        <v>90</v>
      </c>
      <c r="Q253">
        <v>85.5</v>
      </c>
      <c r="R253">
        <v>89</v>
      </c>
      <c r="S253">
        <v>89</v>
      </c>
      <c r="T253" s="232">
        <f t="shared" si="3"/>
        <v>89.433333333333337</v>
      </c>
    </row>
    <row r="254" spans="1:20" ht="15.95" customHeight="1" thickTop="1" thickBot="1">
      <c r="B254" s="62">
        <v>247</v>
      </c>
      <c r="C254" s="62">
        <f>PresensiMIPA!B253</f>
        <v>12256</v>
      </c>
      <c r="D254" s="63" t="str">
        <f>PresensiMIPA!G253</f>
        <v>GIBRAN THOIFURY</v>
      </c>
      <c r="E254">
        <v>86</v>
      </c>
      <c r="F254">
        <v>85</v>
      </c>
      <c r="G254">
        <v>76.5</v>
      </c>
      <c r="H254">
        <v>82.5</v>
      </c>
      <c r="I254">
        <v>89.5</v>
      </c>
      <c r="J254">
        <v>84.5</v>
      </c>
      <c r="K254">
        <v>89.5</v>
      </c>
      <c r="L254">
        <v>89</v>
      </c>
      <c r="M254">
        <v>88.5</v>
      </c>
      <c r="N254">
        <v>78</v>
      </c>
      <c r="O254">
        <v>88</v>
      </c>
      <c r="P254">
        <v>83</v>
      </c>
      <c r="Q254">
        <v>79.5</v>
      </c>
      <c r="R254">
        <v>83</v>
      </c>
      <c r="S254">
        <v>82</v>
      </c>
      <c r="T254" s="232">
        <f t="shared" si="3"/>
        <v>84.3</v>
      </c>
    </row>
    <row r="255" spans="1:20" ht="15.95" customHeight="1" thickTop="1" thickBot="1">
      <c r="B255" s="62">
        <v>248</v>
      </c>
      <c r="C255" s="62">
        <f>PresensiMIPA!B254</f>
        <v>12261</v>
      </c>
      <c r="D255" s="63" t="str">
        <f>PresensiMIPA!G254</f>
        <v>HANIFIA AFNANI</v>
      </c>
      <c r="E255">
        <v>89.5</v>
      </c>
      <c r="F255">
        <v>95.5</v>
      </c>
      <c r="G255">
        <v>89</v>
      </c>
      <c r="H255">
        <v>93</v>
      </c>
      <c r="I255">
        <v>91</v>
      </c>
      <c r="J255">
        <v>86.5</v>
      </c>
      <c r="K255">
        <v>94</v>
      </c>
      <c r="L255">
        <v>87</v>
      </c>
      <c r="M255">
        <v>91.5</v>
      </c>
      <c r="N255">
        <v>87</v>
      </c>
      <c r="O255">
        <v>88.5</v>
      </c>
      <c r="P255">
        <v>82.5</v>
      </c>
      <c r="Q255">
        <v>87.5</v>
      </c>
      <c r="R255">
        <v>90</v>
      </c>
      <c r="S255">
        <v>89</v>
      </c>
      <c r="T255" s="232">
        <f t="shared" si="3"/>
        <v>89.433333333333337</v>
      </c>
    </row>
    <row r="256" spans="1:20" ht="15.95" customHeight="1" thickTop="1" thickBot="1">
      <c r="B256" s="62">
        <v>249</v>
      </c>
      <c r="C256" s="62">
        <f>PresensiMIPA!B255</f>
        <v>12275</v>
      </c>
      <c r="D256" s="63" t="str">
        <f>PresensiMIPA!G255</f>
        <v>ICHZA MAHENDRA NURBA</v>
      </c>
      <c r="E256">
        <v>86</v>
      </c>
      <c r="F256">
        <v>85</v>
      </c>
      <c r="G256">
        <v>78</v>
      </c>
      <c r="H256">
        <v>80</v>
      </c>
      <c r="I256">
        <v>89.5</v>
      </c>
      <c r="J256">
        <v>84.5</v>
      </c>
      <c r="K256">
        <v>92.5</v>
      </c>
      <c r="L256">
        <v>86.5</v>
      </c>
      <c r="M256">
        <v>89</v>
      </c>
      <c r="N256">
        <v>85</v>
      </c>
      <c r="O256">
        <v>88</v>
      </c>
      <c r="P256">
        <v>84</v>
      </c>
      <c r="Q256">
        <v>81</v>
      </c>
      <c r="R256">
        <v>81</v>
      </c>
      <c r="S256">
        <v>85</v>
      </c>
      <c r="T256" s="232">
        <f t="shared" si="3"/>
        <v>85</v>
      </c>
    </row>
    <row r="257" spans="1:22" ht="15.95" customHeight="1" thickTop="1" thickBot="1">
      <c r="B257" s="62">
        <v>250</v>
      </c>
      <c r="C257" s="62">
        <f>PresensiMIPA!B256</f>
        <v>12283</v>
      </c>
      <c r="D257" s="63" t="str">
        <f>PresensiMIPA!G256</f>
        <v>INDAH MARDIANA PUTRI</v>
      </c>
      <c r="E257">
        <v>88.5</v>
      </c>
      <c r="F257">
        <v>91</v>
      </c>
      <c r="G257">
        <v>76.5</v>
      </c>
      <c r="H257">
        <v>87</v>
      </c>
      <c r="I257">
        <v>89.5</v>
      </c>
      <c r="J257">
        <v>85.5</v>
      </c>
      <c r="K257">
        <v>92.5</v>
      </c>
      <c r="L257">
        <v>87</v>
      </c>
      <c r="M257">
        <v>90.5</v>
      </c>
      <c r="N257">
        <v>90</v>
      </c>
      <c r="O257">
        <v>90.5</v>
      </c>
      <c r="P257">
        <v>90</v>
      </c>
      <c r="Q257">
        <v>83</v>
      </c>
      <c r="R257">
        <v>82</v>
      </c>
      <c r="S257">
        <v>82</v>
      </c>
      <c r="T257" s="232">
        <f t="shared" si="3"/>
        <v>87.033333333333331</v>
      </c>
    </row>
    <row r="258" spans="1:22" s="48" customFormat="1" ht="15.95" customHeight="1" thickTop="1" thickBot="1">
      <c r="A258" s="47"/>
      <c r="B258" s="62">
        <v>251</v>
      </c>
      <c r="C258" s="62">
        <f>PresensiMIPA!B257</f>
        <v>12295</v>
      </c>
      <c r="D258" s="63" t="str">
        <f>PresensiMIPA!G257</f>
        <v>Jihan Sofaroh</v>
      </c>
      <c r="E258">
        <v>87.5</v>
      </c>
      <c r="F258">
        <v>89</v>
      </c>
      <c r="G258">
        <v>83</v>
      </c>
      <c r="H258">
        <v>88</v>
      </c>
      <c r="I258">
        <v>89.5</v>
      </c>
      <c r="J258">
        <v>88</v>
      </c>
      <c r="K258">
        <v>95</v>
      </c>
      <c r="L258">
        <v>87.5</v>
      </c>
      <c r="M258">
        <v>93</v>
      </c>
      <c r="N258">
        <v>88</v>
      </c>
      <c r="O258">
        <v>88</v>
      </c>
      <c r="P258">
        <v>85.5</v>
      </c>
      <c r="Q258">
        <v>86</v>
      </c>
      <c r="R258">
        <v>83</v>
      </c>
      <c r="S258">
        <v>82</v>
      </c>
      <c r="T258" s="232">
        <f t="shared" si="3"/>
        <v>87.533333333333331</v>
      </c>
    </row>
    <row r="259" spans="1:22" s="48" customFormat="1" ht="15.95" customHeight="1" thickTop="1" thickBot="1">
      <c r="A259" s="47"/>
      <c r="B259" s="62">
        <v>252</v>
      </c>
      <c r="C259" s="62">
        <f>PresensiMIPA!B258</f>
        <v>12319</v>
      </c>
      <c r="D259" s="63" t="str">
        <f>PresensiMIPA!G258</f>
        <v>M. CHAIRUL AMINULLAH</v>
      </c>
      <c r="E259">
        <v>86</v>
      </c>
      <c r="F259">
        <v>89</v>
      </c>
      <c r="G259">
        <v>75</v>
      </c>
      <c r="H259">
        <v>86</v>
      </c>
      <c r="I259">
        <v>89.5</v>
      </c>
      <c r="J259">
        <v>87</v>
      </c>
      <c r="K259">
        <v>93.5</v>
      </c>
      <c r="L259">
        <v>89</v>
      </c>
      <c r="M259">
        <v>90</v>
      </c>
      <c r="N259">
        <v>91</v>
      </c>
      <c r="O259">
        <v>88</v>
      </c>
      <c r="P259">
        <v>86</v>
      </c>
      <c r="Q259">
        <v>86</v>
      </c>
      <c r="R259">
        <v>83</v>
      </c>
      <c r="S259">
        <v>89</v>
      </c>
      <c r="T259" s="232">
        <f t="shared" si="3"/>
        <v>87.2</v>
      </c>
    </row>
    <row r="260" spans="1:22" s="48" customFormat="1" ht="15.95" customHeight="1" thickTop="1" thickBot="1">
      <c r="A260" s="47"/>
      <c r="B260" s="62">
        <v>253</v>
      </c>
      <c r="C260" s="62">
        <f>PresensiMIPA!B259</f>
        <v>12333</v>
      </c>
      <c r="D260" s="63" t="str">
        <f>PresensiMIPA!G259</f>
        <v>MAULIDIA FIANDINI PUTRI</v>
      </c>
      <c r="E260">
        <v>87.5</v>
      </c>
      <c r="F260">
        <v>89</v>
      </c>
      <c r="G260">
        <v>90.5</v>
      </c>
      <c r="H260">
        <v>84</v>
      </c>
      <c r="I260">
        <v>89.5</v>
      </c>
      <c r="J260">
        <v>86</v>
      </c>
      <c r="K260">
        <v>91.5</v>
      </c>
      <c r="L260">
        <v>87</v>
      </c>
      <c r="M260">
        <v>88.5</v>
      </c>
      <c r="N260">
        <v>88</v>
      </c>
      <c r="O260">
        <v>88.5</v>
      </c>
      <c r="P260">
        <v>86</v>
      </c>
      <c r="Q260">
        <v>81.5</v>
      </c>
      <c r="R260">
        <v>83</v>
      </c>
      <c r="S260">
        <v>82</v>
      </c>
      <c r="T260" s="232">
        <f t="shared" si="3"/>
        <v>86.833333333333329</v>
      </c>
    </row>
    <row r="261" spans="1:22" s="48" customFormat="1" ht="15.95" customHeight="1" thickTop="1" thickBot="1">
      <c r="A261" s="47"/>
      <c r="B261" s="62">
        <v>254</v>
      </c>
      <c r="C261" s="62">
        <f>PresensiMIPA!B260</f>
        <v>12347</v>
      </c>
      <c r="D261" s="63" t="str">
        <f>PresensiMIPA!G260</f>
        <v>MITA AULIA NUR WAHID</v>
      </c>
      <c r="E261">
        <v>86.5</v>
      </c>
      <c r="F261">
        <v>96.5</v>
      </c>
      <c r="G261">
        <v>89</v>
      </c>
      <c r="H261">
        <v>96</v>
      </c>
      <c r="I261">
        <v>95</v>
      </c>
      <c r="J261">
        <v>89.5</v>
      </c>
      <c r="K261">
        <v>96</v>
      </c>
      <c r="L261">
        <v>88</v>
      </c>
      <c r="M261">
        <v>89</v>
      </c>
      <c r="N261">
        <v>95</v>
      </c>
      <c r="O261">
        <v>93</v>
      </c>
      <c r="P261">
        <v>90.5</v>
      </c>
      <c r="Q261">
        <v>94.5</v>
      </c>
      <c r="R261">
        <v>90</v>
      </c>
      <c r="S261">
        <v>90</v>
      </c>
      <c r="T261" s="232">
        <f t="shared" si="3"/>
        <v>91.9</v>
      </c>
    </row>
    <row r="262" spans="1:22" s="48" customFormat="1" ht="15.95" customHeight="1" thickTop="1" thickBot="1">
      <c r="A262" s="47"/>
      <c r="B262" s="62">
        <v>255</v>
      </c>
      <c r="C262" s="62">
        <f>PresensiMIPA!B261</f>
        <v>12361</v>
      </c>
      <c r="D262" s="63" t="str">
        <f>PresensiMIPA!G261</f>
        <v>MOH. ROMADHON</v>
      </c>
      <c r="E262">
        <v>86</v>
      </c>
      <c r="F262">
        <v>83</v>
      </c>
      <c r="G262">
        <v>75</v>
      </c>
      <c r="H262">
        <v>81</v>
      </c>
      <c r="I262">
        <v>88</v>
      </c>
      <c r="J262">
        <v>83.5</v>
      </c>
      <c r="K262">
        <v>90</v>
      </c>
      <c r="L262">
        <v>89</v>
      </c>
      <c r="M262">
        <v>88</v>
      </c>
      <c r="N262">
        <v>81</v>
      </c>
      <c r="O262">
        <v>87</v>
      </c>
      <c r="P262">
        <v>85.5</v>
      </c>
      <c r="Q262">
        <v>71</v>
      </c>
      <c r="R262">
        <v>81</v>
      </c>
      <c r="S262">
        <v>80</v>
      </c>
      <c r="T262" s="232">
        <f t="shared" si="3"/>
        <v>83.266666666666666</v>
      </c>
    </row>
    <row r="263" spans="1:22" s="48" customFormat="1" ht="15.95" customHeight="1" thickTop="1" thickBot="1">
      <c r="A263" s="47"/>
      <c r="B263" s="62">
        <v>256</v>
      </c>
      <c r="C263" s="62">
        <f>PresensiMIPA!B262</f>
        <v>12394</v>
      </c>
      <c r="D263" s="63" t="str">
        <f>PresensiMIPA!G262</f>
        <v>NADYA WULANDARI</v>
      </c>
      <c r="E263">
        <v>88</v>
      </c>
      <c r="F263">
        <v>91</v>
      </c>
      <c r="G263">
        <v>84</v>
      </c>
      <c r="H263">
        <v>86</v>
      </c>
      <c r="I263">
        <v>92</v>
      </c>
      <c r="J263">
        <v>88</v>
      </c>
      <c r="K263">
        <v>95.5</v>
      </c>
      <c r="L263">
        <v>87</v>
      </c>
      <c r="M263">
        <v>90</v>
      </c>
      <c r="N263">
        <v>92</v>
      </c>
      <c r="O263">
        <v>88.5</v>
      </c>
      <c r="P263">
        <v>90.5</v>
      </c>
      <c r="Q263">
        <v>85.5</v>
      </c>
      <c r="R263">
        <v>89</v>
      </c>
      <c r="S263">
        <v>87.5</v>
      </c>
      <c r="T263" s="232">
        <f t="shared" si="3"/>
        <v>88.966666666666669</v>
      </c>
      <c r="V263" s="53"/>
    </row>
    <row r="264" spans="1:22" s="58" customFormat="1" ht="15.95" customHeight="1" thickTop="1" thickBot="1">
      <c r="A264" s="54"/>
      <c r="B264" s="62">
        <v>257</v>
      </c>
      <c r="C264" s="62">
        <f>PresensiMIPA!B263</f>
        <v>12408</v>
      </c>
      <c r="D264" s="63" t="str">
        <f>PresensiMIPA!G263</f>
        <v>NUR FADILAH</v>
      </c>
      <c r="E264">
        <v>87</v>
      </c>
      <c r="F264">
        <v>91.5</v>
      </c>
      <c r="G264">
        <v>79</v>
      </c>
      <c r="H264">
        <v>91</v>
      </c>
      <c r="I264">
        <v>93</v>
      </c>
      <c r="J264">
        <v>86</v>
      </c>
      <c r="K264">
        <v>91</v>
      </c>
      <c r="L264">
        <v>86.5</v>
      </c>
      <c r="M264">
        <v>88.5</v>
      </c>
      <c r="N264">
        <v>93</v>
      </c>
      <c r="O264">
        <v>87.5</v>
      </c>
      <c r="P264">
        <v>91</v>
      </c>
      <c r="Q264">
        <v>84.5</v>
      </c>
      <c r="R264">
        <v>83</v>
      </c>
      <c r="S264">
        <v>84.5</v>
      </c>
      <c r="T264" s="232">
        <f t="shared" si="3"/>
        <v>87.8</v>
      </c>
    </row>
    <row r="265" spans="1:22" s="48" customFormat="1" ht="15.95" customHeight="1" thickTop="1" thickBot="1">
      <c r="A265" s="47">
        <v>1</v>
      </c>
      <c r="B265" s="62">
        <v>258</v>
      </c>
      <c r="C265" s="62">
        <f>PresensiMIPA!B264</f>
        <v>12410</v>
      </c>
      <c r="D265" s="63" t="str">
        <f>PresensiMIPA!G264</f>
        <v>Nurfada Marsuki Wahid</v>
      </c>
      <c r="E265">
        <v>86</v>
      </c>
      <c r="F265">
        <v>89.5</v>
      </c>
      <c r="G265">
        <v>78</v>
      </c>
      <c r="H265">
        <v>83</v>
      </c>
      <c r="I265">
        <v>90</v>
      </c>
      <c r="J265">
        <v>87</v>
      </c>
      <c r="K265">
        <v>92.5</v>
      </c>
      <c r="L265">
        <v>86.5</v>
      </c>
      <c r="M265">
        <v>89</v>
      </c>
      <c r="N265">
        <v>88</v>
      </c>
      <c r="O265">
        <v>88.5</v>
      </c>
      <c r="P265">
        <v>83.5</v>
      </c>
      <c r="Q265">
        <v>86.5</v>
      </c>
      <c r="R265">
        <v>82</v>
      </c>
      <c r="S265">
        <v>85</v>
      </c>
      <c r="T265" s="232">
        <f t="shared" ref="T265:T330" si="4">AVERAGE(E265:S265)</f>
        <v>86.333333333333329</v>
      </c>
    </row>
    <row r="266" spans="1:22" ht="15.95" customHeight="1" thickTop="1" thickBot="1">
      <c r="A266" s="61">
        <v>2</v>
      </c>
      <c r="B266" s="62">
        <v>259</v>
      </c>
      <c r="C266" s="62">
        <f>PresensiMIPA!B265</f>
        <v>12422</v>
      </c>
      <c r="D266" s="63" t="str">
        <f>PresensiMIPA!G265</f>
        <v>NURUL WIDYA WATI</v>
      </c>
      <c r="E266">
        <v>88</v>
      </c>
      <c r="F266">
        <v>88</v>
      </c>
      <c r="G266">
        <v>91</v>
      </c>
      <c r="H266">
        <v>90.5</v>
      </c>
      <c r="I266">
        <v>89</v>
      </c>
      <c r="J266">
        <v>88</v>
      </c>
      <c r="K266">
        <v>92.5</v>
      </c>
      <c r="L266">
        <v>87</v>
      </c>
      <c r="M266">
        <v>93</v>
      </c>
      <c r="N266">
        <v>88</v>
      </c>
      <c r="O266">
        <v>88.5</v>
      </c>
      <c r="P266">
        <v>83.5</v>
      </c>
      <c r="Q266">
        <v>83.5</v>
      </c>
      <c r="R266">
        <v>82</v>
      </c>
      <c r="S266">
        <v>85</v>
      </c>
      <c r="T266" s="232">
        <f t="shared" si="4"/>
        <v>87.833333333333329</v>
      </c>
    </row>
    <row r="267" spans="1:22" ht="15.95" customHeight="1" thickTop="1" thickBot="1">
      <c r="A267" s="47">
        <v>3</v>
      </c>
      <c r="B267" s="62">
        <v>260</v>
      </c>
      <c r="C267" s="62">
        <f>PresensiMIPA!B266</f>
        <v>12432</v>
      </c>
      <c r="D267" s="63" t="str">
        <f>PresensiMIPA!G266</f>
        <v>Putri Puspitasari</v>
      </c>
      <c r="E267">
        <v>85.5</v>
      </c>
      <c r="F267">
        <v>91.5</v>
      </c>
      <c r="G267">
        <v>89</v>
      </c>
      <c r="H267">
        <v>88.5</v>
      </c>
      <c r="I267">
        <v>92</v>
      </c>
      <c r="J267">
        <v>87</v>
      </c>
      <c r="K267">
        <v>92</v>
      </c>
      <c r="L267">
        <v>86.5</v>
      </c>
      <c r="M267">
        <v>92</v>
      </c>
      <c r="N267">
        <v>88</v>
      </c>
      <c r="O267">
        <v>89</v>
      </c>
      <c r="P267">
        <v>85</v>
      </c>
      <c r="Q267">
        <v>84</v>
      </c>
      <c r="R267">
        <v>88</v>
      </c>
      <c r="S267">
        <v>85</v>
      </c>
      <c r="T267" s="232">
        <f t="shared" si="4"/>
        <v>88.2</v>
      </c>
    </row>
    <row r="268" spans="1:22" ht="15.95" customHeight="1" thickTop="1" thickBot="1">
      <c r="A268" s="61">
        <v>4</v>
      </c>
      <c r="B268" s="62">
        <v>261</v>
      </c>
      <c r="C268" s="62">
        <f>PresensiMIPA!B267</f>
        <v>12447</v>
      </c>
      <c r="D268" s="63" t="str">
        <f>PresensiMIPA!G267</f>
        <v>RANDI AZKA ATHAR AMIN</v>
      </c>
      <c r="E268">
        <v>86</v>
      </c>
      <c r="F268">
        <v>87.5</v>
      </c>
      <c r="G268">
        <v>88</v>
      </c>
      <c r="H268">
        <v>91.5</v>
      </c>
      <c r="I268">
        <v>91</v>
      </c>
      <c r="J268">
        <v>85</v>
      </c>
      <c r="K268">
        <v>90</v>
      </c>
      <c r="L268">
        <v>89</v>
      </c>
      <c r="M268">
        <v>88.5</v>
      </c>
      <c r="N268">
        <v>85</v>
      </c>
      <c r="O268">
        <v>88</v>
      </c>
      <c r="P268">
        <v>85</v>
      </c>
      <c r="Q268">
        <v>86.5</v>
      </c>
      <c r="R268">
        <v>83</v>
      </c>
      <c r="S268">
        <v>85</v>
      </c>
      <c r="T268" s="232">
        <f t="shared" si="4"/>
        <v>87.266666666666666</v>
      </c>
    </row>
    <row r="269" spans="1:22" ht="15.95" customHeight="1" thickTop="1" thickBot="1">
      <c r="A269" s="47">
        <v>5</v>
      </c>
      <c r="B269" s="62">
        <v>262</v>
      </c>
      <c r="C269" s="62">
        <f>PresensiMIPA!B268</f>
        <v>12456</v>
      </c>
      <c r="D269" s="63" t="str">
        <f>PresensiMIPA!G268</f>
        <v>RENI WAHYU CAHYA NINGRUM</v>
      </c>
      <c r="E269">
        <v>86</v>
      </c>
      <c r="F269">
        <v>82</v>
      </c>
      <c r="G269">
        <v>76</v>
      </c>
      <c r="H269">
        <v>81</v>
      </c>
      <c r="I269">
        <v>88.5</v>
      </c>
      <c r="J269">
        <v>84.5</v>
      </c>
      <c r="K269">
        <v>90.5</v>
      </c>
      <c r="L269">
        <v>87</v>
      </c>
      <c r="M269">
        <v>90</v>
      </c>
      <c r="N269">
        <v>83</v>
      </c>
      <c r="O269">
        <v>88</v>
      </c>
      <c r="P269">
        <v>82</v>
      </c>
      <c r="Q269">
        <v>82</v>
      </c>
      <c r="R269">
        <v>88</v>
      </c>
      <c r="S269">
        <v>82</v>
      </c>
      <c r="T269" s="232">
        <f t="shared" si="4"/>
        <v>84.7</v>
      </c>
    </row>
    <row r="270" spans="1:22" ht="15.95" customHeight="1" thickTop="1" thickBot="1">
      <c r="A270" s="61">
        <v>6</v>
      </c>
      <c r="B270" s="62">
        <v>263</v>
      </c>
      <c r="C270" s="62">
        <f>PresensiMIPA!B269</f>
        <v>12465</v>
      </c>
      <c r="D270" s="63" t="str">
        <f>PresensiMIPA!G269</f>
        <v>RIFKY HERMAWAN</v>
      </c>
      <c r="E270">
        <v>86</v>
      </c>
      <c r="F270">
        <v>82.5</v>
      </c>
      <c r="G270">
        <v>75</v>
      </c>
      <c r="H270">
        <v>78.5</v>
      </c>
      <c r="I270">
        <v>87.5</v>
      </c>
      <c r="J270">
        <v>84</v>
      </c>
      <c r="K270">
        <v>88.5</v>
      </c>
      <c r="L270">
        <v>89</v>
      </c>
      <c r="M270">
        <v>88.5</v>
      </c>
      <c r="N270">
        <v>80</v>
      </c>
      <c r="O270">
        <v>87.5</v>
      </c>
      <c r="P270">
        <v>91</v>
      </c>
      <c r="Q270">
        <v>81.5</v>
      </c>
      <c r="R270">
        <v>82</v>
      </c>
      <c r="S270">
        <v>82</v>
      </c>
      <c r="T270" s="232">
        <f t="shared" si="4"/>
        <v>84.233333333333334</v>
      </c>
    </row>
    <row r="271" spans="1:22" ht="15.95" customHeight="1" thickTop="1" thickBot="1">
      <c r="A271" s="47">
        <v>7</v>
      </c>
      <c r="B271" s="62">
        <v>264</v>
      </c>
      <c r="C271" s="62">
        <f>PresensiMIPA!B270</f>
        <v>12479</v>
      </c>
      <c r="D271" s="63" t="str">
        <f>PresensiMIPA!G270</f>
        <v>RP. REYHAN ELBAN ABIYYU SETIAWAN</v>
      </c>
      <c r="E271">
        <v>87.5</v>
      </c>
      <c r="F271">
        <v>92.5</v>
      </c>
      <c r="G271">
        <v>75</v>
      </c>
      <c r="H271">
        <v>96</v>
      </c>
      <c r="I271">
        <v>94</v>
      </c>
      <c r="J271">
        <v>87</v>
      </c>
      <c r="K271">
        <v>94</v>
      </c>
      <c r="L271">
        <v>89</v>
      </c>
      <c r="M271">
        <v>88.5</v>
      </c>
      <c r="N271">
        <v>93</v>
      </c>
      <c r="O271">
        <v>92.5</v>
      </c>
      <c r="P271">
        <v>89.5</v>
      </c>
      <c r="Q271">
        <v>83.5</v>
      </c>
      <c r="R271">
        <v>83</v>
      </c>
      <c r="S271">
        <v>90</v>
      </c>
      <c r="T271" s="232">
        <f t="shared" si="4"/>
        <v>89</v>
      </c>
    </row>
    <row r="272" spans="1:22" ht="15.95" customHeight="1" thickTop="1" thickBot="1">
      <c r="A272" s="61">
        <v>8</v>
      </c>
      <c r="B272" s="62">
        <v>265</v>
      </c>
      <c r="C272" s="62">
        <f>PresensiMIPA!B271</f>
        <v>12482</v>
      </c>
      <c r="D272" s="63" t="str">
        <f>PresensiMIPA!G271</f>
        <v>SALSABILA FARADISA</v>
      </c>
      <c r="E272">
        <v>86.5</v>
      </c>
      <c r="F272">
        <v>89.5</v>
      </c>
      <c r="G272">
        <v>88</v>
      </c>
      <c r="H272">
        <v>85</v>
      </c>
      <c r="I272">
        <v>91</v>
      </c>
      <c r="J272">
        <v>87</v>
      </c>
      <c r="K272">
        <v>94</v>
      </c>
      <c r="L272">
        <v>86.5</v>
      </c>
      <c r="M272">
        <v>90.5</v>
      </c>
      <c r="N272">
        <v>91</v>
      </c>
      <c r="O272">
        <v>89</v>
      </c>
      <c r="P272">
        <v>90</v>
      </c>
      <c r="Q272">
        <v>84</v>
      </c>
      <c r="R272">
        <v>88</v>
      </c>
      <c r="S272">
        <v>85</v>
      </c>
      <c r="T272" s="232">
        <f t="shared" si="4"/>
        <v>88.333333333333329</v>
      </c>
    </row>
    <row r="273" spans="1:20" ht="15.95" customHeight="1" thickTop="1" thickBot="1">
      <c r="A273" s="47">
        <v>9</v>
      </c>
      <c r="B273" s="62">
        <v>266</v>
      </c>
      <c r="C273" s="62">
        <f>PresensiMIPA!B272</f>
        <v>12516</v>
      </c>
      <c r="D273" s="63" t="str">
        <f>PresensiMIPA!G272</f>
        <v>Tri Ayu Sukma Ningsih</v>
      </c>
      <c r="E273">
        <v>89.5</v>
      </c>
      <c r="F273">
        <v>97</v>
      </c>
      <c r="G273">
        <v>89</v>
      </c>
      <c r="H273">
        <v>97.5</v>
      </c>
      <c r="I273">
        <v>93.5</v>
      </c>
      <c r="J273">
        <v>90.5</v>
      </c>
      <c r="K273">
        <v>96</v>
      </c>
      <c r="L273">
        <v>87</v>
      </c>
      <c r="M273">
        <v>93.5</v>
      </c>
      <c r="N273">
        <v>95</v>
      </c>
      <c r="O273">
        <v>94</v>
      </c>
      <c r="P273">
        <v>90</v>
      </c>
      <c r="Q273">
        <v>92</v>
      </c>
      <c r="R273">
        <v>94</v>
      </c>
      <c r="S273">
        <v>90</v>
      </c>
      <c r="T273" s="232">
        <f t="shared" si="4"/>
        <v>92.566666666666663</v>
      </c>
    </row>
    <row r="274" spans="1:20" ht="15.95" customHeight="1" thickTop="1" thickBot="1">
      <c r="A274" s="61">
        <v>10</v>
      </c>
      <c r="B274" s="62">
        <v>267</v>
      </c>
      <c r="C274" s="62">
        <f>PresensiMIPA!B273</f>
        <v>12526</v>
      </c>
      <c r="D274" s="63" t="str">
        <f>PresensiMIPA!G273</f>
        <v>Veni Vebriyanti</v>
      </c>
      <c r="E274">
        <v>86.5</v>
      </c>
      <c r="F274">
        <v>87</v>
      </c>
      <c r="G274">
        <v>81.5</v>
      </c>
      <c r="H274">
        <v>89.5</v>
      </c>
      <c r="I274">
        <v>89</v>
      </c>
      <c r="J274">
        <v>86</v>
      </c>
      <c r="K274">
        <v>93</v>
      </c>
      <c r="L274">
        <v>86.5</v>
      </c>
      <c r="M274">
        <v>88.5</v>
      </c>
      <c r="N274">
        <v>90</v>
      </c>
      <c r="O274">
        <v>88.5</v>
      </c>
      <c r="P274">
        <v>83</v>
      </c>
      <c r="Q274">
        <v>83.5</v>
      </c>
      <c r="R274">
        <v>84</v>
      </c>
      <c r="S274">
        <v>85</v>
      </c>
      <c r="T274" s="232">
        <f t="shared" si="4"/>
        <v>86.766666666666666</v>
      </c>
    </row>
    <row r="275" spans="1:20" ht="15.95" customHeight="1" thickTop="1" thickBot="1">
      <c r="A275" s="47">
        <v>11</v>
      </c>
      <c r="B275" s="62">
        <v>268</v>
      </c>
      <c r="C275" s="62">
        <f>PresensiMIPA!B274</f>
        <v>12537</v>
      </c>
      <c r="D275" s="63" t="str">
        <f>PresensiMIPA!G274</f>
        <v>YANDA EKO DIANSYAH</v>
      </c>
      <c r="E275">
        <v>89</v>
      </c>
      <c r="F275">
        <v>90.5</v>
      </c>
      <c r="G275">
        <v>75</v>
      </c>
      <c r="H275">
        <v>87</v>
      </c>
      <c r="I275">
        <v>89</v>
      </c>
      <c r="J275">
        <v>85.5</v>
      </c>
      <c r="K275">
        <v>92</v>
      </c>
      <c r="L275">
        <v>89</v>
      </c>
      <c r="M275">
        <v>87.5</v>
      </c>
      <c r="N275">
        <v>87</v>
      </c>
      <c r="O275">
        <v>88</v>
      </c>
      <c r="P275">
        <v>89.5</v>
      </c>
      <c r="Q275">
        <v>88.5</v>
      </c>
      <c r="R275">
        <v>83</v>
      </c>
      <c r="S275">
        <v>85</v>
      </c>
      <c r="T275" s="232">
        <f t="shared" si="4"/>
        <v>87.033333333333331</v>
      </c>
    </row>
    <row r="276" spans="1:20" ht="15.95" customHeight="1" thickTop="1" thickBot="1">
      <c r="A276" s="61">
        <v>12</v>
      </c>
      <c r="B276" s="62">
        <v>269</v>
      </c>
      <c r="C276" s="62">
        <f>PresensiMIPA!B275</f>
        <v>12542</v>
      </c>
      <c r="D276" s="63" t="str">
        <f>PresensiMIPA!G275</f>
        <v>Zuhriya Octasya Qudsi</v>
      </c>
      <c r="E276">
        <v>89</v>
      </c>
      <c r="F276">
        <v>91</v>
      </c>
      <c r="G276">
        <v>90</v>
      </c>
      <c r="H276">
        <v>90.5</v>
      </c>
      <c r="I276">
        <v>91</v>
      </c>
      <c r="J276">
        <v>85.5</v>
      </c>
      <c r="K276">
        <v>94</v>
      </c>
      <c r="L276">
        <v>87</v>
      </c>
      <c r="M276">
        <v>91.5</v>
      </c>
      <c r="N276">
        <v>90</v>
      </c>
      <c r="O276">
        <v>87.5</v>
      </c>
      <c r="P276">
        <v>84</v>
      </c>
      <c r="Q276">
        <v>89.5</v>
      </c>
      <c r="R276">
        <v>88</v>
      </c>
      <c r="S276">
        <v>88</v>
      </c>
      <c r="T276" s="232">
        <f t="shared" si="4"/>
        <v>89.1</v>
      </c>
    </row>
    <row r="277" spans="1:20" ht="15.95" customHeight="1" thickTop="1" thickBot="1">
      <c r="A277" s="47"/>
      <c r="B277" s="62"/>
      <c r="C277" s="62"/>
      <c r="D277" s="63"/>
      <c r="T277" s="232"/>
    </row>
    <row r="278" spans="1:20" ht="15.95" customHeight="1" thickTop="1" thickBot="1">
      <c r="B278" s="62"/>
      <c r="C278" s="62"/>
      <c r="D278" s="63"/>
      <c r="T278" s="232"/>
    </row>
    <row r="279" spans="1:20" ht="15.95" customHeight="1" thickTop="1" thickBot="1">
      <c r="A279" s="47"/>
      <c r="B279" s="62"/>
      <c r="C279" s="62"/>
      <c r="D279" s="63"/>
      <c r="T279" s="232"/>
    </row>
    <row r="280" spans="1:20" ht="15.95" customHeight="1" thickTop="1" thickBot="1">
      <c r="B280" s="62"/>
      <c r="C280" s="62"/>
      <c r="D280" s="63"/>
      <c r="T280" s="232"/>
    </row>
    <row r="281" spans="1:20" ht="15.95" customHeight="1" thickTop="1" thickBot="1">
      <c r="B281" s="62"/>
      <c r="C281" s="62"/>
      <c r="D281" s="63"/>
      <c r="T281" s="232"/>
    </row>
    <row r="282" spans="1:20" ht="15.95" customHeight="1" thickTop="1" thickBot="1">
      <c r="B282" s="62"/>
      <c r="C282" s="62"/>
      <c r="D282" s="63"/>
      <c r="T282" s="232"/>
    </row>
    <row r="283" spans="1:20" ht="15.95" customHeight="1" thickTop="1" thickBot="1">
      <c r="A283" s="47">
        <v>17</v>
      </c>
      <c r="B283" s="62">
        <v>1</v>
      </c>
      <c r="C283" s="59">
        <f>PresensiIPS!B7</f>
        <v>12124</v>
      </c>
      <c r="D283" s="60" t="str">
        <f>PresensiIPS!G7</f>
        <v>ABDILLAH RAMADHANI</v>
      </c>
      <c r="E283" s="256">
        <v>85</v>
      </c>
      <c r="F283" s="256">
        <v>91.5</v>
      </c>
      <c r="G283" s="256">
        <v>87.5</v>
      </c>
      <c r="H283" s="256">
        <v>85</v>
      </c>
      <c r="I283" s="256">
        <v>92.5</v>
      </c>
      <c r="J283" s="256">
        <v>81</v>
      </c>
      <c r="K283" s="256">
        <v>94</v>
      </c>
      <c r="L283" s="256">
        <v>89</v>
      </c>
      <c r="M283" s="256">
        <v>92</v>
      </c>
      <c r="N283" s="256">
        <v>83</v>
      </c>
      <c r="O283" s="256">
        <v>88</v>
      </c>
      <c r="P283" s="256">
        <v>85.5</v>
      </c>
      <c r="Q283" s="256">
        <v>85.5</v>
      </c>
      <c r="R283" s="256">
        <v>85</v>
      </c>
      <c r="S283" s="256">
        <v>86.5</v>
      </c>
      <c r="T283" s="232">
        <f t="shared" si="4"/>
        <v>87.4</v>
      </c>
    </row>
    <row r="284" spans="1:20" ht="15.95" customHeight="1" thickTop="1" thickBot="1">
      <c r="A284" s="61">
        <v>18</v>
      </c>
      <c r="B284" s="62">
        <v>2</v>
      </c>
      <c r="C284" s="59">
        <f>PresensiIPS!B8</f>
        <v>12160</v>
      </c>
      <c r="D284" s="60" t="str">
        <f>PresensiIPS!G8</f>
        <v>ALIZAH IRMAYANTI</v>
      </c>
      <c r="E284">
        <v>82.5</v>
      </c>
      <c r="F284">
        <v>90.5</v>
      </c>
      <c r="G284">
        <v>89.5</v>
      </c>
      <c r="H284">
        <v>90</v>
      </c>
      <c r="I284">
        <v>94</v>
      </c>
      <c r="J284">
        <v>83.5</v>
      </c>
      <c r="K284">
        <v>93</v>
      </c>
      <c r="L284">
        <v>87</v>
      </c>
      <c r="M284">
        <v>89.5</v>
      </c>
      <c r="N284">
        <v>93.5</v>
      </c>
      <c r="O284">
        <v>84.5</v>
      </c>
      <c r="P284">
        <v>88.5</v>
      </c>
      <c r="Q284">
        <v>90.5</v>
      </c>
      <c r="R284">
        <v>88.5</v>
      </c>
      <c r="S284">
        <v>90</v>
      </c>
      <c r="T284" s="232">
        <f t="shared" si="4"/>
        <v>89</v>
      </c>
    </row>
    <row r="285" spans="1:20" ht="15.95" customHeight="1" thickTop="1" thickBot="1">
      <c r="A285" s="47">
        <v>19</v>
      </c>
      <c r="B285" s="62">
        <v>3</v>
      </c>
      <c r="C285" s="59">
        <f>PresensiIPS!B9</f>
        <v>12168</v>
      </c>
      <c r="D285" s="60" t="str">
        <f>PresensiIPS!G9</f>
        <v>ANDI MUBAROK</v>
      </c>
      <c r="E285">
        <v>79.5</v>
      </c>
      <c r="F285">
        <v>81.5</v>
      </c>
      <c r="G285">
        <v>80</v>
      </c>
      <c r="H285">
        <v>75.5</v>
      </c>
      <c r="I285">
        <v>82</v>
      </c>
      <c r="J285">
        <v>79.5</v>
      </c>
      <c r="K285">
        <v>89</v>
      </c>
      <c r="L285">
        <v>87</v>
      </c>
      <c r="M285">
        <v>85.5</v>
      </c>
      <c r="N285">
        <v>75.5</v>
      </c>
      <c r="O285">
        <v>77</v>
      </c>
      <c r="P285">
        <v>80.5</v>
      </c>
      <c r="Q285">
        <v>75</v>
      </c>
      <c r="R285">
        <v>75</v>
      </c>
      <c r="S285">
        <v>81</v>
      </c>
      <c r="T285" s="232">
        <f t="shared" si="4"/>
        <v>80.233333333333334</v>
      </c>
    </row>
    <row r="286" spans="1:20" ht="15.95" customHeight="1" thickTop="1" thickBot="1">
      <c r="A286" s="61">
        <v>20</v>
      </c>
      <c r="B286" s="62">
        <v>4</v>
      </c>
      <c r="C286" s="59">
        <f>PresensiIPS!B10</f>
        <v>12188</v>
      </c>
      <c r="D286" s="60" t="str">
        <f>PresensiIPS!G10</f>
        <v>ATTHARIQ ALKAUSAR HERDIYANTO</v>
      </c>
      <c r="E286">
        <v>84.5</v>
      </c>
      <c r="F286">
        <v>93</v>
      </c>
      <c r="G286">
        <v>89</v>
      </c>
      <c r="H286">
        <v>90</v>
      </c>
      <c r="I286">
        <v>95</v>
      </c>
      <c r="J286">
        <v>85.5</v>
      </c>
      <c r="K286">
        <v>94</v>
      </c>
      <c r="L286">
        <v>88.5</v>
      </c>
      <c r="M286">
        <v>92.5</v>
      </c>
      <c r="N286">
        <v>91.5</v>
      </c>
      <c r="O286">
        <v>88</v>
      </c>
      <c r="P286">
        <v>90.5</v>
      </c>
      <c r="Q286">
        <v>91</v>
      </c>
      <c r="R286">
        <v>88</v>
      </c>
      <c r="S286">
        <v>90</v>
      </c>
      <c r="T286" s="232">
        <f t="shared" si="4"/>
        <v>90.066666666666663</v>
      </c>
    </row>
    <row r="287" spans="1:20" ht="15.95" customHeight="1" thickTop="1" thickBot="1">
      <c r="A287" s="47">
        <v>21</v>
      </c>
      <c r="B287" s="62">
        <v>5</v>
      </c>
      <c r="C287" s="59">
        <f>PresensiIPS!B11</f>
        <v>12200</v>
      </c>
      <c r="D287" s="60" t="str">
        <f>PresensiIPS!G11</f>
        <v>DANU FIRMAN CAHYA SYSNANDA</v>
      </c>
      <c r="E287">
        <v>92.5</v>
      </c>
      <c r="F287">
        <v>96</v>
      </c>
      <c r="G287">
        <v>94.5</v>
      </c>
      <c r="H287">
        <v>92.5</v>
      </c>
      <c r="I287">
        <v>95.5</v>
      </c>
      <c r="J287">
        <v>89</v>
      </c>
      <c r="K287">
        <v>95</v>
      </c>
      <c r="L287">
        <v>87</v>
      </c>
      <c r="M287">
        <v>92.5</v>
      </c>
      <c r="N287">
        <v>92</v>
      </c>
      <c r="O287">
        <v>90</v>
      </c>
      <c r="P287">
        <v>92.5</v>
      </c>
      <c r="Q287">
        <v>92.5</v>
      </c>
      <c r="R287">
        <v>93</v>
      </c>
      <c r="S287">
        <v>92</v>
      </c>
      <c r="T287" s="232">
        <f t="shared" si="4"/>
        <v>92.433333333333337</v>
      </c>
    </row>
    <row r="288" spans="1:20" ht="15.95" customHeight="1" thickTop="1" thickBot="1">
      <c r="A288" s="61">
        <v>22</v>
      </c>
      <c r="B288" s="62">
        <v>6</v>
      </c>
      <c r="C288" s="59">
        <f>PresensiIPS!B12</f>
        <v>12224</v>
      </c>
      <c r="D288" s="60" t="str">
        <f>PresensiIPS!G12</f>
        <v>ERNI KURNIAWATI BASYIROH</v>
      </c>
      <c r="E288">
        <v>92.5</v>
      </c>
      <c r="F288">
        <v>89</v>
      </c>
      <c r="G288">
        <v>88.5</v>
      </c>
      <c r="H288">
        <v>83.5</v>
      </c>
      <c r="I288">
        <v>90</v>
      </c>
      <c r="J288">
        <v>83.5</v>
      </c>
      <c r="K288">
        <v>92</v>
      </c>
      <c r="L288">
        <v>89.5</v>
      </c>
      <c r="M288">
        <v>91</v>
      </c>
      <c r="N288">
        <v>91.5</v>
      </c>
      <c r="O288">
        <v>84.5</v>
      </c>
      <c r="P288">
        <v>90.5</v>
      </c>
      <c r="Q288">
        <v>82</v>
      </c>
      <c r="R288">
        <v>80.5</v>
      </c>
      <c r="S288">
        <v>82</v>
      </c>
      <c r="T288" s="232">
        <f t="shared" si="4"/>
        <v>87.36666666666666</v>
      </c>
    </row>
    <row r="289" spans="1:20" ht="15.95" customHeight="1" thickTop="1" thickBot="1">
      <c r="A289" s="47">
        <v>23</v>
      </c>
      <c r="B289" s="62">
        <v>7</v>
      </c>
      <c r="C289" s="59">
        <f>PresensiIPS!B13</f>
        <v>12230</v>
      </c>
      <c r="D289" s="60" t="str">
        <f>PresensiIPS!G13</f>
        <v>FAJRUL FALAH</v>
      </c>
      <c r="E289">
        <v>86</v>
      </c>
      <c r="F289">
        <v>87.5</v>
      </c>
      <c r="G289">
        <v>88.5</v>
      </c>
      <c r="H289">
        <v>89.5</v>
      </c>
      <c r="I289">
        <v>90</v>
      </c>
      <c r="J289">
        <v>88.5</v>
      </c>
      <c r="K289">
        <v>95</v>
      </c>
      <c r="L289">
        <v>87</v>
      </c>
      <c r="M289">
        <v>92</v>
      </c>
      <c r="N289">
        <v>88.5</v>
      </c>
      <c r="O289">
        <v>89.5</v>
      </c>
      <c r="P289">
        <v>85.5</v>
      </c>
      <c r="Q289">
        <v>90</v>
      </c>
      <c r="R289">
        <v>89</v>
      </c>
      <c r="S289">
        <v>90</v>
      </c>
      <c r="T289" s="232">
        <f t="shared" si="4"/>
        <v>89.1</v>
      </c>
    </row>
    <row r="290" spans="1:20" ht="15.95" customHeight="1" thickTop="1" thickBot="1">
      <c r="A290" s="61">
        <v>24</v>
      </c>
      <c r="B290" s="62">
        <v>8</v>
      </c>
      <c r="C290" s="59">
        <f>PresensiIPS!B14</f>
        <v>12233</v>
      </c>
      <c r="D290" s="60" t="str">
        <f>PresensiIPS!G14</f>
        <v>FANIA WULANDARI</v>
      </c>
      <c r="E290">
        <v>88</v>
      </c>
      <c r="F290">
        <v>89.5</v>
      </c>
      <c r="G290">
        <v>88.5</v>
      </c>
      <c r="H290">
        <v>84</v>
      </c>
      <c r="I290">
        <v>91</v>
      </c>
      <c r="J290">
        <v>85.5</v>
      </c>
      <c r="K290">
        <v>94</v>
      </c>
      <c r="L290">
        <v>87</v>
      </c>
      <c r="M290">
        <v>90.5</v>
      </c>
      <c r="N290">
        <v>85.5</v>
      </c>
      <c r="O290">
        <v>86</v>
      </c>
      <c r="P290">
        <v>90.5</v>
      </c>
      <c r="Q290">
        <v>84</v>
      </c>
      <c r="R290">
        <v>79</v>
      </c>
      <c r="S290">
        <v>85</v>
      </c>
      <c r="T290" s="232">
        <f t="shared" si="4"/>
        <v>87.2</v>
      </c>
    </row>
    <row r="291" spans="1:20" ht="15.95" customHeight="1" thickTop="1" thickBot="1">
      <c r="A291" s="47">
        <v>25</v>
      </c>
      <c r="B291" s="62">
        <v>9</v>
      </c>
      <c r="C291" s="59">
        <f>PresensiIPS!B15</f>
        <v>12251</v>
      </c>
      <c r="D291" s="60" t="str">
        <f>PresensiIPS!G15</f>
        <v>FITRIA PUTRI UTAMI</v>
      </c>
      <c r="E291">
        <v>87</v>
      </c>
      <c r="F291">
        <v>90.5</v>
      </c>
      <c r="G291">
        <v>89</v>
      </c>
      <c r="H291">
        <v>89.5</v>
      </c>
      <c r="I291">
        <v>90.5</v>
      </c>
      <c r="J291">
        <v>86</v>
      </c>
      <c r="K291">
        <v>93</v>
      </c>
      <c r="L291">
        <v>87</v>
      </c>
      <c r="M291">
        <v>90.5</v>
      </c>
      <c r="N291">
        <v>88</v>
      </c>
      <c r="O291">
        <v>85</v>
      </c>
      <c r="P291">
        <v>90.5</v>
      </c>
      <c r="Q291">
        <v>85</v>
      </c>
      <c r="R291">
        <v>89</v>
      </c>
      <c r="S291">
        <v>88</v>
      </c>
      <c r="T291" s="232">
        <f t="shared" si="4"/>
        <v>88.566666666666663</v>
      </c>
    </row>
    <row r="292" spans="1:20" ht="15.95" customHeight="1" thickTop="1" thickBot="1">
      <c r="A292" s="61">
        <v>26</v>
      </c>
      <c r="B292" s="62">
        <v>10</v>
      </c>
      <c r="C292" s="59">
        <f>PresensiIPS!B16</f>
        <v>12258</v>
      </c>
      <c r="D292" s="60" t="str">
        <f>PresensiIPS!G16</f>
        <v>GUSTI HAITSAM PERKASA</v>
      </c>
      <c r="E292">
        <v>82</v>
      </c>
      <c r="F292">
        <v>85</v>
      </c>
      <c r="G292">
        <v>85.5</v>
      </c>
      <c r="H292">
        <v>77</v>
      </c>
      <c r="I292">
        <v>84</v>
      </c>
      <c r="J292">
        <v>79</v>
      </c>
      <c r="K292">
        <v>88.5</v>
      </c>
      <c r="L292">
        <v>87</v>
      </c>
      <c r="M292">
        <v>92.5</v>
      </c>
      <c r="N292">
        <v>85</v>
      </c>
      <c r="O292">
        <v>80</v>
      </c>
      <c r="P292">
        <v>80.5</v>
      </c>
      <c r="Q292">
        <v>78.5</v>
      </c>
      <c r="R292">
        <v>73</v>
      </c>
      <c r="S292">
        <v>84.5</v>
      </c>
      <c r="T292" s="232">
        <f t="shared" si="4"/>
        <v>82.8</v>
      </c>
    </row>
    <row r="293" spans="1:20" ht="15.95" customHeight="1" thickTop="1" thickBot="1">
      <c r="A293" s="47">
        <v>27</v>
      </c>
      <c r="B293" s="62">
        <v>11</v>
      </c>
      <c r="C293" s="59">
        <f>PresensiIPS!B17</f>
        <v>12273</v>
      </c>
      <c r="D293" s="60" t="str">
        <f>PresensiIPS!G17</f>
        <v>HORISUN ARIEF</v>
      </c>
      <c r="E293">
        <v>81.5</v>
      </c>
      <c r="F293">
        <v>81.5</v>
      </c>
      <c r="G293">
        <v>83.5</v>
      </c>
      <c r="H293">
        <v>81</v>
      </c>
      <c r="I293">
        <v>87.5</v>
      </c>
      <c r="J293">
        <v>78.5</v>
      </c>
      <c r="K293">
        <v>89</v>
      </c>
      <c r="L293">
        <v>87</v>
      </c>
      <c r="M293">
        <v>89</v>
      </c>
      <c r="N293">
        <v>78.5</v>
      </c>
      <c r="O293">
        <v>79</v>
      </c>
      <c r="P293">
        <v>80.5</v>
      </c>
      <c r="Q293">
        <v>79</v>
      </c>
      <c r="R293">
        <v>74.5</v>
      </c>
      <c r="S293">
        <v>82</v>
      </c>
      <c r="T293" s="232">
        <f t="shared" si="4"/>
        <v>82.13333333333334</v>
      </c>
    </row>
    <row r="294" spans="1:20" ht="15.95" customHeight="1" thickTop="1" thickBot="1">
      <c r="A294" s="61">
        <v>28</v>
      </c>
      <c r="B294" s="62">
        <v>12</v>
      </c>
      <c r="C294" s="59">
        <f>PresensiIPS!B18</f>
        <v>12279</v>
      </c>
      <c r="D294" s="60" t="str">
        <f>PresensiIPS!G18</f>
        <v>IMROATUL MUNAWAROH</v>
      </c>
      <c r="E294">
        <v>91</v>
      </c>
      <c r="F294">
        <v>87</v>
      </c>
      <c r="G294">
        <v>89.5</v>
      </c>
      <c r="H294">
        <v>85.5</v>
      </c>
      <c r="I294">
        <v>90</v>
      </c>
      <c r="J294">
        <v>83.5</v>
      </c>
      <c r="K294">
        <v>93</v>
      </c>
      <c r="L294">
        <v>87</v>
      </c>
      <c r="M294">
        <v>89.5</v>
      </c>
      <c r="N294">
        <v>91</v>
      </c>
      <c r="O294">
        <v>85.5</v>
      </c>
      <c r="P294">
        <v>90.5</v>
      </c>
      <c r="Q294">
        <v>88</v>
      </c>
      <c r="R294">
        <v>89</v>
      </c>
      <c r="S294">
        <v>86</v>
      </c>
      <c r="T294" s="232">
        <f t="shared" si="4"/>
        <v>88.4</v>
      </c>
    </row>
    <row r="295" spans="1:20" ht="15.95" customHeight="1" thickTop="1" thickBot="1">
      <c r="A295" s="47">
        <v>29</v>
      </c>
      <c r="B295" s="62">
        <v>13</v>
      </c>
      <c r="C295" s="59">
        <f>PresensiIPS!B19</f>
        <v>12286</v>
      </c>
      <c r="D295" s="60" t="str">
        <f>PresensiIPS!G19</f>
        <v>Iqbal Syarifullah</v>
      </c>
      <c r="E295">
        <v>79.5</v>
      </c>
      <c r="F295">
        <v>78.5</v>
      </c>
      <c r="G295">
        <v>80</v>
      </c>
      <c r="H295">
        <v>73</v>
      </c>
      <c r="I295">
        <v>80</v>
      </c>
      <c r="J295">
        <v>78</v>
      </c>
      <c r="K295">
        <v>88</v>
      </c>
      <c r="L295">
        <v>86.5</v>
      </c>
      <c r="M295">
        <v>83</v>
      </c>
      <c r="N295">
        <v>78</v>
      </c>
      <c r="O295">
        <v>70</v>
      </c>
      <c r="P295">
        <v>80.5</v>
      </c>
      <c r="Q295">
        <v>74.5</v>
      </c>
      <c r="R295">
        <v>71.5</v>
      </c>
      <c r="S295">
        <v>70</v>
      </c>
      <c r="T295" s="232">
        <f t="shared" si="4"/>
        <v>78.066666666666663</v>
      </c>
    </row>
    <row r="296" spans="1:20" ht="15.95" customHeight="1" thickTop="1" thickBot="1">
      <c r="A296" s="61">
        <v>30</v>
      </c>
      <c r="B296" s="62">
        <v>14</v>
      </c>
      <c r="C296" s="59">
        <f>PresensiIPS!B20</f>
        <v>12304</v>
      </c>
      <c r="D296" s="60" t="str">
        <f>PresensiIPS!G20</f>
        <v>KHOIRON NAHDIYIN</v>
      </c>
      <c r="E296">
        <v>84</v>
      </c>
      <c r="F296">
        <v>81</v>
      </c>
      <c r="G296">
        <v>80</v>
      </c>
      <c r="H296">
        <v>77</v>
      </c>
      <c r="I296">
        <v>82.5</v>
      </c>
      <c r="J296">
        <v>79</v>
      </c>
      <c r="K296">
        <v>87</v>
      </c>
      <c r="L296">
        <v>87</v>
      </c>
      <c r="M296">
        <v>88</v>
      </c>
      <c r="N296">
        <v>78</v>
      </c>
      <c r="O296">
        <v>70</v>
      </c>
      <c r="P296">
        <v>78</v>
      </c>
      <c r="Q296">
        <v>76</v>
      </c>
      <c r="R296">
        <v>71</v>
      </c>
      <c r="S296">
        <v>70</v>
      </c>
      <c r="T296" s="232">
        <f t="shared" si="4"/>
        <v>79.233333333333334</v>
      </c>
    </row>
    <row r="297" spans="1:20" ht="15.95" customHeight="1" thickTop="1" thickBot="1">
      <c r="A297" s="47">
        <v>31</v>
      </c>
      <c r="B297" s="62">
        <v>15</v>
      </c>
      <c r="C297" s="59">
        <f>PresensiIPS!B21</f>
        <v>12326</v>
      </c>
      <c r="D297" s="60" t="str">
        <f>PresensiIPS!G21</f>
        <v>MAHARDHIKA AGUNG WICAKSONO</v>
      </c>
      <c r="E297">
        <v>92.5</v>
      </c>
      <c r="F297">
        <v>97</v>
      </c>
      <c r="G297">
        <v>91</v>
      </c>
      <c r="H297">
        <v>89.5</v>
      </c>
      <c r="I297">
        <v>95.5</v>
      </c>
      <c r="J297">
        <v>85.5</v>
      </c>
      <c r="K297">
        <v>92.5</v>
      </c>
      <c r="L297">
        <v>89</v>
      </c>
      <c r="M297">
        <v>89.5</v>
      </c>
      <c r="N297">
        <v>91.5</v>
      </c>
      <c r="O297">
        <v>89.5</v>
      </c>
      <c r="P297">
        <v>88.5</v>
      </c>
      <c r="Q297">
        <v>92.5</v>
      </c>
      <c r="R297">
        <v>91</v>
      </c>
      <c r="S297">
        <v>90</v>
      </c>
      <c r="T297" s="232">
        <f t="shared" si="4"/>
        <v>91</v>
      </c>
    </row>
    <row r="298" spans="1:20" ht="15.95" customHeight="1" thickTop="1" thickBot="1">
      <c r="A298" s="61">
        <v>32</v>
      </c>
      <c r="B298" s="62">
        <v>16</v>
      </c>
      <c r="C298" s="59">
        <f>PresensiIPS!B22</f>
        <v>12336</v>
      </c>
      <c r="D298" s="60" t="str">
        <f>PresensiIPS!G22</f>
        <v>MAULINA ROBIATUN NISA</v>
      </c>
      <c r="E298">
        <v>89.5</v>
      </c>
      <c r="F298">
        <v>87.5</v>
      </c>
      <c r="G298">
        <v>87</v>
      </c>
      <c r="H298">
        <v>87.5</v>
      </c>
      <c r="I298">
        <v>90</v>
      </c>
      <c r="J298">
        <v>83</v>
      </c>
      <c r="K298">
        <v>92</v>
      </c>
      <c r="L298">
        <v>87</v>
      </c>
      <c r="M298">
        <v>90.5</v>
      </c>
      <c r="N298">
        <v>92</v>
      </c>
      <c r="O298">
        <v>88</v>
      </c>
      <c r="P298">
        <v>90.5</v>
      </c>
      <c r="Q298">
        <v>81</v>
      </c>
      <c r="R298">
        <v>84</v>
      </c>
      <c r="S298">
        <v>82</v>
      </c>
      <c r="T298" s="232">
        <f t="shared" si="4"/>
        <v>87.433333333333337</v>
      </c>
    </row>
    <row r="299" spans="1:20" ht="15.95" customHeight="1" thickTop="1" thickBot="1">
      <c r="A299" s="47">
        <v>33</v>
      </c>
      <c r="B299" s="62">
        <v>17</v>
      </c>
      <c r="C299" s="59">
        <f>PresensiIPS!B23</f>
        <v>12342</v>
      </c>
      <c r="D299" s="60" t="str">
        <f>PresensiIPS!G23</f>
        <v>MELIANA PUSPITA SARI</v>
      </c>
      <c r="E299">
        <v>87.5</v>
      </c>
      <c r="F299">
        <v>89.5</v>
      </c>
      <c r="G299">
        <v>88</v>
      </c>
      <c r="H299">
        <v>88.5</v>
      </c>
      <c r="I299">
        <v>92</v>
      </c>
      <c r="J299">
        <v>83.5</v>
      </c>
      <c r="K299">
        <v>94</v>
      </c>
      <c r="L299">
        <v>87</v>
      </c>
      <c r="M299">
        <v>89.5</v>
      </c>
      <c r="N299">
        <v>93.5</v>
      </c>
      <c r="O299">
        <v>84</v>
      </c>
      <c r="P299">
        <v>92.5</v>
      </c>
      <c r="Q299">
        <v>85.5</v>
      </c>
      <c r="R299">
        <v>87.5</v>
      </c>
      <c r="S299">
        <v>90</v>
      </c>
      <c r="T299" s="232">
        <f t="shared" si="4"/>
        <v>88.833333333333329</v>
      </c>
    </row>
    <row r="300" spans="1:20" ht="15.95" customHeight="1" thickTop="1" thickBot="1">
      <c r="A300" s="61">
        <v>34</v>
      </c>
      <c r="B300" s="62">
        <v>18</v>
      </c>
      <c r="C300" s="59">
        <f>PresensiIPS!B24</f>
        <v>12351</v>
      </c>
      <c r="D300" s="60" t="str">
        <f>PresensiIPS!G24</f>
        <v>MOH. ARJUN DANI LUCKYANSYAH</v>
      </c>
      <c r="E300">
        <v>92</v>
      </c>
      <c r="F300">
        <v>86.5</v>
      </c>
      <c r="G300">
        <v>88</v>
      </c>
      <c r="H300">
        <v>89</v>
      </c>
      <c r="I300">
        <v>89</v>
      </c>
      <c r="J300">
        <v>84.5</v>
      </c>
      <c r="K300">
        <v>93</v>
      </c>
      <c r="L300">
        <v>89</v>
      </c>
      <c r="M300">
        <v>89</v>
      </c>
      <c r="N300">
        <v>88</v>
      </c>
      <c r="O300">
        <v>88</v>
      </c>
      <c r="P300">
        <v>85.5</v>
      </c>
      <c r="Q300">
        <v>90</v>
      </c>
      <c r="R300">
        <v>88</v>
      </c>
      <c r="S300">
        <v>90</v>
      </c>
      <c r="T300" s="232">
        <f t="shared" si="4"/>
        <v>88.63333333333334</v>
      </c>
    </row>
    <row r="301" spans="1:20" ht="15.95" customHeight="1" thickTop="1" thickBot="1">
      <c r="A301" s="47">
        <v>35</v>
      </c>
      <c r="B301" s="62">
        <v>19</v>
      </c>
      <c r="C301" s="59">
        <f>PresensiIPS!B25</f>
        <v>12360</v>
      </c>
      <c r="D301" s="60" t="str">
        <f>PresensiIPS!G25</f>
        <v>MOH. RIZQIYANTO KURNIAWAN</v>
      </c>
      <c r="E301">
        <v>84</v>
      </c>
      <c r="F301">
        <v>87</v>
      </c>
      <c r="G301">
        <v>87</v>
      </c>
      <c r="H301">
        <v>89</v>
      </c>
      <c r="I301">
        <v>94</v>
      </c>
      <c r="J301">
        <v>80.5</v>
      </c>
      <c r="K301">
        <v>95.5</v>
      </c>
      <c r="L301">
        <v>87</v>
      </c>
      <c r="M301">
        <v>90.5</v>
      </c>
      <c r="N301">
        <v>81.5</v>
      </c>
      <c r="O301">
        <v>83.5</v>
      </c>
      <c r="P301">
        <v>84.5</v>
      </c>
      <c r="Q301">
        <v>85.5</v>
      </c>
      <c r="R301">
        <v>83.5</v>
      </c>
      <c r="S301">
        <v>85</v>
      </c>
      <c r="T301" s="232">
        <f t="shared" si="4"/>
        <v>86.533333333333331</v>
      </c>
    </row>
    <row r="302" spans="1:20" ht="15.95" customHeight="1" thickTop="1" thickBot="1">
      <c r="A302" s="61">
        <v>36</v>
      </c>
      <c r="B302" s="62">
        <v>20</v>
      </c>
      <c r="C302" s="59">
        <f>PresensiIPS!B26</f>
        <v>12365</v>
      </c>
      <c r="D302" s="60" t="str">
        <f>PresensiIPS!G26</f>
        <v>MOHAMMAD ARIFIN ILHAM</v>
      </c>
      <c r="E302">
        <v>85.5</v>
      </c>
      <c r="F302">
        <v>91</v>
      </c>
      <c r="G302">
        <v>83.5</v>
      </c>
      <c r="H302">
        <v>86</v>
      </c>
      <c r="I302">
        <v>91</v>
      </c>
      <c r="J302">
        <v>80</v>
      </c>
      <c r="K302">
        <v>90</v>
      </c>
      <c r="L302">
        <v>89</v>
      </c>
      <c r="M302">
        <v>90.5</v>
      </c>
      <c r="N302">
        <v>79</v>
      </c>
      <c r="O302">
        <v>83.5</v>
      </c>
      <c r="P302">
        <v>85.5</v>
      </c>
      <c r="Q302">
        <v>85</v>
      </c>
      <c r="R302">
        <v>73.5</v>
      </c>
      <c r="S302">
        <v>85</v>
      </c>
      <c r="T302" s="232">
        <f t="shared" si="4"/>
        <v>85.2</v>
      </c>
    </row>
    <row r="303" spans="1:20" ht="15.95" customHeight="1" thickTop="1" thickBot="1">
      <c r="A303" s="47">
        <v>37</v>
      </c>
      <c r="B303" s="62">
        <v>21</v>
      </c>
      <c r="C303" s="59">
        <f>PresensiIPS!B27</f>
        <v>12381</v>
      </c>
      <c r="D303" s="60" t="str">
        <f>PresensiIPS!G27</f>
        <v>MUHAMMAD REDIAN YULI PRASETYA</v>
      </c>
      <c r="E303">
        <v>80.5</v>
      </c>
      <c r="F303">
        <v>80</v>
      </c>
      <c r="G303">
        <v>80.5</v>
      </c>
      <c r="H303">
        <v>70.5</v>
      </c>
      <c r="I303">
        <v>86</v>
      </c>
      <c r="J303">
        <v>78</v>
      </c>
      <c r="K303">
        <v>89.5</v>
      </c>
      <c r="L303">
        <v>86.5</v>
      </c>
      <c r="M303">
        <v>82</v>
      </c>
      <c r="N303">
        <v>78.5</v>
      </c>
      <c r="O303">
        <v>75</v>
      </c>
      <c r="P303">
        <v>80.5</v>
      </c>
      <c r="Q303">
        <v>78</v>
      </c>
      <c r="R303">
        <v>70.5</v>
      </c>
      <c r="S303">
        <v>81</v>
      </c>
      <c r="T303" s="232">
        <f t="shared" si="4"/>
        <v>79.8</v>
      </c>
    </row>
    <row r="304" spans="1:20" ht="15.95" customHeight="1" thickTop="1" thickBot="1">
      <c r="A304" s="61">
        <v>38</v>
      </c>
      <c r="B304" s="62">
        <v>22</v>
      </c>
      <c r="C304" s="59">
        <f>PresensiIPS!B28</f>
        <v>12387</v>
      </c>
      <c r="D304" s="60" t="str">
        <f>PresensiIPS!G28</f>
        <v>NABILA PUTRI KAHANAYA</v>
      </c>
      <c r="E304">
        <v>79</v>
      </c>
      <c r="F304">
        <v>87.5</v>
      </c>
      <c r="G304">
        <v>84.5</v>
      </c>
      <c r="H304">
        <v>84.5</v>
      </c>
      <c r="I304">
        <v>92</v>
      </c>
      <c r="J304">
        <v>85.5</v>
      </c>
      <c r="K304">
        <v>92</v>
      </c>
      <c r="L304">
        <v>86.5</v>
      </c>
      <c r="M304">
        <v>88</v>
      </c>
      <c r="N304">
        <v>81.5</v>
      </c>
      <c r="O304">
        <v>77</v>
      </c>
      <c r="P304">
        <v>88.5</v>
      </c>
      <c r="Q304">
        <v>81</v>
      </c>
      <c r="R304">
        <v>75.5</v>
      </c>
      <c r="S304">
        <v>82</v>
      </c>
      <c r="T304" s="232">
        <f t="shared" si="4"/>
        <v>84.333333333333329</v>
      </c>
    </row>
    <row r="305" spans="1:20" ht="15.95" customHeight="1" thickTop="1" thickBot="1">
      <c r="A305" s="47">
        <v>39</v>
      </c>
      <c r="B305" s="62">
        <v>23</v>
      </c>
      <c r="C305" s="59">
        <f>PresensiIPS!B29</f>
        <v>12409</v>
      </c>
      <c r="D305" s="60" t="str">
        <f>PresensiIPS!G29</f>
        <v>NUR FATMAWATI</v>
      </c>
      <c r="E305">
        <v>89</v>
      </c>
      <c r="F305">
        <v>85</v>
      </c>
      <c r="G305">
        <v>86.5</v>
      </c>
      <c r="H305">
        <v>83</v>
      </c>
      <c r="I305">
        <v>88.5</v>
      </c>
      <c r="J305">
        <v>81</v>
      </c>
      <c r="K305">
        <v>93</v>
      </c>
      <c r="L305">
        <v>87</v>
      </c>
      <c r="M305">
        <v>88.5</v>
      </c>
      <c r="N305">
        <v>80.5</v>
      </c>
      <c r="O305">
        <v>86</v>
      </c>
      <c r="P305">
        <v>88.5</v>
      </c>
      <c r="Q305">
        <v>81</v>
      </c>
      <c r="R305">
        <v>74</v>
      </c>
      <c r="S305">
        <v>82</v>
      </c>
      <c r="T305" s="232">
        <f t="shared" si="4"/>
        <v>84.9</v>
      </c>
    </row>
    <row r="306" spans="1:20" ht="15.95" customHeight="1" thickTop="1" thickBot="1">
      <c r="A306" s="61">
        <v>40</v>
      </c>
      <c r="B306" s="62">
        <v>24</v>
      </c>
      <c r="C306" s="59">
        <f>PresensiIPS!B30</f>
        <v>12428</v>
      </c>
      <c r="D306" s="60" t="str">
        <f>PresensiIPS!G30</f>
        <v>PUTRA TARUNA RAHARJA</v>
      </c>
      <c r="E306">
        <v>83</v>
      </c>
      <c r="F306">
        <v>87.5</v>
      </c>
      <c r="G306">
        <v>87</v>
      </c>
      <c r="H306">
        <v>86</v>
      </c>
      <c r="I306">
        <v>91</v>
      </c>
      <c r="J306">
        <v>85.5</v>
      </c>
      <c r="K306">
        <v>92.5</v>
      </c>
      <c r="L306">
        <v>86.5</v>
      </c>
      <c r="M306">
        <v>91</v>
      </c>
      <c r="N306">
        <v>83.5</v>
      </c>
      <c r="O306">
        <v>85</v>
      </c>
      <c r="P306">
        <v>87.5</v>
      </c>
      <c r="Q306">
        <v>88</v>
      </c>
      <c r="R306">
        <v>83</v>
      </c>
      <c r="S306">
        <v>81</v>
      </c>
      <c r="T306" s="232">
        <f t="shared" si="4"/>
        <v>86.533333333333331</v>
      </c>
    </row>
    <row r="307" spans="1:20" ht="15.95" customHeight="1" thickTop="1" thickBot="1">
      <c r="A307" s="47">
        <v>41</v>
      </c>
      <c r="B307" s="62">
        <v>25</v>
      </c>
      <c r="C307" s="59">
        <f>PresensiIPS!B31</f>
        <v>12431</v>
      </c>
      <c r="D307" s="60" t="str">
        <f>PresensiIPS!G31</f>
        <v>PUTRI MAHARANI</v>
      </c>
      <c r="E307">
        <v>89.5</v>
      </c>
      <c r="F307">
        <v>89.5</v>
      </c>
      <c r="G307">
        <v>85</v>
      </c>
      <c r="H307">
        <v>83.5</v>
      </c>
      <c r="I307">
        <v>91</v>
      </c>
      <c r="J307">
        <v>81</v>
      </c>
      <c r="K307">
        <v>94.5</v>
      </c>
      <c r="L307">
        <v>87</v>
      </c>
      <c r="M307">
        <v>89.5</v>
      </c>
      <c r="N307">
        <v>82.5</v>
      </c>
      <c r="O307">
        <v>85.5</v>
      </c>
      <c r="P307">
        <v>90.5</v>
      </c>
      <c r="Q307">
        <v>83</v>
      </c>
      <c r="R307">
        <v>85</v>
      </c>
      <c r="S307">
        <v>80</v>
      </c>
      <c r="T307" s="232">
        <f t="shared" si="4"/>
        <v>86.466666666666669</v>
      </c>
    </row>
    <row r="308" spans="1:20" ht="15.95" customHeight="1" thickTop="1" thickBot="1">
      <c r="A308" s="61">
        <v>42</v>
      </c>
      <c r="B308" s="62">
        <v>26</v>
      </c>
      <c r="C308" s="59">
        <f>PresensiIPS!B32</f>
        <v>12441</v>
      </c>
      <c r="D308" s="60" t="str">
        <f>PresensiIPS!G32</f>
        <v>R. RISALDY YANUAR RISKY</v>
      </c>
      <c r="E308">
        <v>83</v>
      </c>
      <c r="F308">
        <v>87</v>
      </c>
      <c r="G308">
        <v>84.5</v>
      </c>
      <c r="H308">
        <v>84</v>
      </c>
      <c r="I308">
        <v>90</v>
      </c>
      <c r="J308">
        <v>80.5</v>
      </c>
      <c r="K308">
        <v>93.5</v>
      </c>
      <c r="L308">
        <v>89</v>
      </c>
      <c r="M308">
        <v>91</v>
      </c>
      <c r="N308">
        <v>87</v>
      </c>
      <c r="O308">
        <v>80</v>
      </c>
      <c r="P308">
        <v>90.5</v>
      </c>
      <c r="Q308">
        <v>82</v>
      </c>
      <c r="R308">
        <v>77.5</v>
      </c>
      <c r="S308">
        <v>82</v>
      </c>
      <c r="T308" s="232">
        <f t="shared" si="4"/>
        <v>85.433333333333337</v>
      </c>
    </row>
    <row r="309" spans="1:20" ht="15.95" customHeight="1" thickTop="1" thickBot="1">
      <c r="A309" s="47">
        <v>43</v>
      </c>
      <c r="B309" s="62">
        <v>27</v>
      </c>
      <c r="C309" s="59">
        <f>PresensiIPS!B33</f>
        <v>12444</v>
      </c>
      <c r="D309" s="60" t="str">
        <f>PresensiIPS!G33</f>
        <v>RADIKA NOVIA RAMADHANI</v>
      </c>
      <c r="E309">
        <v>82</v>
      </c>
      <c r="F309">
        <v>83.5</v>
      </c>
      <c r="G309">
        <v>88</v>
      </c>
      <c r="H309">
        <v>87.5</v>
      </c>
      <c r="I309">
        <v>88</v>
      </c>
      <c r="J309">
        <v>81</v>
      </c>
      <c r="K309">
        <v>92</v>
      </c>
      <c r="L309">
        <v>87</v>
      </c>
      <c r="M309">
        <v>88.5</v>
      </c>
      <c r="N309">
        <v>86</v>
      </c>
      <c r="O309">
        <v>80</v>
      </c>
      <c r="P309">
        <v>90.5</v>
      </c>
      <c r="Q309">
        <v>82</v>
      </c>
      <c r="R309">
        <v>72</v>
      </c>
      <c r="S309">
        <v>85</v>
      </c>
      <c r="T309" s="232">
        <f t="shared" si="4"/>
        <v>84.86666666666666</v>
      </c>
    </row>
    <row r="310" spans="1:20" ht="15.95" customHeight="1" thickTop="1" thickBot="1">
      <c r="A310" s="61">
        <v>44</v>
      </c>
      <c r="B310" s="62">
        <v>28</v>
      </c>
      <c r="C310" s="59">
        <f>PresensiIPS!B34</f>
        <v>12471</v>
      </c>
      <c r="D310" s="60" t="str">
        <f>PresensiIPS!G34</f>
        <v>RISKI RAHMAWATI</v>
      </c>
      <c r="E310">
        <v>88</v>
      </c>
      <c r="F310">
        <v>89.5</v>
      </c>
      <c r="G310">
        <v>88.5</v>
      </c>
      <c r="H310">
        <v>90</v>
      </c>
      <c r="I310">
        <v>92</v>
      </c>
      <c r="J310">
        <v>81</v>
      </c>
      <c r="K310">
        <v>93.5</v>
      </c>
      <c r="L310">
        <v>87</v>
      </c>
      <c r="M310">
        <v>87</v>
      </c>
      <c r="N310">
        <v>91.5</v>
      </c>
      <c r="O310">
        <v>88</v>
      </c>
      <c r="P310">
        <v>86.5</v>
      </c>
      <c r="Q310">
        <v>85.5</v>
      </c>
      <c r="R310">
        <v>85</v>
      </c>
      <c r="S310">
        <v>88</v>
      </c>
      <c r="T310" s="232">
        <f t="shared" si="4"/>
        <v>88.066666666666663</v>
      </c>
    </row>
    <row r="311" spans="1:20" ht="15.95" customHeight="1" thickTop="1" thickBot="1">
      <c r="A311" s="47">
        <v>45</v>
      </c>
      <c r="B311" s="62">
        <v>29</v>
      </c>
      <c r="C311" s="59">
        <f>PresensiIPS!B35</f>
        <v>12487</v>
      </c>
      <c r="D311" s="60" t="str">
        <f>PresensiIPS!G35</f>
        <v>SEPTIAN WAHYU HIDAYAT</v>
      </c>
      <c r="E311">
        <v>79.5</v>
      </c>
      <c r="F311">
        <v>85.5</v>
      </c>
      <c r="G311">
        <v>82.5</v>
      </c>
      <c r="H311">
        <v>85</v>
      </c>
      <c r="I311">
        <v>89.5</v>
      </c>
      <c r="J311">
        <v>83</v>
      </c>
      <c r="K311">
        <v>94.5</v>
      </c>
      <c r="L311">
        <v>89</v>
      </c>
      <c r="M311">
        <v>91</v>
      </c>
      <c r="N311">
        <v>81</v>
      </c>
      <c r="O311">
        <v>79</v>
      </c>
      <c r="P311">
        <v>80.5</v>
      </c>
      <c r="Q311">
        <v>81.5</v>
      </c>
      <c r="R311">
        <v>75.5</v>
      </c>
      <c r="S311">
        <v>82</v>
      </c>
      <c r="T311" s="232">
        <f t="shared" si="4"/>
        <v>83.933333333333337</v>
      </c>
    </row>
    <row r="312" spans="1:20" s="64" customFormat="1" ht="15.95" customHeight="1" thickTop="1" thickBot="1">
      <c r="A312" s="61">
        <v>46</v>
      </c>
      <c r="B312" s="62">
        <v>30</v>
      </c>
      <c r="C312" s="59">
        <f>PresensiIPS!B36</f>
        <v>12489</v>
      </c>
      <c r="D312" s="60" t="str">
        <f>PresensiIPS!G36</f>
        <v>Serly Nisa Arini</v>
      </c>
      <c r="E312">
        <v>84</v>
      </c>
      <c r="F312">
        <v>89</v>
      </c>
      <c r="G312">
        <v>86</v>
      </c>
      <c r="H312">
        <v>87</v>
      </c>
      <c r="I312">
        <v>91.5</v>
      </c>
      <c r="J312">
        <v>83.5</v>
      </c>
      <c r="K312">
        <v>93.5</v>
      </c>
      <c r="L312">
        <v>87</v>
      </c>
      <c r="M312">
        <v>90.5</v>
      </c>
      <c r="N312">
        <v>82</v>
      </c>
      <c r="O312">
        <v>84.5</v>
      </c>
      <c r="P312">
        <v>90.5</v>
      </c>
      <c r="Q312">
        <v>84.5</v>
      </c>
      <c r="R312">
        <v>78</v>
      </c>
      <c r="S312">
        <v>77.5</v>
      </c>
      <c r="T312" s="232">
        <f t="shared" si="4"/>
        <v>85.933333333333337</v>
      </c>
    </row>
    <row r="313" spans="1:20" s="64" customFormat="1" ht="15.95" customHeight="1" thickTop="1" thickBot="1">
      <c r="A313" s="47">
        <v>47</v>
      </c>
      <c r="B313" s="62">
        <v>31</v>
      </c>
      <c r="C313" s="59">
        <f>PresensiIPS!B37</f>
        <v>12512</v>
      </c>
      <c r="D313" s="60" t="str">
        <f>PresensiIPS!G37</f>
        <v>TAURODAD CATUR FIRMANSYAH</v>
      </c>
      <c r="E313">
        <v>72.5</v>
      </c>
      <c r="F313">
        <v>80.5</v>
      </c>
      <c r="G313">
        <v>80</v>
      </c>
      <c r="H313">
        <v>75</v>
      </c>
      <c r="I313">
        <v>87</v>
      </c>
      <c r="J313">
        <v>79.5</v>
      </c>
      <c r="K313">
        <v>88.5</v>
      </c>
      <c r="L313">
        <v>86.5</v>
      </c>
      <c r="M313">
        <v>84.5</v>
      </c>
      <c r="N313">
        <v>75.5</v>
      </c>
      <c r="O313">
        <v>76.5</v>
      </c>
      <c r="P313">
        <v>77.5</v>
      </c>
      <c r="Q313">
        <v>75</v>
      </c>
      <c r="R313">
        <v>72.5</v>
      </c>
      <c r="S313">
        <v>70</v>
      </c>
      <c r="T313" s="232">
        <f t="shared" si="4"/>
        <v>78.733333333333334</v>
      </c>
    </row>
    <row r="314" spans="1:20" ht="15.95" customHeight="1" thickTop="1" thickBot="1">
      <c r="A314" s="61">
        <v>48</v>
      </c>
      <c r="B314" s="62">
        <v>32</v>
      </c>
      <c r="C314" s="59">
        <f>PresensiIPS!B38</f>
        <v>12520</v>
      </c>
      <c r="D314" s="60" t="str">
        <f>PresensiIPS!G38</f>
        <v>ULFATUL LAILAH</v>
      </c>
      <c r="E314">
        <v>83.5</v>
      </c>
      <c r="F314">
        <v>84.5</v>
      </c>
      <c r="G314">
        <v>84</v>
      </c>
      <c r="H314">
        <v>77.5</v>
      </c>
      <c r="I314">
        <v>90.5</v>
      </c>
      <c r="J314">
        <v>83</v>
      </c>
      <c r="K314">
        <v>94.5</v>
      </c>
      <c r="L314">
        <v>86.5</v>
      </c>
      <c r="M314">
        <v>89</v>
      </c>
      <c r="N314">
        <v>80</v>
      </c>
      <c r="O314">
        <v>79</v>
      </c>
      <c r="P314">
        <v>90.5</v>
      </c>
      <c r="Q314">
        <v>82.5</v>
      </c>
      <c r="R314">
        <v>82</v>
      </c>
      <c r="S314">
        <v>80</v>
      </c>
      <c r="T314" s="232">
        <f t="shared" si="4"/>
        <v>84.466666666666669</v>
      </c>
    </row>
    <row r="315" spans="1:20" ht="15.95" customHeight="1" thickTop="1" thickBot="1">
      <c r="A315" s="47">
        <v>49</v>
      </c>
      <c r="B315" s="62">
        <v>33</v>
      </c>
      <c r="C315" s="59">
        <f>PresensiIPS!B39</f>
        <v>12530</v>
      </c>
      <c r="D315" s="60" t="str">
        <f>PresensiIPS!G39</f>
        <v>WAHYU NOVAN HIDAYAT</v>
      </c>
      <c r="E315">
        <v>79.5</v>
      </c>
      <c r="F315">
        <v>82.5</v>
      </c>
      <c r="G315">
        <v>80</v>
      </c>
      <c r="H315">
        <v>75</v>
      </c>
      <c r="I315">
        <v>88</v>
      </c>
      <c r="J315">
        <v>79</v>
      </c>
      <c r="K315">
        <v>88.5</v>
      </c>
      <c r="L315">
        <v>87</v>
      </c>
      <c r="M315">
        <v>87</v>
      </c>
      <c r="N315">
        <v>75.5</v>
      </c>
      <c r="O315">
        <v>77</v>
      </c>
      <c r="P315">
        <v>79</v>
      </c>
      <c r="Q315">
        <v>77.5</v>
      </c>
      <c r="R315">
        <v>76</v>
      </c>
      <c r="S315">
        <v>70</v>
      </c>
      <c r="T315" s="232">
        <f t="shared" si="4"/>
        <v>80.099999999999994</v>
      </c>
    </row>
    <row r="316" spans="1:20" ht="15.95" customHeight="1" thickTop="1" thickBot="1">
      <c r="A316" s="61">
        <v>50</v>
      </c>
      <c r="B316" s="62">
        <v>34</v>
      </c>
      <c r="C316" s="59">
        <f>PresensiIPS!B40</f>
        <v>12540</v>
      </c>
      <c r="D316" s="60" t="str">
        <f>PresensiIPS!G40</f>
        <v>ZALFA RIZQIYA SHABRIANANDA</v>
      </c>
      <c r="E316">
        <v>89</v>
      </c>
      <c r="F316">
        <v>91.5</v>
      </c>
      <c r="G316">
        <v>90</v>
      </c>
      <c r="H316">
        <v>86</v>
      </c>
      <c r="I316">
        <v>93</v>
      </c>
      <c r="J316">
        <v>91</v>
      </c>
      <c r="K316">
        <v>94.5</v>
      </c>
      <c r="L316">
        <v>87</v>
      </c>
      <c r="M316">
        <v>90.5</v>
      </c>
      <c r="N316">
        <v>91</v>
      </c>
      <c r="O316">
        <v>89.5</v>
      </c>
      <c r="P316">
        <v>90.5</v>
      </c>
      <c r="Q316">
        <v>90</v>
      </c>
      <c r="R316">
        <v>88</v>
      </c>
      <c r="S316">
        <v>90</v>
      </c>
      <c r="T316" s="232">
        <f t="shared" si="4"/>
        <v>90.1</v>
      </c>
    </row>
    <row r="317" spans="1:20" ht="15.95" customHeight="1" thickTop="1" thickBot="1">
      <c r="A317" s="47">
        <v>51</v>
      </c>
      <c r="B317" s="62">
        <v>35</v>
      </c>
      <c r="C317" s="59">
        <f>PresensiIPS!B41</f>
        <v>12127</v>
      </c>
      <c r="D317" s="60" t="str">
        <f>PresensiIPS!G41</f>
        <v>ACHMAD AL FATHONI</v>
      </c>
      <c r="E317">
        <v>87.5</v>
      </c>
      <c r="F317">
        <v>88</v>
      </c>
      <c r="G317">
        <v>89</v>
      </c>
      <c r="H317">
        <v>77.5</v>
      </c>
      <c r="I317">
        <v>89.5</v>
      </c>
      <c r="J317">
        <v>81</v>
      </c>
      <c r="K317">
        <v>91</v>
      </c>
      <c r="L317">
        <v>87.5</v>
      </c>
      <c r="M317">
        <v>90</v>
      </c>
      <c r="N317">
        <v>80</v>
      </c>
      <c r="O317">
        <v>85</v>
      </c>
      <c r="P317">
        <v>86.5</v>
      </c>
      <c r="Q317">
        <v>83.5</v>
      </c>
      <c r="R317">
        <v>85</v>
      </c>
      <c r="S317">
        <v>82.5</v>
      </c>
      <c r="T317" s="232">
        <f t="shared" si="4"/>
        <v>85.566666666666663</v>
      </c>
    </row>
    <row r="318" spans="1:20" ht="15.95" customHeight="1" thickTop="1" thickBot="1">
      <c r="A318" s="61">
        <v>52</v>
      </c>
      <c r="B318" s="62">
        <v>36</v>
      </c>
      <c r="C318" s="59">
        <f>PresensiIPS!B42</f>
        <v>12133</v>
      </c>
      <c r="D318" s="60" t="str">
        <f>PresensiIPS!G42</f>
        <v>Adistira Bima Nanda Syahputra</v>
      </c>
      <c r="E318">
        <v>85</v>
      </c>
      <c r="F318">
        <v>80.5</v>
      </c>
      <c r="G318">
        <v>84.5</v>
      </c>
      <c r="H318">
        <v>80</v>
      </c>
      <c r="I318">
        <v>94</v>
      </c>
      <c r="J318">
        <v>81.5</v>
      </c>
      <c r="K318">
        <v>90</v>
      </c>
      <c r="L318">
        <v>87.5</v>
      </c>
      <c r="M318">
        <v>88</v>
      </c>
      <c r="N318">
        <v>77.5</v>
      </c>
      <c r="O318">
        <v>79</v>
      </c>
      <c r="P318">
        <v>80.5</v>
      </c>
      <c r="Q318">
        <v>79</v>
      </c>
      <c r="R318">
        <v>71</v>
      </c>
      <c r="S318">
        <v>80</v>
      </c>
      <c r="T318" s="232">
        <f t="shared" si="4"/>
        <v>82.533333333333331</v>
      </c>
    </row>
    <row r="319" spans="1:20" ht="15.95" customHeight="1" thickTop="1" thickBot="1">
      <c r="A319" s="47">
        <v>53</v>
      </c>
      <c r="B319" s="62">
        <v>37</v>
      </c>
      <c r="C319" s="59">
        <f>PresensiIPS!B43</f>
        <v>12165</v>
      </c>
      <c r="D319" s="60" t="str">
        <f>PresensiIPS!G43</f>
        <v>AMEYLA NADHIRA TSURAYYA</v>
      </c>
      <c r="E319">
        <v>91.5</v>
      </c>
      <c r="F319">
        <v>93</v>
      </c>
      <c r="G319">
        <v>92</v>
      </c>
      <c r="H319">
        <v>89.5</v>
      </c>
      <c r="I319">
        <v>94</v>
      </c>
      <c r="J319">
        <v>88</v>
      </c>
      <c r="K319">
        <v>94.5</v>
      </c>
      <c r="L319">
        <v>87</v>
      </c>
      <c r="M319">
        <v>92</v>
      </c>
      <c r="N319">
        <v>88.5</v>
      </c>
      <c r="O319">
        <v>88.5</v>
      </c>
      <c r="P319">
        <v>92.5</v>
      </c>
      <c r="Q319">
        <v>90</v>
      </c>
      <c r="R319">
        <v>90</v>
      </c>
      <c r="S319">
        <v>88</v>
      </c>
      <c r="T319" s="232">
        <f t="shared" si="4"/>
        <v>90.6</v>
      </c>
    </row>
    <row r="320" spans="1:20" ht="15.95" customHeight="1" thickTop="1" thickBot="1">
      <c r="A320" s="61">
        <v>54</v>
      </c>
      <c r="B320" s="62">
        <v>38</v>
      </c>
      <c r="C320" s="59">
        <f>PresensiIPS!B44</f>
        <v>12178</v>
      </c>
      <c r="D320" s="60" t="str">
        <f>PresensiIPS!G44</f>
        <v>ANNISA MAHARANI</v>
      </c>
      <c r="E320">
        <v>90</v>
      </c>
      <c r="F320">
        <v>91.5</v>
      </c>
      <c r="G320">
        <v>89</v>
      </c>
      <c r="H320">
        <v>90</v>
      </c>
      <c r="I320">
        <v>91</v>
      </c>
      <c r="J320">
        <v>86</v>
      </c>
      <c r="K320">
        <v>94</v>
      </c>
      <c r="L320">
        <v>86.5</v>
      </c>
      <c r="M320">
        <v>92</v>
      </c>
      <c r="N320">
        <v>93.5</v>
      </c>
      <c r="O320">
        <v>88</v>
      </c>
      <c r="P320">
        <v>92.5</v>
      </c>
      <c r="Q320">
        <v>85.5</v>
      </c>
      <c r="R320">
        <v>88</v>
      </c>
      <c r="S320">
        <v>88</v>
      </c>
      <c r="T320" s="232">
        <f t="shared" si="4"/>
        <v>89.7</v>
      </c>
    </row>
    <row r="321" spans="1:20" ht="15.95" customHeight="1" thickTop="1" thickBot="1">
      <c r="A321" s="47">
        <v>55</v>
      </c>
      <c r="B321" s="62">
        <v>39</v>
      </c>
      <c r="C321" s="59">
        <f>PresensiIPS!B45</f>
        <v>12194</v>
      </c>
      <c r="D321" s="60" t="str">
        <f>PresensiIPS!G45</f>
        <v>BRYAN DEO RAKAPRIARTA</v>
      </c>
      <c r="E321">
        <v>84.5</v>
      </c>
      <c r="F321">
        <v>77.5</v>
      </c>
      <c r="G321">
        <v>80.5</v>
      </c>
      <c r="H321">
        <v>76</v>
      </c>
      <c r="I321">
        <v>90</v>
      </c>
      <c r="J321">
        <v>79</v>
      </c>
      <c r="K321">
        <v>88.5</v>
      </c>
      <c r="L321">
        <v>88</v>
      </c>
      <c r="M321">
        <v>82</v>
      </c>
      <c r="N321">
        <v>73</v>
      </c>
      <c r="O321">
        <v>74.5</v>
      </c>
      <c r="P321">
        <v>85.5</v>
      </c>
      <c r="Q321">
        <v>71</v>
      </c>
      <c r="R321">
        <v>72</v>
      </c>
      <c r="S321">
        <v>65</v>
      </c>
      <c r="T321" s="232">
        <f t="shared" si="4"/>
        <v>79.13333333333334</v>
      </c>
    </row>
    <row r="322" spans="1:20" ht="15.95" customHeight="1" thickTop="1" thickBot="1">
      <c r="A322" s="61">
        <v>56</v>
      </c>
      <c r="B322" s="62">
        <v>40</v>
      </c>
      <c r="C322" s="59">
        <f>PresensiIPS!B46</f>
        <v>12212</v>
      </c>
      <c r="D322" s="60" t="str">
        <f>PresensiIPS!G46</f>
        <v>DIMAS MAHENDRA PUTRA</v>
      </c>
      <c r="E322">
        <v>91</v>
      </c>
      <c r="F322">
        <v>86.5</v>
      </c>
      <c r="G322">
        <v>88</v>
      </c>
      <c r="H322">
        <v>80.5</v>
      </c>
      <c r="I322">
        <v>93</v>
      </c>
      <c r="J322">
        <v>81</v>
      </c>
      <c r="K322">
        <v>91</v>
      </c>
      <c r="L322">
        <v>89</v>
      </c>
      <c r="M322">
        <v>88.5</v>
      </c>
      <c r="N322">
        <v>90</v>
      </c>
      <c r="O322">
        <v>85</v>
      </c>
      <c r="P322">
        <v>86.5</v>
      </c>
      <c r="Q322">
        <v>85.5</v>
      </c>
      <c r="R322">
        <v>81</v>
      </c>
      <c r="S322">
        <v>82.5</v>
      </c>
      <c r="T322" s="232">
        <f t="shared" si="4"/>
        <v>86.6</v>
      </c>
    </row>
    <row r="323" spans="1:20" ht="15.95" customHeight="1" thickTop="1" thickBot="1">
      <c r="A323" s="47">
        <v>57</v>
      </c>
      <c r="B323" s="62">
        <v>41</v>
      </c>
      <c r="C323" s="59">
        <f>PresensiIPS!B47</f>
        <v>12243</v>
      </c>
      <c r="D323" s="60" t="str">
        <f>PresensiIPS!G47</f>
        <v>FERIEL GIBRAN</v>
      </c>
      <c r="E323">
        <v>89.5</v>
      </c>
      <c r="F323">
        <v>85.5</v>
      </c>
      <c r="G323">
        <v>86.5</v>
      </c>
      <c r="H323">
        <v>85.5</v>
      </c>
      <c r="I323">
        <v>92.5</v>
      </c>
      <c r="J323">
        <v>84.5</v>
      </c>
      <c r="K323">
        <v>91</v>
      </c>
      <c r="L323">
        <v>87.5</v>
      </c>
      <c r="M323">
        <v>85</v>
      </c>
      <c r="N323">
        <v>85</v>
      </c>
      <c r="O323">
        <v>83</v>
      </c>
      <c r="P323">
        <v>86.5</v>
      </c>
      <c r="Q323">
        <v>80</v>
      </c>
      <c r="R323">
        <v>81</v>
      </c>
      <c r="S323">
        <v>82.5</v>
      </c>
      <c r="T323" s="232">
        <f t="shared" si="4"/>
        <v>85.7</v>
      </c>
    </row>
    <row r="324" spans="1:20" ht="15.95" customHeight="1" thickTop="1" thickBot="1">
      <c r="A324" s="61">
        <v>58</v>
      </c>
      <c r="B324" s="62">
        <v>42</v>
      </c>
      <c r="C324" s="59">
        <f>PresensiIPS!B48</f>
        <v>12246</v>
      </c>
      <c r="D324" s="60" t="str">
        <f>PresensiIPS!G48</f>
        <v>FIFI ANDRIANI</v>
      </c>
      <c r="E324">
        <v>87.5</v>
      </c>
      <c r="F324">
        <v>91.5</v>
      </c>
      <c r="G324">
        <v>89.5</v>
      </c>
      <c r="H324">
        <v>87</v>
      </c>
      <c r="I324">
        <v>94</v>
      </c>
      <c r="J324">
        <v>85.5</v>
      </c>
      <c r="K324">
        <v>92.5</v>
      </c>
      <c r="L324">
        <v>86.5</v>
      </c>
      <c r="M324">
        <v>88</v>
      </c>
      <c r="N324">
        <v>91.5</v>
      </c>
      <c r="O324">
        <v>80</v>
      </c>
      <c r="P324">
        <v>90.5</v>
      </c>
      <c r="Q324">
        <v>83.5</v>
      </c>
      <c r="R324">
        <v>82.5</v>
      </c>
      <c r="S324">
        <v>82.5</v>
      </c>
      <c r="T324" s="232">
        <f t="shared" si="4"/>
        <v>87.5</v>
      </c>
    </row>
    <row r="325" spans="1:20" ht="15.95" customHeight="1" thickTop="1" thickBot="1">
      <c r="A325" s="47">
        <v>59</v>
      </c>
      <c r="B325" s="62">
        <v>43</v>
      </c>
      <c r="C325" s="59">
        <f>PresensiIPS!B49</f>
        <v>11816</v>
      </c>
      <c r="D325" s="60" t="str">
        <f>PresensiIPS!G49</f>
        <v>Fikri Okta Firmasyah Alim</v>
      </c>
      <c r="E325">
        <v>83.5</v>
      </c>
      <c r="F325">
        <v>75.5</v>
      </c>
      <c r="G325">
        <v>80.5</v>
      </c>
      <c r="H325">
        <v>72.5</v>
      </c>
      <c r="I325">
        <v>88.5</v>
      </c>
      <c r="J325">
        <v>79.5</v>
      </c>
      <c r="K325">
        <v>88</v>
      </c>
      <c r="L325">
        <v>87.5</v>
      </c>
      <c r="M325">
        <v>75.5</v>
      </c>
      <c r="N325">
        <v>75.5</v>
      </c>
      <c r="O325">
        <v>74</v>
      </c>
      <c r="P325">
        <v>78</v>
      </c>
      <c r="Q325">
        <v>72</v>
      </c>
      <c r="R325">
        <v>76</v>
      </c>
      <c r="S325">
        <v>60</v>
      </c>
      <c r="T325" s="232">
        <f t="shared" si="4"/>
        <v>77.766666666666666</v>
      </c>
    </row>
    <row r="326" spans="1:20" ht="15.95" customHeight="1" thickTop="1" thickBot="1">
      <c r="A326" s="61">
        <v>60</v>
      </c>
      <c r="B326" s="62">
        <v>44</v>
      </c>
      <c r="C326" s="59">
        <f>PresensiIPS!B50</f>
        <v>12271</v>
      </c>
      <c r="D326" s="60" t="str">
        <f>PresensiIPS!G50</f>
        <v>Hijjatul Ikaromah</v>
      </c>
      <c r="E326">
        <v>88.5</v>
      </c>
      <c r="F326">
        <v>87</v>
      </c>
      <c r="G326">
        <v>88</v>
      </c>
      <c r="H326">
        <v>89</v>
      </c>
      <c r="I326">
        <v>89.5</v>
      </c>
      <c r="J326">
        <v>81.5</v>
      </c>
      <c r="K326">
        <v>92</v>
      </c>
      <c r="L326">
        <v>87</v>
      </c>
      <c r="M326">
        <v>90</v>
      </c>
      <c r="N326">
        <v>89</v>
      </c>
      <c r="O326">
        <v>84.5</v>
      </c>
      <c r="P326">
        <v>90.5</v>
      </c>
      <c r="Q326">
        <v>83</v>
      </c>
      <c r="R326">
        <v>80</v>
      </c>
      <c r="S326">
        <v>82.5</v>
      </c>
      <c r="T326" s="232">
        <f t="shared" si="4"/>
        <v>86.8</v>
      </c>
    </row>
    <row r="327" spans="1:20" ht="15.95" customHeight="1" thickTop="1" thickBot="1">
      <c r="A327" s="47">
        <v>61</v>
      </c>
      <c r="B327" s="62">
        <v>45</v>
      </c>
      <c r="C327" s="59">
        <f>PresensiIPS!B51</f>
        <v>12274</v>
      </c>
      <c r="D327" s="60" t="str">
        <f>PresensiIPS!G51</f>
        <v>IBNUL FARID</v>
      </c>
      <c r="E327">
        <v>85.5</v>
      </c>
      <c r="F327">
        <v>82.5</v>
      </c>
      <c r="G327">
        <v>86.5</v>
      </c>
      <c r="H327">
        <v>76</v>
      </c>
      <c r="I327">
        <v>86</v>
      </c>
      <c r="J327">
        <v>80.5</v>
      </c>
      <c r="K327">
        <v>89.5</v>
      </c>
      <c r="L327">
        <v>87.5</v>
      </c>
      <c r="M327">
        <v>88.5</v>
      </c>
      <c r="N327">
        <v>80.5</v>
      </c>
      <c r="O327">
        <v>80.5</v>
      </c>
      <c r="P327">
        <v>87.5</v>
      </c>
      <c r="Q327">
        <v>79.5</v>
      </c>
      <c r="R327">
        <v>76</v>
      </c>
      <c r="S327">
        <v>80</v>
      </c>
      <c r="T327" s="232">
        <f t="shared" si="4"/>
        <v>83.1</v>
      </c>
    </row>
    <row r="328" spans="1:20" ht="15.95" customHeight="1" thickTop="1" thickBot="1">
      <c r="A328" s="61">
        <v>62</v>
      </c>
      <c r="B328" s="62">
        <v>46</v>
      </c>
      <c r="C328" s="59">
        <f>PresensiIPS!B52</f>
        <v>12282</v>
      </c>
      <c r="D328" s="60" t="str">
        <f>PresensiIPS!G52</f>
        <v>INDAH GITA DWI CAHYANI EFFENDI</v>
      </c>
      <c r="E328">
        <v>90</v>
      </c>
      <c r="F328">
        <v>96</v>
      </c>
      <c r="G328">
        <v>85.5</v>
      </c>
      <c r="H328">
        <v>82</v>
      </c>
      <c r="I328">
        <v>96</v>
      </c>
      <c r="J328">
        <v>91.5</v>
      </c>
      <c r="K328">
        <v>95.5</v>
      </c>
      <c r="L328">
        <v>87</v>
      </c>
      <c r="M328">
        <v>88</v>
      </c>
      <c r="N328">
        <v>92.5</v>
      </c>
      <c r="O328">
        <v>89</v>
      </c>
      <c r="P328">
        <v>88.5</v>
      </c>
      <c r="Q328">
        <v>86.5</v>
      </c>
      <c r="R328">
        <v>87.5</v>
      </c>
      <c r="S328">
        <v>90</v>
      </c>
      <c r="T328" s="232">
        <f t="shared" si="4"/>
        <v>89.7</v>
      </c>
    </row>
    <row r="329" spans="1:20" ht="15.95" customHeight="1" thickTop="1" thickBot="1">
      <c r="A329" s="47">
        <v>63</v>
      </c>
      <c r="B329" s="62">
        <v>47</v>
      </c>
      <c r="C329" s="59">
        <f>PresensiIPS!B53</f>
        <v>12305</v>
      </c>
      <c r="D329" s="60" t="str">
        <f>PresensiIPS!G53</f>
        <v>Khoirul Yakin</v>
      </c>
      <c r="E329">
        <v>84</v>
      </c>
      <c r="F329">
        <v>83.5</v>
      </c>
      <c r="G329">
        <v>82</v>
      </c>
      <c r="H329">
        <v>78</v>
      </c>
      <c r="I329">
        <v>90</v>
      </c>
      <c r="J329">
        <v>83</v>
      </c>
      <c r="K329">
        <v>89.5</v>
      </c>
      <c r="L329">
        <v>89</v>
      </c>
      <c r="M329">
        <v>87</v>
      </c>
      <c r="N329">
        <v>77</v>
      </c>
      <c r="O329">
        <v>74.5</v>
      </c>
      <c r="P329">
        <v>80.5</v>
      </c>
      <c r="Q329">
        <v>74</v>
      </c>
      <c r="R329">
        <v>74</v>
      </c>
      <c r="S329">
        <v>75</v>
      </c>
      <c r="T329" s="232">
        <f t="shared" si="4"/>
        <v>81.400000000000006</v>
      </c>
    </row>
    <row r="330" spans="1:20" ht="15.95" customHeight="1" thickTop="1" thickBot="1">
      <c r="A330" s="61">
        <v>64</v>
      </c>
      <c r="B330" s="62">
        <v>48</v>
      </c>
      <c r="C330" s="59">
        <f>PresensiIPS!B54</f>
        <v>12311</v>
      </c>
      <c r="D330" s="60" t="str">
        <f>PresensiIPS!G54</f>
        <v>LENY KARMILA</v>
      </c>
      <c r="E330">
        <v>91</v>
      </c>
      <c r="F330">
        <v>90</v>
      </c>
      <c r="G330">
        <v>87</v>
      </c>
      <c r="H330">
        <v>86.5</v>
      </c>
      <c r="I330">
        <v>94</v>
      </c>
      <c r="J330">
        <v>86</v>
      </c>
      <c r="K330">
        <v>94</v>
      </c>
      <c r="L330">
        <v>86.5</v>
      </c>
      <c r="M330">
        <v>89.5</v>
      </c>
      <c r="N330">
        <v>83.5</v>
      </c>
      <c r="O330">
        <v>87.5</v>
      </c>
      <c r="P330">
        <v>92.5</v>
      </c>
      <c r="Q330">
        <v>88</v>
      </c>
      <c r="R330">
        <v>88</v>
      </c>
      <c r="S330">
        <v>90</v>
      </c>
      <c r="T330" s="232">
        <f t="shared" si="4"/>
        <v>88.933333333333337</v>
      </c>
    </row>
    <row r="331" spans="1:20" ht="15.95" customHeight="1" thickTop="1" thickBot="1">
      <c r="A331" s="47">
        <v>65</v>
      </c>
      <c r="B331" s="62">
        <v>49</v>
      </c>
      <c r="C331" s="59">
        <f>PresensiIPS!B55</f>
        <v>12343</v>
      </c>
      <c r="D331" s="60" t="str">
        <f>PresensiIPS!G55</f>
        <v>Merri Sri Kusmiati</v>
      </c>
      <c r="E331">
        <v>89</v>
      </c>
      <c r="F331">
        <v>89</v>
      </c>
      <c r="G331">
        <v>84.5</v>
      </c>
      <c r="H331">
        <v>85</v>
      </c>
      <c r="I331">
        <v>88</v>
      </c>
      <c r="J331">
        <v>86</v>
      </c>
      <c r="K331">
        <v>93</v>
      </c>
      <c r="L331">
        <v>87</v>
      </c>
      <c r="M331">
        <v>88.5</v>
      </c>
      <c r="N331">
        <v>77.5</v>
      </c>
      <c r="O331">
        <v>81.5</v>
      </c>
      <c r="P331">
        <v>90.5</v>
      </c>
      <c r="Q331">
        <v>82.5</v>
      </c>
      <c r="R331">
        <v>81</v>
      </c>
      <c r="S331">
        <v>82.5</v>
      </c>
      <c r="T331" s="232">
        <f t="shared" ref="T331:T394" si="5">AVERAGE(E331:S331)</f>
        <v>85.7</v>
      </c>
    </row>
    <row r="332" spans="1:20" ht="15.95" customHeight="1" thickTop="1" thickBot="1">
      <c r="A332" s="61">
        <v>66</v>
      </c>
      <c r="B332" s="62">
        <v>50</v>
      </c>
      <c r="C332" s="59">
        <f>PresensiIPS!B56</f>
        <v>12354</v>
      </c>
      <c r="D332" s="60" t="str">
        <f>PresensiIPS!G56</f>
        <v>MOH. MAULUDIN AKBAR</v>
      </c>
      <c r="E332">
        <v>90</v>
      </c>
      <c r="F332">
        <v>86.5</v>
      </c>
      <c r="G332">
        <v>91</v>
      </c>
      <c r="H332">
        <v>86.5</v>
      </c>
      <c r="I332">
        <v>93.5</v>
      </c>
      <c r="J332">
        <v>85.5</v>
      </c>
      <c r="K332">
        <v>90.5</v>
      </c>
      <c r="L332">
        <v>89</v>
      </c>
      <c r="M332">
        <v>89.5</v>
      </c>
      <c r="N332">
        <v>88.5</v>
      </c>
      <c r="O332">
        <v>88</v>
      </c>
      <c r="P332">
        <v>84.5</v>
      </c>
      <c r="Q332">
        <v>88</v>
      </c>
      <c r="R332">
        <v>83</v>
      </c>
      <c r="S332">
        <v>82.5</v>
      </c>
      <c r="T332" s="232">
        <f t="shared" si="5"/>
        <v>87.766666666666666</v>
      </c>
    </row>
    <row r="333" spans="1:20" ht="15.95" customHeight="1" thickTop="1" thickBot="1">
      <c r="A333" s="47">
        <v>67</v>
      </c>
      <c r="B333" s="62">
        <v>51</v>
      </c>
      <c r="C333" s="59">
        <f>PresensiIPS!B57</f>
        <v>12362</v>
      </c>
      <c r="D333" s="60" t="str">
        <f>PresensiIPS!G57</f>
        <v>Moh. Sulton Bonang</v>
      </c>
      <c r="E333">
        <v>88.5</v>
      </c>
      <c r="F333">
        <v>86</v>
      </c>
      <c r="G333">
        <v>88</v>
      </c>
      <c r="H333">
        <v>83</v>
      </c>
      <c r="I333">
        <v>90</v>
      </c>
      <c r="J333">
        <v>84.5</v>
      </c>
      <c r="K333">
        <v>89</v>
      </c>
      <c r="L333">
        <v>89</v>
      </c>
      <c r="M333">
        <v>90</v>
      </c>
      <c r="N333">
        <v>88</v>
      </c>
      <c r="O333">
        <v>85</v>
      </c>
      <c r="P333">
        <v>85.5</v>
      </c>
      <c r="Q333">
        <v>78</v>
      </c>
      <c r="R333">
        <v>86.5</v>
      </c>
      <c r="S333">
        <v>82.5</v>
      </c>
      <c r="T333" s="232">
        <f t="shared" si="5"/>
        <v>86.233333333333334</v>
      </c>
    </row>
    <row r="334" spans="1:20" ht="15.95" customHeight="1" thickTop="1" thickBot="1">
      <c r="A334" s="61">
        <v>68</v>
      </c>
      <c r="B334" s="62">
        <v>52</v>
      </c>
      <c r="C334" s="59">
        <f>PresensiIPS!B58</f>
        <v>12366</v>
      </c>
      <c r="D334" s="60" t="str">
        <f>PresensiIPS!G58</f>
        <v>MOHAMMAD BARIGI IQBAL</v>
      </c>
      <c r="E334">
        <v>84</v>
      </c>
      <c r="F334">
        <v>79</v>
      </c>
      <c r="G334">
        <v>81</v>
      </c>
      <c r="H334">
        <v>79.5</v>
      </c>
      <c r="I334">
        <v>85</v>
      </c>
      <c r="J334">
        <v>81</v>
      </c>
      <c r="K334">
        <v>90.5</v>
      </c>
      <c r="L334">
        <v>89</v>
      </c>
      <c r="M334">
        <v>70.5</v>
      </c>
      <c r="N334">
        <v>74.5</v>
      </c>
      <c r="O334">
        <v>70</v>
      </c>
      <c r="P334">
        <v>80</v>
      </c>
      <c r="Q334">
        <v>65.5</v>
      </c>
      <c r="R334">
        <v>70.5</v>
      </c>
      <c r="S334">
        <v>60</v>
      </c>
      <c r="T334" s="232">
        <f t="shared" si="5"/>
        <v>77.333333333333329</v>
      </c>
    </row>
    <row r="335" spans="1:20" ht="15.95" customHeight="1" thickTop="1" thickBot="1">
      <c r="A335" s="47">
        <v>69</v>
      </c>
      <c r="B335" s="62">
        <v>53</v>
      </c>
      <c r="C335" s="59">
        <f>PresensiIPS!B59</f>
        <v>12371</v>
      </c>
      <c r="D335" s="60" t="str">
        <f>PresensiIPS!G59</f>
        <v>MUHAMMAD ALFIN NUR CHOLIS</v>
      </c>
      <c r="E335">
        <v>93.5</v>
      </c>
      <c r="F335">
        <v>94.5</v>
      </c>
      <c r="G335">
        <v>91.5</v>
      </c>
      <c r="H335">
        <v>91</v>
      </c>
      <c r="I335">
        <v>96</v>
      </c>
      <c r="J335">
        <v>88.5</v>
      </c>
      <c r="K335">
        <v>93.5</v>
      </c>
      <c r="L335">
        <v>89</v>
      </c>
      <c r="M335">
        <v>91</v>
      </c>
      <c r="N335">
        <v>98</v>
      </c>
      <c r="O335">
        <v>88</v>
      </c>
      <c r="P335">
        <v>90.5</v>
      </c>
      <c r="Q335">
        <v>92.5</v>
      </c>
      <c r="R335">
        <v>84</v>
      </c>
      <c r="S335">
        <v>90</v>
      </c>
      <c r="T335" s="232">
        <f t="shared" si="5"/>
        <v>91.433333333333337</v>
      </c>
    </row>
    <row r="336" spans="1:20" ht="15.95" customHeight="1" thickTop="1" thickBot="1">
      <c r="A336" s="61">
        <v>70</v>
      </c>
      <c r="B336" s="62">
        <v>54</v>
      </c>
      <c r="C336" s="59">
        <f>PresensiIPS!B60</f>
        <v>12390</v>
      </c>
      <c r="D336" s="60" t="str">
        <f>PresensiIPS!G60</f>
        <v>Nadia Cinta Puri</v>
      </c>
      <c r="E336">
        <v>93.5</v>
      </c>
      <c r="F336">
        <v>96.5</v>
      </c>
      <c r="G336">
        <v>92</v>
      </c>
      <c r="H336">
        <v>91</v>
      </c>
      <c r="I336">
        <v>96</v>
      </c>
      <c r="J336">
        <v>89</v>
      </c>
      <c r="K336">
        <v>93.5</v>
      </c>
      <c r="L336">
        <v>89</v>
      </c>
      <c r="M336">
        <v>89.5</v>
      </c>
      <c r="N336">
        <v>94</v>
      </c>
      <c r="O336">
        <v>89</v>
      </c>
      <c r="P336">
        <v>92.5</v>
      </c>
      <c r="Q336">
        <v>92</v>
      </c>
      <c r="R336">
        <v>89.5</v>
      </c>
      <c r="S336">
        <v>90</v>
      </c>
      <c r="T336" s="232">
        <f t="shared" si="5"/>
        <v>91.8</v>
      </c>
    </row>
    <row r="337" spans="1:20" ht="15.95" customHeight="1" thickTop="1" thickBot="1">
      <c r="A337" s="47">
        <v>71</v>
      </c>
      <c r="B337" s="62">
        <v>55</v>
      </c>
      <c r="C337" s="59">
        <f>PresensiIPS!B61</f>
        <v>12398</v>
      </c>
      <c r="D337" s="60" t="str">
        <f>PresensiIPS!G61</f>
        <v>NAUFAL ROCHMAN</v>
      </c>
      <c r="E337">
        <v>89</v>
      </c>
      <c r="F337">
        <v>88</v>
      </c>
      <c r="G337">
        <v>82.5</v>
      </c>
      <c r="H337">
        <v>77</v>
      </c>
      <c r="I337">
        <v>94.5</v>
      </c>
      <c r="J337">
        <v>82</v>
      </c>
      <c r="K337">
        <v>90.5</v>
      </c>
      <c r="L337">
        <v>88.5</v>
      </c>
      <c r="M337">
        <v>89</v>
      </c>
      <c r="N337">
        <v>77.5</v>
      </c>
      <c r="O337">
        <v>79</v>
      </c>
      <c r="P337">
        <v>85.5</v>
      </c>
      <c r="Q337">
        <v>83.5</v>
      </c>
      <c r="R337">
        <v>78.5</v>
      </c>
      <c r="S337">
        <v>80</v>
      </c>
      <c r="T337" s="232">
        <f t="shared" si="5"/>
        <v>84.333333333333329</v>
      </c>
    </row>
    <row r="338" spans="1:20" ht="15.95" customHeight="1" thickTop="1" thickBot="1">
      <c r="A338" s="61">
        <v>72</v>
      </c>
      <c r="B338" s="62">
        <v>56</v>
      </c>
      <c r="C338" s="59">
        <f>PresensiIPS!B62</f>
        <v>12413</v>
      </c>
      <c r="D338" s="60" t="str">
        <f>PresensiIPS!G62</f>
        <v>NURHAYATI</v>
      </c>
      <c r="E338">
        <v>91.5</v>
      </c>
      <c r="F338">
        <v>89.5</v>
      </c>
      <c r="G338">
        <v>91</v>
      </c>
      <c r="H338">
        <v>88.5</v>
      </c>
      <c r="I338">
        <v>93.5</v>
      </c>
      <c r="J338">
        <v>83.5</v>
      </c>
      <c r="K338">
        <v>93.5</v>
      </c>
      <c r="L338">
        <v>86.5</v>
      </c>
      <c r="M338">
        <v>91</v>
      </c>
      <c r="N338">
        <v>89</v>
      </c>
      <c r="O338">
        <v>89</v>
      </c>
      <c r="P338">
        <v>90.5</v>
      </c>
      <c r="Q338">
        <v>85</v>
      </c>
      <c r="R338">
        <v>89</v>
      </c>
      <c r="S338">
        <v>88</v>
      </c>
      <c r="T338" s="232">
        <f t="shared" si="5"/>
        <v>89.266666666666666</v>
      </c>
    </row>
    <row r="339" spans="1:20" ht="15.95" customHeight="1" thickTop="1" thickBot="1">
      <c r="A339" s="47">
        <v>73</v>
      </c>
      <c r="B339" s="62">
        <v>57</v>
      </c>
      <c r="C339" s="59">
        <f>PresensiIPS!B63</f>
        <v>12420</v>
      </c>
      <c r="D339" s="60" t="str">
        <f>PresensiIPS!G63</f>
        <v>NURUL KAMALIA</v>
      </c>
      <c r="E339">
        <v>90</v>
      </c>
      <c r="F339">
        <v>90</v>
      </c>
      <c r="G339">
        <v>78.5</v>
      </c>
      <c r="H339">
        <v>68</v>
      </c>
      <c r="I339">
        <v>88</v>
      </c>
      <c r="J339">
        <v>81.5</v>
      </c>
      <c r="K339">
        <v>90</v>
      </c>
      <c r="L339">
        <v>86.5</v>
      </c>
      <c r="M339">
        <v>74</v>
      </c>
      <c r="N339">
        <v>82</v>
      </c>
      <c r="O339">
        <v>79.5</v>
      </c>
      <c r="P339">
        <v>80</v>
      </c>
      <c r="Q339">
        <v>72.5</v>
      </c>
      <c r="R339">
        <v>72</v>
      </c>
      <c r="S339">
        <v>60</v>
      </c>
      <c r="T339" s="232">
        <f t="shared" si="5"/>
        <v>79.5</v>
      </c>
    </row>
    <row r="340" spans="1:20" ht="15.95" customHeight="1" thickTop="1" thickBot="1">
      <c r="A340" s="61">
        <v>74</v>
      </c>
      <c r="B340" s="62">
        <v>58</v>
      </c>
      <c r="C340" s="59">
        <f>PresensiIPS!B64</f>
        <v>12448</v>
      </c>
      <c r="D340" s="60" t="str">
        <f>PresensiIPS!G64</f>
        <v>RANGGA ADITYA RASTRA PRADANA</v>
      </c>
      <c r="E340">
        <v>88.5</v>
      </c>
      <c r="F340">
        <v>87.5</v>
      </c>
      <c r="G340">
        <v>88.5</v>
      </c>
      <c r="H340">
        <v>88</v>
      </c>
      <c r="I340">
        <v>93</v>
      </c>
      <c r="J340">
        <v>82.5</v>
      </c>
      <c r="K340">
        <v>93.5</v>
      </c>
      <c r="L340">
        <v>89</v>
      </c>
      <c r="M340">
        <v>89.5</v>
      </c>
      <c r="N340">
        <v>86.5</v>
      </c>
      <c r="O340">
        <v>83</v>
      </c>
      <c r="P340">
        <v>90.5</v>
      </c>
      <c r="Q340">
        <v>88</v>
      </c>
      <c r="R340">
        <v>87</v>
      </c>
      <c r="S340">
        <v>82.5</v>
      </c>
      <c r="T340" s="232">
        <f t="shared" si="5"/>
        <v>87.833333333333329</v>
      </c>
    </row>
    <row r="341" spans="1:20" ht="15.95" customHeight="1" thickTop="1" thickBot="1">
      <c r="A341" s="47">
        <v>75</v>
      </c>
      <c r="B341" s="62">
        <v>59</v>
      </c>
      <c r="C341" s="59">
        <f>PresensiIPS!B65</f>
        <v>12449</v>
      </c>
      <c r="D341" s="60" t="str">
        <f>PresensiIPS!G65</f>
        <v>RANIA SALSABILA</v>
      </c>
      <c r="E341">
        <v>95</v>
      </c>
      <c r="F341">
        <v>97</v>
      </c>
      <c r="G341">
        <v>93</v>
      </c>
      <c r="H341">
        <v>95</v>
      </c>
      <c r="I341">
        <v>97</v>
      </c>
      <c r="J341">
        <v>90.5</v>
      </c>
      <c r="K341">
        <v>95</v>
      </c>
      <c r="L341">
        <v>87</v>
      </c>
      <c r="M341">
        <v>90</v>
      </c>
      <c r="N341">
        <v>94.5</v>
      </c>
      <c r="O341">
        <v>90</v>
      </c>
      <c r="P341">
        <v>92.5</v>
      </c>
      <c r="Q341">
        <v>92.5</v>
      </c>
      <c r="R341">
        <v>92.5</v>
      </c>
      <c r="S341">
        <v>92</v>
      </c>
      <c r="T341" s="232">
        <f t="shared" si="5"/>
        <v>92.9</v>
      </c>
    </row>
    <row r="342" spans="1:20" ht="15.95" customHeight="1" thickTop="1" thickBot="1">
      <c r="A342" s="61">
        <v>76</v>
      </c>
      <c r="B342" s="62">
        <v>60</v>
      </c>
      <c r="C342" s="59">
        <f>PresensiIPS!B66</f>
        <v>12464</v>
      </c>
      <c r="D342" s="60" t="str">
        <f>PresensiIPS!G66</f>
        <v>RIFKI ANGGANA OKTO RAMDANI</v>
      </c>
      <c r="E342">
        <v>86</v>
      </c>
      <c r="F342">
        <v>84.5</v>
      </c>
      <c r="G342">
        <v>87.5</v>
      </c>
      <c r="H342">
        <v>82</v>
      </c>
      <c r="I342">
        <v>85.5</v>
      </c>
      <c r="J342">
        <v>81</v>
      </c>
      <c r="K342">
        <v>94.5</v>
      </c>
      <c r="L342">
        <v>89</v>
      </c>
      <c r="M342">
        <v>87.5</v>
      </c>
      <c r="N342">
        <v>82</v>
      </c>
      <c r="O342">
        <v>80</v>
      </c>
      <c r="P342">
        <v>80.5</v>
      </c>
      <c r="Q342">
        <v>82.5</v>
      </c>
      <c r="R342">
        <v>84</v>
      </c>
      <c r="S342">
        <v>82.5</v>
      </c>
      <c r="T342" s="232">
        <f t="shared" si="5"/>
        <v>84.6</v>
      </c>
    </row>
    <row r="343" spans="1:20" ht="15.95" customHeight="1" thickTop="1" thickBot="1">
      <c r="A343" s="47">
        <v>77</v>
      </c>
      <c r="B343" s="62">
        <v>61</v>
      </c>
      <c r="C343" s="59">
        <f>PresensiIPS!B67</f>
        <v>12474</v>
      </c>
      <c r="D343" s="60" t="str">
        <f>PresensiIPS!G67</f>
        <v>RIZA UMAM QUR'ANI</v>
      </c>
      <c r="E343">
        <v>84</v>
      </c>
      <c r="F343">
        <v>79.5</v>
      </c>
      <c r="G343">
        <v>80.5</v>
      </c>
      <c r="H343">
        <v>75</v>
      </c>
      <c r="I343">
        <v>88</v>
      </c>
      <c r="J343">
        <v>81.5</v>
      </c>
      <c r="K343">
        <v>91.5</v>
      </c>
      <c r="L343">
        <v>87.5</v>
      </c>
      <c r="M343">
        <v>85</v>
      </c>
      <c r="N343">
        <v>77</v>
      </c>
      <c r="O343">
        <v>85.5</v>
      </c>
      <c r="P343">
        <v>85.5</v>
      </c>
      <c r="Q343">
        <v>78</v>
      </c>
      <c r="R343">
        <v>82.5</v>
      </c>
      <c r="S343">
        <v>80</v>
      </c>
      <c r="T343" s="232">
        <f t="shared" si="5"/>
        <v>82.733333333333334</v>
      </c>
    </row>
    <row r="344" spans="1:20" ht="15.95" customHeight="1" thickTop="1" thickBot="1">
      <c r="A344" s="61">
        <v>78</v>
      </c>
      <c r="B344" s="62">
        <v>62</v>
      </c>
      <c r="C344" s="59">
        <f>PresensiIPS!B68</f>
        <v>12490</v>
      </c>
      <c r="D344" s="60" t="str">
        <f>PresensiIPS!G68</f>
        <v>SHERLI OKTAFIA DEWI</v>
      </c>
      <c r="E344">
        <v>91.5</v>
      </c>
      <c r="F344">
        <v>89.5</v>
      </c>
      <c r="G344">
        <v>89.5</v>
      </c>
      <c r="H344">
        <v>86.5</v>
      </c>
      <c r="I344">
        <v>90</v>
      </c>
      <c r="J344">
        <v>88</v>
      </c>
      <c r="K344">
        <v>91.5</v>
      </c>
      <c r="L344">
        <v>86.5</v>
      </c>
      <c r="M344">
        <v>89.5</v>
      </c>
      <c r="N344">
        <v>93</v>
      </c>
      <c r="O344">
        <v>84.5</v>
      </c>
      <c r="P344">
        <v>88.5</v>
      </c>
      <c r="Q344">
        <v>87</v>
      </c>
      <c r="R344">
        <v>84.5</v>
      </c>
      <c r="S344">
        <v>80</v>
      </c>
      <c r="T344" s="232">
        <f t="shared" si="5"/>
        <v>88</v>
      </c>
    </row>
    <row r="345" spans="1:20" ht="15.95" customHeight="1" thickTop="1" thickBot="1">
      <c r="A345" s="47">
        <v>79</v>
      </c>
      <c r="B345" s="62">
        <v>63</v>
      </c>
      <c r="C345" s="59">
        <f>PresensiIPS!B69</f>
        <v>12500</v>
      </c>
      <c r="D345" s="60" t="str">
        <f>PresensiIPS!G69</f>
        <v>SITI RAHAYU RAMADHANI</v>
      </c>
      <c r="E345">
        <v>90</v>
      </c>
      <c r="F345">
        <v>92.5</v>
      </c>
      <c r="G345">
        <v>90.5</v>
      </c>
      <c r="H345">
        <v>87</v>
      </c>
      <c r="I345">
        <v>95</v>
      </c>
      <c r="J345">
        <v>88</v>
      </c>
      <c r="K345">
        <v>91.5</v>
      </c>
      <c r="L345">
        <v>86.5</v>
      </c>
      <c r="M345">
        <v>89</v>
      </c>
      <c r="N345">
        <v>92.5</v>
      </c>
      <c r="O345">
        <v>88</v>
      </c>
      <c r="P345">
        <v>90.5</v>
      </c>
      <c r="Q345">
        <v>85.5</v>
      </c>
      <c r="R345">
        <v>88</v>
      </c>
      <c r="S345">
        <v>88</v>
      </c>
      <c r="T345" s="232">
        <f t="shared" si="5"/>
        <v>89.5</v>
      </c>
    </row>
    <row r="346" spans="1:20" ht="15.95" customHeight="1" thickTop="1" thickBot="1">
      <c r="A346" s="61">
        <v>80</v>
      </c>
      <c r="B346" s="62">
        <v>64</v>
      </c>
      <c r="C346" s="59">
        <f>PresensiIPS!B70</f>
        <v>12515</v>
      </c>
      <c r="D346" s="60" t="str">
        <f>PresensiIPS!G70</f>
        <v>TINO RAMADANI ARIANTO</v>
      </c>
      <c r="E346">
        <v>87.5</v>
      </c>
      <c r="F346">
        <v>86.5</v>
      </c>
      <c r="G346">
        <v>87.5</v>
      </c>
      <c r="H346">
        <v>82</v>
      </c>
      <c r="I346">
        <v>91</v>
      </c>
      <c r="J346">
        <v>82.5</v>
      </c>
      <c r="K346">
        <v>91</v>
      </c>
      <c r="L346">
        <v>87.5</v>
      </c>
      <c r="M346">
        <v>90</v>
      </c>
      <c r="N346">
        <v>80</v>
      </c>
      <c r="O346">
        <v>79</v>
      </c>
      <c r="P346">
        <v>80.5</v>
      </c>
      <c r="Q346">
        <v>77.5</v>
      </c>
      <c r="R346">
        <v>84</v>
      </c>
      <c r="S346">
        <v>80</v>
      </c>
      <c r="T346" s="232">
        <f t="shared" si="5"/>
        <v>84.433333333333337</v>
      </c>
    </row>
    <row r="347" spans="1:20" ht="15.95" customHeight="1" thickTop="1" thickBot="1">
      <c r="A347" s="47">
        <v>81</v>
      </c>
      <c r="B347" s="62">
        <v>65</v>
      </c>
      <c r="C347" s="59">
        <f>PresensiIPS!B71</f>
        <v>12528</v>
      </c>
      <c r="D347" s="60" t="str">
        <f>PresensiIPS!G71</f>
        <v>VINATA AFISYAH PUTRI</v>
      </c>
      <c r="E347">
        <v>90.5</v>
      </c>
      <c r="F347">
        <v>90.5</v>
      </c>
      <c r="G347">
        <v>91.5</v>
      </c>
      <c r="H347">
        <v>88</v>
      </c>
      <c r="I347">
        <v>94</v>
      </c>
      <c r="J347">
        <v>88</v>
      </c>
      <c r="K347">
        <v>93</v>
      </c>
      <c r="L347">
        <v>86.5</v>
      </c>
      <c r="M347">
        <v>90.5</v>
      </c>
      <c r="N347">
        <v>92</v>
      </c>
      <c r="O347">
        <v>88</v>
      </c>
      <c r="P347">
        <v>92.5</v>
      </c>
      <c r="Q347">
        <v>89.5</v>
      </c>
      <c r="R347">
        <v>90.5</v>
      </c>
      <c r="S347">
        <v>88</v>
      </c>
      <c r="T347" s="232">
        <f t="shared" si="5"/>
        <v>90.2</v>
      </c>
    </row>
    <row r="348" spans="1:20" ht="15.95" customHeight="1" thickTop="1" thickBot="1">
      <c r="A348" s="61">
        <v>82</v>
      </c>
      <c r="B348" s="62">
        <v>66</v>
      </c>
      <c r="C348" s="59">
        <f>PresensiIPS!B72</f>
        <v>12531</v>
      </c>
      <c r="D348" s="60" t="str">
        <f>PresensiIPS!G72</f>
        <v>WAHYU YUDISTIRA</v>
      </c>
      <c r="E348">
        <v>83.5</v>
      </c>
      <c r="F348">
        <v>83</v>
      </c>
      <c r="G348">
        <v>82.5</v>
      </c>
      <c r="H348">
        <v>72</v>
      </c>
      <c r="I348">
        <v>86</v>
      </c>
      <c r="J348">
        <v>79.5</v>
      </c>
      <c r="K348">
        <v>93.5</v>
      </c>
      <c r="L348">
        <v>89</v>
      </c>
      <c r="M348">
        <v>88.5</v>
      </c>
      <c r="N348">
        <v>79</v>
      </c>
      <c r="O348">
        <v>74.5</v>
      </c>
      <c r="P348">
        <v>80.5</v>
      </c>
      <c r="Q348">
        <v>71</v>
      </c>
      <c r="R348">
        <v>76</v>
      </c>
      <c r="S348">
        <v>60</v>
      </c>
      <c r="T348" s="232">
        <f t="shared" si="5"/>
        <v>79.900000000000006</v>
      </c>
    </row>
    <row r="349" spans="1:20" ht="15.95" customHeight="1" thickTop="1" thickBot="1">
      <c r="A349" s="47">
        <v>83</v>
      </c>
      <c r="B349" s="62">
        <v>67</v>
      </c>
      <c r="C349" s="59">
        <f>PresensiIPS!B73</f>
        <v>12132</v>
      </c>
      <c r="D349" s="60" t="str">
        <f>PresensiIPS!G73</f>
        <v>ADILA RAHMA SALISA</v>
      </c>
      <c r="E349">
        <v>92</v>
      </c>
      <c r="F349">
        <v>94.5</v>
      </c>
      <c r="G349">
        <v>90</v>
      </c>
      <c r="H349">
        <v>92</v>
      </c>
      <c r="I349">
        <v>93</v>
      </c>
      <c r="J349">
        <v>86</v>
      </c>
      <c r="K349">
        <v>92.5</v>
      </c>
      <c r="L349">
        <v>88</v>
      </c>
      <c r="M349">
        <v>89</v>
      </c>
      <c r="N349">
        <v>85</v>
      </c>
      <c r="O349">
        <v>88</v>
      </c>
      <c r="P349">
        <v>91.5</v>
      </c>
      <c r="Q349">
        <v>92</v>
      </c>
      <c r="R349">
        <v>90</v>
      </c>
      <c r="S349">
        <v>90.5</v>
      </c>
      <c r="T349" s="232">
        <f t="shared" si="5"/>
        <v>90.266666666666666</v>
      </c>
    </row>
    <row r="350" spans="1:20" ht="15.95" customHeight="1" thickTop="1" thickBot="1">
      <c r="A350" s="61">
        <v>84</v>
      </c>
      <c r="B350" s="62">
        <v>68</v>
      </c>
      <c r="C350" s="59">
        <f>PresensiIPS!B74</f>
        <v>12141</v>
      </c>
      <c r="D350" s="60" t="str">
        <f>PresensiIPS!G74</f>
        <v>AHMAD ZHARIF HABIBULLAH</v>
      </c>
      <c r="E350">
        <v>89.5</v>
      </c>
      <c r="F350">
        <v>87</v>
      </c>
      <c r="G350">
        <v>89</v>
      </c>
      <c r="H350">
        <v>89.5</v>
      </c>
      <c r="I350">
        <v>89</v>
      </c>
      <c r="J350">
        <v>85.5</v>
      </c>
      <c r="K350">
        <v>92</v>
      </c>
      <c r="L350">
        <v>87</v>
      </c>
      <c r="M350">
        <v>91</v>
      </c>
      <c r="N350">
        <v>90</v>
      </c>
      <c r="O350">
        <v>87.5</v>
      </c>
      <c r="P350">
        <v>88.5</v>
      </c>
      <c r="Q350">
        <v>88</v>
      </c>
      <c r="R350">
        <v>86.5</v>
      </c>
      <c r="S350">
        <v>87.5</v>
      </c>
      <c r="T350" s="232">
        <f t="shared" si="5"/>
        <v>88.5</v>
      </c>
    </row>
    <row r="351" spans="1:20" ht="15.95" customHeight="1" thickTop="1" thickBot="1">
      <c r="A351" s="47">
        <v>85</v>
      </c>
      <c r="B351" s="62">
        <v>69</v>
      </c>
      <c r="C351" s="59">
        <f>PresensiIPS!B75</f>
        <v>12167</v>
      </c>
      <c r="D351" s="60" t="str">
        <f>PresensiIPS!G75</f>
        <v>ANANDA NOVA JUNIAR</v>
      </c>
      <c r="E351">
        <v>90</v>
      </c>
      <c r="F351">
        <v>93</v>
      </c>
      <c r="G351">
        <v>89</v>
      </c>
      <c r="H351">
        <v>88.5</v>
      </c>
      <c r="I351">
        <v>92.5</v>
      </c>
      <c r="J351">
        <v>88</v>
      </c>
      <c r="K351">
        <v>91.5</v>
      </c>
      <c r="L351">
        <v>88</v>
      </c>
      <c r="M351">
        <v>90.5</v>
      </c>
      <c r="N351">
        <v>85</v>
      </c>
      <c r="O351">
        <v>87</v>
      </c>
      <c r="P351">
        <v>90.5</v>
      </c>
      <c r="Q351">
        <v>88</v>
      </c>
      <c r="R351">
        <v>84</v>
      </c>
      <c r="S351">
        <v>87</v>
      </c>
      <c r="T351" s="232">
        <f t="shared" si="5"/>
        <v>88.833333333333329</v>
      </c>
    </row>
    <row r="352" spans="1:20" ht="15.95" customHeight="1" thickTop="1" thickBot="1">
      <c r="A352" s="61">
        <v>86</v>
      </c>
      <c r="B352" s="62">
        <v>70</v>
      </c>
      <c r="C352" s="59">
        <f>PresensiIPS!B76</f>
        <v>12173</v>
      </c>
      <c r="D352" s="60" t="str">
        <f>PresensiIPS!G76</f>
        <v>ANDRES FARREL ARDAN</v>
      </c>
      <c r="E352">
        <v>91</v>
      </c>
      <c r="F352">
        <v>96</v>
      </c>
      <c r="G352">
        <v>89</v>
      </c>
      <c r="H352">
        <v>83.5</v>
      </c>
      <c r="I352">
        <v>89.5</v>
      </c>
      <c r="J352">
        <v>89</v>
      </c>
      <c r="K352">
        <v>94</v>
      </c>
      <c r="L352">
        <v>90</v>
      </c>
      <c r="M352">
        <v>91</v>
      </c>
      <c r="N352">
        <v>90</v>
      </c>
      <c r="O352">
        <v>88</v>
      </c>
      <c r="P352">
        <v>93.5</v>
      </c>
      <c r="Q352">
        <v>92.5</v>
      </c>
      <c r="R352">
        <v>91.5</v>
      </c>
      <c r="S352">
        <v>92.5</v>
      </c>
      <c r="T352" s="232">
        <f t="shared" si="5"/>
        <v>90.733333333333334</v>
      </c>
    </row>
    <row r="353" spans="1:20" ht="15.95" customHeight="1" thickTop="1" thickBot="1">
      <c r="A353" s="47">
        <v>87</v>
      </c>
      <c r="B353" s="62">
        <v>71</v>
      </c>
      <c r="C353" s="59">
        <f>PresensiIPS!B77</f>
        <v>12203</v>
      </c>
      <c r="D353" s="60" t="str">
        <f>PresensiIPS!G77</f>
        <v>DEWI ROSITA</v>
      </c>
      <c r="E353">
        <v>91.5</v>
      </c>
      <c r="F353">
        <v>93.5</v>
      </c>
      <c r="G353">
        <v>89.5</v>
      </c>
      <c r="H353">
        <v>89</v>
      </c>
      <c r="I353">
        <v>93</v>
      </c>
      <c r="J353">
        <v>89.5</v>
      </c>
      <c r="K353">
        <v>90</v>
      </c>
      <c r="L353">
        <v>90</v>
      </c>
      <c r="M353">
        <v>91</v>
      </c>
      <c r="N353">
        <v>90</v>
      </c>
      <c r="O353">
        <v>89.5</v>
      </c>
      <c r="P353">
        <v>90.5</v>
      </c>
      <c r="Q353">
        <v>91</v>
      </c>
      <c r="R353">
        <v>90</v>
      </c>
      <c r="S353">
        <v>90.5</v>
      </c>
      <c r="T353" s="232">
        <f t="shared" si="5"/>
        <v>90.566666666666663</v>
      </c>
    </row>
    <row r="354" spans="1:20" ht="15.95" customHeight="1" thickTop="1" thickBot="1">
      <c r="A354" s="61">
        <v>88</v>
      </c>
      <c r="B354" s="62">
        <v>72</v>
      </c>
      <c r="C354" s="59">
        <f>PresensiIPS!B78</f>
        <v>12225</v>
      </c>
      <c r="D354" s="60" t="str">
        <f>PresensiIPS!G78</f>
        <v>ERZA NASYWA SALSABILA</v>
      </c>
      <c r="E354">
        <v>89.5</v>
      </c>
      <c r="F354">
        <v>93.5</v>
      </c>
      <c r="G354">
        <v>90</v>
      </c>
      <c r="H354">
        <v>90.5</v>
      </c>
      <c r="I354">
        <v>93</v>
      </c>
      <c r="J354">
        <v>88.5</v>
      </c>
      <c r="K354">
        <v>94.5</v>
      </c>
      <c r="L354">
        <v>90</v>
      </c>
      <c r="M354">
        <v>90.5</v>
      </c>
      <c r="N354">
        <v>90</v>
      </c>
      <c r="O354">
        <v>88</v>
      </c>
      <c r="P354">
        <v>92.5</v>
      </c>
      <c r="Q354">
        <v>91</v>
      </c>
      <c r="R354">
        <v>88</v>
      </c>
      <c r="S354">
        <v>91</v>
      </c>
      <c r="T354" s="232">
        <f t="shared" si="5"/>
        <v>90.7</v>
      </c>
    </row>
    <row r="355" spans="1:20" ht="15.95" customHeight="1" thickTop="1" thickBot="1">
      <c r="A355" s="47">
        <v>89</v>
      </c>
      <c r="B355" s="62">
        <v>73</v>
      </c>
      <c r="C355" s="59">
        <f>PresensiIPS!B79</f>
        <v>12235</v>
      </c>
      <c r="D355" s="60" t="str">
        <f>PresensiIPS!G79</f>
        <v>FARCHAN HAMDANI</v>
      </c>
      <c r="E355">
        <v>88.5</v>
      </c>
      <c r="F355">
        <v>91.5</v>
      </c>
      <c r="G355">
        <v>88.5</v>
      </c>
      <c r="H355">
        <v>87.5</v>
      </c>
      <c r="I355">
        <v>89.5</v>
      </c>
      <c r="J355">
        <v>89.5</v>
      </c>
      <c r="K355">
        <v>91.5</v>
      </c>
      <c r="L355">
        <v>90</v>
      </c>
      <c r="M355">
        <v>89</v>
      </c>
      <c r="N355">
        <v>82</v>
      </c>
      <c r="O355">
        <v>85</v>
      </c>
      <c r="P355">
        <v>90.5</v>
      </c>
      <c r="Q355">
        <v>87.5</v>
      </c>
      <c r="R355">
        <v>88.5</v>
      </c>
      <c r="S355">
        <v>90.5</v>
      </c>
      <c r="T355" s="232">
        <f t="shared" si="5"/>
        <v>88.63333333333334</v>
      </c>
    </row>
    <row r="356" spans="1:20" ht="15.95" customHeight="1" thickTop="1" thickBot="1">
      <c r="A356" s="61">
        <v>90</v>
      </c>
      <c r="B356" s="62">
        <v>74</v>
      </c>
      <c r="C356" s="59">
        <f>PresensiIPS!B80</f>
        <v>12247</v>
      </c>
      <c r="D356" s="60" t="str">
        <f>PresensiIPS!G80</f>
        <v>FIRMAN RAHMAT HIDAYAT</v>
      </c>
      <c r="E356">
        <v>85</v>
      </c>
      <c r="F356">
        <v>83.5</v>
      </c>
      <c r="G356">
        <v>82</v>
      </c>
      <c r="H356">
        <v>90</v>
      </c>
      <c r="I356">
        <v>80</v>
      </c>
      <c r="J356">
        <v>81.5</v>
      </c>
      <c r="K356">
        <v>88</v>
      </c>
      <c r="L356">
        <v>86</v>
      </c>
      <c r="M356">
        <v>89</v>
      </c>
      <c r="N356">
        <v>81</v>
      </c>
      <c r="O356">
        <v>76.5</v>
      </c>
      <c r="P356">
        <v>80.5</v>
      </c>
      <c r="Q356">
        <v>83</v>
      </c>
      <c r="R356">
        <v>72</v>
      </c>
      <c r="S356">
        <v>77.5</v>
      </c>
      <c r="T356" s="232">
        <f t="shared" si="5"/>
        <v>82.36666666666666</v>
      </c>
    </row>
    <row r="357" spans="1:20" ht="15.95" customHeight="1" thickTop="1" thickBot="1">
      <c r="A357" s="47">
        <v>91</v>
      </c>
      <c r="B357" s="62">
        <v>75</v>
      </c>
      <c r="C357" s="59">
        <f>PresensiIPS!B81</f>
        <v>12254</v>
      </c>
      <c r="D357" s="60" t="str">
        <f>PresensiIPS!G81</f>
        <v>FRIZKA KINANTI AYYUZA</v>
      </c>
      <c r="E357">
        <v>91.5</v>
      </c>
      <c r="F357">
        <v>93</v>
      </c>
      <c r="G357">
        <v>92</v>
      </c>
      <c r="H357">
        <v>87.5</v>
      </c>
      <c r="I357">
        <v>93.5</v>
      </c>
      <c r="J357">
        <v>86.5</v>
      </c>
      <c r="K357">
        <v>92</v>
      </c>
      <c r="L357">
        <v>91</v>
      </c>
      <c r="M357">
        <v>91</v>
      </c>
      <c r="N357">
        <v>92</v>
      </c>
      <c r="O357">
        <v>87.5</v>
      </c>
      <c r="P357">
        <v>92.5</v>
      </c>
      <c r="Q357">
        <v>92</v>
      </c>
      <c r="R357">
        <v>89</v>
      </c>
      <c r="S357">
        <v>92</v>
      </c>
      <c r="T357" s="232">
        <f t="shared" si="5"/>
        <v>90.86666666666666</v>
      </c>
    </row>
    <row r="358" spans="1:20" ht="15.95" customHeight="1" thickTop="1" thickBot="1">
      <c r="A358" s="61">
        <v>92</v>
      </c>
      <c r="B358" s="62">
        <v>76</v>
      </c>
      <c r="C358" s="59">
        <f>PresensiIPS!B82</f>
        <v>12260</v>
      </c>
      <c r="D358" s="60" t="str">
        <f>PresensiIPS!G82</f>
        <v>HALIQ ALI RAHMODI</v>
      </c>
      <c r="E358">
        <v>72.5</v>
      </c>
      <c r="F358">
        <v>72</v>
      </c>
      <c r="G358">
        <v>78</v>
      </c>
      <c r="H358">
        <v>87</v>
      </c>
      <c r="I358">
        <v>85.5</v>
      </c>
      <c r="J358">
        <v>76</v>
      </c>
      <c r="K358">
        <v>80.5</v>
      </c>
      <c r="L358">
        <v>70</v>
      </c>
      <c r="M358">
        <v>85</v>
      </c>
      <c r="N358">
        <v>71</v>
      </c>
      <c r="O358">
        <v>70</v>
      </c>
      <c r="P358">
        <v>75</v>
      </c>
      <c r="Q358">
        <v>72.5</v>
      </c>
      <c r="R358">
        <v>71</v>
      </c>
      <c r="S358">
        <v>65</v>
      </c>
      <c r="T358" s="232">
        <f t="shared" si="5"/>
        <v>75.400000000000006</v>
      </c>
    </row>
    <row r="359" spans="1:20" ht="15.95" customHeight="1" thickTop="1" thickBot="1">
      <c r="A359" s="47">
        <v>93</v>
      </c>
      <c r="B359" s="62">
        <v>77</v>
      </c>
      <c r="C359" s="59">
        <f>PresensiIPS!B83</f>
        <v>12277</v>
      </c>
      <c r="D359" s="60" t="str">
        <f>PresensiIPS!G83</f>
        <v>IKA NOVIA RAHMAWATI</v>
      </c>
      <c r="E359">
        <v>87.5</v>
      </c>
      <c r="F359">
        <v>93.5</v>
      </c>
      <c r="G359">
        <v>88</v>
      </c>
      <c r="H359">
        <v>87.5</v>
      </c>
      <c r="I359">
        <v>93</v>
      </c>
      <c r="J359">
        <v>87</v>
      </c>
      <c r="K359">
        <v>90.5</v>
      </c>
      <c r="L359">
        <v>90</v>
      </c>
      <c r="M359">
        <v>89</v>
      </c>
      <c r="N359">
        <v>87</v>
      </c>
      <c r="O359">
        <v>85</v>
      </c>
      <c r="P359">
        <v>90.5</v>
      </c>
      <c r="Q359">
        <v>87</v>
      </c>
      <c r="R359">
        <v>79.5</v>
      </c>
      <c r="S359">
        <v>88</v>
      </c>
      <c r="T359" s="232">
        <f t="shared" si="5"/>
        <v>88.2</v>
      </c>
    </row>
    <row r="360" spans="1:20" ht="15.95" customHeight="1" thickTop="1" thickBot="1">
      <c r="A360" s="61">
        <v>94</v>
      </c>
      <c r="B360" s="62">
        <v>78</v>
      </c>
      <c r="C360" s="59">
        <f>PresensiIPS!B84</f>
        <v>12291</v>
      </c>
      <c r="D360" s="60" t="str">
        <f>PresensiIPS!G84</f>
        <v>IVON ROSYARIDHA JATMIKE</v>
      </c>
      <c r="E360">
        <v>90.5</v>
      </c>
      <c r="F360">
        <v>95</v>
      </c>
      <c r="G360">
        <v>90</v>
      </c>
      <c r="H360">
        <v>92</v>
      </c>
      <c r="I360">
        <v>93</v>
      </c>
      <c r="J360">
        <v>92</v>
      </c>
      <c r="K360">
        <v>91.5</v>
      </c>
      <c r="L360">
        <v>86</v>
      </c>
      <c r="M360">
        <v>89</v>
      </c>
      <c r="N360">
        <v>90</v>
      </c>
      <c r="O360">
        <v>88</v>
      </c>
      <c r="P360">
        <v>90.5</v>
      </c>
      <c r="Q360">
        <v>88.5</v>
      </c>
      <c r="R360">
        <v>89</v>
      </c>
      <c r="S360">
        <v>92.5</v>
      </c>
      <c r="T360" s="232">
        <f t="shared" si="5"/>
        <v>90.5</v>
      </c>
    </row>
    <row r="361" spans="1:20" ht="15.95" customHeight="1" thickTop="1" thickBot="1">
      <c r="A361" s="47">
        <v>95</v>
      </c>
      <c r="B361" s="62">
        <v>79</v>
      </c>
      <c r="C361" s="59">
        <f>PresensiIPS!B85</f>
        <v>12301</v>
      </c>
      <c r="D361" s="60" t="str">
        <f>PresensiIPS!G85</f>
        <v>KANDIYAS</v>
      </c>
      <c r="E361">
        <v>88</v>
      </c>
      <c r="F361">
        <v>84</v>
      </c>
      <c r="G361">
        <v>82</v>
      </c>
      <c r="H361">
        <v>84</v>
      </c>
      <c r="I361">
        <v>88</v>
      </c>
      <c r="J361">
        <v>84.5</v>
      </c>
      <c r="K361">
        <v>93</v>
      </c>
      <c r="L361">
        <v>86</v>
      </c>
      <c r="M361">
        <v>88.5</v>
      </c>
      <c r="N361">
        <v>85</v>
      </c>
      <c r="O361">
        <v>85</v>
      </c>
      <c r="P361">
        <v>86.5</v>
      </c>
      <c r="Q361">
        <v>84.5</v>
      </c>
      <c r="R361">
        <v>76.5</v>
      </c>
      <c r="S361">
        <v>84.5</v>
      </c>
      <c r="T361" s="232">
        <f t="shared" si="5"/>
        <v>85.333333333333329</v>
      </c>
    </row>
    <row r="362" spans="1:20" ht="15.95" customHeight="1" thickTop="1" thickBot="1">
      <c r="A362" s="61">
        <v>96</v>
      </c>
      <c r="B362" s="62">
        <v>80</v>
      </c>
      <c r="C362" s="59">
        <f>PresensiIPS!B86</f>
        <v>12313</v>
      </c>
      <c r="D362" s="60" t="str">
        <f>PresensiIPS!G86</f>
        <v>Lika Adelia</v>
      </c>
      <c r="E362">
        <v>89.5</v>
      </c>
      <c r="F362">
        <v>95</v>
      </c>
      <c r="G362">
        <v>89.5</v>
      </c>
      <c r="H362">
        <v>89.5</v>
      </c>
      <c r="I362">
        <v>92.5</v>
      </c>
      <c r="J362">
        <v>89</v>
      </c>
      <c r="K362">
        <v>91.5</v>
      </c>
      <c r="L362">
        <v>90</v>
      </c>
      <c r="M362">
        <v>92</v>
      </c>
      <c r="N362">
        <v>90</v>
      </c>
      <c r="O362">
        <v>87.5</v>
      </c>
      <c r="P362">
        <v>90.5</v>
      </c>
      <c r="Q362">
        <v>88</v>
      </c>
      <c r="R362">
        <v>87.5</v>
      </c>
      <c r="S362">
        <v>88</v>
      </c>
      <c r="T362" s="232">
        <f t="shared" si="5"/>
        <v>90</v>
      </c>
    </row>
    <row r="363" spans="1:20" ht="15.95" customHeight="1" thickTop="1" thickBot="1">
      <c r="A363" s="47">
        <v>97</v>
      </c>
      <c r="B363" s="62">
        <v>81</v>
      </c>
      <c r="C363" s="59">
        <f>PresensiIPS!B87</f>
        <v>12317</v>
      </c>
      <c r="D363" s="60" t="str">
        <f>PresensiIPS!G87</f>
        <v>M. ABDULLOH</v>
      </c>
      <c r="E363">
        <v>89.5</v>
      </c>
      <c r="F363">
        <v>81.5</v>
      </c>
      <c r="G363">
        <v>83</v>
      </c>
      <c r="H363">
        <v>87.5</v>
      </c>
      <c r="I363">
        <v>85.5</v>
      </c>
      <c r="J363">
        <v>78</v>
      </c>
      <c r="K363">
        <v>88</v>
      </c>
      <c r="L363">
        <v>87</v>
      </c>
      <c r="M363">
        <v>89</v>
      </c>
      <c r="N363">
        <v>77</v>
      </c>
      <c r="O363">
        <v>75</v>
      </c>
      <c r="P363">
        <v>78</v>
      </c>
      <c r="Q363">
        <v>80</v>
      </c>
      <c r="R363">
        <v>73.5</v>
      </c>
      <c r="S363">
        <v>74</v>
      </c>
      <c r="T363" s="232">
        <f t="shared" si="5"/>
        <v>81.766666666666666</v>
      </c>
    </row>
    <row r="364" spans="1:20" ht="15.95" customHeight="1" thickTop="1" thickBot="1">
      <c r="A364" s="61">
        <v>98</v>
      </c>
      <c r="B364" s="62">
        <v>82</v>
      </c>
      <c r="C364" s="59">
        <f>PresensiIPS!B88</f>
        <v>12323</v>
      </c>
      <c r="D364" s="60" t="str">
        <f>PresensiIPS!G88</f>
        <v>M.RISKY ADITYA</v>
      </c>
      <c r="E364">
        <v>76</v>
      </c>
      <c r="F364">
        <v>81</v>
      </c>
      <c r="G364">
        <v>81.5</v>
      </c>
      <c r="H364">
        <v>87</v>
      </c>
      <c r="I364">
        <v>82</v>
      </c>
      <c r="J364">
        <v>78</v>
      </c>
      <c r="K364">
        <v>90</v>
      </c>
      <c r="L364">
        <v>90</v>
      </c>
      <c r="M364">
        <v>91</v>
      </c>
      <c r="N364">
        <v>75</v>
      </c>
      <c r="O364">
        <v>79</v>
      </c>
      <c r="P364">
        <v>78</v>
      </c>
      <c r="Q364">
        <v>78</v>
      </c>
      <c r="R364">
        <v>71.5</v>
      </c>
      <c r="S364">
        <v>78</v>
      </c>
      <c r="T364" s="232">
        <f t="shared" si="5"/>
        <v>81.066666666666663</v>
      </c>
    </row>
    <row r="365" spans="1:20" ht="15.95" customHeight="1" thickTop="1" thickBot="1">
      <c r="A365" s="47">
        <v>99</v>
      </c>
      <c r="B365" s="62">
        <v>83</v>
      </c>
      <c r="C365" s="59">
        <f>PresensiIPS!B89</f>
        <v>12338</v>
      </c>
      <c r="D365" s="60" t="str">
        <f>PresensiIPS!G89</f>
        <v>MAULINDA HASANAH</v>
      </c>
      <c r="E365">
        <v>92</v>
      </c>
      <c r="F365">
        <v>94.5</v>
      </c>
      <c r="G365">
        <v>88.5</v>
      </c>
      <c r="H365">
        <v>89</v>
      </c>
      <c r="I365">
        <v>95</v>
      </c>
      <c r="J365">
        <v>89.5</v>
      </c>
      <c r="K365">
        <v>92</v>
      </c>
      <c r="L365">
        <v>90</v>
      </c>
      <c r="M365">
        <v>91.5</v>
      </c>
      <c r="N365">
        <v>92</v>
      </c>
      <c r="O365">
        <v>89.5</v>
      </c>
      <c r="P365">
        <v>93.5</v>
      </c>
      <c r="Q365">
        <v>91.5</v>
      </c>
      <c r="R365">
        <v>88</v>
      </c>
      <c r="S365">
        <v>87</v>
      </c>
      <c r="T365" s="232">
        <f t="shared" si="5"/>
        <v>90.9</v>
      </c>
    </row>
    <row r="366" spans="1:20" ht="15.95" customHeight="1" thickTop="1" thickBot="1">
      <c r="A366" s="61">
        <v>100</v>
      </c>
      <c r="B366" s="62">
        <v>84</v>
      </c>
      <c r="C366" s="59">
        <f>PresensiIPS!B90</f>
        <v>12372</v>
      </c>
      <c r="D366" s="60" t="str">
        <f>PresensiIPS!G90</f>
        <v>MUHAMMAD CHAIRIL ARIFIN</v>
      </c>
      <c r="E366">
        <v>88.5</v>
      </c>
      <c r="F366">
        <v>88.5</v>
      </c>
      <c r="G366">
        <v>85.5</v>
      </c>
      <c r="H366">
        <v>87</v>
      </c>
      <c r="I366">
        <v>92</v>
      </c>
      <c r="J366">
        <v>87.5</v>
      </c>
      <c r="K366">
        <v>91.5</v>
      </c>
      <c r="L366">
        <v>90</v>
      </c>
      <c r="M366">
        <v>88.5</v>
      </c>
      <c r="N366">
        <v>87</v>
      </c>
      <c r="O366">
        <v>85</v>
      </c>
      <c r="P366">
        <v>92.5</v>
      </c>
      <c r="Q366">
        <v>86.5</v>
      </c>
      <c r="R366">
        <v>83</v>
      </c>
      <c r="S366">
        <v>82</v>
      </c>
      <c r="T366" s="232">
        <f t="shared" si="5"/>
        <v>87.666666666666671</v>
      </c>
    </row>
    <row r="367" spans="1:20" ht="15.95" customHeight="1" thickTop="1" thickBot="1">
      <c r="A367" s="47">
        <v>101</v>
      </c>
      <c r="B367" s="62">
        <v>85</v>
      </c>
      <c r="C367" s="59">
        <f>PresensiIPS!B91</f>
        <v>12383</v>
      </c>
      <c r="D367" s="60" t="str">
        <f>PresensiIPS!G91</f>
        <v>MUHAMMAD SUBHAN HADI</v>
      </c>
      <c r="E367">
        <v>87</v>
      </c>
      <c r="F367">
        <v>83.5</v>
      </c>
      <c r="G367">
        <v>81.5</v>
      </c>
      <c r="H367">
        <v>86.5</v>
      </c>
      <c r="I367">
        <v>88.5</v>
      </c>
      <c r="J367">
        <v>80</v>
      </c>
      <c r="K367">
        <v>89.5</v>
      </c>
      <c r="L367">
        <v>88</v>
      </c>
      <c r="M367">
        <v>88.5</v>
      </c>
      <c r="N367">
        <v>75</v>
      </c>
      <c r="O367">
        <v>79</v>
      </c>
      <c r="P367">
        <v>85.5</v>
      </c>
      <c r="Q367">
        <v>79.5</v>
      </c>
      <c r="R367">
        <v>79.5</v>
      </c>
      <c r="S367">
        <v>81</v>
      </c>
      <c r="T367" s="232">
        <f t="shared" si="5"/>
        <v>83.5</v>
      </c>
    </row>
    <row r="368" spans="1:20" ht="15.95" customHeight="1" thickTop="1" thickBot="1">
      <c r="A368" s="61">
        <v>102</v>
      </c>
      <c r="B368" s="62">
        <v>86</v>
      </c>
      <c r="C368" s="59">
        <f>PresensiIPS!B92</f>
        <v>12395</v>
      </c>
      <c r="D368" s="60" t="str">
        <f>PresensiIPS!G92</f>
        <v>NAFIAH MAHARANI</v>
      </c>
      <c r="E368">
        <v>88</v>
      </c>
      <c r="F368">
        <v>87.5</v>
      </c>
      <c r="G368">
        <v>84</v>
      </c>
      <c r="H368">
        <v>88.5</v>
      </c>
      <c r="I368">
        <v>91.5</v>
      </c>
      <c r="J368">
        <v>86</v>
      </c>
      <c r="K368">
        <v>88.5</v>
      </c>
      <c r="L368">
        <v>86</v>
      </c>
      <c r="M368">
        <v>88.5</v>
      </c>
      <c r="N368">
        <v>84</v>
      </c>
      <c r="O368">
        <v>80</v>
      </c>
      <c r="P368">
        <v>92.5</v>
      </c>
      <c r="Q368">
        <v>78</v>
      </c>
      <c r="R368">
        <v>75</v>
      </c>
      <c r="S368">
        <v>83</v>
      </c>
      <c r="T368" s="232">
        <f t="shared" si="5"/>
        <v>85.4</v>
      </c>
    </row>
    <row r="369" spans="1:20" ht="15.95" customHeight="1" thickTop="1" thickBot="1">
      <c r="A369" s="47">
        <v>103</v>
      </c>
      <c r="B369" s="62">
        <v>87</v>
      </c>
      <c r="C369" s="59">
        <f>PresensiIPS!B93</f>
        <v>12412</v>
      </c>
      <c r="D369" s="60" t="str">
        <f>PresensiIPS!G93</f>
        <v>NURHAYATI</v>
      </c>
      <c r="E369">
        <v>92</v>
      </c>
      <c r="F369">
        <v>92.5</v>
      </c>
      <c r="G369">
        <v>88.5</v>
      </c>
      <c r="H369">
        <v>87</v>
      </c>
      <c r="I369">
        <v>93.5</v>
      </c>
      <c r="J369">
        <v>88.5</v>
      </c>
      <c r="K369">
        <v>90</v>
      </c>
      <c r="L369">
        <v>90</v>
      </c>
      <c r="M369">
        <v>90.5</v>
      </c>
      <c r="N369">
        <v>90</v>
      </c>
      <c r="O369">
        <v>88.5</v>
      </c>
      <c r="P369">
        <v>90.5</v>
      </c>
      <c r="Q369">
        <v>90.5</v>
      </c>
      <c r="R369">
        <v>85.5</v>
      </c>
      <c r="S369">
        <v>85.5</v>
      </c>
      <c r="T369" s="232">
        <f t="shared" si="5"/>
        <v>89.533333333333331</v>
      </c>
    </row>
    <row r="370" spans="1:20" ht="15.95" customHeight="1" thickTop="1" thickBot="1">
      <c r="A370" s="61">
        <v>104</v>
      </c>
      <c r="B370" s="62">
        <v>88</v>
      </c>
      <c r="C370" s="59">
        <f>PresensiIPS!B94</f>
        <v>12415</v>
      </c>
      <c r="D370" s="60" t="str">
        <f>PresensiIPS!G94</f>
        <v>NURIL FAHMA WIJAYA</v>
      </c>
      <c r="E370">
        <v>86.5</v>
      </c>
      <c r="F370">
        <v>87.5</v>
      </c>
      <c r="G370">
        <v>87.5</v>
      </c>
      <c r="H370">
        <v>87.5</v>
      </c>
      <c r="I370">
        <v>93</v>
      </c>
      <c r="J370">
        <v>85</v>
      </c>
      <c r="K370">
        <v>91.5</v>
      </c>
      <c r="L370">
        <v>87</v>
      </c>
      <c r="M370">
        <v>89</v>
      </c>
      <c r="N370">
        <v>86</v>
      </c>
      <c r="O370">
        <v>81</v>
      </c>
      <c r="P370">
        <v>90.5</v>
      </c>
      <c r="Q370">
        <v>86</v>
      </c>
      <c r="R370">
        <v>78</v>
      </c>
      <c r="S370">
        <v>84</v>
      </c>
      <c r="T370" s="232">
        <f t="shared" si="5"/>
        <v>86.666666666666671</v>
      </c>
    </row>
    <row r="371" spans="1:20" ht="15.95" customHeight="1" thickTop="1" thickBot="1">
      <c r="A371" s="47">
        <v>105</v>
      </c>
      <c r="B371" s="62">
        <v>89</v>
      </c>
      <c r="C371" s="59">
        <f>PresensiIPS!B95</f>
        <v>12421</v>
      </c>
      <c r="D371" s="60" t="str">
        <f>PresensiIPS!G95</f>
        <v>NURUL MAKKIYAH</v>
      </c>
      <c r="E371">
        <v>87.5</v>
      </c>
      <c r="F371">
        <v>90.5</v>
      </c>
      <c r="G371">
        <v>88</v>
      </c>
      <c r="H371">
        <v>88</v>
      </c>
      <c r="I371">
        <v>93.5</v>
      </c>
      <c r="J371">
        <v>85.5</v>
      </c>
      <c r="K371">
        <v>92.5</v>
      </c>
      <c r="L371">
        <v>88</v>
      </c>
      <c r="M371">
        <v>89.5</v>
      </c>
      <c r="N371">
        <v>92</v>
      </c>
      <c r="O371">
        <v>87.5</v>
      </c>
      <c r="P371">
        <v>92.5</v>
      </c>
      <c r="Q371">
        <v>91</v>
      </c>
      <c r="R371">
        <v>87.5</v>
      </c>
      <c r="S371">
        <v>85.5</v>
      </c>
      <c r="T371" s="232">
        <f t="shared" si="5"/>
        <v>89.266666666666666</v>
      </c>
    </row>
    <row r="372" spans="1:20" ht="15.95" customHeight="1" thickTop="1" thickBot="1">
      <c r="A372" s="61">
        <v>106</v>
      </c>
      <c r="B372" s="62">
        <v>90</v>
      </c>
      <c r="C372" s="59">
        <f>PresensiIPS!B96</f>
        <v>12436</v>
      </c>
      <c r="D372" s="60" t="str">
        <f>PresensiIPS!G96</f>
        <v>R. FAHRURROZI NUR ANSORI</v>
      </c>
      <c r="E372">
        <v>86</v>
      </c>
      <c r="F372">
        <v>88.5</v>
      </c>
      <c r="G372">
        <v>89</v>
      </c>
      <c r="H372">
        <v>90</v>
      </c>
      <c r="I372">
        <v>89.5</v>
      </c>
      <c r="J372">
        <v>86.5</v>
      </c>
      <c r="K372">
        <v>91.5</v>
      </c>
      <c r="L372">
        <v>90</v>
      </c>
      <c r="M372">
        <v>91</v>
      </c>
      <c r="N372">
        <v>82</v>
      </c>
      <c r="O372">
        <v>84</v>
      </c>
      <c r="P372">
        <v>90.5</v>
      </c>
      <c r="Q372">
        <v>87</v>
      </c>
      <c r="R372">
        <v>87</v>
      </c>
      <c r="S372">
        <v>83</v>
      </c>
      <c r="T372" s="232">
        <f t="shared" si="5"/>
        <v>87.7</v>
      </c>
    </row>
    <row r="373" spans="1:20" ht="15.95" customHeight="1" thickTop="1" thickBot="1">
      <c r="A373" s="47">
        <v>107</v>
      </c>
      <c r="B373" s="62">
        <v>91</v>
      </c>
      <c r="C373" s="59">
        <f>PresensiIPS!B97</f>
        <v>12442</v>
      </c>
      <c r="D373" s="60" t="str">
        <f>PresensiIPS!G97</f>
        <v>R.A. ANGGRAINI DWI PUSPITA</v>
      </c>
      <c r="E373">
        <v>77.5</v>
      </c>
      <c r="F373">
        <v>80</v>
      </c>
      <c r="G373">
        <v>80</v>
      </c>
      <c r="H373">
        <v>75</v>
      </c>
      <c r="I373">
        <v>86.5</v>
      </c>
      <c r="J373">
        <v>80.5</v>
      </c>
      <c r="K373">
        <v>82</v>
      </c>
      <c r="L373">
        <v>82</v>
      </c>
      <c r="M373">
        <v>88</v>
      </c>
      <c r="N373">
        <v>74</v>
      </c>
      <c r="O373">
        <v>75</v>
      </c>
      <c r="P373">
        <v>85.5</v>
      </c>
      <c r="Q373">
        <v>70</v>
      </c>
      <c r="R373">
        <v>72</v>
      </c>
      <c r="S373">
        <v>71.5</v>
      </c>
      <c r="T373" s="232">
        <f t="shared" si="5"/>
        <v>78.63333333333334</v>
      </c>
    </row>
    <row r="374" spans="1:20" ht="15.95" customHeight="1" thickTop="1" thickBot="1">
      <c r="A374" s="61">
        <v>108</v>
      </c>
      <c r="B374" s="62">
        <v>92</v>
      </c>
      <c r="C374" s="59">
        <f>PresensiIPS!B98</f>
        <v>12002</v>
      </c>
      <c r="D374" s="60" t="str">
        <f>PresensiIPS!G98</f>
        <v>REKY FIRDAUS</v>
      </c>
      <c r="E374">
        <v>76</v>
      </c>
      <c r="F374">
        <v>79.5</v>
      </c>
      <c r="G374">
        <v>80</v>
      </c>
      <c r="H374">
        <v>75.5</v>
      </c>
      <c r="I374">
        <v>80</v>
      </c>
      <c r="J374">
        <v>79.5</v>
      </c>
      <c r="K374">
        <v>79.5</v>
      </c>
      <c r="L374">
        <v>82</v>
      </c>
      <c r="M374">
        <v>85</v>
      </c>
      <c r="N374">
        <v>72</v>
      </c>
      <c r="O374">
        <v>75</v>
      </c>
      <c r="P374">
        <v>80</v>
      </c>
      <c r="Q374">
        <v>70</v>
      </c>
      <c r="R374">
        <v>71.5</v>
      </c>
      <c r="S374">
        <v>71</v>
      </c>
      <c r="T374" s="232">
        <f t="shared" si="5"/>
        <v>77.099999999999994</v>
      </c>
    </row>
    <row r="375" spans="1:20" ht="15.95" customHeight="1" thickTop="1" thickBot="1">
      <c r="A375" s="47">
        <v>109</v>
      </c>
      <c r="B375" s="62">
        <v>93</v>
      </c>
      <c r="C375" s="59">
        <f>PresensiIPS!B99</f>
        <v>12459</v>
      </c>
      <c r="D375" s="60" t="str">
        <f>PresensiIPS!G99</f>
        <v>REZA PAHLEVI DWI KUSUMA</v>
      </c>
      <c r="E375">
        <v>89</v>
      </c>
      <c r="F375">
        <v>90</v>
      </c>
      <c r="G375">
        <v>90.5</v>
      </c>
      <c r="H375">
        <v>86.5</v>
      </c>
      <c r="I375">
        <v>90.5</v>
      </c>
      <c r="J375">
        <v>82</v>
      </c>
      <c r="K375">
        <v>91.5</v>
      </c>
      <c r="L375">
        <v>88</v>
      </c>
      <c r="M375">
        <v>88.5</v>
      </c>
      <c r="N375">
        <v>83</v>
      </c>
      <c r="O375">
        <v>88</v>
      </c>
      <c r="P375">
        <v>90.5</v>
      </c>
      <c r="Q375">
        <v>85.5</v>
      </c>
      <c r="R375">
        <v>86</v>
      </c>
      <c r="S375">
        <v>85.5</v>
      </c>
      <c r="T375" s="232">
        <f t="shared" si="5"/>
        <v>87.666666666666671</v>
      </c>
    </row>
    <row r="376" spans="1:20" ht="15.95" customHeight="1" thickTop="1" thickBot="1">
      <c r="B376" s="62">
        <v>94</v>
      </c>
      <c r="C376" s="59">
        <f>PresensiIPS!B100</f>
        <v>12473</v>
      </c>
      <c r="D376" s="60" t="str">
        <f>PresensiIPS!G100</f>
        <v>RIYANTO</v>
      </c>
      <c r="E376">
        <v>86.5</v>
      </c>
      <c r="F376">
        <v>83.5</v>
      </c>
      <c r="G376">
        <v>83.5</v>
      </c>
      <c r="H376">
        <v>87</v>
      </c>
      <c r="I376">
        <v>88</v>
      </c>
      <c r="J376">
        <v>84.5</v>
      </c>
      <c r="K376">
        <v>91</v>
      </c>
      <c r="L376">
        <v>90</v>
      </c>
      <c r="M376">
        <v>88.5</v>
      </c>
      <c r="N376">
        <v>76</v>
      </c>
      <c r="O376">
        <v>83.5</v>
      </c>
      <c r="P376">
        <v>85.5</v>
      </c>
      <c r="Q376">
        <v>81</v>
      </c>
      <c r="R376">
        <v>77.5</v>
      </c>
      <c r="S376">
        <v>71.5</v>
      </c>
      <c r="T376" s="232">
        <f t="shared" si="5"/>
        <v>83.833333333333329</v>
      </c>
    </row>
    <row r="377" spans="1:20" ht="15.95" customHeight="1" thickTop="1" thickBot="1">
      <c r="B377" s="62">
        <v>95</v>
      </c>
      <c r="C377" s="59">
        <f>PresensiIPS!B101</f>
        <v>12485</v>
      </c>
      <c r="D377" s="60" t="str">
        <f>PresensiIPS!G101</f>
        <v>SARI APRILIA PUTRI</v>
      </c>
      <c r="E377">
        <v>91.5</v>
      </c>
      <c r="F377">
        <v>88</v>
      </c>
      <c r="G377">
        <v>85</v>
      </c>
      <c r="H377">
        <v>87.5</v>
      </c>
      <c r="I377">
        <v>88</v>
      </c>
      <c r="J377">
        <v>85.5</v>
      </c>
      <c r="K377">
        <v>89</v>
      </c>
      <c r="L377">
        <v>88</v>
      </c>
      <c r="M377">
        <v>91</v>
      </c>
      <c r="N377">
        <v>86</v>
      </c>
      <c r="O377">
        <v>81</v>
      </c>
      <c r="P377">
        <v>88.5</v>
      </c>
      <c r="Q377">
        <v>85.5</v>
      </c>
      <c r="R377">
        <v>78.5</v>
      </c>
      <c r="S377">
        <v>88.5</v>
      </c>
      <c r="T377" s="232">
        <f t="shared" si="5"/>
        <v>86.766666666666666</v>
      </c>
    </row>
    <row r="378" spans="1:20" ht="15.95" customHeight="1" thickTop="1" thickBot="1">
      <c r="B378" s="62">
        <v>96</v>
      </c>
      <c r="C378" s="59">
        <f>PresensiIPS!B102</f>
        <v>12493</v>
      </c>
      <c r="D378" s="60" t="str">
        <f>PresensiIPS!G102</f>
        <v>SITI AMELIA MAHDIN</v>
      </c>
      <c r="E378">
        <v>90.5</v>
      </c>
      <c r="F378">
        <v>92</v>
      </c>
      <c r="G378">
        <v>88.5</v>
      </c>
      <c r="H378">
        <v>84</v>
      </c>
      <c r="I378">
        <v>90.5</v>
      </c>
      <c r="J378">
        <v>86.5</v>
      </c>
      <c r="K378">
        <v>92</v>
      </c>
      <c r="L378">
        <v>87</v>
      </c>
      <c r="M378">
        <v>90</v>
      </c>
      <c r="N378">
        <v>90</v>
      </c>
      <c r="O378">
        <v>87.5</v>
      </c>
      <c r="P378">
        <v>92.5</v>
      </c>
      <c r="Q378">
        <v>90.5</v>
      </c>
      <c r="R378">
        <v>84.5</v>
      </c>
      <c r="S378">
        <v>85.5</v>
      </c>
      <c r="T378" s="232">
        <f t="shared" si="5"/>
        <v>88.766666666666666</v>
      </c>
    </row>
    <row r="379" spans="1:20" ht="15.95" customHeight="1" thickTop="1" thickBot="1">
      <c r="B379" s="62">
        <v>97</v>
      </c>
      <c r="C379" s="59">
        <f>PresensiIPS!B103</f>
        <v>12503</v>
      </c>
      <c r="D379" s="60" t="str">
        <f>PresensiIPS!G103</f>
        <v>SONIA ERYANTI IKA PUTRI SHOLIHIN</v>
      </c>
      <c r="E379">
        <v>94.5</v>
      </c>
      <c r="F379">
        <v>96.5</v>
      </c>
      <c r="G379">
        <v>89.5</v>
      </c>
      <c r="H379">
        <v>91</v>
      </c>
      <c r="I379">
        <v>96</v>
      </c>
      <c r="J379">
        <v>92.5</v>
      </c>
      <c r="K379">
        <v>94</v>
      </c>
      <c r="L379">
        <v>90</v>
      </c>
      <c r="M379">
        <v>90.5</v>
      </c>
      <c r="N379">
        <v>95</v>
      </c>
      <c r="O379">
        <v>91</v>
      </c>
      <c r="P379">
        <v>94.5</v>
      </c>
      <c r="Q379">
        <v>91</v>
      </c>
      <c r="R379">
        <v>88</v>
      </c>
      <c r="S379">
        <v>94</v>
      </c>
      <c r="T379" s="232">
        <f t="shared" si="5"/>
        <v>92.533333333333331</v>
      </c>
    </row>
    <row r="380" spans="1:20" ht="15.95" customHeight="1" thickTop="1" thickBot="1">
      <c r="B380" s="62">
        <v>98</v>
      </c>
      <c r="C380" s="59">
        <f>PresensiIPS!B104</f>
        <v>12507</v>
      </c>
      <c r="D380" s="60" t="str">
        <f>PresensiIPS!G104</f>
        <v>SUMAR</v>
      </c>
      <c r="E380">
        <v>73</v>
      </c>
      <c r="F380">
        <v>78</v>
      </c>
      <c r="G380">
        <v>76.5</v>
      </c>
      <c r="H380">
        <v>83.5</v>
      </c>
      <c r="I380">
        <v>85.5</v>
      </c>
      <c r="J380">
        <v>77</v>
      </c>
      <c r="K380">
        <v>83</v>
      </c>
      <c r="L380">
        <v>70</v>
      </c>
      <c r="M380">
        <v>87.5</v>
      </c>
      <c r="N380">
        <v>73</v>
      </c>
      <c r="O380">
        <v>72.5</v>
      </c>
      <c r="P380">
        <v>75</v>
      </c>
      <c r="Q380">
        <v>77.5</v>
      </c>
      <c r="R380">
        <v>70</v>
      </c>
      <c r="S380">
        <v>77</v>
      </c>
      <c r="T380" s="232">
        <f t="shared" si="5"/>
        <v>77.266666666666666</v>
      </c>
    </row>
    <row r="381" spans="1:20" ht="15.95" customHeight="1" thickTop="1" thickBot="1">
      <c r="B381" s="62">
        <v>99</v>
      </c>
      <c r="C381" s="59">
        <f>PresensiIPS!B105</f>
        <v>12508</v>
      </c>
      <c r="D381" s="60" t="str">
        <f>PresensiIPS!G105</f>
        <v>SYAFINA DWI ANGGRAINI</v>
      </c>
      <c r="E381">
        <v>89</v>
      </c>
      <c r="F381">
        <v>93</v>
      </c>
      <c r="G381">
        <v>89.5</v>
      </c>
      <c r="H381">
        <v>89</v>
      </c>
      <c r="I381">
        <v>89.5</v>
      </c>
      <c r="J381">
        <v>86</v>
      </c>
      <c r="K381">
        <v>92</v>
      </c>
      <c r="L381">
        <v>90</v>
      </c>
      <c r="M381">
        <v>88.5</v>
      </c>
      <c r="N381">
        <v>92</v>
      </c>
      <c r="O381">
        <v>85</v>
      </c>
      <c r="P381">
        <v>90.5</v>
      </c>
      <c r="Q381">
        <v>87</v>
      </c>
      <c r="R381">
        <v>85</v>
      </c>
      <c r="S381">
        <v>85.5</v>
      </c>
      <c r="T381" s="232">
        <f t="shared" si="5"/>
        <v>88.766666666666666</v>
      </c>
    </row>
    <row r="382" spans="1:20" ht="15.95" customHeight="1" thickTop="1" thickBot="1">
      <c r="B382" s="62">
        <v>100</v>
      </c>
      <c r="C382" s="59">
        <f>PresensiIPS!B106</f>
        <v>12130</v>
      </c>
      <c r="D382" s="60" t="str">
        <f>PresensiIPS!G106</f>
        <v>ACHMAD MAULANA ABIM SYAHPUTRA</v>
      </c>
      <c r="E382">
        <v>91.5</v>
      </c>
      <c r="F382">
        <v>87</v>
      </c>
      <c r="G382">
        <v>90.5</v>
      </c>
      <c r="H382">
        <v>86.5</v>
      </c>
      <c r="I382">
        <v>89.5</v>
      </c>
      <c r="J382">
        <v>87</v>
      </c>
      <c r="K382">
        <v>91</v>
      </c>
      <c r="L382">
        <v>90</v>
      </c>
      <c r="M382">
        <v>90.5</v>
      </c>
      <c r="N382">
        <v>85</v>
      </c>
      <c r="O382">
        <v>81</v>
      </c>
      <c r="P382">
        <v>92.5</v>
      </c>
      <c r="Q382">
        <v>90.5</v>
      </c>
      <c r="R382">
        <v>90</v>
      </c>
      <c r="S382">
        <v>85</v>
      </c>
      <c r="T382" s="232">
        <f t="shared" si="5"/>
        <v>88.5</v>
      </c>
    </row>
    <row r="383" spans="1:20" ht="15.95" customHeight="1" thickTop="1" thickBot="1">
      <c r="B383" s="62">
        <v>101</v>
      </c>
      <c r="C383" s="59">
        <f>PresensiIPS!B107</f>
        <v>12151</v>
      </c>
      <c r="D383" s="60" t="str">
        <f>PresensiIPS!G107</f>
        <v>ALEK JULIYANTO</v>
      </c>
      <c r="E383">
        <v>87</v>
      </c>
      <c r="F383">
        <v>83</v>
      </c>
      <c r="G383">
        <v>86.5</v>
      </c>
      <c r="H383">
        <v>84.5</v>
      </c>
      <c r="I383">
        <v>86.5</v>
      </c>
      <c r="J383">
        <v>79.5</v>
      </c>
      <c r="K383">
        <v>90.5</v>
      </c>
      <c r="L383">
        <v>88</v>
      </c>
      <c r="M383">
        <v>86</v>
      </c>
      <c r="N383">
        <v>80</v>
      </c>
      <c r="O383">
        <v>73.5</v>
      </c>
      <c r="P383">
        <v>85.5</v>
      </c>
      <c r="Q383">
        <v>71</v>
      </c>
      <c r="R383">
        <v>74.5</v>
      </c>
      <c r="S383">
        <v>83</v>
      </c>
      <c r="T383" s="232">
        <f t="shared" si="5"/>
        <v>82.6</v>
      </c>
    </row>
    <row r="384" spans="1:20" ht="15.95" customHeight="1" thickTop="1" thickBot="1">
      <c r="B384" s="62">
        <v>102</v>
      </c>
      <c r="C384" s="59">
        <f>PresensiIPS!B108</f>
        <v>12170</v>
      </c>
      <c r="D384" s="60" t="str">
        <f>PresensiIPS!G108</f>
        <v>ANDINI CRISTINA SANTOSO</v>
      </c>
      <c r="E384">
        <v>89</v>
      </c>
      <c r="F384">
        <v>92.5</v>
      </c>
      <c r="G384">
        <v>88</v>
      </c>
      <c r="H384">
        <v>88</v>
      </c>
      <c r="I384">
        <v>91</v>
      </c>
      <c r="J384">
        <v>88</v>
      </c>
      <c r="K384">
        <v>94.5</v>
      </c>
      <c r="L384">
        <v>92</v>
      </c>
      <c r="M384">
        <v>92</v>
      </c>
      <c r="N384">
        <v>92</v>
      </c>
      <c r="O384">
        <v>88</v>
      </c>
      <c r="P384">
        <v>92.5</v>
      </c>
      <c r="Q384">
        <v>88</v>
      </c>
      <c r="R384">
        <v>83.5</v>
      </c>
      <c r="S384">
        <v>84</v>
      </c>
      <c r="T384" s="232">
        <f t="shared" si="5"/>
        <v>89.533333333333331</v>
      </c>
    </row>
    <row r="385" spans="2:20" ht="15.95" customHeight="1" thickTop="1" thickBot="1">
      <c r="B385" s="62">
        <v>103</v>
      </c>
      <c r="C385" s="59">
        <f>PresensiIPS!B109</f>
        <v>12179</v>
      </c>
      <c r="D385" s="60" t="str">
        <f>PresensiIPS!G109</f>
        <v>Antoni Ahmad Nufal</v>
      </c>
      <c r="E385">
        <v>91.5</v>
      </c>
      <c r="F385">
        <v>93</v>
      </c>
      <c r="G385">
        <v>89</v>
      </c>
      <c r="H385">
        <v>90.5</v>
      </c>
      <c r="I385">
        <v>94</v>
      </c>
      <c r="J385">
        <v>91</v>
      </c>
      <c r="K385">
        <v>93.5</v>
      </c>
      <c r="L385">
        <v>85</v>
      </c>
      <c r="M385">
        <v>91</v>
      </c>
      <c r="N385">
        <v>83</v>
      </c>
      <c r="O385">
        <v>88</v>
      </c>
      <c r="P385">
        <v>90.5</v>
      </c>
      <c r="Q385">
        <v>90</v>
      </c>
      <c r="R385">
        <v>91</v>
      </c>
      <c r="S385">
        <v>92.5</v>
      </c>
      <c r="T385" s="232">
        <f t="shared" si="5"/>
        <v>90.233333333333334</v>
      </c>
    </row>
    <row r="386" spans="2:20" ht="15.95" customHeight="1" thickTop="1" thickBot="1">
      <c r="B386" s="62">
        <v>104</v>
      </c>
      <c r="C386" s="59">
        <f>PresensiIPS!B110</f>
        <v>12199</v>
      </c>
      <c r="D386" s="60" t="str">
        <f>PresensiIPS!G110</f>
        <v>DANI SYSNANDA CAHYA PUTRA</v>
      </c>
      <c r="E386">
        <v>91.5</v>
      </c>
      <c r="F386">
        <v>93.5</v>
      </c>
      <c r="G386">
        <v>92</v>
      </c>
      <c r="H386">
        <v>91</v>
      </c>
      <c r="I386">
        <v>94</v>
      </c>
      <c r="J386">
        <v>91</v>
      </c>
      <c r="K386">
        <v>93.5</v>
      </c>
      <c r="L386">
        <v>88</v>
      </c>
      <c r="M386">
        <v>92</v>
      </c>
      <c r="N386">
        <v>90</v>
      </c>
      <c r="O386">
        <v>88</v>
      </c>
      <c r="P386">
        <v>90.5</v>
      </c>
      <c r="Q386">
        <v>91.5</v>
      </c>
      <c r="R386">
        <v>92</v>
      </c>
      <c r="S386">
        <v>92.5</v>
      </c>
      <c r="T386" s="232">
        <f t="shared" si="5"/>
        <v>91.4</v>
      </c>
    </row>
    <row r="387" spans="2:20" ht="15.95" customHeight="1" thickTop="1" thickBot="1">
      <c r="B387" s="62">
        <v>105</v>
      </c>
      <c r="C387" s="59">
        <f>PresensiIPS!B111</f>
        <v>12231</v>
      </c>
      <c r="D387" s="60" t="str">
        <f>PresensiIPS!G111</f>
        <v>FAMELIA SHOFRIA</v>
      </c>
      <c r="E387">
        <v>89</v>
      </c>
      <c r="F387">
        <v>89</v>
      </c>
      <c r="G387">
        <v>91</v>
      </c>
      <c r="H387">
        <v>86</v>
      </c>
      <c r="I387">
        <v>92</v>
      </c>
      <c r="J387">
        <v>89</v>
      </c>
      <c r="K387">
        <v>91.5</v>
      </c>
      <c r="L387">
        <v>85</v>
      </c>
      <c r="M387">
        <v>90</v>
      </c>
      <c r="N387">
        <v>86</v>
      </c>
      <c r="O387">
        <v>84</v>
      </c>
      <c r="P387">
        <v>90.5</v>
      </c>
      <c r="Q387">
        <v>88</v>
      </c>
      <c r="R387">
        <v>87</v>
      </c>
      <c r="S387">
        <v>84</v>
      </c>
      <c r="T387" s="232">
        <f t="shared" si="5"/>
        <v>88.13333333333334</v>
      </c>
    </row>
    <row r="388" spans="2:20" ht="15.95" customHeight="1" thickTop="1" thickBot="1">
      <c r="B388" s="62">
        <v>106</v>
      </c>
      <c r="C388" s="59">
        <f>PresensiIPS!B112</f>
        <v>12237</v>
      </c>
      <c r="D388" s="60" t="str">
        <f>PresensiIPS!G112</f>
        <v>FARIS MAULANA</v>
      </c>
      <c r="E388">
        <v>89.5</v>
      </c>
      <c r="F388">
        <v>92</v>
      </c>
      <c r="G388">
        <v>87.5</v>
      </c>
      <c r="H388">
        <v>86</v>
      </c>
      <c r="I388">
        <v>95</v>
      </c>
      <c r="J388">
        <v>84</v>
      </c>
      <c r="K388">
        <v>89.5</v>
      </c>
      <c r="L388">
        <v>82</v>
      </c>
      <c r="M388">
        <v>92</v>
      </c>
      <c r="N388">
        <v>85</v>
      </c>
      <c r="O388">
        <v>85.5</v>
      </c>
      <c r="P388">
        <v>85.5</v>
      </c>
      <c r="Q388">
        <v>89</v>
      </c>
      <c r="R388">
        <v>79</v>
      </c>
      <c r="S388">
        <v>84.5</v>
      </c>
      <c r="T388" s="232">
        <f t="shared" si="5"/>
        <v>87.066666666666663</v>
      </c>
    </row>
    <row r="389" spans="2:20" ht="15.95" customHeight="1" thickTop="1" thickBot="1">
      <c r="B389" s="62">
        <v>107</v>
      </c>
      <c r="C389" s="59">
        <f>PresensiIPS!B113</f>
        <v>12249</v>
      </c>
      <c r="D389" s="60" t="str">
        <f>PresensiIPS!G113</f>
        <v>FITRI DESI ISNAIN</v>
      </c>
      <c r="E389">
        <v>92</v>
      </c>
      <c r="F389">
        <v>94.5</v>
      </c>
      <c r="G389">
        <v>89</v>
      </c>
      <c r="H389">
        <v>85.5</v>
      </c>
      <c r="I389">
        <v>93.5</v>
      </c>
      <c r="J389">
        <v>88.5</v>
      </c>
      <c r="K389">
        <v>93.5</v>
      </c>
      <c r="L389">
        <v>85</v>
      </c>
      <c r="M389">
        <v>90.5</v>
      </c>
      <c r="N389">
        <v>90</v>
      </c>
      <c r="O389">
        <v>88</v>
      </c>
      <c r="P389">
        <v>88.5</v>
      </c>
      <c r="Q389">
        <v>89.5</v>
      </c>
      <c r="R389">
        <v>88.5</v>
      </c>
      <c r="S389">
        <v>91</v>
      </c>
      <c r="T389" s="232">
        <f t="shared" si="5"/>
        <v>89.833333333333329</v>
      </c>
    </row>
    <row r="390" spans="2:20" ht="15.95" customHeight="1" thickTop="1" thickBot="1">
      <c r="B390" s="62">
        <v>108</v>
      </c>
      <c r="C390" s="59">
        <f>PresensiIPS!B114</f>
        <v>12268</v>
      </c>
      <c r="D390" s="60" t="str">
        <f>PresensiIPS!G114</f>
        <v>HENDY NURIAN EFFENDI</v>
      </c>
      <c r="E390">
        <v>86</v>
      </c>
      <c r="F390">
        <v>81.5</v>
      </c>
      <c r="G390">
        <v>88</v>
      </c>
      <c r="H390">
        <v>85.5</v>
      </c>
      <c r="I390">
        <v>82</v>
      </c>
      <c r="J390">
        <v>80.5</v>
      </c>
      <c r="K390">
        <v>89.5</v>
      </c>
      <c r="L390">
        <v>92</v>
      </c>
      <c r="M390">
        <v>89.5</v>
      </c>
      <c r="N390">
        <v>73</v>
      </c>
      <c r="O390">
        <v>75</v>
      </c>
      <c r="P390">
        <v>85.5</v>
      </c>
      <c r="Q390">
        <v>75</v>
      </c>
      <c r="R390">
        <v>78.5</v>
      </c>
      <c r="S390">
        <v>76.5</v>
      </c>
      <c r="T390" s="232">
        <f t="shared" si="5"/>
        <v>82.533333333333331</v>
      </c>
    </row>
    <row r="391" spans="2:20" ht="15.95" customHeight="1" thickTop="1" thickBot="1">
      <c r="B391" s="62">
        <v>109</v>
      </c>
      <c r="C391" s="59">
        <f>PresensiIPS!B115</f>
        <v>12285</v>
      </c>
      <c r="D391" s="60" t="str">
        <f>PresensiIPS!G115</f>
        <v>Iqbal Amrullah</v>
      </c>
      <c r="E391">
        <v>85</v>
      </c>
      <c r="F391">
        <v>82.5</v>
      </c>
      <c r="G391">
        <v>88</v>
      </c>
      <c r="H391">
        <v>84</v>
      </c>
      <c r="I391">
        <v>89</v>
      </c>
      <c r="J391">
        <v>79.5</v>
      </c>
      <c r="K391">
        <v>93.5</v>
      </c>
      <c r="L391">
        <v>92</v>
      </c>
      <c r="M391">
        <v>87</v>
      </c>
      <c r="N391">
        <v>80</v>
      </c>
      <c r="O391">
        <v>75</v>
      </c>
      <c r="P391">
        <v>75</v>
      </c>
      <c r="Q391">
        <v>71</v>
      </c>
      <c r="R391">
        <v>78</v>
      </c>
      <c r="S391">
        <v>76</v>
      </c>
      <c r="T391" s="232">
        <f t="shared" si="5"/>
        <v>82.36666666666666</v>
      </c>
    </row>
    <row r="392" spans="2:20" ht="15.95" customHeight="1" thickTop="1" thickBot="1">
      <c r="B392" s="62">
        <v>110</v>
      </c>
      <c r="C392" s="59">
        <f>PresensiIPS!B116</f>
        <v>12296</v>
      </c>
      <c r="D392" s="60" t="str">
        <f>PresensiIPS!G116</f>
        <v>JUM'ANI FAROHAH</v>
      </c>
      <c r="E392">
        <v>92</v>
      </c>
      <c r="F392">
        <v>90</v>
      </c>
      <c r="G392">
        <v>89</v>
      </c>
      <c r="H392">
        <v>86</v>
      </c>
      <c r="I392">
        <v>92</v>
      </c>
      <c r="J392">
        <v>85.5</v>
      </c>
      <c r="K392">
        <v>90.5</v>
      </c>
      <c r="L392">
        <v>90</v>
      </c>
      <c r="M392">
        <v>92.5</v>
      </c>
      <c r="N392">
        <v>90</v>
      </c>
      <c r="O392">
        <v>88</v>
      </c>
      <c r="P392">
        <v>90.5</v>
      </c>
      <c r="Q392">
        <v>87.5</v>
      </c>
      <c r="R392">
        <v>86.5</v>
      </c>
      <c r="S392">
        <v>85</v>
      </c>
      <c r="T392" s="232">
        <f t="shared" si="5"/>
        <v>89</v>
      </c>
    </row>
    <row r="393" spans="2:20" ht="15.95" customHeight="1" thickTop="1" thickBot="1">
      <c r="B393" s="62">
        <v>111</v>
      </c>
      <c r="C393" s="59">
        <f>PresensiIPS!B117</f>
        <v>12320</v>
      </c>
      <c r="D393" s="60" t="str">
        <f>PresensiIPS!G117</f>
        <v>M. INDRA GUNAWAN</v>
      </c>
      <c r="E393">
        <v>87.5</v>
      </c>
      <c r="F393">
        <v>73.5</v>
      </c>
      <c r="G393">
        <v>86</v>
      </c>
      <c r="H393">
        <v>82</v>
      </c>
      <c r="I393">
        <v>87.5</v>
      </c>
      <c r="J393">
        <v>77</v>
      </c>
      <c r="K393">
        <v>85</v>
      </c>
      <c r="L393">
        <v>88</v>
      </c>
      <c r="M393">
        <v>86</v>
      </c>
      <c r="N393">
        <v>81</v>
      </c>
      <c r="O393">
        <v>77.5</v>
      </c>
      <c r="P393">
        <v>75</v>
      </c>
      <c r="Q393">
        <v>72.5</v>
      </c>
      <c r="R393">
        <v>75</v>
      </c>
      <c r="S393">
        <v>76</v>
      </c>
      <c r="T393" s="232">
        <f t="shared" si="5"/>
        <v>80.63333333333334</v>
      </c>
    </row>
    <row r="394" spans="2:20" ht="15.95" customHeight="1" thickTop="1" thickBot="1">
      <c r="B394" s="62">
        <v>112</v>
      </c>
      <c r="C394" s="59">
        <f>PresensiIPS!B118</f>
        <v>12324</v>
      </c>
      <c r="D394" s="60" t="str">
        <f>PresensiIPS!G118</f>
        <v>M. YUNIAR ABDIANTAMA</v>
      </c>
      <c r="E394">
        <v>88</v>
      </c>
      <c r="F394">
        <v>84.5</v>
      </c>
      <c r="G394">
        <v>87.5</v>
      </c>
      <c r="H394">
        <v>87</v>
      </c>
      <c r="I394">
        <v>92</v>
      </c>
      <c r="J394">
        <v>85</v>
      </c>
      <c r="K394">
        <v>91</v>
      </c>
      <c r="L394">
        <v>92</v>
      </c>
      <c r="M394">
        <v>91</v>
      </c>
      <c r="N394">
        <v>81</v>
      </c>
      <c r="O394">
        <v>82.5</v>
      </c>
      <c r="P394">
        <v>85.5</v>
      </c>
      <c r="Q394">
        <v>85</v>
      </c>
      <c r="R394">
        <v>81</v>
      </c>
      <c r="S394">
        <v>83.5</v>
      </c>
      <c r="T394" s="232">
        <f t="shared" si="5"/>
        <v>86.433333333333337</v>
      </c>
    </row>
    <row r="395" spans="2:20" ht="15.95" customHeight="1" thickTop="1" thickBot="1">
      <c r="B395" s="62">
        <v>113</v>
      </c>
      <c r="C395" s="59">
        <f>PresensiIPS!B119</f>
        <v>12332</v>
      </c>
      <c r="D395" s="60" t="str">
        <f>PresensiIPS!G119</f>
        <v>MAULANA RIZKY ANDHIRA</v>
      </c>
      <c r="E395">
        <v>85</v>
      </c>
      <c r="F395">
        <v>80.5</v>
      </c>
      <c r="G395">
        <v>85.5</v>
      </c>
      <c r="H395">
        <v>84</v>
      </c>
      <c r="I395">
        <v>89.5</v>
      </c>
      <c r="J395">
        <v>79</v>
      </c>
      <c r="K395">
        <v>87.5</v>
      </c>
      <c r="L395">
        <v>92</v>
      </c>
      <c r="M395">
        <v>82.5</v>
      </c>
      <c r="N395">
        <v>80</v>
      </c>
      <c r="O395">
        <v>71</v>
      </c>
      <c r="P395">
        <v>77.5</v>
      </c>
      <c r="Q395">
        <v>70</v>
      </c>
      <c r="R395">
        <v>71</v>
      </c>
      <c r="S395">
        <v>75</v>
      </c>
      <c r="T395" s="232">
        <f t="shared" ref="T395:T415" si="6">AVERAGE(E395:S395)</f>
        <v>80.666666666666671</v>
      </c>
    </row>
    <row r="396" spans="2:20" ht="15.95" customHeight="1" thickTop="1" thickBot="1">
      <c r="B396" s="62">
        <v>114</v>
      </c>
      <c r="C396" s="59">
        <f>PresensiIPS!B120</f>
        <v>12335</v>
      </c>
      <c r="D396" s="60" t="str">
        <f>PresensiIPS!G120</f>
        <v>MAULIDYA APRILIANY</v>
      </c>
      <c r="E396">
        <v>88.5</v>
      </c>
      <c r="F396">
        <v>90.5</v>
      </c>
      <c r="G396">
        <v>87.5</v>
      </c>
      <c r="H396">
        <v>86</v>
      </c>
      <c r="I396">
        <v>92</v>
      </c>
      <c r="J396">
        <v>88</v>
      </c>
      <c r="K396">
        <v>94.5</v>
      </c>
      <c r="L396">
        <v>90</v>
      </c>
      <c r="M396">
        <v>92.5</v>
      </c>
      <c r="N396">
        <v>88</v>
      </c>
      <c r="O396">
        <v>88</v>
      </c>
      <c r="P396">
        <v>87.5</v>
      </c>
      <c r="Q396">
        <v>89</v>
      </c>
      <c r="R396">
        <v>91</v>
      </c>
      <c r="S396">
        <v>90</v>
      </c>
      <c r="T396" s="232">
        <f t="shared" si="6"/>
        <v>89.533333333333331</v>
      </c>
    </row>
    <row r="397" spans="2:20" ht="15.95" customHeight="1" thickTop="1" thickBot="1">
      <c r="B397" s="62">
        <v>115</v>
      </c>
      <c r="C397" s="59">
        <f>PresensiIPS!B121</f>
        <v>12340</v>
      </c>
      <c r="D397" s="60" t="str">
        <f>PresensiIPS!G121</f>
        <v>MAULYDA DWY ANGRAYNY SUHERMAN</v>
      </c>
      <c r="E397">
        <v>85.5</v>
      </c>
      <c r="F397">
        <v>86</v>
      </c>
      <c r="G397">
        <v>86</v>
      </c>
      <c r="H397">
        <v>84</v>
      </c>
      <c r="I397">
        <v>92</v>
      </c>
      <c r="J397">
        <v>80.5</v>
      </c>
      <c r="K397">
        <v>90.5</v>
      </c>
      <c r="L397">
        <v>85</v>
      </c>
      <c r="M397">
        <v>88</v>
      </c>
      <c r="N397">
        <v>80</v>
      </c>
      <c r="O397">
        <v>75</v>
      </c>
      <c r="P397">
        <v>90.5</v>
      </c>
      <c r="Q397">
        <v>71</v>
      </c>
      <c r="R397">
        <v>77</v>
      </c>
      <c r="S397">
        <v>81.5</v>
      </c>
      <c r="T397" s="232">
        <f t="shared" si="6"/>
        <v>83.5</v>
      </c>
    </row>
    <row r="398" spans="2:20" ht="15.95" customHeight="1" thickTop="1" thickBot="1">
      <c r="B398" s="62">
        <v>116</v>
      </c>
      <c r="C398" s="59">
        <f>PresensiIPS!B122</f>
        <v>12358</v>
      </c>
      <c r="D398" s="60" t="str">
        <f>PresensiIPS!G122</f>
        <v>MOH. PANJI MAGHRIBA</v>
      </c>
      <c r="E398">
        <v>91.5</v>
      </c>
      <c r="F398">
        <v>90.5</v>
      </c>
      <c r="G398">
        <v>88</v>
      </c>
      <c r="H398">
        <v>92</v>
      </c>
      <c r="I398">
        <v>94</v>
      </c>
      <c r="J398">
        <v>88.5</v>
      </c>
      <c r="K398">
        <v>94</v>
      </c>
      <c r="L398">
        <v>92</v>
      </c>
      <c r="M398">
        <v>92.5</v>
      </c>
      <c r="N398">
        <v>93</v>
      </c>
      <c r="O398">
        <v>88</v>
      </c>
      <c r="P398">
        <v>92.5</v>
      </c>
      <c r="Q398">
        <v>91.5</v>
      </c>
      <c r="R398">
        <v>88</v>
      </c>
      <c r="S398">
        <v>90.5</v>
      </c>
      <c r="T398" s="232">
        <f t="shared" si="6"/>
        <v>91.1</v>
      </c>
    </row>
    <row r="399" spans="2:20" ht="15.95" customHeight="1" thickTop="1" thickBot="1">
      <c r="B399" s="62">
        <v>117</v>
      </c>
      <c r="C399" s="59">
        <f>PresensiIPS!B123</f>
        <v>12368</v>
      </c>
      <c r="D399" s="60" t="str">
        <f>PresensiIPS!G123</f>
        <v>MOHAMMAD ILHAM</v>
      </c>
      <c r="E399">
        <v>85</v>
      </c>
      <c r="F399">
        <v>82</v>
      </c>
      <c r="G399">
        <v>87.5</v>
      </c>
      <c r="H399">
        <v>84.5</v>
      </c>
      <c r="I399">
        <v>87</v>
      </c>
      <c r="J399">
        <v>82.5</v>
      </c>
      <c r="K399">
        <v>92</v>
      </c>
      <c r="L399">
        <v>92</v>
      </c>
      <c r="M399">
        <v>89</v>
      </c>
      <c r="N399">
        <v>80</v>
      </c>
      <c r="O399">
        <v>70</v>
      </c>
      <c r="P399">
        <v>80.5</v>
      </c>
      <c r="Q399">
        <v>71</v>
      </c>
      <c r="R399">
        <v>80</v>
      </c>
      <c r="S399">
        <v>76.5</v>
      </c>
      <c r="T399" s="232">
        <f t="shared" si="6"/>
        <v>82.63333333333334</v>
      </c>
    </row>
    <row r="400" spans="2:20" ht="15.95" customHeight="1" thickTop="1" thickBot="1">
      <c r="B400" s="62">
        <v>118</v>
      </c>
      <c r="C400" s="59">
        <f>PresensiIPS!B124</f>
        <v>12377</v>
      </c>
      <c r="D400" s="60" t="str">
        <f>PresensiIPS!G124</f>
        <v>MUHAMMAD KANDIAS</v>
      </c>
      <c r="E400">
        <v>88</v>
      </c>
      <c r="F400">
        <v>80.5</v>
      </c>
      <c r="G400">
        <v>88</v>
      </c>
      <c r="H400">
        <v>86</v>
      </c>
      <c r="I400">
        <v>81.5</v>
      </c>
      <c r="J400">
        <v>83</v>
      </c>
      <c r="K400">
        <v>90</v>
      </c>
      <c r="L400">
        <v>88</v>
      </c>
      <c r="M400">
        <v>89.5</v>
      </c>
      <c r="N400">
        <v>80</v>
      </c>
      <c r="O400">
        <v>77.5</v>
      </c>
      <c r="P400">
        <v>85.5</v>
      </c>
      <c r="Q400">
        <v>76.5</v>
      </c>
      <c r="R400">
        <v>83</v>
      </c>
      <c r="S400">
        <v>80</v>
      </c>
      <c r="T400" s="232">
        <f t="shared" si="6"/>
        <v>83.8</v>
      </c>
    </row>
    <row r="401" spans="2:20" ht="15.95" customHeight="1" thickTop="1" thickBot="1">
      <c r="B401" s="62">
        <v>119</v>
      </c>
      <c r="C401" s="59">
        <f>PresensiIPS!B125</f>
        <v>12384</v>
      </c>
      <c r="D401" s="60" t="str">
        <f>PresensiIPS!G125</f>
        <v>MUHAMMAD YUNUS FIRDAUS</v>
      </c>
      <c r="E401">
        <v>93.5</v>
      </c>
      <c r="F401">
        <v>96.5</v>
      </c>
      <c r="G401">
        <v>88.5</v>
      </c>
      <c r="H401">
        <v>91.5</v>
      </c>
      <c r="I401">
        <v>95</v>
      </c>
      <c r="J401">
        <v>92.5</v>
      </c>
      <c r="K401">
        <v>93</v>
      </c>
      <c r="L401">
        <v>85</v>
      </c>
      <c r="M401">
        <v>89</v>
      </c>
      <c r="N401">
        <v>94</v>
      </c>
      <c r="O401">
        <v>95.5</v>
      </c>
      <c r="P401">
        <v>90.5</v>
      </c>
      <c r="Q401">
        <v>93</v>
      </c>
      <c r="R401">
        <v>92</v>
      </c>
      <c r="S401">
        <v>94.5</v>
      </c>
      <c r="T401" s="232">
        <f t="shared" si="6"/>
        <v>92.266666666666666</v>
      </c>
    </row>
    <row r="402" spans="2:20" ht="15.95" customHeight="1" thickTop="1" thickBot="1">
      <c r="B402" s="62">
        <v>120</v>
      </c>
      <c r="C402" s="59">
        <f>PresensiIPS!B126</f>
        <v>12385</v>
      </c>
      <c r="D402" s="60" t="str">
        <f>PresensiIPS!G126</f>
        <v>MUSEYRIYE TUDDINIH</v>
      </c>
      <c r="E402">
        <v>90.5</v>
      </c>
      <c r="F402">
        <v>84</v>
      </c>
      <c r="G402">
        <v>87</v>
      </c>
      <c r="H402">
        <v>86.5</v>
      </c>
      <c r="I402">
        <v>91.5</v>
      </c>
      <c r="J402">
        <v>82.5</v>
      </c>
      <c r="K402">
        <v>92.5</v>
      </c>
      <c r="L402">
        <v>90</v>
      </c>
      <c r="M402">
        <v>89.5</v>
      </c>
      <c r="N402">
        <v>82</v>
      </c>
      <c r="O402">
        <v>80</v>
      </c>
      <c r="P402">
        <v>87.5</v>
      </c>
      <c r="Q402">
        <v>87</v>
      </c>
      <c r="R402">
        <v>80</v>
      </c>
      <c r="S402">
        <v>83.5</v>
      </c>
      <c r="T402" s="232">
        <f t="shared" si="6"/>
        <v>86.266666666666666</v>
      </c>
    </row>
    <row r="403" spans="2:20" ht="15.95" customHeight="1" thickTop="1" thickBot="1">
      <c r="B403" s="62">
        <v>121</v>
      </c>
      <c r="C403" s="59">
        <f>PresensiIPS!B127</f>
        <v>12402</v>
      </c>
      <c r="D403" s="60" t="str">
        <f>PresensiIPS!G127</f>
        <v>NOVANGGA TRI WICAKSONO SAPUTRA</v>
      </c>
      <c r="E403">
        <v>87.5</v>
      </c>
      <c r="F403">
        <v>85.5</v>
      </c>
      <c r="G403">
        <v>85</v>
      </c>
      <c r="H403">
        <v>86</v>
      </c>
      <c r="I403">
        <v>88</v>
      </c>
      <c r="J403">
        <v>82.5</v>
      </c>
      <c r="K403">
        <v>90</v>
      </c>
      <c r="L403">
        <v>88</v>
      </c>
      <c r="M403">
        <v>89</v>
      </c>
      <c r="N403">
        <v>80</v>
      </c>
      <c r="O403">
        <v>75.5</v>
      </c>
      <c r="P403">
        <v>85.5</v>
      </c>
      <c r="Q403">
        <v>78</v>
      </c>
      <c r="R403">
        <v>82.5</v>
      </c>
      <c r="S403">
        <v>80</v>
      </c>
      <c r="T403" s="232">
        <f t="shared" si="6"/>
        <v>84.2</v>
      </c>
    </row>
    <row r="404" spans="2:20" ht="15.95" customHeight="1" thickTop="1" thickBot="1">
      <c r="B404" s="62">
        <v>122</v>
      </c>
      <c r="C404" s="59">
        <f>PresensiIPS!B128</f>
        <v>12418</v>
      </c>
      <c r="D404" s="60" t="str">
        <f>PresensiIPS!G128</f>
        <v>NURUL FIRDAUS</v>
      </c>
      <c r="E404">
        <v>90</v>
      </c>
      <c r="F404">
        <v>88.5</v>
      </c>
      <c r="G404">
        <v>86</v>
      </c>
      <c r="H404">
        <v>87</v>
      </c>
      <c r="I404">
        <v>91.5</v>
      </c>
      <c r="J404">
        <v>85</v>
      </c>
      <c r="K404">
        <v>92</v>
      </c>
      <c r="L404">
        <v>92</v>
      </c>
      <c r="M404">
        <v>89.5</v>
      </c>
      <c r="N404">
        <v>82</v>
      </c>
      <c r="O404">
        <v>88</v>
      </c>
      <c r="P404">
        <v>90.5</v>
      </c>
      <c r="Q404">
        <v>85</v>
      </c>
      <c r="R404">
        <v>77</v>
      </c>
      <c r="S404">
        <v>79.5</v>
      </c>
      <c r="T404" s="232">
        <f t="shared" si="6"/>
        <v>86.9</v>
      </c>
    </row>
    <row r="405" spans="2:20" ht="15.95" customHeight="1" thickTop="1" thickBot="1">
      <c r="B405" s="62">
        <v>123</v>
      </c>
      <c r="C405" s="59">
        <f>PresensiIPS!B129</f>
        <v>12425</v>
      </c>
      <c r="D405" s="60" t="str">
        <f>PresensiIPS!G129</f>
        <v>PRAMUDITA KURNIASANI</v>
      </c>
      <c r="E405">
        <v>91.5</v>
      </c>
      <c r="F405">
        <v>92</v>
      </c>
      <c r="G405">
        <v>87</v>
      </c>
      <c r="H405">
        <v>86</v>
      </c>
      <c r="I405">
        <v>91</v>
      </c>
      <c r="J405">
        <v>88.5</v>
      </c>
      <c r="K405">
        <v>93</v>
      </c>
      <c r="L405">
        <v>85</v>
      </c>
      <c r="M405">
        <v>90.5</v>
      </c>
      <c r="N405">
        <v>90</v>
      </c>
      <c r="O405">
        <v>88</v>
      </c>
      <c r="P405">
        <v>87.5</v>
      </c>
      <c r="Q405">
        <v>86.5</v>
      </c>
      <c r="R405">
        <v>81</v>
      </c>
      <c r="S405">
        <v>91</v>
      </c>
      <c r="T405" s="232">
        <f t="shared" si="6"/>
        <v>88.566666666666663</v>
      </c>
    </row>
    <row r="406" spans="2:20" ht="15.95" customHeight="1" thickTop="1" thickBot="1">
      <c r="B406" s="62">
        <v>124</v>
      </c>
      <c r="C406" s="59">
        <f>PresensiIPS!B130</f>
        <v>12443</v>
      </c>
      <c r="D406" s="60" t="str">
        <f>PresensiIPS!G130</f>
        <v>R.A. HADIA ALIMA SYAHIRA</v>
      </c>
      <c r="E406">
        <v>91.5</v>
      </c>
      <c r="F406">
        <v>90.5</v>
      </c>
      <c r="G406">
        <v>91</v>
      </c>
      <c r="H406">
        <v>83</v>
      </c>
      <c r="I406">
        <v>94</v>
      </c>
      <c r="J406">
        <v>88.5</v>
      </c>
      <c r="K406">
        <v>90</v>
      </c>
      <c r="L406">
        <v>92</v>
      </c>
      <c r="M406">
        <v>92.5</v>
      </c>
      <c r="N406">
        <v>90</v>
      </c>
      <c r="O406">
        <v>85</v>
      </c>
      <c r="P406">
        <v>90.5</v>
      </c>
      <c r="Q406">
        <v>87</v>
      </c>
      <c r="R406">
        <v>88</v>
      </c>
      <c r="S406">
        <v>87.5</v>
      </c>
      <c r="T406" s="232">
        <f t="shared" si="6"/>
        <v>89.4</v>
      </c>
    </row>
    <row r="407" spans="2:20" ht="15.95" customHeight="1" thickTop="1" thickBot="1">
      <c r="B407" s="62">
        <v>125</v>
      </c>
      <c r="C407" s="59">
        <f>PresensiIPS!B131</f>
        <v>12460</v>
      </c>
      <c r="D407" s="60" t="str">
        <f>PresensiIPS!G131</f>
        <v>RIAN FIRMANSYAH</v>
      </c>
      <c r="E407">
        <v>88</v>
      </c>
      <c r="F407">
        <v>85</v>
      </c>
      <c r="G407">
        <v>87</v>
      </c>
      <c r="H407">
        <v>85</v>
      </c>
      <c r="I407">
        <v>91</v>
      </c>
      <c r="J407">
        <v>81</v>
      </c>
      <c r="K407">
        <v>90.5</v>
      </c>
      <c r="L407">
        <v>90</v>
      </c>
      <c r="M407">
        <v>86</v>
      </c>
      <c r="N407">
        <v>85</v>
      </c>
      <c r="O407">
        <v>80</v>
      </c>
      <c r="P407">
        <v>88.5</v>
      </c>
      <c r="Q407">
        <v>81.5</v>
      </c>
      <c r="R407">
        <v>81</v>
      </c>
      <c r="S407">
        <v>86</v>
      </c>
      <c r="T407" s="232">
        <f t="shared" si="6"/>
        <v>85.7</v>
      </c>
    </row>
    <row r="408" spans="2:20" ht="15.95" customHeight="1" thickTop="1" thickBot="1">
      <c r="B408" s="62">
        <v>126</v>
      </c>
      <c r="C408" s="59">
        <f>PresensiIPS!B132</f>
        <v>12469</v>
      </c>
      <c r="D408" s="60" t="str">
        <f>PresensiIPS!G132</f>
        <v>RINA AGUSTINA</v>
      </c>
      <c r="E408">
        <v>89.5</v>
      </c>
      <c r="F408">
        <v>90.5</v>
      </c>
      <c r="G408">
        <v>86</v>
      </c>
      <c r="H408">
        <v>86.5</v>
      </c>
      <c r="I408">
        <v>92.5</v>
      </c>
      <c r="J408">
        <v>85.5</v>
      </c>
      <c r="K408">
        <v>90.5</v>
      </c>
      <c r="L408">
        <v>86</v>
      </c>
      <c r="M408">
        <v>90</v>
      </c>
      <c r="N408">
        <v>85</v>
      </c>
      <c r="O408">
        <v>84.5</v>
      </c>
      <c r="P408">
        <v>88.5</v>
      </c>
      <c r="Q408">
        <v>85.5</v>
      </c>
      <c r="R408">
        <v>82</v>
      </c>
      <c r="S408">
        <v>90</v>
      </c>
      <c r="T408" s="232">
        <f t="shared" si="6"/>
        <v>87.5</v>
      </c>
    </row>
    <row r="409" spans="2:20" ht="15.95" customHeight="1" thickTop="1" thickBot="1">
      <c r="B409" s="62">
        <v>127</v>
      </c>
      <c r="C409" s="59">
        <f>PresensiIPS!B133</f>
        <v>12478</v>
      </c>
      <c r="D409" s="60" t="str">
        <f>PresensiIPS!G133</f>
        <v>RIZKY FIRMANSYAH ADI PUTRA</v>
      </c>
      <c r="E409">
        <v>85</v>
      </c>
      <c r="F409">
        <v>78.5</v>
      </c>
      <c r="G409">
        <v>84.5</v>
      </c>
      <c r="H409">
        <v>85</v>
      </c>
      <c r="I409">
        <v>80</v>
      </c>
      <c r="J409">
        <v>74</v>
      </c>
      <c r="K409">
        <v>82.5</v>
      </c>
      <c r="L409">
        <v>88</v>
      </c>
      <c r="M409">
        <v>82</v>
      </c>
      <c r="N409">
        <v>73</v>
      </c>
      <c r="O409">
        <v>70</v>
      </c>
      <c r="P409">
        <v>75</v>
      </c>
      <c r="Q409">
        <v>70</v>
      </c>
      <c r="R409">
        <v>73</v>
      </c>
      <c r="S409">
        <v>75</v>
      </c>
      <c r="T409" s="232">
        <f t="shared" si="6"/>
        <v>78.36666666666666</v>
      </c>
    </row>
    <row r="410" spans="2:20" ht="15.95" customHeight="1" thickTop="1" thickBot="1">
      <c r="B410" s="62">
        <v>128</v>
      </c>
      <c r="C410" s="59">
        <f>PresensiIPS!B134</f>
        <v>12499</v>
      </c>
      <c r="D410" s="60" t="str">
        <f>PresensiIPS!G134</f>
        <v>SITI NURFAIZAH</v>
      </c>
      <c r="E410">
        <v>88.5</v>
      </c>
      <c r="F410">
        <v>85.5</v>
      </c>
      <c r="G410">
        <v>88</v>
      </c>
      <c r="H410">
        <v>88.5</v>
      </c>
      <c r="I410">
        <v>86.5</v>
      </c>
      <c r="J410">
        <v>87</v>
      </c>
      <c r="K410">
        <v>90</v>
      </c>
      <c r="L410">
        <v>92</v>
      </c>
      <c r="M410">
        <v>90</v>
      </c>
      <c r="N410">
        <v>82</v>
      </c>
      <c r="O410">
        <v>77.5</v>
      </c>
      <c r="P410">
        <v>87.5</v>
      </c>
      <c r="Q410">
        <v>77</v>
      </c>
      <c r="R410">
        <v>80</v>
      </c>
      <c r="S410">
        <v>82</v>
      </c>
      <c r="T410" s="232">
        <f t="shared" si="6"/>
        <v>85.466666666666669</v>
      </c>
    </row>
    <row r="411" spans="2:20" ht="15.95" customHeight="1" thickTop="1" thickBot="1">
      <c r="B411" s="62">
        <v>129</v>
      </c>
      <c r="C411" s="59">
        <f>PresensiIPS!B135</f>
        <v>12505</v>
      </c>
      <c r="D411" s="60" t="str">
        <f>PresensiIPS!G135</f>
        <v>SRI WAHYU NINGSIH</v>
      </c>
      <c r="E411">
        <v>87</v>
      </c>
      <c r="F411">
        <v>85.5</v>
      </c>
      <c r="G411">
        <v>89</v>
      </c>
      <c r="H411">
        <v>90</v>
      </c>
      <c r="I411">
        <v>91.5</v>
      </c>
      <c r="J411">
        <v>87</v>
      </c>
      <c r="K411">
        <v>92.5</v>
      </c>
      <c r="L411">
        <v>85</v>
      </c>
      <c r="M411">
        <v>89</v>
      </c>
      <c r="N411">
        <v>88</v>
      </c>
      <c r="O411">
        <v>80</v>
      </c>
      <c r="P411">
        <v>85.5</v>
      </c>
      <c r="Q411">
        <v>77</v>
      </c>
      <c r="R411">
        <v>79</v>
      </c>
      <c r="S411">
        <v>81.5</v>
      </c>
      <c r="T411" s="232">
        <f t="shared" si="6"/>
        <v>85.833333333333329</v>
      </c>
    </row>
    <row r="412" spans="2:20" ht="15.95" customHeight="1" thickTop="1" thickBot="1">
      <c r="B412" s="62">
        <v>130</v>
      </c>
      <c r="C412" s="59">
        <f>PresensiIPS!B136</f>
        <v>12509</v>
      </c>
      <c r="D412" s="60" t="str">
        <f>PresensiIPS!G136</f>
        <v>SYAUQIE HABIBILLAH</v>
      </c>
      <c r="E412">
        <v>86</v>
      </c>
      <c r="F412">
        <v>84</v>
      </c>
      <c r="G412">
        <v>89.5</v>
      </c>
      <c r="H412">
        <v>85.5</v>
      </c>
      <c r="I412">
        <v>80</v>
      </c>
      <c r="J412">
        <v>85</v>
      </c>
      <c r="K412">
        <v>90.5</v>
      </c>
      <c r="L412">
        <v>92</v>
      </c>
      <c r="M412">
        <v>89</v>
      </c>
      <c r="N412">
        <v>82</v>
      </c>
      <c r="O412">
        <v>80</v>
      </c>
      <c r="P412">
        <v>90.5</v>
      </c>
      <c r="Q412">
        <v>85</v>
      </c>
      <c r="R412">
        <v>80</v>
      </c>
      <c r="S412">
        <v>78</v>
      </c>
      <c r="T412" s="232">
        <f t="shared" si="6"/>
        <v>85.13333333333334</v>
      </c>
    </row>
    <row r="413" spans="2:20" ht="15.95" customHeight="1" thickTop="1" thickBot="1">
      <c r="B413" s="62">
        <v>131</v>
      </c>
      <c r="C413" s="59">
        <f>PresensiIPS!B137</f>
        <v>12517</v>
      </c>
      <c r="D413" s="60" t="str">
        <f>PresensiIPS!G137</f>
        <v>TRI WAHYU LESTARI</v>
      </c>
      <c r="E413">
        <v>87</v>
      </c>
      <c r="F413">
        <v>85</v>
      </c>
      <c r="G413">
        <v>86.5</v>
      </c>
      <c r="H413">
        <v>90</v>
      </c>
      <c r="I413">
        <v>90.5</v>
      </c>
      <c r="J413">
        <v>75</v>
      </c>
      <c r="K413">
        <v>83.5</v>
      </c>
      <c r="L413">
        <v>85</v>
      </c>
      <c r="M413">
        <v>88.5</v>
      </c>
      <c r="N413">
        <v>84</v>
      </c>
      <c r="O413">
        <v>76.5</v>
      </c>
      <c r="P413">
        <v>86.5</v>
      </c>
      <c r="Q413">
        <v>71</v>
      </c>
      <c r="R413">
        <v>76.5</v>
      </c>
      <c r="S413">
        <v>80.5</v>
      </c>
      <c r="T413" s="232">
        <f t="shared" si="6"/>
        <v>83.066666666666663</v>
      </c>
    </row>
    <row r="414" spans="2:20" ht="15.95" customHeight="1" thickTop="1" thickBot="1">
      <c r="B414" s="62">
        <v>132</v>
      </c>
      <c r="C414" s="59">
        <f>PresensiIPS!B138</f>
        <v>12522</v>
      </c>
      <c r="D414" s="60" t="str">
        <f>PresensiIPS!G138</f>
        <v>UMAR FAHMI AKBAR</v>
      </c>
      <c r="E414">
        <v>86</v>
      </c>
      <c r="F414">
        <v>73</v>
      </c>
      <c r="G414">
        <v>87</v>
      </c>
      <c r="H414">
        <v>83.5</v>
      </c>
      <c r="I414">
        <v>80</v>
      </c>
      <c r="J414">
        <v>73.5</v>
      </c>
      <c r="K414">
        <v>83</v>
      </c>
      <c r="L414">
        <v>92</v>
      </c>
      <c r="M414">
        <v>84.5</v>
      </c>
      <c r="N414">
        <v>71</v>
      </c>
      <c r="O414">
        <v>75</v>
      </c>
      <c r="P414">
        <v>75</v>
      </c>
      <c r="Q414">
        <v>70</v>
      </c>
      <c r="R414">
        <v>74.5</v>
      </c>
      <c r="S414">
        <v>70</v>
      </c>
      <c r="T414" s="232">
        <f t="shared" si="6"/>
        <v>78.533333333333331</v>
      </c>
    </row>
    <row r="415" spans="2:20" ht="15.95" customHeight="1" thickTop="1" thickBot="1">
      <c r="B415" s="62">
        <v>133</v>
      </c>
      <c r="C415" s="59">
        <f>PresensiIPS!B139</f>
        <v>12534</v>
      </c>
      <c r="D415" s="60" t="str">
        <f>PresensiIPS!G139</f>
        <v>WILDA AL ALUF</v>
      </c>
      <c r="E415">
        <v>91.5</v>
      </c>
      <c r="F415">
        <v>91.5</v>
      </c>
      <c r="G415">
        <v>87.5</v>
      </c>
      <c r="H415">
        <v>88.5</v>
      </c>
      <c r="I415">
        <v>89</v>
      </c>
      <c r="J415">
        <v>88</v>
      </c>
      <c r="K415">
        <v>90</v>
      </c>
      <c r="L415">
        <v>85</v>
      </c>
      <c r="M415">
        <v>89</v>
      </c>
      <c r="N415">
        <v>90</v>
      </c>
      <c r="O415">
        <v>75</v>
      </c>
      <c r="P415">
        <v>84.5</v>
      </c>
      <c r="Q415">
        <v>70</v>
      </c>
      <c r="R415">
        <v>84</v>
      </c>
      <c r="S415">
        <v>86</v>
      </c>
      <c r="T415" s="232">
        <f t="shared" si="6"/>
        <v>85.966666666666669</v>
      </c>
    </row>
    <row r="416" spans="2:20" ht="16.5" customHeight="1" thickTop="1" thickBot="1">
      <c r="B416" s="62"/>
      <c r="C416" s="59"/>
      <c r="D416" s="60"/>
      <c r="T416" s="232"/>
    </row>
    <row r="417" spans="2:20" ht="15.95" customHeight="1" thickTop="1" thickBot="1">
      <c r="B417" s="62"/>
      <c r="C417" s="59"/>
      <c r="D417" s="60"/>
      <c r="T417" s="232"/>
    </row>
    <row r="418" spans="2:20" ht="15.95" customHeight="1" thickTop="1" thickBot="1">
      <c r="B418" s="62"/>
      <c r="C418" s="59"/>
      <c r="D418" s="60"/>
      <c r="T418" s="232"/>
    </row>
    <row r="419" spans="2:20" ht="15.95" customHeight="1" thickTop="1">
      <c r="B419" s="62"/>
      <c r="C419" s="59"/>
      <c r="D419" s="60"/>
      <c r="T419" s="232"/>
    </row>
  </sheetData>
  <mergeCells count="10">
    <mergeCell ref="B1:T1"/>
    <mergeCell ref="B2:T2"/>
    <mergeCell ref="B4:B6"/>
    <mergeCell ref="C4:C6"/>
    <mergeCell ref="D4:D6"/>
    <mergeCell ref="E4:T4"/>
    <mergeCell ref="E5:J5"/>
    <mergeCell ref="K5:N5"/>
    <mergeCell ref="O5:S5"/>
    <mergeCell ref="T5:T6"/>
  </mergeCells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419"/>
  <sheetViews>
    <sheetView topLeftCell="A4" zoomScale="85" zoomScaleNormal="85" workbookViewId="0">
      <pane xSplit="4" ySplit="4" topLeftCell="E266" activePane="bottomRight" state="frozen"/>
      <selection activeCell="A4" sqref="A4"/>
      <selection pane="topRight" activeCell="E4" sqref="E4"/>
      <selection pane="bottomLeft" activeCell="A8" sqref="A8"/>
      <selection pane="bottomRight" activeCell="L105" sqref="L105"/>
    </sheetView>
  </sheetViews>
  <sheetFormatPr defaultRowHeight="15.95" customHeight="1"/>
  <cols>
    <col min="1" max="1" width="3.85546875" style="61" customWidth="1"/>
    <col min="2" max="2" width="5.28515625" customWidth="1"/>
    <col min="3" max="3" width="7" customWidth="1"/>
    <col min="4" max="4" width="30.42578125" customWidth="1"/>
    <col min="5" max="20" width="6.7109375" customWidth="1"/>
  </cols>
  <sheetData>
    <row r="1" spans="1:22" s="48" customFormat="1" ht="15.95" customHeight="1">
      <c r="A1" s="47"/>
      <c r="B1" s="322" t="s">
        <v>109</v>
      </c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</row>
    <row r="2" spans="1:22" s="48" customFormat="1" ht="15.95" customHeight="1">
      <c r="A2" s="47"/>
      <c r="B2" s="322" t="s">
        <v>0</v>
      </c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</row>
    <row r="3" spans="1:22" s="48" customFormat="1" ht="15.95" customHeight="1">
      <c r="A3" s="47"/>
      <c r="D3" s="49" t="s">
        <v>93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</row>
    <row r="4" spans="1:22" s="48" customFormat="1" ht="15.95" customHeight="1">
      <c r="A4" s="47"/>
      <c r="B4" s="323" t="s">
        <v>18</v>
      </c>
      <c r="C4" s="323" t="s">
        <v>94</v>
      </c>
      <c r="D4" s="326" t="s">
        <v>6</v>
      </c>
      <c r="E4" s="329" t="s">
        <v>95</v>
      </c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1"/>
    </row>
    <row r="5" spans="1:22" s="48" customFormat="1" ht="15.95" customHeight="1">
      <c r="A5" s="47"/>
      <c r="B5" s="324"/>
      <c r="C5" s="324"/>
      <c r="D5" s="327"/>
      <c r="E5" s="329" t="s">
        <v>97</v>
      </c>
      <c r="F5" s="330"/>
      <c r="G5" s="330"/>
      <c r="H5" s="330"/>
      <c r="I5" s="330"/>
      <c r="J5" s="331"/>
      <c r="K5" s="329" t="s">
        <v>100</v>
      </c>
      <c r="L5" s="330"/>
      <c r="M5" s="330"/>
      <c r="N5" s="331"/>
      <c r="O5" s="329" t="s">
        <v>104</v>
      </c>
      <c r="P5" s="330"/>
      <c r="Q5" s="330"/>
      <c r="R5" s="330"/>
      <c r="S5" s="331"/>
      <c r="T5" s="332" t="s">
        <v>105</v>
      </c>
    </row>
    <row r="6" spans="1:22" s="48" customFormat="1" ht="80.099999999999994" customHeight="1" thickBot="1">
      <c r="A6" s="47"/>
      <c r="B6" s="325"/>
      <c r="C6" s="325"/>
      <c r="D6" s="328"/>
      <c r="E6" s="51" t="s">
        <v>98</v>
      </c>
      <c r="F6" s="73" t="s">
        <v>99</v>
      </c>
      <c r="G6" s="74" t="s">
        <v>19</v>
      </c>
      <c r="H6" s="74" t="s">
        <v>5</v>
      </c>
      <c r="I6" s="74" t="s">
        <v>38</v>
      </c>
      <c r="J6" s="74" t="s">
        <v>20</v>
      </c>
      <c r="K6" s="52" t="s">
        <v>14</v>
      </c>
      <c r="L6" s="52" t="s">
        <v>101</v>
      </c>
      <c r="M6" s="52" t="s">
        <v>102</v>
      </c>
      <c r="N6" s="52" t="s">
        <v>103</v>
      </c>
      <c r="O6" s="52" t="s">
        <v>5</v>
      </c>
      <c r="P6" s="52" t="s">
        <v>9</v>
      </c>
      <c r="Q6" s="52" t="s">
        <v>7</v>
      </c>
      <c r="R6" s="52" t="s">
        <v>8</v>
      </c>
      <c r="S6" s="76" t="s">
        <v>113</v>
      </c>
      <c r="T6" s="333"/>
      <c r="V6" s="53"/>
    </row>
    <row r="7" spans="1:22" s="58" customFormat="1" ht="15.95" customHeight="1" thickTop="1" thickBot="1">
      <c r="A7" s="54"/>
      <c r="B7" s="55">
        <v>1</v>
      </c>
      <c r="C7" s="55">
        <v>2</v>
      </c>
      <c r="D7" s="56">
        <v>3</v>
      </c>
      <c r="E7" s="57">
        <v>4</v>
      </c>
      <c r="F7" s="5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56">
        <v>12</v>
      </c>
      <c r="N7" s="56">
        <v>13</v>
      </c>
      <c r="O7" s="56">
        <v>14</v>
      </c>
      <c r="P7" s="56">
        <v>15</v>
      </c>
      <c r="Q7" s="56">
        <v>16</v>
      </c>
      <c r="R7" s="56">
        <v>17</v>
      </c>
      <c r="S7" s="56">
        <v>18</v>
      </c>
      <c r="T7" s="56">
        <v>19</v>
      </c>
    </row>
    <row r="8" spans="1:22" s="48" customFormat="1" ht="15.95" customHeight="1" thickTop="1" thickBot="1">
      <c r="A8" s="47">
        <v>1</v>
      </c>
      <c r="B8" s="59">
        <v>1</v>
      </c>
      <c r="C8" s="59">
        <f>PresensiMIPA!B7</f>
        <v>12123</v>
      </c>
      <c r="D8" s="60" t="str">
        <f>PresensiMIPA!G7</f>
        <v>ABDILBAR AINUR RIDLA</v>
      </c>
      <c r="E8">
        <v>86.5</v>
      </c>
      <c r="F8">
        <v>97</v>
      </c>
      <c r="G8">
        <v>93.5</v>
      </c>
      <c r="H8">
        <v>95</v>
      </c>
      <c r="I8">
        <v>92.5</v>
      </c>
      <c r="J8">
        <v>95</v>
      </c>
      <c r="K8">
        <v>98</v>
      </c>
      <c r="L8">
        <v>94</v>
      </c>
      <c r="M8">
        <v>94</v>
      </c>
      <c r="N8">
        <v>96.5</v>
      </c>
      <c r="O8">
        <v>95</v>
      </c>
      <c r="P8">
        <v>93</v>
      </c>
      <c r="Q8">
        <v>98</v>
      </c>
      <c r="R8">
        <v>92.5</v>
      </c>
      <c r="S8">
        <v>91.5</v>
      </c>
      <c r="T8" s="232">
        <f>AVERAGE(E8:S8)</f>
        <v>94.13333333333334</v>
      </c>
    </row>
    <row r="9" spans="1:22" ht="15.95" customHeight="1" thickTop="1" thickBot="1">
      <c r="A9" s="61">
        <v>2</v>
      </c>
      <c r="B9" s="62">
        <v>2</v>
      </c>
      <c r="C9" s="62">
        <f>PresensiMIPA!B8</f>
        <v>12146</v>
      </c>
      <c r="D9" s="63" t="str">
        <f>PresensiMIPA!G8</f>
        <v>AISYAH NUR FITRIYANTI</v>
      </c>
      <c r="E9">
        <v>94</v>
      </c>
      <c r="F9">
        <v>95.5</v>
      </c>
      <c r="G9">
        <v>97</v>
      </c>
      <c r="H9">
        <v>91.5</v>
      </c>
      <c r="I9">
        <v>90.5</v>
      </c>
      <c r="J9">
        <v>91</v>
      </c>
      <c r="K9">
        <v>97.5</v>
      </c>
      <c r="L9">
        <v>92</v>
      </c>
      <c r="M9">
        <v>95</v>
      </c>
      <c r="N9">
        <v>93</v>
      </c>
      <c r="O9">
        <v>89.5</v>
      </c>
      <c r="P9">
        <v>92</v>
      </c>
      <c r="Q9">
        <v>91</v>
      </c>
      <c r="R9">
        <v>91</v>
      </c>
      <c r="S9">
        <v>93.5</v>
      </c>
      <c r="T9" s="232">
        <f t="shared" ref="T9:T72" si="0">AVERAGE(E9:S9)</f>
        <v>92.933333333333337</v>
      </c>
    </row>
    <row r="10" spans="1:22" ht="15.95" customHeight="1" thickTop="1" thickBot="1">
      <c r="A10" s="47">
        <v>3</v>
      </c>
      <c r="B10" s="62">
        <v>3</v>
      </c>
      <c r="C10" s="62">
        <f>PresensiMIPA!B9</f>
        <v>12158</v>
      </c>
      <c r="D10" s="63" t="str">
        <f>PresensiMIPA!G9</f>
        <v>ALIF RIFALDI</v>
      </c>
      <c r="E10">
        <v>84</v>
      </c>
      <c r="F10">
        <v>81.5</v>
      </c>
      <c r="G10">
        <v>89</v>
      </c>
      <c r="H10">
        <v>79.5</v>
      </c>
      <c r="I10">
        <v>90.5</v>
      </c>
      <c r="J10">
        <v>83</v>
      </c>
      <c r="K10">
        <v>92.5</v>
      </c>
      <c r="L10">
        <v>92</v>
      </c>
      <c r="M10">
        <v>86.5</v>
      </c>
      <c r="N10">
        <v>80.5</v>
      </c>
      <c r="O10">
        <v>82.5</v>
      </c>
      <c r="P10">
        <v>82.5</v>
      </c>
      <c r="Q10">
        <v>84</v>
      </c>
      <c r="R10">
        <v>77</v>
      </c>
      <c r="S10">
        <v>81.5</v>
      </c>
      <c r="T10" s="232">
        <f t="shared" si="0"/>
        <v>84.433333333333337</v>
      </c>
    </row>
    <row r="11" spans="1:22" ht="15.95" customHeight="1" thickTop="1" thickBot="1">
      <c r="A11" s="61">
        <v>4</v>
      </c>
      <c r="B11" s="62">
        <v>4</v>
      </c>
      <c r="C11" s="62">
        <f>PresensiMIPA!B10</f>
        <v>12161</v>
      </c>
      <c r="D11" s="63" t="str">
        <f>PresensiMIPA!G10</f>
        <v>Allysa Dwi Permata Sari</v>
      </c>
      <c r="E11">
        <v>89.5</v>
      </c>
      <c r="F11">
        <v>94</v>
      </c>
      <c r="G11">
        <v>92</v>
      </c>
      <c r="H11">
        <v>89.5</v>
      </c>
      <c r="I11">
        <v>90.5</v>
      </c>
      <c r="J11">
        <v>87</v>
      </c>
      <c r="K11">
        <v>95</v>
      </c>
      <c r="L11">
        <v>93</v>
      </c>
      <c r="M11">
        <v>92</v>
      </c>
      <c r="N11">
        <v>95.5</v>
      </c>
      <c r="O11">
        <v>91.5</v>
      </c>
      <c r="P11">
        <v>91</v>
      </c>
      <c r="Q11">
        <v>88.5</v>
      </c>
      <c r="R11">
        <v>88</v>
      </c>
      <c r="S11">
        <v>88.5</v>
      </c>
      <c r="T11" s="232">
        <f t="shared" si="0"/>
        <v>91.033333333333331</v>
      </c>
    </row>
    <row r="12" spans="1:22" ht="15.95" customHeight="1" thickTop="1" thickBot="1">
      <c r="A12" s="47">
        <v>5</v>
      </c>
      <c r="B12" s="62">
        <v>5</v>
      </c>
      <c r="C12" s="62">
        <f>PresensiMIPA!B11</f>
        <v>12190</v>
      </c>
      <c r="D12" s="63" t="str">
        <f>PresensiMIPA!G11</f>
        <v>AZZA JUANA SYAFIRA DARMA</v>
      </c>
      <c r="E12">
        <v>95.5</v>
      </c>
      <c r="F12">
        <v>98</v>
      </c>
      <c r="G12">
        <v>98</v>
      </c>
      <c r="H12">
        <v>95.5</v>
      </c>
      <c r="I12">
        <v>94.5</v>
      </c>
      <c r="J12">
        <v>95</v>
      </c>
      <c r="K12">
        <v>98</v>
      </c>
      <c r="L12">
        <v>92</v>
      </c>
      <c r="M12">
        <v>93.5</v>
      </c>
      <c r="N12">
        <v>97</v>
      </c>
      <c r="O12">
        <v>94</v>
      </c>
      <c r="P12">
        <v>93</v>
      </c>
      <c r="Q12">
        <v>95</v>
      </c>
      <c r="R12">
        <v>91</v>
      </c>
      <c r="S12">
        <v>91.5</v>
      </c>
      <c r="T12" s="232">
        <f t="shared" si="0"/>
        <v>94.766666666666666</v>
      </c>
    </row>
    <row r="13" spans="1:22" ht="15.95" customHeight="1" thickTop="1" thickBot="1">
      <c r="A13" s="61">
        <v>6</v>
      </c>
      <c r="B13" s="62">
        <v>6</v>
      </c>
      <c r="C13" s="62">
        <f>PresensiMIPA!B12</f>
        <v>12191</v>
      </c>
      <c r="D13" s="63" t="str">
        <f>PresensiMIPA!G12</f>
        <v>BAGUS JAYADI</v>
      </c>
      <c r="E13">
        <v>80</v>
      </c>
      <c r="F13">
        <v>83.5</v>
      </c>
      <c r="G13">
        <v>92</v>
      </c>
      <c r="H13">
        <v>88</v>
      </c>
      <c r="I13">
        <v>80</v>
      </c>
      <c r="J13">
        <v>81</v>
      </c>
      <c r="K13">
        <v>91</v>
      </c>
      <c r="L13">
        <v>89</v>
      </c>
      <c r="M13">
        <v>86</v>
      </c>
      <c r="N13">
        <v>80</v>
      </c>
      <c r="O13">
        <v>81.5</v>
      </c>
      <c r="P13">
        <v>79.5</v>
      </c>
      <c r="Q13">
        <v>78</v>
      </c>
      <c r="R13">
        <v>77</v>
      </c>
      <c r="S13">
        <v>79</v>
      </c>
      <c r="T13" s="232">
        <f t="shared" si="0"/>
        <v>83.033333333333331</v>
      </c>
    </row>
    <row r="14" spans="1:22" ht="15.95" customHeight="1" thickTop="1" thickBot="1">
      <c r="A14" s="47">
        <v>7</v>
      </c>
      <c r="B14" s="62">
        <v>7</v>
      </c>
      <c r="C14" s="62">
        <f>PresensiMIPA!B13</f>
        <v>12193</v>
      </c>
      <c r="D14" s="63" t="str">
        <f>PresensiMIPA!G13</f>
        <v>BISMILLAH GHAZA JUNIAR</v>
      </c>
      <c r="E14">
        <v>89.5</v>
      </c>
      <c r="F14">
        <v>91.5</v>
      </c>
      <c r="G14">
        <v>97</v>
      </c>
      <c r="H14">
        <v>90</v>
      </c>
      <c r="I14">
        <v>90.5</v>
      </c>
      <c r="J14">
        <v>86</v>
      </c>
      <c r="K14">
        <v>95.5</v>
      </c>
      <c r="L14">
        <v>94</v>
      </c>
      <c r="M14">
        <v>93</v>
      </c>
      <c r="N14">
        <v>89</v>
      </c>
      <c r="O14">
        <v>86</v>
      </c>
      <c r="P14">
        <v>90.5</v>
      </c>
      <c r="Q14">
        <v>86</v>
      </c>
      <c r="R14">
        <v>82.5</v>
      </c>
      <c r="S14">
        <v>86.5</v>
      </c>
      <c r="T14" s="232">
        <f t="shared" si="0"/>
        <v>89.833333333333329</v>
      </c>
    </row>
    <row r="15" spans="1:22" ht="15.95" customHeight="1" thickTop="1" thickBot="1">
      <c r="A15" s="61">
        <v>8</v>
      </c>
      <c r="B15" s="62">
        <v>8</v>
      </c>
      <c r="C15" s="62">
        <f>PresensiMIPA!B14</f>
        <v>12221</v>
      </c>
      <c r="D15" s="63" t="str">
        <f>PresensiMIPA!G14</f>
        <v>ELISA REFIANI</v>
      </c>
      <c r="E15">
        <v>90.5</v>
      </c>
      <c r="F15">
        <v>92</v>
      </c>
      <c r="G15">
        <v>91</v>
      </c>
      <c r="H15">
        <v>90.5</v>
      </c>
      <c r="I15">
        <v>90.5</v>
      </c>
      <c r="J15">
        <v>87.5</v>
      </c>
      <c r="K15">
        <v>96</v>
      </c>
      <c r="L15">
        <v>92</v>
      </c>
      <c r="M15">
        <v>92.5</v>
      </c>
      <c r="N15">
        <v>93.5</v>
      </c>
      <c r="O15">
        <v>90</v>
      </c>
      <c r="P15">
        <v>89.5</v>
      </c>
      <c r="Q15">
        <v>86</v>
      </c>
      <c r="R15">
        <v>88</v>
      </c>
      <c r="S15">
        <v>88.5</v>
      </c>
      <c r="T15" s="232">
        <f t="shared" si="0"/>
        <v>90.533333333333331</v>
      </c>
    </row>
    <row r="16" spans="1:22" ht="15.95" customHeight="1" thickTop="1" thickBot="1">
      <c r="A16" s="47">
        <v>9</v>
      </c>
      <c r="B16" s="62">
        <v>9</v>
      </c>
      <c r="C16" s="62">
        <f>PresensiMIPA!B15</f>
        <v>12236</v>
      </c>
      <c r="D16" s="63" t="str">
        <f>PresensiMIPA!G15</f>
        <v>Farhanus Saidy</v>
      </c>
      <c r="E16">
        <v>86.5</v>
      </c>
      <c r="F16">
        <v>88.5</v>
      </c>
      <c r="G16">
        <v>89</v>
      </c>
      <c r="H16">
        <v>87</v>
      </c>
      <c r="I16">
        <v>88.5</v>
      </c>
      <c r="J16">
        <v>82.5</v>
      </c>
      <c r="K16">
        <v>95.5</v>
      </c>
      <c r="L16">
        <v>94</v>
      </c>
      <c r="M16">
        <v>91.5</v>
      </c>
      <c r="N16">
        <v>84.5</v>
      </c>
      <c r="O16">
        <v>87</v>
      </c>
      <c r="P16">
        <v>87</v>
      </c>
      <c r="Q16">
        <v>80</v>
      </c>
      <c r="R16">
        <v>84</v>
      </c>
      <c r="S16">
        <v>83</v>
      </c>
      <c r="T16" s="232">
        <f t="shared" si="0"/>
        <v>87.233333333333334</v>
      </c>
    </row>
    <row r="17" spans="1:20" ht="15.95" customHeight="1" thickTop="1" thickBot="1">
      <c r="A17" s="61">
        <v>10</v>
      </c>
      <c r="B17" s="62">
        <v>10</v>
      </c>
      <c r="C17" s="62">
        <f>PresensiMIPA!B16</f>
        <v>12244</v>
      </c>
      <c r="D17" s="63" t="str">
        <f>PresensiMIPA!G16</f>
        <v>FIBRIYANTI ANJALI</v>
      </c>
      <c r="E17">
        <v>91.5</v>
      </c>
      <c r="F17">
        <v>93</v>
      </c>
      <c r="G17">
        <v>94</v>
      </c>
      <c r="H17">
        <v>90.5</v>
      </c>
      <c r="I17">
        <v>92.5</v>
      </c>
      <c r="J17">
        <v>87.5</v>
      </c>
      <c r="K17">
        <v>96.5</v>
      </c>
      <c r="L17">
        <v>93</v>
      </c>
      <c r="M17">
        <v>94.5</v>
      </c>
      <c r="N17">
        <v>93</v>
      </c>
      <c r="O17">
        <v>90</v>
      </c>
      <c r="P17">
        <v>90</v>
      </c>
      <c r="Q17">
        <v>86.5</v>
      </c>
      <c r="R17">
        <v>84</v>
      </c>
      <c r="S17">
        <v>92.5</v>
      </c>
      <c r="T17" s="232">
        <f t="shared" si="0"/>
        <v>91.266666666666666</v>
      </c>
    </row>
    <row r="18" spans="1:20" ht="15.95" customHeight="1" thickTop="1" thickBot="1">
      <c r="A18" s="47">
        <v>11</v>
      </c>
      <c r="B18" s="62">
        <v>11</v>
      </c>
      <c r="C18" s="62">
        <f>PresensiMIPA!B17</f>
        <v>12245</v>
      </c>
      <c r="D18" s="63" t="str">
        <f>PresensiMIPA!G17</f>
        <v>Fickry Hardiansyah</v>
      </c>
      <c r="E18">
        <v>85</v>
      </c>
      <c r="F18">
        <v>85.5</v>
      </c>
      <c r="G18">
        <v>85</v>
      </c>
      <c r="H18">
        <v>87.5</v>
      </c>
      <c r="I18">
        <v>87.5</v>
      </c>
      <c r="J18">
        <v>83.5</v>
      </c>
      <c r="K18">
        <v>94</v>
      </c>
      <c r="L18">
        <v>95</v>
      </c>
      <c r="M18">
        <v>89</v>
      </c>
      <c r="N18">
        <v>81</v>
      </c>
      <c r="O18">
        <v>87</v>
      </c>
      <c r="P18">
        <v>88</v>
      </c>
      <c r="Q18">
        <v>82</v>
      </c>
      <c r="R18">
        <v>82.5</v>
      </c>
      <c r="S18">
        <v>86.5</v>
      </c>
      <c r="T18" s="232">
        <f t="shared" si="0"/>
        <v>86.6</v>
      </c>
    </row>
    <row r="19" spans="1:20" ht="15.95" customHeight="1" thickTop="1" thickBot="1">
      <c r="A19" s="61">
        <v>12</v>
      </c>
      <c r="B19" s="62">
        <v>12</v>
      </c>
      <c r="C19" s="62">
        <f>PresensiMIPA!B18</f>
        <v>12263</v>
      </c>
      <c r="D19" s="63" t="str">
        <f>PresensiMIPA!G18</f>
        <v>HARYANTO</v>
      </c>
      <c r="E19">
        <v>82</v>
      </c>
      <c r="F19">
        <v>84</v>
      </c>
      <c r="G19">
        <v>88</v>
      </c>
      <c r="H19">
        <v>88</v>
      </c>
      <c r="I19">
        <v>85.5</v>
      </c>
      <c r="J19">
        <v>83.5</v>
      </c>
      <c r="K19">
        <v>92.5</v>
      </c>
      <c r="L19">
        <v>90</v>
      </c>
      <c r="M19">
        <v>87.5</v>
      </c>
      <c r="N19">
        <v>80</v>
      </c>
      <c r="O19">
        <v>85</v>
      </c>
      <c r="P19">
        <v>85</v>
      </c>
      <c r="Q19">
        <v>83.5</v>
      </c>
      <c r="R19">
        <v>79</v>
      </c>
      <c r="S19">
        <v>81</v>
      </c>
      <c r="T19" s="232">
        <f t="shared" si="0"/>
        <v>84.966666666666669</v>
      </c>
    </row>
    <row r="20" spans="1:20" ht="15.95" customHeight="1" thickTop="1" thickBot="1">
      <c r="A20" s="47">
        <v>13</v>
      </c>
      <c r="B20" s="62">
        <v>13</v>
      </c>
      <c r="C20" s="62">
        <f>PresensiMIPA!B19</f>
        <v>12264</v>
      </c>
      <c r="D20" s="63" t="str">
        <f>PresensiMIPA!G19</f>
        <v>Hasanah</v>
      </c>
      <c r="E20">
        <v>88</v>
      </c>
      <c r="F20">
        <v>90.5</v>
      </c>
      <c r="G20">
        <v>90</v>
      </c>
      <c r="H20">
        <v>88.5</v>
      </c>
      <c r="I20">
        <v>92.5</v>
      </c>
      <c r="J20">
        <v>88.5</v>
      </c>
      <c r="K20">
        <v>97</v>
      </c>
      <c r="L20">
        <v>92</v>
      </c>
      <c r="M20">
        <v>92</v>
      </c>
      <c r="N20">
        <v>87</v>
      </c>
      <c r="O20">
        <v>85.5</v>
      </c>
      <c r="P20">
        <v>88.5</v>
      </c>
      <c r="Q20">
        <v>83.5</v>
      </c>
      <c r="R20">
        <v>86.5</v>
      </c>
      <c r="S20">
        <v>84</v>
      </c>
      <c r="T20" s="232">
        <f t="shared" si="0"/>
        <v>88.933333333333337</v>
      </c>
    </row>
    <row r="21" spans="1:20" ht="15.95" customHeight="1" thickTop="1" thickBot="1">
      <c r="A21" s="61">
        <v>14</v>
      </c>
      <c r="B21" s="62">
        <v>14</v>
      </c>
      <c r="C21" s="62">
        <f>PresensiMIPA!B20</f>
        <v>12278</v>
      </c>
      <c r="D21" s="63" t="str">
        <f>PresensiMIPA!G20</f>
        <v>Imam Fausi</v>
      </c>
      <c r="E21">
        <v>84</v>
      </c>
      <c r="F21">
        <v>86</v>
      </c>
      <c r="G21">
        <v>88</v>
      </c>
      <c r="H21">
        <v>88.5</v>
      </c>
      <c r="I21">
        <v>90.5</v>
      </c>
      <c r="J21">
        <v>84.5</v>
      </c>
      <c r="K21">
        <v>99.5</v>
      </c>
      <c r="L21">
        <v>90</v>
      </c>
      <c r="M21">
        <v>94</v>
      </c>
      <c r="N21">
        <v>83.5</v>
      </c>
      <c r="O21">
        <v>87.5</v>
      </c>
      <c r="P21">
        <v>88</v>
      </c>
      <c r="Q21">
        <v>83.5</v>
      </c>
      <c r="R21">
        <v>82.5</v>
      </c>
      <c r="S21">
        <v>84</v>
      </c>
      <c r="T21" s="232">
        <f t="shared" si="0"/>
        <v>87.6</v>
      </c>
    </row>
    <row r="22" spans="1:20" ht="15.95" customHeight="1" thickTop="1" thickBot="1">
      <c r="A22" s="47">
        <v>15</v>
      </c>
      <c r="B22" s="62">
        <v>15</v>
      </c>
      <c r="C22" s="62">
        <f>PresensiMIPA!B21</f>
        <v>12284</v>
      </c>
      <c r="D22" s="63" t="str">
        <f>PresensiMIPA!G21</f>
        <v>INTAN SUCI RAMADHANI PURNAMA KUNCORO</v>
      </c>
      <c r="E22">
        <v>96</v>
      </c>
      <c r="F22">
        <v>98</v>
      </c>
      <c r="G22">
        <v>99</v>
      </c>
      <c r="H22">
        <v>95.5</v>
      </c>
      <c r="I22">
        <v>94.5</v>
      </c>
      <c r="J22">
        <v>96</v>
      </c>
      <c r="K22">
        <v>99</v>
      </c>
      <c r="L22">
        <v>92</v>
      </c>
      <c r="M22">
        <v>94.5</v>
      </c>
      <c r="N22">
        <v>97</v>
      </c>
      <c r="O22">
        <v>94</v>
      </c>
      <c r="P22">
        <v>95.5</v>
      </c>
      <c r="Q22">
        <v>94.5</v>
      </c>
      <c r="R22">
        <v>91</v>
      </c>
      <c r="S22">
        <v>96</v>
      </c>
      <c r="T22" s="232">
        <f t="shared" si="0"/>
        <v>95.5</v>
      </c>
    </row>
    <row r="23" spans="1:20" ht="15.95" customHeight="1" thickTop="1" thickBot="1">
      <c r="A23" s="61">
        <v>16</v>
      </c>
      <c r="B23" s="62">
        <v>16</v>
      </c>
      <c r="C23" s="62">
        <f>PresensiMIPA!B22</f>
        <v>12297</v>
      </c>
      <c r="D23" s="63" t="str">
        <f>PresensiMIPA!G22</f>
        <v>JUNIAR MEGA PUTRI</v>
      </c>
      <c r="E23">
        <v>89.5</v>
      </c>
      <c r="F23">
        <v>90.5</v>
      </c>
      <c r="G23">
        <v>90</v>
      </c>
      <c r="H23">
        <v>88.5</v>
      </c>
      <c r="I23">
        <v>93.5</v>
      </c>
      <c r="J23">
        <v>90</v>
      </c>
      <c r="K23">
        <v>95.5</v>
      </c>
      <c r="L23">
        <v>93</v>
      </c>
      <c r="M23">
        <v>92</v>
      </c>
      <c r="N23">
        <v>90.5</v>
      </c>
      <c r="O23">
        <v>89.5</v>
      </c>
      <c r="P23">
        <v>87.5</v>
      </c>
      <c r="Q23">
        <v>84.5</v>
      </c>
      <c r="R23">
        <v>89</v>
      </c>
      <c r="S23">
        <v>88</v>
      </c>
      <c r="T23" s="232">
        <f t="shared" si="0"/>
        <v>90.1</v>
      </c>
    </row>
    <row r="24" spans="1:20" ht="15.95" customHeight="1" thickTop="1" thickBot="1">
      <c r="A24" s="47">
        <v>17</v>
      </c>
      <c r="B24" s="62">
        <v>17</v>
      </c>
      <c r="C24" s="62">
        <f>PresensiMIPA!B23</f>
        <v>12309</v>
      </c>
      <c r="D24" s="63" t="str">
        <f>PresensiMIPA!G23</f>
        <v>LAILY QORIATUL FAJRIH</v>
      </c>
      <c r="E24">
        <v>93.5</v>
      </c>
      <c r="F24">
        <v>95.5</v>
      </c>
      <c r="G24">
        <v>97</v>
      </c>
      <c r="H24">
        <v>94.5</v>
      </c>
      <c r="I24">
        <v>93.5</v>
      </c>
      <c r="J24">
        <v>89.5</v>
      </c>
      <c r="K24">
        <v>96.5</v>
      </c>
      <c r="L24">
        <v>92</v>
      </c>
      <c r="M24">
        <v>93</v>
      </c>
      <c r="N24">
        <v>95.5</v>
      </c>
      <c r="O24">
        <v>91</v>
      </c>
      <c r="P24">
        <v>94</v>
      </c>
      <c r="Q24">
        <v>89.5</v>
      </c>
      <c r="R24">
        <v>89</v>
      </c>
      <c r="S24">
        <v>93.5</v>
      </c>
      <c r="T24" s="232">
        <f t="shared" si="0"/>
        <v>93.166666666666671</v>
      </c>
    </row>
    <row r="25" spans="1:20" ht="15.95" customHeight="1" thickTop="1" thickBot="1">
      <c r="A25" s="61">
        <v>18</v>
      </c>
      <c r="B25" s="62">
        <v>18</v>
      </c>
      <c r="C25" s="62">
        <f>PresensiMIPA!B24</f>
        <v>12315</v>
      </c>
      <c r="D25" s="63" t="str">
        <f>PresensiMIPA!G24</f>
        <v>Lukman Hakim</v>
      </c>
      <c r="E25">
        <v>84.5</v>
      </c>
      <c r="F25">
        <v>85</v>
      </c>
      <c r="G25">
        <v>88</v>
      </c>
      <c r="H25">
        <v>88</v>
      </c>
      <c r="I25">
        <v>87.5</v>
      </c>
      <c r="J25">
        <v>83</v>
      </c>
      <c r="K25">
        <v>93.5</v>
      </c>
      <c r="L25">
        <v>89</v>
      </c>
      <c r="M25">
        <v>89</v>
      </c>
      <c r="N25">
        <v>91.5</v>
      </c>
      <c r="O25">
        <v>83</v>
      </c>
      <c r="P25">
        <v>82.5</v>
      </c>
      <c r="Q25">
        <v>82</v>
      </c>
      <c r="R25">
        <v>80</v>
      </c>
      <c r="S25">
        <v>81</v>
      </c>
      <c r="T25" s="232">
        <f t="shared" si="0"/>
        <v>85.833333333333329</v>
      </c>
    </row>
    <row r="26" spans="1:20" ht="15.95" customHeight="1" thickTop="1" thickBot="1">
      <c r="A26" s="47">
        <v>19</v>
      </c>
      <c r="B26" s="62">
        <v>19</v>
      </c>
      <c r="C26" s="62">
        <f>PresensiMIPA!B25</f>
        <v>12350</v>
      </c>
      <c r="D26" s="63" t="str">
        <f>PresensiMIPA!G25</f>
        <v>MOCHAMMAD RIZKI FAJRI</v>
      </c>
      <c r="E26">
        <v>93</v>
      </c>
      <c r="F26">
        <v>96.5</v>
      </c>
      <c r="G26">
        <v>95</v>
      </c>
      <c r="H26">
        <v>96.5</v>
      </c>
      <c r="I26">
        <v>92.5</v>
      </c>
      <c r="J26">
        <v>95.5</v>
      </c>
      <c r="K26">
        <v>97</v>
      </c>
      <c r="L26">
        <v>94</v>
      </c>
      <c r="M26">
        <v>93.5</v>
      </c>
      <c r="N26">
        <v>96.5</v>
      </c>
      <c r="O26">
        <v>93</v>
      </c>
      <c r="P26">
        <v>92.5</v>
      </c>
      <c r="Q26">
        <v>94.5</v>
      </c>
      <c r="R26">
        <v>92.5</v>
      </c>
      <c r="S26">
        <v>95</v>
      </c>
      <c r="T26" s="232">
        <f t="shared" si="0"/>
        <v>94.5</v>
      </c>
    </row>
    <row r="27" spans="1:20" ht="15.95" customHeight="1" thickTop="1" thickBot="1">
      <c r="A27" s="61">
        <v>20</v>
      </c>
      <c r="B27" s="62">
        <v>20</v>
      </c>
      <c r="C27" s="62">
        <f>PresensiMIPA!B26</f>
        <v>12376</v>
      </c>
      <c r="D27" s="63" t="str">
        <f>PresensiMIPA!G26</f>
        <v>Muhammad Ghufron Maula</v>
      </c>
      <c r="E27">
        <v>83.5</v>
      </c>
      <c r="F27">
        <v>85.5</v>
      </c>
      <c r="G27">
        <v>88</v>
      </c>
      <c r="H27">
        <v>82.5</v>
      </c>
      <c r="I27">
        <v>88.5</v>
      </c>
      <c r="J27">
        <v>88</v>
      </c>
      <c r="K27">
        <v>94</v>
      </c>
      <c r="L27">
        <v>90</v>
      </c>
      <c r="M27">
        <v>90.5</v>
      </c>
      <c r="N27">
        <v>88</v>
      </c>
      <c r="O27">
        <v>84</v>
      </c>
      <c r="P27">
        <v>85.5</v>
      </c>
      <c r="Q27">
        <v>81.5</v>
      </c>
      <c r="R27">
        <v>82.5</v>
      </c>
      <c r="S27">
        <v>82.5</v>
      </c>
      <c r="T27" s="232">
        <f t="shared" si="0"/>
        <v>86.3</v>
      </c>
    </row>
    <row r="28" spans="1:20" ht="15.95" customHeight="1" thickTop="1" thickBot="1">
      <c r="A28" s="47">
        <v>21</v>
      </c>
      <c r="B28" s="62">
        <v>21</v>
      </c>
      <c r="C28" s="62">
        <f>PresensiMIPA!B27</f>
        <v>12378</v>
      </c>
      <c r="D28" s="63" t="str">
        <f>PresensiMIPA!G27</f>
        <v>Muhammad Mufti Alfarotzi</v>
      </c>
      <c r="E28">
        <v>84</v>
      </c>
      <c r="F28">
        <v>87</v>
      </c>
      <c r="G28">
        <v>88</v>
      </c>
      <c r="H28">
        <v>82</v>
      </c>
      <c r="I28">
        <v>80</v>
      </c>
      <c r="J28">
        <v>80</v>
      </c>
      <c r="K28">
        <v>91</v>
      </c>
      <c r="L28">
        <v>94</v>
      </c>
      <c r="M28">
        <v>88.5</v>
      </c>
      <c r="N28">
        <v>83.5</v>
      </c>
      <c r="O28">
        <v>86</v>
      </c>
      <c r="P28">
        <v>78</v>
      </c>
      <c r="Q28">
        <v>85</v>
      </c>
      <c r="R28">
        <v>80</v>
      </c>
      <c r="S28">
        <v>84</v>
      </c>
      <c r="T28" s="232">
        <f t="shared" si="0"/>
        <v>84.733333333333334</v>
      </c>
    </row>
    <row r="29" spans="1:20" ht="15.95" customHeight="1" thickTop="1" thickBot="1">
      <c r="A29" s="61">
        <v>22</v>
      </c>
      <c r="B29" s="62">
        <v>22</v>
      </c>
      <c r="C29" s="62">
        <f>PresensiMIPA!B28</f>
        <v>12397</v>
      </c>
      <c r="D29" s="63" t="str">
        <f>PresensiMIPA!G28</f>
        <v>NADHIRA FATIHA AMBAMI</v>
      </c>
      <c r="E29">
        <v>92</v>
      </c>
      <c r="F29">
        <v>94</v>
      </c>
      <c r="G29">
        <v>93</v>
      </c>
      <c r="H29">
        <v>90.5</v>
      </c>
      <c r="I29">
        <v>92.5</v>
      </c>
      <c r="J29">
        <v>87.5</v>
      </c>
      <c r="K29">
        <v>94</v>
      </c>
      <c r="L29">
        <v>92</v>
      </c>
      <c r="M29">
        <v>92.5</v>
      </c>
      <c r="N29">
        <v>94</v>
      </c>
      <c r="O29">
        <v>88</v>
      </c>
      <c r="P29">
        <v>89.5</v>
      </c>
      <c r="Q29">
        <v>83.5</v>
      </c>
      <c r="R29">
        <v>88</v>
      </c>
      <c r="S29">
        <v>89.5</v>
      </c>
      <c r="T29" s="232">
        <f t="shared" si="0"/>
        <v>90.7</v>
      </c>
    </row>
    <row r="30" spans="1:20" ht="15.95" customHeight="1" thickTop="1" thickBot="1">
      <c r="A30" s="47">
        <v>23</v>
      </c>
      <c r="B30" s="62">
        <v>23</v>
      </c>
      <c r="C30" s="62">
        <f>PresensiMIPA!B29</f>
        <v>12411</v>
      </c>
      <c r="D30" s="63" t="str">
        <f>PresensiMIPA!G29</f>
        <v>Nurhandayany</v>
      </c>
      <c r="E30">
        <v>88.5</v>
      </c>
      <c r="F30">
        <v>93.5</v>
      </c>
      <c r="G30">
        <v>91</v>
      </c>
      <c r="H30">
        <v>88</v>
      </c>
      <c r="I30">
        <v>92.5</v>
      </c>
      <c r="J30">
        <v>89.5</v>
      </c>
      <c r="K30">
        <v>95.5</v>
      </c>
      <c r="L30">
        <v>92</v>
      </c>
      <c r="M30">
        <v>91.5</v>
      </c>
      <c r="N30">
        <v>95.5</v>
      </c>
      <c r="O30">
        <v>89</v>
      </c>
      <c r="P30">
        <v>89.5</v>
      </c>
      <c r="Q30">
        <v>84.5</v>
      </c>
      <c r="R30">
        <v>82.5</v>
      </c>
      <c r="S30">
        <v>88</v>
      </c>
      <c r="T30" s="232">
        <f t="shared" si="0"/>
        <v>90.066666666666663</v>
      </c>
    </row>
    <row r="31" spans="1:20" ht="15.95" customHeight="1" thickTop="1" thickBot="1">
      <c r="A31" s="61">
        <v>24</v>
      </c>
      <c r="B31" s="62">
        <v>24</v>
      </c>
      <c r="C31" s="62">
        <f>PresensiMIPA!B30</f>
        <v>12423</v>
      </c>
      <c r="D31" s="63" t="str">
        <f>PresensiMIPA!G30</f>
        <v>PINGKAN AL PUNDANI</v>
      </c>
      <c r="E31">
        <v>90.5</v>
      </c>
      <c r="F31">
        <v>92.5</v>
      </c>
      <c r="G31">
        <v>94</v>
      </c>
      <c r="H31">
        <v>93.5</v>
      </c>
      <c r="I31">
        <v>92.5</v>
      </c>
      <c r="J31">
        <v>88</v>
      </c>
      <c r="K31">
        <v>97</v>
      </c>
      <c r="L31">
        <v>93</v>
      </c>
      <c r="M31">
        <v>92</v>
      </c>
      <c r="N31">
        <v>95</v>
      </c>
      <c r="O31">
        <v>94</v>
      </c>
      <c r="P31">
        <v>94</v>
      </c>
      <c r="Q31">
        <v>87.5</v>
      </c>
      <c r="R31">
        <v>91</v>
      </c>
      <c r="S31">
        <v>92</v>
      </c>
      <c r="T31" s="232">
        <f t="shared" si="0"/>
        <v>92.433333333333337</v>
      </c>
    </row>
    <row r="32" spans="1:20" ht="15.95" customHeight="1" thickTop="1" thickBot="1">
      <c r="A32" s="47">
        <v>25</v>
      </c>
      <c r="B32" s="62">
        <v>25</v>
      </c>
      <c r="C32" s="62">
        <f>PresensiMIPA!B31</f>
        <v>12433</v>
      </c>
      <c r="D32" s="63" t="str">
        <f>PresensiMIPA!G31</f>
        <v>QOTHRY ELNADA</v>
      </c>
      <c r="E32">
        <v>92.5</v>
      </c>
      <c r="F32">
        <v>95</v>
      </c>
      <c r="G32">
        <v>91</v>
      </c>
      <c r="H32">
        <v>91.5</v>
      </c>
      <c r="I32">
        <v>90.5</v>
      </c>
      <c r="J32">
        <v>88.5</v>
      </c>
      <c r="K32">
        <v>95</v>
      </c>
      <c r="L32">
        <v>93</v>
      </c>
      <c r="M32">
        <v>93</v>
      </c>
      <c r="N32">
        <v>93.5</v>
      </c>
      <c r="O32">
        <v>89</v>
      </c>
      <c r="P32">
        <v>89.5</v>
      </c>
      <c r="Q32">
        <v>86</v>
      </c>
      <c r="R32">
        <v>89</v>
      </c>
      <c r="S32">
        <v>87</v>
      </c>
      <c r="T32" s="232">
        <f t="shared" si="0"/>
        <v>90.933333333333337</v>
      </c>
    </row>
    <row r="33" spans="1:20" ht="15.95" customHeight="1" thickTop="1" thickBot="1">
      <c r="A33" s="61">
        <v>26</v>
      </c>
      <c r="B33" s="62">
        <v>26</v>
      </c>
      <c r="C33" s="62">
        <f>PresensiMIPA!B32</f>
        <v>12451</v>
      </c>
      <c r="D33" s="63" t="str">
        <f>PresensiMIPA!G32</f>
        <v>Rari Rizky Dwi Alfarizy</v>
      </c>
      <c r="E33">
        <v>86.5</v>
      </c>
      <c r="F33">
        <v>94</v>
      </c>
      <c r="G33">
        <v>94</v>
      </c>
      <c r="H33">
        <v>91.5</v>
      </c>
      <c r="I33">
        <v>90.5</v>
      </c>
      <c r="J33">
        <v>88.5</v>
      </c>
      <c r="K33">
        <v>93.5</v>
      </c>
      <c r="L33">
        <v>92</v>
      </c>
      <c r="M33">
        <v>91</v>
      </c>
      <c r="N33">
        <v>91.5</v>
      </c>
      <c r="O33">
        <v>88</v>
      </c>
      <c r="P33">
        <v>91.5</v>
      </c>
      <c r="Q33">
        <v>82</v>
      </c>
      <c r="R33">
        <v>89</v>
      </c>
      <c r="S33">
        <v>90.5</v>
      </c>
      <c r="T33" s="232">
        <f t="shared" si="0"/>
        <v>90.266666666666666</v>
      </c>
    </row>
    <row r="34" spans="1:20" ht="15.95" customHeight="1" thickTop="1" thickBot="1">
      <c r="A34" s="47">
        <v>27</v>
      </c>
      <c r="B34" s="62">
        <v>27</v>
      </c>
      <c r="C34" s="62">
        <f>PresensiMIPA!B33</f>
        <v>12457</v>
      </c>
      <c r="D34" s="63" t="str">
        <f>PresensiMIPA!G33</f>
        <v>RESA UMMAMI</v>
      </c>
      <c r="E34">
        <v>97</v>
      </c>
      <c r="F34">
        <v>92</v>
      </c>
      <c r="G34">
        <v>97</v>
      </c>
      <c r="H34">
        <v>92</v>
      </c>
      <c r="I34">
        <v>94.5</v>
      </c>
      <c r="J34">
        <v>89</v>
      </c>
      <c r="K34">
        <v>98</v>
      </c>
      <c r="L34">
        <v>93</v>
      </c>
      <c r="M34">
        <v>92.5</v>
      </c>
      <c r="N34">
        <v>97</v>
      </c>
      <c r="O34">
        <v>89.5</v>
      </c>
      <c r="P34">
        <v>92</v>
      </c>
      <c r="Q34">
        <v>87.5</v>
      </c>
      <c r="R34">
        <v>88</v>
      </c>
      <c r="S34">
        <v>88.5</v>
      </c>
      <c r="T34" s="232">
        <f t="shared" si="0"/>
        <v>92.5</v>
      </c>
    </row>
    <row r="35" spans="1:20" ht="15.95" customHeight="1" thickTop="1" thickBot="1">
      <c r="A35" s="61">
        <v>28</v>
      </c>
      <c r="B35" s="62">
        <v>28</v>
      </c>
      <c r="C35" s="62">
        <f>PresensiMIPA!B34</f>
        <v>12466</v>
      </c>
      <c r="D35" s="63" t="str">
        <f>PresensiMIPA!G34</f>
        <v>RIFKY RISHALDY ALFARESI</v>
      </c>
      <c r="E35">
        <v>83.5</v>
      </c>
      <c r="F35">
        <v>85</v>
      </c>
      <c r="G35">
        <v>88.5</v>
      </c>
      <c r="H35">
        <v>79.5</v>
      </c>
      <c r="I35">
        <v>85.5</v>
      </c>
      <c r="J35">
        <v>86</v>
      </c>
      <c r="K35">
        <v>90.5</v>
      </c>
      <c r="L35">
        <v>94</v>
      </c>
      <c r="M35">
        <v>86.5</v>
      </c>
      <c r="N35">
        <v>83</v>
      </c>
      <c r="O35">
        <v>79.5</v>
      </c>
      <c r="P35">
        <v>84</v>
      </c>
      <c r="Q35">
        <v>70</v>
      </c>
      <c r="R35">
        <v>80</v>
      </c>
      <c r="S35">
        <v>86</v>
      </c>
      <c r="T35" s="232">
        <f t="shared" si="0"/>
        <v>84.1</v>
      </c>
    </row>
    <row r="36" spans="1:20" ht="15.95" customHeight="1" thickTop="1" thickBot="1">
      <c r="A36" s="47">
        <v>29</v>
      </c>
      <c r="B36" s="62">
        <v>29</v>
      </c>
      <c r="C36" s="62">
        <f>PresensiMIPA!B35</f>
        <v>12480</v>
      </c>
      <c r="D36" s="63" t="str">
        <f>PresensiMIPA!G35</f>
        <v>SABRINA REISMA IZZATUN NISAA'</v>
      </c>
      <c r="E36">
        <v>91</v>
      </c>
      <c r="F36">
        <v>93.5</v>
      </c>
      <c r="G36">
        <v>92</v>
      </c>
      <c r="H36">
        <v>89</v>
      </c>
      <c r="I36">
        <v>92.5</v>
      </c>
      <c r="J36">
        <v>89</v>
      </c>
      <c r="K36">
        <v>97</v>
      </c>
      <c r="L36">
        <v>93</v>
      </c>
      <c r="M36">
        <v>95</v>
      </c>
      <c r="N36">
        <v>90.5</v>
      </c>
      <c r="O36">
        <v>90</v>
      </c>
      <c r="P36">
        <v>92</v>
      </c>
      <c r="Q36">
        <v>89</v>
      </c>
      <c r="R36">
        <v>86.5</v>
      </c>
      <c r="S36">
        <v>92.5</v>
      </c>
      <c r="T36" s="232">
        <f t="shared" si="0"/>
        <v>91.5</v>
      </c>
    </row>
    <row r="37" spans="1:20" ht="15.95" customHeight="1" thickTop="1" thickBot="1">
      <c r="A37" s="61">
        <v>30</v>
      </c>
      <c r="B37" s="62">
        <v>30</v>
      </c>
      <c r="C37" s="62">
        <f>PresensiMIPA!B36</f>
        <v>12486</v>
      </c>
      <c r="D37" s="63" t="str">
        <f>PresensiMIPA!G36</f>
        <v>SATRIO FATURULLAH PRATAMA PUTRA</v>
      </c>
      <c r="E37">
        <v>93.5</v>
      </c>
      <c r="F37">
        <v>94</v>
      </c>
      <c r="G37">
        <v>90</v>
      </c>
      <c r="H37">
        <v>89.5</v>
      </c>
      <c r="I37">
        <v>92.5</v>
      </c>
      <c r="J37">
        <v>87</v>
      </c>
      <c r="K37">
        <v>95</v>
      </c>
      <c r="L37">
        <v>91</v>
      </c>
      <c r="M37">
        <v>95</v>
      </c>
      <c r="N37">
        <v>92.5</v>
      </c>
      <c r="O37">
        <v>89</v>
      </c>
      <c r="P37">
        <v>91.5</v>
      </c>
      <c r="Q37">
        <v>88</v>
      </c>
      <c r="R37">
        <v>91</v>
      </c>
      <c r="S37">
        <v>90.5</v>
      </c>
      <c r="T37" s="232">
        <f t="shared" si="0"/>
        <v>91.333333333333329</v>
      </c>
    </row>
    <row r="38" spans="1:20" ht="15.95" customHeight="1" thickTop="1" thickBot="1">
      <c r="A38" s="47">
        <v>31</v>
      </c>
      <c r="B38" s="62">
        <v>31</v>
      </c>
      <c r="C38" s="62">
        <f>PresensiMIPA!B37</f>
        <v>12497</v>
      </c>
      <c r="D38" s="63" t="str">
        <f>PresensiMIPA!G37</f>
        <v>SITI NAFISAH</v>
      </c>
      <c r="E38">
        <v>94.5</v>
      </c>
      <c r="F38">
        <v>92</v>
      </c>
      <c r="G38">
        <v>92</v>
      </c>
      <c r="H38">
        <v>91.5</v>
      </c>
      <c r="I38">
        <v>90.5</v>
      </c>
      <c r="J38">
        <v>87.5</v>
      </c>
      <c r="K38">
        <v>95.5</v>
      </c>
      <c r="L38">
        <v>93</v>
      </c>
      <c r="M38">
        <v>93</v>
      </c>
      <c r="N38">
        <v>91.5</v>
      </c>
      <c r="O38">
        <v>88</v>
      </c>
      <c r="P38">
        <v>91</v>
      </c>
      <c r="Q38">
        <v>87</v>
      </c>
      <c r="R38">
        <v>86.5</v>
      </c>
      <c r="S38">
        <v>87</v>
      </c>
      <c r="T38" s="232">
        <f t="shared" si="0"/>
        <v>90.7</v>
      </c>
    </row>
    <row r="39" spans="1:20" ht="15.95" customHeight="1" thickTop="1" thickBot="1">
      <c r="A39" s="61">
        <v>32</v>
      </c>
      <c r="B39" s="62">
        <v>32</v>
      </c>
      <c r="C39" s="62">
        <f>PresensiMIPA!B38</f>
        <v>12521</v>
      </c>
      <c r="D39" s="63" t="str">
        <f>PresensiMIPA!G38</f>
        <v>ULIN NIKMAH</v>
      </c>
      <c r="E39">
        <v>86.5</v>
      </c>
      <c r="F39">
        <v>88</v>
      </c>
      <c r="G39">
        <v>89</v>
      </c>
      <c r="H39">
        <v>83.5</v>
      </c>
      <c r="I39">
        <v>82</v>
      </c>
      <c r="J39">
        <v>84.5</v>
      </c>
      <c r="K39">
        <v>94.5</v>
      </c>
      <c r="L39">
        <v>88</v>
      </c>
      <c r="M39">
        <v>84.5</v>
      </c>
      <c r="N39">
        <v>87.5</v>
      </c>
      <c r="O39">
        <v>84</v>
      </c>
      <c r="P39">
        <v>82.5</v>
      </c>
      <c r="Q39">
        <v>79</v>
      </c>
      <c r="R39">
        <v>82.5</v>
      </c>
      <c r="S39">
        <v>80</v>
      </c>
      <c r="T39" s="232">
        <f t="shared" si="0"/>
        <v>85.066666666666663</v>
      </c>
    </row>
    <row r="40" spans="1:20" ht="15.95" customHeight="1" thickTop="1" thickBot="1">
      <c r="A40" s="47">
        <v>33</v>
      </c>
      <c r="B40" s="62">
        <v>33</v>
      </c>
      <c r="C40" s="62">
        <f>PresensiMIPA!B39</f>
        <v>12527</v>
      </c>
      <c r="D40" s="63" t="str">
        <f>PresensiMIPA!G39</f>
        <v>VEREN NUR AFIDA</v>
      </c>
      <c r="E40">
        <v>92.5</v>
      </c>
      <c r="F40">
        <v>91.5</v>
      </c>
      <c r="G40">
        <v>92</v>
      </c>
      <c r="H40">
        <v>89</v>
      </c>
      <c r="I40">
        <v>90</v>
      </c>
      <c r="J40">
        <v>86.5</v>
      </c>
      <c r="K40">
        <v>96.5</v>
      </c>
      <c r="L40">
        <v>92</v>
      </c>
      <c r="M40">
        <v>92.5</v>
      </c>
      <c r="N40">
        <v>90.5</v>
      </c>
      <c r="O40">
        <v>87</v>
      </c>
      <c r="P40">
        <v>88</v>
      </c>
      <c r="Q40">
        <v>88.5</v>
      </c>
      <c r="R40">
        <v>83.5</v>
      </c>
      <c r="S40">
        <v>89</v>
      </c>
      <c r="T40" s="232">
        <f t="shared" si="0"/>
        <v>89.933333333333337</v>
      </c>
    </row>
    <row r="41" spans="1:20" ht="15.95" customHeight="1" thickTop="1" thickBot="1">
      <c r="A41" s="61">
        <v>34</v>
      </c>
      <c r="B41" s="62">
        <v>34</v>
      </c>
      <c r="C41" s="62">
        <f>PresensiMIPA!B40</f>
        <v>12125</v>
      </c>
      <c r="D41" s="63" t="str">
        <f>PresensiMIPA!G40</f>
        <v>ABDUL MALIK</v>
      </c>
      <c r="E41">
        <v>89.5</v>
      </c>
      <c r="F41">
        <v>89.5</v>
      </c>
      <c r="G41">
        <v>91</v>
      </c>
      <c r="H41">
        <v>84.5</v>
      </c>
      <c r="I41">
        <v>86.5</v>
      </c>
      <c r="J41">
        <v>83</v>
      </c>
      <c r="K41">
        <v>94</v>
      </c>
      <c r="L41">
        <v>91</v>
      </c>
      <c r="M41">
        <v>89.5</v>
      </c>
      <c r="N41">
        <v>88.5</v>
      </c>
      <c r="O41">
        <v>86.5</v>
      </c>
      <c r="P41">
        <v>76.5</v>
      </c>
      <c r="Q41">
        <v>81.5</v>
      </c>
      <c r="R41">
        <v>80</v>
      </c>
      <c r="S41">
        <v>85</v>
      </c>
      <c r="T41" s="232">
        <f t="shared" si="0"/>
        <v>86.433333333333337</v>
      </c>
    </row>
    <row r="42" spans="1:20" ht="15.95" customHeight="1" thickTop="1" thickBot="1">
      <c r="A42" s="47">
        <v>35</v>
      </c>
      <c r="B42" s="62">
        <v>35</v>
      </c>
      <c r="C42" s="62">
        <f>PresensiMIPA!B41</f>
        <v>12139</v>
      </c>
      <c r="D42" s="63" t="str">
        <f>PresensiMIPA!G41</f>
        <v>AHMAD DZAKY REIHAN</v>
      </c>
      <c r="E42">
        <v>85</v>
      </c>
      <c r="F42">
        <v>85.5</v>
      </c>
      <c r="G42">
        <v>89</v>
      </c>
      <c r="H42">
        <v>84.5</v>
      </c>
      <c r="I42">
        <v>86.5</v>
      </c>
      <c r="J42">
        <v>83</v>
      </c>
      <c r="K42">
        <v>93</v>
      </c>
      <c r="L42">
        <v>93</v>
      </c>
      <c r="M42">
        <v>82</v>
      </c>
      <c r="N42">
        <v>87</v>
      </c>
      <c r="O42">
        <v>83.5</v>
      </c>
      <c r="P42">
        <v>79</v>
      </c>
      <c r="Q42">
        <v>82.5</v>
      </c>
      <c r="R42">
        <v>80</v>
      </c>
      <c r="S42">
        <v>84.5</v>
      </c>
      <c r="T42" s="232">
        <f t="shared" si="0"/>
        <v>85.2</v>
      </c>
    </row>
    <row r="43" spans="1:20" ht="15.95" customHeight="1" thickTop="1" thickBot="1">
      <c r="A43" s="61">
        <v>36</v>
      </c>
      <c r="B43" s="62">
        <v>36</v>
      </c>
      <c r="C43" s="62">
        <f>PresensiMIPA!B42</f>
        <v>12147</v>
      </c>
      <c r="D43" s="63" t="str">
        <f>PresensiMIPA!G42</f>
        <v>AISYAH RYSA</v>
      </c>
      <c r="E43">
        <v>92</v>
      </c>
      <c r="F43">
        <v>94</v>
      </c>
      <c r="G43">
        <v>98</v>
      </c>
      <c r="H43">
        <v>88.5</v>
      </c>
      <c r="I43">
        <v>90.5</v>
      </c>
      <c r="J43">
        <v>87.5</v>
      </c>
      <c r="K43">
        <v>94</v>
      </c>
      <c r="L43">
        <v>91</v>
      </c>
      <c r="M43">
        <v>92</v>
      </c>
      <c r="N43">
        <v>90</v>
      </c>
      <c r="O43">
        <v>88</v>
      </c>
      <c r="P43">
        <v>88.5</v>
      </c>
      <c r="Q43">
        <v>86.5</v>
      </c>
      <c r="R43">
        <v>86.5</v>
      </c>
      <c r="S43">
        <v>87</v>
      </c>
      <c r="T43" s="232">
        <f t="shared" si="0"/>
        <v>90.266666666666666</v>
      </c>
    </row>
    <row r="44" spans="1:20" ht="15.95" customHeight="1" thickTop="1" thickBot="1">
      <c r="A44" s="47">
        <v>37</v>
      </c>
      <c r="B44" s="62">
        <v>37</v>
      </c>
      <c r="C44" s="62">
        <f>PresensiMIPA!B43</f>
        <v>12162</v>
      </c>
      <c r="D44" s="63" t="str">
        <f>PresensiMIPA!G43</f>
        <v>ALUFIANA LAISA</v>
      </c>
      <c r="E44">
        <v>87.5</v>
      </c>
      <c r="F44">
        <v>91.5</v>
      </c>
      <c r="G44">
        <v>89.5</v>
      </c>
      <c r="H44">
        <v>89.5</v>
      </c>
      <c r="I44">
        <v>92.5</v>
      </c>
      <c r="J44">
        <v>88</v>
      </c>
      <c r="K44">
        <v>96.5</v>
      </c>
      <c r="L44">
        <v>91</v>
      </c>
      <c r="M44">
        <v>92</v>
      </c>
      <c r="N44">
        <v>94.5</v>
      </c>
      <c r="O44">
        <v>85</v>
      </c>
      <c r="P44">
        <v>84.5</v>
      </c>
      <c r="Q44">
        <v>88</v>
      </c>
      <c r="R44">
        <v>86.5</v>
      </c>
      <c r="S44">
        <v>86</v>
      </c>
      <c r="T44" s="232">
        <f t="shared" si="0"/>
        <v>89.5</v>
      </c>
    </row>
    <row r="45" spans="1:20" ht="15.95" customHeight="1" thickTop="1" thickBot="1">
      <c r="A45" s="61">
        <v>38</v>
      </c>
      <c r="B45" s="62">
        <v>38</v>
      </c>
      <c r="C45" s="62">
        <f>PresensiMIPA!B44</f>
        <v>12176</v>
      </c>
      <c r="D45" s="63" t="str">
        <f>PresensiMIPA!G44</f>
        <v>Anik Alfiana</v>
      </c>
      <c r="E45">
        <v>92</v>
      </c>
      <c r="F45">
        <v>93</v>
      </c>
      <c r="G45">
        <v>94</v>
      </c>
      <c r="H45">
        <v>88.5</v>
      </c>
      <c r="I45">
        <v>92.5</v>
      </c>
      <c r="J45">
        <v>88.5</v>
      </c>
      <c r="K45">
        <v>95</v>
      </c>
      <c r="L45">
        <v>91</v>
      </c>
      <c r="M45">
        <v>92.5</v>
      </c>
      <c r="N45">
        <v>89</v>
      </c>
      <c r="O45">
        <v>87</v>
      </c>
      <c r="P45">
        <v>82</v>
      </c>
      <c r="Q45">
        <v>84.5</v>
      </c>
      <c r="R45">
        <v>86.5</v>
      </c>
      <c r="S45">
        <v>87.5</v>
      </c>
      <c r="T45" s="232">
        <f t="shared" si="0"/>
        <v>89.566666666666663</v>
      </c>
    </row>
    <row r="46" spans="1:20" ht="15.95" customHeight="1" thickTop="1" thickBot="1">
      <c r="A46" s="47">
        <v>39</v>
      </c>
      <c r="B46" s="62">
        <v>39</v>
      </c>
      <c r="C46" s="62">
        <f>PresensiMIPA!B45</f>
        <v>12183</v>
      </c>
      <c r="D46" s="63" t="str">
        <f>PresensiMIPA!G45</f>
        <v>ARISTA MAULIDA ROZIANA PUTRI</v>
      </c>
      <c r="E46">
        <v>92</v>
      </c>
      <c r="F46">
        <v>96</v>
      </c>
      <c r="G46">
        <v>97</v>
      </c>
      <c r="H46">
        <v>93</v>
      </c>
      <c r="I46">
        <v>92.5</v>
      </c>
      <c r="J46">
        <v>88</v>
      </c>
      <c r="K46">
        <v>97.5</v>
      </c>
      <c r="L46">
        <v>91</v>
      </c>
      <c r="M46">
        <v>92.5</v>
      </c>
      <c r="N46">
        <v>96</v>
      </c>
      <c r="O46">
        <v>88.5</v>
      </c>
      <c r="P46">
        <v>86.5</v>
      </c>
      <c r="Q46">
        <v>88</v>
      </c>
      <c r="R46">
        <v>89</v>
      </c>
      <c r="S46">
        <v>91</v>
      </c>
      <c r="T46" s="232">
        <f t="shared" si="0"/>
        <v>91.9</v>
      </c>
    </row>
    <row r="47" spans="1:20" ht="15.95" customHeight="1" thickTop="1" thickBot="1">
      <c r="A47" s="61">
        <v>40</v>
      </c>
      <c r="B47" s="62">
        <v>40</v>
      </c>
      <c r="C47" s="62">
        <f>PresensiMIPA!B46</f>
        <v>12192</v>
      </c>
      <c r="D47" s="63" t="str">
        <f>PresensiMIPA!G46</f>
        <v>BINTANG FESTIVANI</v>
      </c>
      <c r="E47">
        <v>90.5</v>
      </c>
      <c r="F47">
        <v>92</v>
      </c>
      <c r="G47">
        <v>95</v>
      </c>
      <c r="H47">
        <v>87.5</v>
      </c>
      <c r="I47">
        <v>94.5</v>
      </c>
      <c r="J47">
        <v>87.5</v>
      </c>
      <c r="K47">
        <v>96.5</v>
      </c>
      <c r="L47">
        <v>90</v>
      </c>
      <c r="M47">
        <v>92.5</v>
      </c>
      <c r="N47">
        <v>94.5</v>
      </c>
      <c r="O47">
        <v>91</v>
      </c>
      <c r="P47">
        <v>88.5</v>
      </c>
      <c r="Q47">
        <v>90</v>
      </c>
      <c r="R47">
        <v>90</v>
      </c>
      <c r="S47">
        <v>91</v>
      </c>
      <c r="T47" s="232">
        <f t="shared" si="0"/>
        <v>91.4</v>
      </c>
    </row>
    <row r="48" spans="1:20" ht="15.95" customHeight="1" thickTop="1" thickBot="1">
      <c r="A48" s="47">
        <v>41</v>
      </c>
      <c r="B48" s="62">
        <v>41</v>
      </c>
      <c r="C48" s="62">
        <f>PresensiMIPA!B47</f>
        <v>12206</v>
      </c>
      <c r="D48" s="63" t="str">
        <f>PresensiMIPA!G47</f>
        <v>Dharmawan Wildan Arifin</v>
      </c>
      <c r="E48">
        <v>87</v>
      </c>
      <c r="F48">
        <v>87.5</v>
      </c>
      <c r="G48">
        <v>93</v>
      </c>
      <c r="H48">
        <v>90.5</v>
      </c>
      <c r="I48">
        <v>85.5</v>
      </c>
      <c r="J48">
        <v>83</v>
      </c>
      <c r="K48">
        <v>93.5</v>
      </c>
      <c r="L48">
        <v>93</v>
      </c>
      <c r="M48">
        <v>92</v>
      </c>
      <c r="N48">
        <v>89</v>
      </c>
      <c r="O48">
        <v>84</v>
      </c>
      <c r="P48">
        <v>85.5</v>
      </c>
      <c r="Q48">
        <v>83</v>
      </c>
      <c r="R48">
        <v>80</v>
      </c>
      <c r="S48">
        <v>85.5</v>
      </c>
      <c r="T48" s="232">
        <f t="shared" si="0"/>
        <v>87.466666666666669</v>
      </c>
    </row>
    <row r="49" spans="1:20" ht="15.95" customHeight="1" thickTop="1" thickBot="1">
      <c r="A49" s="61">
        <v>42</v>
      </c>
      <c r="B49" s="62">
        <v>42</v>
      </c>
      <c r="C49" s="62">
        <f>PresensiMIPA!B48</f>
        <v>12211</v>
      </c>
      <c r="D49" s="63" t="str">
        <f>PresensiMIPA!G48</f>
        <v>DILA SURYANI AGUSTIN</v>
      </c>
      <c r="E49">
        <v>94.5</v>
      </c>
      <c r="F49">
        <v>91</v>
      </c>
      <c r="G49">
        <v>93</v>
      </c>
      <c r="H49">
        <v>86.5</v>
      </c>
      <c r="I49">
        <v>93.5</v>
      </c>
      <c r="J49">
        <v>86.5</v>
      </c>
      <c r="K49">
        <v>94.5</v>
      </c>
      <c r="L49">
        <v>91</v>
      </c>
      <c r="M49">
        <v>93</v>
      </c>
      <c r="N49">
        <v>90</v>
      </c>
      <c r="O49">
        <v>86</v>
      </c>
      <c r="P49">
        <v>88.5</v>
      </c>
      <c r="Q49">
        <v>85</v>
      </c>
      <c r="R49">
        <v>86.5</v>
      </c>
      <c r="S49">
        <v>91.5</v>
      </c>
      <c r="T49" s="232">
        <f t="shared" si="0"/>
        <v>90.066666666666663</v>
      </c>
    </row>
    <row r="50" spans="1:20" ht="15.95" customHeight="1" thickTop="1" thickBot="1">
      <c r="A50" s="47">
        <v>43</v>
      </c>
      <c r="B50" s="62">
        <v>43</v>
      </c>
      <c r="C50" s="62">
        <f>PresensiMIPA!B49</f>
        <v>12222</v>
      </c>
      <c r="D50" s="63" t="str">
        <f>PresensiMIPA!G49</f>
        <v>Emy Marianti</v>
      </c>
      <c r="E50">
        <v>89.5</v>
      </c>
      <c r="F50">
        <v>92</v>
      </c>
      <c r="G50">
        <v>91</v>
      </c>
      <c r="H50">
        <v>90.5</v>
      </c>
      <c r="I50">
        <v>93.5</v>
      </c>
      <c r="J50">
        <v>88</v>
      </c>
      <c r="K50">
        <v>95</v>
      </c>
      <c r="L50">
        <v>94</v>
      </c>
      <c r="M50">
        <v>93</v>
      </c>
      <c r="N50">
        <v>92</v>
      </c>
      <c r="O50">
        <v>89.5</v>
      </c>
      <c r="P50">
        <v>86.5</v>
      </c>
      <c r="Q50">
        <v>83.5</v>
      </c>
      <c r="R50">
        <v>86.5</v>
      </c>
      <c r="S50">
        <v>88</v>
      </c>
      <c r="T50" s="232">
        <f t="shared" si="0"/>
        <v>90.166666666666671</v>
      </c>
    </row>
    <row r="51" spans="1:20" ht="15.95" customHeight="1" thickTop="1" thickBot="1">
      <c r="A51" s="61">
        <v>44</v>
      </c>
      <c r="B51" s="62">
        <v>44</v>
      </c>
      <c r="C51" s="62">
        <f>PresensiMIPA!B50</f>
        <v>12238</v>
      </c>
      <c r="D51" s="63" t="str">
        <f>PresensiMIPA!G50</f>
        <v>FARREL AZARYA ZIDAN ANDIKA</v>
      </c>
      <c r="E51">
        <v>90.5</v>
      </c>
      <c r="F51">
        <v>85.5</v>
      </c>
      <c r="G51">
        <v>91</v>
      </c>
      <c r="H51">
        <v>88.5</v>
      </c>
      <c r="I51">
        <v>87.5</v>
      </c>
      <c r="J51">
        <v>84.5</v>
      </c>
      <c r="K51">
        <v>94</v>
      </c>
      <c r="L51">
        <v>93</v>
      </c>
      <c r="M51">
        <v>91</v>
      </c>
      <c r="N51">
        <v>85</v>
      </c>
      <c r="O51">
        <v>82</v>
      </c>
      <c r="P51">
        <v>83</v>
      </c>
      <c r="Q51">
        <v>83</v>
      </c>
      <c r="R51">
        <v>82.5</v>
      </c>
      <c r="S51">
        <v>85</v>
      </c>
      <c r="T51" s="232">
        <f t="shared" si="0"/>
        <v>87.066666666666663</v>
      </c>
    </row>
    <row r="52" spans="1:20" ht="15.95" customHeight="1" thickTop="1" thickBot="1">
      <c r="A52" s="47">
        <v>45</v>
      </c>
      <c r="B52" s="62">
        <v>45</v>
      </c>
      <c r="C52" s="62">
        <f>PresensiMIPA!B51</f>
        <v>12250</v>
      </c>
      <c r="D52" s="63" t="str">
        <f>PresensiMIPA!G51</f>
        <v>FITRI NUR WULANSARI</v>
      </c>
      <c r="E52">
        <v>88.5</v>
      </c>
      <c r="F52">
        <v>91</v>
      </c>
      <c r="G52">
        <v>92</v>
      </c>
      <c r="H52">
        <v>91.5</v>
      </c>
      <c r="I52">
        <v>92.5</v>
      </c>
      <c r="J52">
        <v>88.5</v>
      </c>
      <c r="K52">
        <v>95.5</v>
      </c>
      <c r="L52">
        <v>91</v>
      </c>
      <c r="M52">
        <v>91.5</v>
      </c>
      <c r="N52">
        <v>91.5</v>
      </c>
      <c r="O52">
        <v>83</v>
      </c>
      <c r="P52">
        <v>88.5</v>
      </c>
      <c r="Q52">
        <v>86.5</v>
      </c>
      <c r="R52">
        <v>88</v>
      </c>
      <c r="S52">
        <v>87.5</v>
      </c>
      <c r="T52" s="232">
        <f t="shared" si="0"/>
        <v>89.8</v>
      </c>
    </row>
    <row r="53" spans="1:20" s="64" customFormat="1" ht="15.95" customHeight="1" thickTop="1" thickBot="1">
      <c r="A53" s="61">
        <v>46</v>
      </c>
      <c r="B53" s="62">
        <v>46</v>
      </c>
      <c r="C53" s="62">
        <f>PresensiMIPA!B52</f>
        <v>12262</v>
      </c>
      <c r="D53" s="63" t="str">
        <f>PresensiMIPA!G52</f>
        <v>HARTATIK</v>
      </c>
      <c r="E53">
        <v>90.5</v>
      </c>
      <c r="F53">
        <v>92</v>
      </c>
      <c r="G53">
        <v>92.5</v>
      </c>
      <c r="H53">
        <v>87.5</v>
      </c>
      <c r="I53">
        <v>92.5</v>
      </c>
      <c r="J53">
        <v>89.5</v>
      </c>
      <c r="K53">
        <v>95</v>
      </c>
      <c r="L53">
        <v>93</v>
      </c>
      <c r="M53">
        <v>91</v>
      </c>
      <c r="N53">
        <v>96</v>
      </c>
      <c r="O53">
        <v>87</v>
      </c>
      <c r="P53">
        <v>86</v>
      </c>
      <c r="Q53">
        <v>86.5</v>
      </c>
      <c r="R53">
        <v>89</v>
      </c>
      <c r="S53">
        <v>93</v>
      </c>
      <c r="T53" s="232">
        <f t="shared" si="0"/>
        <v>90.733333333333334</v>
      </c>
    </row>
    <row r="54" spans="1:20" s="67" customFormat="1" ht="15.95" customHeight="1" thickTop="1" thickBot="1">
      <c r="A54" s="65">
        <v>47</v>
      </c>
      <c r="B54" s="66">
        <v>47</v>
      </c>
      <c r="C54" s="62">
        <f>PresensiMIPA!B53</f>
        <v>12265</v>
      </c>
      <c r="D54" s="63" t="str">
        <f>PresensiMIPA!G53</f>
        <v>HASANAL MUBAROK</v>
      </c>
      <c r="E54">
        <v>88</v>
      </c>
      <c r="F54">
        <v>86</v>
      </c>
      <c r="G54">
        <v>88</v>
      </c>
      <c r="H54">
        <v>84.5</v>
      </c>
      <c r="I54">
        <v>85.5</v>
      </c>
      <c r="J54">
        <v>83.5</v>
      </c>
      <c r="K54">
        <v>93</v>
      </c>
      <c r="L54">
        <v>91</v>
      </c>
      <c r="M54">
        <v>89</v>
      </c>
      <c r="N54">
        <v>87</v>
      </c>
      <c r="O54">
        <v>82.5</v>
      </c>
      <c r="P54">
        <v>79</v>
      </c>
      <c r="Q54">
        <v>82.5</v>
      </c>
      <c r="R54">
        <v>79</v>
      </c>
      <c r="S54">
        <v>83.5</v>
      </c>
      <c r="T54" s="232">
        <f t="shared" si="0"/>
        <v>85.466666666666669</v>
      </c>
    </row>
    <row r="55" spans="1:20" s="69" customFormat="1" ht="15.95" customHeight="1" thickTop="1" thickBot="1">
      <c r="A55" s="68">
        <v>48</v>
      </c>
      <c r="B55" s="62">
        <v>48</v>
      </c>
      <c r="C55" s="62">
        <f>PresensiMIPA!B54</f>
        <v>12287</v>
      </c>
      <c r="D55" s="63" t="str">
        <f>PresensiMIPA!G54</f>
        <v>Irfan Maulana</v>
      </c>
      <c r="E55">
        <v>82.5</v>
      </c>
      <c r="F55">
        <v>85.5</v>
      </c>
      <c r="G55">
        <v>91</v>
      </c>
      <c r="H55">
        <v>84.5</v>
      </c>
      <c r="I55">
        <v>92.5</v>
      </c>
      <c r="J55">
        <v>84.5</v>
      </c>
      <c r="K55">
        <v>94.5</v>
      </c>
      <c r="L55">
        <v>91</v>
      </c>
      <c r="M55">
        <v>89</v>
      </c>
      <c r="N55">
        <v>88</v>
      </c>
      <c r="O55">
        <v>81</v>
      </c>
      <c r="P55">
        <v>88</v>
      </c>
      <c r="Q55">
        <v>81.5</v>
      </c>
      <c r="R55">
        <v>82.5</v>
      </c>
      <c r="S55">
        <v>83.5</v>
      </c>
      <c r="T55" s="232">
        <f t="shared" si="0"/>
        <v>86.63333333333334</v>
      </c>
    </row>
    <row r="56" spans="1:20" s="69" customFormat="1" ht="15.95" customHeight="1" thickTop="1" thickBot="1">
      <c r="A56" s="70">
        <v>49</v>
      </c>
      <c r="B56" s="62">
        <v>49</v>
      </c>
      <c r="C56" s="62">
        <f>PresensiMIPA!B55</f>
        <v>12288</v>
      </c>
      <c r="D56" s="63" t="str">
        <f>PresensiMIPA!G55</f>
        <v>IRINA NINDYASARI</v>
      </c>
      <c r="E56">
        <v>92</v>
      </c>
      <c r="F56">
        <v>93.5</v>
      </c>
      <c r="G56">
        <v>93</v>
      </c>
      <c r="H56">
        <v>84</v>
      </c>
      <c r="I56">
        <v>90.5</v>
      </c>
      <c r="J56">
        <v>87.5</v>
      </c>
      <c r="K56">
        <v>94</v>
      </c>
      <c r="L56">
        <v>91</v>
      </c>
      <c r="M56">
        <v>93.5</v>
      </c>
      <c r="N56">
        <v>88</v>
      </c>
      <c r="O56">
        <v>84</v>
      </c>
      <c r="P56">
        <v>88.5</v>
      </c>
      <c r="Q56">
        <v>82.5</v>
      </c>
      <c r="R56">
        <v>88</v>
      </c>
      <c r="S56">
        <v>89</v>
      </c>
      <c r="T56" s="232">
        <f t="shared" si="0"/>
        <v>89.266666666666666</v>
      </c>
    </row>
    <row r="57" spans="1:20" s="69" customFormat="1" ht="15.95" customHeight="1" thickTop="1" thickBot="1">
      <c r="A57" s="68">
        <v>50</v>
      </c>
      <c r="B57" s="62">
        <v>50</v>
      </c>
      <c r="C57" s="62">
        <f>PresensiMIPA!B56</f>
        <v>12300</v>
      </c>
      <c r="D57" s="63" t="str">
        <f>PresensiMIPA!G56</f>
        <v>KAMILIYATUL LAILI</v>
      </c>
      <c r="E57">
        <v>90.5</v>
      </c>
      <c r="F57">
        <v>92</v>
      </c>
      <c r="G57">
        <v>92</v>
      </c>
      <c r="H57">
        <v>89.5</v>
      </c>
      <c r="I57">
        <v>93.5</v>
      </c>
      <c r="J57">
        <v>86.5</v>
      </c>
      <c r="K57">
        <v>94</v>
      </c>
      <c r="L57">
        <v>90</v>
      </c>
      <c r="M57">
        <v>93</v>
      </c>
      <c r="N57">
        <v>91</v>
      </c>
      <c r="O57">
        <v>89</v>
      </c>
      <c r="P57">
        <v>86.5</v>
      </c>
      <c r="Q57">
        <v>84</v>
      </c>
      <c r="R57">
        <v>90</v>
      </c>
      <c r="S57">
        <v>90</v>
      </c>
      <c r="T57" s="232">
        <f t="shared" si="0"/>
        <v>90.1</v>
      </c>
    </row>
    <row r="58" spans="1:20" s="69" customFormat="1" ht="15.95" customHeight="1" thickTop="1" thickBot="1">
      <c r="A58" s="70">
        <v>51</v>
      </c>
      <c r="B58" s="62">
        <v>51</v>
      </c>
      <c r="C58" s="62">
        <f>PresensiMIPA!B57</f>
        <v>12310</v>
      </c>
      <c r="D58" s="63" t="str">
        <f>PresensiMIPA!G57</f>
        <v>Lela Juniati Ningsih</v>
      </c>
      <c r="E58">
        <v>94</v>
      </c>
      <c r="F58">
        <v>90.5</v>
      </c>
      <c r="G58">
        <v>90</v>
      </c>
      <c r="H58">
        <v>87.5</v>
      </c>
      <c r="I58">
        <v>90.5</v>
      </c>
      <c r="J58">
        <v>87</v>
      </c>
      <c r="K58">
        <v>96</v>
      </c>
      <c r="L58">
        <v>90</v>
      </c>
      <c r="M58">
        <v>92</v>
      </c>
      <c r="N58">
        <v>91.5</v>
      </c>
      <c r="O58">
        <v>87</v>
      </c>
      <c r="P58">
        <v>85.5</v>
      </c>
      <c r="Q58">
        <v>84</v>
      </c>
      <c r="R58">
        <v>86.5</v>
      </c>
      <c r="S58">
        <v>88</v>
      </c>
      <c r="T58" s="232">
        <f t="shared" si="0"/>
        <v>89.333333333333329</v>
      </c>
    </row>
    <row r="59" spans="1:20" s="69" customFormat="1" ht="15.95" customHeight="1" thickTop="1" thickBot="1">
      <c r="A59" s="68">
        <v>52</v>
      </c>
      <c r="B59" s="62">
        <v>52</v>
      </c>
      <c r="C59" s="62">
        <f>PresensiMIPA!B58</f>
        <v>12327</v>
      </c>
      <c r="D59" s="63" t="str">
        <f>PresensiMIPA!G58</f>
        <v>MAKIN AMIN</v>
      </c>
      <c r="E59">
        <v>88</v>
      </c>
      <c r="F59">
        <v>86</v>
      </c>
      <c r="G59">
        <v>91</v>
      </c>
      <c r="H59">
        <v>88.5</v>
      </c>
      <c r="I59">
        <v>86.5</v>
      </c>
      <c r="J59">
        <v>86</v>
      </c>
      <c r="K59">
        <v>94.5</v>
      </c>
      <c r="L59">
        <v>91</v>
      </c>
      <c r="M59">
        <v>89</v>
      </c>
      <c r="N59">
        <v>81</v>
      </c>
      <c r="O59">
        <v>80</v>
      </c>
      <c r="P59">
        <v>75</v>
      </c>
      <c r="Q59">
        <v>81</v>
      </c>
      <c r="R59">
        <v>82.5</v>
      </c>
      <c r="S59">
        <v>89.5</v>
      </c>
      <c r="T59" s="232">
        <f t="shared" si="0"/>
        <v>85.966666666666669</v>
      </c>
    </row>
    <row r="60" spans="1:20" s="69" customFormat="1" ht="15.95" customHeight="1" thickTop="1" thickBot="1">
      <c r="A60" s="70">
        <v>53</v>
      </c>
      <c r="B60" s="62">
        <v>53</v>
      </c>
      <c r="C60" s="62">
        <f>PresensiMIPA!B59</f>
        <v>12331</v>
      </c>
      <c r="D60" s="63" t="str">
        <f>PresensiMIPA!G59</f>
        <v>MAULANA MALIK IBRAHIM</v>
      </c>
      <c r="E60">
        <v>89</v>
      </c>
      <c r="F60">
        <v>87</v>
      </c>
      <c r="G60">
        <v>91</v>
      </c>
      <c r="H60">
        <v>85.5</v>
      </c>
      <c r="I60">
        <v>86.5</v>
      </c>
      <c r="J60">
        <v>86</v>
      </c>
      <c r="K60">
        <v>96</v>
      </c>
      <c r="L60">
        <v>91</v>
      </c>
      <c r="M60">
        <v>93.5</v>
      </c>
      <c r="N60">
        <v>85</v>
      </c>
      <c r="O60">
        <v>80</v>
      </c>
      <c r="P60">
        <v>83</v>
      </c>
      <c r="Q60">
        <v>81.5</v>
      </c>
      <c r="R60">
        <v>82.5</v>
      </c>
      <c r="S60">
        <v>85</v>
      </c>
      <c r="T60" s="232">
        <f t="shared" si="0"/>
        <v>86.833333333333329</v>
      </c>
    </row>
    <row r="61" spans="1:20" s="69" customFormat="1" ht="15.95" customHeight="1" thickTop="1" thickBot="1">
      <c r="A61" s="68">
        <v>54</v>
      </c>
      <c r="B61" s="62">
        <v>54</v>
      </c>
      <c r="C61" s="62">
        <f>PresensiMIPA!B60</f>
        <v>12334</v>
      </c>
      <c r="D61" s="63" t="str">
        <f>PresensiMIPA!G60</f>
        <v>MAULIDIYAH NUR DANIELA PUTRI</v>
      </c>
      <c r="E61">
        <v>94</v>
      </c>
      <c r="F61">
        <v>92.5</v>
      </c>
      <c r="G61">
        <v>91</v>
      </c>
      <c r="H61">
        <v>87.5</v>
      </c>
      <c r="I61">
        <v>90.5</v>
      </c>
      <c r="J61">
        <v>89.5</v>
      </c>
      <c r="K61">
        <v>98.5</v>
      </c>
      <c r="L61">
        <v>91</v>
      </c>
      <c r="M61">
        <v>95</v>
      </c>
      <c r="N61">
        <v>90</v>
      </c>
      <c r="O61">
        <v>87</v>
      </c>
      <c r="P61">
        <v>85</v>
      </c>
      <c r="Q61">
        <v>82</v>
      </c>
      <c r="R61">
        <v>88</v>
      </c>
      <c r="S61">
        <v>90</v>
      </c>
      <c r="T61" s="232">
        <f t="shared" si="0"/>
        <v>90.1</v>
      </c>
    </row>
    <row r="62" spans="1:20" s="69" customFormat="1" ht="15.95" customHeight="1" thickTop="1" thickBot="1">
      <c r="A62" s="70">
        <v>55</v>
      </c>
      <c r="B62" s="62">
        <v>55</v>
      </c>
      <c r="C62" s="62">
        <f>PresensiMIPA!B61</f>
        <v>12352</v>
      </c>
      <c r="D62" s="63" t="str">
        <f>PresensiMIPA!G61</f>
        <v>MOH. FAUZAN</v>
      </c>
      <c r="E62">
        <v>89</v>
      </c>
      <c r="F62">
        <v>87.5</v>
      </c>
      <c r="G62">
        <v>92</v>
      </c>
      <c r="H62">
        <v>85.5</v>
      </c>
      <c r="I62">
        <v>87.5</v>
      </c>
      <c r="J62">
        <v>84.5</v>
      </c>
      <c r="K62">
        <v>95</v>
      </c>
      <c r="L62">
        <v>91</v>
      </c>
      <c r="M62">
        <v>89.5</v>
      </c>
      <c r="N62">
        <v>90</v>
      </c>
      <c r="O62">
        <v>84</v>
      </c>
      <c r="P62">
        <v>84.5</v>
      </c>
      <c r="Q62">
        <v>80.5</v>
      </c>
      <c r="R62">
        <v>82.5</v>
      </c>
      <c r="S62">
        <v>84.5</v>
      </c>
      <c r="T62" s="232">
        <f t="shared" si="0"/>
        <v>87.166666666666671</v>
      </c>
    </row>
    <row r="63" spans="1:20" s="69" customFormat="1" ht="15.95" customHeight="1" thickTop="1" thickBot="1">
      <c r="A63" s="68">
        <v>56</v>
      </c>
      <c r="B63" s="62">
        <v>56</v>
      </c>
      <c r="C63" s="62">
        <f>PresensiMIPA!B62</f>
        <v>12363</v>
      </c>
      <c r="D63" s="63" t="str">
        <f>PresensiMIPA!G62</f>
        <v>MOH. SURAIHANDIKA</v>
      </c>
      <c r="E63">
        <v>80.5</v>
      </c>
      <c r="F63">
        <v>84</v>
      </c>
      <c r="G63">
        <v>92</v>
      </c>
      <c r="H63">
        <v>86.5</v>
      </c>
      <c r="I63">
        <v>90.5</v>
      </c>
      <c r="J63">
        <v>83</v>
      </c>
      <c r="K63">
        <v>93</v>
      </c>
      <c r="L63">
        <v>90</v>
      </c>
      <c r="M63">
        <v>90.5</v>
      </c>
      <c r="N63">
        <v>85</v>
      </c>
      <c r="O63">
        <v>85.5</v>
      </c>
      <c r="P63">
        <v>74.5</v>
      </c>
      <c r="Q63">
        <v>81</v>
      </c>
      <c r="R63">
        <v>79</v>
      </c>
      <c r="S63">
        <v>83</v>
      </c>
      <c r="T63" s="232">
        <f t="shared" si="0"/>
        <v>85.2</v>
      </c>
    </row>
    <row r="64" spans="1:20" s="69" customFormat="1" ht="15.95" customHeight="1" thickTop="1" thickBot="1">
      <c r="A64" s="70">
        <v>57</v>
      </c>
      <c r="B64" s="62">
        <v>57</v>
      </c>
      <c r="C64" s="62">
        <f>PresensiMIPA!B63</f>
        <v>12364</v>
      </c>
      <c r="D64" s="63" t="str">
        <f>PresensiMIPA!G63</f>
        <v>Moh. Zidane Djazuli</v>
      </c>
      <c r="E64">
        <v>89</v>
      </c>
      <c r="F64">
        <v>84.5</v>
      </c>
      <c r="G64">
        <v>90</v>
      </c>
      <c r="H64">
        <v>87.5</v>
      </c>
      <c r="I64">
        <v>85.5</v>
      </c>
      <c r="J64">
        <v>84</v>
      </c>
      <c r="K64">
        <v>93</v>
      </c>
      <c r="L64">
        <v>93</v>
      </c>
      <c r="M64">
        <v>91.5</v>
      </c>
      <c r="N64">
        <v>88</v>
      </c>
      <c r="O64">
        <v>80</v>
      </c>
      <c r="P64">
        <v>82.5</v>
      </c>
      <c r="Q64">
        <v>82.5</v>
      </c>
      <c r="R64">
        <v>79</v>
      </c>
      <c r="S64">
        <v>88.5</v>
      </c>
      <c r="T64" s="232">
        <f t="shared" si="0"/>
        <v>86.566666666666663</v>
      </c>
    </row>
    <row r="65" spans="1:20" s="69" customFormat="1" ht="15.95" customHeight="1" thickTop="1" thickBot="1">
      <c r="A65" s="68">
        <v>58</v>
      </c>
      <c r="B65" s="62">
        <v>58</v>
      </c>
      <c r="C65" s="62">
        <f>PresensiMIPA!B64</f>
        <v>12399</v>
      </c>
      <c r="D65" s="63" t="str">
        <f>PresensiMIPA!G64</f>
        <v>NISA SAJIDA KHAIRALLAH TELFAH</v>
      </c>
      <c r="E65">
        <v>90</v>
      </c>
      <c r="F65">
        <v>91</v>
      </c>
      <c r="G65">
        <v>94</v>
      </c>
      <c r="H65">
        <v>89.5</v>
      </c>
      <c r="I65">
        <v>94.5</v>
      </c>
      <c r="J65">
        <v>86</v>
      </c>
      <c r="K65">
        <v>93</v>
      </c>
      <c r="L65">
        <v>91</v>
      </c>
      <c r="M65">
        <v>94.5</v>
      </c>
      <c r="N65">
        <v>91.5</v>
      </c>
      <c r="O65">
        <v>87.5</v>
      </c>
      <c r="P65">
        <v>88</v>
      </c>
      <c r="Q65">
        <v>85.5</v>
      </c>
      <c r="R65">
        <v>86.5</v>
      </c>
      <c r="S65">
        <v>89</v>
      </c>
      <c r="T65" s="232">
        <f t="shared" si="0"/>
        <v>90.1</v>
      </c>
    </row>
    <row r="66" spans="1:20" s="69" customFormat="1" ht="15.95" customHeight="1" thickTop="1" thickBot="1">
      <c r="A66" s="70">
        <v>59</v>
      </c>
      <c r="B66" s="62">
        <v>59</v>
      </c>
      <c r="C66" s="62">
        <f>PresensiMIPA!B65</f>
        <v>12424</v>
      </c>
      <c r="D66" s="63" t="str">
        <f>PresensiMIPA!G65</f>
        <v>PRAMITA LIWAUL HIKMAH</v>
      </c>
      <c r="E66">
        <v>92.5</v>
      </c>
      <c r="F66">
        <v>92.5</v>
      </c>
      <c r="G66">
        <v>92.5</v>
      </c>
      <c r="H66">
        <v>88.5</v>
      </c>
      <c r="I66">
        <v>92.5</v>
      </c>
      <c r="J66">
        <v>88.5</v>
      </c>
      <c r="K66">
        <v>95</v>
      </c>
      <c r="L66">
        <v>91</v>
      </c>
      <c r="M66">
        <v>92.5</v>
      </c>
      <c r="N66">
        <v>95</v>
      </c>
      <c r="O66">
        <v>91</v>
      </c>
      <c r="P66">
        <v>86</v>
      </c>
      <c r="Q66">
        <v>88</v>
      </c>
      <c r="R66">
        <v>86.5</v>
      </c>
      <c r="S66">
        <v>88</v>
      </c>
      <c r="T66" s="232">
        <f t="shared" si="0"/>
        <v>90.666666666666671</v>
      </c>
    </row>
    <row r="67" spans="1:20" s="69" customFormat="1" ht="15.95" customHeight="1" thickTop="1" thickBot="1">
      <c r="A67" s="68">
        <v>60</v>
      </c>
      <c r="B67" s="62">
        <v>60</v>
      </c>
      <c r="C67" s="62">
        <f>PresensiMIPA!B66</f>
        <v>12435</v>
      </c>
      <c r="D67" s="63" t="str">
        <f>PresensiMIPA!G66</f>
        <v>R. BAGUS HIKMAWANSYAH</v>
      </c>
      <c r="E67">
        <v>88.5</v>
      </c>
      <c r="F67">
        <v>93</v>
      </c>
      <c r="G67">
        <v>94</v>
      </c>
      <c r="H67">
        <v>87.5</v>
      </c>
      <c r="I67">
        <v>88.5</v>
      </c>
      <c r="J67">
        <v>91</v>
      </c>
      <c r="K67">
        <v>96.5</v>
      </c>
      <c r="L67">
        <v>94</v>
      </c>
      <c r="M67">
        <v>91</v>
      </c>
      <c r="N67">
        <v>96</v>
      </c>
      <c r="O67">
        <v>85.5</v>
      </c>
      <c r="P67">
        <v>88.5</v>
      </c>
      <c r="Q67">
        <v>87.5</v>
      </c>
      <c r="R67">
        <v>89</v>
      </c>
      <c r="S67">
        <v>92</v>
      </c>
      <c r="T67" s="232">
        <f t="shared" si="0"/>
        <v>90.833333333333329</v>
      </c>
    </row>
    <row r="68" spans="1:20" s="69" customFormat="1" ht="15.95" customHeight="1" thickTop="1" thickBot="1">
      <c r="A68" s="70">
        <v>61</v>
      </c>
      <c r="B68" s="62">
        <v>61</v>
      </c>
      <c r="C68" s="62">
        <f>PresensiMIPA!B67</f>
        <v>12439</v>
      </c>
      <c r="D68" s="63" t="str">
        <f>PresensiMIPA!G67</f>
        <v>R. MAHARANI YASMIN AROVA</v>
      </c>
      <c r="E68">
        <v>91.5</v>
      </c>
      <c r="F68">
        <v>97.5</v>
      </c>
      <c r="G68">
        <v>97</v>
      </c>
      <c r="H68">
        <v>95</v>
      </c>
      <c r="I68">
        <v>92.5</v>
      </c>
      <c r="J68">
        <v>93.5</v>
      </c>
      <c r="K68">
        <v>97.5</v>
      </c>
      <c r="L68">
        <v>91</v>
      </c>
      <c r="M68">
        <v>94</v>
      </c>
      <c r="N68">
        <v>96</v>
      </c>
      <c r="O68">
        <v>91</v>
      </c>
      <c r="P68">
        <v>88</v>
      </c>
      <c r="Q68">
        <v>88</v>
      </c>
      <c r="R68">
        <v>90</v>
      </c>
      <c r="S68">
        <v>91</v>
      </c>
      <c r="T68" s="232">
        <f t="shared" si="0"/>
        <v>92.9</v>
      </c>
    </row>
    <row r="69" spans="1:20" s="69" customFormat="1" ht="15.95" customHeight="1" thickTop="1" thickBot="1">
      <c r="A69" s="68">
        <v>62</v>
      </c>
      <c r="B69" s="62">
        <v>62</v>
      </c>
      <c r="C69" s="62">
        <f>PresensiMIPA!B68</f>
        <v>12454</v>
      </c>
      <c r="D69" s="63" t="str">
        <f>PresensiMIPA!G68</f>
        <v>RAYHANZA NADHIF ATHALA</v>
      </c>
      <c r="E69">
        <v>89</v>
      </c>
      <c r="F69">
        <v>86.5</v>
      </c>
      <c r="G69">
        <v>93</v>
      </c>
      <c r="H69">
        <v>91.5</v>
      </c>
      <c r="I69">
        <v>88.5</v>
      </c>
      <c r="J69">
        <v>85</v>
      </c>
      <c r="K69">
        <v>94.5</v>
      </c>
      <c r="L69">
        <v>92</v>
      </c>
      <c r="M69">
        <v>93</v>
      </c>
      <c r="N69">
        <v>83</v>
      </c>
      <c r="O69">
        <v>83.5</v>
      </c>
      <c r="P69">
        <v>88</v>
      </c>
      <c r="Q69">
        <v>82</v>
      </c>
      <c r="R69">
        <v>80</v>
      </c>
      <c r="S69">
        <v>88.5</v>
      </c>
      <c r="T69" s="232">
        <f t="shared" si="0"/>
        <v>87.86666666666666</v>
      </c>
    </row>
    <row r="70" spans="1:20" s="69" customFormat="1" ht="15.95" customHeight="1" thickTop="1" thickBot="1">
      <c r="A70" s="70">
        <v>63</v>
      </c>
      <c r="B70" s="62">
        <v>63</v>
      </c>
      <c r="C70" s="62">
        <f>PresensiMIPA!B69</f>
        <v>12461</v>
      </c>
      <c r="D70" s="63" t="str">
        <f>PresensiMIPA!G69</f>
        <v>RICKE ARIEFIANTINI</v>
      </c>
      <c r="E70">
        <v>91</v>
      </c>
      <c r="F70">
        <v>89</v>
      </c>
      <c r="G70">
        <v>94</v>
      </c>
      <c r="H70">
        <v>87.5</v>
      </c>
      <c r="I70">
        <v>90.5</v>
      </c>
      <c r="J70">
        <v>85.5</v>
      </c>
      <c r="K70">
        <v>95</v>
      </c>
      <c r="L70">
        <v>91</v>
      </c>
      <c r="M70">
        <v>91</v>
      </c>
      <c r="N70">
        <v>91.5</v>
      </c>
      <c r="O70">
        <v>83.5</v>
      </c>
      <c r="P70">
        <v>86</v>
      </c>
      <c r="Q70">
        <v>86.5</v>
      </c>
      <c r="R70">
        <v>89</v>
      </c>
      <c r="S70">
        <v>91</v>
      </c>
      <c r="T70" s="232">
        <f t="shared" si="0"/>
        <v>89.466666666666669</v>
      </c>
    </row>
    <row r="71" spans="1:20" s="69" customFormat="1" ht="15.95" customHeight="1" thickTop="1" thickBot="1">
      <c r="A71" s="68">
        <v>64</v>
      </c>
      <c r="B71" s="62">
        <v>64</v>
      </c>
      <c r="C71" s="62">
        <f>PresensiMIPA!B70</f>
        <v>12467</v>
      </c>
      <c r="D71" s="63" t="str">
        <f>PresensiMIPA!G70</f>
        <v>RIFQI KHAIRAN FAATHIR</v>
      </c>
      <c r="E71">
        <v>89.5</v>
      </c>
      <c r="F71">
        <v>89</v>
      </c>
      <c r="G71">
        <v>92.5</v>
      </c>
      <c r="H71">
        <v>95</v>
      </c>
      <c r="I71">
        <v>90.5</v>
      </c>
      <c r="J71">
        <v>95</v>
      </c>
      <c r="K71">
        <v>97</v>
      </c>
      <c r="L71">
        <v>91</v>
      </c>
      <c r="M71">
        <v>96.5</v>
      </c>
      <c r="N71">
        <v>96</v>
      </c>
      <c r="O71">
        <v>91.5</v>
      </c>
      <c r="P71">
        <v>84.5</v>
      </c>
      <c r="Q71">
        <v>95</v>
      </c>
      <c r="R71">
        <v>95</v>
      </c>
      <c r="S71">
        <v>93</v>
      </c>
      <c r="T71" s="232">
        <f t="shared" si="0"/>
        <v>92.733333333333334</v>
      </c>
    </row>
    <row r="72" spans="1:20" s="69" customFormat="1" ht="15.95" customHeight="1" thickTop="1" thickBot="1">
      <c r="A72" s="70">
        <v>65</v>
      </c>
      <c r="B72" s="62">
        <v>65</v>
      </c>
      <c r="C72" s="62">
        <f>PresensiMIPA!B71</f>
        <v>12484</v>
      </c>
      <c r="D72" s="63" t="str">
        <f>PresensiMIPA!G71</f>
        <v>SARAH ADIBA</v>
      </c>
      <c r="E72">
        <v>93</v>
      </c>
      <c r="F72">
        <v>86.5</v>
      </c>
      <c r="G72">
        <v>91</v>
      </c>
      <c r="H72">
        <v>92</v>
      </c>
      <c r="I72">
        <v>86.5</v>
      </c>
      <c r="J72">
        <v>85.5</v>
      </c>
      <c r="K72">
        <v>94</v>
      </c>
      <c r="L72">
        <v>93</v>
      </c>
      <c r="M72">
        <v>94</v>
      </c>
      <c r="N72">
        <v>95</v>
      </c>
      <c r="O72">
        <v>85.5</v>
      </c>
      <c r="P72">
        <v>85.5</v>
      </c>
      <c r="Q72">
        <v>80</v>
      </c>
      <c r="R72">
        <v>88</v>
      </c>
      <c r="S72">
        <v>86</v>
      </c>
      <c r="T72" s="232">
        <f t="shared" si="0"/>
        <v>89.033333333333331</v>
      </c>
    </row>
    <row r="73" spans="1:20" s="69" customFormat="1" ht="15.95" customHeight="1" thickTop="1" thickBot="1">
      <c r="A73" s="68">
        <v>66</v>
      </c>
      <c r="B73" s="62">
        <v>66</v>
      </c>
      <c r="C73" s="62">
        <f>PresensiMIPA!B72</f>
        <v>12488</v>
      </c>
      <c r="D73" s="63" t="str">
        <f>PresensiMIPA!G72</f>
        <v>SEPTIO DIKA PRATAMA</v>
      </c>
      <c r="E73">
        <v>86.5</v>
      </c>
      <c r="F73">
        <v>85.5</v>
      </c>
      <c r="G73">
        <v>89</v>
      </c>
      <c r="H73">
        <v>85.5</v>
      </c>
      <c r="I73">
        <v>84.5</v>
      </c>
      <c r="J73">
        <v>82.5</v>
      </c>
      <c r="K73">
        <v>93</v>
      </c>
      <c r="L73">
        <v>93</v>
      </c>
      <c r="M73">
        <v>88</v>
      </c>
      <c r="N73">
        <v>84.5</v>
      </c>
      <c r="O73">
        <v>83.5</v>
      </c>
      <c r="P73">
        <v>76</v>
      </c>
      <c r="Q73">
        <v>79</v>
      </c>
      <c r="R73">
        <v>82.5</v>
      </c>
      <c r="S73">
        <v>83.5</v>
      </c>
      <c r="T73" s="232">
        <f t="shared" ref="T73:T136" si="1">AVERAGE(E73:S73)</f>
        <v>85.1</v>
      </c>
    </row>
    <row r="74" spans="1:20" s="69" customFormat="1" ht="15.95" customHeight="1" thickTop="1" thickBot="1">
      <c r="A74" s="70">
        <v>67</v>
      </c>
      <c r="B74" s="62">
        <v>67</v>
      </c>
      <c r="C74" s="62">
        <f>PresensiMIPA!B73</f>
        <v>12498</v>
      </c>
      <c r="D74" s="63" t="str">
        <f>PresensiMIPA!G73</f>
        <v>SITI NUR KOMARIYA</v>
      </c>
      <c r="E74">
        <v>89.5</v>
      </c>
      <c r="F74">
        <v>90</v>
      </c>
      <c r="G74">
        <v>93</v>
      </c>
      <c r="H74">
        <v>88.5</v>
      </c>
      <c r="I74">
        <v>90.5</v>
      </c>
      <c r="J74">
        <v>89</v>
      </c>
      <c r="K74">
        <v>94.5</v>
      </c>
      <c r="L74">
        <v>93</v>
      </c>
      <c r="M74">
        <v>92.5</v>
      </c>
      <c r="N74">
        <v>87.5</v>
      </c>
      <c r="O74">
        <v>86.5</v>
      </c>
      <c r="P74">
        <v>85</v>
      </c>
      <c r="Q74">
        <v>84</v>
      </c>
      <c r="R74">
        <v>86.5</v>
      </c>
      <c r="S74">
        <v>86.5</v>
      </c>
      <c r="T74" s="232">
        <f t="shared" si="1"/>
        <v>89.1</v>
      </c>
    </row>
    <row r="75" spans="1:20" s="69" customFormat="1" ht="15.95" customHeight="1" thickTop="1" thickBot="1">
      <c r="A75" s="68">
        <v>68</v>
      </c>
      <c r="B75" s="62">
        <v>68</v>
      </c>
      <c r="C75" s="62">
        <f>PresensiMIPA!B74</f>
        <v>12518</v>
      </c>
      <c r="D75" s="63" t="str">
        <f>PresensiMIPA!G74</f>
        <v>TUTIMMUL FAIDAH</v>
      </c>
      <c r="E75">
        <v>88</v>
      </c>
      <c r="F75">
        <v>88</v>
      </c>
      <c r="G75">
        <v>91</v>
      </c>
      <c r="H75">
        <v>91</v>
      </c>
      <c r="I75">
        <v>90.5</v>
      </c>
      <c r="J75">
        <v>85</v>
      </c>
      <c r="K75">
        <v>94</v>
      </c>
      <c r="L75">
        <v>90</v>
      </c>
      <c r="M75">
        <v>91.5</v>
      </c>
      <c r="N75">
        <v>90.5</v>
      </c>
      <c r="O75">
        <v>83</v>
      </c>
      <c r="P75">
        <v>85.5</v>
      </c>
      <c r="Q75">
        <v>83.5</v>
      </c>
      <c r="R75">
        <v>86.5</v>
      </c>
      <c r="S75">
        <v>87.5</v>
      </c>
      <c r="T75" s="232">
        <f t="shared" si="1"/>
        <v>88.36666666666666</v>
      </c>
    </row>
    <row r="76" spans="1:20" s="69" customFormat="1" ht="15.95" customHeight="1" thickTop="1" thickBot="1">
      <c r="A76" s="70">
        <v>69</v>
      </c>
      <c r="B76" s="62">
        <v>69</v>
      </c>
      <c r="C76" s="62">
        <f>PresensiMIPA!B75</f>
        <v>12126</v>
      </c>
      <c r="D76" s="63" t="str">
        <f>PresensiMIPA!G75</f>
        <v>ABDULLAH HAMMAM FANDI</v>
      </c>
      <c r="E76">
        <v>85</v>
      </c>
      <c r="F76">
        <v>88.5</v>
      </c>
      <c r="G76">
        <v>89</v>
      </c>
      <c r="H76">
        <v>82.5</v>
      </c>
      <c r="I76">
        <v>86.5</v>
      </c>
      <c r="J76">
        <v>87.5</v>
      </c>
      <c r="K76">
        <v>95</v>
      </c>
      <c r="L76">
        <v>93</v>
      </c>
      <c r="M76">
        <v>86.5</v>
      </c>
      <c r="N76">
        <v>80.5</v>
      </c>
      <c r="O76">
        <v>81</v>
      </c>
      <c r="P76">
        <v>82.5</v>
      </c>
      <c r="Q76">
        <v>80.5</v>
      </c>
      <c r="R76">
        <v>85</v>
      </c>
      <c r="S76">
        <v>92.5</v>
      </c>
      <c r="T76" s="232">
        <f t="shared" si="1"/>
        <v>86.36666666666666</v>
      </c>
    </row>
    <row r="77" spans="1:20" s="69" customFormat="1" ht="15.95" customHeight="1" thickTop="1" thickBot="1">
      <c r="A77" s="68">
        <v>70</v>
      </c>
      <c r="B77" s="62">
        <v>70</v>
      </c>
      <c r="C77" s="62">
        <f>PresensiMIPA!B76</f>
        <v>12136</v>
      </c>
      <c r="D77" s="63" t="str">
        <f>PresensiMIPA!G76</f>
        <v>AFAF FITRIATI</v>
      </c>
      <c r="E77">
        <v>94</v>
      </c>
      <c r="F77">
        <v>95</v>
      </c>
      <c r="G77">
        <v>89.5</v>
      </c>
      <c r="H77">
        <v>83.5</v>
      </c>
      <c r="I77">
        <v>91.5</v>
      </c>
      <c r="J77">
        <v>88</v>
      </c>
      <c r="K77">
        <v>93.5</v>
      </c>
      <c r="L77">
        <v>89</v>
      </c>
      <c r="M77">
        <v>92.5</v>
      </c>
      <c r="N77">
        <v>91.5</v>
      </c>
      <c r="O77">
        <v>88</v>
      </c>
      <c r="P77">
        <v>84</v>
      </c>
      <c r="Q77">
        <v>84</v>
      </c>
      <c r="R77">
        <v>91.5</v>
      </c>
      <c r="S77">
        <v>88</v>
      </c>
      <c r="T77" s="232">
        <f t="shared" si="1"/>
        <v>89.566666666666663</v>
      </c>
    </row>
    <row r="78" spans="1:20" s="69" customFormat="1" ht="15.95" customHeight="1" thickTop="1" thickBot="1">
      <c r="A78" s="70">
        <v>71</v>
      </c>
      <c r="B78" s="62">
        <v>71</v>
      </c>
      <c r="C78" s="62">
        <f>PresensiMIPA!B77</f>
        <v>12140</v>
      </c>
      <c r="D78" s="63" t="str">
        <f>PresensiMIPA!G77</f>
        <v>Ahmad Fauzi Andrian</v>
      </c>
      <c r="E78">
        <v>83</v>
      </c>
      <c r="F78">
        <v>91</v>
      </c>
      <c r="G78">
        <v>88</v>
      </c>
      <c r="H78">
        <v>84.5</v>
      </c>
      <c r="I78">
        <v>86.5</v>
      </c>
      <c r="J78">
        <v>86</v>
      </c>
      <c r="K78">
        <v>92.5</v>
      </c>
      <c r="L78">
        <v>95</v>
      </c>
      <c r="M78">
        <v>91</v>
      </c>
      <c r="N78">
        <v>85</v>
      </c>
      <c r="O78">
        <v>88</v>
      </c>
      <c r="P78">
        <v>81.5</v>
      </c>
      <c r="Q78">
        <v>82</v>
      </c>
      <c r="R78">
        <v>91</v>
      </c>
      <c r="S78">
        <v>84.5</v>
      </c>
      <c r="T78" s="232">
        <f t="shared" si="1"/>
        <v>87.3</v>
      </c>
    </row>
    <row r="79" spans="1:20" s="69" customFormat="1" ht="15.95" customHeight="1" thickTop="1" thickBot="1">
      <c r="A79" s="68">
        <v>72</v>
      </c>
      <c r="B79" s="62">
        <v>72</v>
      </c>
      <c r="C79" s="62">
        <f>PresensiMIPA!B78</f>
        <v>12149</v>
      </c>
      <c r="D79" s="63" t="str">
        <f>PresensiMIPA!G78</f>
        <v>AL HANAFIATUS SAMHA</v>
      </c>
      <c r="E79">
        <v>93.5</v>
      </c>
      <c r="F79">
        <v>93</v>
      </c>
      <c r="G79">
        <v>92</v>
      </c>
      <c r="H79">
        <v>89.5</v>
      </c>
      <c r="I79">
        <v>92.5</v>
      </c>
      <c r="J79">
        <v>89</v>
      </c>
      <c r="K79">
        <v>96</v>
      </c>
      <c r="L79">
        <v>91</v>
      </c>
      <c r="M79">
        <v>94</v>
      </c>
      <c r="N79">
        <v>93.5</v>
      </c>
      <c r="O79">
        <v>86</v>
      </c>
      <c r="P79">
        <v>84</v>
      </c>
      <c r="Q79">
        <v>85.5</v>
      </c>
      <c r="R79">
        <v>90</v>
      </c>
      <c r="S79">
        <v>90</v>
      </c>
      <c r="T79" s="232">
        <f t="shared" si="1"/>
        <v>90.63333333333334</v>
      </c>
    </row>
    <row r="80" spans="1:20" s="69" customFormat="1" ht="15.95" customHeight="1" thickTop="1" thickBot="1">
      <c r="A80" s="70">
        <v>73</v>
      </c>
      <c r="B80" s="62">
        <v>73</v>
      </c>
      <c r="C80" s="62">
        <f>PresensiMIPA!B79</f>
        <v>12163</v>
      </c>
      <c r="D80" s="63" t="str">
        <f>PresensiMIPA!G79</f>
        <v>ALVIANTI OKTAVIA SETIYONO</v>
      </c>
      <c r="E80">
        <v>94.5</v>
      </c>
      <c r="F80">
        <v>96</v>
      </c>
      <c r="G80">
        <v>97</v>
      </c>
      <c r="H80">
        <v>91</v>
      </c>
      <c r="I80">
        <v>93.5</v>
      </c>
      <c r="J80">
        <v>92.5</v>
      </c>
      <c r="K80">
        <v>96.5</v>
      </c>
      <c r="L80">
        <v>93</v>
      </c>
      <c r="M80">
        <v>94</v>
      </c>
      <c r="N80">
        <v>93</v>
      </c>
      <c r="O80">
        <v>89</v>
      </c>
      <c r="P80">
        <v>89</v>
      </c>
      <c r="Q80">
        <v>88</v>
      </c>
      <c r="R80">
        <v>91</v>
      </c>
      <c r="S80">
        <v>93.5</v>
      </c>
      <c r="T80" s="232">
        <f t="shared" si="1"/>
        <v>92.766666666666666</v>
      </c>
    </row>
    <row r="81" spans="1:20" s="69" customFormat="1" ht="15.95" customHeight="1" thickTop="1" thickBot="1">
      <c r="A81" s="68">
        <v>74</v>
      </c>
      <c r="B81" s="62">
        <v>74</v>
      </c>
      <c r="C81" s="62">
        <f>PresensiMIPA!B80</f>
        <v>12172</v>
      </c>
      <c r="D81" s="63" t="str">
        <f>PresensiMIPA!G80</f>
        <v>ANDRE PRANATA ARYA PUTRA</v>
      </c>
      <c r="E81">
        <v>91.5</v>
      </c>
      <c r="F81">
        <v>92.5</v>
      </c>
      <c r="G81">
        <v>91</v>
      </c>
      <c r="H81">
        <v>86</v>
      </c>
      <c r="I81">
        <v>93.5</v>
      </c>
      <c r="J81">
        <v>88</v>
      </c>
      <c r="K81">
        <v>96.5</v>
      </c>
      <c r="L81">
        <v>93</v>
      </c>
      <c r="M81">
        <v>91</v>
      </c>
      <c r="N81">
        <v>93</v>
      </c>
      <c r="O81">
        <v>89</v>
      </c>
      <c r="P81">
        <v>82.5</v>
      </c>
      <c r="Q81">
        <v>85</v>
      </c>
      <c r="R81">
        <v>90.5</v>
      </c>
      <c r="S81">
        <v>89</v>
      </c>
      <c r="T81" s="232">
        <f t="shared" si="1"/>
        <v>90.13333333333334</v>
      </c>
    </row>
    <row r="82" spans="1:20" s="69" customFormat="1" ht="15.95" customHeight="1" thickTop="1" thickBot="1">
      <c r="A82" s="70">
        <v>75</v>
      </c>
      <c r="B82" s="62">
        <v>75</v>
      </c>
      <c r="C82" s="62">
        <f>PresensiMIPA!B81</f>
        <v>12177</v>
      </c>
      <c r="D82" s="63" t="str">
        <f>PresensiMIPA!G81</f>
        <v>Anisyafaah</v>
      </c>
      <c r="E82">
        <v>94</v>
      </c>
      <c r="F82">
        <v>92</v>
      </c>
      <c r="G82">
        <v>95</v>
      </c>
      <c r="H82">
        <v>92</v>
      </c>
      <c r="I82">
        <v>92.5</v>
      </c>
      <c r="J82">
        <v>90</v>
      </c>
      <c r="K82">
        <v>97.5</v>
      </c>
      <c r="L82">
        <v>91</v>
      </c>
      <c r="M82">
        <v>94</v>
      </c>
      <c r="N82">
        <v>94</v>
      </c>
      <c r="O82">
        <v>92</v>
      </c>
      <c r="P82">
        <v>87</v>
      </c>
      <c r="Q82">
        <v>89</v>
      </c>
      <c r="R82">
        <v>94</v>
      </c>
      <c r="S82">
        <v>92</v>
      </c>
      <c r="T82" s="232">
        <f t="shared" si="1"/>
        <v>92.4</v>
      </c>
    </row>
    <row r="83" spans="1:20" s="69" customFormat="1" ht="15.95" customHeight="1" thickTop="1" thickBot="1">
      <c r="A83" s="68">
        <v>76</v>
      </c>
      <c r="B83" s="62">
        <v>76</v>
      </c>
      <c r="C83" s="62">
        <f>PresensiMIPA!B82</f>
        <v>12196</v>
      </c>
      <c r="D83" s="63" t="str">
        <f>PresensiMIPA!G82</f>
        <v>CATERINA HIDAYATI</v>
      </c>
      <c r="E83">
        <v>97</v>
      </c>
      <c r="F83">
        <v>97.5</v>
      </c>
      <c r="G83">
        <v>94</v>
      </c>
      <c r="H83">
        <v>95</v>
      </c>
      <c r="I83">
        <v>93.5</v>
      </c>
      <c r="J83">
        <v>94.5</v>
      </c>
      <c r="K83">
        <v>98</v>
      </c>
      <c r="L83">
        <v>93</v>
      </c>
      <c r="M83">
        <v>94</v>
      </c>
      <c r="N83">
        <v>97.5</v>
      </c>
      <c r="O83">
        <v>93</v>
      </c>
      <c r="P83">
        <v>95.5</v>
      </c>
      <c r="Q83">
        <v>96.5</v>
      </c>
      <c r="R83">
        <v>94.5</v>
      </c>
      <c r="S83">
        <v>94.5</v>
      </c>
      <c r="T83" s="232">
        <f t="shared" si="1"/>
        <v>95.2</v>
      </c>
    </row>
    <row r="84" spans="1:20" s="69" customFormat="1" ht="15.95" customHeight="1" thickTop="1" thickBot="1">
      <c r="A84" s="70">
        <v>77</v>
      </c>
      <c r="B84" s="62">
        <v>77</v>
      </c>
      <c r="C84" s="62">
        <f>PresensiMIPA!B83</f>
        <v>12213</v>
      </c>
      <c r="D84" s="63" t="str">
        <f>PresensiMIPA!G83</f>
        <v>DIMAS SENA PUTRA</v>
      </c>
      <c r="E84">
        <v>84</v>
      </c>
      <c r="F84">
        <v>89.5</v>
      </c>
      <c r="G84">
        <v>90</v>
      </c>
      <c r="H84">
        <v>87.5</v>
      </c>
      <c r="I84">
        <v>85.5</v>
      </c>
      <c r="J84">
        <v>85.5</v>
      </c>
      <c r="K84">
        <v>96</v>
      </c>
      <c r="L84">
        <v>88</v>
      </c>
      <c r="M84">
        <v>87.5</v>
      </c>
      <c r="N84">
        <v>88</v>
      </c>
      <c r="O84">
        <v>87.5</v>
      </c>
      <c r="P84">
        <v>81.5</v>
      </c>
      <c r="Q84">
        <v>83.5</v>
      </c>
      <c r="R84">
        <v>84</v>
      </c>
      <c r="S84">
        <v>84.5</v>
      </c>
      <c r="T84" s="232">
        <f t="shared" si="1"/>
        <v>86.833333333333329</v>
      </c>
    </row>
    <row r="85" spans="1:20" s="69" customFormat="1" ht="15.95" customHeight="1" thickTop="1" thickBot="1">
      <c r="A85" s="68">
        <v>78</v>
      </c>
      <c r="B85" s="62">
        <v>78</v>
      </c>
      <c r="C85" s="62">
        <f>PresensiMIPA!B84</f>
        <v>12223</v>
      </c>
      <c r="D85" s="63" t="str">
        <f>PresensiMIPA!G84</f>
        <v>ERNA KURNIAWATI BASYIROH</v>
      </c>
      <c r="E85">
        <v>91</v>
      </c>
      <c r="F85">
        <v>92.5</v>
      </c>
      <c r="G85">
        <v>93</v>
      </c>
      <c r="H85">
        <v>88</v>
      </c>
      <c r="I85">
        <v>92</v>
      </c>
      <c r="J85">
        <v>88</v>
      </c>
      <c r="K85">
        <v>95.5</v>
      </c>
      <c r="L85">
        <v>88</v>
      </c>
      <c r="M85">
        <v>93.5</v>
      </c>
      <c r="N85">
        <v>91.5</v>
      </c>
      <c r="O85">
        <v>88.5</v>
      </c>
      <c r="P85">
        <v>82.5</v>
      </c>
      <c r="Q85">
        <v>83.5</v>
      </c>
      <c r="R85">
        <v>86.5</v>
      </c>
      <c r="S85">
        <v>87.5</v>
      </c>
      <c r="T85" s="232">
        <f t="shared" si="1"/>
        <v>89.433333333333337</v>
      </c>
    </row>
    <row r="86" spans="1:20" s="69" customFormat="1" ht="15.95" customHeight="1" thickTop="1" thickBot="1">
      <c r="A86" s="70">
        <v>79</v>
      </c>
      <c r="B86" s="62">
        <v>79</v>
      </c>
      <c r="C86" s="62">
        <f>PresensiMIPA!B85</f>
        <v>12242</v>
      </c>
      <c r="D86" s="63" t="str">
        <f>PresensiMIPA!G85</f>
        <v>Ferdi Firmansyah</v>
      </c>
      <c r="E86">
        <v>83.5</v>
      </c>
      <c r="F86">
        <v>85</v>
      </c>
      <c r="G86">
        <v>88</v>
      </c>
      <c r="H86">
        <v>86.5</v>
      </c>
      <c r="I86">
        <v>80</v>
      </c>
      <c r="J86">
        <v>80</v>
      </c>
      <c r="K86">
        <v>93.5</v>
      </c>
      <c r="L86">
        <v>95</v>
      </c>
      <c r="M86">
        <v>85.5</v>
      </c>
      <c r="N86">
        <v>79</v>
      </c>
      <c r="O86">
        <v>80.5</v>
      </c>
      <c r="P86">
        <v>78</v>
      </c>
      <c r="Q86">
        <v>82</v>
      </c>
      <c r="R86">
        <v>79.5</v>
      </c>
      <c r="S86">
        <v>80</v>
      </c>
      <c r="T86" s="232">
        <f t="shared" si="1"/>
        <v>83.733333333333334</v>
      </c>
    </row>
    <row r="87" spans="1:20" s="69" customFormat="1" ht="15.95" customHeight="1" thickTop="1" thickBot="1">
      <c r="A87" s="68">
        <v>80</v>
      </c>
      <c r="B87" s="62">
        <v>80</v>
      </c>
      <c r="C87" s="62">
        <f>PresensiMIPA!B86</f>
        <v>12252</v>
      </c>
      <c r="D87" s="63" t="str">
        <f>PresensiMIPA!G86</f>
        <v>Fitria Yuliana</v>
      </c>
      <c r="E87">
        <v>91</v>
      </c>
      <c r="F87">
        <v>90.5</v>
      </c>
      <c r="G87">
        <v>94</v>
      </c>
      <c r="H87">
        <v>85.5</v>
      </c>
      <c r="I87">
        <v>91</v>
      </c>
      <c r="J87">
        <v>88</v>
      </c>
      <c r="K87">
        <v>94</v>
      </c>
      <c r="L87">
        <v>93</v>
      </c>
      <c r="M87">
        <v>92.5</v>
      </c>
      <c r="N87">
        <v>92</v>
      </c>
      <c r="O87">
        <v>87</v>
      </c>
      <c r="P87">
        <v>86.5</v>
      </c>
      <c r="Q87">
        <v>84</v>
      </c>
      <c r="R87">
        <v>87.5</v>
      </c>
      <c r="S87">
        <v>89.5</v>
      </c>
      <c r="T87" s="232">
        <f t="shared" si="1"/>
        <v>89.733333333333334</v>
      </c>
    </row>
    <row r="88" spans="1:20" s="69" customFormat="1" ht="15.95" customHeight="1" thickTop="1" thickBot="1">
      <c r="A88" s="70">
        <v>81</v>
      </c>
      <c r="B88" s="62">
        <v>81</v>
      </c>
      <c r="C88" s="62">
        <f>PresensiMIPA!B87</f>
        <v>12266</v>
      </c>
      <c r="D88" s="63" t="str">
        <f>PresensiMIPA!G87</f>
        <v>HAYKAL BESTANUN ARIFIN</v>
      </c>
      <c r="E88">
        <v>85</v>
      </c>
      <c r="F88">
        <v>87.5</v>
      </c>
      <c r="G88">
        <v>92</v>
      </c>
      <c r="H88">
        <v>91.5</v>
      </c>
      <c r="I88">
        <v>93</v>
      </c>
      <c r="J88">
        <v>89.5</v>
      </c>
      <c r="K88">
        <v>95</v>
      </c>
      <c r="L88">
        <v>95</v>
      </c>
      <c r="M88">
        <v>89</v>
      </c>
      <c r="N88">
        <v>82</v>
      </c>
      <c r="O88">
        <v>89</v>
      </c>
      <c r="P88">
        <v>80.5</v>
      </c>
      <c r="Q88">
        <v>87</v>
      </c>
      <c r="R88">
        <v>89</v>
      </c>
      <c r="S88">
        <v>93.5</v>
      </c>
      <c r="T88" s="232">
        <f t="shared" si="1"/>
        <v>89.233333333333334</v>
      </c>
    </row>
    <row r="89" spans="1:20" s="69" customFormat="1" ht="15.95" customHeight="1" thickTop="1" thickBot="1">
      <c r="A89" s="68">
        <v>82</v>
      </c>
      <c r="B89" s="62">
        <v>82</v>
      </c>
      <c r="C89" s="62">
        <f>PresensiMIPA!B88</f>
        <v>12269</v>
      </c>
      <c r="D89" s="63" t="str">
        <f>PresensiMIPA!G88</f>
        <v>HERLINA PUTRI KURNIAWAN</v>
      </c>
      <c r="E89">
        <v>89.5</v>
      </c>
      <c r="F89">
        <v>95</v>
      </c>
      <c r="G89">
        <v>94</v>
      </c>
      <c r="H89">
        <v>91.5</v>
      </c>
      <c r="I89">
        <v>92.5</v>
      </c>
      <c r="J89">
        <v>89</v>
      </c>
      <c r="K89">
        <v>96.5</v>
      </c>
      <c r="L89">
        <v>93</v>
      </c>
      <c r="M89">
        <v>89</v>
      </c>
      <c r="N89">
        <v>90</v>
      </c>
      <c r="O89">
        <v>88</v>
      </c>
      <c r="P89">
        <v>88</v>
      </c>
      <c r="Q89">
        <v>86</v>
      </c>
      <c r="R89">
        <v>88.5</v>
      </c>
      <c r="S89">
        <v>87.5</v>
      </c>
      <c r="T89" s="232">
        <f t="shared" si="1"/>
        <v>90.533333333333331</v>
      </c>
    </row>
    <row r="90" spans="1:20" s="69" customFormat="1" ht="15.95" customHeight="1" thickTop="1" thickBot="1">
      <c r="A90" s="70">
        <v>83</v>
      </c>
      <c r="B90" s="62">
        <v>83</v>
      </c>
      <c r="C90" s="62">
        <f>PresensiMIPA!B89</f>
        <v>12289</v>
      </c>
      <c r="D90" s="63" t="str">
        <f>PresensiMIPA!G89</f>
        <v>ISLHA KOMARIYAH MAULIDINA</v>
      </c>
      <c r="E90">
        <v>91</v>
      </c>
      <c r="F90">
        <v>96</v>
      </c>
      <c r="G90">
        <v>95</v>
      </c>
      <c r="H90">
        <v>93.5</v>
      </c>
      <c r="I90">
        <v>94.5</v>
      </c>
      <c r="J90">
        <v>90.5</v>
      </c>
      <c r="K90">
        <v>97.5</v>
      </c>
      <c r="L90">
        <v>93</v>
      </c>
      <c r="M90">
        <v>94.5</v>
      </c>
      <c r="N90">
        <v>97.5</v>
      </c>
      <c r="O90">
        <v>88.5</v>
      </c>
      <c r="P90">
        <v>89.5</v>
      </c>
      <c r="Q90">
        <v>92</v>
      </c>
      <c r="R90">
        <v>91.5</v>
      </c>
      <c r="S90">
        <v>92.5</v>
      </c>
      <c r="T90" s="232">
        <f t="shared" si="1"/>
        <v>93.13333333333334</v>
      </c>
    </row>
    <row r="91" spans="1:20" s="69" customFormat="1" ht="15.95" customHeight="1" thickTop="1" thickBot="1">
      <c r="A91" s="68">
        <v>84</v>
      </c>
      <c r="B91" s="62">
        <v>84</v>
      </c>
      <c r="C91" s="62">
        <f>PresensiMIPA!B90</f>
        <v>12298</v>
      </c>
      <c r="D91" s="63" t="str">
        <f>PresensiMIPA!G90</f>
        <v>JUNIO FATHIR RESSY</v>
      </c>
      <c r="E91">
        <v>86</v>
      </c>
      <c r="F91">
        <v>87.5</v>
      </c>
      <c r="G91">
        <v>92</v>
      </c>
      <c r="H91">
        <v>89.5</v>
      </c>
      <c r="I91">
        <v>89</v>
      </c>
      <c r="J91">
        <v>85</v>
      </c>
      <c r="K91">
        <v>94.5</v>
      </c>
      <c r="L91">
        <v>91</v>
      </c>
      <c r="M91">
        <v>89.5</v>
      </c>
      <c r="N91">
        <v>83</v>
      </c>
      <c r="O91">
        <v>88.5</v>
      </c>
      <c r="P91">
        <v>84.5</v>
      </c>
      <c r="Q91">
        <v>83.5</v>
      </c>
      <c r="R91">
        <v>89.5</v>
      </c>
      <c r="S91">
        <v>85.5</v>
      </c>
      <c r="T91" s="232">
        <f t="shared" si="1"/>
        <v>87.9</v>
      </c>
    </row>
    <row r="92" spans="1:20" s="69" customFormat="1" ht="15.95" customHeight="1" thickTop="1" thickBot="1">
      <c r="A92" s="70">
        <v>85</v>
      </c>
      <c r="B92" s="62">
        <v>85</v>
      </c>
      <c r="C92" s="62">
        <f>PresensiMIPA!B91</f>
        <v>12302</v>
      </c>
      <c r="D92" s="63" t="str">
        <f>PresensiMIPA!G91</f>
        <v>KANIA LAURA NUR AIDA</v>
      </c>
      <c r="E92">
        <v>91.5</v>
      </c>
      <c r="F92">
        <v>95</v>
      </c>
      <c r="G92">
        <v>92</v>
      </c>
      <c r="H92">
        <v>84</v>
      </c>
      <c r="I92">
        <v>93.5</v>
      </c>
      <c r="J92">
        <v>87.5</v>
      </c>
      <c r="K92">
        <v>95.5</v>
      </c>
      <c r="L92">
        <v>93</v>
      </c>
      <c r="M92">
        <v>94</v>
      </c>
      <c r="N92">
        <v>91.5</v>
      </c>
      <c r="O92">
        <v>87.5</v>
      </c>
      <c r="P92">
        <v>86.5</v>
      </c>
      <c r="Q92">
        <v>87.5</v>
      </c>
      <c r="R92">
        <v>90</v>
      </c>
      <c r="S92">
        <v>89</v>
      </c>
      <c r="T92" s="232">
        <f t="shared" si="1"/>
        <v>90.533333333333331</v>
      </c>
    </row>
    <row r="93" spans="1:20" s="69" customFormat="1" ht="15.95" customHeight="1" thickTop="1" thickBot="1">
      <c r="A93" s="68">
        <v>86</v>
      </c>
      <c r="B93" s="62">
        <v>86</v>
      </c>
      <c r="C93" s="62">
        <f>PresensiMIPA!B92</f>
        <v>12312</v>
      </c>
      <c r="D93" s="63" t="str">
        <f>PresensiMIPA!G92</f>
        <v>LIA HADINI</v>
      </c>
      <c r="E93">
        <v>94.5</v>
      </c>
      <c r="F93">
        <v>90</v>
      </c>
      <c r="G93">
        <v>90</v>
      </c>
      <c r="H93">
        <v>84</v>
      </c>
      <c r="I93">
        <v>93</v>
      </c>
      <c r="J93">
        <v>89.5</v>
      </c>
      <c r="K93">
        <v>95</v>
      </c>
      <c r="L93">
        <v>89</v>
      </c>
      <c r="M93">
        <v>94</v>
      </c>
      <c r="N93">
        <v>95.5</v>
      </c>
      <c r="O93">
        <v>87.5</v>
      </c>
      <c r="P93">
        <v>89</v>
      </c>
      <c r="Q93">
        <v>86</v>
      </c>
      <c r="R93">
        <v>89</v>
      </c>
      <c r="S93">
        <v>90</v>
      </c>
      <c r="T93" s="232">
        <f t="shared" si="1"/>
        <v>90.4</v>
      </c>
    </row>
    <row r="94" spans="1:20" s="69" customFormat="1" ht="15.95" customHeight="1" thickTop="1" thickBot="1">
      <c r="A94" s="70">
        <v>87</v>
      </c>
      <c r="B94" s="62">
        <v>87</v>
      </c>
      <c r="C94" s="62">
        <f>PresensiMIPA!B93</f>
        <v>12329</v>
      </c>
      <c r="D94" s="63" t="str">
        <f>PresensiMIPA!G93</f>
        <v>MARTHA ANUGRAH PANCA PUTRA</v>
      </c>
      <c r="E94">
        <v>87</v>
      </c>
      <c r="F94">
        <v>90.5</v>
      </c>
      <c r="G94">
        <v>93</v>
      </c>
      <c r="H94">
        <v>90.5</v>
      </c>
      <c r="I94">
        <v>89</v>
      </c>
      <c r="J94">
        <v>85.5</v>
      </c>
      <c r="K94">
        <v>96</v>
      </c>
      <c r="L94">
        <v>95</v>
      </c>
      <c r="M94">
        <v>86.5</v>
      </c>
      <c r="N94">
        <v>89.5</v>
      </c>
      <c r="O94">
        <v>88</v>
      </c>
      <c r="P94">
        <v>81</v>
      </c>
      <c r="Q94">
        <v>82.5</v>
      </c>
      <c r="R94">
        <v>85</v>
      </c>
      <c r="S94">
        <v>89</v>
      </c>
      <c r="T94" s="232">
        <f t="shared" si="1"/>
        <v>88.533333333333331</v>
      </c>
    </row>
    <row r="95" spans="1:20" s="69" customFormat="1" ht="15.95" customHeight="1" thickTop="1" thickBot="1">
      <c r="A95" s="68">
        <v>88</v>
      </c>
      <c r="B95" s="62">
        <v>88</v>
      </c>
      <c r="C95" s="62">
        <f>PresensiMIPA!B94</f>
        <v>12337</v>
      </c>
      <c r="D95" s="63" t="str">
        <f>PresensiMIPA!G94</f>
        <v>Maulinda Eka Rahmawati</v>
      </c>
      <c r="E95">
        <v>93</v>
      </c>
      <c r="F95">
        <v>95</v>
      </c>
      <c r="G95">
        <v>96</v>
      </c>
      <c r="H95">
        <v>90.5</v>
      </c>
      <c r="I95">
        <v>93</v>
      </c>
      <c r="J95">
        <v>91.5</v>
      </c>
      <c r="K95">
        <v>98</v>
      </c>
      <c r="L95">
        <v>93</v>
      </c>
      <c r="M95">
        <v>94.5</v>
      </c>
      <c r="N95">
        <v>92</v>
      </c>
      <c r="O95">
        <v>92</v>
      </c>
      <c r="P95">
        <v>84</v>
      </c>
      <c r="Q95">
        <v>92.5</v>
      </c>
      <c r="R95">
        <v>90</v>
      </c>
      <c r="S95">
        <v>94</v>
      </c>
      <c r="T95" s="232">
        <f t="shared" si="1"/>
        <v>92.6</v>
      </c>
    </row>
    <row r="96" spans="1:20" s="69" customFormat="1" ht="15.95" customHeight="1" thickTop="1" thickBot="1">
      <c r="A96" s="70">
        <v>89</v>
      </c>
      <c r="B96" s="62">
        <v>89</v>
      </c>
      <c r="C96" s="62">
        <f>PresensiMIPA!B95</f>
        <v>12353</v>
      </c>
      <c r="D96" s="63" t="str">
        <f>PresensiMIPA!G95</f>
        <v>MOH. IQBAL FATHONI</v>
      </c>
      <c r="E96">
        <v>83.5</v>
      </c>
      <c r="F96">
        <v>88</v>
      </c>
      <c r="G96">
        <v>93</v>
      </c>
      <c r="H96">
        <v>87.5</v>
      </c>
      <c r="I96">
        <v>87.5</v>
      </c>
      <c r="J96">
        <v>87</v>
      </c>
      <c r="K96">
        <v>96.5</v>
      </c>
      <c r="L96">
        <v>91</v>
      </c>
      <c r="M96">
        <v>88.5</v>
      </c>
      <c r="N96">
        <v>90</v>
      </c>
      <c r="O96">
        <v>90</v>
      </c>
      <c r="P96">
        <v>84.5</v>
      </c>
      <c r="Q96">
        <v>80</v>
      </c>
      <c r="R96">
        <v>81.5</v>
      </c>
      <c r="S96">
        <v>85</v>
      </c>
      <c r="T96" s="232">
        <f t="shared" si="1"/>
        <v>87.566666666666663</v>
      </c>
    </row>
    <row r="97" spans="1:20" s="69" customFormat="1" ht="15.95" customHeight="1" thickTop="1" thickBot="1">
      <c r="A97" s="68">
        <v>90</v>
      </c>
      <c r="B97" s="62">
        <v>90</v>
      </c>
      <c r="C97" s="62">
        <f>PresensiMIPA!B96</f>
        <v>12369</v>
      </c>
      <c r="D97" s="63" t="str">
        <f>PresensiMIPA!G96</f>
        <v>MOHAMMAD NAUVAL DWI SAPUTRA</v>
      </c>
      <c r="E97">
        <v>91.5</v>
      </c>
      <c r="F97">
        <v>91.5</v>
      </c>
      <c r="G97">
        <v>93</v>
      </c>
      <c r="H97">
        <v>87.5</v>
      </c>
      <c r="I97">
        <v>92.5</v>
      </c>
      <c r="J97">
        <v>90.5</v>
      </c>
      <c r="K97">
        <v>94</v>
      </c>
      <c r="L97">
        <v>95</v>
      </c>
      <c r="M97">
        <v>92.5</v>
      </c>
      <c r="N97">
        <v>89</v>
      </c>
      <c r="O97">
        <v>90.5</v>
      </c>
      <c r="P97">
        <v>85.5</v>
      </c>
      <c r="Q97">
        <v>88</v>
      </c>
      <c r="R97">
        <v>87.5</v>
      </c>
      <c r="S97">
        <v>88</v>
      </c>
      <c r="T97" s="232">
        <f t="shared" si="1"/>
        <v>90.433333333333337</v>
      </c>
    </row>
    <row r="98" spans="1:20" s="69" customFormat="1" ht="15.95" customHeight="1" thickTop="1" thickBot="1">
      <c r="A98" s="70">
        <v>91</v>
      </c>
      <c r="B98" s="62">
        <v>91</v>
      </c>
      <c r="C98" s="62">
        <f>PresensiMIPA!B97</f>
        <v>12379</v>
      </c>
      <c r="D98" s="63" t="str">
        <f>PresensiMIPA!G97</f>
        <v>Muhammad Noval Nur Ramadhani</v>
      </c>
      <c r="E98">
        <v>85.5</v>
      </c>
      <c r="F98">
        <v>83</v>
      </c>
      <c r="G98">
        <v>91</v>
      </c>
      <c r="H98">
        <v>85</v>
      </c>
      <c r="I98">
        <v>87.5</v>
      </c>
      <c r="J98">
        <v>82.5</v>
      </c>
      <c r="K98">
        <v>95.5</v>
      </c>
      <c r="L98">
        <v>93</v>
      </c>
      <c r="M98">
        <v>86</v>
      </c>
      <c r="N98">
        <v>82</v>
      </c>
      <c r="O98">
        <v>81</v>
      </c>
      <c r="P98">
        <v>80</v>
      </c>
      <c r="Q98">
        <v>81</v>
      </c>
      <c r="R98">
        <v>81.5</v>
      </c>
      <c r="S98">
        <v>75.5</v>
      </c>
      <c r="T98" s="232">
        <f t="shared" si="1"/>
        <v>84.666666666666671</v>
      </c>
    </row>
    <row r="99" spans="1:20" s="71" customFormat="1" ht="15.95" customHeight="1" thickTop="1" thickBot="1">
      <c r="A99" s="68">
        <v>92</v>
      </c>
      <c r="B99" s="62">
        <v>92</v>
      </c>
      <c r="C99" s="62">
        <f>PresensiMIPA!B98</f>
        <v>12388</v>
      </c>
      <c r="D99" s="63" t="str">
        <f>PresensiMIPA!G98</f>
        <v>NADAA AVRIA HANUM</v>
      </c>
      <c r="E99">
        <v>92.5</v>
      </c>
      <c r="F99">
        <v>93.5</v>
      </c>
      <c r="G99">
        <v>92</v>
      </c>
      <c r="H99">
        <v>85</v>
      </c>
      <c r="I99">
        <v>92</v>
      </c>
      <c r="J99">
        <v>87.5</v>
      </c>
      <c r="K99">
        <v>96.5</v>
      </c>
      <c r="L99">
        <v>93</v>
      </c>
      <c r="M99">
        <v>92</v>
      </c>
      <c r="N99">
        <v>92.5</v>
      </c>
      <c r="O99">
        <v>90.5</v>
      </c>
      <c r="P99">
        <v>88.5</v>
      </c>
      <c r="Q99">
        <v>83</v>
      </c>
      <c r="R99">
        <v>85.5</v>
      </c>
      <c r="S99">
        <v>91</v>
      </c>
      <c r="T99" s="232">
        <f t="shared" si="1"/>
        <v>90.333333333333329</v>
      </c>
    </row>
    <row r="100" spans="1:20" ht="15.95" customHeight="1" thickTop="1" thickBot="1">
      <c r="A100" s="47">
        <v>93</v>
      </c>
      <c r="B100" s="62">
        <v>93</v>
      </c>
      <c r="C100" s="62">
        <f>PresensiMIPA!B99</f>
        <v>12414</v>
      </c>
      <c r="D100" s="63" t="str">
        <f>PresensiMIPA!G99</f>
        <v>NURHAYATI CAHYUNI MOFID</v>
      </c>
      <c r="E100">
        <v>87.5</v>
      </c>
      <c r="F100">
        <v>91.5</v>
      </c>
      <c r="G100">
        <v>90.5</v>
      </c>
      <c r="H100">
        <v>86.5</v>
      </c>
      <c r="I100">
        <v>92</v>
      </c>
      <c r="J100">
        <v>87.5</v>
      </c>
      <c r="K100">
        <v>95.5</v>
      </c>
      <c r="L100">
        <v>89</v>
      </c>
      <c r="M100">
        <v>93</v>
      </c>
      <c r="N100">
        <v>90</v>
      </c>
      <c r="O100">
        <v>90</v>
      </c>
      <c r="P100">
        <v>84</v>
      </c>
      <c r="Q100">
        <v>84</v>
      </c>
      <c r="R100">
        <v>88.5</v>
      </c>
      <c r="S100">
        <v>86</v>
      </c>
      <c r="T100" s="232">
        <f t="shared" si="1"/>
        <v>89.033333333333331</v>
      </c>
    </row>
    <row r="101" spans="1:20" ht="15.95" customHeight="1" thickTop="1" thickBot="1">
      <c r="A101" s="61">
        <v>94</v>
      </c>
      <c r="B101" s="62">
        <v>94</v>
      </c>
      <c r="C101" s="62">
        <f>PresensiMIPA!B100</f>
        <v>12426</v>
      </c>
      <c r="D101" s="63" t="str">
        <f>PresensiMIPA!G100</f>
        <v>PUSPA RIAWATI</v>
      </c>
      <c r="E101">
        <v>93</v>
      </c>
      <c r="F101">
        <v>90</v>
      </c>
      <c r="G101">
        <v>93</v>
      </c>
      <c r="H101">
        <v>86.5</v>
      </c>
      <c r="I101">
        <v>93.5</v>
      </c>
      <c r="J101">
        <v>89</v>
      </c>
      <c r="K101">
        <v>98</v>
      </c>
      <c r="L101">
        <v>89</v>
      </c>
      <c r="M101">
        <v>93</v>
      </c>
      <c r="N101">
        <v>90.5</v>
      </c>
      <c r="O101">
        <v>88.5</v>
      </c>
      <c r="P101">
        <v>88.5</v>
      </c>
      <c r="Q101">
        <v>84</v>
      </c>
      <c r="R101">
        <v>84.5</v>
      </c>
      <c r="S101">
        <v>93.5</v>
      </c>
      <c r="T101" s="232">
        <f t="shared" si="1"/>
        <v>90.3</v>
      </c>
    </row>
    <row r="102" spans="1:20" ht="15.95" customHeight="1" thickTop="1" thickBot="1">
      <c r="A102" s="47">
        <v>95</v>
      </c>
      <c r="B102" s="62">
        <v>95</v>
      </c>
      <c r="C102" s="62">
        <f>PresensiMIPA!B101</f>
        <v>12446</v>
      </c>
      <c r="D102" s="63" t="str">
        <f>PresensiMIPA!G101</f>
        <v>RAHMADINAH DIVA ZHAVIRA</v>
      </c>
      <c r="E102">
        <v>92.5</v>
      </c>
      <c r="F102">
        <v>95</v>
      </c>
      <c r="G102">
        <v>95</v>
      </c>
      <c r="H102">
        <v>91</v>
      </c>
      <c r="I102">
        <v>94</v>
      </c>
      <c r="J102">
        <v>92</v>
      </c>
      <c r="K102">
        <v>97</v>
      </c>
      <c r="L102">
        <v>91</v>
      </c>
      <c r="M102">
        <v>92.5</v>
      </c>
      <c r="N102">
        <v>92.5</v>
      </c>
      <c r="O102">
        <v>91</v>
      </c>
      <c r="P102">
        <v>88.5</v>
      </c>
      <c r="Q102">
        <v>87</v>
      </c>
      <c r="R102">
        <v>88</v>
      </c>
      <c r="S102">
        <v>93.5</v>
      </c>
      <c r="T102" s="232">
        <f t="shared" si="1"/>
        <v>92.033333333333331</v>
      </c>
    </row>
    <row r="103" spans="1:20" ht="15.95" customHeight="1" thickTop="1" thickBot="1">
      <c r="A103" s="61">
        <v>96</v>
      </c>
      <c r="B103" s="62">
        <v>96</v>
      </c>
      <c r="C103" s="62">
        <f>PresensiMIPA!B102</f>
        <v>12455</v>
      </c>
      <c r="D103" s="63" t="str">
        <f>PresensiMIPA!G102</f>
        <v>RAYVALDI BACHTIAR ARDIANSYAH</v>
      </c>
      <c r="E103">
        <v>82</v>
      </c>
      <c r="F103">
        <v>87</v>
      </c>
      <c r="G103">
        <v>88</v>
      </c>
      <c r="H103">
        <v>81.5</v>
      </c>
      <c r="I103">
        <v>86.5</v>
      </c>
      <c r="J103">
        <v>86.5</v>
      </c>
      <c r="K103">
        <v>95</v>
      </c>
      <c r="L103">
        <v>93</v>
      </c>
      <c r="M103">
        <v>83.5</v>
      </c>
      <c r="N103">
        <v>82</v>
      </c>
      <c r="O103">
        <v>80.5</v>
      </c>
      <c r="P103">
        <v>80.5</v>
      </c>
      <c r="Q103">
        <v>80.5</v>
      </c>
      <c r="R103">
        <v>80.5</v>
      </c>
      <c r="S103">
        <v>86.5</v>
      </c>
      <c r="T103" s="232">
        <f t="shared" si="1"/>
        <v>84.9</v>
      </c>
    </row>
    <row r="104" spans="1:20" ht="15.95" customHeight="1" thickTop="1" thickBot="1">
      <c r="A104" s="47">
        <v>97</v>
      </c>
      <c r="B104" s="62">
        <v>97</v>
      </c>
      <c r="C104" s="62">
        <f>PresensiMIPA!B103</f>
        <v>12468</v>
      </c>
      <c r="D104" s="63" t="str">
        <f>PresensiMIPA!G103</f>
        <v>RIJAL AZKAL RIDHA</v>
      </c>
      <c r="E104">
        <v>83.5</v>
      </c>
      <c r="F104">
        <v>88</v>
      </c>
      <c r="G104">
        <v>89</v>
      </c>
      <c r="H104">
        <v>86</v>
      </c>
      <c r="I104">
        <v>86.5</v>
      </c>
      <c r="J104">
        <v>85</v>
      </c>
      <c r="K104">
        <v>97.5</v>
      </c>
      <c r="L104">
        <v>95</v>
      </c>
      <c r="M104">
        <v>86</v>
      </c>
      <c r="N104">
        <v>82.5</v>
      </c>
      <c r="O104">
        <v>80.5</v>
      </c>
      <c r="P104">
        <v>83</v>
      </c>
      <c r="Q104">
        <v>82</v>
      </c>
      <c r="R104">
        <v>82.5</v>
      </c>
      <c r="S104">
        <v>87</v>
      </c>
      <c r="T104" s="232">
        <f t="shared" si="1"/>
        <v>86.266666666666666</v>
      </c>
    </row>
    <row r="105" spans="1:20" ht="15.95" customHeight="1" thickTop="1" thickBot="1">
      <c r="A105" s="61">
        <v>98</v>
      </c>
      <c r="B105" s="62">
        <v>98</v>
      </c>
      <c r="C105" s="62">
        <f>PresensiMIPA!B104</f>
        <v>12470</v>
      </c>
      <c r="D105" s="63" t="str">
        <f>PresensiMIPA!G104</f>
        <v>RISKA AMALIA FIRMANSYAH</v>
      </c>
      <c r="E105">
        <v>91.5</v>
      </c>
      <c r="F105">
        <v>98</v>
      </c>
      <c r="G105">
        <v>95</v>
      </c>
      <c r="H105">
        <v>94</v>
      </c>
      <c r="I105">
        <v>95</v>
      </c>
      <c r="J105">
        <v>96</v>
      </c>
      <c r="K105">
        <v>99.5</v>
      </c>
      <c r="L105">
        <v>93</v>
      </c>
      <c r="M105">
        <v>95</v>
      </c>
      <c r="N105">
        <v>97.5</v>
      </c>
      <c r="O105">
        <v>93</v>
      </c>
      <c r="P105">
        <v>96</v>
      </c>
      <c r="Q105">
        <v>97</v>
      </c>
      <c r="R105">
        <v>94</v>
      </c>
      <c r="S105">
        <v>95</v>
      </c>
      <c r="T105" s="232">
        <f t="shared" si="1"/>
        <v>95.3</v>
      </c>
    </row>
    <row r="106" spans="1:20" ht="15.95" customHeight="1" thickTop="1" thickBot="1">
      <c r="A106" s="47">
        <v>99</v>
      </c>
      <c r="B106" s="62">
        <v>99</v>
      </c>
      <c r="C106" s="62">
        <f>PresensiMIPA!B105</f>
        <v>12491</v>
      </c>
      <c r="D106" s="63" t="str">
        <f>PresensiMIPA!G105</f>
        <v>SILVI FITRIA OKTAVIANI</v>
      </c>
      <c r="E106">
        <v>93.5</v>
      </c>
      <c r="F106">
        <v>95</v>
      </c>
      <c r="G106">
        <v>93</v>
      </c>
      <c r="H106">
        <v>90</v>
      </c>
      <c r="I106">
        <v>93</v>
      </c>
      <c r="J106">
        <v>89</v>
      </c>
      <c r="K106">
        <v>97.5</v>
      </c>
      <c r="L106">
        <v>89</v>
      </c>
      <c r="M106">
        <v>94</v>
      </c>
      <c r="N106">
        <v>91.5</v>
      </c>
      <c r="O106">
        <v>90.5</v>
      </c>
      <c r="P106">
        <v>88</v>
      </c>
      <c r="Q106">
        <v>86.5</v>
      </c>
      <c r="R106">
        <v>87</v>
      </c>
      <c r="S106">
        <v>88.5</v>
      </c>
      <c r="T106" s="232">
        <f t="shared" si="1"/>
        <v>91.066666666666663</v>
      </c>
    </row>
    <row r="107" spans="1:20" ht="15.95" customHeight="1" thickTop="1" thickBot="1">
      <c r="A107" s="61">
        <v>100</v>
      </c>
      <c r="B107" s="62">
        <v>100</v>
      </c>
      <c r="C107" s="62">
        <f>PresensiMIPA!B106</f>
        <v>12501</v>
      </c>
      <c r="D107" s="63" t="str">
        <f>PresensiMIPA!G106</f>
        <v>SOFIA MUFARROHAH OKTAVIA</v>
      </c>
      <c r="E107">
        <v>88.5</v>
      </c>
      <c r="F107">
        <v>92</v>
      </c>
      <c r="G107">
        <v>91</v>
      </c>
      <c r="H107">
        <v>89</v>
      </c>
      <c r="I107">
        <v>91</v>
      </c>
      <c r="J107">
        <v>88.5</v>
      </c>
      <c r="K107">
        <v>97.5</v>
      </c>
      <c r="L107">
        <v>89</v>
      </c>
      <c r="M107">
        <v>94</v>
      </c>
      <c r="N107">
        <v>93.5</v>
      </c>
      <c r="O107">
        <v>89.5</v>
      </c>
      <c r="P107">
        <v>87</v>
      </c>
      <c r="Q107">
        <v>84</v>
      </c>
      <c r="R107">
        <v>86.5</v>
      </c>
      <c r="S107">
        <v>87</v>
      </c>
      <c r="T107" s="232">
        <f t="shared" si="1"/>
        <v>89.86666666666666</v>
      </c>
    </row>
    <row r="108" spans="1:20" ht="15.95" customHeight="1" thickTop="1" thickBot="1">
      <c r="A108" s="47">
        <v>101</v>
      </c>
      <c r="B108" s="62">
        <v>101</v>
      </c>
      <c r="C108" s="62">
        <f>PresensiMIPA!B107</f>
        <v>12504</v>
      </c>
      <c r="D108" s="63" t="str">
        <f>PresensiMIPA!G107</f>
        <v>Sony Arie Prasetya</v>
      </c>
      <c r="E108">
        <v>89.5</v>
      </c>
      <c r="F108">
        <v>95.5</v>
      </c>
      <c r="G108">
        <v>94</v>
      </c>
      <c r="H108">
        <v>90.5</v>
      </c>
      <c r="I108">
        <v>93.5</v>
      </c>
      <c r="J108">
        <v>86</v>
      </c>
      <c r="K108">
        <v>97.5</v>
      </c>
      <c r="L108">
        <v>95</v>
      </c>
      <c r="M108">
        <v>93.5</v>
      </c>
      <c r="N108">
        <v>91</v>
      </c>
      <c r="O108">
        <v>89.5</v>
      </c>
      <c r="P108">
        <v>88</v>
      </c>
      <c r="Q108">
        <v>88</v>
      </c>
      <c r="R108">
        <v>89.5</v>
      </c>
      <c r="S108">
        <v>89</v>
      </c>
      <c r="T108" s="232">
        <f t="shared" si="1"/>
        <v>91.333333333333329</v>
      </c>
    </row>
    <row r="109" spans="1:20" ht="15.95" customHeight="1" thickTop="1" thickBot="1">
      <c r="A109" s="61">
        <v>102</v>
      </c>
      <c r="B109" s="62">
        <v>102</v>
      </c>
      <c r="C109" s="62">
        <f>PresensiMIPA!B108</f>
        <v>12519</v>
      </c>
      <c r="D109" s="63" t="str">
        <f>PresensiMIPA!G108</f>
        <v>ULFATUH MAULIDANIA PUTRI</v>
      </c>
      <c r="E109">
        <v>91</v>
      </c>
      <c r="F109">
        <v>96.5</v>
      </c>
      <c r="G109">
        <v>98</v>
      </c>
      <c r="H109">
        <v>92.5</v>
      </c>
      <c r="I109">
        <v>95</v>
      </c>
      <c r="J109">
        <v>96</v>
      </c>
      <c r="K109">
        <v>98</v>
      </c>
      <c r="L109">
        <v>93</v>
      </c>
      <c r="M109">
        <v>94.5</v>
      </c>
      <c r="N109">
        <v>97</v>
      </c>
      <c r="O109">
        <v>93</v>
      </c>
      <c r="P109">
        <v>88.5</v>
      </c>
      <c r="Q109">
        <v>94.5</v>
      </c>
      <c r="R109">
        <v>88</v>
      </c>
      <c r="S109">
        <v>95.5</v>
      </c>
      <c r="T109" s="232">
        <f t="shared" si="1"/>
        <v>94.066666666666663</v>
      </c>
    </row>
    <row r="110" spans="1:20" ht="15.95" customHeight="1" thickTop="1" thickBot="1">
      <c r="A110" s="47">
        <v>103</v>
      </c>
      <c r="B110" s="62">
        <v>103</v>
      </c>
      <c r="C110" s="62">
        <f>PresensiMIPA!B109</f>
        <v>12129</v>
      </c>
      <c r="D110" s="63" t="str">
        <f>PresensiMIPA!G109</f>
        <v>ACHMAD FARHAN HASBINULLAH</v>
      </c>
      <c r="E110">
        <v>87.5</v>
      </c>
      <c r="F110">
        <v>86</v>
      </c>
      <c r="G110">
        <v>91</v>
      </c>
      <c r="H110">
        <v>82</v>
      </c>
      <c r="I110">
        <v>88</v>
      </c>
      <c r="J110">
        <v>83.5</v>
      </c>
      <c r="K110">
        <v>91</v>
      </c>
      <c r="L110">
        <v>95</v>
      </c>
      <c r="M110">
        <v>88.5</v>
      </c>
      <c r="N110">
        <v>87.5</v>
      </c>
      <c r="O110">
        <v>87</v>
      </c>
      <c r="P110">
        <v>92</v>
      </c>
      <c r="Q110">
        <v>82.5</v>
      </c>
      <c r="R110">
        <v>84</v>
      </c>
      <c r="S110">
        <v>85</v>
      </c>
      <c r="T110" s="232">
        <f t="shared" si="1"/>
        <v>87.36666666666666</v>
      </c>
    </row>
    <row r="111" spans="1:20" ht="15.95" customHeight="1" thickTop="1" thickBot="1">
      <c r="A111" s="61">
        <v>104</v>
      </c>
      <c r="B111" s="62">
        <v>104</v>
      </c>
      <c r="C111" s="62">
        <f>PresensiMIPA!B110</f>
        <v>12142</v>
      </c>
      <c r="D111" s="63" t="str">
        <f>PresensiMIPA!G110</f>
        <v>AIDA DEWI ABDULLAH</v>
      </c>
      <c r="E111">
        <v>96.5</v>
      </c>
      <c r="F111">
        <v>93</v>
      </c>
      <c r="G111">
        <v>95</v>
      </c>
      <c r="H111">
        <v>87.5</v>
      </c>
      <c r="I111">
        <v>93</v>
      </c>
      <c r="J111">
        <v>90</v>
      </c>
      <c r="K111">
        <v>95</v>
      </c>
      <c r="L111">
        <v>95.5</v>
      </c>
      <c r="M111">
        <v>95</v>
      </c>
      <c r="N111">
        <v>89</v>
      </c>
      <c r="O111">
        <v>93</v>
      </c>
      <c r="P111">
        <v>94.5</v>
      </c>
      <c r="Q111">
        <v>86</v>
      </c>
      <c r="R111">
        <v>89.5</v>
      </c>
      <c r="S111">
        <v>92.5</v>
      </c>
      <c r="T111" s="232">
        <f t="shared" si="1"/>
        <v>92.333333333333329</v>
      </c>
    </row>
    <row r="112" spans="1:20" ht="15.95" customHeight="1" thickTop="1" thickBot="1">
      <c r="A112" s="47">
        <v>105</v>
      </c>
      <c r="B112" s="62">
        <v>105</v>
      </c>
      <c r="C112" s="62">
        <f>PresensiMIPA!B111</f>
        <v>12148</v>
      </c>
      <c r="D112" s="63" t="str">
        <f>PresensiMIPA!G111</f>
        <v>AKMAL NURDIANSYAH</v>
      </c>
      <c r="E112">
        <v>89.5</v>
      </c>
      <c r="F112">
        <v>95</v>
      </c>
      <c r="G112">
        <v>93</v>
      </c>
      <c r="H112">
        <v>92</v>
      </c>
      <c r="I112">
        <v>93</v>
      </c>
      <c r="J112">
        <v>93</v>
      </c>
      <c r="K112">
        <v>94.5</v>
      </c>
      <c r="L112">
        <v>95.5</v>
      </c>
      <c r="M112">
        <v>90</v>
      </c>
      <c r="N112">
        <v>97</v>
      </c>
      <c r="O112">
        <v>92.5</v>
      </c>
      <c r="P112">
        <v>95.5</v>
      </c>
      <c r="Q112">
        <v>95</v>
      </c>
      <c r="R112">
        <v>92</v>
      </c>
      <c r="S112">
        <v>95</v>
      </c>
      <c r="T112" s="232">
        <f t="shared" si="1"/>
        <v>93.5</v>
      </c>
    </row>
    <row r="113" spans="1:20" ht="15.95" customHeight="1" thickTop="1" thickBot="1">
      <c r="A113" s="61">
        <v>106</v>
      </c>
      <c r="B113" s="62">
        <v>106</v>
      </c>
      <c r="C113" s="62">
        <f>PresensiMIPA!B112</f>
        <v>12152</v>
      </c>
      <c r="D113" s="63" t="str">
        <f>PresensiMIPA!G112</f>
        <v>ALFIAN NUR EMILIA</v>
      </c>
      <c r="E113">
        <v>90.5</v>
      </c>
      <c r="F113">
        <v>88.5</v>
      </c>
      <c r="G113">
        <v>91</v>
      </c>
      <c r="H113">
        <v>84.5</v>
      </c>
      <c r="I113">
        <v>89.5</v>
      </c>
      <c r="J113">
        <v>88.5</v>
      </c>
      <c r="K113">
        <v>94</v>
      </c>
      <c r="L113">
        <v>95.5</v>
      </c>
      <c r="M113">
        <v>93.5</v>
      </c>
      <c r="N113">
        <v>87.5</v>
      </c>
      <c r="O113">
        <v>86</v>
      </c>
      <c r="P113">
        <v>93</v>
      </c>
      <c r="Q113">
        <v>84</v>
      </c>
      <c r="R113">
        <v>91.5</v>
      </c>
      <c r="S113">
        <v>86.5</v>
      </c>
      <c r="T113" s="232">
        <f t="shared" si="1"/>
        <v>89.6</v>
      </c>
    </row>
    <row r="114" spans="1:20" ht="15.95" customHeight="1" thickTop="1" thickBot="1">
      <c r="A114" s="47">
        <v>107</v>
      </c>
      <c r="B114" s="62">
        <v>107</v>
      </c>
      <c r="C114" s="62">
        <f>PresensiMIPA!B113</f>
        <v>12164</v>
      </c>
      <c r="D114" s="63" t="str">
        <f>PresensiMIPA!G113</f>
        <v>AMELIA FARAH R</v>
      </c>
      <c r="E114">
        <v>92.5</v>
      </c>
      <c r="F114">
        <v>93.5</v>
      </c>
      <c r="G114">
        <v>94</v>
      </c>
      <c r="H114">
        <v>88.5</v>
      </c>
      <c r="I114">
        <v>93</v>
      </c>
      <c r="J114">
        <v>87.5</v>
      </c>
      <c r="K114">
        <v>95</v>
      </c>
      <c r="L114">
        <v>95.5</v>
      </c>
      <c r="M114">
        <v>92</v>
      </c>
      <c r="N114">
        <v>94</v>
      </c>
      <c r="O114">
        <v>92</v>
      </c>
      <c r="P114">
        <v>93.5</v>
      </c>
      <c r="Q114">
        <v>86.5</v>
      </c>
      <c r="R114">
        <v>93.5</v>
      </c>
      <c r="S114">
        <v>87.5</v>
      </c>
      <c r="T114" s="232">
        <f t="shared" si="1"/>
        <v>91.9</v>
      </c>
    </row>
    <row r="115" spans="1:20" ht="15.95" customHeight="1" thickTop="1" thickBot="1">
      <c r="A115" s="61">
        <v>108</v>
      </c>
      <c r="B115" s="62">
        <v>108</v>
      </c>
      <c r="C115" s="62">
        <f>PresensiMIPA!B114</f>
        <v>12174</v>
      </c>
      <c r="D115" s="63" t="str">
        <f>PresensiMIPA!G114</f>
        <v>ANGGA WAHYUDI</v>
      </c>
      <c r="E115">
        <v>89.5</v>
      </c>
      <c r="F115">
        <v>89</v>
      </c>
      <c r="G115">
        <v>89</v>
      </c>
      <c r="H115">
        <v>82</v>
      </c>
      <c r="I115">
        <v>90.5</v>
      </c>
      <c r="J115">
        <v>87</v>
      </c>
      <c r="K115">
        <v>94</v>
      </c>
      <c r="L115">
        <v>95.5</v>
      </c>
      <c r="M115">
        <v>91.5</v>
      </c>
      <c r="N115">
        <v>92</v>
      </c>
      <c r="O115">
        <v>87</v>
      </c>
      <c r="P115">
        <v>91.5</v>
      </c>
      <c r="Q115">
        <v>83.5</v>
      </c>
      <c r="R115">
        <v>90.5</v>
      </c>
      <c r="S115">
        <v>90.5</v>
      </c>
      <c r="T115" s="232">
        <f t="shared" si="1"/>
        <v>89.533333333333331</v>
      </c>
    </row>
    <row r="116" spans="1:20" ht="15.95" customHeight="1" thickTop="1" thickBot="1">
      <c r="A116" s="47">
        <v>109</v>
      </c>
      <c r="B116" s="62">
        <v>109</v>
      </c>
      <c r="C116" s="62">
        <f>PresensiMIPA!B115</f>
        <v>12180</v>
      </c>
      <c r="D116" s="63" t="str">
        <f>PresensiMIPA!G115</f>
        <v>APRILIA HALISA ALFIN</v>
      </c>
      <c r="E116">
        <v>94.5</v>
      </c>
      <c r="F116">
        <v>93.5</v>
      </c>
      <c r="G116">
        <v>96</v>
      </c>
      <c r="H116">
        <v>84.5</v>
      </c>
      <c r="I116">
        <v>89.5</v>
      </c>
      <c r="J116">
        <v>89.5</v>
      </c>
      <c r="K116">
        <v>96</v>
      </c>
      <c r="L116">
        <v>95.5</v>
      </c>
      <c r="M116">
        <v>94</v>
      </c>
      <c r="N116">
        <v>95.5</v>
      </c>
      <c r="O116">
        <v>90.5</v>
      </c>
      <c r="P116">
        <v>93</v>
      </c>
      <c r="Q116">
        <v>88</v>
      </c>
      <c r="R116">
        <v>93.5</v>
      </c>
      <c r="S116">
        <v>91</v>
      </c>
      <c r="T116" s="232">
        <f t="shared" si="1"/>
        <v>92.3</v>
      </c>
    </row>
    <row r="117" spans="1:20" ht="15.95" customHeight="1" thickTop="1" thickBot="1">
      <c r="A117" s="61">
        <v>110</v>
      </c>
      <c r="B117" s="62">
        <v>110</v>
      </c>
      <c r="C117" s="62">
        <f>PresensiMIPA!B116</f>
        <v>12201</v>
      </c>
      <c r="D117" s="63" t="str">
        <f>PresensiMIPA!G116</f>
        <v>DESWITA ANGGERAINI</v>
      </c>
      <c r="E117">
        <v>92.5</v>
      </c>
      <c r="F117">
        <v>91.5</v>
      </c>
      <c r="G117">
        <v>90.5</v>
      </c>
      <c r="H117">
        <v>87.5</v>
      </c>
      <c r="I117">
        <v>92</v>
      </c>
      <c r="J117">
        <v>87.5</v>
      </c>
      <c r="K117">
        <v>95.5</v>
      </c>
      <c r="L117">
        <v>95.5</v>
      </c>
      <c r="M117">
        <v>93.5</v>
      </c>
      <c r="N117">
        <v>88.5</v>
      </c>
      <c r="O117">
        <v>92.5</v>
      </c>
      <c r="P117">
        <v>92</v>
      </c>
      <c r="Q117">
        <v>83.5</v>
      </c>
      <c r="R117">
        <v>90.5</v>
      </c>
      <c r="S117">
        <v>87</v>
      </c>
      <c r="T117" s="232">
        <f t="shared" si="1"/>
        <v>90.666666666666671</v>
      </c>
    </row>
    <row r="118" spans="1:20" ht="15.95" customHeight="1" thickTop="1" thickBot="1">
      <c r="A118" s="47">
        <v>111</v>
      </c>
      <c r="B118" s="62">
        <v>111</v>
      </c>
      <c r="C118" s="62">
        <f>PresensiMIPA!B117</f>
        <v>12205</v>
      </c>
      <c r="D118" s="63" t="str">
        <f>PresensiMIPA!G117</f>
        <v>DHARMA LAKSANA</v>
      </c>
      <c r="E118">
        <v>82.5</v>
      </c>
      <c r="F118">
        <v>84</v>
      </c>
      <c r="G118">
        <v>89.5</v>
      </c>
      <c r="H118">
        <v>88</v>
      </c>
      <c r="I118">
        <v>87.5</v>
      </c>
      <c r="J118">
        <v>88</v>
      </c>
      <c r="K118">
        <v>95</v>
      </c>
      <c r="L118">
        <v>95.5</v>
      </c>
      <c r="M118">
        <v>91.5</v>
      </c>
      <c r="N118">
        <v>88</v>
      </c>
      <c r="O118">
        <v>85</v>
      </c>
      <c r="P118">
        <v>92.5</v>
      </c>
      <c r="Q118">
        <v>82</v>
      </c>
      <c r="R118">
        <v>87.5</v>
      </c>
      <c r="S118">
        <v>88.5</v>
      </c>
      <c r="T118" s="232">
        <f t="shared" si="1"/>
        <v>88.333333333333329</v>
      </c>
    </row>
    <row r="119" spans="1:20" ht="15.95" customHeight="1" thickTop="1" thickBot="1">
      <c r="A119" s="61">
        <v>112</v>
      </c>
      <c r="B119" s="62">
        <v>112</v>
      </c>
      <c r="C119" s="62">
        <f>PresensiMIPA!B118</f>
        <v>12214</v>
      </c>
      <c r="D119" s="63" t="str">
        <f>PresensiMIPA!G118</f>
        <v>DINA MUKARROMAH</v>
      </c>
      <c r="E119">
        <v>95</v>
      </c>
      <c r="F119">
        <v>94.5</v>
      </c>
      <c r="G119">
        <v>94</v>
      </c>
      <c r="H119">
        <v>92</v>
      </c>
      <c r="I119">
        <v>96.5</v>
      </c>
      <c r="J119">
        <v>91</v>
      </c>
      <c r="K119">
        <v>95.5</v>
      </c>
      <c r="L119">
        <v>95.5</v>
      </c>
      <c r="M119">
        <v>91</v>
      </c>
      <c r="N119">
        <v>93.5</v>
      </c>
      <c r="O119">
        <v>91.5</v>
      </c>
      <c r="P119">
        <v>93</v>
      </c>
      <c r="Q119">
        <v>90.5</v>
      </c>
      <c r="R119">
        <v>91.5</v>
      </c>
      <c r="S119">
        <v>90.5</v>
      </c>
      <c r="T119" s="232">
        <f t="shared" si="1"/>
        <v>93.033333333333331</v>
      </c>
    </row>
    <row r="120" spans="1:20" ht="15.95" customHeight="1" thickTop="1" thickBot="1">
      <c r="A120" s="47">
        <v>113</v>
      </c>
      <c r="B120" s="62">
        <v>113</v>
      </c>
      <c r="C120" s="62">
        <f>PresensiMIPA!B119</f>
        <v>12253</v>
      </c>
      <c r="D120" s="63" t="str">
        <f>PresensiMIPA!G119</f>
        <v>FLORINDA INNA LICHRON NURZANNAH</v>
      </c>
      <c r="E120">
        <v>87.5</v>
      </c>
      <c r="F120">
        <v>96</v>
      </c>
      <c r="G120">
        <v>97</v>
      </c>
      <c r="H120">
        <v>92</v>
      </c>
      <c r="I120">
        <v>92.5</v>
      </c>
      <c r="J120">
        <v>90</v>
      </c>
      <c r="K120">
        <v>97</v>
      </c>
      <c r="L120">
        <v>95.5</v>
      </c>
      <c r="M120">
        <v>95</v>
      </c>
      <c r="N120">
        <v>93.5</v>
      </c>
      <c r="O120">
        <v>90</v>
      </c>
      <c r="P120">
        <v>94.5</v>
      </c>
      <c r="Q120">
        <v>86.5</v>
      </c>
      <c r="R120">
        <v>92.5</v>
      </c>
      <c r="S120">
        <v>92.5</v>
      </c>
      <c r="T120" s="232">
        <f t="shared" si="1"/>
        <v>92.8</v>
      </c>
    </row>
    <row r="121" spans="1:20" ht="15.95" customHeight="1" thickTop="1" thickBot="1">
      <c r="A121" s="61">
        <v>114</v>
      </c>
      <c r="B121" s="62">
        <v>114</v>
      </c>
      <c r="C121" s="62">
        <f>PresensiMIPA!B120</f>
        <v>12267</v>
      </c>
      <c r="D121" s="63" t="str">
        <f>PresensiMIPA!G120</f>
        <v>HELMI BAHARI SAPUTRA</v>
      </c>
      <c r="E121">
        <v>90</v>
      </c>
      <c r="F121">
        <v>87</v>
      </c>
      <c r="G121">
        <v>88</v>
      </c>
      <c r="H121">
        <v>82</v>
      </c>
      <c r="I121">
        <v>91.5</v>
      </c>
      <c r="J121">
        <v>84.5</v>
      </c>
      <c r="K121">
        <v>96</v>
      </c>
      <c r="L121">
        <v>95.5</v>
      </c>
      <c r="M121">
        <v>90.5</v>
      </c>
      <c r="N121">
        <v>86</v>
      </c>
      <c r="O121">
        <v>87</v>
      </c>
      <c r="P121">
        <v>92</v>
      </c>
      <c r="Q121">
        <v>81</v>
      </c>
      <c r="R121">
        <v>87.5</v>
      </c>
      <c r="S121">
        <v>86</v>
      </c>
      <c r="T121" s="232">
        <f t="shared" si="1"/>
        <v>88.3</v>
      </c>
    </row>
    <row r="122" spans="1:20" ht="15.95" customHeight="1" thickTop="1" thickBot="1">
      <c r="A122" s="47">
        <v>115</v>
      </c>
      <c r="B122" s="62">
        <v>115</v>
      </c>
      <c r="C122" s="62">
        <f>PresensiMIPA!B121</f>
        <v>12276</v>
      </c>
      <c r="D122" s="63" t="str">
        <f>PresensiMIPA!G121</f>
        <v>IKA BELLA ARDITA</v>
      </c>
      <c r="E122">
        <v>90.5</v>
      </c>
      <c r="F122">
        <v>90.5</v>
      </c>
      <c r="G122">
        <v>91</v>
      </c>
      <c r="H122">
        <v>84.5</v>
      </c>
      <c r="I122">
        <v>89</v>
      </c>
      <c r="J122">
        <v>87.5</v>
      </c>
      <c r="K122">
        <v>94</v>
      </c>
      <c r="L122">
        <v>95.5</v>
      </c>
      <c r="M122">
        <v>91</v>
      </c>
      <c r="N122">
        <v>87</v>
      </c>
      <c r="O122">
        <v>88.5</v>
      </c>
      <c r="P122">
        <v>93</v>
      </c>
      <c r="Q122">
        <v>82.5</v>
      </c>
      <c r="R122">
        <v>85</v>
      </c>
      <c r="S122">
        <v>86.5</v>
      </c>
      <c r="T122" s="232">
        <f t="shared" si="1"/>
        <v>89.066666666666663</v>
      </c>
    </row>
    <row r="123" spans="1:20" ht="15.95" customHeight="1" thickTop="1" thickBot="1">
      <c r="A123" s="61">
        <v>116</v>
      </c>
      <c r="B123" s="62">
        <v>116</v>
      </c>
      <c r="C123" s="62">
        <f>PresensiMIPA!B122</f>
        <v>12290</v>
      </c>
      <c r="D123" s="63" t="str">
        <f>PresensiMIPA!G122</f>
        <v>Isnaini Siyatazya</v>
      </c>
      <c r="E123">
        <v>91.5</v>
      </c>
      <c r="F123">
        <v>92</v>
      </c>
      <c r="G123">
        <v>93</v>
      </c>
      <c r="H123">
        <v>85</v>
      </c>
      <c r="I123">
        <v>94.5</v>
      </c>
      <c r="J123">
        <v>88.5</v>
      </c>
      <c r="K123">
        <v>97</v>
      </c>
      <c r="L123">
        <v>95.5</v>
      </c>
      <c r="M123">
        <v>94</v>
      </c>
      <c r="N123">
        <v>92.5</v>
      </c>
      <c r="O123">
        <v>86.5</v>
      </c>
      <c r="P123">
        <v>93.5</v>
      </c>
      <c r="Q123">
        <v>85</v>
      </c>
      <c r="R123">
        <v>91</v>
      </c>
      <c r="S123">
        <v>87</v>
      </c>
      <c r="T123" s="232">
        <f t="shared" si="1"/>
        <v>91.1</v>
      </c>
    </row>
    <row r="124" spans="1:20" ht="15.95" customHeight="1" thickTop="1" thickBot="1">
      <c r="A124" s="47">
        <v>117</v>
      </c>
      <c r="B124" s="62">
        <v>117</v>
      </c>
      <c r="C124" s="62">
        <f>PresensiMIPA!B123</f>
        <v>12299</v>
      </c>
      <c r="D124" s="63" t="str">
        <f>PresensiMIPA!G123</f>
        <v>Junius Zufar Sabela</v>
      </c>
      <c r="E124">
        <v>89</v>
      </c>
      <c r="F124">
        <v>88.5</v>
      </c>
      <c r="G124">
        <v>91</v>
      </c>
      <c r="H124">
        <v>84.5</v>
      </c>
      <c r="I124">
        <v>87.5</v>
      </c>
      <c r="J124">
        <v>87.5</v>
      </c>
      <c r="K124">
        <v>96.5</v>
      </c>
      <c r="L124">
        <v>95.5</v>
      </c>
      <c r="M124">
        <v>91.5</v>
      </c>
      <c r="N124">
        <v>85.5</v>
      </c>
      <c r="O124">
        <v>86.5</v>
      </c>
      <c r="P124">
        <v>94</v>
      </c>
      <c r="Q124">
        <v>82</v>
      </c>
      <c r="R124">
        <v>89.5</v>
      </c>
      <c r="S124">
        <v>89.5</v>
      </c>
      <c r="T124" s="232">
        <f t="shared" si="1"/>
        <v>89.233333333333334</v>
      </c>
    </row>
    <row r="125" spans="1:20" ht="15.95" customHeight="1" thickTop="1" thickBot="1">
      <c r="A125" s="61">
        <v>118</v>
      </c>
      <c r="B125" s="62">
        <v>118</v>
      </c>
      <c r="C125" s="62">
        <f>PresensiMIPA!B124</f>
        <v>12303</v>
      </c>
      <c r="D125" s="63" t="str">
        <f>PresensiMIPA!G124</f>
        <v>KAORI AZZAHRA</v>
      </c>
      <c r="E125" t="e">
        <v>#DIV/0!</v>
      </c>
      <c r="F125">
        <v>20</v>
      </c>
      <c r="G125" t="e">
        <v>#DIV/0!</v>
      </c>
      <c r="H125" t="e">
        <v>#DIV/0!</v>
      </c>
      <c r="I125">
        <v>60</v>
      </c>
      <c r="J125">
        <v>20</v>
      </c>
      <c r="K125" t="e">
        <v>#DIV/0!</v>
      </c>
      <c r="L125">
        <v>20</v>
      </c>
      <c r="M125">
        <v>21.5</v>
      </c>
      <c r="N125" t="e">
        <v>#DIV/0!</v>
      </c>
      <c r="O125" t="e">
        <v>#DIV/0!</v>
      </c>
      <c r="P125">
        <v>20</v>
      </c>
      <c r="Q125" t="e">
        <v>#DIV/0!</v>
      </c>
      <c r="R125" t="e">
        <v>#DIV/0!</v>
      </c>
      <c r="S125">
        <v>15</v>
      </c>
      <c r="T125" s="232" t="e">
        <f t="shared" si="1"/>
        <v>#DIV/0!</v>
      </c>
    </row>
    <row r="126" spans="1:20" ht="15.95" customHeight="1" thickTop="1" thickBot="1">
      <c r="A126" s="47">
        <v>119</v>
      </c>
      <c r="B126" s="62">
        <v>119</v>
      </c>
      <c r="C126" s="62">
        <f>PresensiMIPA!B125</f>
        <v>12314</v>
      </c>
      <c r="D126" s="63" t="str">
        <f>PresensiMIPA!G125</f>
        <v>Lintang Wulandari</v>
      </c>
      <c r="E126">
        <v>90</v>
      </c>
      <c r="F126">
        <v>90</v>
      </c>
      <c r="G126">
        <v>91</v>
      </c>
      <c r="H126">
        <v>84.5</v>
      </c>
      <c r="I126">
        <v>91.5</v>
      </c>
      <c r="J126">
        <v>87</v>
      </c>
      <c r="K126">
        <v>96.5</v>
      </c>
      <c r="L126">
        <v>95.5</v>
      </c>
      <c r="M126">
        <v>94</v>
      </c>
      <c r="N126">
        <v>90</v>
      </c>
      <c r="O126">
        <v>87.5</v>
      </c>
      <c r="P126">
        <v>93</v>
      </c>
      <c r="Q126">
        <v>86.5</v>
      </c>
      <c r="R126">
        <v>88</v>
      </c>
      <c r="S126">
        <v>88.5</v>
      </c>
      <c r="T126" s="232">
        <f t="shared" si="1"/>
        <v>90.233333333333334</v>
      </c>
    </row>
    <row r="127" spans="1:20" ht="15.95" customHeight="1" thickTop="1" thickBot="1">
      <c r="A127" s="61">
        <v>120</v>
      </c>
      <c r="B127" s="62">
        <v>120</v>
      </c>
      <c r="C127" s="62">
        <f>PresensiMIPA!B126</f>
        <v>12330</v>
      </c>
      <c r="D127" s="63" t="str">
        <f>PresensiMIPA!G126</f>
        <v>MASSYALIKUL AKHYAR</v>
      </c>
      <c r="E127">
        <v>92</v>
      </c>
      <c r="F127">
        <v>92.5</v>
      </c>
      <c r="G127">
        <v>93.5</v>
      </c>
      <c r="H127">
        <v>92</v>
      </c>
      <c r="I127">
        <v>96.5</v>
      </c>
      <c r="J127">
        <v>95</v>
      </c>
      <c r="K127">
        <v>94.5</v>
      </c>
      <c r="L127">
        <v>96.5</v>
      </c>
      <c r="M127">
        <v>91.5</v>
      </c>
      <c r="N127">
        <v>95</v>
      </c>
      <c r="O127">
        <v>88.5</v>
      </c>
      <c r="P127">
        <v>95</v>
      </c>
      <c r="Q127">
        <v>89</v>
      </c>
      <c r="R127">
        <v>89.5</v>
      </c>
      <c r="S127">
        <v>95.5</v>
      </c>
      <c r="T127" s="232">
        <f t="shared" si="1"/>
        <v>93.1</v>
      </c>
    </row>
    <row r="128" spans="1:20" ht="15.95" customHeight="1" thickTop="1" thickBot="1">
      <c r="A128" s="47">
        <v>121</v>
      </c>
      <c r="B128" s="62">
        <v>121</v>
      </c>
      <c r="C128" s="62">
        <f>PresensiMIPA!B127</f>
        <v>12339</v>
      </c>
      <c r="D128" s="63" t="str">
        <f>PresensiMIPA!G127</f>
        <v>MAULUDATUL ISLAMI</v>
      </c>
      <c r="E128">
        <v>95.5</v>
      </c>
      <c r="F128">
        <v>96</v>
      </c>
      <c r="G128">
        <v>97</v>
      </c>
      <c r="H128">
        <v>92</v>
      </c>
      <c r="I128">
        <v>93</v>
      </c>
      <c r="J128">
        <v>93.5</v>
      </c>
      <c r="K128">
        <v>96.5</v>
      </c>
      <c r="L128">
        <v>95.5</v>
      </c>
      <c r="M128">
        <v>92.5</v>
      </c>
      <c r="N128">
        <v>98</v>
      </c>
      <c r="O128">
        <v>91.5</v>
      </c>
      <c r="P128">
        <v>94.5</v>
      </c>
      <c r="Q128">
        <v>89.5</v>
      </c>
      <c r="R128">
        <v>90</v>
      </c>
      <c r="S128">
        <v>94</v>
      </c>
      <c r="T128" s="232">
        <f t="shared" si="1"/>
        <v>93.933333333333337</v>
      </c>
    </row>
    <row r="129" spans="1:20" ht="15.95" customHeight="1" thickTop="1" thickBot="1">
      <c r="A129" s="61">
        <v>122</v>
      </c>
      <c r="B129" s="62">
        <v>122</v>
      </c>
      <c r="C129" s="62">
        <f>PresensiMIPA!B128</f>
        <v>12355</v>
      </c>
      <c r="D129" s="63" t="str">
        <f>PresensiMIPA!G128</f>
        <v>MOH. MOHTAR</v>
      </c>
      <c r="E129">
        <v>91.5</v>
      </c>
      <c r="F129">
        <v>84</v>
      </c>
      <c r="G129">
        <v>89</v>
      </c>
      <c r="H129">
        <v>82</v>
      </c>
      <c r="I129">
        <v>93</v>
      </c>
      <c r="J129">
        <v>84</v>
      </c>
      <c r="K129">
        <v>95</v>
      </c>
      <c r="L129">
        <v>95.5</v>
      </c>
      <c r="M129">
        <v>90.5</v>
      </c>
      <c r="N129">
        <v>82.5</v>
      </c>
      <c r="O129">
        <v>83.5</v>
      </c>
      <c r="P129">
        <v>89</v>
      </c>
      <c r="Q129">
        <v>80</v>
      </c>
      <c r="R129">
        <v>85</v>
      </c>
      <c r="S129">
        <v>80</v>
      </c>
      <c r="T129" s="232">
        <f t="shared" si="1"/>
        <v>86.966666666666669</v>
      </c>
    </row>
    <row r="130" spans="1:20" ht="15.95" customHeight="1" thickTop="1" thickBot="1">
      <c r="A130" s="47">
        <v>123</v>
      </c>
      <c r="B130" s="62">
        <v>123</v>
      </c>
      <c r="C130" s="62">
        <f>PresensiMIPA!B129</f>
        <v>12370</v>
      </c>
      <c r="D130" s="63" t="str">
        <f>PresensiMIPA!G129</f>
        <v>MOHAMMAD RAKA AL FAHREZI</v>
      </c>
      <c r="E130">
        <v>86.5</v>
      </c>
      <c r="F130">
        <v>90</v>
      </c>
      <c r="G130">
        <v>91</v>
      </c>
      <c r="H130">
        <v>86</v>
      </c>
      <c r="I130">
        <v>93</v>
      </c>
      <c r="J130">
        <v>86.5</v>
      </c>
      <c r="K130">
        <v>93.5</v>
      </c>
      <c r="L130">
        <v>95.5</v>
      </c>
      <c r="M130">
        <v>89.5</v>
      </c>
      <c r="N130">
        <v>88.5</v>
      </c>
      <c r="O130">
        <v>87</v>
      </c>
      <c r="P130">
        <v>95.5</v>
      </c>
      <c r="Q130">
        <v>83</v>
      </c>
      <c r="R130">
        <v>91.5</v>
      </c>
      <c r="S130">
        <v>90.5</v>
      </c>
      <c r="T130" s="232">
        <f t="shared" si="1"/>
        <v>89.833333333333329</v>
      </c>
    </row>
    <row r="131" spans="1:20" ht="15.95" customHeight="1" thickTop="1" thickBot="1">
      <c r="A131" s="61">
        <v>124</v>
      </c>
      <c r="B131" s="62">
        <v>124</v>
      </c>
      <c r="C131" s="62">
        <f>PresensiMIPA!B130</f>
        <v>12380</v>
      </c>
      <c r="D131" s="63" t="str">
        <f>PresensiMIPA!G130</f>
        <v>Muhammad Rafli Bayu Baskara</v>
      </c>
      <c r="E131">
        <v>88</v>
      </c>
      <c r="F131">
        <v>80.5</v>
      </c>
      <c r="G131">
        <v>88</v>
      </c>
      <c r="H131">
        <v>82</v>
      </c>
      <c r="I131">
        <v>88.5</v>
      </c>
      <c r="J131">
        <v>82.5</v>
      </c>
      <c r="K131">
        <v>93</v>
      </c>
      <c r="L131">
        <v>95.5</v>
      </c>
      <c r="M131">
        <v>88.5</v>
      </c>
      <c r="N131">
        <v>84.5</v>
      </c>
      <c r="O131">
        <v>87</v>
      </c>
      <c r="P131">
        <v>93</v>
      </c>
      <c r="Q131">
        <v>81</v>
      </c>
      <c r="R131">
        <v>86.5</v>
      </c>
      <c r="S131">
        <v>84.5</v>
      </c>
      <c r="T131" s="232">
        <f t="shared" si="1"/>
        <v>86.86666666666666</v>
      </c>
    </row>
    <row r="132" spans="1:20" ht="15.95" customHeight="1" thickTop="1" thickBot="1">
      <c r="A132" s="47">
        <v>125</v>
      </c>
      <c r="B132" s="62">
        <v>125</v>
      </c>
      <c r="C132" s="62">
        <f>PresensiMIPA!B131</f>
        <v>12389</v>
      </c>
      <c r="D132" s="63" t="str">
        <f>PresensiMIPA!G131</f>
        <v>NADHEA PUTRI FATIHA</v>
      </c>
      <c r="E132">
        <v>93</v>
      </c>
      <c r="F132">
        <v>94</v>
      </c>
      <c r="G132">
        <v>92.5</v>
      </c>
      <c r="H132">
        <v>92</v>
      </c>
      <c r="I132">
        <v>93</v>
      </c>
      <c r="J132">
        <v>91</v>
      </c>
      <c r="K132">
        <v>97.5</v>
      </c>
      <c r="L132">
        <v>95.5</v>
      </c>
      <c r="M132">
        <v>93.5</v>
      </c>
      <c r="N132">
        <v>95.5</v>
      </c>
      <c r="O132">
        <v>88.5</v>
      </c>
      <c r="P132">
        <v>93.5</v>
      </c>
      <c r="Q132">
        <v>83</v>
      </c>
      <c r="R132">
        <v>92</v>
      </c>
      <c r="S132">
        <v>93</v>
      </c>
      <c r="T132" s="232">
        <f t="shared" si="1"/>
        <v>92.5</v>
      </c>
    </row>
    <row r="133" spans="1:20" ht="15.95" customHeight="1" thickTop="1" thickBot="1">
      <c r="A133" s="61">
        <v>126</v>
      </c>
      <c r="B133" s="62">
        <v>126</v>
      </c>
      <c r="C133" s="62">
        <f>PresensiMIPA!B132</f>
        <v>12400</v>
      </c>
      <c r="D133" s="63" t="str">
        <f>PresensiMIPA!G132</f>
        <v>Nisrina Salma Octaviana</v>
      </c>
      <c r="E133">
        <v>91.5</v>
      </c>
      <c r="F133">
        <v>95</v>
      </c>
      <c r="G133">
        <v>93</v>
      </c>
      <c r="H133">
        <v>89</v>
      </c>
      <c r="I133">
        <v>93</v>
      </c>
      <c r="J133">
        <v>87.5</v>
      </c>
      <c r="K133">
        <v>95.5</v>
      </c>
      <c r="L133">
        <v>95.5</v>
      </c>
      <c r="M133">
        <v>94</v>
      </c>
      <c r="N133">
        <v>94.5</v>
      </c>
      <c r="O133">
        <v>87</v>
      </c>
      <c r="P133">
        <v>94.5</v>
      </c>
      <c r="Q133">
        <v>84</v>
      </c>
      <c r="R133">
        <v>90</v>
      </c>
      <c r="S133">
        <v>89</v>
      </c>
      <c r="T133" s="232">
        <f t="shared" si="1"/>
        <v>91.533333333333331</v>
      </c>
    </row>
    <row r="134" spans="1:20" ht="15.95" customHeight="1" thickTop="1" thickBot="1">
      <c r="A134" s="47">
        <v>127</v>
      </c>
      <c r="B134" s="62">
        <v>127</v>
      </c>
      <c r="C134" s="62">
        <f>PresensiMIPA!B133</f>
        <v>12427</v>
      </c>
      <c r="D134" s="63" t="str">
        <f>PresensiMIPA!G133</f>
        <v>PUSPITA RESTU MAHALIA</v>
      </c>
      <c r="E134">
        <v>91</v>
      </c>
      <c r="F134">
        <v>96</v>
      </c>
      <c r="G134">
        <v>95</v>
      </c>
      <c r="H134">
        <v>92</v>
      </c>
      <c r="I134">
        <v>96.5</v>
      </c>
      <c r="J134">
        <v>96</v>
      </c>
      <c r="K134">
        <v>96</v>
      </c>
      <c r="L134">
        <v>95.5</v>
      </c>
      <c r="M134">
        <v>93.5</v>
      </c>
      <c r="N134">
        <v>98</v>
      </c>
      <c r="O134">
        <v>96</v>
      </c>
      <c r="P134">
        <v>97</v>
      </c>
      <c r="Q134">
        <v>97</v>
      </c>
      <c r="R134">
        <v>93</v>
      </c>
      <c r="S134">
        <v>95</v>
      </c>
      <c r="T134" s="232">
        <f t="shared" si="1"/>
        <v>95.166666666666671</v>
      </c>
    </row>
    <row r="135" spans="1:20" ht="15.95" customHeight="1" thickTop="1" thickBot="1">
      <c r="A135" s="61">
        <v>128</v>
      </c>
      <c r="B135" s="62">
        <v>128</v>
      </c>
      <c r="C135" s="62">
        <f>PresensiMIPA!B134</f>
        <v>12437</v>
      </c>
      <c r="D135" s="63" t="str">
        <f>PresensiMIPA!G134</f>
        <v>R. FIRMAN SAPUTRA</v>
      </c>
      <c r="E135">
        <v>90</v>
      </c>
      <c r="F135">
        <v>95</v>
      </c>
      <c r="G135">
        <v>92</v>
      </c>
      <c r="H135">
        <v>89.5</v>
      </c>
      <c r="I135">
        <v>94</v>
      </c>
      <c r="J135">
        <v>89.5</v>
      </c>
      <c r="K135">
        <v>96.5</v>
      </c>
      <c r="L135">
        <v>95.5</v>
      </c>
      <c r="M135">
        <v>91</v>
      </c>
      <c r="N135">
        <v>92</v>
      </c>
      <c r="O135">
        <v>91.5</v>
      </c>
      <c r="P135">
        <v>95</v>
      </c>
      <c r="Q135">
        <v>87</v>
      </c>
      <c r="R135">
        <v>90.5</v>
      </c>
      <c r="S135">
        <v>92.5</v>
      </c>
      <c r="T135" s="232">
        <f t="shared" si="1"/>
        <v>92.1</v>
      </c>
    </row>
    <row r="136" spans="1:20" ht="15.95" customHeight="1" thickTop="1" thickBot="1">
      <c r="A136" s="47">
        <v>129</v>
      </c>
      <c r="B136" s="62">
        <v>129</v>
      </c>
      <c r="C136" s="62">
        <f>PresensiMIPA!B135</f>
        <v>12450</v>
      </c>
      <c r="D136" s="63" t="str">
        <f>PresensiMIPA!G135</f>
        <v>RANIYATUL HOTIMAH</v>
      </c>
      <c r="E136">
        <v>88.5</v>
      </c>
      <c r="F136">
        <v>93</v>
      </c>
      <c r="G136">
        <v>95</v>
      </c>
      <c r="H136">
        <v>88.5</v>
      </c>
      <c r="I136">
        <v>93</v>
      </c>
      <c r="J136">
        <v>90.5</v>
      </c>
      <c r="K136">
        <v>95</v>
      </c>
      <c r="L136">
        <v>95.5</v>
      </c>
      <c r="M136">
        <v>93.5</v>
      </c>
      <c r="N136">
        <v>94.5</v>
      </c>
      <c r="O136">
        <v>88.5</v>
      </c>
      <c r="P136">
        <v>94</v>
      </c>
      <c r="Q136">
        <v>85.5</v>
      </c>
      <c r="R136">
        <v>90.5</v>
      </c>
      <c r="S136">
        <v>87</v>
      </c>
      <c r="T136" s="232">
        <f t="shared" si="1"/>
        <v>91.5</v>
      </c>
    </row>
    <row r="137" spans="1:20" ht="15.95" customHeight="1" thickTop="1" thickBot="1">
      <c r="A137" s="61">
        <v>130</v>
      </c>
      <c r="B137" s="62">
        <v>130</v>
      </c>
      <c r="C137" s="62">
        <f>PresensiMIPA!B136</f>
        <v>12476</v>
      </c>
      <c r="D137" s="63" t="str">
        <f>PresensiMIPA!G136</f>
        <v>RIZKI MAULIDIYA</v>
      </c>
      <c r="E137">
        <v>87</v>
      </c>
      <c r="F137">
        <v>93</v>
      </c>
      <c r="G137">
        <v>91</v>
      </c>
      <c r="H137">
        <v>92</v>
      </c>
      <c r="I137">
        <v>92.5</v>
      </c>
      <c r="J137">
        <v>91.5</v>
      </c>
      <c r="K137">
        <v>94.5</v>
      </c>
      <c r="L137">
        <v>95.5</v>
      </c>
      <c r="M137">
        <v>91</v>
      </c>
      <c r="N137">
        <v>93.5</v>
      </c>
      <c r="O137">
        <v>93</v>
      </c>
      <c r="P137">
        <v>95.5</v>
      </c>
      <c r="Q137">
        <v>91</v>
      </c>
      <c r="R137">
        <v>89.5</v>
      </c>
      <c r="S137">
        <v>93.5</v>
      </c>
      <c r="T137" s="232">
        <f t="shared" ref="T137:T200" si="2">AVERAGE(E137:S137)</f>
        <v>92.266666666666666</v>
      </c>
    </row>
    <row r="138" spans="1:20" ht="15.95" customHeight="1" thickTop="1" thickBot="1">
      <c r="A138" s="47">
        <v>131</v>
      </c>
      <c r="B138" s="62">
        <v>131</v>
      </c>
      <c r="C138" s="62">
        <f>PresensiMIPA!B137</f>
        <v>12492</v>
      </c>
      <c r="D138" s="63" t="str">
        <f>PresensiMIPA!G137</f>
        <v>SISTIFANIE PUTRI HANDAYANI</v>
      </c>
      <c r="E138">
        <v>96</v>
      </c>
      <c r="F138">
        <v>95.5</v>
      </c>
      <c r="G138">
        <v>91</v>
      </c>
      <c r="H138">
        <v>82</v>
      </c>
      <c r="I138">
        <v>93</v>
      </c>
      <c r="J138">
        <v>92</v>
      </c>
      <c r="K138">
        <v>96.5</v>
      </c>
      <c r="L138">
        <v>95.5</v>
      </c>
      <c r="M138">
        <v>94.5</v>
      </c>
      <c r="N138">
        <v>93.5</v>
      </c>
      <c r="O138">
        <v>89.5</v>
      </c>
      <c r="P138">
        <v>93.5</v>
      </c>
      <c r="Q138">
        <v>86.5</v>
      </c>
      <c r="R138">
        <v>89</v>
      </c>
      <c r="S138">
        <v>89.5</v>
      </c>
      <c r="T138" s="232">
        <f t="shared" si="2"/>
        <v>91.833333333333329</v>
      </c>
    </row>
    <row r="139" spans="1:20" ht="15.95" customHeight="1" thickTop="1" thickBot="1">
      <c r="A139" s="61">
        <v>132</v>
      </c>
      <c r="B139" s="62">
        <v>132</v>
      </c>
      <c r="C139" s="62">
        <f>PresensiMIPA!B138</f>
        <v>12502</v>
      </c>
      <c r="D139" s="63" t="str">
        <f>PresensiMIPA!G138</f>
        <v>Sonia Anindhiya Putri Kurniawan</v>
      </c>
      <c r="E139">
        <v>91</v>
      </c>
      <c r="F139">
        <v>91</v>
      </c>
      <c r="G139">
        <v>90</v>
      </c>
      <c r="H139">
        <v>87.5</v>
      </c>
      <c r="I139">
        <v>93</v>
      </c>
      <c r="J139">
        <v>86</v>
      </c>
      <c r="K139">
        <v>95</v>
      </c>
      <c r="L139">
        <v>95.5</v>
      </c>
      <c r="M139">
        <v>92.5</v>
      </c>
      <c r="N139">
        <v>89</v>
      </c>
      <c r="O139">
        <v>85.5</v>
      </c>
      <c r="P139">
        <v>94</v>
      </c>
      <c r="Q139">
        <v>83.5</v>
      </c>
      <c r="R139">
        <v>89</v>
      </c>
      <c r="S139">
        <v>87.5</v>
      </c>
      <c r="T139" s="232">
        <f t="shared" si="2"/>
        <v>90</v>
      </c>
    </row>
    <row r="140" spans="1:20" ht="15.95" customHeight="1" thickTop="1" thickBot="1">
      <c r="A140" s="47">
        <v>133</v>
      </c>
      <c r="B140" s="62">
        <v>133</v>
      </c>
      <c r="C140" s="62">
        <f>PresensiMIPA!B139</f>
        <v>12532</v>
      </c>
      <c r="D140" s="63" t="str">
        <f>PresensiMIPA!G139</f>
        <v>WANDA CITRA DEWI</v>
      </c>
      <c r="E140">
        <v>95.5</v>
      </c>
      <c r="F140">
        <v>89.5</v>
      </c>
      <c r="G140">
        <v>93</v>
      </c>
      <c r="H140">
        <v>85.5</v>
      </c>
      <c r="I140">
        <v>90.5</v>
      </c>
      <c r="J140">
        <v>90</v>
      </c>
      <c r="K140">
        <v>97</v>
      </c>
      <c r="L140">
        <v>95.5</v>
      </c>
      <c r="M140">
        <v>94</v>
      </c>
      <c r="N140">
        <v>92</v>
      </c>
      <c r="O140">
        <v>86</v>
      </c>
      <c r="P140">
        <v>93.5</v>
      </c>
      <c r="Q140">
        <v>84.5</v>
      </c>
      <c r="R140">
        <v>92</v>
      </c>
      <c r="S140">
        <v>88</v>
      </c>
      <c r="T140" s="232">
        <f t="shared" si="2"/>
        <v>91.1</v>
      </c>
    </row>
    <row r="141" spans="1:20" ht="15.95" customHeight="1" thickTop="1" thickBot="1">
      <c r="A141" s="61">
        <v>134</v>
      </c>
      <c r="B141" s="62">
        <v>134</v>
      </c>
      <c r="C141" s="62">
        <f>PresensiMIPA!B140</f>
        <v>12538</v>
      </c>
      <c r="D141" s="63" t="str">
        <f>PresensiMIPA!G140</f>
        <v>YANDI ERFAN DIANSYAH</v>
      </c>
      <c r="E141">
        <v>88.5</v>
      </c>
      <c r="F141">
        <v>91.5</v>
      </c>
      <c r="G141">
        <v>90</v>
      </c>
      <c r="H141">
        <v>82</v>
      </c>
      <c r="I141">
        <v>88</v>
      </c>
      <c r="J141">
        <v>87</v>
      </c>
      <c r="K141">
        <v>94.5</v>
      </c>
      <c r="L141">
        <v>95.5</v>
      </c>
      <c r="M141">
        <v>91.5</v>
      </c>
      <c r="N141">
        <v>89</v>
      </c>
      <c r="O141">
        <v>85</v>
      </c>
      <c r="P141">
        <v>91</v>
      </c>
      <c r="Q141">
        <v>81.5</v>
      </c>
      <c r="R141">
        <v>88</v>
      </c>
      <c r="S141">
        <v>87</v>
      </c>
      <c r="T141" s="232">
        <f t="shared" si="2"/>
        <v>88.666666666666671</v>
      </c>
    </row>
    <row r="142" spans="1:20" ht="15.95" customHeight="1" thickTop="1" thickBot="1">
      <c r="A142" s="47">
        <v>135</v>
      </c>
      <c r="B142" s="62">
        <v>135</v>
      </c>
      <c r="C142" s="62">
        <f>PresensiMIPA!B141</f>
        <v>12131</v>
      </c>
      <c r="D142" s="63" t="str">
        <f>PresensiMIPA!G141</f>
        <v>ACHMAD SYARIFUL MAULUD</v>
      </c>
      <c r="E142">
        <v>92</v>
      </c>
      <c r="F142">
        <v>93</v>
      </c>
      <c r="G142">
        <v>79</v>
      </c>
      <c r="H142">
        <v>87</v>
      </c>
      <c r="I142">
        <v>93.5</v>
      </c>
      <c r="J142">
        <v>82</v>
      </c>
      <c r="K142">
        <v>94.5</v>
      </c>
      <c r="L142">
        <v>95.5</v>
      </c>
      <c r="M142">
        <v>93</v>
      </c>
      <c r="N142">
        <v>86</v>
      </c>
      <c r="O142">
        <v>89</v>
      </c>
      <c r="P142">
        <v>88</v>
      </c>
      <c r="Q142">
        <v>84</v>
      </c>
      <c r="R142">
        <v>86.5</v>
      </c>
      <c r="S142">
        <v>89.5</v>
      </c>
      <c r="T142" s="232">
        <f t="shared" si="2"/>
        <v>88.833333333333329</v>
      </c>
    </row>
    <row r="143" spans="1:20" ht="15.95" customHeight="1" thickTop="1" thickBot="1">
      <c r="A143" s="61">
        <v>136</v>
      </c>
      <c r="B143" s="62">
        <v>136</v>
      </c>
      <c r="C143" s="62">
        <f>PresensiMIPA!B142</f>
        <v>12135</v>
      </c>
      <c r="D143" s="63" t="str">
        <f>PresensiMIPA!G142</f>
        <v>AFAF FEBRIANI</v>
      </c>
      <c r="E143">
        <v>93.5</v>
      </c>
      <c r="F143">
        <v>93</v>
      </c>
      <c r="G143">
        <v>84.5</v>
      </c>
      <c r="H143">
        <v>89</v>
      </c>
      <c r="I143">
        <v>92.5</v>
      </c>
      <c r="J143">
        <v>83.5</v>
      </c>
      <c r="K143">
        <v>92.5</v>
      </c>
      <c r="L143">
        <v>95.5</v>
      </c>
      <c r="M143">
        <v>92.5</v>
      </c>
      <c r="N143">
        <v>94</v>
      </c>
      <c r="O143">
        <v>88</v>
      </c>
      <c r="P143">
        <v>87.5</v>
      </c>
      <c r="Q143">
        <v>84.5</v>
      </c>
      <c r="R143">
        <v>86.5</v>
      </c>
      <c r="S143">
        <v>89</v>
      </c>
      <c r="T143" s="232">
        <f t="shared" si="2"/>
        <v>89.733333333333334</v>
      </c>
    </row>
    <row r="144" spans="1:20" ht="15.95" customHeight="1" thickTop="1" thickBot="1">
      <c r="A144" s="47">
        <v>137</v>
      </c>
      <c r="B144" s="62">
        <v>137</v>
      </c>
      <c r="C144" s="62">
        <f>PresensiMIPA!B143</f>
        <v>12143</v>
      </c>
      <c r="D144" s="63" t="str">
        <f>PresensiMIPA!G143</f>
        <v>Ainur Rohma Husni</v>
      </c>
      <c r="E144">
        <v>91</v>
      </c>
      <c r="F144">
        <v>89.5</v>
      </c>
      <c r="G144">
        <v>81.5</v>
      </c>
      <c r="H144">
        <v>82</v>
      </c>
      <c r="I144">
        <v>92.5</v>
      </c>
      <c r="J144">
        <v>87.5</v>
      </c>
      <c r="K144">
        <v>93</v>
      </c>
      <c r="L144">
        <v>95.5</v>
      </c>
      <c r="M144">
        <v>93</v>
      </c>
      <c r="N144">
        <v>87</v>
      </c>
      <c r="O144">
        <v>88.5</v>
      </c>
      <c r="P144">
        <v>83</v>
      </c>
      <c r="Q144">
        <v>82.5</v>
      </c>
      <c r="R144">
        <v>81.5</v>
      </c>
      <c r="S144">
        <v>81.5</v>
      </c>
      <c r="T144" s="232">
        <f t="shared" si="2"/>
        <v>87.3</v>
      </c>
    </row>
    <row r="145" spans="1:20" s="64" customFormat="1" ht="15.95" customHeight="1" thickTop="1" thickBot="1">
      <c r="A145" s="61">
        <v>138</v>
      </c>
      <c r="B145" s="62">
        <v>138</v>
      </c>
      <c r="C145" s="62">
        <f>PresensiMIPA!B144</f>
        <v>12150</v>
      </c>
      <c r="D145" s="63" t="str">
        <f>PresensiMIPA!G144</f>
        <v>ALDY FEBRIANSYAH</v>
      </c>
      <c r="E145">
        <v>93.5</v>
      </c>
      <c r="F145">
        <v>94</v>
      </c>
      <c r="G145">
        <v>88</v>
      </c>
      <c r="H145">
        <v>84</v>
      </c>
      <c r="I145">
        <v>94</v>
      </c>
      <c r="J145">
        <v>83</v>
      </c>
      <c r="K145">
        <v>97</v>
      </c>
      <c r="L145">
        <v>95.5</v>
      </c>
      <c r="M145">
        <v>94.5</v>
      </c>
      <c r="N145">
        <v>98</v>
      </c>
      <c r="O145">
        <v>88</v>
      </c>
      <c r="P145">
        <v>92.5</v>
      </c>
      <c r="Q145">
        <v>88</v>
      </c>
      <c r="R145">
        <v>81.5</v>
      </c>
      <c r="S145">
        <v>92.5</v>
      </c>
      <c r="T145" s="232">
        <f t="shared" si="2"/>
        <v>90.933333333333337</v>
      </c>
    </row>
    <row r="146" spans="1:20" ht="15.95" customHeight="1" thickTop="1" thickBot="1">
      <c r="A146" s="47">
        <v>139</v>
      </c>
      <c r="B146" s="62">
        <v>139</v>
      </c>
      <c r="C146" s="62">
        <f>PresensiMIPA!B145</f>
        <v>12155</v>
      </c>
      <c r="D146" s="63" t="str">
        <f>PresensiMIPA!G145</f>
        <v>ALFITANIA WARDANI</v>
      </c>
      <c r="E146">
        <v>91</v>
      </c>
      <c r="F146">
        <v>90</v>
      </c>
      <c r="G146">
        <v>82</v>
      </c>
      <c r="H146">
        <v>83.5</v>
      </c>
      <c r="I146">
        <v>88</v>
      </c>
      <c r="J146">
        <v>88</v>
      </c>
      <c r="K146">
        <v>94.5</v>
      </c>
      <c r="L146">
        <v>95.5</v>
      </c>
      <c r="M146">
        <v>91.5</v>
      </c>
      <c r="N146">
        <v>92</v>
      </c>
      <c r="O146">
        <v>88</v>
      </c>
      <c r="P146">
        <v>85.5</v>
      </c>
      <c r="Q146">
        <v>84</v>
      </c>
      <c r="R146">
        <v>86.5</v>
      </c>
      <c r="S146">
        <v>82.5</v>
      </c>
      <c r="T146" s="232">
        <f t="shared" si="2"/>
        <v>88.166666666666671</v>
      </c>
    </row>
    <row r="147" spans="1:20" ht="15.95" customHeight="1" thickTop="1" thickBot="1">
      <c r="A147" s="61">
        <v>140</v>
      </c>
      <c r="B147" s="62">
        <v>140</v>
      </c>
      <c r="C147" s="62">
        <f>PresensiMIPA!B146</f>
        <v>12166</v>
      </c>
      <c r="D147" s="63" t="str">
        <f>PresensiMIPA!G146</f>
        <v>ANANDA CHOIRUNISA</v>
      </c>
      <c r="E147">
        <v>92.5</v>
      </c>
      <c r="F147">
        <v>90.5</v>
      </c>
      <c r="G147">
        <v>82.5</v>
      </c>
      <c r="H147">
        <v>84</v>
      </c>
      <c r="I147">
        <v>92.5</v>
      </c>
      <c r="J147">
        <v>88</v>
      </c>
      <c r="K147">
        <v>94</v>
      </c>
      <c r="L147">
        <v>95.5</v>
      </c>
      <c r="M147">
        <v>92</v>
      </c>
      <c r="N147">
        <v>92</v>
      </c>
      <c r="O147">
        <v>87</v>
      </c>
      <c r="P147">
        <v>87</v>
      </c>
      <c r="Q147">
        <v>83.5</v>
      </c>
      <c r="R147">
        <v>86.5</v>
      </c>
      <c r="S147">
        <v>83.5</v>
      </c>
      <c r="T147" s="232">
        <f t="shared" si="2"/>
        <v>88.733333333333334</v>
      </c>
    </row>
    <row r="148" spans="1:20" ht="15.95" customHeight="1" thickTop="1" thickBot="1">
      <c r="A148" s="47">
        <v>141</v>
      </c>
      <c r="B148" s="62">
        <v>141</v>
      </c>
      <c r="C148" s="62">
        <f>PresensiMIPA!B147</f>
        <v>12181</v>
      </c>
      <c r="D148" s="63" t="str">
        <f>PresensiMIPA!G147</f>
        <v>Arif Junaidi</v>
      </c>
      <c r="E148">
        <v>93</v>
      </c>
      <c r="F148">
        <v>88</v>
      </c>
      <c r="G148">
        <v>79</v>
      </c>
      <c r="H148">
        <v>83</v>
      </c>
      <c r="I148">
        <v>93</v>
      </c>
      <c r="J148">
        <v>82</v>
      </c>
      <c r="K148">
        <v>94.5</v>
      </c>
      <c r="L148">
        <v>95.5</v>
      </c>
      <c r="M148">
        <v>91.5</v>
      </c>
      <c r="N148">
        <v>86</v>
      </c>
      <c r="O148">
        <v>88.5</v>
      </c>
      <c r="P148">
        <v>83.5</v>
      </c>
      <c r="Q148">
        <v>84</v>
      </c>
      <c r="R148">
        <v>86.5</v>
      </c>
      <c r="S148">
        <v>91</v>
      </c>
      <c r="T148" s="232">
        <f t="shared" si="2"/>
        <v>87.933333333333337</v>
      </c>
    </row>
    <row r="149" spans="1:20" ht="15.95" customHeight="1" thickTop="1" thickBot="1">
      <c r="A149" s="61">
        <v>142</v>
      </c>
      <c r="B149" s="62">
        <v>142</v>
      </c>
      <c r="C149" s="62">
        <f>PresensiMIPA!B148</f>
        <v>12195</v>
      </c>
      <c r="D149" s="63" t="str">
        <f>PresensiMIPA!G148</f>
        <v>CANDRA SURYA DIRGANTARA</v>
      </c>
      <c r="E149">
        <v>92.5</v>
      </c>
      <c r="F149">
        <v>92.5</v>
      </c>
      <c r="G149">
        <v>82.5</v>
      </c>
      <c r="H149">
        <v>91.5</v>
      </c>
      <c r="I149">
        <v>92</v>
      </c>
      <c r="J149">
        <v>81.5</v>
      </c>
      <c r="K149">
        <v>94.5</v>
      </c>
      <c r="L149">
        <v>95.5</v>
      </c>
      <c r="M149">
        <v>92</v>
      </c>
      <c r="N149">
        <v>92</v>
      </c>
      <c r="O149">
        <v>90.5</v>
      </c>
      <c r="P149">
        <v>82.5</v>
      </c>
      <c r="Q149">
        <v>75</v>
      </c>
      <c r="R149">
        <v>86.5</v>
      </c>
      <c r="S149">
        <v>91</v>
      </c>
      <c r="T149" s="232">
        <f t="shared" si="2"/>
        <v>88.8</v>
      </c>
    </row>
    <row r="150" spans="1:20" ht="15.95" customHeight="1" thickTop="1" thickBot="1">
      <c r="A150" s="47">
        <v>143</v>
      </c>
      <c r="B150" s="62">
        <v>143</v>
      </c>
      <c r="C150" s="62">
        <f>PresensiMIPA!B149</f>
        <v>12202</v>
      </c>
      <c r="D150" s="63" t="str">
        <f>PresensiMIPA!G149</f>
        <v>DESWITA TRI SUGIARTI</v>
      </c>
      <c r="E150">
        <v>92</v>
      </c>
      <c r="F150">
        <v>94.5</v>
      </c>
      <c r="G150">
        <v>92.5</v>
      </c>
      <c r="H150">
        <v>88</v>
      </c>
      <c r="I150">
        <v>92.5</v>
      </c>
      <c r="J150">
        <v>88.5</v>
      </c>
      <c r="K150">
        <v>95.5</v>
      </c>
      <c r="L150">
        <v>95.5</v>
      </c>
      <c r="M150">
        <v>93.5</v>
      </c>
      <c r="N150">
        <v>92</v>
      </c>
      <c r="O150">
        <v>87</v>
      </c>
      <c r="P150">
        <v>92.5</v>
      </c>
      <c r="Q150">
        <v>88</v>
      </c>
      <c r="R150">
        <v>86.5</v>
      </c>
      <c r="S150">
        <v>92.5</v>
      </c>
      <c r="T150" s="232">
        <f t="shared" si="2"/>
        <v>91.4</v>
      </c>
    </row>
    <row r="151" spans="1:20" ht="15.95" customHeight="1" thickTop="1" thickBot="1">
      <c r="A151" s="61">
        <v>144</v>
      </c>
      <c r="B151" s="62">
        <v>144</v>
      </c>
      <c r="C151" s="62">
        <f>PresensiMIPA!B150</f>
        <v>12215</v>
      </c>
      <c r="D151" s="63" t="str">
        <f>PresensiMIPA!G150</f>
        <v>Dina Safira</v>
      </c>
      <c r="E151">
        <v>93.5</v>
      </c>
      <c r="F151">
        <v>93</v>
      </c>
      <c r="G151">
        <v>89</v>
      </c>
      <c r="H151">
        <v>85</v>
      </c>
      <c r="I151">
        <v>92.5</v>
      </c>
      <c r="J151">
        <v>86.5</v>
      </c>
      <c r="K151">
        <v>93.5</v>
      </c>
      <c r="L151">
        <v>95.5</v>
      </c>
      <c r="M151">
        <v>92.5</v>
      </c>
      <c r="N151">
        <v>88</v>
      </c>
      <c r="O151">
        <v>87</v>
      </c>
      <c r="P151">
        <v>86.5</v>
      </c>
      <c r="Q151">
        <v>84.5</v>
      </c>
      <c r="R151">
        <v>86.5</v>
      </c>
      <c r="S151">
        <v>85</v>
      </c>
      <c r="T151" s="232">
        <f t="shared" si="2"/>
        <v>89.233333333333334</v>
      </c>
    </row>
    <row r="152" spans="1:20" ht="15.95" customHeight="1" thickTop="1" thickBot="1">
      <c r="A152" s="47">
        <v>145</v>
      </c>
      <c r="B152" s="62">
        <v>145</v>
      </c>
      <c r="C152" s="62">
        <f>PresensiMIPA!B151</f>
        <v>12220</v>
      </c>
      <c r="D152" s="63" t="str">
        <f>PresensiMIPA!G151</f>
        <v>ELFIN AL HAIKHAL FEBRIANTO</v>
      </c>
      <c r="E152">
        <v>92.5</v>
      </c>
      <c r="F152">
        <v>93.5</v>
      </c>
      <c r="G152">
        <v>77.5</v>
      </c>
      <c r="H152">
        <v>82</v>
      </c>
      <c r="I152">
        <v>92.5</v>
      </c>
      <c r="J152">
        <v>84.5</v>
      </c>
      <c r="K152">
        <v>95</v>
      </c>
      <c r="L152">
        <v>95.5</v>
      </c>
      <c r="M152">
        <v>92</v>
      </c>
      <c r="N152">
        <v>94</v>
      </c>
      <c r="O152">
        <v>88</v>
      </c>
      <c r="P152">
        <v>85.5</v>
      </c>
      <c r="Q152">
        <v>83</v>
      </c>
      <c r="R152">
        <v>86.5</v>
      </c>
      <c r="S152">
        <v>85</v>
      </c>
      <c r="T152" s="232">
        <f t="shared" si="2"/>
        <v>88.466666666666669</v>
      </c>
    </row>
    <row r="153" spans="1:20" ht="15.95" customHeight="1" thickTop="1" thickBot="1">
      <c r="A153" s="61">
        <v>146</v>
      </c>
      <c r="B153" s="62">
        <v>146</v>
      </c>
      <c r="C153" s="62">
        <f>PresensiMIPA!B152</f>
        <v>12234</v>
      </c>
      <c r="D153" s="63" t="str">
        <f>PresensiMIPA!G152</f>
        <v>FARADILLA HASAN</v>
      </c>
      <c r="E153">
        <v>95</v>
      </c>
      <c r="F153">
        <v>97</v>
      </c>
      <c r="G153">
        <v>95</v>
      </c>
      <c r="H153">
        <v>92</v>
      </c>
      <c r="I153">
        <v>93.5</v>
      </c>
      <c r="J153">
        <v>91</v>
      </c>
      <c r="K153">
        <v>97</v>
      </c>
      <c r="L153">
        <v>97</v>
      </c>
      <c r="M153">
        <v>94</v>
      </c>
      <c r="N153">
        <v>98</v>
      </c>
      <c r="O153">
        <v>95</v>
      </c>
      <c r="P153">
        <v>93</v>
      </c>
      <c r="Q153">
        <v>88</v>
      </c>
      <c r="R153">
        <v>96</v>
      </c>
      <c r="S153">
        <v>94.5</v>
      </c>
      <c r="T153" s="232">
        <f t="shared" si="2"/>
        <v>94.4</v>
      </c>
    </row>
    <row r="154" spans="1:20" ht="15.95" customHeight="1" thickTop="1" thickBot="1">
      <c r="A154" s="47">
        <v>147</v>
      </c>
      <c r="B154" s="62">
        <v>147</v>
      </c>
      <c r="C154" s="62">
        <f>PresensiMIPA!B153</f>
        <v>12270</v>
      </c>
      <c r="D154" s="63" t="str">
        <f>PresensiMIPA!G153</f>
        <v>Hifdho Aby Kholik</v>
      </c>
      <c r="E154">
        <v>91</v>
      </c>
      <c r="F154">
        <v>88</v>
      </c>
      <c r="G154">
        <v>79</v>
      </c>
      <c r="H154">
        <v>85</v>
      </c>
      <c r="I154">
        <v>92.5</v>
      </c>
      <c r="J154">
        <v>86.5</v>
      </c>
      <c r="K154">
        <v>90.5</v>
      </c>
      <c r="L154">
        <v>95.5</v>
      </c>
      <c r="M154">
        <v>85.5</v>
      </c>
      <c r="N154">
        <v>85</v>
      </c>
      <c r="O154">
        <v>84.5</v>
      </c>
      <c r="P154">
        <v>86.5</v>
      </c>
      <c r="Q154">
        <v>82.5</v>
      </c>
      <c r="R154">
        <v>86.5</v>
      </c>
      <c r="S154">
        <v>87</v>
      </c>
      <c r="T154" s="232">
        <f t="shared" si="2"/>
        <v>87.033333333333331</v>
      </c>
    </row>
    <row r="155" spans="1:20" ht="15.95" customHeight="1" thickTop="1" thickBot="1">
      <c r="A155" s="61">
        <v>148</v>
      </c>
      <c r="B155" s="62">
        <v>148</v>
      </c>
      <c r="C155" s="62">
        <f>PresensiMIPA!B154</f>
        <v>12280</v>
      </c>
      <c r="D155" s="63" t="str">
        <f>PresensiMIPA!G154</f>
        <v>INAYAH KARSA TRIYANTO</v>
      </c>
      <c r="E155">
        <v>91</v>
      </c>
      <c r="F155">
        <v>92</v>
      </c>
      <c r="G155">
        <v>83</v>
      </c>
      <c r="H155">
        <v>84.5</v>
      </c>
      <c r="I155">
        <v>93</v>
      </c>
      <c r="J155">
        <v>87.5</v>
      </c>
      <c r="K155">
        <v>92.5</v>
      </c>
      <c r="L155">
        <v>95.5</v>
      </c>
      <c r="M155">
        <v>92</v>
      </c>
      <c r="N155">
        <v>92</v>
      </c>
      <c r="O155">
        <v>88</v>
      </c>
      <c r="P155">
        <v>89</v>
      </c>
      <c r="Q155">
        <v>83.5</v>
      </c>
      <c r="R155">
        <v>87.5</v>
      </c>
      <c r="S155">
        <v>91</v>
      </c>
      <c r="T155" s="232">
        <f t="shared" si="2"/>
        <v>89.466666666666669</v>
      </c>
    </row>
    <row r="156" spans="1:20" ht="15.95" customHeight="1" thickTop="1" thickBot="1">
      <c r="A156" s="47">
        <v>149</v>
      </c>
      <c r="B156" s="62">
        <v>149</v>
      </c>
      <c r="C156" s="62">
        <f>PresensiMIPA!B155</f>
        <v>12293</v>
      </c>
      <c r="D156" s="63" t="str">
        <f>PresensiMIPA!G155</f>
        <v>JIHAN HASNA</v>
      </c>
      <c r="E156">
        <v>92.5</v>
      </c>
      <c r="F156">
        <v>91.5</v>
      </c>
      <c r="G156">
        <v>82</v>
      </c>
      <c r="H156">
        <v>83</v>
      </c>
      <c r="I156">
        <v>90</v>
      </c>
      <c r="J156">
        <v>86.5</v>
      </c>
      <c r="K156">
        <v>95</v>
      </c>
      <c r="L156">
        <v>95.5</v>
      </c>
      <c r="M156">
        <v>92</v>
      </c>
      <c r="N156">
        <v>84</v>
      </c>
      <c r="O156">
        <v>87.5</v>
      </c>
      <c r="P156">
        <v>87.5</v>
      </c>
      <c r="Q156">
        <v>83</v>
      </c>
      <c r="R156">
        <v>87.5</v>
      </c>
      <c r="S156">
        <v>87</v>
      </c>
      <c r="T156" s="232">
        <f t="shared" si="2"/>
        <v>88.3</v>
      </c>
    </row>
    <row r="157" spans="1:20" ht="15.95" customHeight="1" thickTop="1" thickBot="1">
      <c r="A157" s="61">
        <v>150</v>
      </c>
      <c r="B157" s="62">
        <v>150</v>
      </c>
      <c r="C157" s="62">
        <f>PresensiMIPA!B156</f>
        <v>12306</v>
      </c>
      <c r="D157" s="63" t="str">
        <f>PresensiMIPA!G156</f>
        <v>Kimia Usa Adeh</v>
      </c>
      <c r="E157">
        <v>95</v>
      </c>
      <c r="F157">
        <v>90.5</v>
      </c>
      <c r="G157">
        <v>91.5</v>
      </c>
      <c r="H157">
        <v>83</v>
      </c>
      <c r="I157">
        <v>93</v>
      </c>
      <c r="J157">
        <v>85</v>
      </c>
      <c r="K157">
        <v>95</v>
      </c>
      <c r="L157">
        <v>95.5</v>
      </c>
      <c r="M157">
        <v>92.5</v>
      </c>
      <c r="N157">
        <v>98</v>
      </c>
      <c r="O157">
        <v>90</v>
      </c>
      <c r="P157">
        <v>92</v>
      </c>
      <c r="Q157">
        <v>88</v>
      </c>
      <c r="R157">
        <v>89.5</v>
      </c>
      <c r="S157">
        <v>91</v>
      </c>
      <c r="T157" s="232">
        <f t="shared" si="2"/>
        <v>91.3</v>
      </c>
    </row>
    <row r="158" spans="1:20" ht="15.95" customHeight="1" thickTop="1" thickBot="1">
      <c r="A158" s="47">
        <v>151</v>
      </c>
      <c r="B158" s="62">
        <v>151</v>
      </c>
      <c r="C158" s="62">
        <f>PresensiMIPA!B157</f>
        <v>12316</v>
      </c>
      <c r="D158" s="63" t="str">
        <f>PresensiMIPA!G157</f>
        <v>LULUK FITRIANA</v>
      </c>
      <c r="E158">
        <v>94.5</v>
      </c>
      <c r="F158">
        <v>94.5</v>
      </c>
      <c r="G158">
        <v>94.5</v>
      </c>
      <c r="H158">
        <v>92</v>
      </c>
      <c r="I158">
        <v>93</v>
      </c>
      <c r="J158">
        <v>86.5</v>
      </c>
      <c r="K158">
        <v>94.5</v>
      </c>
      <c r="L158">
        <v>95.5</v>
      </c>
      <c r="M158">
        <v>92.5</v>
      </c>
      <c r="N158">
        <v>94</v>
      </c>
      <c r="O158">
        <v>90.5</v>
      </c>
      <c r="P158">
        <v>85.5</v>
      </c>
      <c r="Q158">
        <v>89</v>
      </c>
      <c r="R158">
        <v>89.5</v>
      </c>
      <c r="S158">
        <v>92</v>
      </c>
      <c r="T158" s="232">
        <f t="shared" si="2"/>
        <v>91.86666666666666</v>
      </c>
    </row>
    <row r="159" spans="1:20" ht="15.95" customHeight="1" thickTop="1" thickBot="1">
      <c r="A159" s="61">
        <v>152</v>
      </c>
      <c r="B159" s="62">
        <v>152</v>
      </c>
      <c r="C159" s="62">
        <f>PresensiMIPA!B158</f>
        <v>12322</v>
      </c>
      <c r="D159" s="63" t="str">
        <f>PresensiMIPA!G158</f>
        <v>M. RIFAT CORY COSESI</v>
      </c>
      <c r="E159">
        <v>90.5</v>
      </c>
      <c r="F159">
        <v>80</v>
      </c>
      <c r="G159">
        <v>76.5</v>
      </c>
      <c r="H159">
        <v>81</v>
      </c>
      <c r="I159">
        <v>86.5</v>
      </c>
      <c r="J159">
        <v>80</v>
      </c>
      <c r="K159">
        <v>92.5</v>
      </c>
      <c r="L159">
        <v>95</v>
      </c>
      <c r="M159">
        <v>86</v>
      </c>
      <c r="N159">
        <v>80</v>
      </c>
      <c r="O159">
        <v>82</v>
      </c>
      <c r="P159">
        <v>80</v>
      </c>
      <c r="Q159">
        <v>65</v>
      </c>
      <c r="R159">
        <v>82.5</v>
      </c>
      <c r="S159">
        <v>75.5</v>
      </c>
      <c r="T159" s="232">
        <f t="shared" si="2"/>
        <v>82.2</v>
      </c>
    </row>
    <row r="160" spans="1:20" ht="15.95" customHeight="1" thickTop="1" thickBot="1">
      <c r="A160" s="47">
        <v>153</v>
      </c>
      <c r="B160" s="62">
        <v>153</v>
      </c>
      <c r="C160" s="62">
        <f>PresensiMIPA!B159</f>
        <v>12341</v>
      </c>
      <c r="D160" s="63" t="str">
        <f>PresensiMIPA!G159</f>
        <v>MEILINA SWASTIKA SAMPURNO</v>
      </c>
      <c r="E160">
        <v>94.5</v>
      </c>
      <c r="F160">
        <v>93</v>
      </c>
      <c r="G160">
        <v>83</v>
      </c>
      <c r="H160">
        <v>84</v>
      </c>
      <c r="I160">
        <v>92</v>
      </c>
      <c r="J160">
        <v>86.5</v>
      </c>
      <c r="K160">
        <v>95</v>
      </c>
      <c r="L160">
        <v>95.5</v>
      </c>
      <c r="M160">
        <v>92.5</v>
      </c>
      <c r="N160">
        <v>92</v>
      </c>
      <c r="O160">
        <v>93</v>
      </c>
      <c r="P160">
        <v>91</v>
      </c>
      <c r="Q160">
        <v>89</v>
      </c>
      <c r="R160">
        <v>87.5</v>
      </c>
      <c r="S160">
        <v>91.5</v>
      </c>
      <c r="T160" s="232">
        <f t="shared" si="2"/>
        <v>90.666666666666671</v>
      </c>
    </row>
    <row r="161" spans="1:20" ht="15.95" customHeight="1" thickTop="1" thickBot="1">
      <c r="A161" s="61">
        <v>154</v>
      </c>
      <c r="B161" s="62">
        <v>154</v>
      </c>
      <c r="C161" s="62">
        <f>PresensiMIPA!B160</f>
        <v>12345</v>
      </c>
      <c r="D161" s="63" t="str">
        <f>PresensiMIPA!G160</f>
        <v>MIFTAHUL ARIFIN</v>
      </c>
      <c r="E161">
        <v>95</v>
      </c>
      <c r="F161">
        <v>96</v>
      </c>
      <c r="G161">
        <v>91</v>
      </c>
      <c r="H161">
        <v>85</v>
      </c>
      <c r="I161">
        <v>94</v>
      </c>
      <c r="J161">
        <v>87.5</v>
      </c>
      <c r="K161">
        <v>94.5</v>
      </c>
      <c r="L161">
        <v>95.5</v>
      </c>
      <c r="M161">
        <v>92</v>
      </c>
      <c r="N161">
        <v>98</v>
      </c>
      <c r="O161">
        <v>93</v>
      </c>
      <c r="P161">
        <v>95.5</v>
      </c>
      <c r="Q161">
        <v>89</v>
      </c>
      <c r="R161">
        <v>90</v>
      </c>
      <c r="S161">
        <v>93</v>
      </c>
      <c r="T161" s="232">
        <f t="shared" si="2"/>
        <v>92.6</v>
      </c>
    </row>
    <row r="162" spans="1:20" ht="15.95" customHeight="1" thickTop="1" thickBot="1">
      <c r="A162" s="47">
        <v>155</v>
      </c>
      <c r="B162" s="62">
        <v>155</v>
      </c>
      <c r="C162" s="62">
        <f>PresensiMIPA!B161</f>
        <v>12356</v>
      </c>
      <c r="D162" s="63" t="str">
        <f>PresensiMIPA!G161</f>
        <v>MOH. MOKAFFI</v>
      </c>
      <c r="E162">
        <v>93.5</v>
      </c>
      <c r="F162">
        <v>87.5</v>
      </c>
      <c r="G162">
        <v>80.5</v>
      </c>
      <c r="H162">
        <v>82</v>
      </c>
      <c r="I162">
        <v>91</v>
      </c>
      <c r="J162">
        <v>82.5</v>
      </c>
      <c r="K162">
        <v>92.5</v>
      </c>
      <c r="L162">
        <v>95.5</v>
      </c>
      <c r="M162">
        <v>89.5</v>
      </c>
      <c r="N162">
        <v>85</v>
      </c>
      <c r="O162">
        <v>88</v>
      </c>
      <c r="P162">
        <v>86.5</v>
      </c>
      <c r="Q162">
        <v>81.5</v>
      </c>
      <c r="R162">
        <v>87.5</v>
      </c>
      <c r="S162">
        <v>81.5</v>
      </c>
      <c r="T162" s="232">
        <f t="shared" si="2"/>
        <v>86.966666666666669</v>
      </c>
    </row>
    <row r="163" spans="1:20" ht="15.95" customHeight="1" thickTop="1" thickBot="1">
      <c r="A163" s="61">
        <v>156</v>
      </c>
      <c r="B163" s="62">
        <v>156</v>
      </c>
      <c r="C163" s="62">
        <f>PresensiMIPA!B162</f>
        <v>12373</v>
      </c>
      <c r="D163" s="63" t="str">
        <f>PresensiMIPA!G162</f>
        <v>Muhammad Farel Al Fawazi</v>
      </c>
      <c r="E163">
        <v>92.5</v>
      </c>
      <c r="F163">
        <v>85.5</v>
      </c>
      <c r="G163">
        <v>80.5</v>
      </c>
      <c r="H163">
        <v>83</v>
      </c>
      <c r="I163">
        <v>88.5</v>
      </c>
      <c r="J163">
        <v>82.5</v>
      </c>
      <c r="K163">
        <v>94.5</v>
      </c>
      <c r="L163">
        <v>95.5</v>
      </c>
      <c r="M163">
        <v>89.5</v>
      </c>
      <c r="N163">
        <v>90</v>
      </c>
      <c r="O163">
        <v>85</v>
      </c>
      <c r="P163">
        <v>85.5</v>
      </c>
      <c r="Q163">
        <v>82</v>
      </c>
      <c r="R163">
        <v>86.5</v>
      </c>
      <c r="S163">
        <v>82.5</v>
      </c>
      <c r="T163" s="232">
        <f t="shared" si="2"/>
        <v>86.9</v>
      </c>
    </row>
    <row r="164" spans="1:20" ht="15.95" customHeight="1" thickTop="1" thickBot="1">
      <c r="A164" s="47">
        <v>157</v>
      </c>
      <c r="B164" s="62">
        <v>157</v>
      </c>
      <c r="C164" s="62">
        <f>PresensiMIPA!B163</f>
        <v>12382</v>
      </c>
      <c r="D164" s="63" t="str">
        <f>PresensiMIPA!G163</f>
        <v>Muhammad Reza Pahlevi</v>
      </c>
      <c r="E164">
        <v>92.5</v>
      </c>
      <c r="F164">
        <v>88.5</v>
      </c>
      <c r="G164">
        <v>82</v>
      </c>
      <c r="H164">
        <v>82</v>
      </c>
      <c r="I164">
        <v>93.5</v>
      </c>
      <c r="J164">
        <v>84</v>
      </c>
      <c r="K164">
        <v>94.5</v>
      </c>
      <c r="L164">
        <v>97</v>
      </c>
      <c r="M164">
        <v>91</v>
      </c>
      <c r="N164">
        <v>87</v>
      </c>
      <c r="O164">
        <v>89.5</v>
      </c>
      <c r="P164">
        <v>91</v>
      </c>
      <c r="Q164">
        <v>82.5</v>
      </c>
      <c r="R164">
        <v>86.5</v>
      </c>
      <c r="S164">
        <v>89.5</v>
      </c>
      <c r="T164" s="232">
        <f t="shared" si="2"/>
        <v>88.733333333333334</v>
      </c>
    </row>
    <row r="165" spans="1:20" ht="15.95" customHeight="1" thickTop="1" thickBot="1">
      <c r="A165" s="61">
        <v>158</v>
      </c>
      <c r="B165" s="62">
        <v>158</v>
      </c>
      <c r="C165" s="62">
        <f>PresensiMIPA!B164</f>
        <v>12391</v>
      </c>
      <c r="D165" s="63" t="str">
        <f>PresensiMIPA!G164</f>
        <v>Nadia Putri Ramadani</v>
      </c>
      <c r="E165">
        <v>93.5</v>
      </c>
      <c r="F165">
        <v>89.5</v>
      </c>
      <c r="G165">
        <v>82.5</v>
      </c>
      <c r="H165">
        <v>89</v>
      </c>
      <c r="I165">
        <v>92</v>
      </c>
      <c r="J165">
        <v>86.5</v>
      </c>
      <c r="K165">
        <v>94.5</v>
      </c>
      <c r="L165">
        <v>95.5</v>
      </c>
      <c r="M165">
        <v>90</v>
      </c>
      <c r="N165">
        <v>90</v>
      </c>
      <c r="O165">
        <v>88.5</v>
      </c>
      <c r="P165">
        <v>90</v>
      </c>
      <c r="Q165">
        <v>83</v>
      </c>
      <c r="R165">
        <v>89.5</v>
      </c>
      <c r="S165">
        <v>92</v>
      </c>
      <c r="T165" s="232">
        <f t="shared" si="2"/>
        <v>89.733333333333334</v>
      </c>
    </row>
    <row r="166" spans="1:20" ht="15.95" customHeight="1" thickTop="1" thickBot="1">
      <c r="A166" s="47">
        <v>159</v>
      </c>
      <c r="B166" s="62">
        <v>159</v>
      </c>
      <c r="C166" s="62">
        <f>PresensiMIPA!B165</f>
        <v>12403</v>
      </c>
      <c r="D166" s="63" t="str">
        <f>PresensiMIPA!G165</f>
        <v>NOVIA AYU WARDHANI</v>
      </c>
      <c r="E166">
        <v>94.5</v>
      </c>
      <c r="F166">
        <v>93.5</v>
      </c>
      <c r="G166">
        <v>84</v>
      </c>
      <c r="H166">
        <v>84</v>
      </c>
      <c r="I166">
        <v>90</v>
      </c>
      <c r="J166">
        <v>86.5</v>
      </c>
      <c r="K166">
        <v>93</v>
      </c>
      <c r="L166">
        <v>95.5</v>
      </c>
      <c r="M166">
        <v>90</v>
      </c>
      <c r="N166">
        <v>90</v>
      </c>
      <c r="O166">
        <v>88.5</v>
      </c>
      <c r="P166">
        <v>86.5</v>
      </c>
      <c r="Q166">
        <v>82.5</v>
      </c>
      <c r="R166">
        <v>86.5</v>
      </c>
      <c r="S166">
        <v>88</v>
      </c>
      <c r="T166" s="232">
        <f t="shared" si="2"/>
        <v>88.86666666666666</v>
      </c>
    </row>
    <row r="167" spans="1:20" ht="15.95" customHeight="1" thickTop="1" thickBot="1">
      <c r="A167" s="61">
        <v>160</v>
      </c>
      <c r="B167" s="62">
        <v>160</v>
      </c>
      <c r="C167" s="62">
        <f>PresensiMIPA!B166</f>
        <v>12416</v>
      </c>
      <c r="D167" s="63" t="str">
        <f>PresensiMIPA!G166</f>
        <v>NURIL FITRIA</v>
      </c>
      <c r="E167">
        <v>92.5</v>
      </c>
      <c r="F167">
        <v>92.5</v>
      </c>
      <c r="G167">
        <v>83</v>
      </c>
      <c r="H167">
        <v>84</v>
      </c>
      <c r="I167">
        <v>90</v>
      </c>
      <c r="J167">
        <v>85</v>
      </c>
      <c r="K167">
        <v>93</v>
      </c>
      <c r="L167">
        <v>95.5</v>
      </c>
      <c r="M167">
        <v>92.5</v>
      </c>
      <c r="N167">
        <v>90</v>
      </c>
      <c r="O167">
        <v>88</v>
      </c>
      <c r="P167">
        <v>90</v>
      </c>
      <c r="Q167">
        <v>82.5</v>
      </c>
      <c r="R167">
        <v>86.5</v>
      </c>
      <c r="S167">
        <v>88.5</v>
      </c>
      <c r="T167" s="232">
        <f t="shared" si="2"/>
        <v>88.9</v>
      </c>
    </row>
    <row r="168" spans="1:20" ht="15.95" customHeight="1" thickTop="1" thickBot="1">
      <c r="A168" s="47">
        <v>161</v>
      </c>
      <c r="B168" s="62">
        <v>161</v>
      </c>
      <c r="C168" s="62">
        <f>PresensiMIPA!B167</f>
        <v>12438</v>
      </c>
      <c r="D168" s="63" t="str">
        <f>PresensiMIPA!G167</f>
        <v>R. M. HIDAYAHTULLAH HERIYANTO PUTRA</v>
      </c>
      <c r="E168">
        <v>93</v>
      </c>
      <c r="F168">
        <v>93.5</v>
      </c>
      <c r="G168">
        <v>86</v>
      </c>
      <c r="H168">
        <v>92</v>
      </c>
      <c r="I168">
        <v>94</v>
      </c>
      <c r="J168">
        <v>85.5</v>
      </c>
      <c r="K168">
        <v>97.5</v>
      </c>
      <c r="L168">
        <v>95.5</v>
      </c>
      <c r="M168">
        <v>93</v>
      </c>
      <c r="N168">
        <v>92</v>
      </c>
      <c r="O168">
        <v>88.5</v>
      </c>
      <c r="P168">
        <v>90</v>
      </c>
      <c r="Q168">
        <v>85.5</v>
      </c>
      <c r="R168">
        <v>89.5</v>
      </c>
      <c r="S168">
        <v>88.5</v>
      </c>
      <c r="T168" s="232">
        <f t="shared" si="2"/>
        <v>90.933333333333337</v>
      </c>
    </row>
    <row r="169" spans="1:20" ht="15.95" customHeight="1" thickTop="1" thickBot="1">
      <c r="A169" s="61">
        <v>162</v>
      </c>
      <c r="B169" s="62">
        <v>162</v>
      </c>
      <c r="C169" s="62">
        <f>PresensiMIPA!B168</f>
        <v>12452</v>
      </c>
      <c r="D169" s="63" t="str">
        <f>PresensiMIPA!G168</f>
        <v>Ratri Anugerah</v>
      </c>
      <c r="E169">
        <v>91.5</v>
      </c>
      <c r="F169">
        <v>88</v>
      </c>
      <c r="G169">
        <v>84.5</v>
      </c>
      <c r="H169">
        <v>84</v>
      </c>
      <c r="I169">
        <v>88</v>
      </c>
      <c r="J169">
        <v>85</v>
      </c>
      <c r="K169">
        <v>94</v>
      </c>
      <c r="L169">
        <v>95.5</v>
      </c>
      <c r="M169">
        <v>90.5</v>
      </c>
      <c r="N169">
        <v>87</v>
      </c>
      <c r="O169">
        <v>88.5</v>
      </c>
      <c r="P169">
        <v>84</v>
      </c>
      <c r="Q169">
        <v>84</v>
      </c>
      <c r="R169">
        <v>86.5</v>
      </c>
      <c r="S169">
        <v>88.5</v>
      </c>
      <c r="T169" s="232">
        <f t="shared" si="2"/>
        <v>87.966666666666669</v>
      </c>
    </row>
    <row r="170" spans="1:20" ht="15.95" customHeight="1" thickTop="1" thickBot="1">
      <c r="A170" s="47">
        <v>163</v>
      </c>
      <c r="B170" s="62">
        <v>163</v>
      </c>
      <c r="C170" s="62">
        <f>PresensiMIPA!B169</f>
        <v>12458</v>
      </c>
      <c r="D170" s="63" t="str">
        <f>PresensiMIPA!G169</f>
        <v>REZA MAULANA PUTRA</v>
      </c>
      <c r="E170">
        <v>93</v>
      </c>
      <c r="F170">
        <v>88</v>
      </c>
      <c r="G170">
        <v>80</v>
      </c>
      <c r="H170">
        <v>81</v>
      </c>
      <c r="I170">
        <v>89.5</v>
      </c>
      <c r="J170">
        <v>80</v>
      </c>
      <c r="K170">
        <v>94.5</v>
      </c>
      <c r="L170">
        <v>95.5</v>
      </c>
      <c r="M170">
        <v>81.5</v>
      </c>
      <c r="N170">
        <v>84</v>
      </c>
      <c r="O170">
        <v>85</v>
      </c>
      <c r="P170">
        <v>83.5</v>
      </c>
      <c r="Q170">
        <v>77</v>
      </c>
      <c r="R170">
        <v>86.5</v>
      </c>
      <c r="S170">
        <v>83</v>
      </c>
      <c r="T170" s="232">
        <f t="shared" si="2"/>
        <v>85.466666666666669</v>
      </c>
    </row>
    <row r="171" spans="1:20" ht="15.95" customHeight="1" thickTop="1" thickBot="1">
      <c r="A171" s="61">
        <v>164</v>
      </c>
      <c r="B171" s="62">
        <v>164</v>
      </c>
      <c r="C171" s="62">
        <f>PresensiMIPA!B170</f>
        <v>12483</v>
      </c>
      <c r="D171" s="63" t="str">
        <f>PresensiMIPA!G170</f>
        <v>Salsabila Nurhuda</v>
      </c>
      <c r="E171">
        <v>93</v>
      </c>
      <c r="F171">
        <v>89</v>
      </c>
      <c r="G171">
        <v>83</v>
      </c>
      <c r="H171">
        <v>87</v>
      </c>
      <c r="I171">
        <v>92.5</v>
      </c>
      <c r="J171">
        <v>86.5</v>
      </c>
      <c r="K171">
        <v>95</v>
      </c>
      <c r="L171">
        <v>96.5</v>
      </c>
      <c r="M171">
        <v>92</v>
      </c>
      <c r="N171">
        <v>94</v>
      </c>
      <c r="O171">
        <v>87.5</v>
      </c>
      <c r="P171">
        <v>90</v>
      </c>
      <c r="Q171">
        <v>85</v>
      </c>
      <c r="R171">
        <v>86.5</v>
      </c>
      <c r="S171">
        <v>89.5</v>
      </c>
      <c r="T171" s="232">
        <f t="shared" si="2"/>
        <v>89.8</v>
      </c>
    </row>
    <row r="172" spans="1:20" ht="15.95" customHeight="1" thickTop="1" thickBot="1">
      <c r="A172" s="47">
        <v>165</v>
      </c>
      <c r="B172" s="62">
        <v>165</v>
      </c>
      <c r="C172" s="62">
        <f>PresensiMIPA!B171</f>
        <v>12494</v>
      </c>
      <c r="D172" s="63" t="str">
        <f>PresensiMIPA!G171</f>
        <v>SITI ASMA</v>
      </c>
      <c r="E172">
        <v>94.5</v>
      </c>
      <c r="F172">
        <v>98</v>
      </c>
      <c r="G172">
        <v>95.5</v>
      </c>
      <c r="H172">
        <v>92</v>
      </c>
      <c r="I172">
        <v>96</v>
      </c>
      <c r="J172">
        <v>92</v>
      </c>
      <c r="K172">
        <v>97.5</v>
      </c>
      <c r="L172">
        <v>95.5</v>
      </c>
      <c r="M172">
        <v>94</v>
      </c>
      <c r="N172">
        <v>99</v>
      </c>
      <c r="O172">
        <v>95</v>
      </c>
      <c r="P172">
        <v>96</v>
      </c>
      <c r="Q172">
        <v>98</v>
      </c>
      <c r="R172">
        <v>96</v>
      </c>
      <c r="S172">
        <v>94</v>
      </c>
      <c r="T172" s="232">
        <f t="shared" si="2"/>
        <v>95.533333333333331</v>
      </c>
    </row>
    <row r="173" spans="1:20" ht="15.95" customHeight="1" thickTop="1" thickBot="1">
      <c r="A173" s="61">
        <v>166</v>
      </c>
      <c r="B173" s="62">
        <v>166</v>
      </c>
      <c r="C173" s="62">
        <f>PresensiMIPA!B172</f>
        <v>12510</v>
      </c>
      <c r="D173" s="63" t="str">
        <f>PresensiMIPA!G172</f>
        <v>SYIFATHALIA RUSLI</v>
      </c>
      <c r="E173">
        <v>93.5</v>
      </c>
      <c r="F173">
        <v>95</v>
      </c>
      <c r="G173">
        <v>88</v>
      </c>
      <c r="H173">
        <v>87</v>
      </c>
      <c r="I173">
        <v>93</v>
      </c>
      <c r="J173">
        <v>86.5</v>
      </c>
      <c r="K173">
        <v>95</v>
      </c>
      <c r="L173">
        <v>96.5</v>
      </c>
      <c r="M173">
        <v>91.5</v>
      </c>
      <c r="N173">
        <v>98</v>
      </c>
      <c r="O173">
        <v>87</v>
      </c>
      <c r="P173">
        <v>93.5</v>
      </c>
      <c r="Q173">
        <v>84</v>
      </c>
      <c r="R173">
        <v>87.5</v>
      </c>
      <c r="S173">
        <v>92</v>
      </c>
      <c r="T173" s="232">
        <f t="shared" si="2"/>
        <v>91.2</v>
      </c>
    </row>
    <row r="174" spans="1:20" ht="15.95" customHeight="1" thickTop="1" thickBot="1">
      <c r="A174" s="47">
        <v>167</v>
      </c>
      <c r="B174" s="62">
        <v>167</v>
      </c>
      <c r="C174" s="62">
        <f>PresensiMIPA!B173</f>
        <v>12523</v>
      </c>
      <c r="D174" s="63" t="str">
        <f>PresensiMIPA!G173</f>
        <v>Umi Febriyanti Ismain</v>
      </c>
      <c r="E174">
        <v>93</v>
      </c>
      <c r="F174">
        <v>91.5</v>
      </c>
      <c r="G174">
        <v>89</v>
      </c>
      <c r="H174">
        <v>85</v>
      </c>
      <c r="I174">
        <v>91</v>
      </c>
      <c r="J174">
        <v>86</v>
      </c>
      <c r="K174">
        <v>95</v>
      </c>
      <c r="L174">
        <v>95.5</v>
      </c>
      <c r="M174">
        <v>92</v>
      </c>
      <c r="N174">
        <v>94</v>
      </c>
      <c r="O174">
        <v>86.5</v>
      </c>
      <c r="P174">
        <v>82.5</v>
      </c>
      <c r="Q174">
        <v>85</v>
      </c>
      <c r="R174">
        <v>86.5</v>
      </c>
      <c r="S174">
        <v>86.5</v>
      </c>
      <c r="T174" s="232">
        <f t="shared" si="2"/>
        <v>89.266666666666666</v>
      </c>
    </row>
    <row r="175" spans="1:20" ht="15.95" customHeight="1" thickTop="1" thickBot="1">
      <c r="A175" s="61">
        <v>168</v>
      </c>
      <c r="B175" s="62">
        <v>168</v>
      </c>
      <c r="C175" s="62">
        <f>PresensiMIPA!B174</f>
        <v>12533</v>
      </c>
      <c r="D175" s="63" t="str">
        <f>PresensiMIPA!G174</f>
        <v>WESIL RIZKY</v>
      </c>
      <c r="E175">
        <v>92.5</v>
      </c>
      <c r="F175">
        <v>93</v>
      </c>
      <c r="G175">
        <v>80.5</v>
      </c>
      <c r="H175">
        <v>83.5</v>
      </c>
      <c r="I175">
        <v>92</v>
      </c>
      <c r="J175">
        <v>92.5</v>
      </c>
      <c r="K175">
        <v>92.5</v>
      </c>
      <c r="L175">
        <v>97</v>
      </c>
      <c r="M175">
        <v>92</v>
      </c>
      <c r="N175">
        <v>87</v>
      </c>
      <c r="O175">
        <v>89</v>
      </c>
      <c r="P175">
        <v>85.5</v>
      </c>
      <c r="Q175">
        <v>86.5</v>
      </c>
      <c r="R175">
        <v>89.5</v>
      </c>
      <c r="S175">
        <v>94</v>
      </c>
      <c r="T175" s="232">
        <f t="shared" si="2"/>
        <v>89.8</v>
      </c>
    </row>
    <row r="176" spans="1:20" ht="15.95" customHeight="1" thickTop="1" thickBot="1">
      <c r="A176" s="47">
        <v>169</v>
      </c>
      <c r="B176" s="62">
        <v>169</v>
      </c>
      <c r="C176" s="62">
        <f>PresensiMIPA!B175</f>
        <v>12536</v>
      </c>
      <c r="D176" s="63" t="str">
        <f>PresensiMIPA!G175</f>
        <v>WINA NAJMI ARIF</v>
      </c>
      <c r="E176">
        <v>94.5</v>
      </c>
      <c r="F176">
        <v>97</v>
      </c>
      <c r="G176">
        <v>93</v>
      </c>
      <c r="H176">
        <v>92</v>
      </c>
      <c r="I176">
        <v>95</v>
      </c>
      <c r="J176">
        <v>91.5</v>
      </c>
      <c r="K176">
        <v>98</v>
      </c>
      <c r="L176">
        <v>96</v>
      </c>
      <c r="M176">
        <v>94.5</v>
      </c>
      <c r="N176">
        <v>98</v>
      </c>
      <c r="O176">
        <v>94</v>
      </c>
      <c r="P176">
        <v>92</v>
      </c>
      <c r="Q176">
        <v>90</v>
      </c>
      <c r="R176">
        <v>89.5</v>
      </c>
      <c r="S176">
        <v>93.5</v>
      </c>
      <c r="T176" s="232">
        <f t="shared" si="2"/>
        <v>93.9</v>
      </c>
    </row>
    <row r="177" spans="1:20" ht="15.95" customHeight="1" thickTop="1" thickBot="1">
      <c r="A177" s="61">
        <v>170</v>
      </c>
      <c r="B177" s="62">
        <v>170</v>
      </c>
      <c r="C177" s="62">
        <f>PresensiMIPA!B176</f>
        <v>12134</v>
      </c>
      <c r="D177" s="63" t="str">
        <f>PresensiMIPA!G176</f>
        <v>ADITYA NAUFAL IKBAR</v>
      </c>
      <c r="E177">
        <v>92.5</v>
      </c>
      <c r="F177">
        <v>89.5</v>
      </c>
      <c r="G177">
        <v>78</v>
      </c>
      <c r="H177">
        <v>86.5</v>
      </c>
      <c r="I177">
        <v>88</v>
      </c>
      <c r="J177">
        <v>84</v>
      </c>
      <c r="K177">
        <v>92</v>
      </c>
      <c r="L177">
        <v>94.5</v>
      </c>
      <c r="M177">
        <v>93</v>
      </c>
      <c r="N177">
        <v>84</v>
      </c>
      <c r="O177">
        <v>85</v>
      </c>
      <c r="P177">
        <v>89</v>
      </c>
      <c r="Q177">
        <v>70</v>
      </c>
      <c r="R177">
        <v>80</v>
      </c>
      <c r="S177">
        <v>84</v>
      </c>
      <c r="T177" s="232">
        <f t="shared" si="2"/>
        <v>86</v>
      </c>
    </row>
    <row r="178" spans="1:20" ht="15.95" customHeight="1" thickTop="1" thickBot="1">
      <c r="A178" s="47">
        <v>171</v>
      </c>
      <c r="B178" s="62">
        <v>171</v>
      </c>
      <c r="C178" s="62">
        <f>PresensiMIPA!B177</f>
        <v>12144</v>
      </c>
      <c r="D178" s="63" t="str">
        <f>PresensiMIPA!G177</f>
        <v>AINUR ROHMAH</v>
      </c>
      <c r="E178">
        <v>92.5</v>
      </c>
      <c r="F178">
        <v>95.5</v>
      </c>
      <c r="G178">
        <v>91</v>
      </c>
      <c r="H178">
        <v>88</v>
      </c>
      <c r="I178">
        <v>92.5</v>
      </c>
      <c r="J178">
        <v>88</v>
      </c>
      <c r="K178">
        <v>96</v>
      </c>
      <c r="L178">
        <v>94.5</v>
      </c>
      <c r="M178">
        <v>91</v>
      </c>
      <c r="N178">
        <v>98</v>
      </c>
      <c r="O178">
        <v>88</v>
      </c>
      <c r="P178">
        <v>91</v>
      </c>
      <c r="Q178">
        <v>88.5</v>
      </c>
      <c r="R178">
        <v>89</v>
      </c>
      <c r="S178">
        <v>83</v>
      </c>
      <c r="T178" s="232">
        <f t="shared" si="2"/>
        <v>91.1</v>
      </c>
    </row>
    <row r="179" spans="1:20" ht="15.95" customHeight="1" thickTop="1" thickBot="1">
      <c r="A179" s="61">
        <v>172</v>
      </c>
      <c r="B179" s="62">
        <v>172</v>
      </c>
      <c r="C179" s="62">
        <f>PresensiMIPA!B178</f>
        <v>12153</v>
      </c>
      <c r="D179" s="63" t="str">
        <f>PresensiMIPA!G178</f>
        <v>ALFIANANDA BAYUANGGA</v>
      </c>
      <c r="E179">
        <v>92.5</v>
      </c>
      <c r="F179">
        <v>92.5</v>
      </c>
      <c r="G179">
        <v>84</v>
      </c>
      <c r="H179">
        <v>93</v>
      </c>
      <c r="I179">
        <v>88</v>
      </c>
      <c r="J179">
        <v>82.5</v>
      </c>
      <c r="K179">
        <v>95</v>
      </c>
      <c r="L179">
        <v>94.5</v>
      </c>
      <c r="M179">
        <v>92.5</v>
      </c>
      <c r="N179">
        <v>88</v>
      </c>
      <c r="O179">
        <v>87.5</v>
      </c>
      <c r="P179">
        <v>88</v>
      </c>
      <c r="Q179">
        <v>82.5</v>
      </c>
      <c r="R179">
        <v>80</v>
      </c>
      <c r="S179">
        <v>94</v>
      </c>
      <c r="T179" s="232">
        <f t="shared" si="2"/>
        <v>88.966666666666669</v>
      </c>
    </row>
    <row r="180" spans="1:20" ht="15.95" customHeight="1" thickTop="1" thickBot="1">
      <c r="A180" s="47">
        <v>173</v>
      </c>
      <c r="B180" s="62">
        <v>173</v>
      </c>
      <c r="C180" s="62">
        <f>PresensiMIPA!B179</f>
        <v>12157</v>
      </c>
      <c r="D180" s="63" t="str">
        <f>PresensiMIPA!G179</f>
        <v>ALICIA FITRIA DEWI</v>
      </c>
      <c r="E180">
        <v>93</v>
      </c>
      <c r="F180">
        <v>95.5</v>
      </c>
      <c r="G180">
        <v>92.5</v>
      </c>
      <c r="H180">
        <v>91.5</v>
      </c>
      <c r="I180">
        <v>92.5</v>
      </c>
      <c r="J180">
        <v>88.5</v>
      </c>
      <c r="K180">
        <v>97.5</v>
      </c>
      <c r="L180">
        <v>94.5</v>
      </c>
      <c r="M180">
        <v>92</v>
      </c>
      <c r="N180">
        <v>97</v>
      </c>
      <c r="O180">
        <v>87.5</v>
      </c>
      <c r="P180">
        <v>91</v>
      </c>
      <c r="Q180">
        <v>90</v>
      </c>
      <c r="R180">
        <v>93</v>
      </c>
      <c r="S180">
        <v>96.5</v>
      </c>
      <c r="T180" s="232">
        <f t="shared" si="2"/>
        <v>92.833333333333329</v>
      </c>
    </row>
    <row r="181" spans="1:20" ht="15.95" customHeight="1" thickTop="1" thickBot="1">
      <c r="A181" s="61">
        <v>174</v>
      </c>
      <c r="B181" s="62">
        <v>174</v>
      </c>
      <c r="C181" s="62">
        <f>PresensiMIPA!B180</f>
        <v>12169</v>
      </c>
      <c r="D181" s="63" t="str">
        <f>PresensiMIPA!G180</f>
        <v>ANDINI AISYAH HIDAYATI</v>
      </c>
      <c r="E181">
        <v>91.5</v>
      </c>
      <c r="F181">
        <v>93</v>
      </c>
      <c r="G181">
        <v>83.5</v>
      </c>
      <c r="H181">
        <v>92.5</v>
      </c>
      <c r="I181">
        <v>92</v>
      </c>
      <c r="J181">
        <v>88</v>
      </c>
      <c r="K181">
        <v>93</v>
      </c>
      <c r="L181">
        <v>94.5</v>
      </c>
      <c r="M181">
        <v>90</v>
      </c>
      <c r="N181">
        <v>86</v>
      </c>
      <c r="O181">
        <v>87</v>
      </c>
      <c r="P181">
        <v>89</v>
      </c>
      <c r="Q181">
        <v>83.5</v>
      </c>
      <c r="R181">
        <v>80</v>
      </c>
      <c r="S181">
        <v>86</v>
      </c>
      <c r="T181" s="232">
        <f t="shared" si="2"/>
        <v>88.63333333333334</v>
      </c>
    </row>
    <row r="182" spans="1:20" ht="15.95" customHeight="1" thickTop="1" thickBot="1">
      <c r="A182" s="47">
        <v>175</v>
      </c>
      <c r="B182" s="62">
        <v>175</v>
      </c>
      <c r="C182" s="62">
        <f>PresensiMIPA!B181</f>
        <v>12182</v>
      </c>
      <c r="D182" s="63" t="str">
        <f>PresensiMIPA!G181</f>
        <v>ARISKI NASRUL MUKMININ</v>
      </c>
      <c r="E182">
        <v>92.5</v>
      </c>
      <c r="F182">
        <v>87.5</v>
      </c>
      <c r="G182">
        <v>80.5</v>
      </c>
      <c r="H182">
        <v>87</v>
      </c>
      <c r="I182">
        <v>88</v>
      </c>
      <c r="J182">
        <v>86.5</v>
      </c>
      <c r="K182">
        <v>93.5</v>
      </c>
      <c r="L182">
        <v>94.5</v>
      </c>
      <c r="M182">
        <v>89.5</v>
      </c>
      <c r="N182">
        <v>88</v>
      </c>
      <c r="O182">
        <v>86.5</v>
      </c>
      <c r="P182">
        <v>85</v>
      </c>
      <c r="Q182">
        <v>81.5</v>
      </c>
      <c r="R182">
        <v>85</v>
      </c>
      <c r="S182">
        <v>83</v>
      </c>
      <c r="T182" s="232">
        <f t="shared" si="2"/>
        <v>87.233333333333334</v>
      </c>
    </row>
    <row r="183" spans="1:20" ht="15.95" customHeight="1" thickTop="1" thickBot="1">
      <c r="A183" s="61">
        <v>176</v>
      </c>
      <c r="B183" s="62">
        <v>176</v>
      </c>
      <c r="C183" s="62">
        <f>PresensiMIPA!B182</f>
        <v>12185</v>
      </c>
      <c r="D183" s="63" t="str">
        <f>PresensiMIPA!G182</f>
        <v>ASLIN NURONIYAH</v>
      </c>
      <c r="E183">
        <v>95.5</v>
      </c>
      <c r="F183">
        <v>96.5</v>
      </c>
      <c r="G183">
        <v>93.5</v>
      </c>
      <c r="H183">
        <v>93.5</v>
      </c>
      <c r="I183">
        <v>93</v>
      </c>
      <c r="J183">
        <v>86.5</v>
      </c>
      <c r="K183">
        <v>98</v>
      </c>
      <c r="L183">
        <v>94.5</v>
      </c>
      <c r="M183">
        <v>92.5</v>
      </c>
      <c r="N183">
        <v>96</v>
      </c>
      <c r="O183">
        <v>87.5</v>
      </c>
      <c r="P183">
        <v>86</v>
      </c>
      <c r="Q183">
        <v>90</v>
      </c>
      <c r="R183">
        <v>89</v>
      </c>
      <c r="S183">
        <v>91</v>
      </c>
      <c r="T183" s="232">
        <f t="shared" si="2"/>
        <v>92.2</v>
      </c>
    </row>
    <row r="184" spans="1:20" ht="15.95" customHeight="1" thickTop="1" thickBot="1">
      <c r="A184" s="47">
        <v>177</v>
      </c>
      <c r="B184" s="62">
        <v>177</v>
      </c>
      <c r="C184" s="62">
        <f>PresensiMIPA!B183</f>
        <v>12197</v>
      </c>
      <c r="D184" s="63" t="str">
        <f>PresensiMIPA!G183</f>
        <v>CHALAFA NAUFAL CAESAR</v>
      </c>
      <c r="E184">
        <v>92.5</v>
      </c>
      <c r="F184">
        <v>91</v>
      </c>
      <c r="G184">
        <v>78.5</v>
      </c>
      <c r="H184">
        <v>87.5</v>
      </c>
      <c r="I184">
        <v>90</v>
      </c>
      <c r="J184">
        <v>82.5</v>
      </c>
      <c r="K184">
        <v>93</v>
      </c>
      <c r="L184">
        <v>94.5</v>
      </c>
      <c r="M184">
        <v>90</v>
      </c>
      <c r="N184">
        <v>84</v>
      </c>
      <c r="O184">
        <v>85</v>
      </c>
      <c r="P184">
        <v>88</v>
      </c>
      <c r="Q184">
        <v>77</v>
      </c>
      <c r="R184">
        <v>85</v>
      </c>
      <c r="S184">
        <v>83</v>
      </c>
      <c r="T184" s="232">
        <f t="shared" si="2"/>
        <v>86.766666666666666</v>
      </c>
    </row>
    <row r="185" spans="1:20" ht="15.95" customHeight="1" thickTop="1" thickBot="1">
      <c r="A185" s="61">
        <v>178</v>
      </c>
      <c r="B185" s="62">
        <v>178</v>
      </c>
      <c r="C185" s="62">
        <f>PresensiMIPA!B184</f>
        <v>12207</v>
      </c>
      <c r="D185" s="63" t="str">
        <f>PresensiMIPA!G184</f>
        <v>DIAN KRISNA FIRNANDA</v>
      </c>
      <c r="E185">
        <v>92.5</v>
      </c>
      <c r="F185">
        <v>92.5</v>
      </c>
      <c r="G185">
        <v>84</v>
      </c>
      <c r="H185">
        <v>88.5</v>
      </c>
      <c r="I185">
        <v>93.5</v>
      </c>
      <c r="J185">
        <v>86.5</v>
      </c>
      <c r="K185">
        <v>94.5</v>
      </c>
      <c r="L185">
        <v>94.5</v>
      </c>
      <c r="M185">
        <v>92</v>
      </c>
      <c r="N185">
        <v>92</v>
      </c>
      <c r="O185">
        <v>89.5</v>
      </c>
      <c r="P185">
        <v>85</v>
      </c>
      <c r="Q185">
        <v>87</v>
      </c>
      <c r="R185">
        <v>80</v>
      </c>
      <c r="S185">
        <v>93.5</v>
      </c>
      <c r="T185" s="232">
        <f t="shared" si="2"/>
        <v>89.7</v>
      </c>
    </row>
    <row r="186" spans="1:20" ht="15.95" customHeight="1" thickTop="1" thickBot="1">
      <c r="A186" s="47">
        <v>179</v>
      </c>
      <c r="B186" s="62">
        <v>179</v>
      </c>
      <c r="C186" s="62">
        <f>PresensiMIPA!B185</f>
        <v>12216</v>
      </c>
      <c r="D186" s="63" t="str">
        <f>PresensiMIPA!G185</f>
        <v>DINDA HARIYANI</v>
      </c>
      <c r="E186">
        <v>96.5</v>
      </c>
      <c r="F186">
        <v>91.5</v>
      </c>
      <c r="G186">
        <v>83</v>
      </c>
      <c r="H186">
        <v>88.5</v>
      </c>
      <c r="I186">
        <v>93.5</v>
      </c>
      <c r="J186">
        <v>86.5</v>
      </c>
      <c r="K186">
        <v>96.5</v>
      </c>
      <c r="L186">
        <v>94.5</v>
      </c>
      <c r="M186">
        <v>90</v>
      </c>
      <c r="N186">
        <v>92</v>
      </c>
      <c r="O186">
        <v>87.5</v>
      </c>
      <c r="P186">
        <v>89</v>
      </c>
      <c r="Q186">
        <v>90</v>
      </c>
      <c r="R186">
        <v>87</v>
      </c>
      <c r="S186">
        <v>85</v>
      </c>
      <c r="T186" s="232">
        <f t="shared" si="2"/>
        <v>90.066666666666663</v>
      </c>
    </row>
    <row r="187" spans="1:20" ht="15.95" customHeight="1" thickTop="1" thickBot="1">
      <c r="A187" s="61">
        <v>180</v>
      </c>
      <c r="B187" s="72">
        <v>180</v>
      </c>
      <c r="C187" s="62">
        <f>PresensiMIPA!B186</f>
        <v>12226</v>
      </c>
      <c r="D187" s="63" t="str">
        <f>PresensiMIPA!G186</f>
        <v>Fahrizal Akbar</v>
      </c>
      <c r="E187">
        <v>92.5</v>
      </c>
      <c r="F187">
        <v>91</v>
      </c>
      <c r="G187">
        <v>81.5</v>
      </c>
      <c r="H187">
        <v>88.5</v>
      </c>
      <c r="I187">
        <v>87.5</v>
      </c>
      <c r="J187">
        <v>82.5</v>
      </c>
      <c r="K187">
        <v>96.5</v>
      </c>
      <c r="L187">
        <v>94.5</v>
      </c>
      <c r="M187">
        <v>89.5</v>
      </c>
      <c r="N187">
        <v>83</v>
      </c>
      <c r="O187">
        <v>83</v>
      </c>
      <c r="P187">
        <v>88</v>
      </c>
      <c r="Q187">
        <v>81.5</v>
      </c>
      <c r="R187">
        <v>80</v>
      </c>
      <c r="S187">
        <v>87.5</v>
      </c>
      <c r="T187" s="232">
        <f t="shared" si="2"/>
        <v>87.13333333333334</v>
      </c>
    </row>
    <row r="188" spans="1:20" ht="15.95" customHeight="1" thickTop="1" thickBot="1">
      <c r="A188" s="47">
        <v>181</v>
      </c>
      <c r="B188" s="62">
        <v>181</v>
      </c>
      <c r="C188" s="62">
        <f>PresensiMIPA!B187</f>
        <v>12232</v>
      </c>
      <c r="D188" s="63" t="str">
        <f>PresensiMIPA!G187</f>
        <v>Fani Kurniyawan</v>
      </c>
      <c r="E188">
        <v>92.5</v>
      </c>
      <c r="F188">
        <v>88</v>
      </c>
      <c r="G188">
        <v>80.5</v>
      </c>
      <c r="H188">
        <v>87</v>
      </c>
      <c r="I188">
        <v>86.5</v>
      </c>
      <c r="J188">
        <v>86.5</v>
      </c>
      <c r="K188">
        <v>93</v>
      </c>
      <c r="L188">
        <v>94.5</v>
      </c>
      <c r="M188">
        <v>89.5</v>
      </c>
      <c r="N188">
        <v>87</v>
      </c>
      <c r="O188">
        <v>85.5</v>
      </c>
      <c r="P188">
        <v>87</v>
      </c>
      <c r="Q188">
        <v>65</v>
      </c>
      <c r="R188">
        <v>88</v>
      </c>
      <c r="S188">
        <v>86.5</v>
      </c>
      <c r="T188" s="232">
        <f t="shared" si="2"/>
        <v>86.466666666666669</v>
      </c>
    </row>
    <row r="189" spans="1:20" ht="15.95" customHeight="1" thickTop="1" thickBot="1">
      <c r="A189" s="61">
        <v>182</v>
      </c>
      <c r="B189" s="62">
        <v>182</v>
      </c>
      <c r="C189" s="62">
        <f>PresensiMIPA!B188</f>
        <v>12239</v>
      </c>
      <c r="D189" s="63" t="str">
        <f>PresensiMIPA!G188</f>
        <v>Fathiya Faradisa Efendi</v>
      </c>
      <c r="E189">
        <v>92.5</v>
      </c>
      <c r="F189">
        <v>95</v>
      </c>
      <c r="G189">
        <v>95</v>
      </c>
      <c r="H189">
        <v>93.5</v>
      </c>
      <c r="I189">
        <v>96</v>
      </c>
      <c r="J189">
        <v>89.5</v>
      </c>
      <c r="K189">
        <v>96.5</v>
      </c>
      <c r="L189">
        <v>94.5</v>
      </c>
      <c r="M189">
        <v>91</v>
      </c>
      <c r="N189">
        <v>99</v>
      </c>
      <c r="O189">
        <v>86</v>
      </c>
      <c r="P189">
        <v>92.5</v>
      </c>
      <c r="Q189">
        <v>89.5</v>
      </c>
      <c r="R189">
        <v>85</v>
      </c>
      <c r="S189">
        <v>96</v>
      </c>
      <c r="T189" s="232">
        <f t="shared" si="2"/>
        <v>92.766666666666666</v>
      </c>
    </row>
    <row r="190" spans="1:20" ht="15.95" customHeight="1" thickTop="1" thickBot="1">
      <c r="A190" s="47">
        <v>183</v>
      </c>
      <c r="B190" s="62">
        <v>183</v>
      </c>
      <c r="C190" s="62">
        <f>PresensiMIPA!B189</f>
        <v>12248</v>
      </c>
      <c r="D190" s="63" t="str">
        <f>PresensiMIPA!G189</f>
        <v>FIRMAN SYAHRIL</v>
      </c>
      <c r="E190">
        <v>90.5</v>
      </c>
      <c r="F190">
        <v>86.5</v>
      </c>
      <c r="G190">
        <v>80</v>
      </c>
      <c r="H190">
        <v>88</v>
      </c>
      <c r="I190">
        <v>81.5</v>
      </c>
      <c r="J190">
        <v>84</v>
      </c>
      <c r="K190">
        <v>93.5</v>
      </c>
      <c r="L190">
        <v>94.5</v>
      </c>
      <c r="M190">
        <v>90</v>
      </c>
      <c r="N190">
        <v>84</v>
      </c>
      <c r="O190">
        <v>84</v>
      </c>
      <c r="P190">
        <v>86.5</v>
      </c>
      <c r="Q190">
        <v>75</v>
      </c>
      <c r="R190">
        <v>85</v>
      </c>
      <c r="S190">
        <v>89</v>
      </c>
      <c r="T190" s="232">
        <f t="shared" si="2"/>
        <v>86.13333333333334</v>
      </c>
    </row>
    <row r="191" spans="1:20" ht="15.95" customHeight="1" thickTop="1" thickBot="1">
      <c r="A191" s="61">
        <v>184</v>
      </c>
      <c r="B191" s="62">
        <v>184</v>
      </c>
      <c r="C191" s="62">
        <f>PresensiMIPA!B190</f>
        <v>12294</v>
      </c>
      <c r="D191" s="63" t="str">
        <f>PresensiMIPA!G190</f>
        <v>JIHAN MUTHIA PUTERI</v>
      </c>
      <c r="E191">
        <v>93.5</v>
      </c>
      <c r="F191">
        <v>94</v>
      </c>
      <c r="G191">
        <v>89.5</v>
      </c>
      <c r="H191">
        <v>88.5</v>
      </c>
      <c r="I191">
        <v>92.5</v>
      </c>
      <c r="J191">
        <v>91.5</v>
      </c>
      <c r="K191">
        <v>97</v>
      </c>
      <c r="L191">
        <v>94.5</v>
      </c>
      <c r="M191">
        <v>93</v>
      </c>
      <c r="N191">
        <v>92</v>
      </c>
      <c r="O191">
        <v>87</v>
      </c>
      <c r="P191">
        <v>89</v>
      </c>
      <c r="Q191">
        <v>90</v>
      </c>
      <c r="R191">
        <v>95</v>
      </c>
      <c r="S191">
        <v>89.5</v>
      </c>
      <c r="T191" s="232">
        <f t="shared" si="2"/>
        <v>91.766666666666666</v>
      </c>
    </row>
    <row r="192" spans="1:20" ht="15.95" customHeight="1" thickTop="1" thickBot="1">
      <c r="A192" s="61">
        <v>185</v>
      </c>
      <c r="B192" s="62">
        <v>185</v>
      </c>
      <c r="C192" s="62">
        <f>PresensiMIPA!B191</f>
        <v>12307</v>
      </c>
      <c r="D192" s="63" t="str">
        <f>PresensiMIPA!G191</f>
        <v>LAILATUL FITRI AMELIA</v>
      </c>
      <c r="E192">
        <v>93</v>
      </c>
      <c r="F192">
        <v>95</v>
      </c>
      <c r="G192">
        <v>94.5</v>
      </c>
      <c r="H192">
        <v>92.5</v>
      </c>
      <c r="I192">
        <v>92.5</v>
      </c>
      <c r="J192">
        <v>88</v>
      </c>
      <c r="K192">
        <v>98</v>
      </c>
      <c r="L192">
        <v>94.5</v>
      </c>
      <c r="M192">
        <v>90</v>
      </c>
      <c r="N192">
        <v>94</v>
      </c>
      <c r="O192">
        <v>88</v>
      </c>
      <c r="P192">
        <v>87</v>
      </c>
      <c r="Q192">
        <v>90</v>
      </c>
      <c r="R192">
        <v>92.5</v>
      </c>
      <c r="S192">
        <v>96.5</v>
      </c>
      <c r="T192" s="232">
        <f t="shared" si="2"/>
        <v>92.4</v>
      </c>
    </row>
    <row r="193" spans="1:20" ht="15.95" customHeight="1" thickTop="1" thickBot="1">
      <c r="A193" s="61">
        <v>186</v>
      </c>
      <c r="B193" s="62">
        <v>186</v>
      </c>
      <c r="C193" s="62">
        <f>PresensiMIPA!B192</f>
        <v>12318</v>
      </c>
      <c r="D193" s="63" t="str">
        <f>PresensiMIPA!G192</f>
        <v>M. AMINULLAH MAULADI</v>
      </c>
      <c r="E193">
        <v>93.5</v>
      </c>
      <c r="F193">
        <v>94</v>
      </c>
      <c r="G193">
        <v>81</v>
      </c>
      <c r="H193">
        <v>86.5</v>
      </c>
      <c r="I193">
        <v>87</v>
      </c>
      <c r="J193">
        <v>86.5</v>
      </c>
      <c r="K193">
        <v>95.5</v>
      </c>
      <c r="L193">
        <v>94.5</v>
      </c>
      <c r="M193">
        <v>90</v>
      </c>
      <c r="N193">
        <v>89</v>
      </c>
      <c r="O193">
        <v>85</v>
      </c>
      <c r="P193">
        <v>90</v>
      </c>
      <c r="Q193">
        <v>82.5</v>
      </c>
      <c r="R193">
        <v>89</v>
      </c>
      <c r="S193">
        <v>90.5</v>
      </c>
      <c r="T193" s="232">
        <f t="shared" si="2"/>
        <v>88.966666666666669</v>
      </c>
    </row>
    <row r="194" spans="1:20" ht="15.95" customHeight="1" thickTop="1" thickBot="1">
      <c r="A194" s="61">
        <v>187</v>
      </c>
      <c r="B194" s="62">
        <v>187</v>
      </c>
      <c r="C194" s="62">
        <f>PresensiMIPA!B193</f>
        <v>12325</v>
      </c>
      <c r="D194" s="63" t="str">
        <f>PresensiMIPA!G193</f>
        <v>Maduri Saskya Maharani</v>
      </c>
      <c r="E194">
        <v>91.5</v>
      </c>
      <c r="F194">
        <v>87.5</v>
      </c>
      <c r="G194">
        <v>81.5</v>
      </c>
      <c r="H194">
        <v>87</v>
      </c>
      <c r="I194">
        <v>88.5</v>
      </c>
      <c r="J194">
        <v>88</v>
      </c>
      <c r="K194">
        <v>92</v>
      </c>
      <c r="L194">
        <v>94.5</v>
      </c>
      <c r="M194">
        <v>90</v>
      </c>
      <c r="N194">
        <v>91</v>
      </c>
      <c r="O194">
        <v>86</v>
      </c>
      <c r="P194">
        <v>87</v>
      </c>
      <c r="Q194">
        <v>81</v>
      </c>
      <c r="R194">
        <v>80</v>
      </c>
      <c r="S194">
        <v>85.5</v>
      </c>
      <c r="T194" s="232">
        <f t="shared" si="2"/>
        <v>87.4</v>
      </c>
    </row>
    <row r="195" spans="1:20" ht="15.95" customHeight="1" thickTop="1" thickBot="1">
      <c r="A195" s="61">
        <v>188</v>
      </c>
      <c r="B195" s="62">
        <v>188</v>
      </c>
      <c r="C195" s="62">
        <f>PresensiMIPA!B194</f>
        <v>12344</v>
      </c>
      <c r="D195" s="63" t="str">
        <f>PresensiMIPA!G194</f>
        <v>MIA ZAHRA VALENTYANA</v>
      </c>
      <c r="E195">
        <v>91.5</v>
      </c>
      <c r="F195">
        <v>91</v>
      </c>
      <c r="G195">
        <v>89.5</v>
      </c>
      <c r="H195">
        <v>87</v>
      </c>
      <c r="I195">
        <v>92</v>
      </c>
      <c r="J195">
        <v>86.5</v>
      </c>
      <c r="K195">
        <v>94</v>
      </c>
      <c r="L195">
        <v>95</v>
      </c>
      <c r="M195">
        <v>93</v>
      </c>
      <c r="N195">
        <v>91</v>
      </c>
      <c r="O195">
        <v>89</v>
      </c>
      <c r="P195">
        <v>86</v>
      </c>
      <c r="Q195">
        <v>82</v>
      </c>
      <c r="R195">
        <v>80</v>
      </c>
      <c r="S195">
        <v>87</v>
      </c>
      <c r="T195" s="232">
        <f t="shared" si="2"/>
        <v>88.966666666666669</v>
      </c>
    </row>
    <row r="196" spans="1:20" ht="15.95" customHeight="1" thickTop="1" thickBot="1">
      <c r="A196" s="61">
        <v>189</v>
      </c>
      <c r="B196" s="62">
        <v>189</v>
      </c>
      <c r="C196" s="62">
        <f>PresensiMIPA!B195</f>
        <v>12357</v>
      </c>
      <c r="D196" s="63" t="str">
        <f>PresensiMIPA!G195</f>
        <v>Moh. Muzekki</v>
      </c>
      <c r="E196">
        <v>91.5</v>
      </c>
      <c r="F196">
        <v>88</v>
      </c>
      <c r="G196">
        <v>80.5</v>
      </c>
      <c r="H196">
        <v>87.5</v>
      </c>
      <c r="I196">
        <v>90</v>
      </c>
      <c r="J196">
        <v>85</v>
      </c>
      <c r="K196">
        <v>92</v>
      </c>
      <c r="L196">
        <v>95</v>
      </c>
      <c r="M196">
        <v>90</v>
      </c>
      <c r="N196">
        <v>84</v>
      </c>
      <c r="O196">
        <v>86</v>
      </c>
      <c r="P196">
        <v>85</v>
      </c>
      <c r="Q196">
        <v>83.5</v>
      </c>
      <c r="R196">
        <v>85</v>
      </c>
      <c r="S196">
        <v>79</v>
      </c>
      <c r="T196" s="232">
        <f t="shared" si="2"/>
        <v>86.8</v>
      </c>
    </row>
    <row r="197" spans="1:20" ht="15.95" customHeight="1" thickTop="1" thickBot="1">
      <c r="A197" s="61">
        <v>190</v>
      </c>
      <c r="B197" s="62">
        <v>190</v>
      </c>
      <c r="C197" s="62">
        <f>PresensiMIPA!B196</f>
        <v>12359</v>
      </c>
      <c r="D197" s="63" t="str">
        <f>PresensiMIPA!G196</f>
        <v>MOH.RIBUT RIADI</v>
      </c>
      <c r="E197">
        <v>92</v>
      </c>
      <c r="F197">
        <v>87</v>
      </c>
      <c r="G197">
        <v>79</v>
      </c>
      <c r="H197">
        <v>87</v>
      </c>
      <c r="I197">
        <v>84.5</v>
      </c>
      <c r="J197">
        <v>82.5</v>
      </c>
      <c r="K197">
        <v>93</v>
      </c>
      <c r="L197">
        <v>94.5</v>
      </c>
      <c r="M197">
        <v>85</v>
      </c>
      <c r="N197">
        <v>82</v>
      </c>
      <c r="O197">
        <v>82.5</v>
      </c>
      <c r="P197">
        <v>84</v>
      </c>
      <c r="Q197">
        <v>73.5</v>
      </c>
      <c r="R197">
        <v>80</v>
      </c>
      <c r="S197">
        <v>86.5</v>
      </c>
      <c r="T197" s="232">
        <f t="shared" si="2"/>
        <v>84.86666666666666</v>
      </c>
    </row>
    <row r="198" spans="1:20" ht="15.95" customHeight="1" thickTop="1" thickBot="1">
      <c r="A198" s="61">
        <v>191</v>
      </c>
      <c r="B198" s="62">
        <v>191</v>
      </c>
      <c r="C198" s="62">
        <f>PresensiMIPA!B197</f>
        <v>12374</v>
      </c>
      <c r="D198" s="63" t="str">
        <f>PresensiMIPA!G197</f>
        <v>MUHAMMAD FARHAM</v>
      </c>
      <c r="E198">
        <v>91</v>
      </c>
      <c r="F198">
        <v>94.5</v>
      </c>
      <c r="G198">
        <v>80.5</v>
      </c>
      <c r="H198">
        <v>92</v>
      </c>
      <c r="I198">
        <v>92.5</v>
      </c>
      <c r="J198">
        <v>87.5</v>
      </c>
      <c r="K198">
        <v>94.5</v>
      </c>
      <c r="L198">
        <v>95</v>
      </c>
      <c r="M198">
        <v>90</v>
      </c>
      <c r="N198">
        <v>87</v>
      </c>
      <c r="O198">
        <v>89.5</v>
      </c>
      <c r="P198">
        <v>87.5</v>
      </c>
      <c r="Q198">
        <v>85.5</v>
      </c>
      <c r="R198">
        <v>88</v>
      </c>
      <c r="S198">
        <v>82.5</v>
      </c>
      <c r="T198" s="232">
        <f t="shared" si="2"/>
        <v>89.166666666666671</v>
      </c>
    </row>
    <row r="199" spans="1:20" ht="15.95" customHeight="1" thickTop="1" thickBot="1">
      <c r="A199" s="61">
        <v>192</v>
      </c>
      <c r="B199" s="62">
        <v>192</v>
      </c>
      <c r="C199" s="62">
        <f>PresensiMIPA!B198</f>
        <v>12392</v>
      </c>
      <c r="D199" s="63" t="str">
        <f>PresensiMIPA!G198</f>
        <v>NADIA SALSABILA</v>
      </c>
      <c r="E199">
        <v>93.5</v>
      </c>
      <c r="F199">
        <v>93</v>
      </c>
      <c r="G199">
        <v>92</v>
      </c>
      <c r="H199">
        <v>87</v>
      </c>
      <c r="I199">
        <v>93</v>
      </c>
      <c r="J199">
        <v>88</v>
      </c>
      <c r="K199">
        <v>96</v>
      </c>
      <c r="L199">
        <v>95</v>
      </c>
      <c r="M199">
        <v>92.5</v>
      </c>
      <c r="N199">
        <v>96</v>
      </c>
      <c r="O199">
        <v>87</v>
      </c>
      <c r="P199">
        <v>89</v>
      </c>
      <c r="Q199">
        <v>90</v>
      </c>
      <c r="R199">
        <v>80</v>
      </c>
      <c r="S199">
        <v>85</v>
      </c>
      <c r="T199" s="232">
        <f t="shared" si="2"/>
        <v>90.466666666666669</v>
      </c>
    </row>
    <row r="200" spans="1:20" ht="15.95" customHeight="1" thickTop="1" thickBot="1">
      <c r="A200" s="61">
        <v>193</v>
      </c>
      <c r="B200" s="62">
        <v>193</v>
      </c>
      <c r="C200" s="62">
        <f>PresensiMIPA!B199</f>
        <v>12405</v>
      </c>
      <c r="D200" s="63" t="str">
        <f>PresensiMIPA!G199</f>
        <v>NUR ANI</v>
      </c>
      <c r="E200">
        <v>91</v>
      </c>
      <c r="F200">
        <v>92.5</v>
      </c>
      <c r="G200">
        <v>84</v>
      </c>
      <c r="H200">
        <v>86.5</v>
      </c>
      <c r="I200">
        <v>94</v>
      </c>
      <c r="J200">
        <v>87</v>
      </c>
      <c r="K200">
        <v>96</v>
      </c>
      <c r="L200">
        <v>95</v>
      </c>
      <c r="M200">
        <v>90</v>
      </c>
      <c r="N200">
        <v>92</v>
      </c>
      <c r="O200">
        <v>88</v>
      </c>
      <c r="P200">
        <v>88</v>
      </c>
      <c r="Q200">
        <v>91</v>
      </c>
      <c r="R200">
        <v>88</v>
      </c>
      <c r="S200">
        <v>84.5</v>
      </c>
      <c r="T200" s="232">
        <f t="shared" si="2"/>
        <v>89.833333333333329</v>
      </c>
    </row>
    <row r="201" spans="1:20" ht="15.95" customHeight="1" thickTop="1" thickBot="1">
      <c r="A201" s="61">
        <v>194</v>
      </c>
      <c r="B201" s="62">
        <v>194</v>
      </c>
      <c r="C201" s="62">
        <f>PresensiMIPA!B200</f>
        <v>12417</v>
      </c>
      <c r="D201" s="63" t="str">
        <f>PresensiMIPA!G200</f>
        <v>NURUL ANISA FITRIYA</v>
      </c>
      <c r="E201">
        <v>92.5</v>
      </c>
      <c r="F201">
        <v>91.5</v>
      </c>
      <c r="G201">
        <v>86.5</v>
      </c>
      <c r="H201">
        <v>93</v>
      </c>
      <c r="I201">
        <v>95.5</v>
      </c>
      <c r="J201">
        <v>90.5</v>
      </c>
      <c r="K201">
        <v>95.5</v>
      </c>
      <c r="L201">
        <v>95</v>
      </c>
      <c r="M201">
        <v>93</v>
      </c>
      <c r="N201">
        <v>94</v>
      </c>
      <c r="O201">
        <v>88.5</v>
      </c>
      <c r="P201">
        <v>89</v>
      </c>
      <c r="Q201">
        <v>89</v>
      </c>
      <c r="R201">
        <v>80</v>
      </c>
      <c r="S201">
        <v>87.5</v>
      </c>
      <c r="T201" s="232">
        <f t="shared" ref="T201:T264" si="3">AVERAGE(E201:S201)</f>
        <v>90.733333333333334</v>
      </c>
    </row>
    <row r="202" spans="1:20" ht="15.95" customHeight="1" thickTop="1" thickBot="1">
      <c r="A202" s="61">
        <v>195</v>
      </c>
      <c r="B202" s="62">
        <v>195</v>
      </c>
      <c r="C202" s="62">
        <f>PresensiMIPA!B201</f>
        <v>12429</v>
      </c>
      <c r="D202" s="63" t="str">
        <f>PresensiMIPA!G201</f>
        <v>PUTRI KHAIRUNNISA JUSI AGUSTIN</v>
      </c>
      <c r="E202">
        <v>91.5</v>
      </c>
      <c r="F202">
        <v>95.5</v>
      </c>
      <c r="G202">
        <v>83</v>
      </c>
      <c r="H202">
        <v>90.5</v>
      </c>
      <c r="I202">
        <v>92.5</v>
      </c>
      <c r="J202">
        <v>89</v>
      </c>
      <c r="K202">
        <v>95</v>
      </c>
      <c r="L202">
        <v>95</v>
      </c>
      <c r="M202">
        <v>90</v>
      </c>
      <c r="N202">
        <v>90</v>
      </c>
      <c r="O202">
        <v>86</v>
      </c>
      <c r="P202">
        <v>88</v>
      </c>
      <c r="Q202">
        <v>75</v>
      </c>
      <c r="R202">
        <v>85</v>
      </c>
      <c r="S202">
        <v>88.5</v>
      </c>
      <c r="T202" s="232">
        <f t="shared" si="3"/>
        <v>88.966666666666669</v>
      </c>
    </row>
    <row r="203" spans="1:20" ht="15.95" customHeight="1" thickTop="1" thickBot="1">
      <c r="A203" s="61">
        <v>196</v>
      </c>
      <c r="B203" s="62">
        <v>196</v>
      </c>
      <c r="C203" s="62">
        <f>PresensiMIPA!B202</f>
        <v>12440</v>
      </c>
      <c r="D203" s="63" t="str">
        <f>PresensiMIPA!G202</f>
        <v>R. MARIO SETIAWAN WIBOWO</v>
      </c>
      <c r="E203">
        <v>92</v>
      </c>
      <c r="F203">
        <v>90</v>
      </c>
      <c r="G203">
        <v>85</v>
      </c>
      <c r="H203">
        <v>89</v>
      </c>
      <c r="I203">
        <v>90</v>
      </c>
      <c r="J203">
        <v>85.5</v>
      </c>
      <c r="K203">
        <v>94.5</v>
      </c>
      <c r="L203">
        <v>95</v>
      </c>
      <c r="M203">
        <v>90</v>
      </c>
      <c r="N203">
        <v>91</v>
      </c>
      <c r="O203">
        <v>85.5</v>
      </c>
      <c r="P203">
        <v>87.5</v>
      </c>
      <c r="Q203">
        <v>82.5</v>
      </c>
      <c r="R203">
        <v>85</v>
      </c>
      <c r="S203">
        <v>85</v>
      </c>
      <c r="T203" s="232">
        <f t="shared" si="3"/>
        <v>88.5</v>
      </c>
    </row>
    <row r="204" spans="1:20" ht="15.95" customHeight="1" thickTop="1" thickBot="1">
      <c r="A204" s="61">
        <v>197</v>
      </c>
      <c r="B204" s="62">
        <v>197</v>
      </c>
      <c r="C204" s="62">
        <f>PresensiMIPA!B203</f>
        <v>12462</v>
      </c>
      <c r="D204" s="63" t="str">
        <f>PresensiMIPA!G203</f>
        <v>RIFALDI SYAHRUMIL AINIL LUBI</v>
      </c>
      <c r="E204">
        <v>92</v>
      </c>
      <c r="F204">
        <v>88</v>
      </c>
      <c r="G204">
        <v>80</v>
      </c>
      <c r="H204">
        <v>87.5</v>
      </c>
      <c r="I204">
        <v>89.5</v>
      </c>
      <c r="J204">
        <v>84</v>
      </c>
      <c r="K204">
        <v>95</v>
      </c>
      <c r="L204">
        <v>95</v>
      </c>
      <c r="M204">
        <v>90</v>
      </c>
      <c r="N204">
        <v>86</v>
      </c>
      <c r="O204">
        <v>83</v>
      </c>
      <c r="P204">
        <v>89</v>
      </c>
      <c r="Q204">
        <v>80.5</v>
      </c>
      <c r="R204">
        <v>85</v>
      </c>
      <c r="S204">
        <v>80</v>
      </c>
      <c r="T204" s="232">
        <f t="shared" si="3"/>
        <v>86.966666666666669</v>
      </c>
    </row>
    <row r="205" spans="1:20" ht="15.95" customHeight="1" thickTop="1" thickBot="1">
      <c r="A205" s="61">
        <v>198</v>
      </c>
      <c r="B205" s="62">
        <v>198</v>
      </c>
      <c r="C205" s="62">
        <f>PresensiMIPA!B204</f>
        <v>12475</v>
      </c>
      <c r="D205" s="63" t="str">
        <f>PresensiMIPA!G204</f>
        <v>RIZAL GUNAWAN</v>
      </c>
      <c r="E205">
        <v>95</v>
      </c>
      <c r="F205">
        <v>98</v>
      </c>
      <c r="G205">
        <v>92.5</v>
      </c>
      <c r="H205">
        <v>94.5</v>
      </c>
      <c r="I205">
        <v>98</v>
      </c>
      <c r="J205">
        <v>91.5</v>
      </c>
      <c r="K205">
        <v>98.5</v>
      </c>
      <c r="L205">
        <v>95.5</v>
      </c>
      <c r="M205">
        <v>94</v>
      </c>
      <c r="N205">
        <v>99</v>
      </c>
      <c r="O205">
        <v>90</v>
      </c>
      <c r="P205">
        <v>93</v>
      </c>
      <c r="Q205">
        <v>90</v>
      </c>
      <c r="R205">
        <v>91.5</v>
      </c>
      <c r="S205">
        <v>97</v>
      </c>
      <c r="T205" s="232">
        <f t="shared" si="3"/>
        <v>94.533333333333331</v>
      </c>
    </row>
    <row r="206" spans="1:20" ht="15.95" customHeight="1" thickTop="1" thickBot="1">
      <c r="A206" s="61">
        <v>199</v>
      </c>
      <c r="B206" s="62">
        <v>199</v>
      </c>
      <c r="C206" s="62">
        <f>PresensiMIPA!B205</f>
        <v>12481</v>
      </c>
      <c r="D206" s="63" t="str">
        <f>PresensiMIPA!G205</f>
        <v>SAFIRA MEISYA SALSA BINA</v>
      </c>
      <c r="E206">
        <v>92.5</v>
      </c>
      <c r="F206">
        <v>97</v>
      </c>
      <c r="G206">
        <v>94</v>
      </c>
      <c r="H206">
        <v>93.5</v>
      </c>
      <c r="I206">
        <v>95</v>
      </c>
      <c r="J206">
        <v>88.5</v>
      </c>
      <c r="K206">
        <v>97</v>
      </c>
      <c r="L206">
        <v>95</v>
      </c>
      <c r="M206">
        <v>90.5</v>
      </c>
      <c r="N206">
        <v>96</v>
      </c>
      <c r="O206">
        <v>89.5</v>
      </c>
      <c r="P206">
        <v>92</v>
      </c>
      <c r="Q206">
        <v>90</v>
      </c>
      <c r="R206">
        <v>90.5</v>
      </c>
      <c r="S206">
        <v>94.5</v>
      </c>
      <c r="T206" s="232">
        <f t="shared" si="3"/>
        <v>93.033333333333331</v>
      </c>
    </row>
    <row r="207" spans="1:20" ht="15.95" customHeight="1" thickTop="1" thickBot="1">
      <c r="A207" s="61">
        <v>200</v>
      </c>
      <c r="B207" s="62">
        <v>200</v>
      </c>
      <c r="C207" s="62">
        <f>PresensiMIPA!B206</f>
        <v>12495</v>
      </c>
      <c r="D207" s="63" t="str">
        <f>PresensiMIPA!G206</f>
        <v>SITI IN MEIDA YASMIN</v>
      </c>
      <c r="E207">
        <v>94.5</v>
      </c>
      <c r="F207">
        <v>94.5</v>
      </c>
      <c r="G207">
        <v>92.5</v>
      </c>
      <c r="H207">
        <v>93.5</v>
      </c>
      <c r="I207">
        <v>95</v>
      </c>
      <c r="J207">
        <v>86.5</v>
      </c>
      <c r="K207">
        <v>97.5</v>
      </c>
      <c r="L207">
        <v>95</v>
      </c>
      <c r="M207">
        <v>93</v>
      </c>
      <c r="N207">
        <v>94</v>
      </c>
      <c r="O207">
        <v>88</v>
      </c>
      <c r="P207">
        <v>90</v>
      </c>
      <c r="Q207">
        <v>88</v>
      </c>
      <c r="R207">
        <v>90.5</v>
      </c>
      <c r="S207">
        <v>90.5</v>
      </c>
      <c r="T207" s="232">
        <f t="shared" si="3"/>
        <v>92.2</v>
      </c>
    </row>
    <row r="208" spans="1:20" ht="15.95" customHeight="1" thickTop="1" thickBot="1">
      <c r="A208" s="61">
        <v>201</v>
      </c>
      <c r="B208" s="62">
        <v>201</v>
      </c>
      <c r="C208" s="62">
        <f>PresensiMIPA!B207</f>
        <v>12511</v>
      </c>
      <c r="D208" s="63" t="str">
        <f>PresensiMIPA!G207</f>
        <v>TASYA DWIYANTI</v>
      </c>
      <c r="E208">
        <v>93</v>
      </c>
      <c r="F208">
        <v>92.5</v>
      </c>
      <c r="G208">
        <v>93</v>
      </c>
      <c r="H208">
        <v>94</v>
      </c>
      <c r="I208">
        <v>94</v>
      </c>
      <c r="J208">
        <v>88.5</v>
      </c>
      <c r="K208">
        <v>97.5</v>
      </c>
      <c r="L208">
        <v>95</v>
      </c>
      <c r="M208">
        <v>91</v>
      </c>
      <c r="N208">
        <v>96</v>
      </c>
      <c r="O208">
        <v>88</v>
      </c>
      <c r="P208">
        <v>90</v>
      </c>
      <c r="Q208">
        <v>91</v>
      </c>
      <c r="R208">
        <v>92.5</v>
      </c>
      <c r="S208">
        <v>95</v>
      </c>
      <c r="T208" s="232">
        <f t="shared" si="3"/>
        <v>92.733333333333334</v>
      </c>
    </row>
    <row r="209" spans="1:20" ht="15.95" customHeight="1" thickTop="1" thickBot="1">
      <c r="A209" s="61">
        <v>202</v>
      </c>
      <c r="B209" s="62">
        <v>202</v>
      </c>
      <c r="C209" s="62">
        <f>PresensiMIPA!B208</f>
        <v>12524</v>
      </c>
      <c r="D209" s="63" t="str">
        <f>PresensiMIPA!G208</f>
        <v>Ummi Marliyani</v>
      </c>
      <c r="E209">
        <v>92.5</v>
      </c>
      <c r="F209">
        <v>90.5</v>
      </c>
      <c r="G209">
        <v>86</v>
      </c>
      <c r="H209">
        <v>89</v>
      </c>
      <c r="I209">
        <v>93</v>
      </c>
      <c r="J209">
        <v>86.5</v>
      </c>
      <c r="K209">
        <v>94</v>
      </c>
      <c r="L209">
        <v>95</v>
      </c>
      <c r="M209">
        <v>91</v>
      </c>
      <c r="N209">
        <v>91</v>
      </c>
      <c r="O209">
        <v>85.5</v>
      </c>
      <c r="P209">
        <v>87</v>
      </c>
      <c r="Q209">
        <v>90</v>
      </c>
      <c r="R209">
        <v>80</v>
      </c>
      <c r="S209">
        <v>91.5</v>
      </c>
      <c r="T209" s="232">
        <f t="shared" si="3"/>
        <v>89.5</v>
      </c>
    </row>
    <row r="210" spans="1:20" ht="15.95" customHeight="1" thickTop="1" thickBot="1">
      <c r="A210" s="61">
        <v>203</v>
      </c>
      <c r="B210" s="62">
        <v>203</v>
      </c>
      <c r="C210" s="62">
        <f>PresensiMIPA!B209</f>
        <v>12137</v>
      </c>
      <c r="D210" s="63" t="str">
        <f>PresensiMIPA!G209</f>
        <v>AFTONI MILKY BUSTOMI</v>
      </c>
      <c r="E210">
        <v>91.5</v>
      </c>
      <c r="F210">
        <v>90</v>
      </c>
      <c r="G210">
        <v>78</v>
      </c>
      <c r="H210">
        <v>87.5</v>
      </c>
      <c r="I210">
        <v>89.5</v>
      </c>
      <c r="J210">
        <v>86.5</v>
      </c>
      <c r="K210">
        <v>93.5</v>
      </c>
      <c r="L210">
        <v>96</v>
      </c>
      <c r="M210">
        <v>90.5</v>
      </c>
      <c r="N210">
        <v>90</v>
      </c>
      <c r="O210">
        <v>85</v>
      </c>
      <c r="P210">
        <v>82.5</v>
      </c>
      <c r="Q210">
        <v>84</v>
      </c>
      <c r="R210">
        <v>83</v>
      </c>
      <c r="S210">
        <v>86.5</v>
      </c>
      <c r="T210" s="232">
        <f t="shared" si="3"/>
        <v>87.6</v>
      </c>
    </row>
    <row r="211" spans="1:20" ht="15.95" customHeight="1" thickTop="1" thickBot="1">
      <c r="A211" s="61">
        <v>204</v>
      </c>
      <c r="B211" s="62">
        <v>204</v>
      </c>
      <c r="C211" s="62">
        <f>PresensiMIPA!B210</f>
        <v>12154</v>
      </c>
      <c r="D211" s="63" t="str">
        <f>PresensiMIPA!G210</f>
        <v>ALFIQI TRI SANDI</v>
      </c>
      <c r="E211">
        <v>93.5</v>
      </c>
      <c r="F211">
        <v>92.5</v>
      </c>
      <c r="G211">
        <v>79</v>
      </c>
      <c r="H211">
        <v>87.5</v>
      </c>
      <c r="I211">
        <v>93</v>
      </c>
      <c r="J211">
        <v>86.5</v>
      </c>
      <c r="K211">
        <v>96.5</v>
      </c>
      <c r="L211">
        <v>95</v>
      </c>
      <c r="M211">
        <v>92.5</v>
      </c>
      <c r="N211">
        <v>85</v>
      </c>
      <c r="O211">
        <v>85.5</v>
      </c>
      <c r="P211">
        <v>85</v>
      </c>
      <c r="Q211">
        <v>84.5</v>
      </c>
      <c r="R211">
        <v>85</v>
      </c>
      <c r="S211">
        <v>87.5</v>
      </c>
      <c r="T211" s="232">
        <f t="shared" si="3"/>
        <v>88.566666666666663</v>
      </c>
    </row>
    <row r="212" spans="1:20" ht="15.95" customHeight="1" thickTop="1" thickBot="1">
      <c r="A212" s="61">
        <v>205</v>
      </c>
      <c r="B212" s="62">
        <v>205</v>
      </c>
      <c r="C212" s="62">
        <f>PresensiMIPA!B211</f>
        <v>12159</v>
      </c>
      <c r="D212" s="63" t="str">
        <f>PresensiMIPA!G211</f>
        <v>ALITHA EKA YULYANA PUTRI</v>
      </c>
      <c r="E212">
        <v>91.5</v>
      </c>
      <c r="F212">
        <v>93</v>
      </c>
      <c r="G212">
        <v>82.5</v>
      </c>
      <c r="H212">
        <v>87.5</v>
      </c>
      <c r="I212">
        <v>90.5</v>
      </c>
      <c r="J212">
        <v>86.5</v>
      </c>
      <c r="K212">
        <v>96.5</v>
      </c>
      <c r="L212">
        <v>95</v>
      </c>
      <c r="M212">
        <v>93</v>
      </c>
      <c r="N212">
        <v>94</v>
      </c>
      <c r="O212">
        <v>86.5</v>
      </c>
      <c r="P212">
        <v>88</v>
      </c>
      <c r="Q212">
        <v>84.5</v>
      </c>
      <c r="R212">
        <v>85</v>
      </c>
      <c r="S212">
        <v>85</v>
      </c>
      <c r="T212" s="232">
        <f t="shared" si="3"/>
        <v>89.266666666666666</v>
      </c>
    </row>
    <row r="213" spans="1:20" ht="15.95" customHeight="1" thickTop="1" thickBot="1">
      <c r="A213" s="61">
        <v>206</v>
      </c>
      <c r="B213" s="62">
        <v>206</v>
      </c>
      <c r="C213" s="62">
        <f>PresensiMIPA!B212</f>
        <v>12171</v>
      </c>
      <c r="D213" s="63" t="str">
        <f>PresensiMIPA!G212</f>
        <v>ANDINI MAULIDININGSIH</v>
      </c>
      <c r="E213">
        <v>92</v>
      </c>
      <c r="F213">
        <v>94</v>
      </c>
      <c r="G213">
        <v>90.5</v>
      </c>
      <c r="H213">
        <v>88.5</v>
      </c>
      <c r="I213">
        <v>91.5</v>
      </c>
      <c r="J213">
        <v>88</v>
      </c>
      <c r="K213">
        <v>97</v>
      </c>
      <c r="L213">
        <v>95.5</v>
      </c>
      <c r="M213">
        <v>90</v>
      </c>
      <c r="N213">
        <v>90</v>
      </c>
      <c r="O213">
        <v>86</v>
      </c>
      <c r="P213">
        <v>86</v>
      </c>
      <c r="Q213">
        <v>83</v>
      </c>
      <c r="R213">
        <v>85</v>
      </c>
      <c r="S213">
        <v>87.5</v>
      </c>
      <c r="T213" s="232">
        <f t="shared" si="3"/>
        <v>89.63333333333334</v>
      </c>
    </row>
    <row r="214" spans="1:20" ht="15.95" customHeight="1" thickTop="1" thickBot="1">
      <c r="A214" s="61">
        <v>207</v>
      </c>
      <c r="B214" s="62">
        <v>207</v>
      </c>
      <c r="C214" s="62">
        <f>PresensiMIPA!B213</f>
        <v>12184</v>
      </c>
      <c r="D214" s="63" t="str">
        <f>PresensiMIPA!G213</f>
        <v>ARNAS JAKA NURYASIN</v>
      </c>
      <c r="E214">
        <v>92</v>
      </c>
      <c r="F214">
        <v>89.5</v>
      </c>
      <c r="G214">
        <v>81.5</v>
      </c>
      <c r="H214">
        <v>86.5</v>
      </c>
      <c r="I214">
        <v>89.5</v>
      </c>
      <c r="J214">
        <v>85</v>
      </c>
      <c r="K214">
        <v>95.5</v>
      </c>
      <c r="L214">
        <v>95</v>
      </c>
      <c r="M214">
        <v>90</v>
      </c>
      <c r="N214">
        <v>86</v>
      </c>
      <c r="O214">
        <v>87</v>
      </c>
      <c r="P214">
        <v>85.5</v>
      </c>
      <c r="Q214">
        <v>84</v>
      </c>
      <c r="R214">
        <v>84</v>
      </c>
      <c r="S214">
        <v>86.5</v>
      </c>
      <c r="T214" s="232">
        <f t="shared" si="3"/>
        <v>87.833333333333329</v>
      </c>
    </row>
    <row r="215" spans="1:20" ht="15.95" customHeight="1" thickTop="1" thickBot="1">
      <c r="A215" s="61">
        <v>208</v>
      </c>
      <c r="B215" s="62">
        <v>208</v>
      </c>
      <c r="C215" s="62">
        <f>PresensiMIPA!B214</f>
        <v>12186</v>
      </c>
      <c r="D215" s="63" t="str">
        <f>PresensiMIPA!G214</f>
        <v>ASRIYANTI HUSNUL HOTIMAH</v>
      </c>
      <c r="E215">
        <v>93.5</v>
      </c>
      <c r="F215">
        <v>95</v>
      </c>
      <c r="G215">
        <v>92.5</v>
      </c>
      <c r="H215">
        <v>90.5</v>
      </c>
      <c r="I215">
        <v>91</v>
      </c>
      <c r="J215">
        <v>86.5</v>
      </c>
      <c r="K215">
        <v>95.5</v>
      </c>
      <c r="L215">
        <v>95.5</v>
      </c>
      <c r="M215">
        <v>93</v>
      </c>
      <c r="N215">
        <v>94</v>
      </c>
      <c r="O215">
        <v>86.5</v>
      </c>
      <c r="P215">
        <v>89</v>
      </c>
      <c r="Q215">
        <v>90</v>
      </c>
      <c r="R215">
        <v>91</v>
      </c>
      <c r="S215">
        <v>92.5</v>
      </c>
      <c r="T215" s="232">
        <f t="shared" si="3"/>
        <v>91.733333333333334</v>
      </c>
    </row>
    <row r="216" spans="1:20" ht="15.95" customHeight="1" thickTop="1" thickBot="1">
      <c r="A216" s="61">
        <v>209</v>
      </c>
      <c r="B216" s="62">
        <v>209</v>
      </c>
      <c r="C216" s="62">
        <f>PresensiMIPA!B215</f>
        <v>12198</v>
      </c>
      <c r="D216" s="63" t="str">
        <f>PresensiMIPA!G215</f>
        <v>CIKAL ARYA PRATAMA</v>
      </c>
      <c r="E216">
        <v>91</v>
      </c>
      <c r="F216">
        <v>88.5</v>
      </c>
      <c r="G216">
        <v>78</v>
      </c>
      <c r="H216">
        <v>88.5</v>
      </c>
      <c r="I216">
        <v>90</v>
      </c>
      <c r="J216">
        <v>86.5</v>
      </c>
      <c r="K216">
        <v>93.5</v>
      </c>
      <c r="L216">
        <v>95</v>
      </c>
      <c r="M216">
        <v>90</v>
      </c>
      <c r="N216">
        <v>82</v>
      </c>
      <c r="O216">
        <v>85.5</v>
      </c>
      <c r="P216">
        <v>87.5</v>
      </c>
      <c r="Q216">
        <v>82.5</v>
      </c>
      <c r="R216">
        <v>83</v>
      </c>
      <c r="S216">
        <v>75</v>
      </c>
      <c r="T216" s="232">
        <f t="shared" si="3"/>
        <v>86.433333333333337</v>
      </c>
    </row>
    <row r="217" spans="1:20" ht="15.95" customHeight="1" thickTop="1" thickBot="1">
      <c r="A217" s="61">
        <v>210</v>
      </c>
      <c r="B217" s="62">
        <v>210</v>
      </c>
      <c r="C217" s="62">
        <f>PresensiMIPA!B216</f>
        <v>12208</v>
      </c>
      <c r="D217" s="63" t="str">
        <f>PresensiMIPA!G216</f>
        <v>DIAN NOVITA SARI</v>
      </c>
      <c r="E217">
        <v>91.5</v>
      </c>
      <c r="F217">
        <v>93</v>
      </c>
      <c r="G217">
        <v>80.5</v>
      </c>
      <c r="H217">
        <v>87.5</v>
      </c>
      <c r="I217">
        <v>91.5</v>
      </c>
      <c r="J217">
        <v>86</v>
      </c>
      <c r="K217">
        <v>95</v>
      </c>
      <c r="L217">
        <v>95</v>
      </c>
      <c r="M217">
        <v>90</v>
      </c>
      <c r="N217">
        <v>86</v>
      </c>
      <c r="O217">
        <v>85.5</v>
      </c>
      <c r="P217">
        <v>84</v>
      </c>
      <c r="Q217">
        <v>90</v>
      </c>
      <c r="R217">
        <v>84</v>
      </c>
      <c r="S217">
        <v>83</v>
      </c>
      <c r="T217" s="232">
        <f t="shared" si="3"/>
        <v>88.166666666666671</v>
      </c>
    </row>
    <row r="218" spans="1:20" ht="15.95" customHeight="1" thickTop="1" thickBot="1">
      <c r="A218" s="61">
        <v>211</v>
      </c>
      <c r="B218" s="62">
        <v>211</v>
      </c>
      <c r="C218" s="62">
        <f>PresensiMIPA!B217</f>
        <v>12218</v>
      </c>
      <c r="D218" s="63" t="str">
        <f>PresensiMIPA!G217</f>
        <v>DWI INDRIYANI HASDININGSIH</v>
      </c>
      <c r="E218">
        <v>93.5</v>
      </c>
      <c r="F218">
        <v>95</v>
      </c>
      <c r="G218">
        <v>95</v>
      </c>
      <c r="H218">
        <v>95</v>
      </c>
      <c r="I218">
        <v>92.5</v>
      </c>
      <c r="J218">
        <v>86.5</v>
      </c>
      <c r="K218">
        <v>96.5</v>
      </c>
      <c r="L218">
        <v>95</v>
      </c>
      <c r="M218">
        <v>93</v>
      </c>
      <c r="N218">
        <v>95</v>
      </c>
      <c r="O218">
        <v>86</v>
      </c>
      <c r="P218">
        <v>89</v>
      </c>
      <c r="Q218">
        <v>90</v>
      </c>
      <c r="R218">
        <v>92</v>
      </c>
      <c r="S218">
        <v>91</v>
      </c>
      <c r="T218" s="232">
        <f t="shared" si="3"/>
        <v>92.333333333333329</v>
      </c>
    </row>
    <row r="219" spans="1:20" ht="15.95" customHeight="1" thickTop="1" thickBot="1">
      <c r="A219" s="61">
        <v>212</v>
      </c>
      <c r="B219" s="62">
        <v>212</v>
      </c>
      <c r="C219" s="62">
        <f>PresensiMIPA!B218</f>
        <v>12227</v>
      </c>
      <c r="D219" s="63" t="str">
        <f>PresensiMIPA!G218</f>
        <v>FAINSANU FARAKA</v>
      </c>
      <c r="E219">
        <v>91.5</v>
      </c>
      <c r="F219">
        <v>96</v>
      </c>
      <c r="G219">
        <v>90</v>
      </c>
      <c r="H219">
        <v>94.5</v>
      </c>
      <c r="I219">
        <v>97</v>
      </c>
      <c r="J219">
        <v>86.5</v>
      </c>
      <c r="K219">
        <v>98.5</v>
      </c>
      <c r="L219">
        <v>95</v>
      </c>
      <c r="M219">
        <v>93</v>
      </c>
      <c r="N219">
        <v>96</v>
      </c>
      <c r="O219">
        <v>89</v>
      </c>
      <c r="P219">
        <v>92</v>
      </c>
      <c r="Q219">
        <v>90</v>
      </c>
      <c r="R219">
        <v>95</v>
      </c>
      <c r="S219">
        <v>92.5</v>
      </c>
      <c r="T219" s="232">
        <f t="shared" si="3"/>
        <v>93.1</v>
      </c>
    </row>
    <row r="220" spans="1:20" ht="15.95" customHeight="1" thickTop="1" thickBot="1">
      <c r="A220" s="61">
        <v>213</v>
      </c>
      <c r="B220" s="62">
        <v>213</v>
      </c>
      <c r="C220" s="62">
        <f>PresensiMIPA!B219</f>
        <v>12240</v>
      </c>
      <c r="D220" s="63" t="str">
        <f>PresensiMIPA!G219</f>
        <v>FATIMAH OKTAVIA LAURENS</v>
      </c>
      <c r="E220">
        <v>93.5</v>
      </c>
      <c r="F220">
        <v>92.5</v>
      </c>
      <c r="G220">
        <v>90</v>
      </c>
      <c r="H220">
        <v>95</v>
      </c>
      <c r="I220">
        <v>93.5</v>
      </c>
      <c r="J220">
        <v>89</v>
      </c>
      <c r="K220">
        <v>96</v>
      </c>
      <c r="L220">
        <v>95</v>
      </c>
      <c r="M220">
        <v>92.5</v>
      </c>
      <c r="N220">
        <v>94</v>
      </c>
      <c r="O220">
        <v>87.5</v>
      </c>
      <c r="P220">
        <v>86.5</v>
      </c>
      <c r="Q220">
        <v>90</v>
      </c>
      <c r="R220">
        <v>90</v>
      </c>
      <c r="S220">
        <v>93.5</v>
      </c>
      <c r="T220" s="232">
        <f t="shared" si="3"/>
        <v>91.9</v>
      </c>
    </row>
    <row r="221" spans="1:20" ht="15.95" customHeight="1" thickTop="1" thickBot="1">
      <c r="A221" s="61">
        <v>214</v>
      </c>
      <c r="B221" s="62">
        <v>214</v>
      </c>
      <c r="C221" s="62">
        <f>PresensiMIPA!B220</f>
        <v>12255</v>
      </c>
      <c r="D221" s="63" t="str">
        <f>PresensiMIPA!G220</f>
        <v>GHEFARI ALBIR FACHRI SUHERMAN</v>
      </c>
      <c r="E221">
        <v>93</v>
      </c>
      <c r="F221">
        <v>88.5</v>
      </c>
      <c r="G221">
        <v>79</v>
      </c>
      <c r="H221">
        <v>79.5</v>
      </c>
      <c r="I221">
        <v>90</v>
      </c>
      <c r="J221">
        <v>85</v>
      </c>
      <c r="K221">
        <v>92.5</v>
      </c>
      <c r="L221">
        <v>95</v>
      </c>
      <c r="M221">
        <v>84.5</v>
      </c>
      <c r="N221">
        <v>80</v>
      </c>
      <c r="O221">
        <v>86</v>
      </c>
      <c r="P221">
        <v>82.5</v>
      </c>
      <c r="Q221">
        <v>78.5</v>
      </c>
      <c r="R221">
        <v>83</v>
      </c>
      <c r="S221">
        <v>77.5</v>
      </c>
      <c r="T221" s="232">
        <f t="shared" si="3"/>
        <v>84.966666666666669</v>
      </c>
    </row>
    <row r="222" spans="1:20" ht="15.95" customHeight="1" thickTop="1" thickBot="1">
      <c r="A222" s="61">
        <v>215</v>
      </c>
      <c r="B222" s="62">
        <v>215</v>
      </c>
      <c r="C222" s="62">
        <f>PresensiMIPA!B221</f>
        <v>12259</v>
      </c>
      <c r="D222" s="63" t="str">
        <f>PresensiMIPA!G221</f>
        <v>Halimatus Sakdiyah</v>
      </c>
      <c r="E222">
        <v>93.5</v>
      </c>
      <c r="F222">
        <v>92</v>
      </c>
      <c r="G222">
        <v>94</v>
      </c>
      <c r="H222">
        <v>88</v>
      </c>
      <c r="I222">
        <v>93.5</v>
      </c>
      <c r="J222">
        <v>86.5</v>
      </c>
      <c r="K222">
        <v>97</v>
      </c>
      <c r="L222">
        <v>95</v>
      </c>
      <c r="M222">
        <v>90</v>
      </c>
      <c r="N222">
        <v>95</v>
      </c>
      <c r="O222">
        <v>85.5</v>
      </c>
      <c r="P222">
        <v>90</v>
      </c>
      <c r="Q222">
        <v>87</v>
      </c>
      <c r="R222">
        <v>86</v>
      </c>
      <c r="S222">
        <v>91</v>
      </c>
      <c r="T222" s="232">
        <f t="shared" si="3"/>
        <v>90.933333333333337</v>
      </c>
    </row>
    <row r="223" spans="1:20" ht="15.95" customHeight="1" thickTop="1" thickBot="1">
      <c r="A223" s="61">
        <v>216</v>
      </c>
      <c r="B223" s="62">
        <v>216</v>
      </c>
      <c r="C223" s="62">
        <f>PresensiMIPA!B222</f>
        <v>12272</v>
      </c>
      <c r="D223" s="63" t="str">
        <f>PresensiMIPA!G222</f>
        <v>HISYAM SAPUTRA</v>
      </c>
      <c r="E223">
        <v>92.5</v>
      </c>
      <c r="F223">
        <v>85.5</v>
      </c>
      <c r="G223">
        <v>79</v>
      </c>
      <c r="H223">
        <v>87</v>
      </c>
      <c r="I223">
        <v>91.5</v>
      </c>
      <c r="J223">
        <v>85</v>
      </c>
      <c r="K223">
        <v>94.5</v>
      </c>
      <c r="L223">
        <v>95</v>
      </c>
      <c r="M223">
        <v>90</v>
      </c>
      <c r="N223">
        <v>86</v>
      </c>
      <c r="O223">
        <v>86</v>
      </c>
      <c r="P223">
        <v>85</v>
      </c>
      <c r="Q223">
        <v>80.5</v>
      </c>
      <c r="R223">
        <v>84</v>
      </c>
      <c r="S223">
        <v>80</v>
      </c>
      <c r="T223" s="232">
        <f t="shared" si="3"/>
        <v>86.766666666666666</v>
      </c>
    </row>
    <row r="224" spans="1:20" ht="15.95" customHeight="1" thickTop="1" thickBot="1">
      <c r="A224" s="61">
        <v>217</v>
      </c>
      <c r="B224" s="62">
        <v>217</v>
      </c>
      <c r="C224" s="62">
        <f>PresensiMIPA!B223</f>
        <v>12281</v>
      </c>
      <c r="D224" s="63" t="str">
        <f>PresensiMIPA!G223</f>
        <v>INDAH FITRIANI</v>
      </c>
      <c r="E224">
        <v>93</v>
      </c>
      <c r="F224">
        <v>95.5</v>
      </c>
      <c r="G224">
        <v>94.5</v>
      </c>
      <c r="H224">
        <v>96.5</v>
      </c>
      <c r="I224">
        <v>96</v>
      </c>
      <c r="J224">
        <v>89</v>
      </c>
      <c r="K224">
        <v>97</v>
      </c>
      <c r="L224">
        <v>95</v>
      </c>
      <c r="M224">
        <v>93</v>
      </c>
      <c r="N224">
        <v>94</v>
      </c>
      <c r="O224">
        <v>87</v>
      </c>
      <c r="P224">
        <v>91</v>
      </c>
      <c r="Q224">
        <v>90</v>
      </c>
      <c r="R224">
        <v>87</v>
      </c>
      <c r="S224">
        <v>92.5</v>
      </c>
      <c r="T224" s="232">
        <f t="shared" si="3"/>
        <v>92.733333333333334</v>
      </c>
    </row>
    <row r="225" spans="1:20" ht="15.95" customHeight="1" thickTop="1" thickBot="1">
      <c r="A225" s="61">
        <v>218</v>
      </c>
      <c r="B225" s="62">
        <v>218</v>
      </c>
      <c r="C225" s="62">
        <f>PresensiMIPA!B224</f>
        <v>12308</v>
      </c>
      <c r="D225" s="63" t="str">
        <f>PresensiMIPA!G224</f>
        <v>Lailatus Sofi</v>
      </c>
      <c r="E225">
        <v>91</v>
      </c>
      <c r="F225">
        <v>89.5</v>
      </c>
      <c r="G225">
        <v>84.5</v>
      </c>
      <c r="H225">
        <v>90.5</v>
      </c>
      <c r="I225">
        <v>91</v>
      </c>
      <c r="J225">
        <v>88</v>
      </c>
      <c r="K225">
        <v>93.5</v>
      </c>
      <c r="L225">
        <v>95</v>
      </c>
      <c r="M225">
        <v>90</v>
      </c>
      <c r="N225">
        <v>88</v>
      </c>
      <c r="O225">
        <v>86</v>
      </c>
      <c r="P225">
        <v>85</v>
      </c>
      <c r="Q225">
        <v>89</v>
      </c>
      <c r="R225">
        <v>86</v>
      </c>
      <c r="S225">
        <v>84.5</v>
      </c>
      <c r="T225" s="232">
        <f t="shared" si="3"/>
        <v>88.766666666666666</v>
      </c>
    </row>
    <row r="226" spans="1:20" ht="15.95" customHeight="1" thickTop="1" thickBot="1">
      <c r="A226" s="61">
        <v>219</v>
      </c>
      <c r="B226" s="62">
        <v>219</v>
      </c>
      <c r="C226" s="62">
        <f>PresensiMIPA!B225</f>
        <v>12328</v>
      </c>
      <c r="D226" s="63" t="str">
        <f>PresensiMIPA!G225</f>
        <v>Marisa Sofia</v>
      </c>
      <c r="E226">
        <v>91.5</v>
      </c>
      <c r="F226">
        <v>90</v>
      </c>
      <c r="G226">
        <v>90.5</v>
      </c>
      <c r="H226">
        <v>88.5</v>
      </c>
      <c r="I226">
        <v>93.5</v>
      </c>
      <c r="J226">
        <v>88</v>
      </c>
      <c r="K226">
        <v>96</v>
      </c>
      <c r="L226">
        <v>95</v>
      </c>
      <c r="M226">
        <v>92.5</v>
      </c>
      <c r="N226">
        <v>91</v>
      </c>
      <c r="O226">
        <v>86</v>
      </c>
      <c r="P226">
        <v>86</v>
      </c>
      <c r="Q226">
        <v>85.5</v>
      </c>
      <c r="R226">
        <v>86</v>
      </c>
      <c r="S226">
        <v>88.5</v>
      </c>
      <c r="T226" s="232">
        <f t="shared" si="3"/>
        <v>89.9</v>
      </c>
    </row>
    <row r="227" spans="1:20" ht="15.95" customHeight="1" thickTop="1" thickBot="1">
      <c r="A227" s="61">
        <v>220</v>
      </c>
      <c r="B227" s="62">
        <v>220</v>
      </c>
      <c r="C227" s="62">
        <f>PresensiMIPA!B226</f>
        <v>12346</v>
      </c>
      <c r="D227" s="63" t="str">
        <f>PresensiMIPA!G226</f>
        <v>Mila Safira</v>
      </c>
      <c r="E227">
        <v>91.5</v>
      </c>
      <c r="F227">
        <v>94</v>
      </c>
      <c r="G227">
        <v>92.5</v>
      </c>
      <c r="H227">
        <v>87.5</v>
      </c>
      <c r="I227">
        <v>94</v>
      </c>
      <c r="J227">
        <v>86.5</v>
      </c>
      <c r="K227">
        <v>93</v>
      </c>
      <c r="L227">
        <v>95</v>
      </c>
      <c r="M227">
        <v>90</v>
      </c>
      <c r="N227">
        <v>91</v>
      </c>
      <c r="O227">
        <v>86.5</v>
      </c>
      <c r="P227">
        <v>88</v>
      </c>
      <c r="Q227">
        <v>82</v>
      </c>
      <c r="R227">
        <v>91</v>
      </c>
      <c r="S227">
        <v>84.5</v>
      </c>
      <c r="T227" s="232">
        <f t="shared" si="3"/>
        <v>89.8</v>
      </c>
    </row>
    <row r="228" spans="1:20" ht="15.95" customHeight="1" thickTop="1" thickBot="1">
      <c r="A228" s="61">
        <v>221</v>
      </c>
      <c r="B228" s="62">
        <v>221</v>
      </c>
      <c r="C228" s="62">
        <f>PresensiMIPA!B227</f>
        <v>12349</v>
      </c>
      <c r="D228" s="63" t="str">
        <f>PresensiMIPA!G227</f>
        <v>MOCHAMMAD AFIF</v>
      </c>
      <c r="E228">
        <v>92.5</v>
      </c>
      <c r="F228">
        <v>87.5</v>
      </c>
      <c r="G228">
        <v>79.5</v>
      </c>
      <c r="H228">
        <v>87.5</v>
      </c>
      <c r="I228">
        <v>89.5</v>
      </c>
      <c r="J228">
        <v>85</v>
      </c>
      <c r="K228">
        <v>95.5</v>
      </c>
      <c r="L228">
        <v>95</v>
      </c>
      <c r="M228">
        <v>85.5</v>
      </c>
      <c r="N228">
        <v>81</v>
      </c>
      <c r="O228">
        <v>86</v>
      </c>
      <c r="P228">
        <v>82.5</v>
      </c>
      <c r="Q228">
        <v>85.5</v>
      </c>
      <c r="R228">
        <v>83</v>
      </c>
      <c r="S228">
        <v>77.5</v>
      </c>
      <c r="T228" s="232">
        <f t="shared" si="3"/>
        <v>86.2</v>
      </c>
    </row>
    <row r="229" spans="1:20" ht="15.95" customHeight="1" thickTop="1" thickBot="1">
      <c r="A229" s="61">
        <v>222</v>
      </c>
      <c r="B229" s="62">
        <v>222</v>
      </c>
      <c r="C229" s="62">
        <f>PresensiMIPA!B228</f>
        <v>12375</v>
      </c>
      <c r="D229" s="63" t="str">
        <f>PresensiMIPA!G228</f>
        <v>MUHAMMAD GAZWAN GHATFANI</v>
      </c>
      <c r="E229">
        <v>92.5</v>
      </c>
      <c r="F229">
        <v>90</v>
      </c>
      <c r="G229">
        <v>85</v>
      </c>
      <c r="H229">
        <v>94</v>
      </c>
      <c r="I229">
        <v>92.5</v>
      </c>
      <c r="J229">
        <v>86.5</v>
      </c>
      <c r="K229">
        <v>96</v>
      </c>
      <c r="L229">
        <v>96</v>
      </c>
      <c r="M229">
        <v>92.5</v>
      </c>
      <c r="N229">
        <v>91</v>
      </c>
      <c r="O229">
        <v>87</v>
      </c>
      <c r="P229">
        <v>86.5</v>
      </c>
      <c r="Q229">
        <v>84.5</v>
      </c>
      <c r="R229">
        <v>86</v>
      </c>
      <c r="S229">
        <v>84.5</v>
      </c>
      <c r="T229" s="232">
        <f t="shared" si="3"/>
        <v>89.63333333333334</v>
      </c>
    </row>
    <row r="230" spans="1:20" ht="15.95" customHeight="1" thickTop="1" thickBot="1">
      <c r="A230" s="61">
        <v>223</v>
      </c>
      <c r="B230" s="62">
        <v>223</v>
      </c>
      <c r="C230" s="62">
        <f>PresensiMIPA!B229</f>
        <v>12393</v>
      </c>
      <c r="D230" s="63" t="str">
        <f>PresensiMIPA!G229</f>
        <v>NADYA REVANIA ROHMAN</v>
      </c>
      <c r="E230">
        <v>93</v>
      </c>
      <c r="F230">
        <v>96</v>
      </c>
      <c r="G230">
        <v>92</v>
      </c>
      <c r="H230">
        <v>94</v>
      </c>
      <c r="I230">
        <v>92</v>
      </c>
      <c r="J230">
        <v>86.5</v>
      </c>
      <c r="K230">
        <v>97</v>
      </c>
      <c r="L230">
        <v>95</v>
      </c>
      <c r="M230">
        <v>93</v>
      </c>
      <c r="N230">
        <v>91</v>
      </c>
      <c r="O230">
        <v>88.5</v>
      </c>
      <c r="P230">
        <v>88.5</v>
      </c>
      <c r="Q230">
        <v>86</v>
      </c>
      <c r="R230">
        <v>91</v>
      </c>
      <c r="S230">
        <v>89.5</v>
      </c>
      <c r="T230" s="232">
        <f t="shared" si="3"/>
        <v>91.533333333333331</v>
      </c>
    </row>
    <row r="231" spans="1:20" ht="15.95" customHeight="1" thickTop="1" thickBot="1">
      <c r="A231" s="61">
        <v>224</v>
      </c>
      <c r="B231" s="62">
        <v>224</v>
      </c>
      <c r="C231" s="62">
        <f>PresensiMIPA!B230</f>
        <v>12404</v>
      </c>
      <c r="D231" s="63" t="str">
        <f>PresensiMIPA!G230</f>
        <v>NOVIAN WAHYU NUGROHO</v>
      </c>
      <c r="E231">
        <v>81.5</v>
      </c>
      <c r="F231">
        <v>82.5</v>
      </c>
      <c r="G231">
        <v>77.5</v>
      </c>
      <c r="H231">
        <v>80</v>
      </c>
      <c r="I231">
        <v>90</v>
      </c>
      <c r="J231">
        <v>86.5</v>
      </c>
      <c r="K231">
        <v>91</v>
      </c>
      <c r="L231">
        <v>95</v>
      </c>
      <c r="M231">
        <v>82</v>
      </c>
      <c r="N231">
        <v>77</v>
      </c>
      <c r="O231">
        <v>85</v>
      </c>
      <c r="P231">
        <v>83.5</v>
      </c>
      <c r="Q231">
        <v>78.5</v>
      </c>
      <c r="R231">
        <v>81</v>
      </c>
      <c r="S231">
        <v>75</v>
      </c>
      <c r="T231" s="232">
        <f t="shared" si="3"/>
        <v>83.066666666666663</v>
      </c>
    </row>
    <row r="232" spans="1:20" ht="15.95" customHeight="1" thickTop="1" thickBot="1">
      <c r="A232" s="61">
        <v>225</v>
      </c>
      <c r="B232" s="62">
        <v>225</v>
      </c>
      <c r="C232" s="62">
        <f>PresensiMIPA!B231</f>
        <v>12406</v>
      </c>
      <c r="D232" s="63" t="str">
        <f>PresensiMIPA!G231</f>
        <v>NUR BUNGA FIRDAUSY</v>
      </c>
      <c r="E232">
        <v>93</v>
      </c>
      <c r="F232">
        <v>95</v>
      </c>
      <c r="G232">
        <v>93</v>
      </c>
      <c r="H232">
        <v>96</v>
      </c>
      <c r="I232">
        <v>91</v>
      </c>
      <c r="J232">
        <v>85</v>
      </c>
      <c r="K232">
        <v>97</v>
      </c>
      <c r="L232">
        <v>95</v>
      </c>
      <c r="M232">
        <v>92.5</v>
      </c>
      <c r="N232">
        <v>93</v>
      </c>
      <c r="O232">
        <v>90</v>
      </c>
      <c r="P232">
        <v>89</v>
      </c>
      <c r="Q232">
        <v>89.5</v>
      </c>
      <c r="R232">
        <v>91</v>
      </c>
      <c r="S232">
        <v>93.5</v>
      </c>
      <c r="T232" s="232">
        <f t="shared" si="3"/>
        <v>92.233333333333334</v>
      </c>
    </row>
    <row r="233" spans="1:20" ht="15.95" customHeight="1" thickTop="1" thickBot="1">
      <c r="A233" s="61">
        <v>226</v>
      </c>
      <c r="B233" s="62">
        <v>226</v>
      </c>
      <c r="C233" s="62">
        <f>PresensiMIPA!B232</f>
        <v>12419</v>
      </c>
      <c r="D233" s="63" t="str">
        <f>PresensiMIPA!G232</f>
        <v>Nurul Ilmiyeh</v>
      </c>
      <c r="E233">
        <v>95</v>
      </c>
      <c r="F233">
        <v>94</v>
      </c>
      <c r="G233">
        <v>89</v>
      </c>
      <c r="H233">
        <v>93</v>
      </c>
      <c r="I233">
        <v>90</v>
      </c>
      <c r="J233">
        <v>87</v>
      </c>
      <c r="K233">
        <v>93</v>
      </c>
      <c r="L233">
        <v>95.5</v>
      </c>
      <c r="M233">
        <v>90</v>
      </c>
      <c r="N233">
        <v>96</v>
      </c>
      <c r="O233">
        <v>85.5</v>
      </c>
      <c r="P233">
        <v>89.5</v>
      </c>
      <c r="Q233">
        <v>83.5</v>
      </c>
      <c r="R233">
        <v>93</v>
      </c>
      <c r="S233">
        <v>88.5</v>
      </c>
      <c r="T233" s="232">
        <f t="shared" si="3"/>
        <v>90.833333333333329</v>
      </c>
    </row>
    <row r="234" spans="1:20" ht="15.95" customHeight="1" thickTop="1" thickBot="1">
      <c r="A234" s="61">
        <v>227</v>
      </c>
      <c r="B234" s="62">
        <v>227</v>
      </c>
      <c r="C234" s="62">
        <f>PresensiMIPA!B233</f>
        <v>12430</v>
      </c>
      <c r="D234" s="63" t="str">
        <f>PresensiMIPA!G233</f>
        <v>PUTRI MAHARANI</v>
      </c>
      <c r="E234">
        <v>91.5</v>
      </c>
      <c r="F234">
        <v>88.5</v>
      </c>
      <c r="G234">
        <v>86.5</v>
      </c>
      <c r="H234">
        <v>84</v>
      </c>
      <c r="I234">
        <v>92.5</v>
      </c>
      <c r="J234">
        <v>86</v>
      </c>
      <c r="K234">
        <v>96</v>
      </c>
      <c r="L234">
        <v>95</v>
      </c>
      <c r="M234">
        <v>90</v>
      </c>
      <c r="N234">
        <v>85</v>
      </c>
      <c r="O234">
        <v>87.5</v>
      </c>
      <c r="P234">
        <v>86.5</v>
      </c>
      <c r="Q234">
        <v>82.5</v>
      </c>
      <c r="R234">
        <v>93</v>
      </c>
      <c r="S234">
        <v>80</v>
      </c>
      <c r="T234" s="232">
        <f t="shared" si="3"/>
        <v>88.3</v>
      </c>
    </row>
    <row r="235" spans="1:20" ht="15.95" customHeight="1" thickTop="1" thickBot="1">
      <c r="A235" s="61">
        <v>228</v>
      </c>
      <c r="B235" s="62">
        <v>228</v>
      </c>
      <c r="C235" s="62">
        <f>PresensiMIPA!B234</f>
        <v>12445</v>
      </c>
      <c r="D235" s="63" t="str">
        <f>PresensiMIPA!G234</f>
        <v>RAFLY ARDIANSYAH</v>
      </c>
      <c r="E235">
        <v>92.5</v>
      </c>
      <c r="F235">
        <v>90</v>
      </c>
      <c r="G235">
        <v>79</v>
      </c>
      <c r="H235">
        <v>88.5</v>
      </c>
      <c r="I235">
        <v>92</v>
      </c>
      <c r="J235">
        <v>91</v>
      </c>
      <c r="K235">
        <v>94.5</v>
      </c>
      <c r="L235">
        <v>95</v>
      </c>
      <c r="M235">
        <v>90.5</v>
      </c>
      <c r="N235">
        <v>86</v>
      </c>
      <c r="O235">
        <v>85</v>
      </c>
      <c r="P235">
        <v>89</v>
      </c>
      <c r="Q235">
        <v>82.5</v>
      </c>
      <c r="R235">
        <v>84</v>
      </c>
      <c r="S235">
        <v>92.5</v>
      </c>
      <c r="T235" s="232">
        <f t="shared" si="3"/>
        <v>88.8</v>
      </c>
    </row>
    <row r="236" spans="1:20" ht="15.95" customHeight="1" thickTop="1" thickBot="1">
      <c r="A236" s="61">
        <v>229</v>
      </c>
      <c r="B236" s="62">
        <v>229</v>
      </c>
      <c r="C236" s="62">
        <f>PresensiMIPA!B235</f>
        <v>12453</v>
      </c>
      <c r="D236" s="63" t="str">
        <f>PresensiMIPA!G235</f>
        <v>RAYHAN RAMZY</v>
      </c>
      <c r="E236">
        <v>92.5</v>
      </c>
      <c r="F236">
        <v>83</v>
      </c>
      <c r="G236">
        <v>78</v>
      </c>
      <c r="H236">
        <v>80.5</v>
      </c>
      <c r="I236">
        <v>89</v>
      </c>
      <c r="J236">
        <v>85</v>
      </c>
      <c r="K236">
        <v>92</v>
      </c>
      <c r="L236">
        <v>95</v>
      </c>
      <c r="M236">
        <v>85.5</v>
      </c>
      <c r="N236">
        <v>77</v>
      </c>
      <c r="O236">
        <v>85.5</v>
      </c>
      <c r="P236">
        <v>86.5</v>
      </c>
      <c r="Q236">
        <v>82</v>
      </c>
      <c r="R236">
        <v>83</v>
      </c>
      <c r="S236">
        <v>82.5</v>
      </c>
      <c r="T236" s="232">
        <f t="shared" si="3"/>
        <v>85.13333333333334</v>
      </c>
    </row>
    <row r="237" spans="1:20" ht="15.95" customHeight="1" thickTop="1" thickBot="1">
      <c r="A237" s="61">
        <v>230</v>
      </c>
      <c r="B237" s="62">
        <v>230</v>
      </c>
      <c r="C237" s="62">
        <f>PresensiMIPA!B236</f>
        <v>12463</v>
      </c>
      <c r="D237" s="63" t="str">
        <f>PresensiMIPA!G236</f>
        <v>RIFKI ANANDA SHALIH</v>
      </c>
      <c r="E237">
        <v>90.5</v>
      </c>
      <c r="F237">
        <v>84.5</v>
      </c>
      <c r="G237">
        <v>80</v>
      </c>
      <c r="H237">
        <v>91</v>
      </c>
      <c r="I237">
        <v>89.5</v>
      </c>
      <c r="J237">
        <v>85</v>
      </c>
      <c r="K237">
        <v>95</v>
      </c>
      <c r="L237">
        <v>95</v>
      </c>
      <c r="M237">
        <v>90</v>
      </c>
      <c r="N237">
        <v>80</v>
      </c>
      <c r="O237">
        <v>86</v>
      </c>
      <c r="P237">
        <v>88</v>
      </c>
      <c r="Q237">
        <v>85.5</v>
      </c>
      <c r="R237">
        <v>83</v>
      </c>
      <c r="S237">
        <v>82.5</v>
      </c>
      <c r="T237" s="232">
        <f t="shared" si="3"/>
        <v>87.033333333333331</v>
      </c>
    </row>
    <row r="238" spans="1:20" ht="15.95" customHeight="1" thickTop="1" thickBot="1">
      <c r="A238" s="61">
        <v>231</v>
      </c>
      <c r="B238" s="62">
        <v>231</v>
      </c>
      <c r="C238" s="62">
        <f>PresensiMIPA!B237</f>
        <v>12496</v>
      </c>
      <c r="D238" s="63" t="str">
        <f>PresensiMIPA!G237</f>
        <v>SITI MARYAM</v>
      </c>
      <c r="E238">
        <v>92.5</v>
      </c>
      <c r="F238">
        <v>90</v>
      </c>
      <c r="G238">
        <v>79</v>
      </c>
      <c r="H238">
        <v>87.5</v>
      </c>
      <c r="I238">
        <v>92</v>
      </c>
      <c r="J238">
        <v>85.5</v>
      </c>
      <c r="K238">
        <v>97.5</v>
      </c>
      <c r="L238">
        <v>96</v>
      </c>
      <c r="M238">
        <v>93</v>
      </c>
      <c r="N238">
        <v>95</v>
      </c>
      <c r="O238">
        <v>86.5</v>
      </c>
      <c r="P238">
        <v>90</v>
      </c>
      <c r="Q238">
        <v>82.5</v>
      </c>
      <c r="R238">
        <v>88</v>
      </c>
      <c r="S238">
        <v>87.5</v>
      </c>
      <c r="T238" s="232">
        <f t="shared" si="3"/>
        <v>89.5</v>
      </c>
    </row>
    <row r="239" spans="1:20" ht="15.95" customHeight="1" thickTop="1" thickBot="1">
      <c r="A239" s="61">
        <v>232</v>
      </c>
      <c r="B239" s="62">
        <v>232</v>
      </c>
      <c r="C239" s="62">
        <f>PresensiMIPA!B238</f>
        <v>12514</v>
      </c>
      <c r="D239" s="63" t="str">
        <f>PresensiMIPA!G238</f>
        <v>THIYA MEISYA MS</v>
      </c>
      <c r="E239">
        <v>91.5</v>
      </c>
      <c r="F239">
        <v>95</v>
      </c>
      <c r="G239">
        <v>82</v>
      </c>
      <c r="H239">
        <v>85</v>
      </c>
      <c r="I239">
        <v>91.5</v>
      </c>
      <c r="J239">
        <v>86.5</v>
      </c>
      <c r="K239">
        <v>96.5</v>
      </c>
      <c r="L239">
        <v>95</v>
      </c>
      <c r="M239">
        <v>92.5</v>
      </c>
      <c r="N239">
        <v>85</v>
      </c>
      <c r="O239">
        <v>86</v>
      </c>
      <c r="P239">
        <v>89</v>
      </c>
      <c r="Q239">
        <v>85.5</v>
      </c>
      <c r="R239">
        <v>86</v>
      </c>
      <c r="S239">
        <v>87.5</v>
      </c>
      <c r="T239" s="232">
        <f t="shared" si="3"/>
        <v>88.966666666666669</v>
      </c>
    </row>
    <row r="240" spans="1:20" ht="15.95" customHeight="1" thickTop="1" thickBot="1">
      <c r="A240" s="61">
        <v>233</v>
      </c>
      <c r="B240" s="62">
        <v>233</v>
      </c>
      <c r="C240" s="62">
        <f>PresensiMIPA!B239</f>
        <v>12525</v>
      </c>
      <c r="D240" s="63" t="str">
        <f>PresensiMIPA!G239</f>
        <v>UMMU FADILA ULFA</v>
      </c>
      <c r="E240">
        <v>93.5</v>
      </c>
      <c r="F240">
        <v>91.5</v>
      </c>
      <c r="G240">
        <v>90</v>
      </c>
      <c r="H240">
        <v>88.5</v>
      </c>
      <c r="I240">
        <v>94.5</v>
      </c>
      <c r="J240">
        <v>88</v>
      </c>
      <c r="K240">
        <v>97</v>
      </c>
      <c r="L240">
        <v>95</v>
      </c>
      <c r="M240">
        <v>90</v>
      </c>
      <c r="N240">
        <v>86</v>
      </c>
      <c r="O240">
        <v>86</v>
      </c>
      <c r="P240">
        <v>86</v>
      </c>
      <c r="Q240">
        <v>87.5</v>
      </c>
      <c r="R240">
        <v>87</v>
      </c>
      <c r="S240">
        <v>90</v>
      </c>
      <c r="T240" s="232">
        <f t="shared" si="3"/>
        <v>90.033333333333331</v>
      </c>
    </row>
    <row r="241" spans="1:20" ht="15.95" customHeight="1" thickTop="1" thickBot="1">
      <c r="A241" s="61">
        <v>234</v>
      </c>
      <c r="B241" s="62">
        <v>234</v>
      </c>
      <c r="C241" s="62">
        <f>PresensiMIPA!B240</f>
        <v>12535</v>
      </c>
      <c r="D241" s="63" t="str">
        <f>PresensiMIPA!G240</f>
        <v>WILLY CHAIRULLAH FAUZI PUTRA</v>
      </c>
      <c r="E241">
        <v>91.5</v>
      </c>
      <c r="F241">
        <v>88.5</v>
      </c>
      <c r="G241">
        <v>90</v>
      </c>
      <c r="H241">
        <v>94</v>
      </c>
      <c r="I241">
        <v>89</v>
      </c>
      <c r="J241">
        <v>87.5</v>
      </c>
      <c r="K241">
        <v>95</v>
      </c>
      <c r="L241">
        <v>95</v>
      </c>
      <c r="M241">
        <v>90</v>
      </c>
      <c r="N241">
        <v>91</v>
      </c>
      <c r="O241">
        <v>87</v>
      </c>
      <c r="P241">
        <v>87.5</v>
      </c>
      <c r="Q241">
        <v>89</v>
      </c>
      <c r="R241">
        <v>86</v>
      </c>
      <c r="S241">
        <v>88.5</v>
      </c>
      <c r="T241" s="232">
        <f t="shared" si="3"/>
        <v>89.966666666666669</v>
      </c>
    </row>
    <row r="242" spans="1:20" ht="15.95" customHeight="1" thickTop="1" thickBot="1">
      <c r="A242" s="61">
        <v>235</v>
      </c>
      <c r="B242" s="62">
        <v>235</v>
      </c>
      <c r="C242" s="62">
        <f>PresensiMIPA!B241</f>
        <v>12541</v>
      </c>
      <c r="D242" s="63" t="str">
        <f>PresensiMIPA!G241</f>
        <v>ZEINAH</v>
      </c>
      <c r="E242">
        <v>91.5</v>
      </c>
      <c r="F242">
        <v>91.5</v>
      </c>
      <c r="G242">
        <v>90</v>
      </c>
      <c r="H242">
        <v>88</v>
      </c>
      <c r="I242">
        <v>94</v>
      </c>
      <c r="J242">
        <v>89</v>
      </c>
      <c r="K242">
        <v>96.5</v>
      </c>
      <c r="L242">
        <v>96</v>
      </c>
      <c r="M242">
        <v>90</v>
      </c>
      <c r="N242">
        <v>90</v>
      </c>
      <c r="O242">
        <v>85.5</v>
      </c>
      <c r="P242">
        <v>85</v>
      </c>
      <c r="Q242">
        <v>84</v>
      </c>
      <c r="R242">
        <v>88</v>
      </c>
      <c r="S242">
        <v>87.5</v>
      </c>
      <c r="T242" s="232">
        <f t="shared" si="3"/>
        <v>89.766666666666666</v>
      </c>
    </row>
    <row r="243" spans="1:20" ht="15.95" customHeight="1" thickTop="1" thickBot="1">
      <c r="A243" s="61">
        <v>236</v>
      </c>
      <c r="B243" s="62">
        <v>236</v>
      </c>
      <c r="C243" s="62">
        <f>PresensiMIPA!B242</f>
        <v>12547</v>
      </c>
      <c r="D243" s="63" t="str">
        <f>PresensiMIPA!G242</f>
        <v>JUANITA FAJRINA PRAMESWARI</v>
      </c>
      <c r="E243">
        <v>93.5</v>
      </c>
      <c r="F243">
        <v>94.5</v>
      </c>
      <c r="G243">
        <v>92</v>
      </c>
      <c r="H243">
        <v>96.5</v>
      </c>
      <c r="I243">
        <v>94</v>
      </c>
      <c r="J243">
        <v>86.5</v>
      </c>
      <c r="K243">
        <v>95.5</v>
      </c>
      <c r="L243">
        <v>95.5</v>
      </c>
      <c r="M243">
        <v>90</v>
      </c>
      <c r="N243">
        <v>91</v>
      </c>
      <c r="O243">
        <v>90</v>
      </c>
      <c r="P243">
        <v>91</v>
      </c>
      <c r="Q243">
        <v>95</v>
      </c>
      <c r="R243">
        <v>96</v>
      </c>
      <c r="S243">
        <v>95</v>
      </c>
      <c r="T243" s="232">
        <f t="shared" si="3"/>
        <v>93.066666666666663</v>
      </c>
    </row>
    <row r="244" spans="1:20" ht="15.95" customHeight="1" thickTop="1" thickBot="1">
      <c r="A244" s="61">
        <v>237</v>
      </c>
      <c r="B244" s="62">
        <v>237</v>
      </c>
      <c r="C244" s="62">
        <f>PresensiMIPA!B243</f>
        <v>12138</v>
      </c>
      <c r="D244" s="63" t="str">
        <f>PresensiMIPA!G243</f>
        <v>AGIL SETIAWAN PUTRA</v>
      </c>
      <c r="E244">
        <v>90.5</v>
      </c>
      <c r="F244">
        <v>90.5</v>
      </c>
      <c r="G244">
        <v>82</v>
      </c>
      <c r="H244">
        <v>88.5</v>
      </c>
      <c r="I244">
        <v>92</v>
      </c>
      <c r="J244">
        <v>88</v>
      </c>
      <c r="K244">
        <v>94</v>
      </c>
      <c r="L244">
        <v>94</v>
      </c>
      <c r="M244">
        <v>90.5</v>
      </c>
      <c r="N244">
        <v>97</v>
      </c>
      <c r="O244">
        <v>86</v>
      </c>
      <c r="P244">
        <v>89</v>
      </c>
      <c r="Q244">
        <v>87.5</v>
      </c>
      <c r="R244">
        <v>86</v>
      </c>
      <c r="S244">
        <v>95</v>
      </c>
      <c r="T244" s="232">
        <f t="shared" si="3"/>
        <v>90.033333333333331</v>
      </c>
    </row>
    <row r="245" spans="1:20" ht="15.95" customHeight="1" thickTop="1" thickBot="1">
      <c r="A245" s="61">
        <v>238</v>
      </c>
      <c r="B245" s="62">
        <v>238</v>
      </c>
      <c r="C245" s="62">
        <f>PresensiMIPA!B244</f>
        <v>12145</v>
      </c>
      <c r="D245" s="63" t="str">
        <f>PresensiMIPA!G244</f>
        <v>AISYAH NOER AULYA</v>
      </c>
      <c r="E245">
        <v>97</v>
      </c>
      <c r="F245">
        <v>93</v>
      </c>
      <c r="G245">
        <v>90</v>
      </c>
      <c r="H245">
        <v>90.5</v>
      </c>
      <c r="I245">
        <v>92.5</v>
      </c>
      <c r="J245">
        <v>86</v>
      </c>
      <c r="K245">
        <v>97</v>
      </c>
      <c r="L245">
        <v>92</v>
      </c>
      <c r="M245">
        <v>92</v>
      </c>
      <c r="N245">
        <v>95</v>
      </c>
      <c r="O245">
        <v>87</v>
      </c>
      <c r="P245">
        <v>89</v>
      </c>
      <c r="Q245">
        <v>86.5</v>
      </c>
      <c r="R245">
        <v>92</v>
      </c>
      <c r="S245">
        <v>90</v>
      </c>
      <c r="T245" s="232">
        <f t="shared" si="3"/>
        <v>91.3</v>
      </c>
    </row>
    <row r="246" spans="1:20" ht="15.95" customHeight="1" thickTop="1" thickBot="1">
      <c r="A246" s="61">
        <v>239</v>
      </c>
      <c r="B246" s="62">
        <v>239</v>
      </c>
      <c r="C246" s="62">
        <f>PresensiMIPA!B245</f>
        <v>12156</v>
      </c>
      <c r="D246" s="63" t="str">
        <f>PresensiMIPA!G245</f>
        <v>ALI AKBAR NAFIS</v>
      </c>
      <c r="E246">
        <v>91</v>
      </c>
      <c r="F246">
        <v>91</v>
      </c>
      <c r="G246">
        <v>90.5</v>
      </c>
      <c r="H246">
        <v>88.5</v>
      </c>
      <c r="I246">
        <v>93</v>
      </c>
      <c r="J246">
        <v>87</v>
      </c>
      <c r="K246">
        <v>94</v>
      </c>
      <c r="L246">
        <v>92</v>
      </c>
      <c r="M246">
        <v>91.5</v>
      </c>
      <c r="N246">
        <v>92</v>
      </c>
      <c r="O246">
        <v>86.5</v>
      </c>
      <c r="P246">
        <v>89</v>
      </c>
      <c r="Q246">
        <v>88.5</v>
      </c>
      <c r="R246">
        <v>86</v>
      </c>
      <c r="S246">
        <v>89</v>
      </c>
      <c r="T246" s="232">
        <f t="shared" si="3"/>
        <v>89.966666666666669</v>
      </c>
    </row>
    <row r="247" spans="1:20" ht="15.95" customHeight="1" thickTop="1" thickBot="1">
      <c r="B247" s="62">
        <v>240</v>
      </c>
      <c r="C247" s="62">
        <f>PresensiMIPA!B246</f>
        <v>12175</v>
      </c>
      <c r="D247" s="63" t="str">
        <f>PresensiMIPA!G246</f>
        <v>ANGGIA FELYSA PUTRI</v>
      </c>
      <c r="E247">
        <v>91</v>
      </c>
      <c r="F247">
        <v>88.5</v>
      </c>
      <c r="G247">
        <v>80.5</v>
      </c>
      <c r="H247">
        <v>85.5</v>
      </c>
      <c r="I247">
        <v>89</v>
      </c>
      <c r="J247">
        <v>85.5</v>
      </c>
      <c r="K247">
        <v>94.5</v>
      </c>
      <c r="L247">
        <v>93</v>
      </c>
      <c r="M247">
        <v>90</v>
      </c>
      <c r="N247">
        <v>92</v>
      </c>
      <c r="O247">
        <v>86</v>
      </c>
      <c r="P247">
        <v>90</v>
      </c>
      <c r="Q247">
        <v>79.5</v>
      </c>
      <c r="R247">
        <v>87</v>
      </c>
      <c r="S247">
        <v>89</v>
      </c>
      <c r="T247" s="232">
        <f t="shared" si="3"/>
        <v>88.066666666666663</v>
      </c>
    </row>
    <row r="248" spans="1:20" ht="15.95" customHeight="1" thickTop="1" thickBot="1">
      <c r="B248" s="62">
        <v>241</v>
      </c>
      <c r="C248" s="62">
        <f>PresensiMIPA!B247</f>
        <v>12187</v>
      </c>
      <c r="D248" s="63" t="str">
        <f>PresensiMIPA!G247</f>
        <v>ASYRAF FARIHANIF</v>
      </c>
      <c r="E248">
        <v>90.5</v>
      </c>
      <c r="F248">
        <v>88</v>
      </c>
      <c r="G248">
        <v>78</v>
      </c>
      <c r="H248">
        <v>85</v>
      </c>
      <c r="I248">
        <v>89</v>
      </c>
      <c r="J248">
        <v>84.5</v>
      </c>
      <c r="K248">
        <v>93</v>
      </c>
      <c r="L248">
        <v>92</v>
      </c>
      <c r="M248">
        <v>90</v>
      </c>
      <c r="N248">
        <v>88</v>
      </c>
      <c r="O248">
        <v>85</v>
      </c>
      <c r="P248">
        <v>88</v>
      </c>
      <c r="Q248">
        <v>81.5</v>
      </c>
      <c r="R248">
        <v>87</v>
      </c>
      <c r="S248">
        <v>81.5</v>
      </c>
      <c r="T248" s="232">
        <f t="shared" si="3"/>
        <v>86.733333333333334</v>
      </c>
    </row>
    <row r="249" spans="1:20" ht="15.95" customHeight="1" thickTop="1" thickBot="1">
      <c r="B249" s="62">
        <v>242</v>
      </c>
      <c r="C249" s="62">
        <f>PresensiMIPA!B248</f>
        <v>12189</v>
      </c>
      <c r="D249" s="63" t="str">
        <f>PresensiMIPA!G248</f>
        <v>AURORA DWI BALBINA</v>
      </c>
      <c r="E249">
        <v>92.5</v>
      </c>
      <c r="F249">
        <v>92</v>
      </c>
      <c r="G249">
        <v>91.5</v>
      </c>
      <c r="H249">
        <v>89.5</v>
      </c>
      <c r="I249">
        <v>92.5</v>
      </c>
      <c r="J249">
        <v>85.5</v>
      </c>
      <c r="K249">
        <v>95</v>
      </c>
      <c r="L249">
        <v>89</v>
      </c>
      <c r="M249">
        <v>94</v>
      </c>
      <c r="N249">
        <v>92</v>
      </c>
      <c r="O249">
        <v>90</v>
      </c>
      <c r="P249">
        <v>85</v>
      </c>
      <c r="Q249">
        <v>86.5</v>
      </c>
      <c r="R249">
        <v>91</v>
      </c>
      <c r="S249">
        <v>86.5</v>
      </c>
      <c r="T249" s="232">
        <f t="shared" si="3"/>
        <v>90.166666666666671</v>
      </c>
    </row>
    <row r="250" spans="1:20" ht="15.95" customHeight="1" thickTop="1" thickBot="1">
      <c r="B250" s="62">
        <v>243</v>
      </c>
      <c r="C250" s="62">
        <f>PresensiMIPA!B249</f>
        <v>12204</v>
      </c>
      <c r="D250" s="63" t="str">
        <f>PresensiMIPA!G249</f>
        <v>DHAFAA HUBILLAH</v>
      </c>
      <c r="E250">
        <v>92</v>
      </c>
      <c r="F250">
        <v>90</v>
      </c>
      <c r="G250">
        <v>78.5</v>
      </c>
      <c r="H250">
        <v>89.5</v>
      </c>
      <c r="I250">
        <v>92.5</v>
      </c>
      <c r="J250">
        <v>85.5</v>
      </c>
      <c r="K250">
        <v>96</v>
      </c>
      <c r="L250">
        <v>94</v>
      </c>
      <c r="M250">
        <v>90.5</v>
      </c>
      <c r="N250">
        <v>92</v>
      </c>
      <c r="O250">
        <v>85.5</v>
      </c>
      <c r="P250">
        <v>87</v>
      </c>
      <c r="Q250">
        <v>87.5</v>
      </c>
      <c r="R250">
        <v>85</v>
      </c>
      <c r="S250">
        <v>84.5</v>
      </c>
      <c r="T250" s="232">
        <f t="shared" si="3"/>
        <v>88.666666666666671</v>
      </c>
    </row>
    <row r="251" spans="1:20" ht="15.95" customHeight="1" thickTop="1" thickBot="1">
      <c r="B251" s="62">
        <v>244</v>
      </c>
      <c r="C251" s="62">
        <f>PresensiMIPA!B250</f>
        <v>12219</v>
      </c>
      <c r="D251" s="63" t="str">
        <f>PresensiMIPA!G250</f>
        <v>EKA PUTRI CHAIRUNNISA</v>
      </c>
      <c r="E251">
        <v>93</v>
      </c>
      <c r="F251">
        <v>88</v>
      </c>
      <c r="G251">
        <v>82.5</v>
      </c>
      <c r="H251">
        <v>85.5</v>
      </c>
      <c r="I251">
        <v>91</v>
      </c>
      <c r="J251">
        <v>86</v>
      </c>
      <c r="K251">
        <v>95</v>
      </c>
      <c r="L251">
        <v>92</v>
      </c>
      <c r="M251">
        <v>90</v>
      </c>
      <c r="N251">
        <v>87</v>
      </c>
      <c r="O251">
        <v>87</v>
      </c>
      <c r="P251">
        <v>89.5</v>
      </c>
      <c r="Q251">
        <v>82.5</v>
      </c>
      <c r="R251">
        <v>87</v>
      </c>
      <c r="S251">
        <v>80.5</v>
      </c>
      <c r="T251" s="232">
        <f t="shared" si="3"/>
        <v>87.766666666666666</v>
      </c>
    </row>
    <row r="252" spans="1:20" ht="15.95" customHeight="1" thickTop="1" thickBot="1">
      <c r="B252" s="62">
        <v>245</v>
      </c>
      <c r="C252" s="62">
        <f>PresensiMIPA!B251</f>
        <v>12228</v>
      </c>
      <c r="D252" s="63" t="str">
        <f>PresensiMIPA!G251</f>
        <v>Faisal</v>
      </c>
      <c r="E252">
        <v>94.5</v>
      </c>
      <c r="F252">
        <v>97</v>
      </c>
      <c r="G252">
        <v>96</v>
      </c>
      <c r="H252">
        <v>98</v>
      </c>
      <c r="I252">
        <v>96</v>
      </c>
      <c r="J252">
        <v>91</v>
      </c>
      <c r="K252">
        <v>98</v>
      </c>
      <c r="L252">
        <v>94</v>
      </c>
      <c r="M252">
        <v>94</v>
      </c>
      <c r="N252">
        <v>98</v>
      </c>
      <c r="O252">
        <v>93</v>
      </c>
      <c r="P252">
        <v>93</v>
      </c>
      <c r="Q252">
        <v>98</v>
      </c>
      <c r="R252">
        <v>97</v>
      </c>
      <c r="S252">
        <v>95.5</v>
      </c>
      <c r="T252" s="232">
        <f t="shared" si="3"/>
        <v>95.533333333333331</v>
      </c>
    </row>
    <row r="253" spans="1:20" ht="15.95" customHeight="1" thickTop="1" thickBot="1">
      <c r="B253" s="62">
        <v>246</v>
      </c>
      <c r="C253" s="62">
        <f>PresensiMIPA!B252</f>
        <v>12241</v>
      </c>
      <c r="D253" s="63" t="str">
        <f>PresensiMIPA!G252</f>
        <v>FAUSIYEH</v>
      </c>
      <c r="E253">
        <v>95.5</v>
      </c>
      <c r="F253">
        <v>96</v>
      </c>
      <c r="G253">
        <v>83</v>
      </c>
      <c r="H253">
        <v>94</v>
      </c>
      <c r="I253">
        <v>96.5</v>
      </c>
      <c r="J253">
        <v>85.5</v>
      </c>
      <c r="K253">
        <v>96.5</v>
      </c>
      <c r="L253">
        <v>93</v>
      </c>
      <c r="M253">
        <v>91</v>
      </c>
      <c r="N253">
        <v>97</v>
      </c>
      <c r="O253">
        <v>87</v>
      </c>
      <c r="P253">
        <v>91.5</v>
      </c>
      <c r="Q253">
        <v>85.5</v>
      </c>
      <c r="R253">
        <v>92</v>
      </c>
      <c r="S253">
        <v>90</v>
      </c>
      <c r="T253" s="232">
        <f t="shared" si="3"/>
        <v>91.6</v>
      </c>
    </row>
    <row r="254" spans="1:20" ht="15.95" customHeight="1" thickTop="1" thickBot="1">
      <c r="B254" s="62">
        <v>247</v>
      </c>
      <c r="C254" s="62">
        <f>PresensiMIPA!B253</f>
        <v>12256</v>
      </c>
      <c r="D254" s="63" t="str">
        <f>PresensiMIPA!G253</f>
        <v>GIBRAN THOIFURY</v>
      </c>
      <c r="E254">
        <v>91</v>
      </c>
      <c r="F254">
        <v>88</v>
      </c>
      <c r="G254">
        <v>78.5</v>
      </c>
      <c r="H254">
        <v>85.5</v>
      </c>
      <c r="I254">
        <v>91</v>
      </c>
      <c r="J254">
        <v>86</v>
      </c>
      <c r="K254">
        <v>93</v>
      </c>
      <c r="L254">
        <v>95</v>
      </c>
      <c r="M254">
        <v>90</v>
      </c>
      <c r="N254">
        <v>82</v>
      </c>
      <c r="O254">
        <v>86</v>
      </c>
      <c r="P254">
        <v>85.5</v>
      </c>
      <c r="Q254">
        <v>79.5</v>
      </c>
      <c r="R254">
        <v>86</v>
      </c>
      <c r="S254">
        <v>83</v>
      </c>
      <c r="T254" s="232">
        <f t="shared" si="3"/>
        <v>86.666666666666671</v>
      </c>
    </row>
    <row r="255" spans="1:20" ht="15.95" customHeight="1" thickTop="1" thickBot="1">
      <c r="B255" s="62">
        <v>248</v>
      </c>
      <c r="C255" s="62">
        <f>PresensiMIPA!B254</f>
        <v>12261</v>
      </c>
      <c r="D255" s="63" t="str">
        <f>PresensiMIPA!G254</f>
        <v>HANIFIA AFNANI</v>
      </c>
      <c r="E255">
        <v>94.5</v>
      </c>
      <c r="F255">
        <v>96</v>
      </c>
      <c r="G255">
        <v>92</v>
      </c>
      <c r="H255">
        <v>94.5</v>
      </c>
      <c r="I255">
        <v>91.5</v>
      </c>
      <c r="J255">
        <v>87.5</v>
      </c>
      <c r="K255">
        <v>96.5</v>
      </c>
      <c r="L255">
        <v>90</v>
      </c>
      <c r="M255">
        <v>92</v>
      </c>
      <c r="N255">
        <v>91</v>
      </c>
      <c r="O255">
        <v>86.5</v>
      </c>
      <c r="P255">
        <v>88</v>
      </c>
      <c r="Q255">
        <v>87.5</v>
      </c>
      <c r="R255">
        <v>93</v>
      </c>
      <c r="S255">
        <v>90.5</v>
      </c>
      <c r="T255" s="232">
        <f t="shared" si="3"/>
        <v>91.4</v>
      </c>
    </row>
    <row r="256" spans="1:20" ht="15.95" customHeight="1" thickTop="1" thickBot="1">
      <c r="B256" s="62">
        <v>249</v>
      </c>
      <c r="C256" s="62">
        <f>PresensiMIPA!B255</f>
        <v>12275</v>
      </c>
      <c r="D256" s="63" t="str">
        <f>PresensiMIPA!G255</f>
        <v>ICHZA MAHENDRA NURBA</v>
      </c>
      <c r="E256">
        <v>91</v>
      </c>
      <c r="F256">
        <v>89</v>
      </c>
      <c r="G256">
        <v>80</v>
      </c>
      <c r="H256">
        <v>85</v>
      </c>
      <c r="I256">
        <v>90.5</v>
      </c>
      <c r="J256">
        <v>86</v>
      </c>
      <c r="K256">
        <v>95</v>
      </c>
      <c r="L256">
        <v>92</v>
      </c>
      <c r="M256">
        <v>91</v>
      </c>
      <c r="N256">
        <v>89</v>
      </c>
      <c r="O256">
        <v>86</v>
      </c>
      <c r="P256">
        <v>89</v>
      </c>
      <c r="Q256">
        <v>81</v>
      </c>
      <c r="R256">
        <v>84</v>
      </c>
      <c r="S256">
        <v>85.5</v>
      </c>
      <c r="T256" s="232">
        <f t="shared" si="3"/>
        <v>87.6</v>
      </c>
    </row>
    <row r="257" spans="1:22" ht="15.95" customHeight="1" thickTop="1" thickBot="1">
      <c r="B257" s="62">
        <v>250</v>
      </c>
      <c r="C257" s="62">
        <f>PresensiMIPA!B256</f>
        <v>12283</v>
      </c>
      <c r="D257" s="63" t="str">
        <f>PresensiMIPA!G256</f>
        <v>INDAH MARDIANA PUTRI</v>
      </c>
      <c r="E257">
        <v>92.5</v>
      </c>
      <c r="F257">
        <v>95</v>
      </c>
      <c r="G257">
        <v>79</v>
      </c>
      <c r="H257">
        <v>88.5</v>
      </c>
      <c r="I257">
        <v>90.5</v>
      </c>
      <c r="J257">
        <v>85.5</v>
      </c>
      <c r="K257">
        <v>95</v>
      </c>
      <c r="L257">
        <v>90</v>
      </c>
      <c r="M257">
        <v>92.5</v>
      </c>
      <c r="N257">
        <v>94</v>
      </c>
      <c r="O257">
        <v>88.5</v>
      </c>
      <c r="P257">
        <v>89.5</v>
      </c>
      <c r="Q257">
        <v>83</v>
      </c>
      <c r="R257">
        <v>86</v>
      </c>
      <c r="S257">
        <v>83</v>
      </c>
      <c r="T257" s="232">
        <f t="shared" si="3"/>
        <v>88.833333333333329</v>
      </c>
    </row>
    <row r="258" spans="1:22" s="48" customFormat="1" ht="15.95" customHeight="1" thickTop="1" thickBot="1">
      <c r="A258" s="47"/>
      <c r="B258" s="62">
        <v>251</v>
      </c>
      <c r="C258" s="62">
        <f>PresensiMIPA!B257</f>
        <v>12295</v>
      </c>
      <c r="D258" s="63" t="str">
        <f>PresensiMIPA!G257</f>
        <v>Jihan Sofaroh</v>
      </c>
      <c r="E258">
        <v>92.5</v>
      </c>
      <c r="F258">
        <v>93.5</v>
      </c>
      <c r="G258">
        <v>85</v>
      </c>
      <c r="H258">
        <v>88.5</v>
      </c>
      <c r="I258">
        <v>90.5</v>
      </c>
      <c r="J258">
        <v>86.5</v>
      </c>
      <c r="K258">
        <v>97</v>
      </c>
      <c r="L258">
        <v>92</v>
      </c>
      <c r="M258">
        <v>94</v>
      </c>
      <c r="N258">
        <v>92</v>
      </c>
      <c r="O258">
        <v>85.5</v>
      </c>
      <c r="P258">
        <v>90</v>
      </c>
      <c r="Q258">
        <v>86</v>
      </c>
      <c r="R258">
        <v>87</v>
      </c>
      <c r="S258">
        <v>83.5</v>
      </c>
      <c r="T258" s="232">
        <f t="shared" si="3"/>
        <v>89.566666666666663</v>
      </c>
    </row>
    <row r="259" spans="1:22" s="48" customFormat="1" ht="15.95" customHeight="1" thickTop="1" thickBot="1">
      <c r="A259" s="47"/>
      <c r="B259" s="62">
        <v>252</v>
      </c>
      <c r="C259" s="62">
        <f>PresensiMIPA!B258</f>
        <v>12319</v>
      </c>
      <c r="D259" s="63" t="str">
        <f>PresensiMIPA!G258</f>
        <v>M. CHAIRUL AMINULLAH</v>
      </c>
      <c r="E259">
        <v>91</v>
      </c>
      <c r="F259">
        <v>92</v>
      </c>
      <c r="G259">
        <v>78</v>
      </c>
      <c r="H259">
        <v>88</v>
      </c>
      <c r="I259">
        <v>90.5</v>
      </c>
      <c r="J259">
        <v>87.5</v>
      </c>
      <c r="K259">
        <v>95.5</v>
      </c>
      <c r="L259">
        <v>93</v>
      </c>
      <c r="M259">
        <v>91</v>
      </c>
      <c r="N259">
        <v>95</v>
      </c>
      <c r="O259">
        <v>86</v>
      </c>
      <c r="P259">
        <v>88</v>
      </c>
      <c r="Q259">
        <v>86</v>
      </c>
      <c r="R259">
        <v>86</v>
      </c>
      <c r="S259">
        <v>90.5</v>
      </c>
      <c r="T259" s="232">
        <f t="shared" si="3"/>
        <v>89.2</v>
      </c>
    </row>
    <row r="260" spans="1:22" s="48" customFormat="1" ht="15.95" customHeight="1" thickTop="1" thickBot="1">
      <c r="A260" s="47"/>
      <c r="B260" s="62">
        <v>253</v>
      </c>
      <c r="C260" s="62">
        <f>PresensiMIPA!B259</f>
        <v>12333</v>
      </c>
      <c r="D260" s="63" t="str">
        <f>PresensiMIPA!G259</f>
        <v>MAULIDIA FIANDINI PUTRI</v>
      </c>
      <c r="E260">
        <v>92.5</v>
      </c>
      <c r="F260">
        <v>90.5</v>
      </c>
      <c r="G260">
        <v>90.5</v>
      </c>
      <c r="H260">
        <v>85.5</v>
      </c>
      <c r="I260">
        <v>90.5</v>
      </c>
      <c r="J260">
        <v>87</v>
      </c>
      <c r="K260">
        <v>94</v>
      </c>
      <c r="L260">
        <v>92</v>
      </c>
      <c r="M260">
        <v>91</v>
      </c>
      <c r="N260">
        <v>92</v>
      </c>
      <c r="O260">
        <v>86.5</v>
      </c>
      <c r="P260">
        <v>87.5</v>
      </c>
      <c r="Q260">
        <v>81.5</v>
      </c>
      <c r="R260">
        <v>87</v>
      </c>
      <c r="S260">
        <v>83.5</v>
      </c>
      <c r="T260" s="232">
        <f t="shared" si="3"/>
        <v>88.766666666666666</v>
      </c>
    </row>
    <row r="261" spans="1:22" s="48" customFormat="1" ht="15.95" customHeight="1" thickTop="1" thickBot="1">
      <c r="A261" s="47"/>
      <c r="B261" s="62">
        <v>254</v>
      </c>
      <c r="C261" s="62">
        <f>PresensiMIPA!B260</f>
        <v>12347</v>
      </c>
      <c r="D261" s="63" t="str">
        <f>PresensiMIPA!G260</f>
        <v>MITA AULIA NUR WAHID</v>
      </c>
      <c r="E261">
        <v>91.5</v>
      </c>
      <c r="F261">
        <v>96.5</v>
      </c>
      <c r="G261">
        <v>92.5</v>
      </c>
      <c r="H261">
        <v>97</v>
      </c>
      <c r="I261">
        <v>95.5</v>
      </c>
      <c r="J261">
        <v>89.5</v>
      </c>
      <c r="K261">
        <v>98</v>
      </c>
      <c r="L261">
        <v>89</v>
      </c>
      <c r="M261">
        <v>90</v>
      </c>
      <c r="N261">
        <v>98</v>
      </c>
      <c r="O261">
        <v>90</v>
      </c>
      <c r="P261">
        <v>89.5</v>
      </c>
      <c r="Q261">
        <v>98</v>
      </c>
      <c r="R261">
        <v>93</v>
      </c>
      <c r="S261">
        <v>95</v>
      </c>
      <c r="T261" s="232">
        <f t="shared" si="3"/>
        <v>93.533333333333331</v>
      </c>
    </row>
    <row r="262" spans="1:22" s="48" customFormat="1" ht="15.95" customHeight="1" thickTop="1" thickBot="1">
      <c r="A262" s="47"/>
      <c r="B262" s="62">
        <v>255</v>
      </c>
      <c r="C262" s="62">
        <f>PresensiMIPA!B261</f>
        <v>12361</v>
      </c>
      <c r="D262" s="63" t="str">
        <f>PresensiMIPA!G261</f>
        <v>MOH. ROMADHON</v>
      </c>
      <c r="E262">
        <v>91</v>
      </c>
      <c r="F262">
        <v>86</v>
      </c>
      <c r="G262">
        <v>78</v>
      </c>
      <c r="H262">
        <v>84</v>
      </c>
      <c r="I262">
        <v>89</v>
      </c>
      <c r="J262">
        <v>84</v>
      </c>
      <c r="K262">
        <v>94</v>
      </c>
      <c r="L262">
        <v>94</v>
      </c>
      <c r="M262">
        <v>89.5</v>
      </c>
      <c r="N262">
        <v>85</v>
      </c>
      <c r="O262">
        <v>85</v>
      </c>
      <c r="P262">
        <v>87</v>
      </c>
      <c r="Q262">
        <v>71</v>
      </c>
      <c r="R262">
        <v>84</v>
      </c>
      <c r="S262">
        <v>81.5</v>
      </c>
      <c r="T262" s="232">
        <f t="shared" si="3"/>
        <v>85.533333333333331</v>
      </c>
    </row>
    <row r="263" spans="1:22" s="48" customFormat="1" ht="15.95" customHeight="1" thickTop="1" thickBot="1">
      <c r="A263" s="47"/>
      <c r="B263" s="62">
        <v>256</v>
      </c>
      <c r="C263" s="62">
        <f>PresensiMIPA!B262</f>
        <v>12394</v>
      </c>
      <c r="D263" s="63" t="str">
        <f>PresensiMIPA!G262</f>
        <v>NADYA WULANDARI</v>
      </c>
      <c r="E263">
        <v>93</v>
      </c>
      <c r="F263">
        <v>93.5</v>
      </c>
      <c r="G263">
        <v>90</v>
      </c>
      <c r="H263">
        <v>88.5</v>
      </c>
      <c r="I263">
        <v>92.5</v>
      </c>
      <c r="J263">
        <v>88</v>
      </c>
      <c r="K263">
        <v>97.5</v>
      </c>
      <c r="L263">
        <v>90</v>
      </c>
      <c r="M263">
        <v>91</v>
      </c>
      <c r="N263">
        <v>96</v>
      </c>
      <c r="O263">
        <v>86.5</v>
      </c>
      <c r="P263">
        <v>90</v>
      </c>
      <c r="Q263">
        <v>90</v>
      </c>
      <c r="R263">
        <v>92</v>
      </c>
      <c r="S263">
        <v>88</v>
      </c>
      <c r="T263" s="232">
        <f t="shared" si="3"/>
        <v>91.1</v>
      </c>
      <c r="V263" s="53"/>
    </row>
    <row r="264" spans="1:22" s="58" customFormat="1" ht="15.95" customHeight="1" thickTop="1" thickBot="1">
      <c r="A264" s="54"/>
      <c r="B264" s="62">
        <v>257</v>
      </c>
      <c r="C264" s="62">
        <f>PresensiMIPA!B263</f>
        <v>12408</v>
      </c>
      <c r="D264" s="63" t="str">
        <f>PresensiMIPA!G263</f>
        <v>NUR FADILAH</v>
      </c>
      <c r="E264">
        <v>92</v>
      </c>
      <c r="F264">
        <v>94</v>
      </c>
      <c r="G264">
        <v>88</v>
      </c>
      <c r="H264">
        <v>94</v>
      </c>
      <c r="I264">
        <v>93.5</v>
      </c>
      <c r="J264">
        <v>86</v>
      </c>
      <c r="K264">
        <v>93</v>
      </c>
      <c r="L264">
        <v>94</v>
      </c>
      <c r="M264">
        <v>91</v>
      </c>
      <c r="N264">
        <v>97</v>
      </c>
      <c r="O264">
        <v>85.5</v>
      </c>
      <c r="P264">
        <v>91</v>
      </c>
      <c r="Q264">
        <v>90</v>
      </c>
      <c r="R264">
        <v>87</v>
      </c>
      <c r="S264">
        <v>84.5</v>
      </c>
      <c r="T264" s="232">
        <f t="shared" si="3"/>
        <v>90.7</v>
      </c>
    </row>
    <row r="265" spans="1:22" s="48" customFormat="1" ht="15.95" customHeight="1" thickTop="1" thickBot="1">
      <c r="A265" s="47">
        <v>1</v>
      </c>
      <c r="B265" s="62">
        <v>258</v>
      </c>
      <c r="C265" s="62">
        <f>PresensiMIPA!B264</f>
        <v>12410</v>
      </c>
      <c r="D265" s="63" t="str">
        <f>PresensiMIPA!G264</f>
        <v>Nurfada Marsuki Wahid</v>
      </c>
      <c r="E265">
        <v>91</v>
      </c>
      <c r="F265">
        <v>92.5</v>
      </c>
      <c r="G265">
        <v>80</v>
      </c>
      <c r="H265">
        <v>87</v>
      </c>
      <c r="I265">
        <v>91</v>
      </c>
      <c r="J265">
        <v>88</v>
      </c>
      <c r="K265">
        <v>95.5</v>
      </c>
      <c r="L265">
        <v>92</v>
      </c>
      <c r="M265">
        <v>90</v>
      </c>
      <c r="N265">
        <v>92</v>
      </c>
      <c r="O265">
        <v>86</v>
      </c>
      <c r="P265">
        <v>90</v>
      </c>
      <c r="Q265">
        <v>86.5</v>
      </c>
      <c r="R265">
        <v>85</v>
      </c>
      <c r="S265">
        <v>85.5</v>
      </c>
      <c r="T265" s="232">
        <f t="shared" ref="T265:T330" si="4">AVERAGE(E265:S265)</f>
        <v>88.8</v>
      </c>
    </row>
    <row r="266" spans="1:22" ht="15.95" customHeight="1" thickTop="1" thickBot="1">
      <c r="A266" s="61">
        <v>2</v>
      </c>
      <c r="B266" s="62">
        <v>259</v>
      </c>
      <c r="C266" s="62">
        <f>PresensiMIPA!B265</f>
        <v>12422</v>
      </c>
      <c r="D266" s="63" t="str">
        <f>PresensiMIPA!G265</f>
        <v>NURUL WIDYA WATI</v>
      </c>
      <c r="E266">
        <v>93</v>
      </c>
      <c r="F266">
        <v>90</v>
      </c>
      <c r="G266">
        <v>91.5</v>
      </c>
      <c r="H266">
        <v>91.5</v>
      </c>
      <c r="I266">
        <v>90</v>
      </c>
      <c r="J266">
        <v>86.5</v>
      </c>
      <c r="K266">
        <v>96</v>
      </c>
      <c r="L266">
        <v>92</v>
      </c>
      <c r="M266">
        <v>93.5</v>
      </c>
      <c r="N266">
        <v>92</v>
      </c>
      <c r="O266">
        <v>86.5</v>
      </c>
      <c r="P266">
        <v>91</v>
      </c>
      <c r="Q266">
        <v>83.5</v>
      </c>
      <c r="R266">
        <v>86</v>
      </c>
      <c r="S266">
        <v>86</v>
      </c>
      <c r="T266" s="232">
        <f t="shared" si="4"/>
        <v>89.933333333333337</v>
      </c>
    </row>
    <row r="267" spans="1:22" ht="15.95" customHeight="1" thickTop="1" thickBot="1">
      <c r="A267" s="47">
        <v>3</v>
      </c>
      <c r="B267" s="62">
        <v>260</v>
      </c>
      <c r="C267" s="62">
        <f>PresensiMIPA!B266</f>
        <v>12432</v>
      </c>
      <c r="D267" s="63" t="str">
        <f>PresensiMIPA!G266</f>
        <v>Putri Puspitasari</v>
      </c>
      <c r="E267">
        <v>90.5</v>
      </c>
      <c r="F267">
        <v>93</v>
      </c>
      <c r="G267">
        <v>89</v>
      </c>
      <c r="H267">
        <v>89.5</v>
      </c>
      <c r="I267">
        <v>92.5</v>
      </c>
      <c r="J267">
        <v>87.5</v>
      </c>
      <c r="K267">
        <v>96</v>
      </c>
      <c r="L267">
        <v>93</v>
      </c>
      <c r="M267">
        <v>92</v>
      </c>
      <c r="N267">
        <v>92</v>
      </c>
      <c r="O267">
        <v>86.5</v>
      </c>
      <c r="P267">
        <v>88</v>
      </c>
      <c r="Q267">
        <v>84</v>
      </c>
      <c r="R267">
        <v>91</v>
      </c>
      <c r="S267">
        <v>86.5</v>
      </c>
      <c r="T267" s="232">
        <f t="shared" si="4"/>
        <v>90.066666666666663</v>
      </c>
    </row>
    <row r="268" spans="1:22" ht="15.95" customHeight="1" thickTop="1" thickBot="1">
      <c r="A268" s="61">
        <v>4</v>
      </c>
      <c r="B268" s="62">
        <v>261</v>
      </c>
      <c r="C268" s="62">
        <f>PresensiMIPA!B267</f>
        <v>12447</v>
      </c>
      <c r="D268" s="63" t="str">
        <f>PresensiMIPA!G267</f>
        <v>RANDI AZKA ATHAR AMIN</v>
      </c>
      <c r="E268">
        <v>91</v>
      </c>
      <c r="F268">
        <v>90.5</v>
      </c>
      <c r="G268">
        <v>90</v>
      </c>
      <c r="H268">
        <v>92</v>
      </c>
      <c r="I268">
        <v>92</v>
      </c>
      <c r="J268">
        <v>85</v>
      </c>
      <c r="K268">
        <v>94</v>
      </c>
      <c r="L268">
        <v>93</v>
      </c>
      <c r="M268">
        <v>90.5</v>
      </c>
      <c r="N268">
        <v>89</v>
      </c>
      <c r="O268">
        <v>85.5</v>
      </c>
      <c r="P268">
        <v>87.5</v>
      </c>
      <c r="Q268">
        <v>86.5</v>
      </c>
      <c r="R268">
        <v>87</v>
      </c>
      <c r="S268">
        <v>86</v>
      </c>
      <c r="T268" s="232">
        <f t="shared" si="4"/>
        <v>89.3</v>
      </c>
    </row>
    <row r="269" spans="1:22" ht="15.95" customHeight="1" thickTop="1" thickBot="1">
      <c r="A269" s="47">
        <v>5</v>
      </c>
      <c r="B269" s="62">
        <v>262</v>
      </c>
      <c r="C269" s="62">
        <f>PresensiMIPA!B268</f>
        <v>12456</v>
      </c>
      <c r="D269" s="63" t="str">
        <f>PresensiMIPA!G268</f>
        <v>RENI WAHYU CAHYA NINGRUM</v>
      </c>
      <c r="E269">
        <v>91</v>
      </c>
      <c r="F269">
        <v>87.5</v>
      </c>
      <c r="G269">
        <v>79</v>
      </c>
      <c r="H269">
        <v>84.5</v>
      </c>
      <c r="I269">
        <v>89</v>
      </c>
      <c r="J269">
        <v>86</v>
      </c>
      <c r="K269">
        <v>90.5</v>
      </c>
      <c r="L269">
        <v>92</v>
      </c>
      <c r="M269">
        <v>91.5</v>
      </c>
      <c r="N269">
        <v>87</v>
      </c>
      <c r="O269">
        <v>87</v>
      </c>
      <c r="P269">
        <v>87</v>
      </c>
      <c r="Q269">
        <v>82</v>
      </c>
      <c r="R269">
        <v>91</v>
      </c>
      <c r="S269">
        <v>83</v>
      </c>
      <c r="T269" s="232">
        <f t="shared" si="4"/>
        <v>87.2</v>
      </c>
    </row>
    <row r="270" spans="1:22" ht="15.95" customHeight="1" thickTop="1" thickBot="1">
      <c r="A270" s="61">
        <v>6</v>
      </c>
      <c r="B270" s="62">
        <v>263</v>
      </c>
      <c r="C270" s="62">
        <f>PresensiMIPA!B269</f>
        <v>12465</v>
      </c>
      <c r="D270" s="63" t="str">
        <f>PresensiMIPA!G269</f>
        <v>RIFKY HERMAWAN</v>
      </c>
      <c r="E270">
        <v>91</v>
      </c>
      <c r="F270">
        <v>87</v>
      </c>
      <c r="G270">
        <v>78</v>
      </c>
      <c r="H270">
        <v>84.5</v>
      </c>
      <c r="I270">
        <v>90</v>
      </c>
      <c r="J270">
        <v>84</v>
      </c>
      <c r="K270">
        <v>93</v>
      </c>
      <c r="L270">
        <v>93</v>
      </c>
      <c r="M270">
        <v>90</v>
      </c>
      <c r="N270">
        <v>84</v>
      </c>
      <c r="O270">
        <v>86.5</v>
      </c>
      <c r="P270">
        <v>89.5</v>
      </c>
      <c r="Q270">
        <v>81.5</v>
      </c>
      <c r="R270">
        <v>85</v>
      </c>
      <c r="S270">
        <v>83</v>
      </c>
      <c r="T270" s="232">
        <f t="shared" si="4"/>
        <v>86.666666666666671</v>
      </c>
    </row>
    <row r="271" spans="1:22" ht="15.95" customHeight="1" thickTop="1" thickBot="1">
      <c r="A271" s="47">
        <v>7</v>
      </c>
      <c r="B271" s="62">
        <v>264</v>
      </c>
      <c r="C271" s="62">
        <f>PresensiMIPA!B270</f>
        <v>12479</v>
      </c>
      <c r="D271" s="63" t="str">
        <f>PresensiMIPA!G270</f>
        <v>RP. REYHAN ELBAN ABIYYU SETIAWAN</v>
      </c>
      <c r="E271">
        <v>92.5</v>
      </c>
      <c r="F271">
        <v>95</v>
      </c>
      <c r="G271">
        <v>88</v>
      </c>
      <c r="H271">
        <v>98</v>
      </c>
      <c r="I271">
        <v>95</v>
      </c>
      <c r="J271">
        <v>87</v>
      </c>
      <c r="K271">
        <v>96.5</v>
      </c>
      <c r="L271">
        <v>94</v>
      </c>
      <c r="M271">
        <v>90</v>
      </c>
      <c r="N271">
        <v>96</v>
      </c>
      <c r="O271">
        <v>90</v>
      </c>
      <c r="P271">
        <v>90</v>
      </c>
      <c r="Q271">
        <v>90</v>
      </c>
      <c r="R271">
        <v>88</v>
      </c>
      <c r="S271">
        <v>89</v>
      </c>
      <c r="T271" s="232">
        <f t="shared" si="4"/>
        <v>91.933333333333337</v>
      </c>
    </row>
    <row r="272" spans="1:22" ht="15.95" customHeight="1" thickTop="1" thickBot="1">
      <c r="A272" s="61">
        <v>8</v>
      </c>
      <c r="B272" s="62">
        <v>265</v>
      </c>
      <c r="C272" s="62">
        <f>PresensiMIPA!B271</f>
        <v>12482</v>
      </c>
      <c r="D272" s="63" t="str">
        <f>PresensiMIPA!G271</f>
        <v>SALSABILA FARADISA</v>
      </c>
      <c r="E272">
        <v>91.5</v>
      </c>
      <c r="F272">
        <v>91</v>
      </c>
      <c r="G272">
        <v>90</v>
      </c>
      <c r="H272">
        <v>87</v>
      </c>
      <c r="I272">
        <v>92</v>
      </c>
      <c r="J272">
        <v>87.5</v>
      </c>
      <c r="K272">
        <v>97</v>
      </c>
      <c r="L272">
        <v>93</v>
      </c>
      <c r="M272">
        <v>91.5</v>
      </c>
      <c r="N272">
        <v>95</v>
      </c>
      <c r="O272">
        <v>87</v>
      </c>
      <c r="P272">
        <v>93</v>
      </c>
      <c r="Q272">
        <v>90</v>
      </c>
      <c r="R272">
        <v>91</v>
      </c>
      <c r="S272">
        <v>86.5</v>
      </c>
      <c r="T272" s="232">
        <f t="shared" si="4"/>
        <v>90.86666666666666</v>
      </c>
    </row>
    <row r="273" spans="1:20" ht="15.95" customHeight="1" thickTop="1" thickBot="1">
      <c r="A273" s="47">
        <v>9</v>
      </c>
      <c r="B273" s="62">
        <v>266</v>
      </c>
      <c r="C273" s="62">
        <f>PresensiMIPA!B272</f>
        <v>12516</v>
      </c>
      <c r="D273" s="63" t="str">
        <f>PresensiMIPA!G272</f>
        <v>Tri Ayu Sukma Ningsih</v>
      </c>
      <c r="E273">
        <v>94.5</v>
      </c>
      <c r="F273">
        <v>98</v>
      </c>
      <c r="G273">
        <v>94</v>
      </c>
      <c r="H273">
        <v>97.5</v>
      </c>
      <c r="I273">
        <v>93.5</v>
      </c>
      <c r="J273">
        <v>90.5</v>
      </c>
      <c r="K273">
        <v>98.5</v>
      </c>
      <c r="L273">
        <v>91</v>
      </c>
      <c r="M273">
        <v>94</v>
      </c>
      <c r="N273">
        <v>98</v>
      </c>
      <c r="O273">
        <v>93</v>
      </c>
      <c r="P273">
        <v>89.5</v>
      </c>
      <c r="Q273">
        <v>92</v>
      </c>
      <c r="R273">
        <v>97</v>
      </c>
      <c r="S273">
        <v>90.5</v>
      </c>
      <c r="T273" s="232">
        <f t="shared" si="4"/>
        <v>94.1</v>
      </c>
    </row>
    <row r="274" spans="1:20" ht="15.95" customHeight="1" thickTop="1" thickBot="1">
      <c r="A274" s="61">
        <v>10</v>
      </c>
      <c r="B274" s="62">
        <v>267</v>
      </c>
      <c r="C274" s="62">
        <f>PresensiMIPA!B273</f>
        <v>12526</v>
      </c>
      <c r="D274" s="63" t="str">
        <f>PresensiMIPA!G273</f>
        <v>Veni Vebriyanti</v>
      </c>
      <c r="E274">
        <v>91.5</v>
      </c>
      <c r="F274">
        <v>90.5</v>
      </c>
      <c r="G274">
        <v>84</v>
      </c>
      <c r="H274">
        <v>92.5</v>
      </c>
      <c r="I274">
        <v>90</v>
      </c>
      <c r="J274">
        <v>86.5</v>
      </c>
      <c r="K274">
        <v>96</v>
      </c>
      <c r="L274">
        <v>93</v>
      </c>
      <c r="M274">
        <v>90</v>
      </c>
      <c r="N274">
        <v>94</v>
      </c>
      <c r="O274">
        <v>87.5</v>
      </c>
      <c r="P274">
        <v>88</v>
      </c>
      <c r="Q274">
        <v>83.5</v>
      </c>
      <c r="R274">
        <v>87</v>
      </c>
      <c r="S274">
        <v>84</v>
      </c>
      <c r="T274" s="232">
        <f t="shared" si="4"/>
        <v>89.2</v>
      </c>
    </row>
    <row r="275" spans="1:20" ht="15.95" customHeight="1" thickTop="1" thickBot="1">
      <c r="A275" s="47">
        <v>11</v>
      </c>
      <c r="B275" s="62">
        <v>268</v>
      </c>
      <c r="C275" s="62">
        <f>PresensiMIPA!B274</f>
        <v>12537</v>
      </c>
      <c r="D275" s="63" t="str">
        <f>PresensiMIPA!G274</f>
        <v>YANDA EKO DIANSYAH</v>
      </c>
      <c r="E275">
        <v>92.5</v>
      </c>
      <c r="F275">
        <v>91</v>
      </c>
      <c r="G275">
        <v>80</v>
      </c>
      <c r="H275">
        <v>87.5</v>
      </c>
      <c r="I275">
        <v>90.5</v>
      </c>
      <c r="J275">
        <v>86</v>
      </c>
      <c r="K275">
        <v>95</v>
      </c>
      <c r="L275">
        <v>88</v>
      </c>
      <c r="M275">
        <v>90</v>
      </c>
      <c r="N275">
        <v>91</v>
      </c>
      <c r="O275">
        <v>87</v>
      </c>
      <c r="P275">
        <v>89</v>
      </c>
      <c r="Q275">
        <v>88.5</v>
      </c>
      <c r="R275">
        <v>86</v>
      </c>
      <c r="S275">
        <v>85.5</v>
      </c>
      <c r="T275" s="232">
        <f t="shared" si="4"/>
        <v>88.5</v>
      </c>
    </row>
    <row r="276" spans="1:20" ht="15.95" customHeight="1" thickTop="1" thickBot="1">
      <c r="A276" s="61">
        <v>12</v>
      </c>
      <c r="B276" s="62">
        <v>269</v>
      </c>
      <c r="C276" s="62">
        <f>PresensiMIPA!B275</f>
        <v>12542</v>
      </c>
      <c r="D276" s="63" t="str">
        <f>PresensiMIPA!G275</f>
        <v>Zuhriya Octasya Qudsi</v>
      </c>
      <c r="E276">
        <v>94</v>
      </c>
      <c r="F276">
        <v>92.5</v>
      </c>
      <c r="G276">
        <v>91</v>
      </c>
      <c r="H276">
        <v>91</v>
      </c>
      <c r="I276">
        <v>92</v>
      </c>
      <c r="J276">
        <v>86</v>
      </c>
      <c r="K276">
        <v>97</v>
      </c>
      <c r="L276">
        <v>92</v>
      </c>
      <c r="M276">
        <v>92.5</v>
      </c>
      <c r="N276">
        <v>94</v>
      </c>
      <c r="O276">
        <v>86.5</v>
      </c>
      <c r="P276">
        <v>85.5</v>
      </c>
      <c r="Q276">
        <v>89.5</v>
      </c>
      <c r="R276">
        <v>91</v>
      </c>
      <c r="S276">
        <v>88</v>
      </c>
      <c r="T276" s="232">
        <f t="shared" si="4"/>
        <v>90.833333333333329</v>
      </c>
    </row>
    <row r="277" spans="1:20" ht="15.95" customHeight="1" thickTop="1" thickBot="1">
      <c r="A277" s="47"/>
      <c r="B277" s="62"/>
      <c r="C277" s="62"/>
      <c r="D277" s="63"/>
      <c r="T277" s="232"/>
    </row>
    <row r="278" spans="1:20" ht="15.95" customHeight="1" thickTop="1" thickBot="1">
      <c r="B278" s="62"/>
      <c r="C278" s="62"/>
      <c r="D278" s="63"/>
      <c r="T278" s="232"/>
    </row>
    <row r="279" spans="1:20" ht="15.95" customHeight="1" thickTop="1" thickBot="1">
      <c r="A279" s="47"/>
      <c r="B279" s="62"/>
      <c r="C279" s="62"/>
      <c r="D279" s="63"/>
      <c r="T279" s="232"/>
    </row>
    <row r="280" spans="1:20" ht="15.95" customHeight="1" thickTop="1" thickBot="1">
      <c r="B280" s="62"/>
      <c r="C280" s="62"/>
      <c r="D280" s="63"/>
      <c r="T280" s="232"/>
    </row>
    <row r="281" spans="1:20" ht="15.95" customHeight="1" thickTop="1" thickBot="1">
      <c r="B281" s="62"/>
      <c r="C281" s="62"/>
      <c r="D281" s="63"/>
      <c r="T281" s="232"/>
    </row>
    <row r="282" spans="1:20" ht="15.95" customHeight="1" thickTop="1" thickBot="1">
      <c r="B282" s="62"/>
      <c r="C282" s="62"/>
      <c r="D282" s="63"/>
      <c r="T282" s="232"/>
    </row>
    <row r="283" spans="1:20" ht="15.95" customHeight="1" thickTop="1" thickBot="1">
      <c r="A283" s="47">
        <v>17</v>
      </c>
      <c r="B283" s="62">
        <v>1</v>
      </c>
      <c r="C283" s="59">
        <f>PresensiIPS!B7</f>
        <v>12124</v>
      </c>
      <c r="D283" s="60" t="str">
        <f>PresensiIPS!G7</f>
        <v>ABDILLAH RAMADHANI</v>
      </c>
      <c r="E283" s="256">
        <v>87.5</v>
      </c>
      <c r="F283" s="256">
        <v>93</v>
      </c>
      <c r="G283" s="256">
        <v>89.5</v>
      </c>
      <c r="H283" s="256">
        <v>85</v>
      </c>
      <c r="I283" s="256">
        <v>92.5</v>
      </c>
      <c r="J283" s="256">
        <v>83</v>
      </c>
      <c r="K283" s="256">
        <v>96.5</v>
      </c>
      <c r="L283" s="256">
        <v>94</v>
      </c>
      <c r="M283" s="256">
        <v>92.5</v>
      </c>
      <c r="N283" s="256">
        <v>85</v>
      </c>
      <c r="O283" s="256">
        <v>89.5</v>
      </c>
      <c r="P283" s="256">
        <v>85.5</v>
      </c>
      <c r="Q283" s="256">
        <v>88</v>
      </c>
      <c r="R283" s="256">
        <v>85</v>
      </c>
      <c r="S283" s="256">
        <v>90</v>
      </c>
      <c r="T283" s="232">
        <f t="shared" si="4"/>
        <v>89.1</v>
      </c>
    </row>
    <row r="284" spans="1:20" ht="15.95" customHeight="1" thickTop="1" thickBot="1">
      <c r="A284" s="61">
        <v>18</v>
      </c>
      <c r="B284" s="62">
        <v>2</v>
      </c>
      <c r="C284" s="59">
        <f>PresensiIPS!B8</f>
        <v>12160</v>
      </c>
      <c r="D284" s="60" t="str">
        <f>PresensiIPS!G8</f>
        <v>ALIZAH IRMAYANTI</v>
      </c>
      <c r="E284">
        <v>88.5</v>
      </c>
      <c r="F284">
        <v>91.5</v>
      </c>
      <c r="G284">
        <v>91.5</v>
      </c>
      <c r="H284">
        <v>92.5</v>
      </c>
      <c r="I284">
        <v>94</v>
      </c>
      <c r="J284">
        <v>88</v>
      </c>
      <c r="K284">
        <v>96.5</v>
      </c>
      <c r="L284">
        <v>92</v>
      </c>
      <c r="M284">
        <v>91.5</v>
      </c>
      <c r="N284">
        <v>95.5</v>
      </c>
      <c r="O284">
        <v>86.5</v>
      </c>
      <c r="P284">
        <v>89</v>
      </c>
      <c r="Q284">
        <v>91</v>
      </c>
      <c r="R284">
        <v>87.5</v>
      </c>
      <c r="S284">
        <v>90</v>
      </c>
      <c r="T284" s="232">
        <f t="shared" si="4"/>
        <v>91.033333333333331</v>
      </c>
    </row>
    <row r="285" spans="1:20" ht="15.95" customHeight="1" thickTop="1" thickBot="1">
      <c r="A285" s="47">
        <v>19</v>
      </c>
      <c r="B285" s="62">
        <v>3</v>
      </c>
      <c r="C285" s="59">
        <f>PresensiIPS!B9</f>
        <v>12168</v>
      </c>
      <c r="D285" s="60" t="str">
        <f>PresensiIPS!G9</f>
        <v>ANDI MUBAROK</v>
      </c>
      <c r="E285">
        <v>81.5</v>
      </c>
      <c r="F285">
        <v>82</v>
      </c>
      <c r="G285">
        <v>85.5</v>
      </c>
      <c r="H285">
        <v>80.5</v>
      </c>
      <c r="I285">
        <v>82</v>
      </c>
      <c r="J285">
        <v>81</v>
      </c>
      <c r="K285">
        <v>92.5</v>
      </c>
      <c r="L285">
        <v>92</v>
      </c>
      <c r="M285">
        <v>88.5</v>
      </c>
      <c r="N285">
        <v>80</v>
      </c>
      <c r="O285">
        <v>79</v>
      </c>
      <c r="P285">
        <v>80.5</v>
      </c>
      <c r="Q285">
        <v>80</v>
      </c>
      <c r="R285">
        <v>73.5</v>
      </c>
      <c r="S285">
        <v>81</v>
      </c>
      <c r="T285" s="232">
        <f t="shared" si="4"/>
        <v>82.63333333333334</v>
      </c>
    </row>
    <row r="286" spans="1:20" ht="15.95" customHeight="1" thickTop="1" thickBot="1">
      <c r="A286" s="61">
        <v>20</v>
      </c>
      <c r="B286" s="62">
        <v>4</v>
      </c>
      <c r="C286" s="59">
        <f>PresensiIPS!B10</f>
        <v>12188</v>
      </c>
      <c r="D286" s="60" t="str">
        <f>PresensiIPS!G10</f>
        <v>ATTHARIQ ALKAUSAR HERDIYANTO</v>
      </c>
      <c r="E286">
        <v>91.5</v>
      </c>
      <c r="F286">
        <v>94</v>
      </c>
      <c r="G286">
        <v>92.5</v>
      </c>
      <c r="H286">
        <v>91</v>
      </c>
      <c r="I286">
        <v>95</v>
      </c>
      <c r="J286">
        <v>88</v>
      </c>
      <c r="K286">
        <v>96.5</v>
      </c>
      <c r="L286">
        <v>93</v>
      </c>
      <c r="M286">
        <v>93</v>
      </c>
      <c r="N286">
        <v>94</v>
      </c>
      <c r="O286">
        <v>89.5</v>
      </c>
      <c r="P286">
        <v>90.5</v>
      </c>
      <c r="Q286">
        <v>92.5</v>
      </c>
      <c r="R286">
        <v>88.5</v>
      </c>
      <c r="S286">
        <v>89.5</v>
      </c>
      <c r="T286" s="232">
        <f t="shared" si="4"/>
        <v>91.933333333333337</v>
      </c>
    </row>
    <row r="287" spans="1:20" ht="15.95" customHeight="1" thickTop="1" thickBot="1">
      <c r="A287" s="47">
        <v>21</v>
      </c>
      <c r="B287" s="62">
        <v>5</v>
      </c>
      <c r="C287" s="59">
        <f>PresensiIPS!B11</f>
        <v>12200</v>
      </c>
      <c r="D287" s="60" t="str">
        <f>PresensiIPS!G11</f>
        <v>DANU FIRMAN CAHYA SYSNANDA</v>
      </c>
      <c r="E287">
        <v>94</v>
      </c>
      <c r="F287">
        <v>98</v>
      </c>
      <c r="G287">
        <v>97</v>
      </c>
      <c r="H287">
        <v>97</v>
      </c>
      <c r="I287">
        <v>95.5</v>
      </c>
      <c r="J287">
        <v>90</v>
      </c>
      <c r="K287">
        <v>97</v>
      </c>
      <c r="L287">
        <v>92</v>
      </c>
      <c r="M287">
        <v>94</v>
      </c>
      <c r="N287">
        <v>96.5</v>
      </c>
      <c r="O287">
        <v>92</v>
      </c>
      <c r="P287">
        <v>92.5</v>
      </c>
      <c r="Q287">
        <v>93.5</v>
      </c>
      <c r="R287">
        <v>94</v>
      </c>
      <c r="S287">
        <v>95</v>
      </c>
      <c r="T287" s="232">
        <f t="shared" si="4"/>
        <v>94.533333333333331</v>
      </c>
    </row>
    <row r="288" spans="1:20" ht="15.95" customHeight="1" thickTop="1" thickBot="1">
      <c r="A288" s="61">
        <v>22</v>
      </c>
      <c r="B288" s="62">
        <v>6</v>
      </c>
      <c r="C288" s="59">
        <f>PresensiIPS!B12</f>
        <v>12224</v>
      </c>
      <c r="D288" s="60" t="str">
        <f>PresensiIPS!G12</f>
        <v>ERNI KURNIAWATI BASYIROH</v>
      </c>
      <c r="E288">
        <v>92.5</v>
      </c>
      <c r="F288">
        <v>91</v>
      </c>
      <c r="G288">
        <v>91</v>
      </c>
      <c r="H288">
        <v>84</v>
      </c>
      <c r="I288">
        <v>90</v>
      </c>
      <c r="J288">
        <v>84.5</v>
      </c>
      <c r="K288">
        <v>95.5</v>
      </c>
      <c r="L288">
        <v>89</v>
      </c>
      <c r="M288">
        <v>93</v>
      </c>
      <c r="N288">
        <v>94</v>
      </c>
      <c r="O288">
        <v>86.5</v>
      </c>
      <c r="P288">
        <v>90.5</v>
      </c>
      <c r="Q288">
        <v>83.5</v>
      </c>
      <c r="R288">
        <v>82.5</v>
      </c>
      <c r="S288">
        <v>82</v>
      </c>
      <c r="T288" s="232">
        <f t="shared" si="4"/>
        <v>88.63333333333334</v>
      </c>
    </row>
    <row r="289" spans="1:20" ht="15.95" customHeight="1" thickTop="1" thickBot="1">
      <c r="A289" s="47">
        <v>23</v>
      </c>
      <c r="B289" s="62">
        <v>7</v>
      </c>
      <c r="C289" s="59">
        <f>PresensiIPS!B13</f>
        <v>12230</v>
      </c>
      <c r="D289" s="60" t="str">
        <f>PresensiIPS!G13</f>
        <v>FAJRUL FALAH</v>
      </c>
      <c r="E289">
        <v>88</v>
      </c>
      <c r="F289">
        <v>88.5</v>
      </c>
      <c r="G289">
        <v>90.5</v>
      </c>
      <c r="H289">
        <v>93</v>
      </c>
      <c r="I289">
        <v>90</v>
      </c>
      <c r="J289">
        <v>90</v>
      </c>
      <c r="K289">
        <v>97.5</v>
      </c>
      <c r="L289">
        <v>94</v>
      </c>
      <c r="M289">
        <v>91.5</v>
      </c>
      <c r="N289">
        <v>90.5</v>
      </c>
      <c r="O289">
        <v>91.5</v>
      </c>
      <c r="P289">
        <v>85.5</v>
      </c>
      <c r="Q289">
        <v>91</v>
      </c>
      <c r="R289">
        <v>90.5</v>
      </c>
      <c r="S289">
        <v>95</v>
      </c>
      <c r="T289" s="232">
        <f t="shared" si="4"/>
        <v>91.13333333333334</v>
      </c>
    </row>
    <row r="290" spans="1:20" ht="15.95" customHeight="1" thickTop="1" thickBot="1">
      <c r="A290" s="61">
        <v>24</v>
      </c>
      <c r="B290" s="62">
        <v>8</v>
      </c>
      <c r="C290" s="59">
        <f>PresensiIPS!B14</f>
        <v>12233</v>
      </c>
      <c r="D290" s="60" t="str">
        <f>PresensiIPS!G14</f>
        <v>FANIA WULANDARI</v>
      </c>
      <c r="E290">
        <v>89.5</v>
      </c>
      <c r="F290">
        <v>91</v>
      </c>
      <c r="G290">
        <v>91</v>
      </c>
      <c r="H290">
        <v>85</v>
      </c>
      <c r="I290">
        <v>91</v>
      </c>
      <c r="J290">
        <v>88.5</v>
      </c>
      <c r="K290">
        <v>96.5</v>
      </c>
      <c r="L290">
        <v>92</v>
      </c>
      <c r="M290">
        <v>92.5</v>
      </c>
      <c r="N290">
        <v>88</v>
      </c>
      <c r="O290">
        <v>88</v>
      </c>
      <c r="P290">
        <v>90.5</v>
      </c>
      <c r="Q290">
        <v>85.5</v>
      </c>
      <c r="R290">
        <v>80</v>
      </c>
      <c r="S290">
        <v>84</v>
      </c>
      <c r="T290" s="232">
        <f t="shared" si="4"/>
        <v>88.86666666666666</v>
      </c>
    </row>
    <row r="291" spans="1:20" ht="15.95" customHeight="1" thickTop="1" thickBot="1">
      <c r="A291" s="47">
        <v>25</v>
      </c>
      <c r="B291" s="62">
        <v>9</v>
      </c>
      <c r="C291" s="59">
        <f>PresensiIPS!B15</f>
        <v>12251</v>
      </c>
      <c r="D291" s="60" t="str">
        <f>PresensiIPS!G15</f>
        <v>FITRIA PUTRI UTAMI</v>
      </c>
      <c r="E291">
        <v>88.5</v>
      </c>
      <c r="F291">
        <v>92</v>
      </c>
      <c r="G291">
        <v>92</v>
      </c>
      <c r="H291">
        <v>89.5</v>
      </c>
      <c r="I291">
        <v>90.5</v>
      </c>
      <c r="J291">
        <v>88.5</v>
      </c>
      <c r="K291">
        <v>95.5</v>
      </c>
      <c r="L291">
        <v>94</v>
      </c>
      <c r="M291">
        <v>91</v>
      </c>
      <c r="N291">
        <v>90</v>
      </c>
      <c r="O291">
        <v>87</v>
      </c>
      <c r="P291">
        <v>90.5</v>
      </c>
      <c r="Q291">
        <v>86</v>
      </c>
      <c r="R291">
        <v>89</v>
      </c>
      <c r="S291">
        <v>86.5</v>
      </c>
      <c r="T291" s="232">
        <f t="shared" si="4"/>
        <v>90.033333333333331</v>
      </c>
    </row>
    <row r="292" spans="1:20" ht="15.95" customHeight="1" thickTop="1" thickBot="1">
      <c r="A292" s="61">
        <v>26</v>
      </c>
      <c r="B292" s="62">
        <v>10</v>
      </c>
      <c r="C292" s="59">
        <f>PresensiIPS!B16</f>
        <v>12258</v>
      </c>
      <c r="D292" s="60" t="str">
        <f>PresensiIPS!G16</f>
        <v>GUSTI HAITSAM PERKASA</v>
      </c>
      <c r="E292">
        <v>85</v>
      </c>
      <c r="F292">
        <v>87</v>
      </c>
      <c r="G292">
        <v>88.5</v>
      </c>
      <c r="H292">
        <v>80.5</v>
      </c>
      <c r="I292">
        <v>84</v>
      </c>
      <c r="J292">
        <v>81</v>
      </c>
      <c r="K292">
        <v>92</v>
      </c>
      <c r="L292">
        <v>93</v>
      </c>
      <c r="M292">
        <v>92</v>
      </c>
      <c r="N292">
        <v>88.5</v>
      </c>
      <c r="O292">
        <v>82</v>
      </c>
      <c r="P292">
        <v>80.5</v>
      </c>
      <c r="Q292">
        <v>80</v>
      </c>
      <c r="R292">
        <v>73</v>
      </c>
      <c r="S292">
        <v>83</v>
      </c>
      <c r="T292" s="232">
        <f t="shared" si="4"/>
        <v>84.666666666666671</v>
      </c>
    </row>
    <row r="293" spans="1:20" ht="15.95" customHeight="1" thickTop="1" thickBot="1">
      <c r="A293" s="47">
        <v>27</v>
      </c>
      <c r="B293" s="62">
        <v>11</v>
      </c>
      <c r="C293" s="59">
        <f>PresensiIPS!B17</f>
        <v>12273</v>
      </c>
      <c r="D293" s="60" t="str">
        <f>PresensiIPS!G17</f>
        <v>HORISUN ARIEF</v>
      </c>
      <c r="E293">
        <v>84.5</v>
      </c>
      <c r="F293">
        <v>82.5</v>
      </c>
      <c r="G293">
        <v>86.5</v>
      </c>
      <c r="H293">
        <v>82.5</v>
      </c>
      <c r="I293">
        <v>87.5</v>
      </c>
      <c r="J293">
        <v>81</v>
      </c>
      <c r="K293">
        <v>93</v>
      </c>
      <c r="L293">
        <v>95</v>
      </c>
      <c r="M293">
        <v>88.5</v>
      </c>
      <c r="N293">
        <v>82.5</v>
      </c>
      <c r="O293">
        <v>81</v>
      </c>
      <c r="P293">
        <v>80.5</v>
      </c>
      <c r="Q293">
        <v>80.5</v>
      </c>
      <c r="R293">
        <v>76</v>
      </c>
      <c r="S293">
        <v>81.5</v>
      </c>
      <c r="T293" s="232">
        <f t="shared" si="4"/>
        <v>84.2</v>
      </c>
    </row>
    <row r="294" spans="1:20" ht="15.95" customHeight="1" thickTop="1" thickBot="1">
      <c r="A294" s="61">
        <v>28</v>
      </c>
      <c r="B294" s="62">
        <v>12</v>
      </c>
      <c r="C294" s="59">
        <f>PresensiIPS!B18</f>
        <v>12279</v>
      </c>
      <c r="D294" s="60" t="str">
        <f>PresensiIPS!G18</f>
        <v>IMROATUL MUNAWAROH</v>
      </c>
      <c r="E294">
        <v>91</v>
      </c>
      <c r="F294">
        <v>89</v>
      </c>
      <c r="G294">
        <v>91.5</v>
      </c>
      <c r="H294">
        <v>86</v>
      </c>
      <c r="I294">
        <v>90</v>
      </c>
      <c r="J294">
        <v>84</v>
      </c>
      <c r="K294">
        <v>96.5</v>
      </c>
      <c r="L294">
        <v>90</v>
      </c>
      <c r="M294">
        <v>92</v>
      </c>
      <c r="N294">
        <v>93</v>
      </c>
      <c r="O294">
        <v>87.5</v>
      </c>
      <c r="P294">
        <v>90.5</v>
      </c>
      <c r="Q294">
        <v>90</v>
      </c>
      <c r="R294">
        <v>89</v>
      </c>
      <c r="S294">
        <v>84.5</v>
      </c>
      <c r="T294" s="232">
        <f t="shared" si="4"/>
        <v>89.63333333333334</v>
      </c>
    </row>
    <row r="295" spans="1:20" ht="15.95" customHeight="1" thickTop="1" thickBot="1">
      <c r="A295" s="47">
        <v>29</v>
      </c>
      <c r="B295" s="62">
        <v>13</v>
      </c>
      <c r="C295" s="59">
        <f>PresensiIPS!B19</f>
        <v>12286</v>
      </c>
      <c r="D295" s="60" t="str">
        <f>PresensiIPS!G19</f>
        <v>Iqbal Syarifullah</v>
      </c>
      <c r="E295">
        <v>83</v>
      </c>
      <c r="F295">
        <v>80.5</v>
      </c>
      <c r="G295">
        <v>83.5</v>
      </c>
      <c r="H295">
        <v>76.5</v>
      </c>
      <c r="I295">
        <v>80</v>
      </c>
      <c r="J295">
        <v>81</v>
      </c>
      <c r="K295">
        <v>92</v>
      </c>
      <c r="L295">
        <v>92</v>
      </c>
      <c r="M295">
        <v>86.5</v>
      </c>
      <c r="N295">
        <v>80</v>
      </c>
      <c r="O295">
        <v>73</v>
      </c>
      <c r="P295">
        <v>80.5</v>
      </c>
      <c r="Q295">
        <v>77</v>
      </c>
      <c r="R295">
        <v>69.5</v>
      </c>
      <c r="S295">
        <v>75</v>
      </c>
      <c r="T295" s="232">
        <f t="shared" si="4"/>
        <v>80.666666666666671</v>
      </c>
    </row>
    <row r="296" spans="1:20" ht="15.95" customHeight="1" thickTop="1" thickBot="1">
      <c r="A296" s="61">
        <v>30</v>
      </c>
      <c r="B296" s="62">
        <v>14</v>
      </c>
      <c r="C296" s="59">
        <f>PresensiIPS!B20</f>
        <v>12304</v>
      </c>
      <c r="D296" s="60" t="str">
        <f>PresensiIPS!G20</f>
        <v>KHOIRON NAHDIYIN</v>
      </c>
      <c r="E296">
        <v>85.5</v>
      </c>
      <c r="F296">
        <v>84</v>
      </c>
      <c r="G296">
        <v>84.5</v>
      </c>
      <c r="H296">
        <v>80</v>
      </c>
      <c r="I296">
        <v>80</v>
      </c>
      <c r="J296">
        <v>81</v>
      </c>
      <c r="K296">
        <v>93.5</v>
      </c>
      <c r="L296">
        <v>90</v>
      </c>
      <c r="M296">
        <v>89.5</v>
      </c>
      <c r="N296">
        <v>80</v>
      </c>
      <c r="O296">
        <v>73</v>
      </c>
      <c r="P296">
        <v>80</v>
      </c>
      <c r="Q296">
        <v>79</v>
      </c>
      <c r="R296">
        <v>72</v>
      </c>
      <c r="S296">
        <v>75</v>
      </c>
      <c r="T296" s="232">
        <f t="shared" si="4"/>
        <v>81.8</v>
      </c>
    </row>
    <row r="297" spans="1:20" ht="15.95" customHeight="1" thickTop="1" thickBot="1">
      <c r="A297" s="47">
        <v>31</v>
      </c>
      <c r="B297" s="62">
        <v>15</v>
      </c>
      <c r="C297" s="59">
        <f>PresensiIPS!B21</f>
        <v>12326</v>
      </c>
      <c r="D297" s="60" t="str">
        <f>PresensiIPS!G21</f>
        <v>MAHARDHIKA AGUNG WICAKSONO</v>
      </c>
      <c r="E297">
        <v>93</v>
      </c>
      <c r="F297">
        <v>97</v>
      </c>
      <c r="G297">
        <v>93</v>
      </c>
      <c r="H297">
        <v>90.5</v>
      </c>
      <c r="I297">
        <v>95.5</v>
      </c>
      <c r="J297">
        <v>88.5</v>
      </c>
      <c r="K297">
        <v>96.5</v>
      </c>
      <c r="L297">
        <v>92</v>
      </c>
      <c r="M297">
        <v>94.5</v>
      </c>
      <c r="N297">
        <v>95.5</v>
      </c>
      <c r="O297">
        <v>91.5</v>
      </c>
      <c r="P297">
        <v>88.5</v>
      </c>
      <c r="Q297">
        <v>93.5</v>
      </c>
      <c r="R297">
        <v>92</v>
      </c>
      <c r="S297">
        <v>90</v>
      </c>
      <c r="T297" s="232">
        <f t="shared" si="4"/>
        <v>92.766666666666666</v>
      </c>
    </row>
    <row r="298" spans="1:20" ht="15.95" customHeight="1" thickTop="1" thickBot="1">
      <c r="A298" s="61">
        <v>32</v>
      </c>
      <c r="B298" s="62">
        <v>16</v>
      </c>
      <c r="C298" s="59">
        <f>PresensiIPS!B22</f>
        <v>12336</v>
      </c>
      <c r="D298" s="60" t="str">
        <f>PresensiIPS!G22</f>
        <v>MAULINA ROBIATUN NISA</v>
      </c>
      <c r="E298">
        <v>89.5</v>
      </c>
      <c r="F298">
        <v>90</v>
      </c>
      <c r="G298">
        <v>90.5</v>
      </c>
      <c r="H298">
        <v>87</v>
      </c>
      <c r="I298">
        <v>90</v>
      </c>
      <c r="J298">
        <v>84.5</v>
      </c>
      <c r="K298">
        <v>96</v>
      </c>
      <c r="L298">
        <v>93</v>
      </c>
      <c r="M298">
        <v>93.5</v>
      </c>
      <c r="N298">
        <v>94</v>
      </c>
      <c r="O298">
        <v>89</v>
      </c>
      <c r="P298">
        <v>90.5</v>
      </c>
      <c r="Q298">
        <v>85.5</v>
      </c>
      <c r="R298">
        <v>85</v>
      </c>
      <c r="S298">
        <v>81.5</v>
      </c>
      <c r="T298" s="232">
        <f t="shared" si="4"/>
        <v>89.3</v>
      </c>
    </row>
    <row r="299" spans="1:20" ht="15.95" customHeight="1" thickTop="1" thickBot="1">
      <c r="A299" s="47">
        <v>33</v>
      </c>
      <c r="B299" s="62">
        <v>17</v>
      </c>
      <c r="C299" s="59">
        <f>PresensiIPS!B23</f>
        <v>12342</v>
      </c>
      <c r="D299" s="60" t="str">
        <f>PresensiIPS!G23</f>
        <v>MELIANA PUSPITA SARI</v>
      </c>
      <c r="E299">
        <v>89</v>
      </c>
      <c r="F299">
        <v>90</v>
      </c>
      <c r="G299">
        <v>91</v>
      </c>
      <c r="H299">
        <v>89</v>
      </c>
      <c r="I299">
        <v>92</v>
      </c>
      <c r="J299">
        <v>85</v>
      </c>
      <c r="K299">
        <v>96.5</v>
      </c>
      <c r="L299">
        <v>92</v>
      </c>
      <c r="M299">
        <v>91</v>
      </c>
      <c r="N299">
        <v>95.5</v>
      </c>
      <c r="O299">
        <v>86</v>
      </c>
      <c r="P299">
        <v>92.5</v>
      </c>
      <c r="Q299">
        <v>87</v>
      </c>
      <c r="R299">
        <v>87</v>
      </c>
      <c r="S299">
        <v>87.5</v>
      </c>
      <c r="T299" s="232">
        <f t="shared" si="4"/>
        <v>90.066666666666663</v>
      </c>
    </row>
    <row r="300" spans="1:20" ht="15.95" customHeight="1" thickTop="1" thickBot="1">
      <c r="A300" s="61">
        <v>34</v>
      </c>
      <c r="B300" s="62">
        <v>18</v>
      </c>
      <c r="C300" s="59">
        <f>PresensiIPS!B24</f>
        <v>12351</v>
      </c>
      <c r="D300" s="60" t="str">
        <f>PresensiIPS!G24</f>
        <v>MOH. ARJUN DANI LUCKYANSYAH</v>
      </c>
      <c r="E300">
        <v>92.5</v>
      </c>
      <c r="F300">
        <v>89.5</v>
      </c>
      <c r="G300">
        <v>91.5</v>
      </c>
      <c r="H300">
        <v>89.5</v>
      </c>
      <c r="I300">
        <v>89</v>
      </c>
      <c r="J300">
        <v>86.5</v>
      </c>
      <c r="K300">
        <v>96</v>
      </c>
      <c r="L300">
        <v>89</v>
      </c>
      <c r="M300">
        <v>92.5</v>
      </c>
      <c r="N300">
        <v>90</v>
      </c>
      <c r="O300">
        <v>90</v>
      </c>
      <c r="P300">
        <v>85.5</v>
      </c>
      <c r="Q300">
        <v>91</v>
      </c>
      <c r="R300">
        <v>89</v>
      </c>
      <c r="S300">
        <v>88</v>
      </c>
      <c r="T300" s="232">
        <f t="shared" si="4"/>
        <v>89.966666666666669</v>
      </c>
    </row>
    <row r="301" spans="1:20" ht="15.95" customHeight="1" thickTop="1" thickBot="1">
      <c r="A301" s="47">
        <v>35</v>
      </c>
      <c r="B301" s="62">
        <v>19</v>
      </c>
      <c r="C301" s="59">
        <f>PresensiIPS!B25</f>
        <v>12360</v>
      </c>
      <c r="D301" s="60" t="str">
        <f>PresensiIPS!G25</f>
        <v>MOH. RIZQIYANTO KURNIAWAN</v>
      </c>
      <c r="E301">
        <v>87</v>
      </c>
      <c r="F301">
        <v>87</v>
      </c>
      <c r="G301">
        <v>89.5</v>
      </c>
      <c r="H301">
        <v>90</v>
      </c>
      <c r="I301">
        <v>94</v>
      </c>
      <c r="J301">
        <v>81.5</v>
      </c>
      <c r="K301">
        <v>98</v>
      </c>
      <c r="L301">
        <v>94</v>
      </c>
      <c r="M301">
        <v>91.5</v>
      </c>
      <c r="N301">
        <v>86</v>
      </c>
      <c r="O301">
        <v>85.5</v>
      </c>
      <c r="P301">
        <v>85</v>
      </c>
      <c r="Q301">
        <v>88</v>
      </c>
      <c r="R301">
        <v>84.5</v>
      </c>
      <c r="S301">
        <v>84.5</v>
      </c>
      <c r="T301" s="232">
        <f t="shared" si="4"/>
        <v>88.4</v>
      </c>
    </row>
    <row r="302" spans="1:20" ht="15.95" customHeight="1" thickTop="1" thickBot="1">
      <c r="A302" s="61">
        <v>36</v>
      </c>
      <c r="B302" s="62">
        <v>20</v>
      </c>
      <c r="C302" s="59">
        <f>PresensiIPS!B26</f>
        <v>12365</v>
      </c>
      <c r="D302" s="60" t="str">
        <f>PresensiIPS!G26</f>
        <v>MOHAMMAD ARIFIN ILHAM</v>
      </c>
      <c r="E302">
        <v>88</v>
      </c>
      <c r="F302">
        <v>92</v>
      </c>
      <c r="G302">
        <v>88.5</v>
      </c>
      <c r="H302">
        <v>87</v>
      </c>
      <c r="I302">
        <v>91</v>
      </c>
      <c r="J302">
        <v>81</v>
      </c>
      <c r="K302">
        <v>90.5</v>
      </c>
      <c r="L302">
        <v>90</v>
      </c>
      <c r="M302">
        <v>91.5</v>
      </c>
      <c r="N302">
        <v>83.5</v>
      </c>
      <c r="O302">
        <v>85.5</v>
      </c>
      <c r="P302">
        <v>85.5</v>
      </c>
      <c r="Q302">
        <v>89</v>
      </c>
      <c r="R302">
        <v>73</v>
      </c>
      <c r="S302">
        <v>84.5</v>
      </c>
      <c r="T302" s="232">
        <f t="shared" si="4"/>
        <v>86.7</v>
      </c>
    </row>
    <row r="303" spans="1:20" ht="15.95" customHeight="1" thickTop="1" thickBot="1">
      <c r="A303" s="47">
        <v>37</v>
      </c>
      <c r="B303" s="62">
        <v>21</v>
      </c>
      <c r="C303" s="59">
        <f>PresensiIPS!B27</f>
        <v>12381</v>
      </c>
      <c r="D303" s="60" t="str">
        <f>PresensiIPS!G27</f>
        <v>MUHAMMAD REDIAN YULI PRASETYA</v>
      </c>
      <c r="E303">
        <v>83.5</v>
      </c>
      <c r="F303">
        <v>80.5</v>
      </c>
      <c r="G303">
        <v>85.5</v>
      </c>
      <c r="H303">
        <v>76</v>
      </c>
      <c r="I303">
        <v>86</v>
      </c>
      <c r="J303">
        <v>81</v>
      </c>
      <c r="K303">
        <v>91.5</v>
      </c>
      <c r="L303">
        <v>94</v>
      </c>
      <c r="M303">
        <v>85.5</v>
      </c>
      <c r="N303">
        <v>81</v>
      </c>
      <c r="O303">
        <v>77</v>
      </c>
      <c r="P303">
        <v>80.5</v>
      </c>
      <c r="Q303">
        <v>78</v>
      </c>
      <c r="R303">
        <v>71</v>
      </c>
      <c r="S303">
        <v>80.5</v>
      </c>
      <c r="T303" s="232">
        <f t="shared" si="4"/>
        <v>82.1</v>
      </c>
    </row>
    <row r="304" spans="1:20" ht="15.95" customHeight="1" thickTop="1" thickBot="1">
      <c r="A304" s="61">
        <v>38</v>
      </c>
      <c r="B304" s="62">
        <v>22</v>
      </c>
      <c r="C304" s="59">
        <f>PresensiIPS!B28</f>
        <v>12387</v>
      </c>
      <c r="D304" s="60" t="str">
        <f>PresensiIPS!G28</f>
        <v>NABILA PUTRI KAHANAYA</v>
      </c>
      <c r="E304">
        <v>78.5</v>
      </c>
      <c r="F304">
        <v>88</v>
      </c>
      <c r="G304">
        <v>88.5</v>
      </c>
      <c r="H304">
        <v>85</v>
      </c>
      <c r="I304">
        <v>92</v>
      </c>
      <c r="J304">
        <v>89.5</v>
      </c>
      <c r="K304">
        <v>94.5</v>
      </c>
      <c r="L304">
        <v>92</v>
      </c>
      <c r="M304">
        <v>90.5</v>
      </c>
      <c r="N304">
        <v>84.5</v>
      </c>
      <c r="O304">
        <v>79</v>
      </c>
      <c r="P304">
        <v>88.5</v>
      </c>
      <c r="Q304">
        <v>82.5</v>
      </c>
      <c r="R304">
        <v>76.5</v>
      </c>
      <c r="S304">
        <v>81.5</v>
      </c>
      <c r="T304" s="232">
        <f t="shared" si="4"/>
        <v>86.066666666666663</v>
      </c>
    </row>
    <row r="305" spans="1:20" ht="15.95" customHeight="1" thickTop="1" thickBot="1">
      <c r="A305" s="47">
        <v>39</v>
      </c>
      <c r="B305" s="62">
        <v>23</v>
      </c>
      <c r="C305" s="59">
        <f>PresensiIPS!B29</f>
        <v>12409</v>
      </c>
      <c r="D305" s="60" t="str">
        <f>PresensiIPS!G29</f>
        <v>NUR FATMAWATI</v>
      </c>
      <c r="E305">
        <v>89.5</v>
      </c>
      <c r="F305">
        <v>89</v>
      </c>
      <c r="G305">
        <v>88.5</v>
      </c>
      <c r="H305">
        <v>85</v>
      </c>
      <c r="I305">
        <v>88.5</v>
      </c>
      <c r="J305">
        <v>82.5</v>
      </c>
      <c r="K305">
        <v>94.5</v>
      </c>
      <c r="L305">
        <v>92</v>
      </c>
      <c r="M305">
        <v>92</v>
      </c>
      <c r="N305">
        <v>88</v>
      </c>
      <c r="O305">
        <v>88</v>
      </c>
      <c r="P305">
        <v>88.5</v>
      </c>
      <c r="Q305">
        <v>84</v>
      </c>
      <c r="R305">
        <v>77</v>
      </c>
      <c r="S305">
        <v>82</v>
      </c>
      <c r="T305" s="232">
        <f t="shared" si="4"/>
        <v>87.266666666666666</v>
      </c>
    </row>
    <row r="306" spans="1:20" ht="15.95" customHeight="1" thickTop="1" thickBot="1">
      <c r="A306" s="61">
        <v>40</v>
      </c>
      <c r="B306" s="62">
        <v>24</v>
      </c>
      <c r="C306" s="59">
        <f>PresensiIPS!B30</f>
        <v>12428</v>
      </c>
      <c r="D306" s="60" t="str">
        <f>PresensiIPS!G30</f>
        <v>PUTRA TARUNA RAHARJA</v>
      </c>
      <c r="E306">
        <v>88.5</v>
      </c>
      <c r="F306">
        <v>90.5</v>
      </c>
      <c r="G306">
        <v>91</v>
      </c>
      <c r="H306">
        <v>87.5</v>
      </c>
      <c r="I306">
        <v>91</v>
      </c>
      <c r="J306">
        <v>89.5</v>
      </c>
      <c r="K306">
        <v>95</v>
      </c>
      <c r="L306">
        <v>93</v>
      </c>
      <c r="M306">
        <v>92</v>
      </c>
      <c r="N306">
        <v>85.5</v>
      </c>
      <c r="O306">
        <v>87</v>
      </c>
      <c r="P306">
        <v>87.5</v>
      </c>
      <c r="Q306">
        <v>89.5</v>
      </c>
      <c r="R306">
        <v>83</v>
      </c>
      <c r="S306">
        <v>81</v>
      </c>
      <c r="T306" s="232">
        <f t="shared" si="4"/>
        <v>88.766666666666666</v>
      </c>
    </row>
    <row r="307" spans="1:20" ht="15.95" customHeight="1" thickTop="1" thickBot="1">
      <c r="A307" s="47">
        <v>41</v>
      </c>
      <c r="B307" s="62">
        <v>25</v>
      </c>
      <c r="C307" s="59">
        <f>PresensiIPS!B31</f>
        <v>12431</v>
      </c>
      <c r="D307" s="60" t="str">
        <f>PresensiIPS!G31</f>
        <v>PUTRI MAHARANI</v>
      </c>
      <c r="E307">
        <v>89.5</v>
      </c>
      <c r="F307">
        <v>90.5</v>
      </c>
      <c r="G307">
        <v>90</v>
      </c>
      <c r="H307">
        <v>86</v>
      </c>
      <c r="I307">
        <v>91</v>
      </c>
      <c r="J307">
        <v>82</v>
      </c>
      <c r="K307">
        <v>96</v>
      </c>
      <c r="L307">
        <v>93</v>
      </c>
      <c r="M307">
        <v>90.5</v>
      </c>
      <c r="N307">
        <v>84.5</v>
      </c>
      <c r="O307">
        <v>87.5</v>
      </c>
      <c r="P307">
        <v>90.5</v>
      </c>
      <c r="Q307">
        <v>85.5</v>
      </c>
      <c r="R307">
        <v>85.5</v>
      </c>
      <c r="S307">
        <v>80</v>
      </c>
      <c r="T307" s="232">
        <f t="shared" si="4"/>
        <v>88.13333333333334</v>
      </c>
    </row>
    <row r="308" spans="1:20" ht="15.95" customHeight="1" thickTop="1" thickBot="1">
      <c r="A308" s="61">
        <v>42</v>
      </c>
      <c r="B308" s="62">
        <v>26</v>
      </c>
      <c r="C308" s="59">
        <f>PresensiIPS!B32</f>
        <v>12441</v>
      </c>
      <c r="D308" s="60" t="str">
        <f>PresensiIPS!G32</f>
        <v>R. RISALDY YANUAR RISKY</v>
      </c>
      <c r="E308">
        <v>84.5</v>
      </c>
      <c r="F308">
        <v>87</v>
      </c>
      <c r="G308">
        <v>87</v>
      </c>
      <c r="H308">
        <v>85.5</v>
      </c>
      <c r="I308">
        <v>90</v>
      </c>
      <c r="J308">
        <v>81.5</v>
      </c>
      <c r="K308">
        <v>95.5</v>
      </c>
      <c r="L308">
        <v>92</v>
      </c>
      <c r="M308">
        <v>91</v>
      </c>
      <c r="N308">
        <v>90.5</v>
      </c>
      <c r="O308">
        <v>82</v>
      </c>
      <c r="P308">
        <v>90.5</v>
      </c>
      <c r="Q308">
        <v>83.5</v>
      </c>
      <c r="R308">
        <v>78</v>
      </c>
      <c r="S308">
        <v>82</v>
      </c>
      <c r="T308" s="232">
        <f t="shared" si="4"/>
        <v>86.7</v>
      </c>
    </row>
    <row r="309" spans="1:20" ht="15.95" customHeight="1" thickTop="1" thickBot="1">
      <c r="A309" s="47">
        <v>43</v>
      </c>
      <c r="B309" s="62">
        <v>27</v>
      </c>
      <c r="C309" s="59">
        <f>PresensiIPS!B33</f>
        <v>12444</v>
      </c>
      <c r="D309" s="60" t="str">
        <f>PresensiIPS!G33</f>
        <v>RADIKA NOVIA RAMADHANI</v>
      </c>
      <c r="E309">
        <v>86.5</v>
      </c>
      <c r="F309">
        <v>86</v>
      </c>
      <c r="G309">
        <v>90</v>
      </c>
      <c r="H309">
        <v>87</v>
      </c>
      <c r="I309">
        <v>88</v>
      </c>
      <c r="J309">
        <v>82</v>
      </c>
      <c r="K309">
        <v>95</v>
      </c>
      <c r="L309">
        <v>93</v>
      </c>
      <c r="M309">
        <v>90.5</v>
      </c>
      <c r="N309">
        <v>88.5</v>
      </c>
      <c r="O309">
        <v>82</v>
      </c>
      <c r="P309">
        <v>90.5</v>
      </c>
      <c r="Q309">
        <v>85.5</v>
      </c>
      <c r="R309">
        <v>74.5</v>
      </c>
      <c r="S309">
        <v>84</v>
      </c>
      <c r="T309" s="232">
        <f t="shared" si="4"/>
        <v>86.86666666666666</v>
      </c>
    </row>
    <row r="310" spans="1:20" ht="15.95" customHeight="1" thickTop="1" thickBot="1">
      <c r="A310" s="61">
        <v>44</v>
      </c>
      <c r="B310" s="62">
        <v>28</v>
      </c>
      <c r="C310" s="59">
        <f>PresensiIPS!B34</f>
        <v>12471</v>
      </c>
      <c r="D310" s="60" t="str">
        <f>PresensiIPS!G34</f>
        <v>RISKI RAHMAWATI</v>
      </c>
      <c r="E310">
        <v>88.5</v>
      </c>
      <c r="F310">
        <v>91</v>
      </c>
      <c r="G310">
        <v>91.5</v>
      </c>
      <c r="H310">
        <v>91</v>
      </c>
      <c r="I310">
        <v>92</v>
      </c>
      <c r="J310">
        <v>82.5</v>
      </c>
      <c r="K310">
        <v>96</v>
      </c>
      <c r="L310">
        <v>94</v>
      </c>
      <c r="M310">
        <v>92</v>
      </c>
      <c r="N310">
        <v>94.5</v>
      </c>
      <c r="O310">
        <v>90</v>
      </c>
      <c r="P310">
        <v>86.5</v>
      </c>
      <c r="Q310">
        <v>88</v>
      </c>
      <c r="R310">
        <v>84</v>
      </c>
      <c r="S310">
        <v>86</v>
      </c>
      <c r="T310" s="232">
        <f t="shared" si="4"/>
        <v>89.833333333333329</v>
      </c>
    </row>
    <row r="311" spans="1:20" ht="15.95" customHeight="1" thickTop="1" thickBot="1">
      <c r="A311" s="47">
        <v>45</v>
      </c>
      <c r="B311" s="62">
        <v>29</v>
      </c>
      <c r="C311" s="59">
        <f>PresensiIPS!B35</f>
        <v>12487</v>
      </c>
      <c r="D311" s="60" t="str">
        <f>PresensiIPS!G35</f>
        <v>SEPTIAN WAHYU HIDAYAT</v>
      </c>
      <c r="E311">
        <v>80.5</v>
      </c>
      <c r="F311">
        <v>90</v>
      </c>
      <c r="G311">
        <v>84.5</v>
      </c>
      <c r="H311">
        <v>86</v>
      </c>
      <c r="I311">
        <v>89.5</v>
      </c>
      <c r="J311">
        <v>84.5</v>
      </c>
      <c r="K311">
        <v>96.5</v>
      </c>
      <c r="L311">
        <v>93</v>
      </c>
      <c r="M311">
        <v>91</v>
      </c>
      <c r="N311">
        <v>83</v>
      </c>
      <c r="O311">
        <v>81</v>
      </c>
      <c r="P311">
        <v>81.5</v>
      </c>
      <c r="Q311">
        <v>85</v>
      </c>
      <c r="R311">
        <v>79</v>
      </c>
      <c r="S311">
        <v>79</v>
      </c>
      <c r="T311" s="232">
        <f t="shared" si="4"/>
        <v>85.6</v>
      </c>
    </row>
    <row r="312" spans="1:20" s="64" customFormat="1" ht="15.95" customHeight="1" thickTop="1" thickBot="1">
      <c r="A312" s="61">
        <v>46</v>
      </c>
      <c r="B312" s="62">
        <v>30</v>
      </c>
      <c r="C312" s="59">
        <f>PresensiIPS!B36</f>
        <v>12489</v>
      </c>
      <c r="D312" s="60" t="str">
        <f>PresensiIPS!G36</f>
        <v>Serly Nisa Arini</v>
      </c>
      <c r="E312">
        <v>86</v>
      </c>
      <c r="F312">
        <v>91.5</v>
      </c>
      <c r="G312">
        <v>87.5</v>
      </c>
      <c r="H312">
        <v>87</v>
      </c>
      <c r="I312">
        <v>91.5</v>
      </c>
      <c r="J312">
        <v>85</v>
      </c>
      <c r="K312">
        <v>96</v>
      </c>
      <c r="L312">
        <v>91</v>
      </c>
      <c r="M312">
        <v>92</v>
      </c>
      <c r="N312">
        <v>84.5</v>
      </c>
      <c r="O312">
        <v>86.5</v>
      </c>
      <c r="P312">
        <v>90.5</v>
      </c>
      <c r="Q312">
        <v>87</v>
      </c>
      <c r="R312">
        <v>78</v>
      </c>
      <c r="S312">
        <v>76.5</v>
      </c>
      <c r="T312" s="232">
        <f t="shared" si="4"/>
        <v>87.36666666666666</v>
      </c>
    </row>
    <row r="313" spans="1:20" s="64" customFormat="1" ht="15.95" customHeight="1" thickTop="1" thickBot="1">
      <c r="A313" s="47">
        <v>47</v>
      </c>
      <c r="B313" s="62">
        <v>31</v>
      </c>
      <c r="C313" s="59">
        <f>PresensiIPS!B37</f>
        <v>12512</v>
      </c>
      <c r="D313" s="60" t="str">
        <f>PresensiIPS!G37</f>
        <v>TAURODAD CATUR FIRMANSYAH</v>
      </c>
      <c r="E313">
        <v>78</v>
      </c>
      <c r="F313">
        <v>81.5</v>
      </c>
      <c r="G313">
        <v>84</v>
      </c>
      <c r="H313">
        <v>76.5</v>
      </c>
      <c r="I313">
        <v>87</v>
      </c>
      <c r="J313">
        <v>81</v>
      </c>
      <c r="K313">
        <v>91.5</v>
      </c>
      <c r="L313">
        <v>93</v>
      </c>
      <c r="M313">
        <v>86</v>
      </c>
      <c r="N313">
        <v>88</v>
      </c>
      <c r="O313">
        <v>78.5</v>
      </c>
      <c r="P313">
        <v>79.5</v>
      </c>
      <c r="Q313">
        <v>77</v>
      </c>
      <c r="R313">
        <v>72</v>
      </c>
      <c r="S313">
        <v>75</v>
      </c>
      <c r="T313" s="232">
        <f t="shared" si="4"/>
        <v>81.900000000000006</v>
      </c>
    </row>
    <row r="314" spans="1:20" ht="15.95" customHeight="1" thickTop="1" thickBot="1">
      <c r="A314" s="61">
        <v>48</v>
      </c>
      <c r="B314" s="62">
        <v>32</v>
      </c>
      <c r="C314" s="59">
        <f>PresensiIPS!B38</f>
        <v>12520</v>
      </c>
      <c r="D314" s="60" t="str">
        <f>PresensiIPS!G38</f>
        <v>ULFATUL LAILAH</v>
      </c>
      <c r="E314">
        <v>85</v>
      </c>
      <c r="F314">
        <v>86</v>
      </c>
      <c r="G314">
        <v>87</v>
      </c>
      <c r="H314">
        <v>80.5</v>
      </c>
      <c r="I314">
        <v>90.5</v>
      </c>
      <c r="J314">
        <v>84</v>
      </c>
      <c r="K314">
        <v>97</v>
      </c>
      <c r="L314">
        <v>88</v>
      </c>
      <c r="M314">
        <v>90.5</v>
      </c>
      <c r="N314">
        <v>82</v>
      </c>
      <c r="O314">
        <v>81</v>
      </c>
      <c r="P314">
        <v>90.5</v>
      </c>
      <c r="Q314">
        <v>83.5</v>
      </c>
      <c r="R314">
        <v>81</v>
      </c>
      <c r="S314">
        <v>80</v>
      </c>
      <c r="T314" s="232">
        <f t="shared" si="4"/>
        <v>85.766666666666666</v>
      </c>
    </row>
    <row r="315" spans="1:20" ht="15.95" customHeight="1" thickTop="1" thickBot="1">
      <c r="A315" s="47">
        <v>49</v>
      </c>
      <c r="B315" s="62">
        <v>33</v>
      </c>
      <c r="C315" s="59">
        <f>PresensiIPS!B39</f>
        <v>12530</v>
      </c>
      <c r="D315" s="60" t="str">
        <f>PresensiIPS!G39</f>
        <v>WAHYU NOVAN HIDAYAT</v>
      </c>
      <c r="E315">
        <v>85.5</v>
      </c>
      <c r="F315">
        <v>83</v>
      </c>
      <c r="G315">
        <v>85</v>
      </c>
      <c r="H315">
        <v>76</v>
      </c>
      <c r="I315">
        <v>88</v>
      </c>
      <c r="J315">
        <v>82.5</v>
      </c>
      <c r="K315">
        <v>91.5</v>
      </c>
      <c r="L315">
        <v>92</v>
      </c>
      <c r="M315">
        <v>86</v>
      </c>
      <c r="N315">
        <v>89.5</v>
      </c>
      <c r="O315">
        <v>79</v>
      </c>
      <c r="P315">
        <v>80</v>
      </c>
      <c r="Q315">
        <v>80</v>
      </c>
      <c r="R315">
        <v>76</v>
      </c>
      <c r="S315">
        <v>75</v>
      </c>
      <c r="T315" s="232">
        <f t="shared" si="4"/>
        <v>83.266666666666666</v>
      </c>
    </row>
    <row r="316" spans="1:20" ht="15.95" customHeight="1" thickTop="1" thickBot="1">
      <c r="A316" s="61">
        <v>50</v>
      </c>
      <c r="B316" s="62">
        <v>34</v>
      </c>
      <c r="C316" s="59">
        <f>PresensiIPS!B40</f>
        <v>12540</v>
      </c>
      <c r="D316" s="60" t="str">
        <f>PresensiIPS!G40</f>
        <v>ZALFA RIZQIYA SHABRIANANDA</v>
      </c>
      <c r="E316">
        <v>91.5</v>
      </c>
      <c r="F316">
        <v>94.5</v>
      </c>
      <c r="G316">
        <v>93</v>
      </c>
      <c r="H316">
        <v>90</v>
      </c>
      <c r="I316">
        <v>93</v>
      </c>
      <c r="J316">
        <v>94</v>
      </c>
      <c r="K316">
        <v>96.5</v>
      </c>
      <c r="L316">
        <v>89</v>
      </c>
      <c r="M316">
        <v>94</v>
      </c>
      <c r="N316">
        <v>93.5</v>
      </c>
      <c r="O316">
        <v>91.5</v>
      </c>
      <c r="P316">
        <v>90.5</v>
      </c>
      <c r="Q316">
        <v>91.5</v>
      </c>
      <c r="R316">
        <v>88</v>
      </c>
      <c r="S316">
        <v>91</v>
      </c>
      <c r="T316" s="232">
        <f t="shared" si="4"/>
        <v>92.1</v>
      </c>
    </row>
    <row r="317" spans="1:20" ht="15.95" customHeight="1" thickTop="1" thickBot="1">
      <c r="A317" s="47">
        <v>51</v>
      </c>
      <c r="B317" s="62">
        <v>35</v>
      </c>
      <c r="C317" s="59">
        <f>PresensiIPS!B41</f>
        <v>12127</v>
      </c>
      <c r="D317" s="60" t="str">
        <f>PresensiIPS!G41</f>
        <v>ACHMAD AL FATHONI</v>
      </c>
      <c r="E317">
        <v>88</v>
      </c>
      <c r="F317">
        <v>90</v>
      </c>
      <c r="G317">
        <v>91</v>
      </c>
      <c r="H317">
        <v>82</v>
      </c>
      <c r="I317">
        <v>90</v>
      </c>
      <c r="J317">
        <v>81.5</v>
      </c>
      <c r="K317">
        <v>94</v>
      </c>
      <c r="L317">
        <v>94</v>
      </c>
      <c r="M317">
        <v>92</v>
      </c>
      <c r="N317">
        <v>82.5</v>
      </c>
      <c r="O317">
        <v>87</v>
      </c>
      <c r="P317">
        <v>86.5</v>
      </c>
      <c r="Q317">
        <v>84.5</v>
      </c>
      <c r="R317">
        <v>87</v>
      </c>
      <c r="S317">
        <v>82.5</v>
      </c>
      <c r="T317" s="232">
        <f t="shared" si="4"/>
        <v>87.5</v>
      </c>
    </row>
    <row r="318" spans="1:20" ht="15.95" customHeight="1" thickTop="1" thickBot="1">
      <c r="A318" s="61">
        <v>52</v>
      </c>
      <c r="B318" s="62">
        <v>36</v>
      </c>
      <c r="C318" s="59">
        <f>PresensiIPS!B42</f>
        <v>12133</v>
      </c>
      <c r="D318" s="60" t="str">
        <f>PresensiIPS!G42</f>
        <v>Adistira Bima Nanda Syahputra</v>
      </c>
      <c r="E318">
        <v>85</v>
      </c>
      <c r="F318">
        <v>84</v>
      </c>
      <c r="G318">
        <v>84.5</v>
      </c>
      <c r="H318">
        <v>82</v>
      </c>
      <c r="I318">
        <v>95</v>
      </c>
      <c r="J318">
        <v>82</v>
      </c>
      <c r="K318">
        <v>93</v>
      </c>
      <c r="L318">
        <v>92</v>
      </c>
      <c r="M318">
        <v>89.5</v>
      </c>
      <c r="N318">
        <v>84</v>
      </c>
      <c r="O318">
        <v>79.5</v>
      </c>
      <c r="P318">
        <v>80.5</v>
      </c>
      <c r="Q318">
        <v>78</v>
      </c>
      <c r="R318">
        <v>71.5</v>
      </c>
      <c r="S318">
        <v>82.5</v>
      </c>
      <c r="T318" s="232">
        <f t="shared" si="4"/>
        <v>84.2</v>
      </c>
    </row>
    <row r="319" spans="1:20" ht="15.95" customHeight="1" thickTop="1" thickBot="1">
      <c r="A319" s="47">
        <v>53</v>
      </c>
      <c r="B319" s="62">
        <v>37</v>
      </c>
      <c r="C319" s="59">
        <f>PresensiIPS!B43</f>
        <v>12165</v>
      </c>
      <c r="D319" s="60" t="str">
        <f>PresensiIPS!G43</f>
        <v>AMEYLA NADHIRA TSURAYYA</v>
      </c>
      <c r="E319">
        <v>94</v>
      </c>
      <c r="F319">
        <v>94.5</v>
      </c>
      <c r="G319">
        <v>93.5</v>
      </c>
      <c r="H319">
        <v>92.5</v>
      </c>
      <c r="I319">
        <v>95</v>
      </c>
      <c r="J319">
        <v>88</v>
      </c>
      <c r="K319">
        <v>97</v>
      </c>
      <c r="L319">
        <v>92</v>
      </c>
      <c r="M319">
        <v>94</v>
      </c>
      <c r="N319">
        <v>92</v>
      </c>
      <c r="O319">
        <v>90.5</v>
      </c>
      <c r="P319">
        <v>92.5</v>
      </c>
      <c r="Q319">
        <v>91.5</v>
      </c>
      <c r="R319">
        <v>91</v>
      </c>
      <c r="S319">
        <v>88</v>
      </c>
      <c r="T319" s="232">
        <f t="shared" si="4"/>
        <v>92.4</v>
      </c>
    </row>
    <row r="320" spans="1:20" ht="15.95" customHeight="1" thickTop="1" thickBot="1">
      <c r="A320" s="61">
        <v>54</v>
      </c>
      <c r="B320" s="62">
        <v>38</v>
      </c>
      <c r="C320" s="59">
        <f>PresensiIPS!B44</f>
        <v>12178</v>
      </c>
      <c r="D320" s="60" t="str">
        <f>PresensiIPS!G44</f>
        <v>ANNISA MAHARANI</v>
      </c>
      <c r="E320">
        <v>91.5</v>
      </c>
      <c r="F320">
        <v>92.5</v>
      </c>
      <c r="G320">
        <v>91</v>
      </c>
      <c r="H320">
        <v>90</v>
      </c>
      <c r="I320">
        <v>92</v>
      </c>
      <c r="J320">
        <v>88</v>
      </c>
      <c r="K320">
        <v>96.5</v>
      </c>
      <c r="L320">
        <v>93</v>
      </c>
      <c r="M320">
        <v>93.5</v>
      </c>
      <c r="N320">
        <v>95.5</v>
      </c>
      <c r="O320">
        <v>89</v>
      </c>
      <c r="P320">
        <v>92.5</v>
      </c>
      <c r="Q320">
        <v>87</v>
      </c>
      <c r="R320">
        <v>91</v>
      </c>
      <c r="S320">
        <v>87.5</v>
      </c>
      <c r="T320" s="232">
        <f t="shared" si="4"/>
        <v>91.36666666666666</v>
      </c>
    </row>
    <row r="321" spans="1:20" ht="15.95" customHeight="1" thickTop="1" thickBot="1">
      <c r="A321" s="47">
        <v>55</v>
      </c>
      <c r="B321" s="62">
        <v>39</v>
      </c>
      <c r="C321" s="59">
        <f>PresensiIPS!B45</f>
        <v>12194</v>
      </c>
      <c r="D321" s="60" t="str">
        <f>PresensiIPS!G45</f>
        <v>BRYAN DEO RAKAPRIARTA</v>
      </c>
      <c r="E321">
        <v>85.5</v>
      </c>
      <c r="F321">
        <v>82</v>
      </c>
      <c r="G321">
        <v>85.5</v>
      </c>
      <c r="H321">
        <v>78.5</v>
      </c>
      <c r="I321">
        <v>91</v>
      </c>
      <c r="J321">
        <v>80</v>
      </c>
      <c r="K321">
        <v>91</v>
      </c>
      <c r="L321">
        <v>92</v>
      </c>
      <c r="M321">
        <v>85</v>
      </c>
      <c r="N321">
        <v>75</v>
      </c>
      <c r="O321">
        <v>75.5</v>
      </c>
      <c r="P321">
        <v>80</v>
      </c>
      <c r="Q321">
        <v>76.5</v>
      </c>
      <c r="R321">
        <v>72</v>
      </c>
      <c r="S321">
        <v>75</v>
      </c>
      <c r="T321" s="232">
        <f t="shared" si="4"/>
        <v>81.63333333333334</v>
      </c>
    </row>
    <row r="322" spans="1:20" ht="15.95" customHeight="1" thickTop="1" thickBot="1">
      <c r="A322" s="61">
        <v>56</v>
      </c>
      <c r="B322" s="62">
        <v>40</v>
      </c>
      <c r="C322" s="59">
        <f>PresensiIPS!B46</f>
        <v>12212</v>
      </c>
      <c r="D322" s="60" t="str">
        <f>PresensiIPS!G46</f>
        <v>DIMAS MAHENDRA PUTRA</v>
      </c>
      <c r="E322">
        <v>91.5</v>
      </c>
      <c r="F322">
        <v>88</v>
      </c>
      <c r="G322">
        <v>90</v>
      </c>
      <c r="H322">
        <v>84.5</v>
      </c>
      <c r="I322">
        <v>94</v>
      </c>
      <c r="J322">
        <v>82</v>
      </c>
      <c r="K322">
        <v>93.5</v>
      </c>
      <c r="L322">
        <v>89</v>
      </c>
      <c r="M322">
        <v>91</v>
      </c>
      <c r="N322">
        <v>92.5</v>
      </c>
      <c r="O322">
        <v>87</v>
      </c>
      <c r="P322">
        <v>86.5</v>
      </c>
      <c r="Q322">
        <v>86.5</v>
      </c>
      <c r="R322">
        <v>83.5</v>
      </c>
      <c r="S322">
        <v>82.5</v>
      </c>
      <c r="T322" s="232">
        <f t="shared" si="4"/>
        <v>88.13333333333334</v>
      </c>
    </row>
    <row r="323" spans="1:20" ht="15.95" customHeight="1" thickTop="1" thickBot="1">
      <c r="A323" s="47">
        <v>57</v>
      </c>
      <c r="B323" s="62">
        <v>41</v>
      </c>
      <c r="C323" s="59">
        <f>PresensiIPS!B47</f>
        <v>12243</v>
      </c>
      <c r="D323" s="60" t="str">
        <f>PresensiIPS!G47</f>
        <v>FERIEL GIBRAN</v>
      </c>
      <c r="E323">
        <v>91.5</v>
      </c>
      <c r="F323">
        <v>86.5</v>
      </c>
      <c r="G323">
        <v>90.5</v>
      </c>
      <c r="H323">
        <v>88.5</v>
      </c>
      <c r="I323">
        <v>93</v>
      </c>
      <c r="J323">
        <v>86</v>
      </c>
      <c r="K323">
        <v>93.5</v>
      </c>
      <c r="L323">
        <v>94</v>
      </c>
      <c r="M323">
        <v>88.5</v>
      </c>
      <c r="N323">
        <v>88</v>
      </c>
      <c r="O323">
        <v>86</v>
      </c>
      <c r="P323">
        <v>86.5</v>
      </c>
      <c r="Q323">
        <v>86.5</v>
      </c>
      <c r="R323">
        <v>82</v>
      </c>
      <c r="S323">
        <v>82.5</v>
      </c>
      <c r="T323" s="232">
        <f t="shared" si="4"/>
        <v>88.233333333333334</v>
      </c>
    </row>
    <row r="324" spans="1:20" ht="15.95" customHeight="1" thickTop="1" thickBot="1">
      <c r="A324" s="61">
        <v>58</v>
      </c>
      <c r="B324" s="62">
        <v>42</v>
      </c>
      <c r="C324" s="59">
        <f>PresensiIPS!B48</f>
        <v>12246</v>
      </c>
      <c r="D324" s="60" t="str">
        <f>PresensiIPS!G48</f>
        <v>FIFI ANDRIANI</v>
      </c>
      <c r="E324">
        <v>89.5</v>
      </c>
      <c r="F324">
        <v>94</v>
      </c>
      <c r="G324">
        <v>89.5</v>
      </c>
      <c r="H324">
        <v>88</v>
      </c>
      <c r="I324">
        <v>95</v>
      </c>
      <c r="J324">
        <v>88</v>
      </c>
      <c r="K324">
        <v>94</v>
      </c>
      <c r="L324">
        <v>92</v>
      </c>
      <c r="M324">
        <v>93.5</v>
      </c>
      <c r="N324">
        <v>93.5</v>
      </c>
      <c r="O324">
        <v>82</v>
      </c>
      <c r="P324">
        <v>90.5</v>
      </c>
      <c r="Q324">
        <v>86</v>
      </c>
      <c r="R324">
        <v>85</v>
      </c>
      <c r="S324">
        <v>82.5</v>
      </c>
      <c r="T324" s="232">
        <f t="shared" si="4"/>
        <v>89.533333333333331</v>
      </c>
    </row>
    <row r="325" spans="1:20" ht="15.95" customHeight="1" thickTop="1" thickBot="1">
      <c r="A325" s="47">
        <v>59</v>
      </c>
      <c r="B325" s="62">
        <v>43</v>
      </c>
      <c r="C325" s="59">
        <f>PresensiIPS!B49</f>
        <v>11816</v>
      </c>
      <c r="D325" s="60" t="str">
        <f>PresensiIPS!G49</f>
        <v>Fikri Okta Firmasyah Alim</v>
      </c>
      <c r="E325">
        <v>84</v>
      </c>
      <c r="F325">
        <v>81</v>
      </c>
      <c r="G325">
        <v>85</v>
      </c>
      <c r="H325">
        <v>76</v>
      </c>
      <c r="I325">
        <v>89</v>
      </c>
      <c r="J325">
        <v>80.5</v>
      </c>
      <c r="K325">
        <v>92</v>
      </c>
      <c r="L325">
        <v>94</v>
      </c>
      <c r="M325">
        <v>86.5</v>
      </c>
      <c r="N325">
        <v>76</v>
      </c>
      <c r="O325">
        <v>75</v>
      </c>
      <c r="P325">
        <v>78</v>
      </c>
      <c r="Q325">
        <v>75.5</v>
      </c>
      <c r="R325">
        <v>77</v>
      </c>
      <c r="S325">
        <v>75</v>
      </c>
      <c r="T325" s="232">
        <f t="shared" si="4"/>
        <v>81.63333333333334</v>
      </c>
    </row>
    <row r="326" spans="1:20" ht="15.95" customHeight="1" thickTop="1" thickBot="1">
      <c r="A326" s="61">
        <v>60</v>
      </c>
      <c r="B326" s="62">
        <v>44</v>
      </c>
      <c r="C326" s="59">
        <f>PresensiIPS!B50</f>
        <v>12271</v>
      </c>
      <c r="D326" s="60" t="str">
        <f>PresensiIPS!G50</f>
        <v>Hijjatul Ikaromah</v>
      </c>
      <c r="E326">
        <v>90.5</v>
      </c>
      <c r="F326">
        <v>90</v>
      </c>
      <c r="G326">
        <v>90.5</v>
      </c>
      <c r="H326">
        <v>90</v>
      </c>
      <c r="I326">
        <v>90</v>
      </c>
      <c r="J326">
        <v>82</v>
      </c>
      <c r="K326">
        <v>95</v>
      </c>
      <c r="L326">
        <v>93</v>
      </c>
      <c r="M326">
        <v>92.5</v>
      </c>
      <c r="N326">
        <v>91</v>
      </c>
      <c r="O326">
        <v>86</v>
      </c>
      <c r="P326">
        <v>90.5</v>
      </c>
      <c r="Q326">
        <v>85</v>
      </c>
      <c r="R326">
        <v>82</v>
      </c>
      <c r="S326">
        <v>82.5</v>
      </c>
      <c r="T326" s="232">
        <f t="shared" si="4"/>
        <v>88.7</v>
      </c>
    </row>
    <row r="327" spans="1:20" ht="15.95" customHeight="1" thickTop="1" thickBot="1">
      <c r="A327" s="47">
        <v>61</v>
      </c>
      <c r="B327" s="62">
        <v>45</v>
      </c>
      <c r="C327" s="59">
        <f>PresensiIPS!B51</f>
        <v>12274</v>
      </c>
      <c r="D327" s="60" t="str">
        <f>PresensiIPS!G51</f>
        <v>IBNUL FARID</v>
      </c>
      <c r="E327">
        <v>87.5</v>
      </c>
      <c r="F327">
        <v>85.5</v>
      </c>
      <c r="G327">
        <v>88.5</v>
      </c>
      <c r="H327">
        <v>79.5</v>
      </c>
      <c r="I327">
        <v>87</v>
      </c>
      <c r="J327">
        <v>82</v>
      </c>
      <c r="K327">
        <v>92</v>
      </c>
      <c r="L327">
        <v>95</v>
      </c>
      <c r="M327">
        <v>88.5</v>
      </c>
      <c r="N327">
        <v>82.5</v>
      </c>
      <c r="O327">
        <v>83</v>
      </c>
      <c r="P327">
        <v>87.5</v>
      </c>
      <c r="Q327">
        <v>81</v>
      </c>
      <c r="R327">
        <v>77</v>
      </c>
      <c r="S327">
        <v>80</v>
      </c>
      <c r="T327" s="232">
        <f t="shared" si="4"/>
        <v>85.1</v>
      </c>
    </row>
    <row r="328" spans="1:20" ht="15.95" customHeight="1" thickTop="1" thickBot="1">
      <c r="A328" s="61">
        <v>62</v>
      </c>
      <c r="B328" s="62">
        <v>46</v>
      </c>
      <c r="C328" s="59">
        <f>PresensiIPS!B52</f>
        <v>12282</v>
      </c>
      <c r="D328" s="60" t="str">
        <f>PresensiIPS!G52</f>
        <v>INDAH GITA DWI CAHYANI EFFENDI</v>
      </c>
      <c r="E328">
        <v>91.5</v>
      </c>
      <c r="F328">
        <v>96</v>
      </c>
      <c r="G328">
        <v>91.5</v>
      </c>
      <c r="H328">
        <v>85</v>
      </c>
      <c r="I328">
        <v>97</v>
      </c>
      <c r="J328">
        <v>92.5</v>
      </c>
      <c r="K328">
        <v>97</v>
      </c>
      <c r="L328">
        <v>90</v>
      </c>
      <c r="M328">
        <v>92.5</v>
      </c>
      <c r="N328">
        <v>95</v>
      </c>
      <c r="O328">
        <v>90.5</v>
      </c>
      <c r="P328">
        <v>88.5</v>
      </c>
      <c r="Q328">
        <v>87</v>
      </c>
      <c r="R328">
        <v>88.5</v>
      </c>
      <c r="S328">
        <v>90</v>
      </c>
      <c r="T328" s="232">
        <f t="shared" si="4"/>
        <v>91.5</v>
      </c>
    </row>
    <row r="329" spans="1:20" ht="15.95" customHeight="1" thickTop="1" thickBot="1">
      <c r="A329" s="47">
        <v>63</v>
      </c>
      <c r="B329" s="62">
        <v>47</v>
      </c>
      <c r="C329" s="59">
        <f>PresensiIPS!B53</f>
        <v>12305</v>
      </c>
      <c r="D329" s="60" t="str">
        <f>PresensiIPS!G53</f>
        <v>Khoirul Yakin</v>
      </c>
      <c r="E329">
        <v>84.5</v>
      </c>
      <c r="F329">
        <v>86.5</v>
      </c>
      <c r="G329">
        <v>86</v>
      </c>
      <c r="H329">
        <v>80</v>
      </c>
      <c r="I329">
        <v>90</v>
      </c>
      <c r="J329">
        <v>83</v>
      </c>
      <c r="K329">
        <v>92.5</v>
      </c>
      <c r="L329">
        <v>92</v>
      </c>
      <c r="M329">
        <v>87</v>
      </c>
      <c r="N329">
        <v>82</v>
      </c>
      <c r="O329">
        <v>75.5</v>
      </c>
      <c r="P329">
        <v>80.5</v>
      </c>
      <c r="Q329">
        <v>78</v>
      </c>
      <c r="R329">
        <v>77</v>
      </c>
      <c r="S329">
        <v>75</v>
      </c>
      <c r="T329" s="232">
        <f t="shared" si="4"/>
        <v>83.3</v>
      </c>
    </row>
    <row r="330" spans="1:20" ht="15.95" customHeight="1" thickTop="1" thickBot="1">
      <c r="A330" s="61">
        <v>64</v>
      </c>
      <c r="B330" s="62">
        <v>48</v>
      </c>
      <c r="C330" s="59">
        <f>PresensiIPS!B54</f>
        <v>12311</v>
      </c>
      <c r="D330" s="60" t="str">
        <f>PresensiIPS!G54</f>
        <v>LENY KARMILA</v>
      </c>
      <c r="E330">
        <v>92.5</v>
      </c>
      <c r="F330">
        <v>92</v>
      </c>
      <c r="G330">
        <v>90</v>
      </c>
      <c r="H330">
        <v>90</v>
      </c>
      <c r="I330">
        <v>94</v>
      </c>
      <c r="J330">
        <v>88</v>
      </c>
      <c r="K330">
        <v>96</v>
      </c>
      <c r="L330">
        <v>90</v>
      </c>
      <c r="M330">
        <v>93.5</v>
      </c>
      <c r="N330">
        <v>88</v>
      </c>
      <c r="O330">
        <v>89</v>
      </c>
      <c r="P330">
        <v>92.5</v>
      </c>
      <c r="Q330">
        <v>88.5</v>
      </c>
      <c r="R330">
        <v>88.5</v>
      </c>
      <c r="S330">
        <v>90</v>
      </c>
      <c r="T330" s="232">
        <f t="shared" si="4"/>
        <v>90.833333333333329</v>
      </c>
    </row>
    <row r="331" spans="1:20" ht="15.95" customHeight="1" thickTop="1" thickBot="1">
      <c r="A331" s="47">
        <v>65</v>
      </c>
      <c r="B331" s="62">
        <v>49</v>
      </c>
      <c r="C331" s="59">
        <f>PresensiIPS!B55</f>
        <v>12343</v>
      </c>
      <c r="D331" s="60" t="str">
        <f>PresensiIPS!G55</f>
        <v>Merri Sri Kusmiati</v>
      </c>
      <c r="E331">
        <v>91</v>
      </c>
      <c r="F331">
        <v>91</v>
      </c>
      <c r="G331">
        <v>89.5</v>
      </c>
      <c r="H331">
        <v>86</v>
      </c>
      <c r="I331">
        <v>88</v>
      </c>
      <c r="J331">
        <v>88</v>
      </c>
      <c r="K331">
        <v>93</v>
      </c>
      <c r="L331">
        <v>92</v>
      </c>
      <c r="M331">
        <v>89.5</v>
      </c>
      <c r="N331">
        <v>83</v>
      </c>
      <c r="O331">
        <v>83</v>
      </c>
      <c r="P331">
        <v>90.5</v>
      </c>
      <c r="Q331">
        <v>85.5</v>
      </c>
      <c r="R331">
        <v>82</v>
      </c>
      <c r="S331">
        <v>82.5</v>
      </c>
      <c r="T331" s="232">
        <f t="shared" ref="T331:T394" si="5">AVERAGE(E331:S331)</f>
        <v>87.63333333333334</v>
      </c>
    </row>
    <row r="332" spans="1:20" ht="15.95" customHeight="1" thickTop="1" thickBot="1">
      <c r="A332" s="61">
        <v>66</v>
      </c>
      <c r="B332" s="62">
        <v>50</v>
      </c>
      <c r="C332" s="59">
        <f>PresensiIPS!B56</f>
        <v>12354</v>
      </c>
      <c r="D332" s="60" t="str">
        <f>PresensiIPS!G56</f>
        <v>MOH. MAULUDIN AKBAR</v>
      </c>
      <c r="E332">
        <v>92</v>
      </c>
      <c r="F332">
        <v>87</v>
      </c>
      <c r="G332">
        <v>92.5</v>
      </c>
      <c r="H332">
        <v>88.5</v>
      </c>
      <c r="I332">
        <v>94</v>
      </c>
      <c r="J332">
        <v>86.5</v>
      </c>
      <c r="K332">
        <v>92.5</v>
      </c>
      <c r="L332">
        <v>93</v>
      </c>
      <c r="M332">
        <v>95</v>
      </c>
      <c r="N332">
        <v>90.5</v>
      </c>
      <c r="O332">
        <v>89</v>
      </c>
      <c r="P332">
        <v>84.5</v>
      </c>
      <c r="Q332">
        <v>90</v>
      </c>
      <c r="R332">
        <v>84.5</v>
      </c>
      <c r="S332">
        <v>82.5</v>
      </c>
      <c r="T332" s="232">
        <f t="shared" si="5"/>
        <v>89.466666666666669</v>
      </c>
    </row>
    <row r="333" spans="1:20" ht="15.95" customHeight="1" thickTop="1" thickBot="1">
      <c r="A333" s="47">
        <v>67</v>
      </c>
      <c r="B333" s="62">
        <v>51</v>
      </c>
      <c r="C333" s="59">
        <f>PresensiIPS!B57</f>
        <v>12362</v>
      </c>
      <c r="D333" s="60" t="str">
        <f>PresensiIPS!G57</f>
        <v>Moh. Sulton Bonang</v>
      </c>
      <c r="E333">
        <v>89.5</v>
      </c>
      <c r="F333">
        <v>88</v>
      </c>
      <c r="G333">
        <v>90</v>
      </c>
      <c r="H333">
        <v>85</v>
      </c>
      <c r="I333">
        <v>90</v>
      </c>
      <c r="J333">
        <v>86</v>
      </c>
      <c r="K333">
        <v>91</v>
      </c>
      <c r="L333">
        <v>92</v>
      </c>
      <c r="M333">
        <v>90.5</v>
      </c>
      <c r="N333">
        <v>82</v>
      </c>
      <c r="O333">
        <v>87</v>
      </c>
      <c r="P333">
        <v>85.5</v>
      </c>
      <c r="Q333">
        <v>81</v>
      </c>
      <c r="R333">
        <v>87.5</v>
      </c>
      <c r="S333">
        <v>82.5</v>
      </c>
      <c r="T333" s="232">
        <f t="shared" si="5"/>
        <v>87.166666666666671</v>
      </c>
    </row>
    <row r="334" spans="1:20" ht="15.95" customHeight="1" thickTop="1" thickBot="1">
      <c r="A334" s="61">
        <v>68</v>
      </c>
      <c r="B334" s="62">
        <v>52</v>
      </c>
      <c r="C334" s="59">
        <f>PresensiIPS!B58</f>
        <v>12366</v>
      </c>
      <c r="D334" s="60" t="str">
        <f>PresensiIPS!G58</f>
        <v>MOHAMMAD BARIGI IQBAL</v>
      </c>
      <c r="E334">
        <v>83.5</v>
      </c>
      <c r="F334">
        <v>82.5</v>
      </c>
      <c r="G334">
        <v>85</v>
      </c>
      <c r="H334">
        <v>81</v>
      </c>
      <c r="I334">
        <v>84</v>
      </c>
      <c r="J334">
        <v>81.5</v>
      </c>
      <c r="K334">
        <v>93</v>
      </c>
      <c r="L334">
        <v>89</v>
      </c>
      <c r="M334">
        <v>87</v>
      </c>
      <c r="N334">
        <v>75.5</v>
      </c>
      <c r="O334">
        <v>73</v>
      </c>
      <c r="P334">
        <v>80</v>
      </c>
      <c r="Q334">
        <v>77</v>
      </c>
      <c r="R334">
        <v>71</v>
      </c>
      <c r="S334">
        <v>75</v>
      </c>
      <c r="T334" s="232">
        <f t="shared" si="5"/>
        <v>81.2</v>
      </c>
    </row>
    <row r="335" spans="1:20" ht="15.95" customHeight="1" thickTop="1" thickBot="1">
      <c r="A335" s="47">
        <v>69</v>
      </c>
      <c r="B335" s="62">
        <v>53</v>
      </c>
      <c r="C335" s="59">
        <f>PresensiIPS!B59</f>
        <v>12371</v>
      </c>
      <c r="D335" s="60" t="str">
        <f>PresensiIPS!G59</f>
        <v>MUHAMMAD ALFIN NUR CHOLIS</v>
      </c>
      <c r="E335">
        <v>95</v>
      </c>
      <c r="F335">
        <v>95</v>
      </c>
      <c r="G335">
        <v>94</v>
      </c>
      <c r="H335">
        <v>92.5</v>
      </c>
      <c r="I335">
        <v>97</v>
      </c>
      <c r="J335">
        <v>87</v>
      </c>
      <c r="K335">
        <v>96</v>
      </c>
      <c r="L335">
        <v>94</v>
      </c>
      <c r="M335">
        <v>95</v>
      </c>
      <c r="N335">
        <v>99</v>
      </c>
      <c r="O335">
        <v>90</v>
      </c>
      <c r="P335">
        <v>90.5</v>
      </c>
      <c r="Q335">
        <v>93.5</v>
      </c>
      <c r="R335">
        <v>86.5</v>
      </c>
      <c r="S335">
        <v>90</v>
      </c>
      <c r="T335" s="232">
        <f t="shared" si="5"/>
        <v>93</v>
      </c>
    </row>
    <row r="336" spans="1:20" ht="15.95" customHeight="1" thickTop="1" thickBot="1">
      <c r="A336" s="61">
        <v>70</v>
      </c>
      <c r="B336" s="62">
        <v>54</v>
      </c>
      <c r="C336" s="59">
        <f>PresensiIPS!B60</f>
        <v>12390</v>
      </c>
      <c r="D336" s="60" t="str">
        <f>PresensiIPS!G60</f>
        <v>Nadia Cinta Puri</v>
      </c>
      <c r="E336">
        <v>94.5</v>
      </c>
      <c r="F336">
        <v>97</v>
      </c>
      <c r="G336">
        <v>94</v>
      </c>
      <c r="H336">
        <v>93</v>
      </c>
      <c r="I336">
        <v>97</v>
      </c>
      <c r="J336">
        <v>90.5</v>
      </c>
      <c r="K336">
        <v>97</v>
      </c>
      <c r="L336">
        <v>90</v>
      </c>
      <c r="M336">
        <v>95</v>
      </c>
      <c r="N336">
        <v>96.5</v>
      </c>
      <c r="O336">
        <v>89.5</v>
      </c>
      <c r="P336">
        <v>92.5</v>
      </c>
      <c r="Q336">
        <v>93.5</v>
      </c>
      <c r="R336">
        <v>90</v>
      </c>
      <c r="S336">
        <v>92.5</v>
      </c>
      <c r="T336" s="232">
        <f t="shared" si="5"/>
        <v>93.5</v>
      </c>
    </row>
    <row r="337" spans="1:20" ht="15.95" customHeight="1" thickTop="1" thickBot="1">
      <c r="A337" s="47">
        <v>71</v>
      </c>
      <c r="B337" s="62">
        <v>55</v>
      </c>
      <c r="C337" s="59">
        <f>PresensiIPS!B61</f>
        <v>12398</v>
      </c>
      <c r="D337" s="60" t="str">
        <f>PresensiIPS!G61</f>
        <v>NAUFAL ROCHMAN</v>
      </c>
      <c r="E337">
        <v>91</v>
      </c>
      <c r="F337">
        <v>88.5</v>
      </c>
      <c r="G337">
        <v>88.5</v>
      </c>
      <c r="H337">
        <v>80.5</v>
      </c>
      <c r="I337">
        <v>95</v>
      </c>
      <c r="J337">
        <v>82</v>
      </c>
      <c r="K337">
        <v>93.5</v>
      </c>
      <c r="L337">
        <v>94</v>
      </c>
      <c r="M337">
        <v>91.5</v>
      </c>
      <c r="N337">
        <v>88</v>
      </c>
      <c r="O337">
        <v>79.5</v>
      </c>
      <c r="P337">
        <v>85.5</v>
      </c>
      <c r="Q337">
        <v>86</v>
      </c>
      <c r="R337">
        <v>75</v>
      </c>
      <c r="S337">
        <v>85</v>
      </c>
      <c r="T337" s="232">
        <f t="shared" si="5"/>
        <v>86.9</v>
      </c>
    </row>
    <row r="338" spans="1:20" ht="15.95" customHeight="1" thickTop="1" thickBot="1">
      <c r="A338" s="61">
        <v>72</v>
      </c>
      <c r="B338" s="62">
        <v>56</v>
      </c>
      <c r="C338" s="59">
        <f>PresensiIPS!B62</f>
        <v>12413</v>
      </c>
      <c r="D338" s="60" t="str">
        <f>PresensiIPS!G62</f>
        <v>NURHAYATI</v>
      </c>
      <c r="E338">
        <v>93</v>
      </c>
      <c r="F338">
        <v>90.5</v>
      </c>
      <c r="G338">
        <v>92</v>
      </c>
      <c r="H338">
        <v>90</v>
      </c>
      <c r="I338">
        <v>94</v>
      </c>
      <c r="J338">
        <v>84</v>
      </c>
      <c r="K338">
        <v>96.5</v>
      </c>
      <c r="L338">
        <v>92</v>
      </c>
      <c r="M338">
        <v>91</v>
      </c>
      <c r="N338">
        <v>91</v>
      </c>
      <c r="O338">
        <v>90</v>
      </c>
      <c r="P338">
        <v>90.5</v>
      </c>
      <c r="Q338">
        <v>87</v>
      </c>
      <c r="R338">
        <v>89</v>
      </c>
      <c r="S338">
        <v>87</v>
      </c>
      <c r="T338" s="232">
        <f t="shared" si="5"/>
        <v>90.5</v>
      </c>
    </row>
    <row r="339" spans="1:20" ht="15.95" customHeight="1" thickTop="1" thickBot="1">
      <c r="A339" s="47">
        <v>73</v>
      </c>
      <c r="B339" s="62">
        <v>57</v>
      </c>
      <c r="C339" s="59">
        <f>PresensiIPS!B63</f>
        <v>12420</v>
      </c>
      <c r="D339" s="60" t="str">
        <f>PresensiIPS!G63</f>
        <v>NURUL KAMALIA</v>
      </c>
      <c r="E339">
        <v>91.5</v>
      </c>
      <c r="F339">
        <v>90</v>
      </c>
      <c r="G339">
        <v>86</v>
      </c>
      <c r="H339">
        <v>72</v>
      </c>
      <c r="I339">
        <v>87</v>
      </c>
      <c r="J339">
        <v>82</v>
      </c>
      <c r="K339">
        <v>94</v>
      </c>
      <c r="L339">
        <v>92</v>
      </c>
      <c r="M339">
        <v>85.5</v>
      </c>
      <c r="N339">
        <v>86</v>
      </c>
      <c r="O339">
        <v>81</v>
      </c>
      <c r="P339">
        <v>81</v>
      </c>
      <c r="Q339">
        <v>75</v>
      </c>
      <c r="R339">
        <v>73.5</v>
      </c>
      <c r="S339">
        <v>75</v>
      </c>
      <c r="T339" s="232">
        <f t="shared" si="5"/>
        <v>83.433333333333337</v>
      </c>
    </row>
    <row r="340" spans="1:20" ht="15.95" customHeight="1" thickTop="1" thickBot="1">
      <c r="A340" s="61">
        <v>74</v>
      </c>
      <c r="B340" s="62">
        <v>58</v>
      </c>
      <c r="C340" s="59">
        <f>PresensiIPS!B64</f>
        <v>12448</v>
      </c>
      <c r="D340" s="60" t="str">
        <f>PresensiIPS!G64</f>
        <v>RANGGA ADITYA RASTRA PRADANA</v>
      </c>
      <c r="E340">
        <v>89</v>
      </c>
      <c r="F340">
        <v>89</v>
      </c>
      <c r="G340">
        <v>91.5</v>
      </c>
      <c r="H340">
        <v>88.5</v>
      </c>
      <c r="I340">
        <v>93</v>
      </c>
      <c r="J340">
        <v>82.5</v>
      </c>
      <c r="K340">
        <v>96</v>
      </c>
      <c r="L340">
        <v>93</v>
      </c>
      <c r="M340">
        <v>90.5</v>
      </c>
      <c r="N340">
        <v>88</v>
      </c>
      <c r="O340">
        <v>85</v>
      </c>
      <c r="P340">
        <v>90.5</v>
      </c>
      <c r="Q340">
        <v>88</v>
      </c>
      <c r="R340">
        <v>86.5</v>
      </c>
      <c r="S340">
        <v>82.5</v>
      </c>
      <c r="T340" s="232">
        <f t="shared" si="5"/>
        <v>88.9</v>
      </c>
    </row>
    <row r="341" spans="1:20" ht="15.95" customHeight="1" thickTop="1" thickBot="1">
      <c r="A341" s="47">
        <v>75</v>
      </c>
      <c r="B341" s="62">
        <v>59</v>
      </c>
      <c r="C341" s="59">
        <f>PresensiIPS!B65</f>
        <v>12449</v>
      </c>
      <c r="D341" s="60" t="str">
        <f>PresensiIPS!G65</f>
        <v>RANIA SALSABILA</v>
      </c>
      <c r="E341">
        <v>95.5</v>
      </c>
      <c r="F341">
        <v>97</v>
      </c>
      <c r="G341">
        <v>95</v>
      </c>
      <c r="H341">
        <v>97</v>
      </c>
      <c r="I341">
        <v>98</v>
      </c>
      <c r="J341">
        <v>91</v>
      </c>
      <c r="K341">
        <v>97.5</v>
      </c>
      <c r="L341">
        <v>93</v>
      </c>
      <c r="M341">
        <v>95</v>
      </c>
      <c r="N341">
        <v>96.5</v>
      </c>
      <c r="O341">
        <v>92</v>
      </c>
      <c r="P341">
        <v>92.5</v>
      </c>
      <c r="Q341">
        <v>93.5</v>
      </c>
      <c r="R341">
        <v>94</v>
      </c>
      <c r="S341">
        <v>93.5</v>
      </c>
      <c r="T341" s="232">
        <f t="shared" si="5"/>
        <v>94.733333333333334</v>
      </c>
    </row>
    <row r="342" spans="1:20" ht="15.95" customHeight="1" thickTop="1" thickBot="1">
      <c r="A342" s="61">
        <v>76</v>
      </c>
      <c r="B342" s="62">
        <v>60</v>
      </c>
      <c r="C342" s="59">
        <f>PresensiIPS!B66</f>
        <v>12464</v>
      </c>
      <c r="D342" s="60" t="str">
        <f>PresensiIPS!G66</f>
        <v>RIFKI ANGGANA OKTO RAMDANI</v>
      </c>
      <c r="E342">
        <v>88.5</v>
      </c>
      <c r="F342">
        <v>87.5</v>
      </c>
      <c r="G342">
        <v>90</v>
      </c>
      <c r="H342">
        <v>84</v>
      </c>
      <c r="I342">
        <v>88</v>
      </c>
      <c r="J342">
        <v>81.5</v>
      </c>
      <c r="K342">
        <v>96</v>
      </c>
      <c r="L342">
        <v>92</v>
      </c>
      <c r="M342">
        <v>89</v>
      </c>
      <c r="N342">
        <v>84</v>
      </c>
      <c r="O342">
        <v>81.5</v>
      </c>
      <c r="P342">
        <v>80.5</v>
      </c>
      <c r="Q342">
        <v>85</v>
      </c>
      <c r="R342">
        <v>84</v>
      </c>
      <c r="S342">
        <v>80</v>
      </c>
      <c r="T342" s="232">
        <f t="shared" si="5"/>
        <v>86.1</v>
      </c>
    </row>
    <row r="343" spans="1:20" ht="15.95" customHeight="1" thickTop="1" thickBot="1">
      <c r="A343" s="47">
        <v>77</v>
      </c>
      <c r="B343" s="62">
        <v>61</v>
      </c>
      <c r="C343" s="59">
        <f>PresensiIPS!B67</f>
        <v>12474</v>
      </c>
      <c r="D343" s="60" t="str">
        <f>PresensiIPS!G67</f>
        <v>RIZA UMAM QUR'ANI</v>
      </c>
      <c r="E343">
        <v>84</v>
      </c>
      <c r="F343">
        <v>86.5</v>
      </c>
      <c r="G343">
        <v>88.5</v>
      </c>
      <c r="H343">
        <v>78.5</v>
      </c>
      <c r="I343">
        <v>88</v>
      </c>
      <c r="J343">
        <v>82</v>
      </c>
      <c r="K343">
        <v>93</v>
      </c>
      <c r="L343">
        <v>93</v>
      </c>
      <c r="M343">
        <v>86</v>
      </c>
      <c r="N343">
        <v>81</v>
      </c>
      <c r="O343">
        <v>87.5</v>
      </c>
      <c r="P343">
        <v>85.5</v>
      </c>
      <c r="Q343">
        <v>81</v>
      </c>
      <c r="R343">
        <v>77</v>
      </c>
      <c r="S343">
        <v>77.5</v>
      </c>
      <c r="T343" s="232">
        <f t="shared" si="5"/>
        <v>84.6</v>
      </c>
    </row>
    <row r="344" spans="1:20" ht="15.95" customHeight="1" thickTop="1" thickBot="1">
      <c r="A344" s="61">
        <v>78</v>
      </c>
      <c r="B344" s="62">
        <v>62</v>
      </c>
      <c r="C344" s="59">
        <f>PresensiIPS!B68</f>
        <v>12490</v>
      </c>
      <c r="D344" s="60" t="str">
        <f>PresensiIPS!G68</f>
        <v>SHERLI OKTAFIA DEWI</v>
      </c>
      <c r="E344">
        <v>92.5</v>
      </c>
      <c r="F344">
        <v>92</v>
      </c>
      <c r="G344">
        <v>90.5</v>
      </c>
      <c r="H344">
        <v>86.5</v>
      </c>
      <c r="I344">
        <v>91</v>
      </c>
      <c r="J344">
        <v>88</v>
      </c>
      <c r="K344">
        <v>94.5</v>
      </c>
      <c r="L344">
        <v>94</v>
      </c>
      <c r="M344">
        <v>94</v>
      </c>
      <c r="N344">
        <v>95.5</v>
      </c>
      <c r="O344">
        <v>85.5</v>
      </c>
      <c r="P344">
        <v>88.5</v>
      </c>
      <c r="Q344">
        <v>88</v>
      </c>
      <c r="R344">
        <v>87</v>
      </c>
      <c r="S344">
        <v>80</v>
      </c>
      <c r="T344" s="232">
        <f t="shared" si="5"/>
        <v>89.833333333333329</v>
      </c>
    </row>
    <row r="345" spans="1:20" ht="15.95" customHeight="1" thickTop="1" thickBot="1">
      <c r="A345" s="47">
        <v>79</v>
      </c>
      <c r="B345" s="62">
        <v>63</v>
      </c>
      <c r="C345" s="59">
        <f>PresensiIPS!B69</f>
        <v>12500</v>
      </c>
      <c r="D345" s="60" t="str">
        <f>PresensiIPS!G69</f>
        <v>SITI RAHAYU RAMADHANI</v>
      </c>
      <c r="E345">
        <v>92</v>
      </c>
      <c r="F345">
        <v>94</v>
      </c>
      <c r="G345">
        <v>91.5</v>
      </c>
      <c r="H345">
        <v>87.5</v>
      </c>
      <c r="I345">
        <v>96</v>
      </c>
      <c r="J345">
        <v>88</v>
      </c>
      <c r="K345">
        <v>93.5</v>
      </c>
      <c r="L345">
        <v>93</v>
      </c>
      <c r="M345">
        <v>94.5</v>
      </c>
      <c r="N345">
        <v>94.5</v>
      </c>
      <c r="O345">
        <v>89.5</v>
      </c>
      <c r="P345">
        <v>90.5</v>
      </c>
      <c r="Q345">
        <v>87</v>
      </c>
      <c r="R345">
        <v>88.5</v>
      </c>
      <c r="S345">
        <v>88</v>
      </c>
      <c r="T345" s="232">
        <f t="shared" si="5"/>
        <v>91.2</v>
      </c>
    </row>
    <row r="346" spans="1:20" ht="15.95" customHeight="1" thickTop="1" thickBot="1">
      <c r="A346" s="61">
        <v>80</v>
      </c>
      <c r="B346" s="62">
        <v>64</v>
      </c>
      <c r="C346" s="59">
        <f>PresensiIPS!B70</f>
        <v>12515</v>
      </c>
      <c r="D346" s="60" t="str">
        <f>PresensiIPS!G70</f>
        <v>TINO RAMADANI ARIANTO</v>
      </c>
      <c r="E346">
        <v>89</v>
      </c>
      <c r="F346">
        <v>90</v>
      </c>
      <c r="G346">
        <v>89</v>
      </c>
      <c r="H346">
        <v>83.5</v>
      </c>
      <c r="I346">
        <v>92</v>
      </c>
      <c r="J346">
        <v>83</v>
      </c>
      <c r="K346">
        <v>94</v>
      </c>
      <c r="L346">
        <v>91</v>
      </c>
      <c r="M346">
        <v>91</v>
      </c>
      <c r="N346">
        <v>88</v>
      </c>
      <c r="O346">
        <v>79.5</v>
      </c>
      <c r="P346">
        <v>80.5</v>
      </c>
      <c r="Q346">
        <v>79</v>
      </c>
      <c r="R346">
        <v>86</v>
      </c>
      <c r="S346">
        <v>80</v>
      </c>
      <c r="T346" s="232">
        <f t="shared" si="5"/>
        <v>86.36666666666666</v>
      </c>
    </row>
    <row r="347" spans="1:20" ht="15.95" customHeight="1" thickTop="1" thickBot="1">
      <c r="A347" s="47">
        <v>81</v>
      </c>
      <c r="B347" s="62">
        <v>65</v>
      </c>
      <c r="C347" s="59">
        <f>PresensiIPS!B71</f>
        <v>12528</v>
      </c>
      <c r="D347" s="60" t="str">
        <f>PresensiIPS!G71</f>
        <v>VINATA AFISYAH PUTRI</v>
      </c>
      <c r="E347">
        <v>91.5</v>
      </c>
      <c r="F347">
        <v>91.5</v>
      </c>
      <c r="G347">
        <v>92</v>
      </c>
      <c r="H347">
        <v>89.5</v>
      </c>
      <c r="I347">
        <v>95</v>
      </c>
      <c r="J347">
        <v>85.5</v>
      </c>
      <c r="K347">
        <v>95.5</v>
      </c>
      <c r="L347">
        <v>93</v>
      </c>
      <c r="M347">
        <v>95</v>
      </c>
      <c r="N347">
        <v>94</v>
      </c>
      <c r="O347">
        <v>88.5</v>
      </c>
      <c r="P347">
        <v>92.5</v>
      </c>
      <c r="Q347">
        <v>90</v>
      </c>
      <c r="R347">
        <v>90</v>
      </c>
      <c r="S347">
        <v>87</v>
      </c>
      <c r="T347" s="232">
        <f t="shared" si="5"/>
        <v>91.36666666666666</v>
      </c>
    </row>
    <row r="348" spans="1:20" ht="15.95" customHeight="1" thickTop="1" thickBot="1">
      <c r="A348" s="61">
        <v>82</v>
      </c>
      <c r="B348" s="62">
        <v>66</v>
      </c>
      <c r="C348" s="59">
        <f>PresensiIPS!B72</f>
        <v>12531</v>
      </c>
      <c r="D348" s="60" t="str">
        <f>PresensiIPS!G72</f>
        <v>WAHYU YUDISTIRA</v>
      </c>
      <c r="E348">
        <v>84.5</v>
      </c>
      <c r="F348">
        <v>87</v>
      </c>
      <c r="G348">
        <v>86</v>
      </c>
      <c r="H348">
        <v>76</v>
      </c>
      <c r="I348">
        <v>88</v>
      </c>
      <c r="J348">
        <v>82.5</v>
      </c>
      <c r="K348">
        <v>94</v>
      </c>
      <c r="L348">
        <v>88</v>
      </c>
      <c r="M348">
        <v>88.5</v>
      </c>
      <c r="N348">
        <v>81.5</v>
      </c>
      <c r="O348">
        <v>75.5</v>
      </c>
      <c r="P348">
        <v>80.5</v>
      </c>
      <c r="Q348">
        <v>75</v>
      </c>
      <c r="R348">
        <v>76.5</v>
      </c>
      <c r="S348">
        <v>75</v>
      </c>
      <c r="T348" s="232">
        <f t="shared" si="5"/>
        <v>82.566666666666663</v>
      </c>
    </row>
    <row r="349" spans="1:20" ht="15.95" customHeight="1" thickTop="1" thickBot="1">
      <c r="A349" s="47">
        <v>83</v>
      </c>
      <c r="B349" s="62">
        <v>67</v>
      </c>
      <c r="C349" s="59">
        <f>PresensiIPS!B73</f>
        <v>12132</v>
      </c>
      <c r="D349" s="60" t="str">
        <f>PresensiIPS!G73</f>
        <v>ADILA RAHMA SALISA</v>
      </c>
      <c r="E349">
        <v>94</v>
      </c>
      <c r="F349">
        <v>95.5</v>
      </c>
      <c r="G349">
        <v>92</v>
      </c>
      <c r="H349">
        <v>92</v>
      </c>
      <c r="I349">
        <v>93.5</v>
      </c>
      <c r="J349">
        <v>89</v>
      </c>
      <c r="K349">
        <v>95</v>
      </c>
      <c r="L349">
        <v>91</v>
      </c>
      <c r="M349">
        <v>90</v>
      </c>
      <c r="N349">
        <v>89</v>
      </c>
      <c r="O349">
        <v>90</v>
      </c>
      <c r="P349">
        <v>91.5</v>
      </c>
      <c r="Q349">
        <v>92.5</v>
      </c>
      <c r="R349">
        <v>92</v>
      </c>
      <c r="S349">
        <v>91</v>
      </c>
      <c r="T349" s="232">
        <f t="shared" si="5"/>
        <v>91.86666666666666</v>
      </c>
    </row>
    <row r="350" spans="1:20" ht="15.95" customHeight="1" thickTop="1" thickBot="1">
      <c r="A350" s="61">
        <v>84</v>
      </c>
      <c r="B350" s="62">
        <v>68</v>
      </c>
      <c r="C350" s="59">
        <f>PresensiIPS!B74</f>
        <v>12141</v>
      </c>
      <c r="D350" s="60" t="str">
        <f>PresensiIPS!G74</f>
        <v>AHMAD ZHARIF HABIBULLAH</v>
      </c>
      <c r="E350">
        <v>90</v>
      </c>
      <c r="F350">
        <v>90</v>
      </c>
      <c r="G350">
        <v>90</v>
      </c>
      <c r="H350">
        <v>90.5</v>
      </c>
      <c r="I350">
        <v>89</v>
      </c>
      <c r="J350">
        <v>88.5</v>
      </c>
      <c r="K350">
        <v>95.5</v>
      </c>
      <c r="L350">
        <v>90</v>
      </c>
      <c r="M350">
        <v>92.5</v>
      </c>
      <c r="N350">
        <v>94</v>
      </c>
      <c r="O350">
        <v>89.5</v>
      </c>
      <c r="P350">
        <v>88.5</v>
      </c>
      <c r="Q350">
        <v>88.5</v>
      </c>
      <c r="R350">
        <v>88</v>
      </c>
      <c r="S350">
        <v>88.5</v>
      </c>
      <c r="T350" s="232">
        <f t="shared" si="5"/>
        <v>90.2</v>
      </c>
    </row>
    <row r="351" spans="1:20" ht="15.95" customHeight="1" thickTop="1" thickBot="1">
      <c r="A351" s="47">
        <v>85</v>
      </c>
      <c r="B351" s="62">
        <v>69</v>
      </c>
      <c r="C351" s="59">
        <f>PresensiIPS!B75</f>
        <v>12167</v>
      </c>
      <c r="D351" s="60" t="str">
        <f>PresensiIPS!G75</f>
        <v>ANANDA NOVA JUNIAR</v>
      </c>
      <c r="E351">
        <v>90.5</v>
      </c>
      <c r="F351">
        <v>94</v>
      </c>
      <c r="G351">
        <v>91.5</v>
      </c>
      <c r="H351">
        <v>89.5</v>
      </c>
      <c r="I351">
        <v>92.5</v>
      </c>
      <c r="J351">
        <v>90</v>
      </c>
      <c r="K351">
        <v>94.5</v>
      </c>
      <c r="L351">
        <v>91</v>
      </c>
      <c r="M351">
        <v>92</v>
      </c>
      <c r="N351">
        <v>89</v>
      </c>
      <c r="O351">
        <v>89</v>
      </c>
      <c r="P351">
        <v>90.5</v>
      </c>
      <c r="Q351">
        <v>90.5</v>
      </c>
      <c r="R351">
        <v>83.5</v>
      </c>
      <c r="S351">
        <v>88.5</v>
      </c>
      <c r="T351" s="232">
        <f t="shared" si="5"/>
        <v>90.433333333333337</v>
      </c>
    </row>
    <row r="352" spans="1:20" ht="15.95" customHeight="1" thickTop="1" thickBot="1">
      <c r="A352" s="61">
        <v>86</v>
      </c>
      <c r="B352" s="62">
        <v>70</v>
      </c>
      <c r="C352" s="59">
        <f>PresensiIPS!B76</f>
        <v>12173</v>
      </c>
      <c r="D352" s="60" t="str">
        <f>PresensiIPS!G76</f>
        <v>ANDRES FARREL ARDAN</v>
      </c>
      <c r="E352">
        <v>93</v>
      </c>
      <c r="F352">
        <v>98</v>
      </c>
      <c r="G352">
        <v>92.5</v>
      </c>
      <c r="H352">
        <v>86</v>
      </c>
      <c r="I352">
        <v>92</v>
      </c>
      <c r="J352">
        <v>91</v>
      </c>
      <c r="K352">
        <v>95.5</v>
      </c>
      <c r="L352">
        <v>93</v>
      </c>
      <c r="M352">
        <v>92</v>
      </c>
      <c r="N352">
        <v>94</v>
      </c>
      <c r="O352">
        <v>90</v>
      </c>
      <c r="P352">
        <v>93.5</v>
      </c>
      <c r="Q352">
        <v>93.5</v>
      </c>
      <c r="R352">
        <v>92</v>
      </c>
      <c r="S352">
        <v>94</v>
      </c>
      <c r="T352" s="232">
        <f t="shared" si="5"/>
        <v>92.666666666666671</v>
      </c>
    </row>
    <row r="353" spans="1:20" ht="15.95" customHeight="1" thickTop="1" thickBot="1">
      <c r="A353" s="47">
        <v>87</v>
      </c>
      <c r="B353" s="62">
        <v>71</v>
      </c>
      <c r="C353" s="59">
        <f>PresensiIPS!B77</f>
        <v>12203</v>
      </c>
      <c r="D353" s="60" t="str">
        <f>PresensiIPS!G77</f>
        <v>DEWI ROSITA</v>
      </c>
      <c r="E353">
        <v>93.5</v>
      </c>
      <c r="F353">
        <v>94.5</v>
      </c>
      <c r="G353">
        <v>92.5</v>
      </c>
      <c r="H353">
        <v>91.5</v>
      </c>
      <c r="I353">
        <v>93</v>
      </c>
      <c r="J353">
        <v>90.5</v>
      </c>
      <c r="K353">
        <v>94</v>
      </c>
      <c r="L353">
        <v>93</v>
      </c>
      <c r="M353">
        <v>92.5</v>
      </c>
      <c r="N353">
        <v>94</v>
      </c>
      <c r="O353">
        <v>91.5</v>
      </c>
      <c r="P353">
        <v>90.5</v>
      </c>
      <c r="Q353">
        <v>92</v>
      </c>
      <c r="R353">
        <v>91</v>
      </c>
      <c r="S353">
        <v>90.5</v>
      </c>
      <c r="T353" s="232">
        <f t="shared" si="5"/>
        <v>92.3</v>
      </c>
    </row>
    <row r="354" spans="1:20" ht="15.95" customHeight="1" thickTop="1" thickBot="1">
      <c r="A354" s="61">
        <v>88</v>
      </c>
      <c r="B354" s="62">
        <v>72</v>
      </c>
      <c r="C354" s="59">
        <f>PresensiIPS!B78</f>
        <v>12225</v>
      </c>
      <c r="D354" s="60" t="str">
        <f>PresensiIPS!G78</f>
        <v>ERZA NASYWA SALSABILA</v>
      </c>
      <c r="E354">
        <v>91</v>
      </c>
      <c r="F354">
        <v>95</v>
      </c>
      <c r="G354">
        <v>93</v>
      </c>
      <c r="H354">
        <v>92</v>
      </c>
      <c r="I354">
        <v>93</v>
      </c>
      <c r="J354">
        <v>90.5</v>
      </c>
      <c r="K354">
        <v>95.5</v>
      </c>
      <c r="L354">
        <v>93</v>
      </c>
      <c r="M354">
        <v>92</v>
      </c>
      <c r="N354">
        <v>94</v>
      </c>
      <c r="O354">
        <v>90</v>
      </c>
      <c r="P354">
        <v>92.5</v>
      </c>
      <c r="Q354">
        <v>91</v>
      </c>
      <c r="R354">
        <v>89</v>
      </c>
      <c r="S354">
        <v>91</v>
      </c>
      <c r="T354" s="232">
        <f t="shared" si="5"/>
        <v>92.166666666666671</v>
      </c>
    </row>
    <row r="355" spans="1:20" ht="15.95" customHeight="1" thickTop="1" thickBot="1">
      <c r="A355" s="47">
        <v>89</v>
      </c>
      <c r="B355" s="62">
        <v>73</v>
      </c>
      <c r="C355" s="59">
        <f>PresensiIPS!B79</f>
        <v>12235</v>
      </c>
      <c r="D355" s="60" t="str">
        <f>PresensiIPS!G79</f>
        <v>FARCHAN HAMDANI</v>
      </c>
      <c r="E355">
        <v>90</v>
      </c>
      <c r="F355">
        <v>92</v>
      </c>
      <c r="G355">
        <v>90</v>
      </c>
      <c r="H355">
        <v>90</v>
      </c>
      <c r="I355">
        <v>89.5</v>
      </c>
      <c r="J355">
        <v>90.5</v>
      </c>
      <c r="K355">
        <v>93</v>
      </c>
      <c r="L355">
        <v>93</v>
      </c>
      <c r="M355">
        <v>90.5</v>
      </c>
      <c r="N355">
        <v>86</v>
      </c>
      <c r="O355">
        <v>87</v>
      </c>
      <c r="P355">
        <v>90.5</v>
      </c>
      <c r="Q355">
        <v>88</v>
      </c>
      <c r="R355">
        <v>88.5</v>
      </c>
      <c r="S355">
        <v>91.5</v>
      </c>
      <c r="T355" s="232">
        <f t="shared" si="5"/>
        <v>90</v>
      </c>
    </row>
    <row r="356" spans="1:20" ht="15.95" customHeight="1" thickTop="1" thickBot="1">
      <c r="A356" s="61">
        <v>90</v>
      </c>
      <c r="B356" s="62">
        <v>74</v>
      </c>
      <c r="C356" s="59">
        <f>PresensiIPS!B80</f>
        <v>12247</v>
      </c>
      <c r="D356" s="60" t="str">
        <f>PresensiIPS!G80</f>
        <v>FIRMAN RAHMAT HIDAYAT</v>
      </c>
      <c r="E356">
        <v>86.5</v>
      </c>
      <c r="F356">
        <v>87.5</v>
      </c>
      <c r="G356">
        <v>87</v>
      </c>
      <c r="H356">
        <v>92</v>
      </c>
      <c r="I356">
        <v>80</v>
      </c>
      <c r="J356">
        <v>83</v>
      </c>
      <c r="K356">
        <v>94</v>
      </c>
      <c r="L356">
        <v>89</v>
      </c>
      <c r="M356">
        <v>90</v>
      </c>
      <c r="N356">
        <v>85</v>
      </c>
      <c r="O356">
        <v>78.5</v>
      </c>
      <c r="P356">
        <v>80.5</v>
      </c>
      <c r="Q356">
        <v>76.5</v>
      </c>
      <c r="R356">
        <v>75.5</v>
      </c>
      <c r="S356">
        <v>82</v>
      </c>
      <c r="T356" s="232">
        <f t="shared" si="5"/>
        <v>84.466666666666669</v>
      </c>
    </row>
    <row r="357" spans="1:20" ht="15.95" customHeight="1" thickTop="1" thickBot="1">
      <c r="A357" s="47">
        <v>91</v>
      </c>
      <c r="B357" s="62">
        <v>75</v>
      </c>
      <c r="C357" s="59">
        <f>PresensiIPS!B81</f>
        <v>12254</v>
      </c>
      <c r="D357" s="60" t="str">
        <f>PresensiIPS!G81</f>
        <v>FRIZKA KINANTI AYYUZA</v>
      </c>
      <c r="E357">
        <v>93</v>
      </c>
      <c r="F357">
        <v>94</v>
      </c>
      <c r="G357">
        <v>93</v>
      </c>
      <c r="H357">
        <v>89.5</v>
      </c>
      <c r="I357">
        <v>90</v>
      </c>
      <c r="J357">
        <v>87.5</v>
      </c>
      <c r="K357">
        <v>93.5</v>
      </c>
      <c r="L357">
        <v>94</v>
      </c>
      <c r="M357">
        <v>92.5</v>
      </c>
      <c r="N357">
        <v>96</v>
      </c>
      <c r="O357">
        <v>89.5</v>
      </c>
      <c r="P357">
        <v>92.5</v>
      </c>
      <c r="Q357">
        <v>93</v>
      </c>
      <c r="R357">
        <v>89</v>
      </c>
      <c r="S357">
        <v>92.5</v>
      </c>
      <c r="T357" s="232">
        <f t="shared" si="5"/>
        <v>91.966666666666669</v>
      </c>
    </row>
    <row r="358" spans="1:20" ht="15.95" customHeight="1" thickTop="1" thickBot="1">
      <c r="A358" s="61">
        <v>92</v>
      </c>
      <c r="B358" s="62">
        <v>76</v>
      </c>
      <c r="C358" s="59">
        <f>PresensiIPS!B82</f>
        <v>12260</v>
      </c>
      <c r="D358" s="60" t="str">
        <f>PresensiIPS!G82</f>
        <v>HALIQ ALI RAHMODI</v>
      </c>
      <c r="E358">
        <v>76</v>
      </c>
      <c r="F358">
        <v>75.5</v>
      </c>
      <c r="G358">
        <v>85</v>
      </c>
      <c r="H358">
        <v>89</v>
      </c>
      <c r="I358">
        <v>80</v>
      </c>
      <c r="J358">
        <v>79</v>
      </c>
      <c r="K358">
        <v>91</v>
      </c>
      <c r="L358">
        <v>81</v>
      </c>
      <c r="M358">
        <v>83</v>
      </c>
      <c r="N358">
        <v>73</v>
      </c>
      <c r="O358">
        <v>73</v>
      </c>
      <c r="P358">
        <v>75</v>
      </c>
      <c r="Q358">
        <v>71</v>
      </c>
      <c r="R358">
        <v>73.5</v>
      </c>
      <c r="S358">
        <v>70</v>
      </c>
      <c r="T358" s="232">
        <f t="shared" si="5"/>
        <v>78.333333333333329</v>
      </c>
    </row>
    <row r="359" spans="1:20" ht="15.95" customHeight="1" thickTop="1" thickBot="1">
      <c r="A359" s="47">
        <v>93</v>
      </c>
      <c r="B359" s="62">
        <v>77</v>
      </c>
      <c r="C359" s="59">
        <f>PresensiIPS!B83</f>
        <v>12277</v>
      </c>
      <c r="D359" s="60" t="str">
        <f>PresensiIPS!G83</f>
        <v>IKA NOVIA RAHMAWATI</v>
      </c>
      <c r="E359">
        <v>89.5</v>
      </c>
      <c r="F359">
        <v>94</v>
      </c>
      <c r="G359">
        <v>91</v>
      </c>
      <c r="H359">
        <v>89.5</v>
      </c>
      <c r="I359">
        <v>93</v>
      </c>
      <c r="J359">
        <v>88.5</v>
      </c>
      <c r="K359">
        <v>93.5</v>
      </c>
      <c r="L359">
        <v>93</v>
      </c>
      <c r="M359">
        <v>90.5</v>
      </c>
      <c r="N359">
        <v>91</v>
      </c>
      <c r="O359">
        <v>87</v>
      </c>
      <c r="P359">
        <v>90.5</v>
      </c>
      <c r="Q359">
        <v>88</v>
      </c>
      <c r="R359">
        <v>81</v>
      </c>
      <c r="S359">
        <v>89</v>
      </c>
      <c r="T359" s="232">
        <f t="shared" si="5"/>
        <v>89.933333333333337</v>
      </c>
    </row>
    <row r="360" spans="1:20" ht="15.95" customHeight="1" thickTop="1" thickBot="1">
      <c r="A360" s="61">
        <v>94</v>
      </c>
      <c r="B360" s="62">
        <v>78</v>
      </c>
      <c r="C360" s="59">
        <f>PresensiIPS!B84</f>
        <v>12291</v>
      </c>
      <c r="D360" s="60" t="str">
        <f>PresensiIPS!G84</f>
        <v>IVON ROSYARIDHA JATMIKE</v>
      </c>
      <c r="E360">
        <v>93</v>
      </c>
      <c r="F360">
        <v>96</v>
      </c>
      <c r="G360">
        <v>92.5</v>
      </c>
      <c r="H360">
        <v>93</v>
      </c>
      <c r="I360">
        <v>93</v>
      </c>
      <c r="J360">
        <v>93</v>
      </c>
      <c r="K360">
        <v>94.5</v>
      </c>
      <c r="L360">
        <v>89</v>
      </c>
      <c r="M360">
        <v>87</v>
      </c>
      <c r="N360">
        <v>94</v>
      </c>
      <c r="O360">
        <v>90</v>
      </c>
      <c r="P360">
        <v>90.5</v>
      </c>
      <c r="Q360">
        <v>90</v>
      </c>
      <c r="R360">
        <v>89</v>
      </c>
      <c r="S360">
        <v>92.5</v>
      </c>
      <c r="T360" s="232">
        <f t="shared" si="5"/>
        <v>91.8</v>
      </c>
    </row>
    <row r="361" spans="1:20" ht="15.95" customHeight="1" thickTop="1" thickBot="1">
      <c r="A361" s="47">
        <v>95</v>
      </c>
      <c r="B361" s="62">
        <v>79</v>
      </c>
      <c r="C361" s="59">
        <f>PresensiIPS!B85</f>
        <v>12301</v>
      </c>
      <c r="D361" s="60" t="str">
        <f>PresensiIPS!G85</f>
        <v>KANDIYAS</v>
      </c>
      <c r="E361">
        <v>90.5</v>
      </c>
      <c r="F361">
        <v>85.5</v>
      </c>
      <c r="G361">
        <v>89.5</v>
      </c>
      <c r="H361">
        <v>87.5</v>
      </c>
      <c r="I361">
        <v>83.5</v>
      </c>
      <c r="J361">
        <v>88.5</v>
      </c>
      <c r="K361">
        <v>94.5</v>
      </c>
      <c r="L361">
        <v>89</v>
      </c>
      <c r="M361">
        <v>90</v>
      </c>
      <c r="N361">
        <v>89</v>
      </c>
      <c r="O361">
        <v>87</v>
      </c>
      <c r="P361">
        <v>86.5</v>
      </c>
      <c r="Q361">
        <v>86</v>
      </c>
      <c r="R361">
        <v>79</v>
      </c>
      <c r="S361">
        <v>85</v>
      </c>
      <c r="T361" s="232">
        <f t="shared" si="5"/>
        <v>87.4</v>
      </c>
    </row>
    <row r="362" spans="1:20" ht="15.95" customHeight="1" thickTop="1" thickBot="1">
      <c r="A362" s="61">
        <v>96</v>
      </c>
      <c r="B362" s="62">
        <v>80</v>
      </c>
      <c r="C362" s="59">
        <f>PresensiIPS!B86</f>
        <v>12313</v>
      </c>
      <c r="D362" s="60" t="str">
        <f>PresensiIPS!G86</f>
        <v>Lika Adelia</v>
      </c>
      <c r="E362">
        <v>91.5</v>
      </c>
      <c r="F362">
        <v>96</v>
      </c>
      <c r="G362">
        <v>92</v>
      </c>
      <c r="H362">
        <v>91</v>
      </c>
      <c r="I362">
        <v>92.5</v>
      </c>
      <c r="J362">
        <v>90</v>
      </c>
      <c r="K362">
        <v>95</v>
      </c>
      <c r="L362">
        <v>93</v>
      </c>
      <c r="M362">
        <v>93.5</v>
      </c>
      <c r="N362">
        <v>94</v>
      </c>
      <c r="O362">
        <v>89.5</v>
      </c>
      <c r="P362">
        <v>90.5</v>
      </c>
      <c r="Q362">
        <v>89.5</v>
      </c>
      <c r="R362">
        <v>88</v>
      </c>
      <c r="S362">
        <v>88.5</v>
      </c>
      <c r="T362" s="232">
        <f t="shared" si="5"/>
        <v>91.63333333333334</v>
      </c>
    </row>
    <row r="363" spans="1:20" ht="15.95" customHeight="1" thickTop="1" thickBot="1">
      <c r="A363" s="47">
        <v>97</v>
      </c>
      <c r="B363" s="62">
        <v>81</v>
      </c>
      <c r="C363" s="59">
        <f>PresensiIPS!B87</f>
        <v>12317</v>
      </c>
      <c r="D363" s="60" t="str">
        <f>PresensiIPS!G87</f>
        <v>M. ABDULLOH</v>
      </c>
      <c r="E363">
        <v>91</v>
      </c>
      <c r="F363">
        <v>80</v>
      </c>
      <c r="G363">
        <v>87</v>
      </c>
      <c r="H363">
        <v>89</v>
      </c>
      <c r="I363">
        <v>84.5</v>
      </c>
      <c r="J363">
        <v>80</v>
      </c>
      <c r="K363">
        <v>93</v>
      </c>
      <c r="L363">
        <v>90</v>
      </c>
      <c r="M363">
        <v>90.5</v>
      </c>
      <c r="N363">
        <v>81</v>
      </c>
      <c r="O363">
        <v>77</v>
      </c>
      <c r="P363">
        <v>77.5</v>
      </c>
      <c r="Q363">
        <v>76.5</v>
      </c>
      <c r="R363">
        <v>74.5</v>
      </c>
      <c r="S363">
        <v>75</v>
      </c>
      <c r="T363" s="232">
        <f t="shared" si="5"/>
        <v>83.1</v>
      </c>
    </row>
    <row r="364" spans="1:20" ht="15.95" customHeight="1" thickTop="1" thickBot="1">
      <c r="A364" s="61">
        <v>98</v>
      </c>
      <c r="B364" s="62">
        <v>82</v>
      </c>
      <c r="C364" s="59">
        <f>PresensiIPS!B88</f>
        <v>12323</v>
      </c>
      <c r="D364" s="60" t="str">
        <f>PresensiIPS!G88</f>
        <v>M.RISKY ADITYA</v>
      </c>
      <c r="E364">
        <v>77</v>
      </c>
      <c r="F364">
        <v>84</v>
      </c>
      <c r="G364">
        <v>88</v>
      </c>
      <c r="H364">
        <v>89</v>
      </c>
      <c r="I364">
        <v>82</v>
      </c>
      <c r="J364">
        <v>82.5</v>
      </c>
      <c r="K364">
        <v>94.5</v>
      </c>
      <c r="L364">
        <v>93</v>
      </c>
      <c r="M364">
        <v>92.5</v>
      </c>
      <c r="N364">
        <v>79</v>
      </c>
      <c r="O364">
        <v>81</v>
      </c>
      <c r="P364">
        <v>80</v>
      </c>
      <c r="Q364">
        <v>82.5</v>
      </c>
      <c r="R364">
        <v>75</v>
      </c>
      <c r="S364">
        <v>83</v>
      </c>
      <c r="T364" s="232">
        <f t="shared" si="5"/>
        <v>84.2</v>
      </c>
    </row>
    <row r="365" spans="1:20" ht="15.95" customHeight="1" thickTop="1" thickBot="1">
      <c r="A365" s="47">
        <v>99</v>
      </c>
      <c r="B365" s="62">
        <v>83</v>
      </c>
      <c r="C365" s="59">
        <f>PresensiIPS!B89</f>
        <v>12338</v>
      </c>
      <c r="D365" s="60" t="str">
        <f>PresensiIPS!G89</f>
        <v>MAULINDA HASANAH</v>
      </c>
      <c r="E365">
        <v>94.5</v>
      </c>
      <c r="F365">
        <v>95.5</v>
      </c>
      <c r="G365">
        <v>93</v>
      </c>
      <c r="H365">
        <v>89</v>
      </c>
      <c r="I365">
        <v>89.5</v>
      </c>
      <c r="J365">
        <v>91</v>
      </c>
      <c r="K365">
        <v>94.5</v>
      </c>
      <c r="L365">
        <v>93</v>
      </c>
      <c r="M365">
        <v>92.5</v>
      </c>
      <c r="N365">
        <v>96</v>
      </c>
      <c r="O365">
        <v>91.5</v>
      </c>
      <c r="P365">
        <v>93.5</v>
      </c>
      <c r="Q365">
        <v>93</v>
      </c>
      <c r="R365">
        <v>89</v>
      </c>
      <c r="S365">
        <v>88</v>
      </c>
      <c r="T365" s="232">
        <f t="shared" si="5"/>
        <v>92.233333333333334</v>
      </c>
    </row>
    <row r="366" spans="1:20" ht="15.95" customHeight="1" thickTop="1" thickBot="1">
      <c r="A366" s="61">
        <v>100</v>
      </c>
      <c r="B366" s="62">
        <v>84</v>
      </c>
      <c r="C366" s="59">
        <f>PresensiIPS!B90</f>
        <v>12372</v>
      </c>
      <c r="D366" s="60" t="str">
        <f>PresensiIPS!G90</f>
        <v>MUHAMMAD CHAIRIL ARIFIN</v>
      </c>
      <c r="E366">
        <v>90</v>
      </c>
      <c r="F366">
        <v>90.5</v>
      </c>
      <c r="G366">
        <v>89.5</v>
      </c>
      <c r="H366">
        <v>88.5</v>
      </c>
      <c r="I366">
        <v>92</v>
      </c>
      <c r="J366">
        <v>90.5</v>
      </c>
      <c r="K366">
        <v>93.5</v>
      </c>
      <c r="L366">
        <v>93</v>
      </c>
      <c r="M366">
        <v>90</v>
      </c>
      <c r="N366">
        <v>91</v>
      </c>
      <c r="O366">
        <v>87</v>
      </c>
      <c r="P366">
        <v>92.5</v>
      </c>
      <c r="Q366">
        <v>86.5</v>
      </c>
      <c r="R366">
        <v>85</v>
      </c>
      <c r="S366">
        <v>83</v>
      </c>
      <c r="T366" s="232">
        <f t="shared" si="5"/>
        <v>89.5</v>
      </c>
    </row>
    <row r="367" spans="1:20" ht="15.95" customHeight="1" thickTop="1" thickBot="1">
      <c r="A367" s="47">
        <v>101</v>
      </c>
      <c r="B367" s="62">
        <v>85</v>
      </c>
      <c r="C367" s="59">
        <f>PresensiIPS!B91</f>
        <v>12383</v>
      </c>
      <c r="D367" s="60" t="str">
        <f>PresensiIPS!G91</f>
        <v>MUHAMMAD SUBHAN HADI</v>
      </c>
      <c r="E367">
        <v>89</v>
      </c>
      <c r="F367">
        <v>86</v>
      </c>
      <c r="G367">
        <v>86.5</v>
      </c>
      <c r="H367">
        <v>88.5</v>
      </c>
      <c r="I367">
        <v>88.5</v>
      </c>
      <c r="J367">
        <v>82.5</v>
      </c>
      <c r="K367">
        <v>93</v>
      </c>
      <c r="L367">
        <v>91</v>
      </c>
      <c r="M367">
        <v>90</v>
      </c>
      <c r="N367">
        <v>79</v>
      </c>
      <c r="O367">
        <v>81</v>
      </c>
      <c r="P367">
        <v>85.5</v>
      </c>
      <c r="Q367">
        <v>80</v>
      </c>
      <c r="R367">
        <v>83.5</v>
      </c>
      <c r="S367">
        <v>81</v>
      </c>
      <c r="T367" s="232">
        <f t="shared" si="5"/>
        <v>85.666666666666671</v>
      </c>
    </row>
    <row r="368" spans="1:20" ht="15.95" customHeight="1" thickTop="1" thickBot="1">
      <c r="A368" s="61">
        <v>102</v>
      </c>
      <c r="B368" s="62">
        <v>86</v>
      </c>
      <c r="C368" s="59">
        <f>PresensiIPS!B92</f>
        <v>12395</v>
      </c>
      <c r="D368" s="60" t="str">
        <f>PresensiIPS!G92</f>
        <v>NAFIAH MAHARANI</v>
      </c>
      <c r="E368">
        <v>89.5</v>
      </c>
      <c r="F368">
        <v>90</v>
      </c>
      <c r="G368">
        <v>88.5</v>
      </c>
      <c r="H368">
        <v>89.5</v>
      </c>
      <c r="I368">
        <v>92</v>
      </c>
      <c r="J368">
        <v>87.5</v>
      </c>
      <c r="K368">
        <v>91.5</v>
      </c>
      <c r="L368">
        <v>89</v>
      </c>
      <c r="M368">
        <v>90</v>
      </c>
      <c r="N368">
        <v>88</v>
      </c>
      <c r="O368">
        <v>82</v>
      </c>
      <c r="P368">
        <v>92.5</v>
      </c>
      <c r="Q368">
        <v>80</v>
      </c>
      <c r="R368">
        <v>75.5</v>
      </c>
      <c r="S368">
        <v>84</v>
      </c>
      <c r="T368" s="232">
        <f t="shared" si="5"/>
        <v>87.3</v>
      </c>
    </row>
    <row r="369" spans="1:20" ht="15.95" customHeight="1" thickTop="1" thickBot="1">
      <c r="A369" s="47">
        <v>103</v>
      </c>
      <c r="B369" s="62">
        <v>87</v>
      </c>
      <c r="C369" s="59">
        <f>PresensiIPS!B93</f>
        <v>12412</v>
      </c>
      <c r="D369" s="60" t="str">
        <f>PresensiIPS!G93</f>
        <v>NURHAYATI</v>
      </c>
      <c r="E369">
        <v>93.5</v>
      </c>
      <c r="F369">
        <v>94.5</v>
      </c>
      <c r="G369">
        <v>89.5</v>
      </c>
      <c r="H369">
        <v>89</v>
      </c>
      <c r="I369">
        <v>94</v>
      </c>
      <c r="J369">
        <v>89.5</v>
      </c>
      <c r="K369">
        <v>94.5</v>
      </c>
      <c r="L369">
        <v>93</v>
      </c>
      <c r="M369">
        <v>91.5</v>
      </c>
      <c r="N369">
        <v>94</v>
      </c>
      <c r="O369">
        <v>90.5</v>
      </c>
      <c r="P369">
        <v>90.5</v>
      </c>
      <c r="Q369">
        <v>91.5</v>
      </c>
      <c r="R369">
        <v>85.5</v>
      </c>
      <c r="S369">
        <v>86.5</v>
      </c>
      <c r="T369" s="232">
        <f t="shared" si="5"/>
        <v>91.166666666666671</v>
      </c>
    </row>
    <row r="370" spans="1:20" ht="15.95" customHeight="1" thickTop="1" thickBot="1">
      <c r="A370" s="61">
        <v>104</v>
      </c>
      <c r="B370" s="62">
        <v>88</v>
      </c>
      <c r="C370" s="59">
        <f>PresensiIPS!B94</f>
        <v>12415</v>
      </c>
      <c r="D370" s="60" t="str">
        <f>PresensiIPS!G94</f>
        <v>NURIL FAHMA WIJAYA</v>
      </c>
      <c r="E370">
        <v>88</v>
      </c>
      <c r="F370">
        <v>90</v>
      </c>
      <c r="G370">
        <v>90.5</v>
      </c>
      <c r="H370">
        <v>88.5</v>
      </c>
      <c r="I370">
        <v>93.5</v>
      </c>
      <c r="J370">
        <v>86.5</v>
      </c>
      <c r="K370">
        <v>92.5</v>
      </c>
      <c r="L370">
        <v>90</v>
      </c>
      <c r="M370">
        <v>90.5</v>
      </c>
      <c r="N370">
        <v>90</v>
      </c>
      <c r="O370">
        <v>83</v>
      </c>
      <c r="P370">
        <v>90.5</v>
      </c>
      <c r="Q370">
        <v>88</v>
      </c>
      <c r="R370">
        <v>79</v>
      </c>
      <c r="S370">
        <v>85</v>
      </c>
      <c r="T370" s="232">
        <f t="shared" si="5"/>
        <v>88.36666666666666</v>
      </c>
    </row>
    <row r="371" spans="1:20" ht="15.95" customHeight="1" thickTop="1" thickBot="1">
      <c r="A371" s="47">
        <v>105</v>
      </c>
      <c r="B371" s="62">
        <v>89</v>
      </c>
      <c r="C371" s="59">
        <f>PresensiIPS!B95</f>
        <v>12421</v>
      </c>
      <c r="D371" s="60" t="str">
        <f>PresensiIPS!G95</f>
        <v>NURUL MAKKIYAH</v>
      </c>
      <c r="E371">
        <v>89.5</v>
      </c>
      <c r="F371">
        <v>94</v>
      </c>
      <c r="G371">
        <v>91</v>
      </c>
      <c r="H371">
        <v>89.5</v>
      </c>
      <c r="I371">
        <v>94</v>
      </c>
      <c r="J371">
        <v>88</v>
      </c>
      <c r="K371">
        <v>94</v>
      </c>
      <c r="L371">
        <v>91</v>
      </c>
      <c r="M371">
        <v>91</v>
      </c>
      <c r="N371">
        <v>96</v>
      </c>
      <c r="O371">
        <v>89.5</v>
      </c>
      <c r="P371">
        <v>92.5</v>
      </c>
      <c r="Q371">
        <v>91.5</v>
      </c>
      <c r="R371">
        <v>86.5</v>
      </c>
      <c r="S371">
        <v>86.5</v>
      </c>
      <c r="T371" s="232">
        <f t="shared" si="5"/>
        <v>90.966666666666669</v>
      </c>
    </row>
    <row r="372" spans="1:20" ht="15.95" customHeight="1" thickTop="1" thickBot="1">
      <c r="A372" s="61">
        <v>106</v>
      </c>
      <c r="B372" s="62">
        <v>90</v>
      </c>
      <c r="C372" s="59">
        <f>PresensiIPS!B96</f>
        <v>12436</v>
      </c>
      <c r="D372" s="60" t="str">
        <f>PresensiIPS!G96</f>
        <v>R. FAHRURROZI NUR ANSORI</v>
      </c>
      <c r="E372">
        <v>87.5</v>
      </c>
      <c r="F372">
        <v>90</v>
      </c>
      <c r="G372">
        <v>91.5</v>
      </c>
      <c r="H372">
        <v>90.5</v>
      </c>
      <c r="I372">
        <v>92</v>
      </c>
      <c r="J372">
        <v>88.5</v>
      </c>
      <c r="K372">
        <v>94</v>
      </c>
      <c r="L372">
        <v>93</v>
      </c>
      <c r="M372">
        <v>92.5</v>
      </c>
      <c r="N372">
        <v>86</v>
      </c>
      <c r="O372">
        <v>86</v>
      </c>
      <c r="P372">
        <v>90.5</v>
      </c>
      <c r="Q372">
        <v>89</v>
      </c>
      <c r="R372">
        <v>86.5</v>
      </c>
      <c r="S372">
        <v>85</v>
      </c>
      <c r="T372" s="232">
        <f t="shared" si="5"/>
        <v>89.5</v>
      </c>
    </row>
    <row r="373" spans="1:20" ht="15.95" customHeight="1" thickTop="1" thickBot="1">
      <c r="A373" s="47">
        <v>107</v>
      </c>
      <c r="B373" s="62">
        <v>91</v>
      </c>
      <c r="C373" s="59">
        <f>PresensiIPS!B97</f>
        <v>12442</v>
      </c>
      <c r="D373" s="60" t="str">
        <f>PresensiIPS!G97</f>
        <v>R.A. ANGGRAINI DWI PUSPITA</v>
      </c>
      <c r="E373">
        <v>78.5</v>
      </c>
      <c r="F373">
        <v>87.5</v>
      </c>
      <c r="G373">
        <v>87.5</v>
      </c>
      <c r="H373">
        <v>78</v>
      </c>
      <c r="I373">
        <v>89</v>
      </c>
      <c r="J373">
        <v>84</v>
      </c>
      <c r="K373">
        <v>92</v>
      </c>
      <c r="L373">
        <v>85</v>
      </c>
      <c r="M373">
        <v>89.5</v>
      </c>
      <c r="N373">
        <v>78</v>
      </c>
      <c r="O373">
        <v>77</v>
      </c>
      <c r="P373">
        <v>85.5</v>
      </c>
      <c r="Q373">
        <v>78</v>
      </c>
      <c r="R373">
        <v>74.5</v>
      </c>
      <c r="S373">
        <v>74</v>
      </c>
      <c r="T373" s="232">
        <f t="shared" si="5"/>
        <v>82.533333333333331</v>
      </c>
    </row>
    <row r="374" spans="1:20" ht="15.95" customHeight="1" thickTop="1" thickBot="1">
      <c r="A374" s="61">
        <v>108</v>
      </c>
      <c r="B374" s="62">
        <v>92</v>
      </c>
      <c r="C374" s="59">
        <f>PresensiIPS!B98</f>
        <v>12002</v>
      </c>
      <c r="D374" s="60" t="str">
        <f>PresensiIPS!G98</f>
        <v>REKY FIRDAUS</v>
      </c>
      <c r="E374">
        <v>76.5</v>
      </c>
      <c r="F374">
        <v>76</v>
      </c>
      <c r="G374">
        <v>85</v>
      </c>
      <c r="H374">
        <v>79</v>
      </c>
      <c r="I374">
        <v>83</v>
      </c>
      <c r="J374">
        <v>82.5</v>
      </c>
      <c r="K374">
        <v>87.5</v>
      </c>
      <c r="L374">
        <v>85</v>
      </c>
      <c r="M374">
        <v>87.5</v>
      </c>
      <c r="N374">
        <v>76</v>
      </c>
      <c r="O374">
        <v>77</v>
      </c>
      <c r="P374">
        <v>80</v>
      </c>
      <c r="Q374">
        <v>72</v>
      </c>
      <c r="R374">
        <v>71.5</v>
      </c>
      <c r="S374">
        <v>74</v>
      </c>
      <c r="T374" s="232">
        <f t="shared" si="5"/>
        <v>79.5</v>
      </c>
    </row>
    <row r="375" spans="1:20" ht="15.95" customHeight="1" thickTop="1" thickBot="1">
      <c r="A375" s="47">
        <v>109</v>
      </c>
      <c r="B375" s="62">
        <v>93</v>
      </c>
      <c r="C375" s="59">
        <f>PresensiIPS!B99</f>
        <v>12459</v>
      </c>
      <c r="D375" s="60" t="str">
        <f>PresensiIPS!G99</f>
        <v>REZA PAHLEVI DWI KUSUMA</v>
      </c>
      <c r="E375">
        <v>90.5</v>
      </c>
      <c r="F375">
        <v>92</v>
      </c>
      <c r="G375">
        <v>92.5</v>
      </c>
      <c r="H375">
        <v>89</v>
      </c>
      <c r="I375">
        <v>90.5</v>
      </c>
      <c r="J375">
        <v>85</v>
      </c>
      <c r="K375">
        <v>93.5</v>
      </c>
      <c r="L375">
        <v>91</v>
      </c>
      <c r="M375">
        <v>90</v>
      </c>
      <c r="N375">
        <v>87</v>
      </c>
      <c r="O375">
        <v>90</v>
      </c>
      <c r="P375">
        <v>90.5</v>
      </c>
      <c r="Q375">
        <v>88</v>
      </c>
      <c r="R375">
        <v>86</v>
      </c>
      <c r="S375">
        <v>86</v>
      </c>
      <c r="T375" s="232">
        <f t="shared" si="5"/>
        <v>89.433333333333337</v>
      </c>
    </row>
    <row r="376" spans="1:20" ht="15.95" customHeight="1" thickTop="1" thickBot="1">
      <c r="B376" s="62">
        <v>94</v>
      </c>
      <c r="C376" s="59">
        <f>PresensiIPS!B100</f>
        <v>12473</v>
      </c>
      <c r="D376" s="60" t="str">
        <f>PresensiIPS!G100</f>
        <v>RIYANTO</v>
      </c>
      <c r="E376">
        <v>88</v>
      </c>
      <c r="F376">
        <v>86.5</v>
      </c>
      <c r="G376">
        <v>87</v>
      </c>
      <c r="H376">
        <v>88.5</v>
      </c>
      <c r="I376">
        <v>88.5</v>
      </c>
      <c r="J376">
        <v>86</v>
      </c>
      <c r="K376">
        <v>92.5</v>
      </c>
      <c r="L376">
        <v>93</v>
      </c>
      <c r="M376">
        <v>86.5</v>
      </c>
      <c r="N376">
        <v>80</v>
      </c>
      <c r="O376">
        <v>85.5</v>
      </c>
      <c r="P376">
        <v>85.5</v>
      </c>
      <c r="Q376">
        <v>85.5</v>
      </c>
      <c r="R376">
        <v>79</v>
      </c>
      <c r="S376">
        <v>78</v>
      </c>
      <c r="T376" s="232">
        <f t="shared" si="5"/>
        <v>86</v>
      </c>
    </row>
    <row r="377" spans="1:20" ht="15.95" customHeight="1" thickTop="1" thickBot="1">
      <c r="B377" s="62">
        <v>95</v>
      </c>
      <c r="C377" s="59">
        <f>PresensiIPS!B101</f>
        <v>12485</v>
      </c>
      <c r="D377" s="60" t="str">
        <f>PresensiIPS!G101</f>
        <v>SARI APRILIA PUTRI</v>
      </c>
      <c r="E377">
        <v>92.5</v>
      </c>
      <c r="F377">
        <v>91</v>
      </c>
      <c r="G377">
        <v>90.5</v>
      </c>
      <c r="H377">
        <v>90</v>
      </c>
      <c r="I377">
        <v>93</v>
      </c>
      <c r="J377">
        <v>87</v>
      </c>
      <c r="K377">
        <v>92.5</v>
      </c>
      <c r="L377">
        <v>91</v>
      </c>
      <c r="M377">
        <v>92.5</v>
      </c>
      <c r="N377">
        <v>90</v>
      </c>
      <c r="O377">
        <v>83</v>
      </c>
      <c r="P377">
        <v>88.5</v>
      </c>
      <c r="Q377">
        <v>87</v>
      </c>
      <c r="R377">
        <v>80.5</v>
      </c>
      <c r="S377">
        <v>89</v>
      </c>
      <c r="T377" s="232">
        <f t="shared" si="5"/>
        <v>89.2</v>
      </c>
    </row>
    <row r="378" spans="1:20" ht="15.95" customHeight="1" thickTop="1" thickBot="1">
      <c r="B378" s="62">
        <v>96</v>
      </c>
      <c r="C378" s="59">
        <f>PresensiIPS!B102</f>
        <v>12493</v>
      </c>
      <c r="D378" s="60" t="str">
        <f>PresensiIPS!G102</f>
        <v>SITI AMELIA MAHDIN</v>
      </c>
      <c r="E378">
        <v>92</v>
      </c>
      <c r="F378">
        <v>95</v>
      </c>
      <c r="G378">
        <v>90.5</v>
      </c>
      <c r="H378">
        <v>87</v>
      </c>
      <c r="I378">
        <v>92</v>
      </c>
      <c r="J378">
        <v>88</v>
      </c>
      <c r="K378">
        <v>93.5</v>
      </c>
      <c r="L378">
        <v>90</v>
      </c>
      <c r="M378">
        <v>91.5</v>
      </c>
      <c r="N378">
        <v>94</v>
      </c>
      <c r="O378">
        <v>89.5</v>
      </c>
      <c r="P378">
        <v>92.5</v>
      </c>
      <c r="Q378">
        <v>91.5</v>
      </c>
      <c r="R378">
        <v>86</v>
      </c>
      <c r="S378">
        <v>87</v>
      </c>
      <c r="T378" s="232">
        <f t="shared" si="5"/>
        <v>90.666666666666671</v>
      </c>
    </row>
    <row r="379" spans="1:20" ht="15.95" customHeight="1" thickTop="1" thickBot="1">
      <c r="B379" s="62">
        <v>97</v>
      </c>
      <c r="C379" s="59">
        <f>PresensiIPS!B103</f>
        <v>12503</v>
      </c>
      <c r="D379" s="60" t="str">
        <f>PresensiIPS!G103</f>
        <v>SONIA ERYANTI IKA PUTRI SHOLIHIN</v>
      </c>
      <c r="E379">
        <v>95.5</v>
      </c>
      <c r="F379">
        <v>96</v>
      </c>
      <c r="G379">
        <v>93</v>
      </c>
      <c r="H379">
        <v>92</v>
      </c>
      <c r="I379">
        <v>97</v>
      </c>
      <c r="J379">
        <v>94</v>
      </c>
      <c r="K379">
        <v>94</v>
      </c>
      <c r="L379">
        <v>93</v>
      </c>
      <c r="M379">
        <v>91.5</v>
      </c>
      <c r="N379">
        <v>98</v>
      </c>
      <c r="O379">
        <v>93</v>
      </c>
      <c r="P379">
        <v>94.5</v>
      </c>
      <c r="Q379">
        <v>92</v>
      </c>
      <c r="R379">
        <v>89</v>
      </c>
      <c r="S379">
        <v>94.5</v>
      </c>
      <c r="T379" s="232">
        <f t="shared" si="5"/>
        <v>93.8</v>
      </c>
    </row>
    <row r="380" spans="1:20" ht="15.95" customHeight="1" thickTop="1" thickBot="1">
      <c r="B380" s="62">
        <v>98</v>
      </c>
      <c r="C380" s="59">
        <f>PresensiIPS!B104</f>
        <v>12507</v>
      </c>
      <c r="D380" s="60" t="str">
        <f>PresensiIPS!G104</f>
        <v>SUMAR</v>
      </c>
      <c r="E380">
        <v>76</v>
      </c>
      <c r="F380">
        <v>81.5</v>
      </c>
      <c r="G380">
        <v>85</v>
      </c>
      <c r="H380">
        <v>86.5</v>
      </c>
      <c r="I380">
        <v>83</v>
      </c>
      <c r="J380">
        <v>80</v>
      </c>
      <c r="K380">
        <v>91</v>
      </c>
      <c r="L380">
        <v>81</v>
      </c>
      <c r="M380">
        <v>90.5</v>
      </c>
      <c r="N380">
        <v>77</v>
      </c>
      <c r="O380">
        <v>74.5</v>
      </c>
      <c r="P380">
        <v>75</v>
      </c>
      <c r="Q380">
        <v>76.5</v>
      </c>
      <c r="R380">
        <v>70</v>
      </c>
      <c r="S380">
        <v>79</v>
      </c>
      <c r="T380" s="232">
        <f t="shared" si="5"/>
        <v>80.433333333333337</v>
      </c>
    </row>
    <row r="381" spans="1:20" ht="15.95" customHeight="1" thickTop="1" thickBot="1">
      <c r="B381" s="62">
        <v>99</v>
      </c>
      <c r="C381" s="59">
        <f>PresensiIPS!B105</f>
        <v>12508</v>
      </c>
      <c r="D381" s="60" t="str">
        <f>PresensiIPS!G105</f>
        <v>SYAFINA DWI ANGGRAINI</v>
      </c>
      <c r="E381">
        <v>91</v>
      </c>
      <c r="F381">
        <v>93.5</v>
      </c>
      <c r="G381">
        <v>91.5</v>
      </c>
      <c r="H381">
        <v>90.5</v>
      </c>
      <c r="I381">
        <v>90.5</v>
      </c>
      <c r="J381">
        <v>88</v>
      </c>
      <c r="K381">
        <v>92.5</v>
      </c>
      <c r="L381">
        <v>93</v>
      </c>
      <c r="M381">
        <v>90</v>
      </c>
      <c r="N381">
        <v>96</v>
      </c>
      <c r="O381">
        <v>87</v>
      </c>
      <c r="P381">
        <v>90.5</v>
      </c>
      <c r="Q381">
        <v>88</v>
      </c>
      <c r="R381">
        <v>86.5</v>
      </c>
      <c r="S381">
        <v>87</v>
      </c>
      <c r="T381" s="232">
        <f t="shared" si="5"/>
        <v>90.36666666666666</v>
      </c>
    </row>
    <row r="382" spans="1:20" ht="15.95" customHeight="1" thickTop="1" thickBot="1">
      <c r="B382" s="62">
        <v>100</v>
      </c>
      <c r="C382" s="59">
        <f>PresensiIPS!B106</f>
        <v>12130</v>
      </c>
      <c r="D382" s="60" t="str">
        <f>PresensiIPS!G106</f>
        <v>ACHMAD MAULANA ABIM SYAHPUTRA</v>
      </c>
      <c r="E382">
        <v>93</v>
      </c>
      <c r="F382">
        <v>90.5</v>
      </c>
      <c r="G382">
        <v>93.5</v>
      </c>
      <c r="H382">
        <v>88.5</v>
      </c>
      <c r="I382">
        <v>90</v>
      </c>
      <c r="J382">
        <v>88</v>
      </c>
      <c r="K382">
        <v>94</v>
      </c>
      <c r="L382">
        <v>93</v>
      </c>
      <c r="M382">
        <v>91</v>
      </c>
      <c r="N382">
        <v>89</v>
      </c>
      <c r="O382">
        <v>83</v>
      </c>
      <c r="P382">
        <v>92.5</v>
      </c>
      <c r="Q382">
        <v>90.5</v>
      </c>
      <c r="R382">
        <v>90</v>
      </c>
      <c r="S382">
        <v>86.5</v>
      </c>
      <c r="T382" s="232">
        <f t="shared" si="5"/>
        <v>90.2</v>
      </c>
    </row>
    <row r="383" spans="1:20" ht="15.95" customHeight="1" thickTop="1" thickBot="1">
      <c r="B383" s="62">
        <v>101</v>
      </c>
      <c r="C383" s="59">
        <f>PresensiIPS!B107</f>
        <v>12151</v>
      </c>
      <c r="D383" s="60" t="str">
        <f>PresensiIPS!G107</f>
        <v>ALEK JULIYANTO</v>
      </c>
      <c r="E383">
        <v>87.5</v>
      </c>
      <c r="F383">
        <v>86</v>
      </c>
      <c r="G383">
        <v>90.5</v>
      </c>
      <c r="H383">
        <v>86.5</v>
      </c>
      <c r="I383">
        <v>90</v>
      </c>
      <c r="J383">
        <v>82</v>
      </c>
      <c r="K383">
        <v>94</v>
      </c>
      <c r="L383">
        <v>91</v>
      </c>
      <c r="M383">
        <v>87</v>
      </c>
      <c r="N383">
        <v>84</v>
      </c>
      <c r="O383">
        <v>75.5</v>
      </c>
      <c r="P383">
        <v>85.5</v>
      </c>
      <c r="Q383">
        <v>73</v>
      </c>
      <c r="R383">
        <v>77.5</v>
      </c>
      <c r="S383">
        <v>84</v>
      </c>
      <c r="T383" s="232">
        <f t="shared" si="5"/>
        <v>84.933333333333337</v>
      </c>
    </row>
    <row r="384" spans="1:20" ht="15.95" customHeight="1" thickTop="1" thickBot="1">
      <c r="B384" s="62">
        <v>102</v>
      </c>
      <c r="C384" s="59">
        <f>PresensiIPS!B108</f>
        <v>12170</v>
      </c>
      <c r="D384" s="60" t="str">
        <f>PresensiIPS!G108</f>
        <v>ANDINI CRISTINA SANTOSO</v>
      </c>
      <c r="E384">
        <v>90</v>
      </c>
      <c r="F384">
        <v>94.5</v>
      </c>
      <c r="G384">
        <v>91</v>
      </c>
      <c r="H384">
        <v>90</v>
      </c>
      <c r="I384">
        <v>91</v>
      </c>
      <c r="J384">
        <v>89</v>
      </c>
      <c r="K384">
        <v>96</v>
      </c>
      <c r="L384">
        <v>95</v>
      </c>
      <c r="M384">
        <v>92.5</v>
      </c>
      <c r="N384">
        <v>96</v>
      </c>
      <c r="O384">
        <v>89.5</v>
      </c>
      <c r="P384">
        <v>92.5</v>
      </c>
      <c r="Q384">
        <v>90</v>
      </c>
      <c r="R384">
        <v>85</v>
      </c>
      <c r="S384">
        <v>84.5</v>
      </c>
      <c r="T384" s="232">
        <f t="shared" si="5"/>
        <v>91.1</v>
      </c>
    </row>
    <row r="385" spans="2:20" ht="15.95" customHeight="1" thickTop="1" thickBot="1">
      <c r="B385" s="62">
        <v>103</v>
      </c>
      <c r="C385" s="59">
        <f>PresensiIPS!B109</f>
        <v>12179</v>
      </c>
      <c r="D385" s="60" t="str">
        <f>PresensiIPS!G109</f>
        <v>Antoni Ahmad Nufal</v>
      </c>
      <c r="E385">
        <v>94</v>
      </c>
      <c r="F385">
        <v>93.5</v>
      </c>
      <c r="G385">
        <v>91.5</v>
      </c>
      <c r="H385">
        <v>91.5</v>
      </c>
      <c r="I385">
        <v>94</v>
      </c>
      <c r="J385">
        <v>93.5</v>
      </c>
      <c r="K385">
        <v>96.5</v>
      </c>
      <c r="L385">
        <v>88</v>
      </c>
      <c r="M385">
        <v>92</v>
      </c>
      <c r="N385">
        <v>87</v>
      </c>
      <c r="O385">
        <v>90</v>
      </c>
      <c r="P385">
        <v>90.5</v>
      </c>
      <c r="Q385">
        <v>91</v>
      </c>
      <c r="R385">
        <v>89</v>
      </c>
      <c r="S385">
        <v>92.5</v>
      </c>
      <c r="T385" s="232">
        <f t="shared" si="5"/>
        <v>91.63333333333334</v>
      </c>
    </row>
    <row r="386" spans="2:20" ht="15.95" customHeight="1" thickTop="1" thickBot="1">
      <c r="B386" s="62">
        <v>104</v>
      </c>
      <c r="C386" s="59">
        <f>PresensiIPS!B110</f>
        <v>12199</v>
      </c>
      <c r="D386" s="60" t="str">
        <f>PresensiIPS!G110</f>
        <v>DANI SYSNANDA CAHYA PUTRA</v>
      </c>
      <c r="E386">
        <v>93.5</v>
      </c>
      <c r="F386">
        <v>95</v>
      </c>
      <c r="G386">
        <v>95</v>
      </c>
      <c r="H386">
        <v>92.5</v>
      </c>
      <c r="I386">
        <v>94.5</v>
      </c>
      <c r="J386">
        <v>93</v>
      </c>
      <c r="K386">
        <v>96</v>
      </c>
      <c r="L386">
        <v>91</v>
      </c>
      <c r="M386">
        <v>93</v>
      </c>
      <c r="N386">
        <v>94</v>
      </c>
      <c r="O386">
        <v>89.5</v>
      </c>
      <c r="P386">
        <v>90.5</v>
      </c>
      <c r="Q386">
        <v>92.5</v>
      </c>
      <c r="R386">
        <v>92.5</v>
      </c>
      <c r="S386">
        <v>93</v>
      </c>
      <c r="T386" s="232">
        <f t="shared" si="5"/>
        <v>93.033333333333331</v>
      </c>
    </row>
    <row r="387" spans="2:20" ht="15.95" customHeight="1" thickTop="1" thickBot="1">
      <c r="B387" s="62">
        <v>105</v>
      </c>
      <c r="C387" s="59">
        <f>PresensiIPS!B111</f>
        <v>12231</v>
      </c>
      <c r="D387" s="60" t="str">
        <f>PresensiIPS!G111</f>
        <v>FAMELIA SHOFRIA</v>
      </c>
      <c r="E387">
        <v>89.5</v>
      </c>
      <c r="F387">
        <v>90</v>
      </c>
      <c r="G387">
        <v>94</v>
      </c>
      <c r="H387">
        <v>88.5</v>
      </c>
      <c r="I387">
        <v>92</v>
      </c>
      <c r="J387">
        <v>90</v>
      </c>
      <c r="K387">
        <v>94</v>
      </c>
      <c r="L387">
        <v>88</v>
      </c>
      <c r="M387">
        <v>90.5</v>
      </c>
      <c r="N387">
        <v>90</v>
      </c>
      <c r="O387">
        <v>86</v>
      </c>
      <c r="P387">
        <v>90.5</v>
      </c>
      <c r="Q387">
        <v>89</v>
      </c>
      <c r="R387">
        <v>85</v>
      </c>
      <c r="S387">
        <v>85</v>
      </c>
      <c r="T387" s="232">
        <f t="shared" si="5"/>
        <v>89.466666666666669</v>
      </c>
    </row>
    <row r="388" spans="2:20" ht="15.95" customHeight="1" thickTop="1" thickBot="1">
      <c r="B388" s="62">
        <v>106</v>
      </c>
      <c r="C388" s="59">
        <f>PresensiIPS!B112</f>
        <v>12237</v>
      </c>
      <c r="D388" s="60" t="str">
        <f>PresensiIPS!G112</f>
        <v>FARIS MAULANA</v>
      </c>
      <c r="E388">
        <v>91</v>
      </c>
      <c r="F388">
        <v>93</v>
      </c>
      <c r="G388">
        <v>91.5</v>
      </c>
      <c r="H388">
        <v>88.5</v>
      </c>
      <c r="I388">
        <v>95.5</v>
      </c>
      <c r="J388">
        <v>87</v>
      </c>
      <c r="K388">
        <v>94.5</v>
      </c>
      <c r="L388">
        <v>85</v>
      </c>
      <c r="M388">
        <v>92.5</v>
      </c>
      <c r="N388">
        <v>89</v>
      </c>
      <c r="O388">
        <v>87</v>
      </c>
      <c r="P388">
        <v>85.5</v>
      </c>
      <c r="Q388">
        <v>89</v>
      </c>
      <c r="R388">
        <v>80.5</v>
      </c>
      <c r="S388">
        <v>85.5</v>
      </c>
      <c r="T388" s="232">
        <f t="shared" si="5"/>
        <v>89</v>
      </c>
    </row>
    <row r="389" spans="2:20" ht="15.95" customHeight="1" thickTop="1" thickBot="1">
      <c r="B389" s="62">
        <v>107</v>
      </c>
      <c r="C389" s="59">
        <f>PresensiIPS!B113</f>
        <v>12249</v>
      </c>
      <c r="D389" s="60" t="str">
        <f>PresensiIPS!G113</f>
        <v>FITRI DESI ISNAIN</v>
      </c>
      <c r="E389">
        <v>93.5</v>
      </c>
      <c r="F389">
        <v>96</v>
      </c>
      <c r="G389">
        <v>92.5</v>
      </c>
      <c r="H389">
        <v>88</v>
      </c>
      <c r="I389">
        <v>93.5</v>
      </c>
      <c r="J389">
        <v>90.5</v>
      </c>
      <c r="K389">
        <v>94.5</v>
      </c>
      <c r="L389">
        <v>88</v>
      </c>
      <c r="M389">
        <v>91.5</v>
      </c>
      <c r="N389">
        <v>94</v>
      </c>
      <c r="O389">
        <v>90</v>
      </c>
      <c r="P389">
        <v>88.5</v>
      </c>
      <c r="Q389">
        <v>91</v>
      </c>
      <c r="R389">
        <v>88.5</v>
      </c>
      <c r="S389">
        <v>91</v>
      </c>
      <c r="T389" s="232">
        <f t="shared" si="5"/>
        <v>91.4</v>
      </c>
    </row>
    <row r="390" spans="2:20" ht="15.95" customHeight="1" thickTop="1" thickBot="1">
      <c r="B390" s="62">
        <v>108</v>
      </c>
      <c r="C390" s="59">
        <f>PresensiIPS!B114</f>
        <v>12268</v>
      </c>
      <c r="D390" s="60" t="str">
        <f>PresensiIPS!G114</f>
        <v>HENDY NURIAN EFFENDI</v>
      </c>
      <c r="E390">
        <v>86.5</v>
      </c>
      <c r="F390">
        <v>88.5</v>
      </c>
      <c r="G390">
        <v>91.5</v>
      </c>
      <c r="H390">
        <v>87.5</v>
      </c>
      <c r="I390">
        <v>85</v>
      </c>
      <c r="J390">
        <v>83</v>
      </c>
      <c r="K390">
        <v>92</v>
      </c>
      <c r="L390">
        <v>95</v>
      </c>
      <c r="M390">
        <v>90</v>
      </c>
      <c r="N390">
        <v>77</v>
      </c>
      <c r="O390">
        <v>77</v>
      </c>
      <c r="P390">
        <v>85.5</v>
      </c>
      <c r="Q390">
        <v>77</v>
      </c>
      <c r="R390">
        <v>78</v>
      </c>
      <c r="S390">
        <v>78</v>
      </c>
      <c r="T390" s="232">
        <f t="shared" si="5"/>
        <v>84.766666666666666</v>
      </c>
    </row>
    <row r="391" spans="2:20" ht="15.95" customHeight="1" thickTop="1" thickBot="1">
      <c r="B391" s="62">
        <v>109</v>
      </c>
      <c r="C391" s="59">
        <f>PresensiIPS!B115</f>
        <v>12285</v>
      </c>
      <c r="D391" s="60" t="str">
        <f>PresensiIPS!G115</f>
        <v>Iqbal Amrullah</v>
      </c>
      <c r="E391">
        <v>85.5</v>
      </c>
      <c r="F391">
        <v>87</v>
      </c>
      <c r="G391">
        <v>91.5</v>
      </c>
      <c r="H391">
        <v>87</v>
      </c>
      <c r="I391">
        <v>89</v>
      </c>
      <c r="J391">
        <v>82.5</v>
      </c>
      <c r="K391">
        <v>94.5</v>
      </c>
      <c r="L391">
        <v>95</v>
      </c>
      <c r="M391">
        <v>88</v>
      </c>
      <c r="N391">
        <v>84</v>
      </c>
      <c r="O391">
        <v>77</v>
      </c>
      <c r="P391">
        <v>77.5</v>
      </c>
      <c r="Q391">
        <v>75</v>
      </c>
      <c r="R391">
        <v>77.5</v>
      </c>
      <c r="S391">
        <v>77.5</v>
      </c>
      <c r="T391" s="232">
        <f t="shared" si="5"/>
        <v>84.566666666666663</v>
      </c>
    </row>
    <row r="392" spans="2:20" ht="15.95" customHeight="1" thickTop="1" thickBot="1">
      <c r="B392" s="62">
        <v>110</v>
      </c>
      <c r="C392" s="59">
        <f>PresensiIPS!B116</f>
        <v>12296</v>
      </c>
      <c r="D392" s="60" t="str">
        <f>PresensiIPS!G116</f>
        <v>JUM'ANI FAROHAH</v>
      </c>
      <c r="E392">
        <v>93.5</v>
      </c>
      <c r="F392">
        <v>92</v>
      </c>
      <c r="G392">
        <v>92</v>
      </c>
      <c r="H392">
        <v>87.5</v>
      </c>
      <c r="I392">
        <v>92.5</v>
      </c>
      <c r="J392">
        <v>87.5</v>
      </c>
      <c r="K392">
        <v>94</v>
      </c>
      <c r="L392">
        <v>93</v>
      </c>
      <c r="M392">
        <v>93</v>
      </c>
      <c r="N392">
        <v>94</v>
      </c>
      <c r="O392">
        <v>89</v>
      </c>
      <c r="P392">
        <v>90.5</v>
      </c>
      <c r="Q392">
        <v>89</v>
      </c>
      <c r="R392">
        <v>86.5</v>
      </c>
      <c r="S392">
        <v>85.5</v>
      </c>
      <c r="T392" s="232">
        <f t="shared" si="5"/>
        <v>90.63333333333334</v>
      </c>
    </row>
    <row r="393" spans="2:20" ht="15.95" customHeight="1" thickTop="1" thickBot="1">
      <c r="B393" s="62">
        <v>111</v>
      </c>
      <c r="C393" s="59">
        <f>PresensiIPS!B117</f>
        <v>12320</v>
      </c>
      <c r="D393" s="60" t="str">
        <f>PresensiIPS!G117</f>
        <v>M. INDRA GUNAWAN</v>
      </c>
      <c r="E393">
        <v>89</v>
      </c>
      <c r="F393">
        <v>80.5</v>
      </c>
      <c r="G393">
        <v>88.5</v>
      </c>
      <c r="H393">
        <v>84.5</v>
      </c>
      <c r="I393">
        <v>88.5</v>
      </c>
      <c r="J393">
        <v>79.5</v>
      </c>
      <c r="K393">
        <v>91.5</v>
      </c>
      <c r="L393">
        <v>91</v>
      </c>
      <c r="M393">
        <v>87</v>
      </c>
      <c r="N393">
        <v>85</v>
      </c>
      <c r="O393">
        <v>79.5</v>
      </c>
      <c r="P393">
        <v>77.5</v>
      </c>
      <c r="Q393">
        <v>75.5</v>
      </c>
      <c r="R393">
        <v>71.5</v>
      </c>
      <c r="S393">
        <v>76</v>
      </c>
      <c r="T393" s="232">
        <f t="shared" si="5"/>
        <v>83</v>
      </c>
    </row>
    <row r="394" spans="2:20" ht="15.95" customHeight="1" thickTop="1" thickBot="1">
      <c r="B394" s="62">
        <v>112</v>
      </c>
      <c r="C394" s="59">
        <f>PresensiIPS!B118</f>
        <v>12324</v>
      </c>
      <c r="D394" s="60" t="str">
        <f>PresensiIPS!G118</f>
        <v>M. YUNIAR ABDIANTAMA</v>
      </c>
      <c r="E394">
        <v>89</v>
      </c>
      <c r="F394">
        <v>90</v>
      </c>
      <c r="G394">
        <v>91.5</v>
      </c>
      <c r="H394">
        <v>89</v>
      </c>
      <c r="I394">
        <v>92</v>
      </c>
      <c r="J394">
        <v>87</v>
      </c>
      <c r="K394">
        <v>94</v>
      </c>
      <c r="L394">
        <v>95</v>
      </c>
      <c r="M394">
        <v>92</v>
      </c>
      <c r="N394">
        <v>85</v>
      </c>
      <c r="O394">
        <v>84.5</v>
      </c>
      <c r="P394">
        <v>85.5</v>
      </c>
      <c r="Q394">
        <v>82.5</v>
      </c>
      <c r="R394">
        <v>82.5</v>
      </c>
      <c r="S394">
        <v>84</v>
      </c>
      <c r="T394" s="232">
        <f t="shared" si="5"/>
        <v>88.233333333333334</v>
      </c>
    </row>
    <row r="395" spans="2:20" ht="15.95" customHeight="1" thickTop="1" thickBot="1">
      <c r="B395" s="62">
        <v>113</v>
      </c>
      <c r="C395" s="59">
        <f>PresensiIPS!B119</f>
        <v>12332</v>
      </c>
      <c r="D395" s="60" t="str">
        <f>PresensiIPS!G119</f>
        <v>MAULANA RIZKY ANDHIRA</v>
      </c>
      <c r="E395">
        <v>85</v>
      </c>
      <c r="F395">
        <v>83.5</v>
      </c>
      <c r="G395">
        <v>88.5</v>
      </c>
      <c r="H395">
        <v>86</v>
      </c>
      <c r="I395">
        <v>89.5</v>
      </c>
      <c r="J395">
        <v>79.5</v>
      </c>
      <c r="K395">
        <v>90.5</v>
      </c>
      <c r="L395">
        <v>95</v>
      </c>
      <c r="M395">
        <v>83</v>
      </c>
      <c r="N395">
        <v>85</v>
      </c>
      <c r="O395">
        <v>73.5</v>
      </c>
      <c r="P395">
        <v>77.5</v>
      </c>
      <c r="Q395">
        <v>73.5</v>
      </c>
      <c r="R395">
        <v>70.5</v>
      </c>
      <c r="S395">
        <v>75</v>
      </c>
      <c r="T395" s="232">
        <f t="shared" ref="T395:T415" si="6">AVERAGE(E395:S395)</f>
        <v>82.36666666666666</v>
      </c>
    </row>
    <row r="396" spans="2:20" ht="15.95" customHeight="1" thickTop="1" thickBot="1">
      <c r="B396" s="62">
        <v>114</v>
      </c>
      <c r="C396" s="59">
        <f>PresensiIPS!B120</f>
        <v>12335</v>
      </c>
      <c r="D396" s="60" t="str">
        <f>PresensiIPS!G120</f>
        <v>MAULIDYA APRILIANY</v>
      </c>
      <c r="E396">
        <v>89.5</v>
      </c>
      <c r="F396">
        <v>93.5</v>
      </c>
      <c r="G396">
        <v>90.5</v>
      </c>
      <c r="H396">
        <v>88</v>
      </c>
      <c r="I396">
        <v>92</v>
      </c>
      <c r="J396">
        <v>89.5</v>
      </c>
      <c r="K396">
        <v>95.5</v>
      </c>
      <c r="L396">
        <v>93</v>
      </c>
      <c r="M396">
        <v>93</v>
      </c>
      <c r="N396">
        <v>92</v>
      </c>
      <c r="O396">
        <v>89</v>
      </c>
      <c r="P396">
        <v>87.5</v>
      </c>
      <c r="Q396">
        <v>89</v>
      </c>
      <c r="R396">
        <v>88</v>
      </c>
      <c r="S396">
        <v>90</v>
      </c>
      <c r="T396" s="232">
        <f t="shared" si="6"/>
        <v>90.666666666666671</v>
      </c>
    </row>
    <row r="397" spans="2:20" ht="15.95" customHeight="1" thickTop="1" thickBot="1">
      <c r="B397" s="62">
        <v>115</v>
      </c>
      <c r="C397" s="59">
        <f>PresensiIPS!B121</f>
        <v>12340</v>
      </c>
      <c r="D397" s="60" t="str">
        <f>PresensiIPS!G121</f>
        <v>MAULYDA DWY ANGRAYNY SUHERMAN</v>
      </c>
      <c r="E397">
        <v>86</v>
      </c>
      <c r="F397">
        <v>88.5</v>
      </c>
      <c r="G397">
        <v>89.5</v>
      </c>
      <c r="H397">
        <v>86.5</v>
      </c>
      <c r="I397">
        <v>92</v>
      </c>
      <c r="J397">
        <v>82.5</v>
      </c>
      <c r="K397">
        <v>95</v>
      </c>
      <c r="L397">
        <v>88</v>
      </c>
      <c r="M397">
        <v>89</v>
      </c>
      <c r="N397">
        <v>84</v>
      </c>
      <c r="O397">
        <v>77</v>
      </c>
      <c r="P397">
        <v>90.5</v>
      </c>
      <c r="Q397">
        <v>78</v>
      </c>
      <c r="R397">
        <v>79</v>
      </c>
      <c r="S397">
        <v>81.5</v>
      </c>
      <c r="T397" s="232">
        <f t="shared" si="6"/>
        <v>85.8</v>
      </c>
    </row>
    <row r="398" spans="2:20" ht="15.95" customHeight="1" thickTop="1" thickBot="1">
      <c r="B398" s="62">
        <v>116</v>
      </c>
      <c r="C398" s="59">
        <f>PresensiIPS!B122</f>
        <v>12358</v>
      </c>
      <c r="D398" s="60" t="str">
        <f>PresensiIPS!G122</f>
        <v>MOH. PANJI MAGHRIBA</v>
      </c>
      <c r="E398">
        <v>93</v>
      </c>
      <c r="F398">
        <v>96</v>
      </c>
      <c r="G398">
        <v>91.5</v>
      </c>
      <c r="H398">
        <v>93</v>
      </c>
      <c r="I398">
        <v>95</v>
      </c>
      <c r="J398">
        <v>91.5</v>
      </c>
      <c r="K398">
        <v>95</v>
      </c>
      <c r="L398">
        <v>95</v>
      </c>
      <c r="M398">
        <v>93</v>
      </c>
      <c r="N398">
        <v>97</v>
      </c>
      <c r="O398">
        <v>87.5</v>
      </c>
      <c r="P398">
        <v>92.5</v>
      </c>
      <c r="Q398">
        <v>92.5</v>
      </c>
      <c r="R398">
        <v>87.5</v>
      </c>
      <c r="S398">
        <v>91</v>
      </c>
      <c r="T398" s="232">
        <f t="shared" si="6"/>
        <v>92.733333333333334</v>
      </c>
    </row>
    <row r="399" spans="2:20" ht="15.95" customHeight="1" thickTop="1" thickBot="1">
      <c r="B399" s="62">
        <v>117</v>
      </c>
      <c r="C399" s="59">
        <f>PresensiIPS!B123</f>
        <v>12368</v>
      </c>
      <c r="D399" s="60" t="str">
        <f>PresensiIPS!G123</f>
        <v>MOHAMMAD ILHAM</v>
      </c>
      <c r="E399">
        <v>85.5</v>
      </c>
      <c r="F399">
        <v>87.5</v>
      </c>
      <c r="G399">
        <v>90.5</v>
      </c>
      <c r="H399">
        <v>86.5</v>
      </c>
      <c r="I399">
        <v>88.5</v>
      </c>
      <c r="J399">
        <v>82.5</v>
      </c>
      <c r="K399">
        <v>93</v>
      </c>
      <c r="L399">
        <v>95</v>
      </c>
      <c r="M399">
        <v>89.5</v>
      </c>
      <c r="N399">
        <v>84</v>
      </c>
      <c r="O399">
        <v>73</v>
      </c>
      <c r="P399">
        <v>80.5</v>
      </c>
      <c r="Q399">
        <v>73</v>
      </c>
      <c r="R399">
        <v>76.5</v>
      </c>
      <c r="S399">
        <v>76.5</v>
      </c>
      <c r="T399" s="232">
        <f t="shared" si="6"/>
        <v>84.13333333333334</v>
      </c>
    </row>
    <row r="400" spans="2:20" ht="15.95" customHeight="1" thickTop="1" thickBot="1">
      <c r="B400" s="62">
        <v>118</v>
      </c>
      <c r="C400" s="59">
        <f>PresensiIPS!B124</f>
        <v>12377</v>
      </c>
      <c r="D400" s="60" t="str">
        <f>PresensiIPS!G124</f>
        <v>MUHAMMAD KANDIAS</v>
      </c>
      <c r="E400">
        <v>89</v>
      </c>
      <c r="F400">
        <v>86</v>
      </c>
      <c r="G400">
        <v>91.5</v>
      </c>
      <c r="H400">
        <v>88.5</v>
      </c>
      <c r="I400">
        <v>82.5</v>
      </c>
      <c r="J400">
        <v>84.5</v>
      </c>
      <c r="K400">
        <v>93</v>
      </c>
      <c r="L400">
        <v>91</v>
      </c>
      <c r="M400">
        <v>90.5</v>
      </c>
      <c r="N400">
        <v>84</v>
      </c>
      <c r="O400">
        <v>79.5</v>
      </c>
      <c r="P400">
        <v>85.5</v>
      </c>
      <c r="Q400">
        <v>78</v>
      </c>
      <c r="R400">
        <v>81</v>
      </c>
      <c r="S400">
        <v>82.5</v>
      </c>
      <c r="T400" s="232">
        <f t="shared" si="6"/>
        <v>85.8</v>
      </c>
    </row>
    <row r="401" spans="2:20" ht="15.95" customHeight="1" thickTop="1" thickBot="1">
      <c r="B401" s="62">
        <v>119</v>
      </c>
      <c r="C401" s="59">
        <f>PresensiIPS!B125</f>
        <v>12384</v>
      </c>
      <c r="D401" s="60" t="str">
        <f>PresensiIPS!G125</f>
        <v>MUHAMMAD YUNUS FIRDAUS</v>
      </c>
      <c r="E401">
        <v>95.5</v>
      </c>
      <c r="F401">
        <v>97</v>
      </c>
      <c r="G401">
        <v>91</v>
      </c>
      <c r="H401">
        <v>92.5</v>
      </c>
      <c r="I401">
        <v>96</v>
      </c>
      <c r="J401">
        <v>94</v>
      </c>
      <c r="K401">
        <v>96</v>
      </c>
      <c r="L401">
        <v>88</v>
      </c>
      <c r="M401">
        <v>90</v>
      </c>
      <c r="N401">
        <v>98</v>
      </c>
      <c r="O401">
        <v>97.5</v>
      </c>
      <c r="P401">
        <v>90.5</v>
      </c>
      <c r="Q401">
        <v>94</v>
      </c>
      <c r="R401">
        <v>92</v>
      </c>
      <c r="S401">
        <v>94.5</v>
      </c>
      <c r="T401" s="232">
        <f t="shared" si="6"/>
        <v>93.766666666666666</v>
      </c>
    </row>
    <row r="402" spans="2:20" ht="15.95" customHeight="1" thickTop="1" thickBot="1">
      <c r="B402" s="62">
        <v>120</v>
      </c>
      <c r="C402" s="59">
        <f>PresensiIPS!B126</f>
        <v>12385</v>
      </c>
      <c r="D402" s="60" t="str">
        <f>PresensiIPS!G126</f>
        <v>MUSEYRIYE TUDDINIH</v>
      </c>
      <c r="E402">
        <v>92</v>
      </c>
      <c r="F402">
        <v>88.5</v>
      </c>
      <c r="G402">
        <v>90.5</v>
      </c>
      <c r="H402">
        <v>88.5</v>
      </c>
      <c r="I402">
        <v>91.5</v>
      </c>
      <c r="J402">
        <v>85</v>
      </c>
      <c r="K402">
        <v>94</v>
      </c>
      <c r="L402">
        <v>93</v>
      </c>
      <c r="M402">
        <v>90</v>
      </c>
      <c r="N402">
        <v>86</v>
      </c>
      <c r="O402">
        <v>82</v>
      </c>
      <c r="P402">
        <v>87.5</v>
      </c>
      <c r="Q402">
        <v>89</v>
      </c>
      <c r="R402">
        <v>78.5</v>
      </c>
      <c r="S402">
        <v>84</v>
      </c>
      <c r="T402" s="232">
        <f t="shared" si="6"/>
        <v>88</v>
      </c>
    </row>
    <row r="403" spans="2:20" ht="15.95" customHeight="1" thickTop="1" thickBot="1">
      <c r="B403" s="62">
        <v>121</v>
      </c>
      <c r="C403" s="59">
        <f>PresensiIPS!B127</f>
        <v>12402</v>
      </c>
      <c r="D403" s="60" t="str">
        <f>PresensiIPS!G127</f>
        <v>NOVANGGA TRI WICAKSONO SAPUTRA</v>
      </c>
      <c r="E403">
        <v>89</v>
      </c>
      <c r="F403">
        <v>89.5</v>
      </c>
      <c r="G403">
        <v>88.5</v>
      </c>
      <c r="H403">
        <v>88.5</v>
      </c>
      <c r="I403">
        <v>88.5</v>
      </c>
      <c r="J403">
        <v>84.5</v>
      </c>
      <c r="K403">
        <v>93.5</v>
      </c>
      <c r="L403">
        <v>91</v>
      </c>
      <c r="M403">
        <v>89.5</v>
      </c>
      <c r="N403">
        <v>84</v>
      </c>
      <c r="O403">
        <v>77.5</v>
      </c>
      <c r="P403">
        <v>85.5</v>
      </c>
      <c r="Q403">
        <v>78</v>
      </c>
      <c r="R403">
        <v>81.5</v>
      </c>
      <c r="S403">
        <v>82</v>
      </c>
      <c r="T403" s="232">
        <f t="shared" si="6"/>
        <v>86.066666666666663</v>
      </c>
    </row>
    <row r="404" spans="2:20" ht="15.95" customHeight="1" thickTop="1" thickBot="1">
      <c r="B404" s="62">
        <v>122</v>
      </c>
      <c r="C404" s="59">
        <f>PresensiIPS!B128</f>
        <v>12418</v>
      </c>
      <c r="D404" s="60" t="str">
        <f>PresensiIPS!G128</f>
        <v>NURUL FIRDAUS</v>
      </c>
      <c r="E404">
        <v>91</v>
      </c>
      <c r="F404">
        <v>91.5</v>
      </c>
      <c r="G404">
        <v>89.5</v>
      </c>
      <c r="H404">
        <v>89</v>
      </c>
      <c r="I404">
        <v>92</v>
      </c>
      <c r="J404">
        <v>87</v>
      </c>
      <c r="K404">
        <v>93</v>
      </c>
      <c r="L404">
        <v>95</v>
      </c>
      <c r="M404">
        <v>90</v>
      </c>
      <c r="N404">
        <v>86</v>
      </c>
      <c r="O404">
        <v>89.5</v>
      </c>
      <c r="P404">
        <v>90.5</v>
      </c>
      <c r="Q404">
        <v>86</v>
      </c>
      <c r="R404">
        <v>80</v>
      </c>
      <c r="S404">
        <v>82</v>
      </c>
      <c r="T404" s="232">
        <f t="shared" si="6"/>
        <v>88.8</v>
      </c>
    </row>
    <row r="405" spans="2:20" ht="15.95" customHeight="1" thickTop="1" thickBot="1">
      <c r="B405" s="62">
        <v>123</v>
      </c>
      <c r="C405" s="59">
        <f>PresensiIPS!B129</f>
        <v>12425</v>
      </c>
      <c r="D405" s="60" t="str">
        <f>PresensiIPS!G129</f>
        <v>PRAMUDITA KURNIASANI</v>
      </c>
      <c r="E405">
        <v>93</v>
      </c>
      <c r="F405">
        <v>93.5</v>
      </c>
      <c r="G405">
        <v>90.5</v>
      </c>
      <c r="H405">
        <v>88</v>
      </c>
      <c r="I405">
        <v>92</v>
      </c>
      <c r="J405">
        <v>90.5</v>
      </c>
      <c r="K405">
        <v>93.5</v>
      </c>
      <c r="L405">
        <v>88</v>
      </c>
      <c r="M405">
        <v>91.5</v>
      </c>
      <c r="N405">
        <v>94</v>
      </c>
      <c r="O405">
        <v>89</v>
      </c>
      <c r="P405">
        <v>87.5</v>
      </c>
      <c r="Q405">
        <v>89</v>
      </c>
      <c r="R405">
        <v>80.5</v>
      </c>
      <c r="S405">
        <v>92</v>
      </c>
      <c r="T405" s="232">
        <f t="shared" si="6"/>
        <v>90.166666666666671</v>
      </c>
    </row>
    <row r="406" spans="2:20" ht="15.95" customHeight="1" thickTop="1" thickBot="1">
      <c r="B406" s="62">
        <v>124</v>
      </c>
      <c r="C406" s="59">
        <f>PresensiIPS!B130</f>
        <v>12443</v>
      </c>
      <c r="D406" s="60" t="str">
        <f>PresensiIPS!G130</f>
        <v>R.A. HADIA ALIMA SYAHIRA</v>
      </c>
      <c r="E406">
        <v>92.5</v>
      </c>
      <c r="F406">
        <v>92</v>
      </c>
      <c r="G406">
        <v>95</v>
      </c>
      <c r="H406">
        <v>85</v>
      </c>
      <c r="I406">
        <v>94</v>
      </c>
      <c r="J406">
        <v>90</v>
      </c>
      <c r="K406">
        <v>93.5</v>
      </c>
      <c r="L406">
        <v>95</v>
      </c>
      <c r="M406">
        <v>93.5</v>
      </c>
      <c r="N406">
        <v>94</v>
      </c>
      <c r="O406">
        <v>87</v>
      </c>
      <c r="P406">
        <v>90.5</v>
      </c>
      <c r="Q406">
        <v>89</v>
      </c>
      <c r="R406">
        <v>89</v>
      </c>
      <c r="S406">
        <v>88.5</v>
      </c>
      <c r="T406" s="232">
        <f t="shared" si="6"/>
        <v>91.233333333333334</v>
      </c>
    </row>
    <row r="407" spans="2:20" ht="15.95" customHeight="1" thickTop="1" thickBot="1">
      <c r="B407" s="62">
        <v>125</v>
      </c>
      <c r="C407" s="59">
        <f>PresensiIPS!B131</f>
        <v>12460</v>
      </c>
      <c r="D407" s="60" t="str">
        <f>PresensiIPS!G131</f>
        <v>RIAN FIRMANSYAH</v>
      </c>
      <c r="E407">
        <v>89</v>
      </c>
      <c r="F407">
        <v>88.5</v>
      </c>
      <c r="G407">
        <v>90</v>
      </c>
      <c r="H407">
        <v>87</v>
      </c>
      <c r="I407">
        <v>91.5</v>
      </c>
      <c r="J407">
        <v>83.5</v>
      </c>
      <c r="K407">
        <v>93.5</v>
      </c>
      <c r="L407">
        <v>93</v>
      </c>
      <c r="M407">
        <v>87</v>
      </c>
      <c r="N407">
        <v>89</v>
      </c>
      <c r="O407">
        <v>82</v>
      </c>
      <c r="P407">
        <v>88.5</v>
      </c>
      <c r="Q407">
        <v>79</v>
      </c>
      <c r="R407">
        <v>80</v>
      </c>
      <c r="S407">
        <v>86.5</v>
      </c>
      <c r="T407" s="232">
        <f t="shared" si="6"/>
        <v>87.2</v>
      </c>
    </row>
    <row r="408" spans="2:20" ht="15.95" customHeight="1" thickTop="1" thickBot="1">
      <c r="B408" s="62">
        <v>126</v>
      </c>
      <c r="C408" s="59">
        <f>PresensiIPS!B132</f>
        <v>12469</v>
      </c>
      <c r="D408" s="60" t="str">
        <f>PresensiIPS!G132</f>
        <v>RINA AGUSTINA</v>
      </c>
      <c r="E408">
        <v>91.5</v>
      </c>
      <c r="F408">
        <v>90.5</v>
      </c>
      <c r="G408">
        <v>91</v>
      </c>
      <c r="H408">
        <v>88.5</v>
      </c>
      <c r="I408">
        <v>93</v>
      </c>
      <c r="J408">
        <v>88</v>
      </c>
      <c r="K408">
        <v>94.5</v>
      </c>
      <c r="L408">
        <v>89</v>
      </c>
      <c r="M408">
        <v>90.5</v>
      </c>
      <c r="N408">
        <v>89</v>
      </c>
      <c r="O408">
        <v>86.5</v>
      </c>
      <c r="P408">
        <v>88.5</v>
      </c>
      <c r="Q408">
        <v>88</v>
      </c>
      <c r="R408">
        <v>82.5</v>
      </c>
      <c r="S408">
        <v>90.5</v>
      </c>
      <c r="T408" s="232">
        <f t="shared" si="6"/>
        <v>89.433333333333337</v>
      </c>
    </row>
    <row r="409" spans="2:20" ht="15.95" customHeight="1" thickTop="1" thickBot="1">
      <c r="B409" s="62">
        <v>127</v>
      </c>
      <c r="C409" s="59">
        <f>PresensiIPS!B133</f>
        <v>12478</v>
      </c>
      <c r="D409" s="60" t="str">
        <f>PresensiIPS!G133</f>
        <v>RIZKY FIRMANSYAH ADI PUTRA</v>
      </c>
      <c r="E409">
        <v>85.5</v>
      </c>
      <c r="F409">
        <v>82</v>
      </c>
      <c r="G409">
        <v>87.5</v>
      </c>
      <c r="H409">
        <v>87</v>
      </c>
      <c r="I409">
        <v>82</v>
      </c>
      <c r="J409">
        <v>77.5</v>
      </c>
      <c r="K409">
        <v>83</v>
      </c>
      <c r="L409">
        <v>91</v>
      </c>
      <c r="M409">
        <v>82.5</v>
      </c>
      <c r="N409">
        <v>75</v>
      </c>
      <c r="O409">
        <v>73</v>
      </c>
      <c r="P409">
        <v>77.5</v>
      </c>
      <c r="Q409">
        <v>75</v>
      </c>
      <c r="R409">
        <v>71</v>
      </c>
      <c r="S409">
        <v>75</v>
      </c>
      <c r="T409" s="232">
        <f t="shared" si="6"/>
        <v>80.3</v>
      </c>
    </row>
    <row r="410" spans="2:20" ht="15.95" customHeight="1" thickTop="1" thickBot="1">
      <c r="B410" s="62">
        <v>128</v>
      </c>
      <c r="C410" s="59">
        <f>PresensiIPS!B134</f>
        <v>12499</v>
      </c>
      <c r="D410" s="60" t="str">
        <f>PresensiIPS!G134</f>
        <v>SITI NURFAIZAH</v>
      </c>
      <c r="E410">
        <v>89.5</v>
      </c>
      <c r="F410">
        <v>89</v>
      </c>
      <c r="G410">
        <v>91.5</v>
      </c>
      <c r="H410">
        <v>90.5</v>
      </c>
      <c r="I410">
        <v>88</v>
      </c>
      <c r="J410">
        <v>88.5</v>
      </c>
      <c r="K410">
        <v>94</v>
      </c>
      <c r="L410">
        <v>95</v>
      </c>
      <c r="M410">
        <v>90.5</v>
      </c>
      <c r="N410">
        <v>86</v>
      </c>
      <c r="O410">
        <v>79.5</v>
      </c>
      <c r="P410">
        <v>87.5</v>
      </c>
      <c r="Q410">
        <v>80</v>
      </c>
      <c r="R410">
        <v>80</v>
      </c>
      <c r="S410">
        <v>83.5</v>
      </c>
      <c r="T410" s="232">
        <f t="shared" si="6"/>
        <v>87.533333333333331</v>
      </c>
    </row>
    <row r="411" spans="2:20" ht="15.95" customHeight="1" thickTop="1" thickBot="1">
      <c r="B411" s="62">
        <v>129</v>
      </c>
      <c r="C411" s="59">
        <f>PresensiIPS!B135</f>
        <v>12505</v>
      </c>
      <c r="D411" s="60" t="str">
        <f>PresensiIPS!G135</f>
        <v>SRI WAHYU NINGSIH</v>
      </c>
      <c r="E411">
        <v>88.5</v>
      </c>
      <c r="F411">
        <v>88</v>
      </c>
      <c r="G411">
        <v>93</v>
      </c>
      <c r="H411">
        <v>92</v>
      </c>
      <c r="I411">
        <v>92</v>
      </c>
      <c r="J411">
        <v>89</v>
      </c>
      <c r="K411">
        <v>94.5</v>
      </c>
      <c r="L411">
        <v>88</v>
      </c>
      <c r="M411">
        <v>89.5</v>
      </c>
      <c r="N411">
        <v>92</v>
      </c>
      <c r="O411">
        <v>82</v>
      </c>
      <c r="P411">
        <v>85.5</v>
      </c>
      <c r="Q411">
        <v>80</v>
      </c>
      <c r="R411">
        <v>81</v>
      </c>
      <c r="S411">
        <v>81.5</v>
      </c>
      <c r="T411" s="232">
        <f t="shared" si="6"/>
        <v>87.766666666666666</v>
      </c>
    </row>
    <row r="412" spans="2:20" ht="15.95" customHeight="1" thickTop="1" thickBot="1">
      <c r="B412" s="62">
        <v>130</v>
      </c>
      <c r="C412" s="59">
        <f>PresensiIPS!B136</f>
        <v>12509</v>
      </c>
      <c r="D412" s="60" t="str">
        <f>PresensiIPS!G136</f>
        <v>SYAUQIE HABIBILLAH</v>
      </c>
      <c r="E412">
        <v>86.5</v>
      </c>
      <c r="F412">
        <v>87</v>
      </c>
      <c r="G412">
        <v>93</v>
      </c>
      <c r="H412">
        <v>87.5</v>
      </c>
      <c r="I412">
        <v>82</v>
      </c>
      <c r="J412">
        <v>87</v>
      </c>
      <c r="K412">
        <v>92</v>
      </c>
      <c r="L412">
        <v>95</v>
      </c>
      <c r="M412">
        <v>89.5</v>
      </c>
      <c r="N412">
        <v>86</v>
      </c>
      <c r="O412">
        <v>82</v>
      </c>
      <c r="P412">
        <v>90.5</v>
      </c>
      <c r="Q412">
        <v>85</v>
      </c>
      <c r="R412">
        <v>78</v>
      </c>
      <c r="S412">
        <v>80.5</v>
      </c>
      <c r="T412" s="232">
        <f t="shared" si="6"/>
        <v>86.766666666666666</v>
      </c>
    </row>
    <row r="413" spans="2:20" ht="15.95" customHeight="1" thickTop="1" thickBot="1">
      <c r="B413" s="62">
        <v>131</v>
      </c>
      <c r="C413" s="59">
        <f>PresensiIPS!B137</f>
        <v>12517</v>
      </c>
      <c r="D413" s="60" t="str">
        <f>PresensiIPS!G137</f>
        <v>TRI WAHYU LESTARI</v>
      </c>
      <c r="E413">
        <v>87</v>
      </c>
      <c r="F413">
        <v>88</v>
      </c>
      <c r="G413">
        <v>89.5</v>
      </c>
      <c r="H413">
        <v>91</v>
      </c>
      <c r="I413">
        <v>91</v>
      </c>
      <c r="J413">
        <v>77</v>
      </c>
      <c r="K413">
        <v>91</v>
      </c>
      <c r="L413">
        <v>88</v>
      </c>
      <c r="M413">
        <v>89.5</v>
      </c>
      <c r="N413">
        <v>88</v>
      </c>
      <c r="O413">
        <v>78.5</v>
      </c>
      <c r="P413">
        <v>86.5</v>
      </c>
      <c r="Q413">
        <v>78</v>
      </c>
      <c r="R413">
        <v>75.5</v>
      </c>
      <c r="S413">
        <v>81</v>
      </c>
      <c r="T413" s="232">
        <f t="shared" si="6"/>
        <v>85.3</v>
      </c>
    </row>
    <row r="414" spans="2:20" ht="15.95" customHeight="1" thickTop="1" thickBot="1">
      <c r="B414" s="62">
        <v>132</v>
      </c>
      <c r="C414" s="59">
        <f>PresensiIPS!B138</f>
        <v>12522</v>
      </c>
      <c r="D414" s="60" t="str">
        <f>PresensiIPS!G138</f>
        <v>UMAR FAHMI AKBAR</v>
      </c>
      <c r="E414">
        <v>86</v>
      </c>
      <c r="F414">
        <v>76.5</v>
      </c>
      <c r="G414">
        <v>90</v>
      </c>
      <c r="H414">
        <v>86</v>
      </c>
      <c r="I414">
        <v>82</v>
      </c>
      <c r="J414">
        <v>77</v>
      </c>
      <c r="K414">
        <v>92</v>
      </c>
      <c r="L414">
        <v>95</v>
      </c>
      <c r="M414">
        <v>85</v>
      </c>
      <c r="N414">
        <v>73</v>
      </c>
      <c r="O414">
        <v>77</v>
      </c>
      <c r="P414">
        <v>77.5</v>
      </c>
      <c r="Q414">
        <v>75</v>
      </c>
      <c r="R414">
        <v>70.5</v>
      </c>
      <c r="S414">
        <v>72</v>
      </c>
      <c r="T414" s="232">
        <f t="shared" si="6"/>
        <v>80.966666666666669</v>
      </c>
    </row>
    <row r="415" spans="2:20" ht="15.95" customHeight="1" thickTop="1" thickBot="1">
      <c r="B415" s="62">
        <v>133</v>
      </c>
      <c r="C415" s="59">
        <f>PresensiIPS!B139</f>
        <v>12534</v>
      </c>
      <c r="D415" s="60" t="str">
        <f>PresensiIPS!G139</f>
        <v>WILDA AL ALUF</v>
      </c>
      <c r="E415">
        <v>93</v>
      </c>
      <c r="F415">
        <v>93</v>
      </c>
      <c r="G415">
        <v>91</v>
      </c>
      <c r="H415">
        <v>90</v>
      </c>
      <c r="I415">
        <v>90</v>
      </c>
      <c r="J415">
        <v>88.5</v>
      </c>
      <c r="K415">
        <v>93</v>
      </c>
      <c r="L415">
        <v>88</v>
      </c>
      <c r="M415">
        <v>90</v>
      </c>
      <c r="N415">
        <v>94</v>
      </c>
      <c r="O415">
        <v>77</v>
      </c>
      <c r="P415">
        <v>84.5</v>
      </c>
      <c r="Q415">
        <v>81</v>
      </c>
      <c r="R415">
        <v>87.5</v>
      </c>
      <c r="S415">
        <v>87</v>
      </c>
      <c r="T415" s="232">
        <f t="shared" si="6"/>
        <v>88.5</v>
      </c>
    </row>
    <row r="416" spans="2:20" ht="15.95" customHeight="1" thickTop="1" thickBot="1">
      <c r="B416" s="62"/>
      <c r="C416" s="59"/>
      <c r="D416" s="60"/>
      <c r="T416" s="232"/>
    </row>
    <row r="417" spans="2:20" ht="15.95" customHeight="1" thickTop="1" thickBot="1">
      <c r="B417" s="62"/>
      <c r="C417" s="59"/>
      <c r="D417" s="60"/>
      <c r="T417" s="232"/>
    </row>
    <row r="418" spans="2:20" ht="15.95" customHeight="1" thickTop="1" thickBot="1">
      <c r="B418" s="62"/>
      <c r="C418" s="59"/>
      <c r="D418" s="60"/>
      <c r="T418" s="232"/>
    </row>
    <row r="419" spans="2:20" ht="15.95" customHeight="1" thickTop="1">
      <c r="B419" s="62"/>
      <c r="C419" s="59"/>
      <c r="D419" s="60"/>
      <c r="T419" s="232"/>
    </row>
  </sheetData>
  <mergeCells count="10">
    <mergeCell ref="B1:T1"/>
    <mergeCell ref="B2:T2"/>
    <mergeCell ref="B4:B6"/>
    <mergeCell ref="C4:C6"/>
    <mergeCell ref="D4:D6"/>
    <mergeCell ref="E4:T4"/>
    <mergeCell ref="E5:J5"/>
    <mergeCell ref="K5:N5"/>
    <mergeCell ref="O5:S5"/>
    <mergeCell ref="T5:T6"/>
  </mergeCells>
  <phoneticPr fontId="0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19"/>
  <sheetViews>
    <sheetView topLeftCell="C64" workbookViewId="0">
      <selection activeCell="T391" sqref="T1:T1048576"/>
    </sheetView>
  </sheetViews>
  <sheetFormatPr defaultRowHeight="12.75"/>
  <cols>
    <col min="1" max="1" width="5" customWidth="1"/>
    <col min="2" max="2" width="5.28515625" customWidth="1"/>
    <col min="4" max="4" width="26.7109375" customWidth="1"/>
  </cols>
  <sheetData>
    <row r="1" spans="1:20" ht="18">
      <c r="A1" s="47"/>
      <c r="B1" s="322" t="s">
        <v>109</v>
      </c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</row>
    <row r="2" spans="1:20" ht="18">
      <c r="A2" s="47"/>
      <c r="B2" s="322" t="s">
        <v>0</v>
      </c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</row>
    <row r="3" spans="1:20" ht="15.75">
      <c r="A3" s="47"/>
      <c r="B3" s="48"/>
      <c r="C3" s="48"/>
      <c r="D3" s="49" t="s">
        <v>93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</row>
    <row r="4" spans="1:20" ht="16.5">
      <c r="A4" s="47"/>
      <c r="B4" s="323" t="s">
        <v>18</v>
      </c>
      <c r="C4" s="323" t="s">
        <v>94</v>
      </c>
      <c r="D4" s="326" t="s">
        <v>6</v>
      </c>
      <c r="E4" s="329" t="s">
        <v>95</v>
      </c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1"/>
    </row>
    <row r="5" spans="1:20" ht="16.5">
      <c r="A5" s="47"/>
      <c r="B5" s="324"/>
      <c r="C5" s="324"/>
      <c r="D5" s="327"/>
      <c r="E5" s="329" t="s">
        <v>97</v>
      </c>
      <c r="F5" s="330"/>
      <c r="G5" s="330"/>
      <c r="H5" s="330"/>
      <c r="I5" s="330"/>
      <c r="J5" s="331"/>
      <c r="K5" s="329" t="s">
        <v>100</v>
      </c>
      <c r="L5" s="330"/>
      <c r="M5" s="330"/>
      <c r="N5" s="331"/>
      <c r="O5" s="329" t="s">
        <v>104</v>
      </c>
      <c r="P5" s="330"/>
      <c r="Q5" s="330"/>
      <c r="R5" s="330"/>
      <c r="S5" s="331"/>
      <c r="T5" s="332" t="s">
        <v>105</v>
      </c>
    </row>
    <row r="6" spans="1:20" ht="115.5" thickBot="1">
      <c r="A6" s="47"/>
      <c r="B6" s="325"/>
      <c r="C6" s="325"/>
      <c r="D6" s="328"/>
      <c r="E6" s="51" t="s">
        <v>98</v>
      </c>
      <c r="F6" s="73" t="s">
        <v>99</v>
      </c>
      <c r="G6" s="74" t="s">
        <v>19</v>
      </c>
      <c r="H6" s="74" t="s">
        <v>5</v>
      </c>
      <c r="I6" s="74" t="s">
        <v>38</v>
      </c>
      <c r="J6" s="74" t="s">
        <v>20</v>
      </c>
      <c r="K6" s="52" t="s">
        <v>14</v>
      </c>
      <c r="L6" s="52" t="s">
        <v>101</v>
      </c>
      <c r="M6" s="52" t="s">
        <v>102</v>
      </c>
      <c r="N6" s="52" t="s">
        <v>103</v>
      </c>
      <c r="O6" s="52" t="s">
        <v>5</v>
      </c>
      <c r="P6" s="52" t="s">
        <v>9</v>
      </c>
      <c r="Q6" s="52" t="s">
        <v>7</v>
      </c>
      <c r="R6" s="52" t="s">
        <v>8</v>
      </c>
      <c r="S6" s="76" t="s">
        <v>113</v>
      </c>
      <c r="T6" s="333"/>
    </row>
    <row r="7" spans="1:20" ht="17.25" thickTop="1" thickBot="1">
      <c r="A7" s="54"/>
      <c r="B7" s="55">
        <v>1</v>
      </c>
      <c r="C7" s="55">
        <v>2</v>
      </c>
      <c r="D7" s="56">
        <v>3</v>
      </c>
      <c r="E7" s="57">
        <v>4</v>
      </c>
      <c r="F7" s="5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56">
        <v>12</v>
      </c>
      <c r="N7" s="56">
        <v>13</v>
      </c>
      <c r="O7" s="56">
        <v>14</v>
      </c>
      <c r="P7" s="56">
        <v>15</v>
      </c>
      <c r="Q7" s="56">
        <v>16</v>
      </c>
      <c r="R7" s="56">
        <v>17</v>
      </c>
      <c r="S7" s="56">
        <v>18</v>
      </c>
      <c r="T7" s="56">
        <v>19</v>
      </c>
    </row>
    <row r="8" spans="1:20" ht="14.25" thickTop="1" thickBot="1">
      <c r="A8" s="47">
        <v>1</v>
      </c>
      <c r="B8" s="59">
        <v>1</v>
      </c>
      <c r="C8" s="59">
        <f>PresensiMIPA!B7</f>
        <v>12123</v>
      </c>
      <c r="D8" s="60" t="str">
        <f>PresensiMIPA!G7</f>
        <v>ABDILBAR AINUR RIDLA</v>
      </c>
      <c r="E8" s="146">
        <f>AVERAGE(Raport1!E8,Raport2!E8,Raport3!E8,Raport4!E8,Raport5!E8,Raport6!E8)</f>
        <v>83.25</v>
      </c>
      <c r="F8" s="146">
        <f>AVERAGE(Raport1!F8,Raport2!F8,Raport3!F8,Raport4!F8,Raport5!F8,Raport6!F8)</f>
        <v>87.166666666666671</v>
      </c>
      <c r="G8" s="146">
        <f>AVERAGE(Raport1!G8,Raport2!G8,Raport3!G8,Raport4!G8,Raport5!G8,Raport6!G8)</f>
        <v>85.916666666666671</v>
      </c>
      <c r="H8" s="146">
        <f>AVERAGE(Raport1!H8,Raport2!H8,Raport3!H8,Raport4!H8,Raport5!H8,Raport6!H8)</f>
        <v>91.25</v>
      </c>
      <c r="I8" s="146">
        <f>AVERAGE(Raport1!I8,Raport2!I8,Raport3!I8,Raport4!I8,Raport5!I8,Raport6!I8)</f>
        <v>85.916666666666671</v>
      </c>
      <c r="J8" s="146">
        <f>AVERAGE(Raport1!J8,Raport2!J8,Raport3!J8,Raport4!J8,Raport5!J8,Raport6!J8)</f>
        <v>88.833333333333329</v>
      </c>
      <c r="K8" s="146">
        <f>AVERAGE(Raport1!K8,Raport2!K8,Raport3!K8,Raport4!K8,Raport5!K8,Raport6!K8)</f>
        <v>94.166666666666671</v>
      </c>
      <c r="L8" s="146">
        <f>AVERAGE(Raport1!L8,Raport2!L8,Raport3!L8,Raport4!L8,Raport5!L8,Raport6!L8)</f>
        <v>87.166666666666671</v>
      </c>
      <c r="M8" s="146">
        <f>AVERAGE(Raport1!M8,Raport2!M8,Raport3!M8,Raport4!M8,Raport5!M8,Raport6!M8)</f>
        <v>87.166666666666671</v>
      </c>
      <c r="N8" s="146">
        <f>AVERAGE(Raport1!N8,Raport2!N8,Raport3!N8,Raport4!N8,Raport5!N8,Raport6!N8)</f>
        <v>85</v>
      </c>
      <c r="O8" s="146">
        <f>AVERAGE(Raport1!O8,Raport2!O8,Raport3!O8,Raport4!O8,Raport5!O8,Raport6!O8)</f>
        <v>88.333333333333329</v>
      </c>
      <c r="P8" s="146">
        <f>AVERAGE(Raport1!P8,Raport2!P8,Raport3!P8,Raport4!P8,Raport5!P8,Raport6!P8)</f>
        <v>86.666666666666671</v>
      </c>
      <c r="Q8" s="146">
        <f>AVERAGE(Raport1!Q8,Raport2!Q8,Raport3!Q8,Raport4!Q8,Raport5!Q8,Raport6!Q8)</f>
        <v>87.083333333333329</v>
      </c>
      <c r="R8" s="146">
        <f>AVERAGE(Raport1!R8,Raport2!R8,Raport3!R8,Raport4!R8,Raport5!R8,Raport6!R8)</f>
        <v>86.833333333333329</v>
      </c>
      <c r="S8" s="146">
        <f>AVERAGE(Raport1!S8,Raport2!S8,Raport3!S8,Raport4!S8,Raport5!S8,Raport6!S8)</f>
        <v>86.666666666666671</v>
      </c>
      <c r="T8" s="232">
        <f>AVERAGE(E8:S8)</f>
        <v>87.427777777777763</v>
      </c>
    </row>
    <row r="9" spans="1:20" ht="14.25" thickTop="1" thickBot="1">
      <c r="A9" s="61">
        <v>2</v>
      </c>
      <c r="B9" s="62">
        <v>2</v>
      </c>
      <c r="C9" s="62">
        <f>PresensiMIPA!B8</f>
        <v>12146</v>
      </c>
      <c r="D9" s="63" t="str">
        <f>PresensiMIPA!G8</f>
        <v>AISYAH NUR FITRIYANTI</v>
      </c>
      <c r="E9" s="146">
        <f>AVERAGE(Raport1!E9,Raport2!E9,Raport3!E9,Raport4!E9,Raport5!E9,Raport6!E9)</f>
        <v>85.333333333333329</v>
      </c>
      <c r="F9" s="146">
        <f>AVERAGE(Raport1!F9,Raport2!F9,Raport3!F9,Raport4!F9,Raport5!F9,Raport6!F9)</f>
        <v>88.333333333333329</v>
      </c>
      <c r="G9" s="146">
        <f>AVERAGE(Raport1!G9,Raport2!G9,Raport3!G9,Raport4!G9,Raport5!G9,Raport6!G9)</f>
        <v>89.333333333333329</v>
      </c>
      <c r="H9" s="146">
        <f>AVERAGE(Raport1!H9,Raport2!H9,Raport3!H9,Raport4!H9,Raport5!H9,Raport6!H9)</f>
        <v>86.166666666666671</v>
      </c>
      <c r="I9" s="146">
        <f>AVERAGE(Raport1!I9,Raport2!I9,Raport3!I9,Raport4!I9,Raport5!I9,Raport6!I9)</f>
        <v>86.25</v>
      </c>
      <c r="J9" s="146">
        <f>AVERAGE(Raport1!J9,Raport2!J9,Raport3!J9,Raport4!J9,Raport5!J9,Raport6!J9)</f>
        <v>87.333333333333329</v>
      </c>
      <c r="K9" s="146">
        <f>AVERAGE(Raport1!K9,Raport2!K9,Raport3!K9,Raport4!K9,Raport5!K9,Raport6!K9)</f>
        <v>92.916666666666671</v>
      </c>
      <c r="L9" s="146">
        <f>AVERAGE(Raport1!L9,Raport2!L9,Raport3!L9,Raport4!L9,Raport5!L9,Raport6!L9)</f>
        <v>87.25</v>
      </c>
      <c r="M9" s="146">
        <f>AVERAGE(Raport1!M9,Raport2!M9,Raport3!M9,Raport4!M9,Raport5!M9,Raport6!M9)</f>
        <v>87.333333333333329</v>
      </c>
      <c r="N9" s="146">
        <f>AVERAGE(Raport1!N9,Raport2!N9,Raport3!N9,Raport4!N9,Raport5!N9,Raport6!N9)</f>
        <v>85.833333333333329</v>
      </c>
      <c r="O9" s="146">
        <f>AVERAGE(Raport1!O9,Raport2!O9,Raport3!O9,Raport4!O9,Raport5!O9,Raport6!O9)</f>
        <v>85.083333333333329</v>
      </c>
      <c r="P9" s="146">
        <f>AVERAGE(Raport1!P9,Raport2!P9,Raport3!P9,Raport4!P9,Raport5!P9,Raport6!P9)</f>
        <v>87.416666666666671</v>
      </c>
      <c r="Q9" s="146">
        <f>AVERAGE(Raport1!Q9,Raport2!Q9,Raport3!Q9,Raport4!Q9,Raport5!Q9,Raport6!Q9)</f>
        <v>83.916666666666671</v>
      </c>
      <c r="R9" s="146">
        <f>AVERAGE(Raport1!R9,Raport2!R9,Raport3!R9,Raport4!R9,Raport5!R9,Raport6!R9)</f>
        <v>85.666666666666671</v>
      </c>
      <c r="S9" s="146">
        <f>AVERAGE(Raport1!S9,Raport2!S9,Raport3!S9,Raport4!S9,Raport5!S9,Raport6!S9)</f>
        <v>89</v>
      </c>
      <c r="T9" s="232">
        <f t="shared" ref="T9:T72" si="0">AVERAGE(E9:S9)</f>
        <v>87.14444444444446</v>
      </c>
    </row>
    <row r="10" spans="1:20" ht="14.25" thickTop="1" thickBot="1">
      <c r="A10" s="47">
        <v>3</v>
      </c>
      <c r="B10" s="62">
        <v>3</v>
      </c>
      <c r="C10" s="62">
        <f>PresensiMIPA!B9</f>
        <v>12158</v>
      </c>
      <c r="D10" s="63" t="str">
        <f>PresensiMIPA!G9</f>
        <v>ALIF RIFALDI</v>
      </c>
      <c r="E10" s="146">
        <f>AVERAGE(Raport1!E10,Raport2!E10,Raport3!E10,Raport4!E10,Raport5!E10,Raport6!E10)</f>
        <v>76.333333333333329</v>
      </c>
      <c r="F10" s="146">
        <f>AVERAGE(Raport1!F10,Raport2!F10,Raport3!F10,Raport4!F10,Raport5!F10,Raport6!F10)</f>
        <v>79.583333333333329</v>
      </c>
      <c r="G10" s="146">
        <f>AVERAGE(Raport1!G10,Raport2!G10,Raport3!G10,Raport4!G10,Raport5!G10,Raport6!G10)</f>
        <v>82.666666666666671</v>
      </c>
      <c r="H10" s="146">
        <f>AVERAGE(Raport1!H10,Raport2!H10,Raport3!H10,Raport4!H10,Raport5!H10,Raport6!H10)</f>
        <v>76.666666666666671</v>
      </c>
      <c r="I10" s="146">
        <f>AVERAGE(Raport1!I10,Raport2!I10,Raport3!I10,Raport4!I10,Raport5!I10,Raport6!I10)</f>
        <v>83.583333333333329</v>
      </c>
      <c r="J10" s="146">
        <f>AVERAGE(Raport1!J10,Raport2!J10,Raport3!J10,Raport4!J10,Raport5!J10,Raport6!J10)</f>
        <v>78.833333333333329</v>
      </c>
      <c r="K10" s="146">
        <f>AVERAGE(Raport1!K10,Raport2!K10,Raport3!K10,Raport4!K10,Raport5!K10,Raport6!K10)</f>
        <v>81.75</v>
      </c>
      <c r="L10" s="146">
        <f>AVERAGE(Raport1!L10,Raport2!L10,Raport3!L10,Raport4!L10,Raport5!L10,Raport6!L10)</f>
        <v>86.5</v>
      </c>
      <c r="M10" s="146">
        <f>AVERAGE(Raport1!M10,Raport2!M10,Raport3!M10,Raport4!M10,Raport5!M10,Raport6!M10)</f>
        <v>83.5</v>
      </c>
      <c r="N10" s="146">
        <f>AVERAGE(Raport1!N10,Raport2!N10,Raport3!N10,Raport4!N10,Raport5!N10,Raport6!N10)</f>
        <v>75.083333333333329</v>
      </c>
      <c r="O10" s="146">
        <f>AVERAGE(Raport1!O10,Raport2!O10,Raport3!O10,Raport4!O10,Raport5!O10,Raport6!O10)</f>
        <v>76.75</v>
      </c>
      <c r="P10" s="146">
        <f>AVERAGE(Raport1!P10,Raport2!P10,Raport3!P10,Raport4!P10,Raport5!P10,Raport6!P10)</f>
        <v>78</v>
      </c>
      <c r="Q10" s="146">
        <f>AVERAGE(Raport1!Q10,Raport2!Q10,Raport3!Q10,Raport4!Q10,Raport5!Q10,Raport6!Q10)</f>
        <v>79.166666666666671</v>
      </c>
      <c r="R10" s="146">
        <f>AVERAGE(Raport1!R10,Raport2!R10,Raport3!R10,Raport4!R10,Raport5!R10,Raport6!R10)</f>
        <v>75.583333333333329</v>
      </c>
      <c r="S10" s="146">
        <f>AVERAGE(Raport1!S10,Raport2!S10,Raport3!S10,Raport4!S10,Raport5!S10,Raport6!S10)</f>
        <v>74.583333333333329</v>
      </c>
      <c r="T10" s="232">
        <f t="shared" si="0"/>
        <v>79.23888888888888</v>
      </c>
    </row>
    <row r="11" spans="1:20" ht="14.25" thickTop="1" thickBot="1">
      <c r="A11" s="61">
        <v>4</v>
      </c>
      <c r="B11" s="62">
        <v>4</v>
      </c>
      <c r="C11" s="62">
        <f>PresensiMIPA!B10</f>
        <v>12161</v>
      </c>
      <c r="D11" s="63" t="str">
        <f>PresensiMIPA!G10</f>
        <v>Allysa Dwi Permata Sari</v>
      </c>
      <c r="E11" s="146">
        <f>AVERAGE(Raport1!E11,Raport2!E11,Raport3!E11,Raport4!E11,Raport5!E11,Raport6!E11)</f>
        <v>83.416666666666671</v>
      </c>
      <c r="F11" s="146">
        <f>AVERAGE(Raport1!F11,Raport2!F11,Raport3!F11,Raport4!F11,Raport5!F11,Raport6!F11)</f>
        <v>88</v>
      </c>
      <c r="G11" s="146">
        <f>AVERAGE(Raport1!G11,Raport2!G11,Raport3!G11,Raport4!G11,Raport5!G11,Raport6!G11)</f>
        <v>85</v>
      </c>
      <c r="H11" s="146">
        <f>AVERAGE(Raport1!H11,Raport2!H11,Raport3!H11,Raport4!H11,Raport5!H11,Raport6!H11)</f>
        <v>85.583333333333329</v>
      </c>
      <c r="I11" s="146">
        <f>AVERAGE(Raport1!I11,Raport2!I11,Raport3!I11,Raport4!I11,Raport5!I11,Raport6!I11)</f>
        <v>85.333333333333329</v>
      </c>
      <c r="J11" s="146">
        <f>AVERAGE(Raport1!J11,Raport2!J11,Raport3!J11,Raport4!J11,Raport5!J11,Raport6!J11)</f>
        <v>82.5</v>
      </c>
      <c r="K11" s="146">
        <f>AVERAGE(Raport1!K11,Raport2!K11,Raport3!K11,Raport4!K11,Raport5!K11,Raport6!K11)</f>
        <v>89.583333333333329</v>
      </c>
      <c r="L11" s="146">
        <f>AVERAGE(Raport1!L11,Raport2!L11,Raport3!L11,Raport4!L11,Raport5!L11,Raport6!L11)</f>
        <v>87.166666666666671</v>
      </c>
      <c r="M11" s="146">
        <f>AVERAGE(Raport1!M11,Raport2!M11,Raport3!M11,Raport4!M11,Raport5!M11,Raport6!M11)</f>
        <v>86.916666666666671</v>
      </c>
      <c r="N11" s="146">
        <f>AVERAGE(Raport1!N11,Raport2!N11,Raport3!N11,Raport4!N11,Raport5!N11,Raport6!N11)</f>
        <v>88.5</v>
      </c>
      <c r="O11" s="146">
        <f>AVERAGE(Raport1!O11,Raport2!O11,Raport3!O11,Raport4!O11,Raport5!O11,Raport6!O11)</f>
        <v>83.666666666666671</v>
      </c>
      <c r="P11" s="146">
        <f>AVERAGE(Raport1!P11,Raport2!P11,Raport3!P11,Raport4!P11,Raport5!P11,Raport6!P11)</f>
        <v>86.75</v>
      </c>
      <c r="Q11" s="146">
        <f>AVERAGE(Raport1!Q11,Raport2!Q11,Raport3!Q11,Raport4!Q11,Raport5!Q11,Raport6!Q11)</f>
        <v>83</v>
      </c>
      <c r="R11" s="146">
        <f>AVERAGE(Raport1!R11,Raport2!R11,Raport3!R11,Raport4!R11,Raport5!R11,Raport6!R11)</f>
        <v>82.666666666666671</v>
      </c>
      <c r="S11" s="146">
        <f>AVERAGE(Raport1!S11,Raport2!S11,Raport3!S11,Raport4!S11,Raport5!S11,Raport6!S11)</f>
        <v>83.75</v>
      </c>
      <c r="T11" s="232">
        <f t="shared" si="0"/>
        <v>85.455555555555549</v>
      </c>
    </row>
    <row r="12" spans="1:20" ht="14.25" thickTop="1" thickBot="1">
      <c r="A12" s="47">
        <v>5</v>
      </c>
      <c r="B12" s="62">
        <v>5</v>
      </c>
      <c r="C12" s="62">
        <f>PresensiMIPA!B11</f>
        <v>12190</v>
      </c>
      <c r="D12" s="63" t="str">
        <f>PresensiMIPA!G11</f>
        <v>AZZA JUANA SYAFIRA DARMA</v>
      </c>
      <c r="E12" s="146">
        <f>AVERAGE(Raport1!E12,Raport2!E12,Raport3!E12,Raport4!E12,Raport5!E12,Raport6!E12)</f>
        <v>87.583333333333329</v>
      </c>
      <c r="F12" s="146">
        <f>AVERAGE(Raport1!F12,Raport2!F12,Raport3!F12,Raport4!F12,Raport5!F12,Raport6!F12)</f>
        <v>91</v>
      </c>
      <c r="G12" s="146">
        <f>AVERAGE(Raport1!G12,Raport2!G12,Raport3!G12,Raport4!G12,Raport5!G12,Raport6!G12)</f>
        <v>89.75</v>
      </c>
      <c r="H12" s="146">
        <f>AVERAGE(Raport1!H12,Raport2!H12,Raport3!H12,Raport4!H12,Raport5!H12,Raport6!H12)</f>
        <v>89.583333333333329</v>
      </c>
      <c r="I12" s="146">
        <f>AVERAGE(Raport1!I12,Raport2!I12,Raport3!I12,Raport4!I12,Raport5!I12,Raport6!I12)</f>
        <v>87.583333333333329</v>
      </c>
      <c r="J12" s="146">
        <f>AVERAGE(Raport1!J12,Raport2!J12,Raport3!J12,Raport4!J12,Raport5!J12,Raport6!J12)</f>
        <v>87.583333333333329</v>
      </c>
      <c r="K12" s="146">
        <f>AVERAGE(Raport1!K12,Raport2!K12,Raport3!K12,Raport4!K12,Raport5!K12,Raport6!K12)</f>
        <v>93.916666666666671</v>
      </c>
      <c r="L12" s="146">
        <f>AVERAGE(Raport1!L12,Raport2!L12,Raport3!L12,Raport4!L12,Raport5!L12,Raport6!L12)</f>
        <v>87.25</v>
      </c>
      <c r="M12" s="146">
        <f>AVERAGE(Raport1!M12,Raport2!M12,Raport3!M12,Raport4!M12,Raport5!M12,Raport6!M12)</f>
        <v>88.166666666666671</v>
      </c>
      <c r="N12" s="146">
        <f>AVERAGE(Raport1!N12,Raport2!N12,Raport3!N12,Raport4!N12,Raport5!N12,Raport6!N12)</f>
        <v>91</v>
      </c>
      <c r="O12" s="146">
        <f>AVERAGE(Raport1!O12,Raport2!O12,Raport3!O12,Raport4!O12,Raport5!O12,Raport6!O12)</f>
        <v>89.166666666666671</v>
      </c>
      <c r="P12" s="146">
        <f>AVERAGE(Raport1!P12,Raport2!P12,Raport3!P12,Raport4!P12,Raport5!P12,Raport6!P12)</f>
        <v>88.583333333333329</v>
      </c>
      <c r="Q12" s="146">
        <f>AVERAGE(Raport1!Q12,Raport2!Q12,Raport3!Q12,Raport4!Q12,Raport5!Q12,Raport6!Q12)</f>
        <v>88.333333333333329</v>
      </c>
      <c r="R12" s="146">
        <f>AVERAGE(Raport1!R12,Raport2!R12,Raport3!R12,Raport4!R12,Raport5!R12,Raport6!R12)</f>
        <v>86</v>
      </c>
      <c r="S12" s="146">
        <f>AVERAGE(Raport1!S12,Raport2!S12,Raport3!S12,Raport4!S12,Raport5!S12,Raport6!S12)</f>
        <v>87.083333333333329</v>
      </c>
      <c r="T12" s="232">
        <f t="shared" si="0"/>
        <v>88.838888888888874</v>
      </c>
    </row>
    <row r="13" spans="1:20" ht="14.25" thickTop="1" thickBot="1">
      <c r="A13" s="61">
        <v>6</v>
      </c>
      <c r="B13" s="62">
        <v>6</v>
      </c>
      <c r="C13" s="62">
        <f>PresensiMIPA!B12</f>
        <v>12191</v>
      </c>
      <c r="D13" s="63" t="str">
        <f>PresensiMIPA!G12</f>
        <v>BAGUS JAYADI</v>
      </c>
      <c r="E13" s="146">
        <f>AVERAGE(Raport1!E13,Raport2!E13,Raport3!E13,Raport4!E13,Raport5!E13,Raport6!E13)</f>
        <v>73.166666666666671</v>
      </c>
      <c r="F13" s="146">
        <f>AVERAGE(Raport1!F13,Raport2!F13,Raport3!F13,Raport4!F13,Raport5!F13,Raport6!F13)</f>
        <v>78.833333333333329</v>
      </c>
      <c r="G13" s="146">
        <f>AVERAGE(Raport1!G13,Raport2!G13,Raport3!G13,Raport4!G13,Raport5!G13,Raport6!G13)</f>
        <v>83.666666666666671</v>
      </c>
      <c r="H13" s="146">
        <f>AVERAGE(Raport1!H13,Raport2!H13,Raport3!H13,Raport4!H13,Raport5!H13,Raport6!H13)</f>
        <v>82</v>
      </c>
      <c r="I13" s="146">
        <f>AVERAGE(Raport1!I13,Raport2!I13,Raport3!I13,Raport4!I13,Raport5!I13,Raport6!I13)</f>
        <v>80</v>
      </c>
      <c r="J13" s="146">
        <f>AVERAGE(Raport1!J13,Raport2!J13,Raport3!J13,Raport4!J13,Raport5!J13,Raport6!J13)</f>
        <v>79.583333333333329</v>
      </c>
      <c r="K13" s="146">
        <f>AVERAGE(Raport1!K13,Raport2!K13,Raport3!K13,Raport4!K13,Raport5!K13,Raport6!K13)</f>
        <v>83.166666666666671</v>
      </c>
      <c r="L13" s="146">
        <f>AVERAGE(Raport1!L13,Raport2!L13,Raport3!L13,Raport4!L13,Raport5!L13,Raport6!L13)</f>
        <v>86.333333333333329</v>
      </c>
      <c r="M13" s="146">
        <f>AVERAGE(Raport1!M13,Raport2!M13,Raport3!M13,Raport4!M13,Raport5!M13,Raport6!M13)</f>
        <v>83.75</v>
      </c>
      <c r="N13" s="146">
        <f>AVERAGE(Raport1!N13,Raport2!N13,Raport3!N13,Raport4!N13,Raport5!N13,Raport6!N13)</f>
        <v>73.25</v>
      </c>
      <c r="O13" s="146">
        <f>AVERAGE(Raport1!O13,Raport2!O13,Raport3!O13,Raport4!O13,Raport5!O13,Raport6!O13)</f>
        <v>76.416666666666671</v>
      </c>
      <c r="P13" s="146">
        <f>AVERAGE(Raport1!P13,Raport2!P13,Raport3!P13,Raport4!P13,Raport5!P13,Raport6!P13)</f>
        <v>76.5</v>
      </c>
      <c r="Q13" s="146">
        <f>AVERAGE(Raport1!Q13,Raport2!Q13,Raport3!Q13,Raport4!Q13,Raport5!Q13,Raport6!Q13)</f>
        <v>78.166666666666671</v>
      </c>
      <c r="R13" s="146">
        <f>AVERAGE(Raport1!R13,Raport2!R13,Raport3!R13,Raport4!R13,Raport5!R13,Raport6!R13)</f>
        <v>77.25</v>
      </c>
      <c r="S13" s="146">
        <f>AVERAGE(Raport1!S13,Raport2!S13,Raport3!S13,Raport4!S13,Raport5!S13,Raport6!S13)</f>
        <v>75.5</v>
      </c>
      <c r="T13" s="232">
        <f t="shared" si="0"/>
        <v>79.172222222222217</v>
      </c>
    </row>
    <row r="14" spans="1:20" ht="14.25" thickTop="1" thickBot="1">
      <c r="A14" s="47">
        <v>7</v>
      </c>
      <c r="B14" s="62">
        <v>7</v>
      </c>
      <c r="C14" s="62">
        <f>PresensiMIPA!B13</f>
        <v>12193</v>
      </c>
      <c r="D14" s="63" t="str">
        <f>PresensiMIPA!G13</f>
        <v>BISMILLAH GHAZA JUNIAR</v>
      </c>
      <c r="E14" s="146">
        <f>AVERAGE(Raport1!E14,Raport2!E14,Raport3!E14,Raport4!E14,Raport5!E14,Raport6!E14)</f>
        <v>84.5</v>
      </c>
      <c r="F14" s="146">
        <f>AVERAGE(Raport1!F14,Raport2!F14,Raport3!F14,Raport4!F14,Raport5!F14,Raport6!F14)</f>
        <v>87.25</v>
      </c>
      <c r="G14" s="146">
        <f>AVERAGE(Raport1!G14,Raport2!G14,Raport3!G14,Raport4!G14,Raport5!G14,Raport6!G14)</f>
        <v>87.666666666666671</v>
      </c>
      <c r="H14" s="146">
        <f>AVERAGE(Raport1!H14,Raport2!H14,Raport3!H14,Raport4!H14,Raport5!H14,Raport6!H14)</f>
        <v>85.75</v>
      </c>
      <c r="I14" s="146">
        <f>AVERAGE(Raport1!I14,Raport2!I14,Raport3!I14,Raport4!I14,Raport5!I14,Raport6!I14)</f>
        <v>88.416666666666671</v>
      </c>
      <c r="J14" s="146">
        <f>AVERAGE(Raport1!J14,Raport2!J14,Raport3!J14,Raport4!J14,Raport5!J14,Raport6!J14)</f>
        <v>81.25</v>
      </c>
      <c r="K14" s="146">
        <f>AVERAGE(Raport1!K14,Raport2!K14,Raport3!K14,Raport4!K14,Raport5!K14,Raport6!K14)</f>
        <v>90.666666666666671</v>
      </c>
      <c r="L14" s="146">
        <f>AVERAGE(Raport1!L14,Raport2!L14,Raport3!L14,Raport4!L14,Raport5!L14,Raport6!L14)</f>
        <v>88.25</v>
      </c>
      <c r="M14" s="146">
        <f>AVERAGE(Raport1!M14,Raport2!M14,Raport3!M14,Raport4!M14,Raport5!M14,Raport6!M14)</f>
        <v>87.833333333333329</v>
      </c>
      <c r="N14" s="146">
        <f>AVERAGE(Raport1!N14,Raport2!N14,Raport3!N14,Raport4!N14,Raport5!N14,Raport6!N14)</f>
        <v>82.833333333333329</v>
      </c>
      <c r="O14" s="146">
        <f>AVERAGE(Raport1!O14,Raport2!O14,Raport3!O14,Raport4!O14,Raport5!O14,Raport6!O14)</f>
        <v>81.416666666666671</v>
      </c>
      <c r="P14" s="146">
        <f>AVERAGE(Raport1!P14,Raport2!P14,Raport3!P14,Raport4!P14,Raport5!P14,Raport6!P14)</f>
        <v>86.75</v>
      </c>
      <c r="Q14" s="146">
        <f>AVERAGE(Raport1!Q14,Raport2!Q14,Raport3!Q14,Raport4!Q14,Raport5!Q14,Raport6!Q14)</f>
        <v>83.083333333333329</v>
      </c>
      <c r="R14" s="146">
        <f>AVERAGE(Raport1!R14,Raport2!R14,Raport3!R14,Raport4!R14,Raport5!R14,Raport6!R14)</f>
        <v>80.166666666666671</v>
      </c>
      <c r="S14" s="146">
        <f>AVERAGE(Raport1!S14,Raport2!S14,Raport3!S14,Raport4!S14,Raport5!S14,Raport6!S14)</f>
        <v>84.5</v>
      </c>
      <c r="T14" s="232">
        <f t="shared" si="0"/>
        <v>85.355555555555569</v>
      </c>
    </row>
    <row r="15" spans="1:20" ht="14.25" thickTop="1" thickBot="1">
      <c r="A15" s="61">
        <v>8</v>
      </c>
      <c r="B15" s="62">
        <v>8</v>
      </c>
      <c r="C15" s="62">
        <f>PresensiMIPA!B14</f>
        <v>12221</v>
      </c>
      <c r="D15" s="63" t="str">
        <f>PresensiMIPA!G14</f>
        <v>ELISA REFIANI</v>
      </c>
      <c r="E15" s="146">
        <f>AVERAGE(Raport1!E15,Raport2!E15,Raport3!E15,Raport4!E15,Raport5!E15,Raport6!E15)</f>
        <v>86.833333333333329</v>
      </c>
      <c r="F15" s="146">
        <f>AVERAGE(Raport1!F15,Raport2!F15,Raport3!F15,Raport4!F15,Raport5!F15,Raport6!F15)</f>
        <v>83.583333333333329</v>
      </c>
      <c r="G15" s="146">
        <f>AVERAGE(Raport1!G15,Raport2!G15,Raport3!G15,Raport4!G15,Raport5!G15,Raport6!G15)</f>
        <v>85.166666666666671</v>
      </c>
      <c r="H15" s="146">
        <f>AVERAGE(Raport1!H15,Raport2!H15,Raport3!H15,Raport4!H15,Raport5!H15,Raport6!H15)</f>
        <v>85.666666666666671</v>
      </c>
      <c r="I15" s="146">
        <f>AVERAGE(Raport1!I15,Raport2!I15,Raport3!I15,Raport4!I15,Raport5!I15,Raport6!I15)</f>
        <v>86.5</v>
      </c>
      <c r="J15" s="146">
        <f>AVERAGE(Raport1!J15,Raport2!J15,Raport3!J15,Raport4!J15,Raport5!J15,Raport6!J15)</f>
        <v>82.833333333333329</v>
      </c>
      <c r="K15" s="146">
        <f>AVERAGE(Raport1!K15,Raport2!K15,Raport3!K15,Raport4!K15,Raport5!K15,Raport6!K15)</f>
        <v>91.083333333333329</v>
      </c>
      <c r="L15" s="146">
        <f>AVERAGE(Raport1!L15,Raport2!L15,Raport3!L15,Raport4!L15,Raport5!L15,Raport6!L15)</f>
        <v>86.416666666666671</v>
      </c>
      <c r="M15" s="146">
        <f>AVERAGE(Raport1!M15,Raport2!M15,Raport3!M15,Raport4!M15,Raport5!M15,Raport6!M15)</f>
        <v>86.916666666666671</v>
      </c>
      <c r="N15" s="146">
        <f>AVERAGE(Raport1!N15,Raport2!N15,Raport3!N15,Raport4!N15,Raport5!N15,Raport6!N15)</f>
        <v>84.583333333333329</v>
      </c>
      <c r="O15" s="146">
        <f>AVERAGE(Raport1!O15,Raport2!O15,Raport3!O15,Raport4!O15,Raport5!O15,Raport6!O15)</f>
        <v>84.166666666666671</v>
      </c>
      <c r="P15" s="146">
        <f>AVERAGE(Raport1!P15,Raport2!P15,Raport3!P15,Raport4!P15,Raport5!P15,Raport6!P15)</f>
        <v>85.666666666666671</v>
      </c>
      <c r="Q15" s="146">
        <f>AVERAGE(Raport1!Q15,Raport2!Q15,Raport3!Q15,Raport4!Q15,Raport5!Q15,Raport6!Q15)</f>
        <v>82.916666666666671</v>
      </c>
      <c r="R15" s="146">
        <f>AVERAGE(Raport1!R15,Raport2!R15,Raport3!R15,Raport4!R15,Raport5!R15,Raport6!R15)</f>
        <v>84.416666666666671</v>
      </c>
      <c r="S15" s="146">
        <f>AVERAGE(Raport1!S15,Raport2!S15,Raport3!S15,Raport4!S15,Raport5!S15,Raport6!S15)</f>
        <v>83.666666666666671</v>
      </c>
      <c r="T15" s="232">
        <f t="shared" si="0"/>
        <v>85.361111111111114</v>
      </c>
    </row>
    <row r="16" spans="1:20" ht="14.25" thickTop="1" thickBot="1">
      <c r="A16" s="47">
        <v>9</v>
      </c>
      <c r="B16" s="62">
        <v>9</v>
      </c>
      <c r="C16" s="62">
        <f>PresensiMIPA!B15</f>
        <v>12236</v>
      </c>
      <c r="D16" s="63" t="str">
        <f>PresensiMIPA!G15</f>
        <v>Farhanus Saidy</v>
      </c>
      <c r="E16" s="146">
        <f>AVERAGE(Raport1!E16,Raport2!E16,Raport3!E16,Raport4!E16,Raport5!E16,Raport6!E16)</f>
        <v>81.75</v>
      </c>
      <c r="F16" s="146">
        <f>AVERAGE(Raport1!F16,Raport2!F16,Raport3!F16,Raport4!F16,Raport5!F16,Raport6!F16)</f>
        <v>79.25</v>
      </c>
      <c r="G16" s="146">
        <f>AVERAGE(Raport1!G16,Raport2!G16,Raport3!G16,Raport4!G16,Raport5!G16,Raport6!G16)</f>
        <v>83.416666666666671</v>
      </c>
      <c r="H16" s="146">
        <f>AVERAGE(Raport1!H16,Raport2!H16,Raport3!H16,Raport4!H16,Raport5!H16,Raport6!H16)</f>
        <v>83.5</v>
      </c>
      <c r="I16" s="146">
        <f>AVERAGE(Raport1!I16,Raport2!I16,Raport3!I16,Raport4!I16,Raport5!I16,Raport6!I16)</f>
        <v>84.083333333333329</v>
      </c>
      <c r="J16" s="146">
        <f>AVERAGE(Raport1!J16,Raport2!J16,Raport3!J16,Raport4!J16,Raport5!J16,Raport6!J16)</f>
        <v>79.333333333333329</v>
      </c>
      <c r="K16" s="146">
        <f>AVERAGE(Raport1!K16,Raport2!K16,Raport3!K16,Raport4!K16,Raport5!K16,Raport6!K16)</f>
        <v>90.583333333333329</v>
      </c>
      <c r="L16" s="146">
        <f>AVERAGE(Raport1!L16,Raport2!L16,Raport3!L16,Raport4!L16,Raport5!L16,Raport6!L16)</f>
        <v>87.666666666666671</v>
      </c>
      <c r="M16" s="146">
        <f>AVERAGE(Raport1!M16,Raport2!M16,Raport3!M16,Raport4!M16,Raport5!M16,Raport6!M16)</f>
        <v>86.083333333333329</v>
      </c>
      <c r="N16" s="146">
        <f>AVERAGE(Raport1!N16,Raport2!N16,Raport3!N16,Raport4!N16,Raport5!N16,Raport6!N16)</f>
        <v>79.666666666666671</v>
      </c>
      <c r="O16" s="146">
        <f>AVERAGE(Raport1!O16,Raport2!O16,Raport3!O16,Raport4!O16,Raport5!O16,Raport6!O16)</f>
        <v>79.666666666666671</v>
      </c>
      <c r="P16" s="146">
        <f>AVERAGE(Raport1!P16,Raport2!P16,Raport3!P16,Raport4!P16,Raport5!P16,Raport6!P16)</f>
        <v>80.5</v>
      </c>
      <c r="Q16" s="146">
        <f>AVERAGE(Raport1!Q16,Raport2!Q16,Raport3!Q16,Raport4!Q16,Raport5!Q16,Raport6!Q16)</f>
        <v>78.166666666666671</v>
      </c>
      <c r="R16" s="146">
        <f>AVERAGE(Raport1!R16,Raport2!R16,Raport3!R16,Raport4!R16,Raport5!R16,Raport6!R16)</f>
        <v>81.166666666666671</v>
      </c>
      <c r="S16" s="146">
        <f>AVERAGE(Raport1!S16,Raport2!S16,Raport3!S16,Raport4!S16,Raport5!S16,Raport6!S16)</f>
        <v>78.5</v>
      </c>
      <c r="T16" s="232">
        <f t="shared" si="0"/>
        <v>82.222222222222214</v>
      </c>
    </row>
    <row r="17" spans="1:20" ht="14.25" thickTop="1" thickBot="1">
      <c r="A17" s="61">
        <v>10</v>
      </c>
      <c r="B17" s="62">
        <v>10</v>
      </c>
      <c r="C17" s="62">
        <f>PresensiMIPA!B16</f>
        <v>12244</v>
      </c>
      <c r="D17" s="63" t="str">
        <f>PresensiMIPA!G16</f>
        <v>FIBRIYANTI ANJALI</v>
      </c>
      <c r="E17" s="146">
        <f>AVERAGE(Raport1!E17,Raport2!E17,Raport3!E17,Raport4!E17,Raport5!E17,Raport6!E17)</f>
        <v>87.5</v>
      </c>
      <c r="F17" s="146">
        <f>AVERAGE(Raport1!F17,Raport2!F17,Raport3!F17,Raport4!F17,Raport5!F17,Raport6!F17)</f>
        <v>84.416666666666671</v>
      </c>
      <c r="G17" s="146">
        <f>AVERAGE(Raport1!G17,Raport2!G17,Raport3!G17,Raport4!G17,Raport5!G17,Raport6!G17)</f>
        <v>87.833333333333329</v>
      </c>
      <c r="H17" s="146">
        <f>AVERAGE(Raport1!H17,Raport2!H17,Raport3!H17,Raport4!H17,Raport5!H17,Raport6!H17)</f>
        <v>86.666666666666671</v>
      </c>
      <c r="I17" s="146">
        <f>AVERAGE(Raport1!I17,Raport2!I17,Raport3!I17,Raport4!I17,Raport5!I17,Raport6!I17)</f>
        <v>86.416666666666671</v>
      </c>
      <c r="J17" s="146">
        <f>AVERAGE(Raport1!J17,Raport2!J17,Raport3!J17,Raport4!J17,Raport5!J17,Raport6!J17)</f>
        <v>83.416666666666671</v>
      </c>
      <c r="K17" s="146">
        <f>AVERAGE(Raport1!K17,Raport2!K17,Raport3!K17,Raport4!K17,Raport5!K17,Raport6!K17)</f>
        <v>92.25</v>
      </c>
      <c r="L17" s="146">
        <f>AVERAGE(Raport1!L17,Raport2!L17,Raport3!L17,Raport4!L17,Raport5!L17,Raport6!L17)</f>
        <v>86.833333333333329</v>
      </c>
      <c r="M17" s="146">
        <f>AVERAGE(Raport1!M17,Raport2!M17,Raport3!M17,Raport4!M17,Raport5!M17,Raport6!M17)</f>
        <v>87.416666666666671</v>
      </c>
      <c r="N17" s="146">
        <f>AVERAGE(Raport1!N17,Raport2!N17,Raport3!N17,Raport4!N17,Raport5!N17,Raport6!N17)</f>
        <v>86.083333333333329</v>
      </c>
      <c r="O17" s="146">
        <f>AVERAGE(Raport1!O17,Raport2!O17,Raport3!O17,Raport4!O17,Raport5!O17,Raport6!O17)</f>
        <v>84.25</v>
      </c>
      <c r="P17" s="146">
        <f>AVERAGE(Raport1!P17,Raport2!P17,Raport3!P17,Raport4!P17,Raport5!P17,Raport6!P17)</f>
        <v>85.916666666666671</v>
      </c>
      <c r="Q17" s="146">
        <f>AVERAGE(Raport1!Q17,Raport2!Q17,Raport3!Q17,Raport4!Q17,Raport5!Q17,Raport6!Q17)</f>
        <v>83.333333333333329</v>
      </c>
      <c r="R17" s="146">
        <f>AVERAGE(Raport1!R17,Raport2!R17,Raport3!R17,Raport4!R17,Raport5!R17,Raport6!R17)</f>
        <v>81.583333333333329</v>
      </c>
      <c r="S17" s="146">
        <f>AVERAGE(Raport1!S17,Raport2!S17,Raport3!S17,Raport4!S17,Raport5!S17,Raport6!S17)</f>
        <v>87</v>
      </c>
      <c r="T17" s="232">
        <f t="shared" si="0"/>
        <v>86.061111111111103</v>
      </c>
    </row>
    <row r="18" spans="1:20" ht="14.25" thickTop="1" thickBot="1">
      <c r="A18" s="47">
        <v>11</v>
      </c>
      <c r="B18" s="62">
        <v>11</v>
      </c>
      <c r="C18" s="62">
        <f>PresensiMIPA!B17</f>
        <v>12245</v>
      </c>
      <c r="D18" s="63" t="str">
        <f>PresensiMIPA!G17</f>
        <v>Fickry Hardiansyah</v>
      </c>
      <c r="E18" s="146">
        <f>AVERAGE(Raport1!E18,Raport2!E18,Raport3!E18,Raport4!E18,Raport5!E18,Raport6!E18)</f>
        <v>78.833333333333329</v>
      </c>
      <c r="F18" s="146">
        <f>AVERAGE(Raport1!F18,Raport2!F18,Raport3!F18,Raport4!F18,Raport5!F18,Raport6!F18)</f>
        <v>79.583333333333329</v>
      </c>
      <c r="G18" s="146">
        <f>AVERAGE(Raport1!G18,Raport2!G18,Raport3!G18,Raport4!G18,Raport5!G18,Raport6!G18)</f>
        <v>81.916666666666671</v>
      </c>
      <c r="H18" s="146">
        <f>AVERAGE(Raport1!H18,Raport2!H18,Raport3!H18,Raport4!H18,Raport5!H18,Raport6!H18)</f>
        <v>83.666666666666671</v>
      </c>
      <c r="I18" s="146">
        <f>AVERAGE(Raport1!I18,Raport2!I18,Raport3!I18,Raport4!I18,Raport5!I18,Raport6!I18)</f>
        <v>82.5</v>
      </c>
      <c r="J18" s="146">
        <f>AVERAGE(Raport1!J18,Raport2!J18,Raport3!J18,Raport4!J18,Raport5!J18,Raport6!J18)</f>
        <v>79.333333333333329</v>
      </c>
      <c r="K18" s="146">
        <f>AVERAGE(Raport1!K18,Raport2!K18,Raport3!K18,Raport4!K18,Raport5!K18,Raport6!K18)</f>
        <v>88.666666666666671</v>
      </c>
      <c r="L18" s="146">
        <f>AVERAGE(Raport1!L18,Raport2!L18,Raport3!L18,Raport4!L18,Raport5!L18,Raport6!L18)</f>
        <v>87.666666666666671</v>
      </c>
      <c r="M18" s="146">
        <f>AVERAGE(Raport1!M18,Raport2!M18,Raport3!M18,Raport4!M18,Raport5!M18,Raport6!M18)</f>
        <v>85.166666666666671</v>
      </c>
      <c r="N18" s="146">
        <f>AVERAGE(Raport1!N18,Raport2!N18,Raport3!N18,Raport4!N18,Raport5!N18,Raport6!N18)</f>
        <v>77.916666666666671</v>
      </c>
      <c r="O18" s="146">
        <f>AVERAGE(Raport1!O18,Raport2!O18,Raport3!O18,Raport4!O18,Raport5!O18,Raport6!O18)</f>
        <v>79.083333333333329</v>
      </c>
      <c r="P18" s="146">
        <f>AVERAGE(Raport1!P18,Raport2!P18,Raport3!P18,Raport4!P18,Raport5!P18,Raport6!P18)</f>
        <v>80.916666666666671</v>
      </c>
      <c r="Q18" s="146">
        <f>AVERAGE(Raport1!Q18,Raport2!Q18,Raport3!Q18,Raport4!Q18,Raport5!Q18,Raport6!Q18)</f>
        <v>78.166666666666671</v>
      </c>
      <c r="R18" s="146">
        <f>AVERAGE(Raport1!R18,Raport2!R18,Raport3!R18,Raport4!R18,Raport5!R18,Raport6!R18)</f>
        <v>78.916666666666671</v>
      </c>
      <c r="S18" s="146">
        <f>AVERAGE(Raport1!S18,Raport2!S18,Raport3!S18,Raport4!S18,Raport5!S18,Raport6!S18)</f>
        <v>79.583333333333329</v>
      </c>
      <c r="T18" s="232">
        <f t="shared" si="0"/>
        <v>81.461111111111094</v>
      </c>
    </row>
    <row r="19" spans="1:20" ht="14.25" thickTop="1" thickBot="1">
      <c r="A19" s="61">
        <v>12</v>
      </c>
      <c r="B19" s="62">
        <v>12</v>
      </c>
      <c r="C19" s="62">
        <f>PresensiMIPA!B18</f>
        <v>12263</v>
      </c>
      <c r="D19" s="63" t="str">
        <f>PresensiMIPA!G18</f>
        <v>HARYANTO</v>
      </c>
      <c r="E19" s="146">
        <f>AVERAGE(Raport1!E19,Raport2!E19,Raport3!E19,Raport4!E19,Raport5!E19,Raport6!E19)</f>
        <v>78</v>
      </c>
      <c r="F19" s="146">
        <f>AVERAGE(Raport1!F19,Raport2!F19,Raport3!F19,Raport4!F19,Raport5!F19,Raport6!F19)</f>
        <v>78.75</v>
      </c>
      <c r="G19" s="146">
        <f>AVERAGE(Raport1!G19,Raport2!G19,Raport3!G19,Raport4!G19,Raport5!G19,Raport6!G19)</f>
        <v>82.833333333333329</v>
      </c>
      <c r="H19" s="146">
        <f>AVERAGE(Raport1!H19,Raport2!H19,Raport3!H19,Raport4!H19,Raport5!H19,Raport6!H19)</f>
        <v>81</v>
      </c>
      <c r="I19" s="146">
        <f>AVERAGE(Raport1!I19,Raport2!I19,Raport3!I19,Raport4!I19,Raport5!I19,Raport6!I19)</f>
        <v>82.333333333333329</v>
      </c>
      <c r="J19" s="146">
        <f>AVERAGE(Raport1!J19,Raport2!J19,Raport3!J19,Raport4!J19,Raport5!J19,Raport6!J19)</f>
        <v>80.25</v>
      </c>
      <c r="K19" s="146">
        <f>AVERAGE(Raport1!K19,Raport2!K19,Raport3!K19,Raport4!K19,Raport5!K19,Raport6!K19)</f>
        <v>87.833333333333329</v>
      </c>
      <c r="L19" s="146">
        <f>AVERAGE(Raport1!L19,Raport2!L19,Raport3!L19,Raport4!L19,Raport5!L19,Raport6!L19)</f>
        <v>86.166666666666671</v>
      </c>
      <c r="M19" s="146">
        <f>AVERAGE(Raport1!M19,Raport2!M19,Raport3!M19,Raport4!M19,Raport5!M19,Raport6!M19)</f>
        <v>84.916666666666671</v>
      </c>
      <c r="N19" s="146">
        <f>AVERAGE(Raport1!N19,Raport2!N19,Raport3!N19,Raport4!N19,Raport5!N19,Raport6!N19)</f>
        <v>75.666666666666671</v>
      </c>
      <c r="O19" s="146">
        <f>AVERAGE(Raport1!O19,Raport2!O19,Raport3!O19,Raport4!O19,Raport5!O19,Raport6!O19)</f>
        <v>78.666666666666671</v>
      </c>
      <c r="P19" s="146">
        <f>AVERAGE(Raport1!P19,Raport2!P19,Raport3!P19,Raport4!P19,Raport5!P19,Raport6!P19)</f>
        <v>79.416666666666671</v>
      </c>
      <c r="Q19" s="146">
        <f>AVERAGE(Raport1!Q19,Raport2!Q19,Raport3!Q19,Raport4!Q19,Raport5!Q19,Raport6!Q19)</f>
        <v>79.5</v>
      </c>
      <c r="R19" s="146">
        <f>AVERAGE(Raport1!R19,Raport2!R19,Raport3!R19,Raport4!R19,Raport5!R19,Raport6!R19)</f>
        <v>78.75</v>
      </c>
      <c r="S19" s="146">
        <f>AVERAGE(Raport1!S19,Raport2!S19,Raport3!S19,Raport4!S19,Raport5!S19,Raport6!S19)</f>
        <v>80.583333333333329</v>
      </c>
      <c r="T19" s="232">
        <f t="shared" si="0"/>
        <v>80.977777777777746</v>
      </c>
    </row>
    <row r="20" spans="1:20" ht="14.25" thickTop="1" thickBot="1">
      <c r="A20" s="47">
        <v>13</v>
      </c>
      <c r="B20" s="62">
        <v>13</v>
      </c>
      <c r="C20" s="62">
        <f>PresensiMIPA!B19</f>
        <v>12264</v>
      </c>
      <c r="D20" s="63" t="str">
        <f>PresensiMIPA!G19</f>
        <v>Hasanah</v>
      </c>
      <c r="E20" s="146">
        <f>AVERAGE(Raport1!E20,Raport2!E20,Raport3!E20,Raport4!E20,Raport5!E20,Raport6!E20)</f>
        <v>82.083333333333329</v>
      </c>
      <c r="F20" s="146">
        <f>AVERAGE(Raport1!F20,Raport2!F20,Raport3!F20,Raport4!F20,Raport5!F20,Raport6!F20)</f>
        <v>83.166666666666671</v>
      </c>
      <c r="G20" s="146">
        <f>AVERAGE(Raport1!G20,Raport2!G20,Raport3!G20,Raport4!G20,Raport5!G20,Raport6!G20)</f>
        <v>84.583333333333329</v>
      </c>
      <c r="H20" s="146">
        <f>AVERAGE(Raport1!H20,Raport2!H20,Raport3!H20,Raport4!H20,Raport5!H20,Raport6!H20)</f>
        <v>84.583333333333329</v>
      </c>
      <c r="I20" s="146">
        <f>AVERAGE(Raport1!I20,Raport2!I20,Raport3!I20,Raport4!I20,Raport5!I20,Raport6!I20)</f>
        <v>86.166666666666671</v>
      </c>
      <c r="J20" s="146">
        <f>AVERAGE(Raport1!J20,Raport2!J20,Raport3!J20,Raport4!J20,Raport5!J20,Raport6!J20)</f>
        <v>84.416666666666671</v>
      </c>
      <c r="K20" s="146">
        <f>AVERAGE(Raport1!K20,Raport2!K20,Raport3!K20,Raport4!K20,Raport5!K20,Raport6!K20)</f>
        <v>91.416666666666671</v>
      </c>
      <c r="L20" s="146">
        <f>AVERAGE(Raport1!L20,Raport2!L20,Raport3!L20,Raport4!L20,Raport5!L20,Raport6!L20)</f>
        <v>86.75</v>
      </c>
      <c r="M20" s="146">
        <f>AVERAGE(Raport1!M20,Raport2!M20,Raport3!M20,Raport4!M20,Raport5!M20,Raport6!M20)</f>
        <v>86.083333333333329</v>
      </c>
      <c r="N20" s="146">
        <f>AVERAGE(Raport1!N20,Raport2!N20,Raport3!N20,Raport4!N20,Raport5!N20,Raport6!N20)</f>
        <v>79.083333333333329</v>
      </c>
      <c r="O20" s="146">
        <f>AVERAGE(Raport1!O20,Raport2!O20,Raport3!O20,Raport4!O20,Raport5!O20,Raport6!O20)</f>
        <v>81.916666666666671</v>
      </c>
      <c r="P20" s="146">
        <f>AVERAGE(Raport1!P20,Raport2!P20,Raport3!P20,Raport4!P20,Raport5!P20,Raport6!P20)</f>
        <v>84.166666666666671</v>
      </c>
      <c r="Q20" s="146">
        <f>AVERAGE(Raport1!Q20,Raport2!Q20,Raport3!Q20,Raport4!Q20,Raport5!Q20,Raport6!Q20)</f>
        <v>80</v>
      </c>
      <c r="R20" s="146">
        <f>AVERAGE(Raport1!R20,Raport2!R20,Raport3!R20,Raport4!R20,Raport5!R20,Raport6!R20)</f>
        <v>79.916666666666671</v>
      </c>
      <c r="S20" s="146">
        <f>AVERAGE(Raport1!S20,Raport2!S20,Raport3!S20,Raport4!S20,Raport5!S20,Raport6!S20)</f>
        <v>81.833333333333329</v>
      </c>
      <c r="T20" s="232">
        <f t="shared" si="0"/>
        <v>83.74444444444444</v>
      </c>
    </row>
    <row r="21" spans="1:20" ht="14.25" thickTop="1" thickBot="1">
      <c r="A21" s="61">
        <v>14</v>
      </c>
      <c r="B21" s="62">
        <v>14</v>
      </c>
      <c r="C21" s="62">
        <f>PresensiMIPA!B20</f>
        <v>12278</v>
      </c>
      <c r="D21" s="63" t="str">
        <f>PresensiMIPA!G20</f>
        <v>Imam Fausi</v>
      </c>
      <c r="E21" s="146">
        <f>AVERAGE(Raport1!E21,Raport2!E21,Raport3!E21,Raport4!E21,Raport5!E21,Raport6!E21)</f>
        <v>79.166666666666671</v>
      </c>
      <c r="F21" s="146">
        <f>AVERAGE(Raport1!F21,Raport2!F21,Raport3!F21,Raport4!F21,Raport5!F21,Raport6!F21)</f>
        <v>79.75</v>
      </c>
      <c r="G21" s="146">
        <f>AVERAGE(Raport1!G21,Raport2!G21,Raport3!G21,Raport4!G21,Raport5!G21,Raport6!G21)</f>
        <v>83.5</v>
      </c>
      <c r="H21" s="146">
        <f>AVERAGE(Raport1!H21,Raport2!H21,Raport3!H21,Raport4!H21,Raport5!H21,Raport6!H21)</f>
        <v>84.666666666666671</v>
      </c>
      <c r="I21" s="146">
        <f>AVERAGE(Raport1!I21,Raport2!I21,Raport3!I21,Raport4!I21,Raport5!I21,Raport6!I21)</f>
        <v>84.666666666666671</v>
      </c>
      <c r="J21" s="146">
        <f>AVERAGE(Raport1!J21,Raport2!J21,Raport3!J21,Raport4!J21,Raport5!J21,Raport6!J21)</f>
        <v>80.583333333333329</v>
      </c>
      <c r="K21" s="146">
        <f>AVERAGE(Raport1!K21,Raport2!K21,Raport3!K21,Raport4!K21,Raport5!K21,Raport6!K21)</f>
        <v>92.25</v>
      </c>
      <c r="L21" s="146">
        <f>AVERAGE(Raport1!L21,Raport2!L21,Raport3!L21,Raport4!L21,Raport5!L21,Raport6!L21)</f>
        <v>86.5</v>
      </c>
      <c r="M21" s="146">
        <f>AVERAGE(Raport1!M21,Raport2!M21,Raport3!M21,Raport4!M21,Raport5!M21,Raport6!M21)</f>
        <v>86.833333333333329</v>
      </c>
      <c r="N21" s="146">
        <f>AVERAGE(Raport1!N21,Raport2!N21,Raport3!N21,Raport4!N21,Raport5!N21,Raport6!N21)</f>
        <v>78</v>
      </c>
      <c r="O21" s="146">
        <f>AVERAGE(Raport1!O21,Raport2!O21,Raport3!O21,Raport4!O21,Raport5!O21,Raport6!O21)</f>
        <v>80.166666666666671</v>
      </c>
      <c r="P21" s="146">
        <f>AVERAGE(Raport1!P21,Raport2!P21,Raport3!P21,Raport4!P21,Raport5!P21,Raport6!P21)</f>
        <v>84</v>
      </c>
      <c r="Q21" s="146">
        <f>AVERAGE(Raport1!Q21,Raport2!Q21,Raport3!Q21,Raport4!Q21,Raport5!Q21,Raport6!Q21)</f>
        <v>80.416666666666671</v>
      </c>
      <c r="R21" s="146">
        <f>AVERAGE(Raport1!R21,Raport2!R21,Raport3!R21,Raport4!R21,Raport5!R21,Raport6!R21)</f>
        <v>79.5</v>
      </c>
      <c r="S21" s="146">
        <f>AVERAGE(Raport1!S21,Raport2!S21,Raport3!S21,Raport4!S21,Raport5!S21,Raport6!S21)</f>
        <v>79.666666666666671</v>
      </c>
      <c r="T21" s="232">
        <f t="shared" si="0"/>
        <v>82.644444444444446</v>
      </c>
    </row>
    <row r="22" spans="1:20" ht="14.25" thickTop="1" thickBot="1">
      <c r="A22" s="47">
        <v>15</v>
      </c>
      <c r="B22" s="62">
        <v>15</v>
      </c>
      <c r="C22" s="62">
        <f>PresensiMIPA!B21</f>
        <v>12284</v>
      </c>
      <c r="D22" s="63" t="str">
        <f>PresensiMIPA!G21</f>
        <v>INTAN SUCI RAMADHANI PURNAMA KUNCORO</v>
      </c>
      <c r="E22" s="146">
        <f>AVERAGE(Raport1!E22,Raport2!E22,Raport3!E22,Raport4!E22,Raport5!E22,Raport6!E22)</f>
        <v>90.25</v>
      </c>
      <c r="F22" s="146">
        <f>AVERAGE(Raport1!F22,Raport2!F22,Raport3!F22,Raport4!F22,Raport5!F22,Raport6!F22)</f>
        <v>90.25</v>
      </c>
      <c r="G22" s="146">
        <f>AVERAGE(Raport1!G22,Raport2!G22,Raport3!G22,Raport4!G22,Raport5!G22,Raport6!G22)</f>
        <v>90.25</v>
      </c>
      <c r="H22" s="146">
        <f>AVERAGE(Raport1!H22,Raport2!H22,Raport3!H22,Raport4!H22,Raport5!H22,Raport6!H22)</f>
        <v>91.916666666666671</v>
      </c>
      <c r="I22" s="146">
        <f>AVERAGE(Raport1!I22,Raport2!I22,Raport3!I22,Raport4!I22,Raport5!I22,Raport6!I22)</f>
        <v>91.25</v>
      </c>
      <c r="J22" s="146">
        <f>AVERAGE(Raport1!J22,Raport2!J22,Raport3!J22,Raport4!J22,Raport5!J22,Raport6!J22)</f>
        <v>91.583333333333329</v>
      </c>
      <c r="K22" s="146">
        <f>AVERAGE(Raport1!K22,Raport2!K22,Raport3!K22,Raport4!K22,Raport5!K22,Raport6!K22)</f>
        <v>93.75</v>
      </c>
      <c r="L22" s="146">
        <f>AVERAGE(Raport1!L22,Raport2!L22,Raport3!L22,Raport4!L22,Raport5!L22,Raport6!L22)</f>
        <v>86.666666666666671</v>
      </c>
      <c r="M22" s="146">
        <f>AVERAGE(Raport1!M22,Raport2!M22,Raport3!M22,Raport4!M22,Raport5!M22,Raport6!M22)</f>
        <v>88.333333333333329</v>
      </c>
      <c r="N22" s="146">
        <f>AVERAGE(Raport1!N22,Raport2!N22,Raport3!N22,Raport4!N22,Raport5!N22,Raport6!N22)</f>
        <v>90.583333333333329</v>
      </c>
      <c r="O22" s="146">
        <f>AVERAGE(Raport1!O22,Raport2!O22,Raport3!O22,Raport4!O22,Raport5!O22,Raport6!O22)</f>
        <v>89.916666666666671</v>
      </c>
      <c r="P22" s="146">
        <f>AVERAGE(Raport1!P22,Raport2!P22,Raport3!P22,Raport4!P22,Raport5!P22,Raport6!P22)</f>
        <v>90.333333333333329</v>
      </c>
      <c r="Q22" s="146">
        <f>AVERAGE(Raport1!Q22,Raport2!Q22,Raport3!Q22,Raport4!Q22,Raport5!Q22,Raport6!Q22)</f>
        <v>87.083333333333329</v>
      </c>
      <c r="R22" s="146">
        <f>AVERAGE(Raport1!R22,Raport2!R22,Raport3!R22,Raport4!R22,Raport5!R22,Raport6!R22)</f>
        <v>85.5</v>
      </c>
      <c r="S22" s="146">
        <f>AVERAGE(Raport1!S22,Raport2!S22,Raport3!S22,Raport4!S22,Raport5!S22,Raport6!S22)</f>
        <v>91</v>
      </c>
      <c r="T22" s="232">
        <f t="shared" si="0"/>
        <v>89.911111111111097</v>
      </c>
    </row>
    <row r="23" spans="1:20" ht="14.25" thickTop="1" thickBot="1">
      <c r="A23" s="61">
        <v>16</v>
      </c>
      <c r="B23" s="62">
        <v>16</v>
      </c>
      <c r="C23" s="62">
        <f>PresensiMIPA!B22</f>
        <v>12297</v>
      </c>
      <c r="D23" s="63" t="str">
        <f>PresensiMIPA!G22</f>
        <v>JUNIAR MEGA PUTRI</v>
      </c>
      <c r="E23" s="146">
        <f>AVERAGE(Raport1!E23,Raport2!E23,Raport3!E23,Raport4!E23,Raport5!E23,Raport6!E23)</f>
        <v>83.416666666666671</v>
      </c>
      <c r="F23" s="146">
        <f>AVERAGE(Raport1!F23,Raport2!F23,Raport3!F23,Raport4!F23,Raport5!F23,Raport6!F23)</f>
        <v>83.583333333333329</v>
      </c>
      <c r="G23" s="146">
        <f>AVERAGE(Raport1!G23,Raport2!G23,Raport3!G23,Raport4!G23,Raport5!G23,Raport6!G23)</f>
        <v>84.416666666666671</v>
      </c>
      <c r="H23" s="146">
        <f>AVERAGE(Raport1!H23,Raport2!H23,Raport3!H23,Raport4!H23,Raport5!H23,Raport6!H23)</f>
        <v>85.083333333333329</v>
      </c>
      <c r="I23" s="146">
        <f>AVERAGE(Raport1!I23,Raport2!I23,Raport3!I23,Raport4!I23,Raport5!I23,Raport6!I23)</f>
        <v>87.833333333333329</v>
      </c>
      <c r="J23" s="146">
        <f>AVERAGE(Raport1!J23,Raport2!J23,Raport3!J23,Raport4!J23,Raport5!J23,Raport6!J23)</f>
        <v>85.166666666666671</v>
      </c>
      <c r="K23" s="146">
        <f>AVERAGE(Raport1!K23,Raport2!K23,Raport3!K23,Raport4!K23,Raport5!K23,Raport6!K23)</f>
        <v>90.166666666666671</v>
      </c>
      <c r="L23" s="146">
        <f>AVERAGE(Raport1!L23,Raport2!L23,Raport3!L23,Raport4!L23,Raport5!L23,Raport6!L23)</f>
        <v>86.833333333333329</v>
      </c>
      <c r="M23" s="146">
        <f>AVERAGE(Raport1!M23,Raport2!M23,Raport3!M23,Raport4!M23,Raport5!M23,Raport6!M23)</f>
        <v>87.25</v>
      </c>
      <c r="N23" s="146">
        <f>AVERAGE(Raport1!N23,Raport2!N23,Raport3!N23,Raport4!N23,Raport5!N23,Raport6!N23)</f>
        <v>84.333333333333329</v>
      </c>
      <c r="O23" s="146">
        <f>AVERAGE(Raport1!O23,Raport2!O23,Raport3!O23,Raport4!O23,Raport5!O23,Raport6!O23)</f>
        <v>82.5</v>
      </c>
      <c r="P23" s="146">
        <f>AVERAGE(Raport1!P23,Raport2!P23,Raport3!P23,Raport4!P23,Raport5!P23,Raport6!P23)</f>
        <v>82.666666666666671</v>
      </c>
      <c r="Q23" s="146">
        <f>AVERAGE(Raport1!Q23,Raport2!Q23,Raport3!Q23,Raport4!Q23,Raport5!Q23,Raport6!Q23)</f>
        <v>80.666666666666671</v>
      </c>
      <c r="R23" s="146">
        <f>AVERAGE(Raport1!R23,Raport2!R23,Raport3!R23,Raport4!R23,Raport5!R23,Raport6!R23)</f>
        <v>82.583333333333329</v>
      </c>
      <c r="S23" s="146">
        <f>AVERAGE(Raport1!S23,Raport2!S23,Raport3!S23,Raport4!S23,Raport5!S23,Raport6!S23)</f>
        <v>82.416666666666671</v>
      </c>
      <c r="T23" s="232">
        <f t="shared" si="0"/>
        <v>84.594444444444449</v>
      </c>
    </row>
    <row r="24" spans="1:20" ht="14.25" thickTop="1" thickBot="1">
      <c r="A24" s="47">
        <v>17</v>
      </c>
      <c r="B24" s="62">
        <v>17</v>
      </c>
      <c r="C24" s="62">
        <f>PresensiMIPA!B23</f>
        <v>12309</v>
      </c>
      <c r="D24" s="63" t="str">
        <f>PresensiMIPA!G23</f>
        <v>LAILY QORIATUL FAJRIH</v>
      </c>
      <c r="E24" s="146">
        <f>AVERAGE(Raport1!E24,Raport2!E24,Raport3!E24,Raport4!E24,Raport5!E24,Raport6!E24)</f>
        <v>89</v>
      </c>
      <c r="F24" s="146">
        <f>AVERAGE(Raport1!F24,Raport2!F24,Raport3!F24,Raport4!F24,Raport5!F24,Raport6!F24)</f>
        <v>86.083333333333329</v>
      </c>
      <c r="G24" s="146">
        <f>AVERAGE(Raport1!G24,Raport2!G24,Raport3!G24,Raport4!G24,Raport5!G24,Raport6!G24)</f>
        <v>89.166666666666671</v>
      </c>
      <c r="H24" s="146">
        <f>AVERAGE(Raport1!H24,Raport2!H24,Raport3!H24,Raport4!H24,Raport5!H24,Raport6!H24)</f>
        <v>90.583333333333329</v>
      </c>
      <c r="I24" s="146">
        <f>AVERAGE(Raport1!I24,Raport2!I24,Raport3!I24,Raport4!I24,Raport5!I24,Raport6!I24)</f>
        <v>89.333333333333329</v>
      </c>
      <c r="J24" s="146">
        <f>AVERAGE(Raport1!J24,Raport2!J24,Raport3!J24,Raport4!J24,Raport5!J24,Raport6!J24)</f>
        <v>85.25</v>
      </c>
      <c r="K24" s="146">
        <f>AVERAGE(Raport1!K24,Raport2!K24,Raport3!K24,Raport4!K24,Raport5!K24,Raport6!K24)</f>
        <v>92.666666666666671</v>
      </c>
      <c r="L24" s="146">
        <f>AVERAGE(Raport1!L24,Raport2!L24,Raport3!L24,Raport4!L24,Raport5!L24,Raport6!L24)</f>
        <v>86.083333333333329</v>
      </c>
      <c r="M24" s="146">
        <f>AVERAGE(Raport1!M24,Raport2!M24,Raport3!M24,Raport4!M24,Raport5!M24,Raport6!M24)</f>
        <v>87.833333333333329</v>
      </c>
      <c r="N24" s="146">
        <f>AVERAGE(Raport1!N24,Raport2!N24,Raport3!N24,Raport4!N24,Raport5!N24,Raport6!N24)</f>
        <v>89.5</v>
      </c>
      <c r="O24" s="146">
        <f>AVERAGE(Raport1!O24,Raport2!O24,Raport3!O24,Raport4!O24,Raport5!O24,Raport6!O24)</f>
        <v>87.416666666666671</v>
      </c>
      <c r="P24" s="146">
        <f>AVERAGE(Raport1!P24,Raport2!P24,Raport3!P24,Raport4!P24,Raport5!P24,Raport6!P24)</f>
        <v>88.75</v>
      </c>
      <c r="Q24" s="146">
        <f>AVERAGE(Raport1!Q24,Raport2!Q24,Raport3!Q24,Raport4!Q24,Raport5!Q24,Raport6!Q24)</f>
        <v>83.833333333333329</v>
      </c>
      <c r="R24" s="146">
        <f>AVERAGE(Raport1!R24,Raport2!R24,Raport3!R24,Raport4!R24,Raport5!R24,Raport6!R24)</f>
        <v>84.416666666666671</v>
      </c>
      <c r="S24" s="146">
        <f>AVERAGE(Raport1!S24,Raport2!S24,Raport3!S24,Raport4!S24,Raport5!S24,Raport6!S24)</f>
        <v>86.583333333333329</v>
      </c>
      <c r="T24" s="232">
        <f t="shared" si="0"/>
        <v>87.766666666666652</v>
      </c>
    </row>
    <row r="25" spans="1:20" ht="14.25" thickTop="1" thickBot="1">
      <c r="A25" s="61">
        <v>18</v>
      </c>
      <c r="B25" s="62">
        <v>18</v>
      </c>
      <c r="C25" s="62">
        <f>PresensiMIPA!B24</f>
        <v>12315</v>
      </c>
      <c r="D25" s="63" t="str">
        <f>PresensiMIPA!G24</f>
        <v>Lukman Hakim</v>
      </c>
      <c r="E25" s="146">
        <f>AVERAGE(Raport1!E25,Raport2!E25,Raport3!E25,Raport4!E25,Raport5!E25,Raport6!E25)</f>
        <v>78.75</v>
      </c>
      <c r="F25" s="146">
        <f>AVERAGE(Raport1!F25,Raport2!F25,Raport3!F25,Raport4!F25,Raport5!F25,Raport6!F25)</f>
        <v>80.25</v>
      </c>
      <c r="G25" s="146">
        <f>AVERAGE(Raport1!G25,Raport2!G25,Raport3!G25,Raport4!G25,Raport5!G25,Raport6!G25)</f>
        <v>81.75</v>
      </c>
      <c r="H25" s="146">
        <f>AVERAGE(Raport1!H25,Raport2!H25,Raport3!H25,Raport4!H25,Raport5!H25,Raport6!H25)</f>
        <v>82</v>
      </c>
      <c r="I25" s="146">
        <f>AVERAGE(Raport1!I25,Raport2!I25,Raport3!I25,Raport4!I25,Raport5!I25,Raport6!I25)</f>
        <v>83.666666666666671</v>
      </c>
      <c r="J25" s="146">
        <f>AVERAGE(Raport1!J25,Raport2!J25,Raport3!J25,Raport4!J25,Raport5!J25,Raport6!J25)</f>
        <v>79.833333333333329</v>
      </c>
      <c r="K25" s="146">
        <f>AVERAGE(Raport1!K25,Raport2!K25,Raport3!K25,Raport4!K25,Raport5!K25,Raport6!K25)</f>
        <v>87.916666666666671</v>
      </c>
      <c r="L25" s="146">
        <f>AVERAGE(Raport1!L25,Raport2!L25,Raport3!L25,Raport4!L25,Raport5!L25,Raport6!L25)</f>
        <v>85.25</v>
      </c>
      <c r="M25" s="146">
        <f>AVERAGE(Raport1!M25,Raport2!M25,Raport3!M25,Raport4!M25,Raport5!M25,Raport6!M25)</f>
        <v>85</v>
      </c>
      <c r="N25" s="146">
        <f>AVERAGE(Raport1!N25,Raport2!N25,Raport3!N25,Raport4!N25,Raport5!N25,Raport6!N25)</f>
        <v>80.166666666666671</v>
      </c>
      <c r="O25" s="146">
        <f>AVERAGE(Raport1!O25,Raport2!O25,Raport3!O25,Raport4!O25,Raport5!O25,Raport6!O25)</f>
        <v>78.583333333333329</v>
      </c>
      <c r="P25" s="146">
        <f>AVERAGE(Raport1!P25,Raport2!P25,Raport3!P25,Raport4!P25,Raport5!P25,Raport6!P25)</f>
        <v>78.416666666666671</v>
      </c>
      <c r="Q25" s="146">
        <f>AVERAGE(Raport1!Q25,Raport2!Q25,Raport3!Q25,Raport4!Q25,Raport5!Q25,Raport6!Q25)</f>
        <v>79.75</v>
      </c>
      <c r="R25" s="146">
        <f>AVERAGE(Raport1!R25,Raport2!R25,Raport3!R25,Raport4!R25,Raport5!R25,Raport6!R25)</f>
        <v>77.166666666666671</v>
      </c>
      <c r="S25" s="146">
        <f>AVERAGE(Raport1!S25,Raport2!S25,Raport3!S25,Raport4!S25,Raport5!S25,Raport6!S25)</f>
        <v>76.666666666666671</v>
      </c>
      <c r="T25" s="232">
        <f t="shared" si="0"/>
        <v>81.01111111111112</v>
      </c>
    </row>
    <row r="26" spans="1:20" ht="14.25" thickTop="1" thickBot="1">
      <c r="A26" s="47">
        <v>19</v>
      </c>
      <c r="B26" s="62">
        <v>19</v>
      </c>
      <c r="C26" s="62">
        <f>PresensiMIPA!B25</f>
        <v>12350</v>
      </c>
      <c r="D26" s="63" t="str">
        <f>PresensiMIPA!G25</f>
        <v>MOCHAMMAD RIZKI FAJRI</v>
      </c>
      <c r="E26" s="146">
        <f>AVERAGE(Raport1!E26,Raport2!E26,Raport3!E26,Raport4!E26,Raport5!E26,Raport6!E26)</f>
        <v>88.25</v>
      </c>
      <c r="F26" s="146">
        <f>AVERAGE(Raport1!F26,Raport2!F26,Raport3!F26,Raport4!F26,Raport5!F26,Raport6!F26)</f>
        <v>90.416666666666671</v>
      </c>
      <c r="G26" s="146">
        <f>AVERAGE(Raport1!G26,Raport2!G26,Raport3!G26,Raport4!G26,Raport5!G26,Raport6!G26)</f>
        <v>88.75</v>
      </c>
      <c r="H26" s="146">
        <f>AVERAGE(Raport1!H26,Raport2!H26,Raport3!H26,Raport4!H26,Raport5!H26,Raport6!H26)</f>
        <v>91</v>
      </c>
      <c r="I26" s="146">
        <f>AVERAGE(Raport1!I26,Raport2!I26,Raport3!I26,Raport4!I26,Raport5!I26,Raport6!I26)</f>
        <v>88.916666666666671</v>
      </c>
      <c r="J26" s="146">
        <f>AVERAGE(Raport1!J26,Raport2!J26,Raport3!J26,Raport4!J26,Raport5!J26,Raport6!J26)</f>
        <v>91.333333333333329</v>
      </c>
      <c r="K26" s="146">
        <f>AVERAGE(Raport1!K26,Raport2!K26,Raport3!K26,Raport4!K26,Raport5!K26,Raport6!K26)</f>
        <v>92.833333333333329</v>
      </c>
      <c r="L26" s="146">
        <f>AVERAGE(Raport1!L26,Raport2!L26,Raport3!L26,Raport4!L26,Raport5!L26,Raport6!L26)</f>
        <v>88.5</v>
      </c>
      <c r="M26" s="146">
        <f>AVERAGE(Raport1!M26,Raport2!M26,Raport3!M26,Raport4!M26,Raport5!M26,Raport6!M26)</f>
        <v>88.166666666666671</v>
      </c>
      <c r="N26" s="146">
        <f>AVERAGE(Raport1!N26,Raport2!N26,Raport3!N26,Raport4!N26,Raport5!N26,Raport6!N26)</f>
        <v>89.75</v>
      </c>
      <c r="O26" s="146">
        <f>AVERAGE(Raport1!O26,Raport2!O26,Raport3!O26,Raport4!O26,Raport5!O26,Raport6!O26)</f>
        <v>91.083333333333329</v>
      </c>
      <c r="P26" s="146">
        <f>AVERAGE(Raport1!P26,Raport2!P26,Raport3!P26,Raport4!P26,Raport5!P26,Raport6!P26)</f>
        <v>87.333333333333329</v>
      </c>
      <c r="Q26" s="146">
        <f>AVERAGE(Raport1!Q26,Raport2!Q26,Raport3!Q26,Raport4!Q26,Raport5!Q26,Raport6!Q26)</f>
        <v>87.333333333333329</v>
      </c>
      <c r="R26" s="146">
        <f>AVERAGE(Raport1!R26,Raport2!R26,Raport3!R26,Raport4!R26,Raport5!R26,Raport6!R26)</f>
        <v>88.916666666666671</v>
      </c>
      <c r="S26" s="146">
        <f>AVERAGE(Raport1!S26,Raport2!S26,Raport3!S26,Raport4!S26,Raport5!S26,Raport6!S26)</f>
        <v>90.5</v>
      </c>
      <c r="T26" s="232">
        <f t="shared" si="0"/>
        <v>89.538888888888906</v>
      </c>
    </row>
    <row r="27" spans="1:20" ht="14.25" thickTop="1" thickBot="1">
      <c r="A27" s="61">
        <v>20</v>
      </c>
      <c r="B27" s="62">
        <v>20</v>
      </c>
      <c r="C27" s="62">
        <f>PresensiMIPA!B26</f>
        <v>12376</v>
      </c>
      <c r="D27" s="63" t="str">
        <f>PresensiMIPA!G26</f>
        <v>Muhammad Ghufron Maula</v>
      </c>
      <c r="E27" s="146">
        <f>AVERAGE(Raport1!E27,Raport2!E27,Raport3!E27,Raport4!E27,Raport5!E27,Raport6!E27)</f>
        <v>79.166666666666671</v>
      </c>
      <c r="F27" s="146">
        <f>AVERAGE(Raport1!F27,Raport2!F27,Raport3!F27,Raport4!F27,Raport5!F27,Raport6!F27)</f>
        <v>78.833333333333329</v>
      </c>
      <c r="G27" s="146">
        <f>AVERAGE(Raport1!G27,Raport2!G27,Raport3!G27,Raport4!G27,Raport5!G27,Raport6!G27)</f>
        <v>83.583333333333329</v>
      </c>
      <c r="H27" s="146">
        <f>AVERAGE(Raport1!H27,Raport2!H27,Raport3!H27,Raport4!H27,Raport5!H27,Raport6!H27)</f>
        <v>79.083333333333329</v>
      </c>
      <c r="I27" s="146">
        <f>AVERAGE(Raport1!I27,Raport2!I27,Raport3!I27,Raport4!I27,Raport5!I27,Raport6!I27)</f>
        <v>85.5</v>
      </c>
      <c r="J27" s="146">
        <f>AVERAGE(Raport1!J27,Raport2!J27,Raport3!J27,Raport4!J27,Raport5!J27,Raport6!J27)</f>
        <v>83.666666666666671</v>
      </c>
      <c r="K27" s="146">
        <f>AVERAGE(Raport1!K27,Raport2!K27,Raport3!K27,Raport4!K27,Raport5!K27,Raport6!K27)</f>
        <v>87.5</v>
      </c>
      <c r="L27" s="146">
        <f>AVERAGE(Raport1!L27,Raport2!L27,Raport3!L27,Raport4!L27,Raport5!L27,Raport6!L27)</f>
        <v>86</v>
      </c>
      <c r="M27" s="146">
        <f>AVERAGE(Raport1!M27,Raport2!M27,Raport3!M27,Raport4!M27,Raport5!M27,Raport6!M27)</f>
        <v>85.75</v>
      </c>
      <c r="N27" s="146">
        <f>AVERAGE(Raport1!N27,Raport2!N27,Raport3!N27,Raport4!N27,Raport5!N27,Raport6!N27)</f>
        <v>81.333333333333329</v>
      </c>
      <c r="O27" s="146">
        <f>AVERAGE(Raport1!O27,Raport2!O27,Raport3!O27,Raport4!O27,Raport5!O27,Raport6!O27)</f>
        <v>79.583333333333329</v>
      </c>
      <c r="P27" s="146">
        <f>AVERAGE(Raport1!P27,Raport2!P27,Raport3!P27,Raport4!P27,Raport5!P27,Raport6!P27)</f>
        <v>82.75</v>
      </c>
      <c r="Q27" s="146">
        <f>AVERAGE(Raport1!Q27,Raport2!Q27,Raport3!Q27,Raport4!Q27,Raport5!Q27,Raport6!Q27)</f>
        <v>78.916666666666671</v>
      </c>
      <c r="R27" s="146">
        <f>AVERAGE(Raport1!R27,Raport2!R27,Raport3!R27,Raport4!R27,Raport5!R27,Raport6!R27)</f>
        <v>79.916666666666671</v>
      </c>
      <c r="S27" s="146">
        <f>AVERAGE(Raport1!S27,Raport2!S27,Raport3!S27,Raport4!S27,Raport5!S27,Raport6!S27)</f>
        <v>80.5</v>
      </c>
      <c r="T27" s="232">
        <f t="shared" si="0"/>
        <v>82.1388888888889</v>
      </c>
    </row>
    <row r="28" spans="1:20" ht="14.25" thickTop="1" thickBot="1">
      <c r="A28" s="47">
        <v>21</v>
      </c>
      <c r="B28" s="62">
        <v>21</v>
      </c>
      <c r="C28" s="62">
        <f>PresensiMIPA!B27</f>
        <v>12378</v>
      </c>
      <c r="D28" s="63" t="str">
        <f>PresensiMIPA!G27</f>
        <v>Muhammad Mufti Alfarotzi</v>
      </c>
      <c r="E28" s="146">
        <f>AVERAGE(Raport1!E28,Raport2!E28,Raport3!E28,Raport4!E28,Raport5!E28,Raport6!E28)</f>
        <v>76.25</v>
      </c>
      <c r="F28" s="146">
        <f>AVERAGE(Raport1!F28,Raport2!F28,Raport3!F28,Raport4!F28,Raport5!F28,Raport6!F28)</f>
        <v>78.083333333333329</v>
      </c>
      <c r="G28" s="146">
        <f>AVERAGE(Raport1!G28,Raport2!G28,Raport3!G28,Raport4!G28,Raport5!G28,Raport6!G28)</f>
        <v>82</v>
      </c>
      <c r="H28" s="146">
        <f>AVERAGE(Raport1!H28,Raport2!H28,Raport3!H28,Raport4!H28,Raport5!H28,Raport6!H28)</f>
        <v>78.5</v>
      </c>
      <c r="I28" s="146">
        <f>AVERAGE(Raport1!I28,Raport2!I28,Raport3!I28,Raport4!I28,Raport5!I28,Raport6!I28)</f>
        <v>77.5</v>
      </c>
      <c r="J28" s="146">
        <f>AVERAGE(Raport1!J28,Raport2!J28,Raport3!J28,Raport4!J28,Raport5!J28,Raport6!J28)</f>
        <v>78.833333333333329</v>
      </c>
      <c r="K28" s="146">
        <f>AVERAGE(Raport1!K28,Raport2!K28,Raport3!K28,Raport4!K28,Raport5!K28,Raport6!K28)</f>
        <v>84.333333333333329</v>
      </c>
      <c r="L28" s="146">
        <f>AVERAGE(Raport1!L28,Raport2!L28,Raport3!L28,Raport4!L28,Raport5!L28,Raport6!L28)</f>
        <v>87.25</v>
      </c>
      <c r="M28" s="146">
        <f>AVERAGE(Raport1!M28,Raport2!M28,Raport3!M28,Raport4!M28,Raport5!M28,Raport6!M28)</f>
        <v>83.333333333333329</v>
      </c>
      <c r="N28" s="146">
        <f>AVERAGE(Raport1!N28,Raport2!N28,Raport3!N28,Raport4!N28,Raport5!N28,Raport6!N28)</f>
        <v>74.833333333333329</v>
      </c>
      <c r="O28" s="146">
        <f>AVERAGE(Raport1!O28,Raport2!O28,Raport3!O28,Raport4!O28,Raport5!O28,Raport6!O28)</f>
        <v>78.416666666666671</v>
      </c>
      <c r="P28" s="146">
        <f>AVERAGE(Raport1!P28,Raport2!P28,Raport3!P28,Raport4!P28,Raport5!P28,Raport6!P28)</f>
        <v>76.333333333333329</v>
      </c>
      <c r="Q28" s="146">
        <f>AVERAGE(Raport1!Q28,Raport2!Q28,Raport3!Q28,Raport4!Q28,Raport5!Q28,Raport6!Q28)</f>
        <v>79.25</v>
      </c>
      <c r="R28" s="146">
        <f>AVERAGE(Raport1!R28,Raport2!R28,Raport3!R28,Raport4!R28,Raport5!R28,Raport6!R28)</f>
        <v>78.25</v>
      </c>
      <c r="S28" s="146">
        <f>AVERAGE(Raport1!S28,Raport2!S28,Raport3!S28,Raport4!S28,Raport5!S28,Raport6!S28)</f>
        <v>77.416666666666671</v>
      </c>
      <c r="T28" s="232">
        <f t="shared" si="0"/>
        <v>79.372222222222234</v>
      </c>
    </row>
    <row r="29" spans="1:20" ht="14.25" thickTop="1" thickBot="1">
      <c r="A29" s="61">
        <v>22</v>
      </c>
      <c r="B29" s="62">
        <v>22</v>
      </c>
      <c r="C29" s="62">
        <f>PresensiMIPA!B28</f>
        <v>12397</v>
      </c>
      <c r="D29" s="63" t="str">
        <f>PresensiMIPA!G28</f>
        <v>NADHIRA FATIHA AMBAMI</v>
      </c>
      <c r="E29" s="146">
        <f>AVERAGE(Raport1!E29,Raport2!E29,Raport3!E29,Raport4!E29,Raport5!E29,Raport6!E29)</f>
        <v>87.083333333333329</v>
      </c>
      <c r="F29" s="146">
        <f>AVERAGE(Raport1!F29,Raport2!F29,Raport3!F29,Raport4!F29,Raport5!F29,Raport6!F29)</f>
        <v>85</v>
      </c>
      <c r="G29" s="146">
        <f>AVERAGE(Raport1!G29,Raport2!G29,Raport3!G29,Raport4!G29,Raport5!G29,Raport6!G29)</f>
        <v>87</v>
      </c>
      <c r="H29" s="146">
        <f>AVERAGE(Raport1!H29,Raport2!H29,Raport3!H29,Raport4!H29,Raport5!H29,Raport6!H29)</f>
        <v>85.25</v>
      </c>
      <c r="I29" s="146">
        <f>AVERAGE(Raport1!I29,Raport2!I29,Raport3!I29,Raport4!I29,Raport5!I29,Raport6!I29)</f>
        <v>86.5</v>
      </c>
      <c r="J29" s="146">
        <f>AVERAGE(Raport1!J29,Raport2!J29,Raport3!J29,Raport4!J29,Raport5!J29,Raport6!J29)</f>
        <v>83.666666666666671</v>
      </c>
      <c r="K29" s="146">
        <f>AVERAGE(Raport1!K29,Raport2!K29,Raport3!K29,Raport4!K29,Raport5!K29,Raport6!K29)</f>
        <v>88.916666666666671</v>
      </c>
      <c r="L29" s="146">
        <f>AVERAGE(Raport1!L29,Raport2!L29,Raport3!L29,Raport4!L29,Raport5!L29,Raport6!L29)</f>
        <v>86.666666666666671</v>
      </c>
      <c r="M29" s="146">
        <f>AVERAGE(Raport1!M29,Raport2!M29,Raport3!M29,Raport4!M29,Raport5!M29,Raport6!M29)</f>
        <v>86.916666666666671</v>
      </c>
      <c r="N29" s="146">
        <f>AVERAGE(Raport1!N29,Raport2!N29,Raport3!N29,Raport4!N29,Raport5!N29,Raport6!N29)</f>
        <v>85.5</v>
      </c>
      <c r="O29" s="146">
        <f>AVERAGE(Raport1!O29,Raport2!O29,Raport3!O29,Raport4!O29,Raport5!O29,Raport6!O29)</f>
        <v>82.416666666666671</v>
      </c>
      <c r="P29" s="146">
        <f>AVERAGE(Raport1!P29,Raport2!P29,Raport3!P29,Raport4!P29,Raport5!P29,Raport6!P29)</f>
        <v>85.583333333333329</v>
      </c>
      <c r="Q29" s="146">
        <f>AVERAGE(Raport1!Q29,Raport2!Q29,Raport3!Q29,Raport4!Q29,Raport5!Q29,Raport6!Q29)</f>
        <v>81.916666666666671</v>
      </c>
      <c r="R29" s="146">
        <f>AVERAGE(Raport1!R29,Raport2!R29,Raport3!R29,Raport4!R29,Raport5!R29,Raport6!R29)</f>
        <v>83.583333333333329</v>
      </c>
      <c r="S29" s="146">
        <f>AVERAGE(Raport1!S29,Raport2!S29,Raport3!S29,Raport4!S29,Raport5!S29,Raport6!S29)</f>
        <v>85.333333333333329</v>
      </c>
      <c r="T29" s="232">
        <f t="shared" si="0"/>
        <v>85.422222222222203</v>
      </c>
    </row>
    <row r="30" spans="1:20" ht="14.25" thickTop="1" thickBot="1">
      <c r="A30" s="47">
        <v>23</v>
      </c>
      <c r="B30" s="62">
        <v>23</v>
      </c>
      <c r="C30" s="62">
        <f>PresensiMIPA!B29</f>
        <v>12411</v>
      </c>
      <c r="D30" s="63" t="str">
        <f>PresensiMIPA!G29</f>
        <v>Nurhandayany</v>
      </c>
      <c r="E30" s="146">
        <f>AVERAGE(Raport1!E30,Raport2!E30,Raport3!E30,Raport4!E30,Raport5!E30,Raport6!E30)</f>
        <v>85.166666666666671</v>
      </c>
      <c r="F30" s="146">
        <f>AVERAGE(Raport1!F30,Raport2!F30,Raport3!F30,Raport4!F30,Raport5!F30,Raport6!F30)</f>
        <v>85.833333333333329</v>
      </c>
      <c r="G30" s="146">
        <f>AVERAGE(Raport1!G30,Raport2!G30,Raport3!G30,Raport4!G30,Raport5!G30,Raport6!G30)</f>
        <v>86.416666666666671</v>
      </c>
      <c r="H30" s="146">
        <f>AVERAGE(Raport1!H30,Raport2!H30,Raport3!H30,Raport4!H30,Raport5!H30,Raport6!H30)</f>
        <v>83.916666666666671</v>
      </c>
      <c r="I30" s="146">
        <f>AVERAGE(Raport1!I30,Raport2!I30,Raport3!I30,Raport4!I30,Raport5!I30,Raport6!I30)</f>
        <v>86.25</v>
      </c>
      <c r="J30" s="146">
        <f>AVERAGE(Raport1!J30,Raport2!J30,Raport3!J30,Raport4!J30,Raport5!J30,Raport6!J30)</f>
        <v>84.833333333333329</v>
      </c>
      <c r="K30" s="146">
        <f>AVERAGE(Raport1!K30,Raport2!K30,Raport3!K30,Raport4!K30,Raport5!K30,Raport6!K30)</f>
        <v>92.166666666666671</v>
      </c>
      <c r="L30" s="146">
        <f>AVERAGE(Raport1!L30,Raport2!L30,Raport3!L30,Raport4!L30,Raport5!L30,Raport6!L30)</f>
        <v>86.416666666666671</v>
      </c>
      <c r="M30" s="146">
        <f>AVERAGE(Raport1!M30,Raport2!M30,Raport3!M30,Raport4!M30,Raport5!M30,Raport6!M30)</f>
        <v>87.083333333333329</v>
      </c>
      <c r="N30" s="146">
        <f>AVERAGE(Raport1!N30,Raport2!N30,Raport3!N30,Raport4!N30,Raport5!N30,Raport6!N30)</f>
        <v>88.166666666666671</v>
      </c>
      <c r="O30" s="146">
        <f>AVERAGE(Raport1!O30,Raport2!O30,Raport3!O30,Raport4!O30,Raport5!O30,Raport6!O30)</f>
        <v>84.916666666666671</v>
      </c>
      <c r="P30" s="146">
        <f>AVERAGE(Raport1!P30,Raport2!P30,Raport3!P30,Raport4!P30,Raport5!P30,Raport6!P30)</f>
        <v>85.416666666666671</v>
      </c>
      <c r="Q30" s="146">
        <f>AVERAGE(Raport1!Q30,Raport2!Q30,Raport3!Q30,Raport4!Q30,Raport5!Q30,Raport6!Q30)</f>
        <v>81.5</v>
      </c>
      <c r="R30" s="146">
        <f>AVERAGE(Raport1!R30,Raport2!R30,Raport3!R30,Raport4!R30,Raport5!R30,Raport6!R30)</f>
        <v>81</v>
      </c>
      <c r="S30" s="146">
        <f>AVERAGE(Raport1!S30,Raport2!S30,Raport3!S30,Raport4!S30,Raport5!S30,Raport6!S30)</f>
        <v>83.25</v>
      </c>
      <c r="T30" s="232">
        <f t="shared" si="0"/>
        <v>85.48888888888888</v>
      </c>
    </row>
    <row r="31" spans="1:20" ht="14.25" thickTop="1" thickBot="1">
      <c r="A31" s="61">
        <v>24</v>
      </c>
      <c r="B31" s="62">
        <v>24</v>
      </c>
      <c r="C31" s="62">
        <f>PresensiMIPA!B30</f>
        <v>12423</v>
      </c>
      <c r="D31" s="63" t="str">
        <f>PresensiMIPA!G30</f>
        <v>PINGKAN AL PUNDANI</v>
      </c>
      <c r="E31" s="146">
        <f>AVERAGE(Raport1!E31,Raport2!E31,Raport3!E31,Raport4!E31,Raport5!E31,Raport6!E31)</f>
        <v>85.833333333333329</v>
      </c>
      <c r="F31" s="146">
        <f>AVERAGE(Raport1!F31,Raport2!F31,Raport3!F31,Raport4!F31,Raport5!F31,Raport6!F31)</f>
        <v>86.416666666666671</v>
      </c>
      <c r="G31" s="146">
        <f>AVERAGE(Raport1!G31,Raport2!G31,Raport3!G31,Raport4!G31,Raport5!G31,Raport6!G31)</f>
        <v>88</v>
      </c>
      <c r="H31" s="146">
        <f>AVERAGE(Raport1!H31,Raport2!H31,Raport3!H31,Raport4!H31,Raport5!H31,Raport6!H31)</f>
        <v>88.083333333333329</v>
      </c>
      <c r="I31" s="146">
        <f>AVERAGE(Raport1!I31,Raport2!I31,Raport3!I31,Raport4!I31,Raport5!I31,Raport6!I31)</f>
        <v>85.25</v>
      </c>
      <c r="J31" s="146">
        <f>AVERAGE(Raport1!J31,Raport2!J31,Raport3!J31,Raport4!J31,Raport5!J31,Raport6!J31)</f>
        <v>83.166666666666671</v>
      </c>
      <c r="K31" s="146">
        <f>AVERAGE(Raport1!K31,Raport2!K31,Raport3!K31,Raport4!K31,Raport5!K31,Raport6!K31)</f>
        <v>93.25</v>
      </c>
      <c r="L31" s="146">
        <f>AVERAGE(Raport1!L31,Raport2!L31,Raport3!L31,Raport4!L31,Raport5!L31,Raport6!L31)</f>
        <v>87.583333333333329</v>
      </c>
      <c r="M31" s="146">
        <f>AVERAGE(Raport1!M31,Raport2!M31,Raport3!M31,Raport4!M31,Raport5!M31,Raport6!M31)</f>
        <v>87.333333333333329</v>
      </c>
      <c r="N31" s="146">
        <f>AVERAGE(Raport1!N31,Raport2!N31,Raport3!N31,Raport4!N31,Raport5!N31,Raport6!N31)</f>
        <v>87.416666666666671</v>
      </c>
      <c r="O31" s="146">
        <f>AVERAGE(Raport1!O31,Raport2!O31,Raport3!O31,Raport4!O31,Raport5!O31,Raport6!O31)</f>
        <v>87.583333333333329</v>
      </c>
      <c r="P31" s="146">
        <f>AVERAGE(Raport1!P31,Raport2!P31,Raport3!P31,Raport4!P31,Raport5!P31,Raport6!P31)</f>
        <v>88.166666666666671</v>
      </c>
      <c r="Q31" s="146">
        <f>AVERAGE(Raport1!Q31,Raport2!Q31,Raport3!Q31,Raport4!Q31,Raport5!Q31,Raport6!Q31)</f>
        <v>83.166666666666671</v>
      </c>
      <c r="R31" s="146">
        <f>AVERAGE(Raport1!R31,Raport2!R31,Raport3!R31,Raport4!R31,Raport5!R31,Raport6!R31)</f>
        <v>83.916666666666671</v>
      </c>
      <c r="S31" s="146">
        <f>AVERAGE(Raport1!S31,Raport2!S31,Raport3!S31,Raport4!S31,Raport5!S31,Raport6!S31)</f>
        <v>86.75</v>
      </c>
      <c r="T31" s="232">
        <f t="shared" si="0"/>
        <v>86.794444444444466</v>
      </c>
    </row>
    <row r="32" spans="1:20" ht="14.25" thickTop="1" thickBot="1">
      <c r="A32" s="47">
        <v>25</v>
      </c>
      <c r="B32" s="62">
        <v>25</v>
      </c>
      <c r="C32" s="62">
        <f>PresensiMIPA!B31</f>
        <v>12433</v>
      </c>
      <c r="D32" s="63" t="str">
        <f>PresensiMIPA!G31</f>
        <v>QOTHRY ELNADA</v>
      </c>
      <c r="E32" s="146">
        <f>AVERAGE(Raport1!E32,Raport2!E32,Raport3!E32,Raport4!E32,Raport5!E32,Raport6!E32)</f>
        <v>85.416666666666671</v>
      </c>
      <c r="F32" s="146">
        <f>AVERAGE(Raport1!F32,Raport2!F32,Raport3!F32,Raport4!F32,Raport5!F32,Raport6!F32)</f>
        <v>85.333333333333329</v>
      </c>
      <c r="G32" s="146">
        <f>AVERAGE(Raport1!G32,Raport2!G32,Raport3!G32,Raport4!G32,Raport5!G32,Raport6!G32)</f>
        <v>85.166666666666671</v>
      </c>
      <c r="H32" s="146">
        <f>AVERAGE(Raport1!H32,Raport2!H32,Raport3!H32,Raport4!H32,Raport5!H32,Raport6!H32)</f>
        <v>86.583333333333329</v>
      </c>
      <c r="I32" s="146">
        <f>AVERAGE(Raport1!I32,Raport2!I32,Raport3!I32,Raport4!I32,Raport5!I32,Raport6!I32)</f>
        <v>81.833333333333329</v>
      </c>
      <c r="J32" s="146">
        <f>AVERAGE(Raport1!J32,Raport2!J32,Raport3!J32,Raport4!J32,Raport5!J32,Raport6!J32)</f>
        <v>84.083333333333329</v>
      </c>
      <c r="K32" s="146">
        <f>AVERAGE(Raport1!K32,Raport2!K32,Raport3!K32,Raport4!K32,Raport5!K32,Raport6!K32)</f>
        <v>89.083333333333329</v>
      </c>
      <c r="L32" s="146">
        <f>AVERAGE(Raport1!L32,Raport2!L32,Raport3!L32,Raport4!L32,Raport5!L32,Raport6!L32)</f>
        <v>86.583333333333329</v>
      </c>
      <c r="M32" s="146">
        <f>AVERAGE(Raport1!M32,Raport2!M32,Raport3!M32,Raport4!M32,Raport5!M32,Raport6!M32)</f>
        <v>86.916666666666671</v>
      </c>
      <c r="N32" s="146">
        <f>AVERAGE(Raport1!N32,Raport2!N32,Raport3!N32,Raport4!N32,Raport5!N32,Raport6!N32)</f>
        <v>85.083333333333329</v>
      </c>
      <c r="O32" s="146">
        <f>AVERAGE(Raport1!O32,Raport2!O32,Raport3!O32,Raport4!O32,Raport5!O32,Raport6!O32)</f>
        <v>83.5</v>
      </c>
      <c r="P32" s="146">
        <f>AVERAGE(Raport1!P32,Raport2!P32,Raport3!P32,Raport4!P32,Raport5!P32,Raport6!P32)</f>
        <v>85</v>
      </c>
      <c r="Q32" s="146">
        <f>AVERAGE(Raport1!Q32,Raport2!Q32,Raport3!Q32,Raport4!Q32,Raport5!Q32,Raport6!Q32)</f>
        <v>82.916666666666671</v>
      </c>
      <c r="R32" s="146">
        <f>AVERAGE(Raport1!R32,Raport2!R32,Raport3!R32,Raport4!R32,Raport5!R32,Raport6!R32)</f>
        <v>83.166666666666671</v>
      </c>
      <c r="S32" s="146">
        <f>AVERAGE(Raport1!S32,Raport2!S32,Raport3!S32,Raport4!S32,Raport5!S32,Raport6!S32)</f>
        <v>81.5</v>
      </c>
      <c r="T32" s="232">
        <f t="shared" si="0"/>
        <v>84.811111111111131</v>
      </c>
    </row>
    <row r="33" spans="1:20" ht="14.25" thickTop="1" thickBot="1">
      <c r="A33" s="61">
        <v>26</v>
      </c>
      <c r="B33" s="62">
        <v>26</v>
      </c>
      <c r="C33" s="62">
        <f>PresensiMIPA!B32</f>
        <v>12451</v>
      </c>
      <c r="D33" s="63" t="str">
        <f>PresensiMIPA!G32</f>
        <v>Rari Rizky Dwi Alfarizy</v>
      </c>
      <c r="E33" s="146">
        <f>AVERAGE(Raport1!E33,Raport2!E33,Raport3!E33,Raport4!E33,Raport5!E33,Raport6!E33)</f>
        <v>82.75</v>
      </c>
      <c r="F33" s="146">
        <f>AVERAGE(Raport1!F33,Raport2!F33,Raport3!F33,Raport4!F33,Raport5!F33,Raport6!F33)</f>
        <v>86.25</v>
      </c>
      <c r="G33" s="146">
        <f>AVERAGE(Raport1!G33,Raport2!G33,Raport3!G33,Raport4!G33,Raport5!G33,Raport6!G33)</f>
        <v>86.333333333333329</v>
      </c>
      <c r="H33" s="146">
        <f>AVERAGE(Raport1!H33,Raport2!H33,Raport3!H33,Raport4!H33,Raport5!H33,Raport6!H33)</f>
        <v>86.583333333333329</v>
      </c>
      <c r="I33" s="146">
        <f>AVERAGE(Raport1!I33,Raport2!I33,Raport3!I33,Raport4!I33,Raport5!I33,Raport6!I33)</f>
        <v>85.583333333333329</v>
      </c>
      <c r="J33" s="146">
        <f>AVERAGE(Raport1!J33,Raport2!J33,Raport3!J33,Raport4!J33,Raport5!J33,Raport6!J33)</f>
        <v>84.75</v>
      </c>
      <c r="K33" s="146">
        <f>AVERAGE(Raport1!K33,Raport2!K33,Raport3!K33,Raport4!K33,Raport5!K33,Raport6!K33)</f>
        <v>89.666666666666671</v>
      </c>
      <c r="L33" s="146">
        <f>AVERAGE(Raport1!L33,Raport2!L33,Raport3!L33,Raport4!L33,Raport5!L33,Raport6!L33)</f>
        <v>86</v>
      </c>
      <c r="M33" s="146">
        <f>AVERAGE(Raport1!M33,Raport2!M33,Raport3!M33,Raport4!M33,Raport5!M33,Raport6!M33)</f>
        <v>87.583333333333329</v>
      </c>
      <c r="N33" s="146">
        <f>AVERAGE(Raport1!N33,Raport2!N33,Raport3!N33,Raport4!N33,Raport5!N33,Raport6!N33)</f>
        <v>85.5</v>
      </c>
      <c r="O33" s="146">
        <f>AVERAGE(Raport1!O33,Raport2!O33,Raport3!O33,Raport4!O33,Raport5!O33,Raport6!O33)</f>
        <v>83.166666666666671</v>
      </c>
      <c r="P33" s="146">
        <f>AVERAGE(Raport1!P33,Raport2!P33,Raport3!P33,Raport4!P33,Raport5!P33,Raport6!P33)</f>
        <v>86.583333333333329</v>
      </c>
      <c r="Q33" s="146">
        <f>AVERAGE(Raport1!Q33,Raport2!Q33,Raport3!Q33,Raport4!Q33,Raport5!Q33,Raport6!Q33)</f>
        <v>80.583333333333329</v>
      </c>
      <c r="R33" s="146">
        <f>AVERAGE(Raport1!R33,Raport2!R33,Raport3!R33,Raport4!R33,Raport5!R33,Raport6!R33)</f>
        <v>83.666666666666671</v>
      </c>
      <c r="S33" s="146">
        <f>AVERAGE(Raport1!S33,Raport2!S33,Raport3!S33,Raport4!S33,Raport5!S33,Raport6!S33)</f>
        <v>85.5</v>
      </c>
      <c r="T33" s="232">
        <f t="shared" si="0"/>
        <v>85.36666666666666</v>
      </c>
    </row>
    <row r="34" spans="1:20" ht="14.25" thickTop="1" thickBot="1">
      <c r="A34" s="47">
        <v>27</v>
      </c>
      <c r="B34" s="62">
        <v>27</v>
      </c>
      <c r="C34" s="62">
        <f>PresensiMIPA!B33</f>
        <v>12457</v>
      </c>
      <c r="D34" s="63" t="str">
        <f>PresensiMIPA!G33</f>
        <v>RESA UMMAMI</v>
      </c>
      <c r="E34" s="146">
        <f>AVERAGE(Raport1!E34,Raport2!E34,Raport3!E34,Raport4!E34,Raport5!E34,Raport6!E34)</f>
        <v>88.916666666666671</v>
      </c>
      <c r="F34" s="146">
        <f>AVERAGE(Raport1!F34,Raport2!F34,Raport3!F34,Raport4!F34,Raport5!F34,Raport6!F34)</f>
        <v>84.916666666666671</v>
      </c>
      <c r="G34" s="146">
        <f>AVERAGE(Raport1!G34,Raport2!G34,Raport3!G34,Raport4!G34,Raport5!G34,Raport6!G34)</f>
        <v>88.166666666666671</v>
      </c>
      <c r="H34" s="146">
        <f>AVERAGE(Raport1!H34,Raport2!H34,Raport3!H34,Raport4!H34,Raport5!H34,Raport6!H34)</f>
        <v>88.583333333333329</v>
      </c>
      <c r="I34" s="146">
        <f>AVERAGE(Raport1!I34,Raport2!I34,Raport3!I34,Raport4!I34,Raport5!I34,Raport6!I34)</f>
        <v>87.166666666666671</v>
      </c>
      <c r="J34" s="146">
        <f>AVERAGE(Raport1!J34,Raport2!J34,Raport3!J34,Raport4!J34,Raport5!J34,Raport6!J34)</f>
        <v>85.083333333333329</v>
      </c>
      <c r="K34" s="146">
        <f>AVERAGE(Raport1!K34,Raport2!K34,Raport3!K34,Raport4!K34,Raport5!K34,Raport6!K34)</f>
        <v>92.166666666666671</v>
      </c>
      <c r="L34" s="146">
        <f>AVERAGE(Raport1!L34,Raport2!L34,Raport3!L34,Raport4!L34,Raport5!L34,Raport6!L34)</f>
        <v>86.833333333333329</v>
      </c>
      <c r="M34" s="146">
        <f>AVERAGE(Raport1!M34,Raport2!M34,Raport3!M34,Raport4!M34,Raport5!M34,Raport6!M34)</f>
        <v>87.25</v>
      </c>
      <c r="N34" s="146">
        <f>AVERAGE(Raport1!N34,Raport2!N34,Raport3!N34,Raport4!N34,Raport5!N34,Raport6!N34)</f>
        <v>90.333333333333329</v>
      </c>
      <c r="O34" s="146">
        <f>AVERAGE(Raport1!O34,Raport2!O34,Raport3!O34,Raport4!O34,Raport5!O34,Raport6!O34)</f>
        <v>84.583333333333329</v>
      </c>
      <c r="P34" s="146">
        <f>AVERAGE(Raport1!P34,Raport2!P34,Raport3!P34,Raport4!P34,Raport5!P34,Raport6!P34)</f>
        <v>87.333333333333329</v>
      </c>
      <c r="Q34" s="146">
        <f>AVERAGE(Raport1!Q34,Raport2!Q34,Raport3!Q34,Raport4!Q34,Raport5!Q34,Raport6!Q34)</f>
        <v>83.75</v>
      </c>
      <c r="R34" s="146">
        <f>AVERAGE(Raport1!R34,Raport2!R34,Raport3!R34,Raport4!R34,Raport5!R34,Raport6!R34)</f>
        <v>82.583333333333329</v>
      </c>
      <c r="S34" s="146">
        <f>AVERAGE(Raport1!S34,Raport2!S34,Raport3!S34,Raport4!S34,Raport5!S34,Raport6!S34)</f>
        <v>84.833333333333329</v>
      </c>
      <c r="T34" s="232">
        <f t="shared" si="0"/>
        <v>86.833333333333329</v>
      </c>
    </row>
    <row r="35" spans="1:20" ht="14.25" thickTop="1" thickBot="1">
      <c r="A35" s="61">
        <v>28</v>
      </c>
      <c r="B35" s="62">
        <v>28</v>
      </c>
      <c r="C35" s="62">
        <f>PresensiMIPA!B34</f>
        <v>12466</v>
      </c>
      <c r="D35" s="63" t="str">
        <f>PresensiMIPA!G34</f>
        <v>RIFKY RISHALDY ALFARESI</v>
      </c>
      <c r="E35" s="146">
        <f>AVERAGE(Raport1!E35,Raport2!E35,Raport3!E35,Raport4!E35,Raport5!E35,Raport6!E35)</f>
        <v>76.833333333333329</v>
      </c>
      <c r="F35" s="146">
        <f>AVERAGE(Raport1!F35,Raport2!F35,Raport3!F35,Raport4!F35,Raport5!F35,Raport6!F35)</f>
        <v>77.75</v>
      </c>
      <c r="G35" s="146">
        <f>AVERAGE(Raport1!G35,Raport2!G35,Raport3!G35,Raport4!G35,Raport5!G35,Raport6!G35)</f>
        <v>81.833333333333329</v>
      </c>
      <c r="H35" s="146">
        <f>AVERAGE(Raport1!H35,Raport2!H35,Raport3!H35,Raport4!H35,Raport5!H35,Raport6!H35)</f>
        <v>76.666666666666671</v>
      </c>
      <c r="I35" s="146">
        <f>AVERAGE(Raport1!I35,Raport2!I35,Raport3!I35,Raport4!I35,Raport5!I35,Raport6!I35)</f>
        <v>83</v>
      </c>
      <c r="J35" s="146">
        <f>AVERAGE(Raport1!J35,Raport2!J35,Raport3!J35,Raport4!J35,Raport5!J35,Raport6!J35)</f>
        <v>81.083333333333329</v>
      </c>
      <c r="K35" s="146">
        <f>AVERAGE(Raport1!K35,Raport2!K35,Raport3!K35,Raport4!K35,Raport5!K35,Raport6!K35)</f>
        <v>82.166666666666671</v>
      </c>
      <c r="L35" s="146">
        <f>AVERAGE(Raport1!L35,Raport2!L35,Raport3!L35,Raport4!L35,Raport5!L35,Raport6!L35)</f>
        <v>87.916666666666671</v>
      </c>
      <c r="M35" s="146">
        <f>AVERAGE(Raport1!M35,Raport2!M35,Raport3!M35,Raport4!M35,Raport5!M35,Raport6!M35)</f>
        <v>83.833333333333329</v>
      </c>
      <c r="N35" s="146">
        <f>AVERAGE(Raport1!N35,Raport2!N35,Raport3!N35,Raport4!N35,Raport5!N35,Raport6!N35)</f>
        <v>77.916666666666671</v>
      </c>
      <c r="O35" s="146">
        <f>AVERAGE(Raport1!O35,Raport2!O35,Raport3!O35,Raport4!O35,Raport5!O35,Raport6!O35)</f>
        <v>77.916666666666671</v>
      </c>
      <c r="P35" s="146">
        <f>AVERAGE(Raport1!P35,Raport2!P35,Raport3!P35,Raport4!P35,Raport5!P35,Raport6!P35)</f>
        <v>78.916666666666671</v>
      </c>
      <c r="Q35" s="146">
        <f>AVERAGE(Raport1!Q35,Raport2!Q35,Raport3!Q35,Raport4!Q35,Raport5!Q35,Raport6!Q35)</f>
        <v>74.083333333333329</v>
      </c>
      <c r="R35" s="146">
        <f>AVERAGE(Raport1!R35,Raport2!R35,Raport3!R35,Raport4!R35,Raport5!R35,Raport6!R35)</f>
        <v>76.333333333333329</v>
      </c>
      <c r="S35" s="146">
        <f>AVERAGE(Raport1!S35,Raport2!S35,Raport3!S35,Raport4!S35,Raport5!S35,Raport6!S35)</f>
        <v>79.416666666666671</v>
      </c>
      <c r="T35" s="232">
        <f t="shared" si="0"/>
        <v>79.711111111111094</v>
      </c>
    </row>
    <row r="36" spans="1:20" ht="14.25" thickTop="1" thickBot="1">
      <c r="A36" s="47">
        <v>29</v>
      </c>
      <c r="B36" s="62">
        <v>29</v>
      </c>
      <c r="C36" s="62">
        <f>PresensiMIPA!B35</f>
        <v>12480</v>
      </c>
      <c r="D36" s="63" t="str">
        <f>PresensiMIPA!G35</f>
        <v>SABRINA REISMA IZZATUN NISAA'</v>
      </c>
      <c r="E36" s="146">
        <f>AVERAGE(Raport1!E36,Raport2!E36,Raport3!E36,Raport4!E36,Raport5!E36,Raport6!E36)</f>
        <v>85.916666666666671</v>
      </c>
      <c r="F36" s="146">
        <f>AVERAGE(Raport1!F36,Raport2!F36,Raport3!F36,Raport4!F36,Raport5!F36,Raport6!F36)</f>
        <v>87.166666666666671</v>
      </c>
      <c r="G36" s="146">
        <f>AVERAGE(Raport1!G36,Raport2!G36,Raport3!G36,Raport4!G36,Raport5!G36,Raport6!G36)</f>
        <v>85.583333333333329</v>
      </c>
      <c r="H36" s="146">
        <f>AVERAGE(Raport1!H36,Raport2!H36,Raport3!H36,Raport4!H36,Raport5!H36,Raport6!H36)</f>
        <v>86</v>
      </c>
      <c r="I36" s="146">
        <f>AVERAGE(Raport1!I36,Raport2!I36,Raport3!I36,Raport4!I36,Raport5!I36,Raport6!I36)</f>
        <v>87.5</v>
      </c>
      <c r="J36" s="146">
        <f>AVERAGE(Raport1!J36,Raport2!J36,Raport3!J36,Raport4!J36,Raport5!J36,Raport6!J36)</f>
        <v>84.5</v>
      </c>
      <c r="K36" s="146">
        <f>AVERAGE(Raport1!K36,Raport2!K36,Raport3!K36,Raport4!K36,Raport5!K36,Raport6!K36)</f>
        <v>91.916666666666671</v>
      </c>
      <c r="L36" s="146">
        <f>AVERAGE(Raport1!L36,Raport2!L36,Raport3!L36,Raport4!L36,Raport5!L36,Raport6!L36)</f>
        <v>87.333333333333329</v>
      </c>
      <c r="M36" s="146">
        <f>AVERAGE(Raport1!M36,Raport2!M36,Raport3!M36,Raport4!M36,Raport5!M36,Raport6!M36)</f>
        <v>87</v>
      </c>
      <c r="N36" s="146">
        <f>AVERAGE(Raport1!N36,Raport2!N36,Raport3!N36,Raport4!N36,Raport5!N36,Raport6!N36)</f>
        <v>83.666666666666671</v>
      </c>
      <c r="O36" s="146">
        <f>AVERAGE(Raport1!O36,Raport2!O36,Raport3!O36,Raport4!O36,Raport5!O36,Raport6!O36)</f>
        <v>85.416666666666671</v>
      </c>
      <c r="P36" s="146">
        <f>AVERAGE(Raport1!P36,Raport2!P36,Raport3!P36,Raport4!P36,Raport5!P36,Raport6!P36)</f>
        <v>87.416666666666671</v>
      </c>
      <c r="Q36" s="146">
        <f>AVERAGE(Raport1!Q36,Raport2!Q36,Raport3!Q36,Raport4!Q36,Raport5!Q36,Raport6!Q36)</f>
        <v>84.583333333333329</v>
      </c>
      <c r="R36" s="146">
        <f>AVERAGE(Raport1!R36,Raport2!R36,Raport3!R36,Raport4!R36,Raport5!R36,Raport6!R36)</f>
        <v>83.333333333333329</v>
      </c>
      <c r="S36" s="146">
        <f>AVERAGE(Raport1!S36,Raport2!S36,Raport3!S36,Raport4!S36,Raport5!S36,Raport6!S36)</f>
        <v>87.083333333333329</v>
      </c>
      <c r="T36" s="232">
        <f t="shared" si="0"/>
        <v>86.294444444444437</v>
      </c>
    </row>
    <row r="37" spans="1:20" ht="14.25" thickTop="1" thickBot="1">
      <c r="A37" s="61">
        <v>30</v>
      </c>
      <c r="B37" s="62">
        <v>30</v>
      </c>
      <c r="C37" s="62">
        <f>PresensiMIPA!B36</f>
        <v>12486</v>
      </c>
      <c r="D37" s="63" t="str">
        <f>PresensiMIPA!G36</f>
        <v>SATRIO FATURULLAH PRATAMA PUTRA</v>
      </c>
      <c r="E37" s="146">
        <f>AVERAGE(Raport1!E37,Raport2!E37,Raport3!E37,Raport4!E37,Raport5!E37,Raport6!E37)</f>
        <v>85.666666666666671</v>
      </c>
      <c r="F37" s="146">
        <f>AVERAGE(Raport1!F37,Raport2!F37,Raport3!F37,Raport4!F37,Raport5!F37,Raport6!F37)</f>
        <v>87.416666666666671</v>
      </c>
      <c r="G37" s="146">
        <f>AVERAGE(Raport1!G37,Raport2!G37,Raport3!G37,Raport4!G37,Raport5!G37,Raport6!G37)</f>
        <v>84.916666666666671</v>
      </c>
      <c r="H37" s="146">
        <f>AVERAGE(Raport1!H37,Raport2!H37,Raport3!H37,Raport4!H37,Raport5!H37,Raport6!H37)</f>
        <v>86</v>
      </c>
      <c r="I37" s="146">
        <f>AVERAGE(Raport1!I37,Raport2!I37,Raport3!I37,Raport4!I37,Raport5!I37,Raport6!I37)</f>
        <v>86.333333333333329</v>
      </c>
      <c r="J37" s="146">
        <f>AVERAGE(Raport1!J37,Raport2!J37,Raport3!J37,Raport4!J37,Raport5!J37,Raport6!J37)</f>
        <v>83.25</v>
      </c>
      <c r="K37" s="146">
        <f>AVERAGE(Raport1!K37,Raport2!K37,Raport3!K37,Raport4!K37,Raport5!K37,Raport6!K37)</f>
        <v>89.5</v>
      </c>
      <c r="L37" s="146">
        <f>AVERAGE(Raport1!L37,Raport2!L37,Raport3!L37,Raport4!L37,Raport5!L37,Raport6!L37)</f>
        <v>87.166666666666671</v>
      </c>
      <c r="M37" s="146">
        <f>AVERAGE(Raport1!M37,Raport2!M37,Raport3!M37,Raport4!M37,Raport5!M37,Raport6!M37)</f>
        <v>87.833333333333329</v>
      </c>
      <c r="N37" s="146">
        <f>AVERAGE(Raport1!N37,Raport2!N37,Raport3!N37,Raport4!N37,Raport5!N37,Raport6!N37)</f>
        <v>85</v>
      </c>
      <c r="O37" s="146">
        <f>AVERAGE(Raport1!O37,Raport2!O37,Raport3!O37,Raport4!O37,Raport5!O37,Raport6!O37)</f>
        <v>82.583333333333329</v>
      </c>
      <c r="P37" s="146">
        <f>AVERAGE(Raport1!P37,Raport2!P37,Raport3!P37,Raport4!P37,Raport5!P37,Raport6!P37)</f>
        <v>86.5</v>
      </c>
      <c r="Q37" s="146">
        <f>AVERAGE(Raport1!Q37,Raport2!Q37,Raport3!Q37,Raport4!Q37,Raport5!Q37,Raport6!Q37)</f>
        <v>84</v>
      </c>
      <c r="R37" s="146">
        <f>AVERAGE(Raport1!R37,Raport2!R37,Raport3!R37,Raport4!R37,Raport5!R37,Raport6!R37)</f>
        <v>85.25</v>
      </c>
      <c r="S37" s="146">
        <f>AVERAGE(Raport1!S37,Raport2!S37,Raport3!S37,Raport4!S37,Raport5!S37,Raport6!S37)</f>
        <v>84.583333333333329</v>
      </c>
      <c r="T37" s="232">
        <f t="shared" si="0"/>
        <v>85.73333333333332</v>
      </c>
    </row>
    <row r="38" spans="1:20" ht="14.25" thickTop="1" thickBot="1">
      <c r="A38" s="47">
        <v>31</v>
      </c>
      <c r="B38" s="62">
        <v>31</v>
      </c>
      <c r="C38" s="62">
        <f>PresensiMIPA!B37</f>
        <v>12497</v>
      </c>
      <c r="D38" s="63" t="str">
        <f>PresensiMIPA!G37</f>
        <v>SITI NAFISAH</v>
      </c>
      <c r="E38" s="146">
        <f>AVERAGE(Raport1!E38,Raport2!E38,Raport3!E38,Raport4!E38,Raport5!E38,Raport6!E38)</f>
        <v>87.166666666666671</v>
      </c>
      <c r="F38" s="146">
        <f>AVERAGE(Raport1!F38,Raport2!F38,Raport3!F38,Raport4!F38,Raport5!F38,Raport6!F38)</f>
        <v>82.5</v>
      </c>
      <c r="G38" s="146">
        <f>AVERAGE(Raport1!G38,Raport2!G38,Raport3!G38,Raport4!G38,Raport5!G38,Raport6!G38)</f>
        <v>86.333333333333329</v>
      </c>
      <c r="H38" s="146">
        <f>AVERAGE(Raport1!H38,Raport2!H38,Raport3!H38,Raport4!H38,Raport5!H38,Raport6!H38)</f>
        <v>86.5</v>
      </c>
      <c r="I38" s="146">
        <f>AVERAGE(Raport1!I38,Raport2!I38,Raport3!I38,Raport4!I38,Raport5!I38,Raport6!I38)</f>
        <v>86.5</v>
      </c>
      <c r="J38" s="146">
        <f>AVERAGE(Raport1!J38,Raport2!J38,Raport3!J38,Raport4!J38,Raport5!J38,Raport6!J38)</f>
        <v>83.416666666666671</v>
      </c>
      <c r="K38" s="146">
        <f>AVERAGE(Raport1!K38,Raport2!K38,Raport3!K38,Raport4!K38,Raport5!K38,Raport6!K38)</f>
        <v>90.25</v>
      </c>
      <c r="L38" s="146">
        <f>AVERAGE(Raport1!L38,Raport2!L38,Raport3!L38,Raport4!L38,Raport5!L38,Raport6!L38)</f>
        <v>86.916666666666671</v>
      </c>
      <c r="M38" s="146">
        <f>AVERAGE(Raport1!M38,Raport2!M38,Raport3!M38,Raport4!M38,Raport5!M38,Raport6!M38)</f>
        <v>87.25</v>
      </c>
      <c r="N38" s="146">
        <f>AVERAGE(Raport1!N38,Raport2!N38,Raport3!N38,Raport4!N38,Raport5!N38,Raport6!N38)</f>
        <v>85.333333333333329</v>
      </c>
      <c r="O38" s="146">
        <f>AVERAGE(Raport1!O38,Raport2!O38,Raport3!O38,Raport4!O38,Raport5!O38,Raport6!O38)</f>
        <v>83.416666666666671</v>
      </c>
      <c r="P38" s="146">
        <f>AVERAGE(Raport1!P38,Raport2!P38,Raport3!P38,Raport4!P38,Raport5!P38,Raport6!P38)</f>
        <v>86.5</v>
      </c>
      <c r="Q38" s="146">
        <f>AVERAGE(Raport1!Q38,Raport2!Q38,Raport3!Q38,Raport4!Q38,Raport5!Q38,Raport6!Q38)</f>
        <v>83.333333333333329</v>
      </c>
      <c r="R38" s="146">
        <f>AVERAGE(Raport1!R38,Raport2!R38,Raport3!R38,Raport4!R38,Raport5!R38,Raport6!R38)</f>
        <v>84.5</v>
      </c>
      <c r="S38" s="146">
        <f>AVERAGE(Raport1!S38,Raport2!S38,Raport3!S38,Raport4!S38,Raport5!S38,Raport6!S38)</f>
        <v>82.25</v>
      </c>
      <c r="T38" s="232">
        <f t="shared" si="0"/>
        <v>85.477777777777774</v>
      </c>
    </row>
    <row r="39" spans="1:20" ht="14.25" thickTop="1" thickBot="1">
      <c r="A39" s="61">
        <v>32</v>
      </c>
      <c r="B39" s="62">
        <v>32</v>
      </c>
      <c r="C39" s="62">
        <f>PresensiMIPA!B38</f>
        <v>12521</v>
      </c>
      <c r="D39" s="63" t="str">
        <f>PresensiMIPA!G38</f>
        <v>ULIN NIKMAH</v>
      </c>
      <c r="E39" s="146">
        <f>AVERAGE(Raport1!E39,Raport2!E39,Raport3!E39,Raport4!E39,Raport5!E39,Raport6!E39)</f>
        <v>81.416666666666671</v>
      </c>
      <c r="F39" s="146">
        <f>AVERAGE(Raport1!F39,Raport2!F39,Raport3!F39,Raport4!F39,Raport5!F39,Raport6!F39)</f>
        <v>81.083333333333329</v>
      </c>
      <c r="G39" s="146">
        <f>AVERAGE(Raport1!G39,Raport2!G39,Raport3!G39,Raport4!G39,Raport5!G39,Raport6!G39)</f>
        <v>83.583333333333329</v>
      </c>
      <c r="H39" s="146">
        <f>AVERAGE(Raport1!H39,Raport2!H39,Raport3!H39,Raport4!H39,Raport5!H39,Raport6!H39)</f>
        <v>80.416666666666671</v>
      </c>
      <c r="I39" s="146">
        <f>AVERAGE(Raport1!I39,Raport2!I39,Raport3!I39,Raport4!I39,Raport5!I39,Raport6!I39)</f>
        <v>81</v>
      </c>
      <c r="J39" s="146">
        <f>AVERAGE(Raport1!J39,Raport2!J39,Raport3!J39,Raport4!J39,Raport5!J39,Raport6!J39)</f>
        <v>81.25</v>
      </c>
      <c r="K39" s="146">
        <f>AVERAGE(Raport1!K39,Raport2!K39,Raport3!K39,Raport4!K39,Raport5!K39,Raport6!K39)</f>
        <v>90.25</v>
      </c>
      <c r="L39" s="146">
        <f>AVERAGE(Raport1!L39,Raport2!L39,Raport3!L39,Raport4!L39,Raport5!L39,Raport6!L39)</f>
        <v>85.25</v>
      </c>
      <c r="M39" s="146">
        <f>AVERAGE(Raport1!M39,Raport2!M39,Raport3!M39,Raport4!M39,Raport5!M39,Raport6!M39)</f>
        <v>84.583333333333329</v>
      </c>
      <c r="N39" s="146">
        <f>AVERAGE(Raport1!N39,Raport2!N39,Raport3!N39,Raport4!N39,Raport5!N39,Raport6!N39)</f>
        <v>82.333333333333329</v>
      </c>
      <c r="O39" s="146">
        <f>AVERAGE(Raport1!O39,Raport2!O39,Raport3!O39,Raport4!O39,Raport5!O39,Raport6!O39)</f>
        <v>80.666666666666671</v>
      </c>
      <c r="P39" s="146">
        <f>AVERAGE(Raport1!P39,Raport2!P39,Raport3!P39,Raport4!P39,Raport5!P39,Raport6!P39)</f>
        <v>81.333333333333329</v>
      </c>
      <c r="Q39" s="146">
        <f>AVERAGE(Raport1!Q39,Raport2!Q39,Raport3!Q39,Raport4!Q39,Raport5!Q39,Raport6!Q39)</f>
        <v>79.916666666666671</v>
      </c>
      <c r="R39" s="146">
        <f>AVERAGE(Raport1!R39,Raport2!R39,Raport3!R39,Raport4!R39,Raport5!R39,Raport6!R39)</f>
        <v>81.416666666666671</v>
      </c>
      <c r="S39" s="146">
        <f>AVERAGE(Raport1!S39,Raport2!S39,Raport3!S39,Raport4!S39,Raport5!S39,Raport6!S39)</f>
        <v>79.25</v>
      </c>
      <c r="T39" s="232">
        <f t="shared" si="0"/>
        <v>82.250000000000014</v>
      </c>
    </row>
    <row r="40" spans="1:20" ht="14.25" thickTop="1" thickBot="1">
      <c r="A40" s="47">
        <v>33</v>
      </c>
      <c r="B40" s="62">
        <v>33</v>
      </c>
      <c r="C40" s="62">
        <f>PresensiMIPA!B39</f>
        <v>12527</v>
      </c>
      <c r="D40" s="63" t="str">
        <f>PresensiMIPA!G39</f>
        <v>VEREN NUR AFIDA</v>
      </c>
      <c r="E40" s="146">
        <f>AVERAGE(Raport1!E40,Raport2!E40,Raport3!E40,Raport4!E40,Raport5!E40,Raport6!E40)</f>
        <v>86.083333333333329</v>
      </c>
      <c r="F40" s="146">
        <f>AVERAGE(Raport1!F40,Raport2!F40,Raport3!F40,Raport4!F40,Raport5!F40,Raport6!F40)</f>
        <v>82.666666666666671</v>
      </c>
      <c r="G40" s="146">
        <f>AVERAGE(Raport1!G40,Raport2!G40,Raport3!G40,Raport4!G40,Raport5!G40,Raport6!G40)</f>
        <v>85.5</v>
      </c>
      <c r="H40" s="146">
        <f>AVERAGE(Raport1!H40,Raport2!H40,Raport3!H40,Raport4!H40,Raport5!H40,Raport6!H40)</f>
        <v>84.083333333333329</v>
      </c>
      <c r="I40" s="146">
        <f>AVERAGE(Raport1!I40,Raport2!I40,Raport3!I40,Raport4!I40,Raport5!I40,Raport6!I40)</f>
        <v>84.833333333333329</v>
      </c>
      <c r="J40" s="146">
        <f>AVERAGE(Raport1!J40,Raport2!J40,Raport3!J40,Raport4!J40,Raport5!J40,Raport6!J40)</f>
        <v>82.916666666666671</v>
      </c>
      <c r="K40" s="146">
        <f>AVERAGE(Raport1!K40,Raport2!K40,Raport3!K40,Raport4!K40,Raport5!K40,Raport6!K40)</f>
        <v>92.083333333333329</v>
      </c>
      <c r="L40" s="146">
        <f>AVERAGE(Raport1!L40,Raport2!L40,Raport3!L40,Raport4!L40,Raport5!L40,Raport6!L40)</f>
        <v>86.416666666666671</v>
      </c>
      <c r="M40" s="146">
        <f>AVERAGE(Raport1!M40,Raport2!M40,Raport3!M40,Raport4!M40,Raport5!M40,Raport6!M40)</f>
        <v>86.666666666666671</v>
      </c>
      <c r="N40" s="146">
        <f>AVERAGE(Raport1!N40,Raport2!N40,Raport3!N40,Raport4!N40,Raport5!N40,Raport6!N40)</f>
        <v>83.666666666666671</v>
      </c>
      <c r="O40" s="146">
        <f>AVERAGE(Raport1!O40,Raport2!O40,Raport3!O40,Raport4!O40,Raport5!O40,Raport6!O40)</f>
        <v>81.25</v>
      </c>
      <c r="P40" s="146">
        <f>AVERAGE(Raport1!P40,Raport2!P40,Raport3!P40,Raport4!P40,Raport5!P40,Raport6!P40)</f>
        <v>84.583333333333329</v>
      </c>
      <c r="Q40" s="146">
        <f>AVERAGE(Raport1!Q40,Raport2!Q40,Raport3!Q40,Raport4!Q40,Raport5!Q40,Raport6!Q40)</f>
        <v>84.083333333333329</v>
      </c>
      <c r="R40" s="146">
        <f>AVERAGE(Raport1!R40,Raport2!R40,Raport3!R40,Raport4!R40,Raport5!R40,Raport6!R40)</f>
        <v>82.666666666666671</v>
      </c>
      <c r="S40" s="146">
        <f>AVERAGE(Raport1!S40,Raport2!S40,Raport3!S40,Raport4!S40,Raport5!S40,Raport6!S40)</f>
        <v>83</v>
      </c>
      <c r="T40" s="232">
        <f t="shared" si="0"/>
        <v>84.7</v>
      </c>
    </row>
    <row r="41" spans="1:20" ht="14.25" thickTop="1" thickBot="1">
      <c r="A41" s="61">
        <v>34</v>
      </c>
      <c r="B41" s="62">
        <v>34</v>
      </c>
      <c r="C41" s="62">
        <f>PresensiMIPA!B40</f>
        <v>12125</v>
      </c>
      <c r="D41" s="63" t="str">
        <f>PresensiMIPA!G40</f>
        <v>ABDUL MALIK</v>
      </c>
      <c r="E41" s="146">
        <f>AVERAGE(Raport1!E41,Raport2!E41,Raport3!E41,Raport4!E41,Raport5!E41,Raport6!E41)</f>
        <v>81.333333333333329</v>
      </c>
      <c r="F41" s="146">
        <f>AVERAGE(Raport1!F41,Raport2!F41,Raport3!F41,Raport4!F41,Raport5!F41,Raport6!F41)</f>
        <v>84.75</v>
      </c>
      <c r="G41" s="146">
        <f>AVERAGE(Raport1!G41,Raport2!G41,Raport3!G41,Raport4!G41,Raport5!G41,Raport6!G41)</f>
        <v>84.25</v>
      </c>
      <c r="H41" s="146">
        <f>AVERAGE(Raport1!H41,Raport2!H41,Raport3!H41,Raport4!H41,Raport5!H41,Raport6!H41)</f>
        <v>82.166666666666671</v>
      </c>
      <c r="I41" s="146">
        <f>AVERAGE(Raport1!I41,Raport2!I41,Raport3!I41,Raport4!I41,Raport5!I41,Raport6!I41)</f>
        <v>85.75</v>
      </c>
      <c r="J41" s="146">
        <f>AVERAGE(Raport1!J41,Raport2!J41,Raport3!J41,Raport4!J41,Raport5!J41,Raport6!J41)</f>
        <v>79.083333333333329</v>
      </c>
      <c r="K41" s="146">
        <f>AVERAGE(Raport1!K41,Raport2!K41,Raport3!K41,Raport4!K41,Raport5!K41,Raport6!K41)</f>
        <v>90.333333333333329</v>
      </c>
      <c r="L41" s="146">
        <f>AVERAGE(Raport1!L41,Raport2!L41,Raport3!L41,Raport4!L41,Raport5!L41,Raport6!L41)</f>
        <v>86.5</v>
      </c>
      <c r="M41" s="146">
        <f>AVERAGE(Raport1!M41,Raport2!M41,Raport3!M41,Raport4!M41,Raport5!M41,Raport6!M41)</f>
        <v>85.5</v>
      </c>
      <c r="N41" s="146">
        <f>AVERAGE(Raport1!N41,Raport2!N41,Raport3!N41,Raport4!N41,Raport5!N41,Raport6!N41)</f>
        <v>81.25</v>
      </c>
      <c r="O41" s="146">
        <f>AVERAGE(Raport1!O41,Raport2!O41,Raport3!O41,Raport4!O41,Raport5!O41,Raport6!O41)</f>
        <v>80.416666666666671</v>
      </c>
      <c r="P41" s="146">
        <f>AVERAGE(Raport1!P41,Raport2!P41,Raport3!P41,Raport4!P41,Raport5!P41,Raport6!P41)</f>
        <v>74.75</v>
      </c>
      <c r="Q41" s="146">
        <f>AVERAGE(Raport1!Q41,Raport2!Q41,Raport3!Q41,Raport4!Q41,Raport5!Q41,Raport6!Q41)</f>
        <v>78.166666666666671</v>
      </c>
      <c r="R41" s="146">
        <f>AVERAGE(Raport1!R41,Raport2!R41,Raport3!R41,Raport4!R41,Raport5!R41,Raport6!R41)</f>
        <v>77</v>
      </c>
      <c r="S41" s="146">
        <f>AVERAGE(Raport1!S41,Raport2!S41,Raport3!S41,Raport4!S41,Raport5!S41,Raport6!S41)</f>
        <v>80.25</v>
      </c>
      <c r="T41" s="232">
        <f t="shared" si="0"/>
        <v>82.1</v>
      </c>
    </row>
    <row r="42" spans="1:20" ht="14.25" thickTop="1" thickBot="1">
      <c r="A42" s="47">
        <v>35</v>
      </c>
      <c r="B42" s="62">
        <v>35</v>
      </c>
      <c r="C42" s="62">
        <f>PresensiMIPA!B41</f>
        <v>12139</v>
      </c>
      <c r="D42" s="63" t="str">
        <f>PresensiMIPA!G41</f>
        <v>AHMAD DZAKY REIHAN</v>
      </c>
      <c r="E42" s="146">
        <f>AVERAGE(Raport1!E42,Raport2!E42,Raport3!E42,Raport4!E42,Raport5!E42,Raport6!E42)</f>
        <v>78.5</v>
      </c>
      <c r="F42" s="146">
        <f>AVERAGE(Raport1!F42,Raport2!F42,Raport3!F42,Raport4!F42,Raport5!F42,Raport6!F42)</f>
        <v>79.25</v>
      </c>
      <c r="G42" s="146">
        <f>AVERAGE(Raport1!G42,Raport2!G42,Raport3!G42,Raport4!G42,Raport5!G42,Raport6!G42)</f>
        <v>83.5</v>
      </c>
      <c r="H42" s="146">
        <f>AVERAGE(Raport1!H42,Raport2!H42,Raport3!H42,Raport4!H42,Raport5!H42,Raport6!H42)</f>
        <v>82.5</v>
      </c>
      <c r="I42" s="146">
        <f>AVERAGE(Raport1!I42,Raport2!I42,Raport3!I42,Raport4!I42,Raport5!I42,Raport6!I42)</f>
        <v>83.75</v>
      </c>
      <c r="J42" s="146">
        <f>AVERAGE(Raport1!J42,Raport2!J42,Raport3!J42,Raport4!J42,Raport5!J42,Raport6!J42)</f>
        <v>79.416666666666671</v>
      </c>
      <c r="K42" s="146">
        <f>AVERAGE(Raport1!K42,Raport2!K42,Raport3!K42,Raport4!K42,Raport5!K42,Raport6!K42)</f>
        <v>89.166666666666671</v>
      </c>
      <c r="L42" s="146">
        <f>AVERAGE(Raport1!L42,Raport2!L42,Raport3!L42,Raport4!L42,Raport5!L42,Raport6!L42)</f>
        <v>87.083333333333329</v>
      </c>
      <c r="M42" s="146">
        <f>AVERAGE(Raport1!M42,Raport2!M42,Raport3!M42,Raport4!M42,Raport5!M42,Raport6!M42)</f>
        <v>83.916666666666671</v>
      </c>
      <c r="N42" s="146">
        <f>AVERAGE(Raport1!N42,Raport2!N42,Raport3!N42,Raport4!N42,Raport5!N42,Raport6!N42)</f>
        <v>78.833333333333329</v>
      </c>
      <c r="O42" s="146">
        <f>AVERAGE(Raport1!O42,Raport2!O42,Raport3!O42,Raport4!O42,Raport5!O42,Raport6!O42)</f>
        <v>78.166666666666671</v>
      </c>
      <c r="P42" s="146">
        <f>AVERAGE(Raport1!P42,Raport2!P42,Raport3!P42,Raport4!P42,Raport5!P42,Raport6!P42)</f>
        <v>76.25</v>
      </c>
      <c r="Q42" s="146">
        <f>AVERAGE(Raport1!Q42,Raport2!Q42,Raport3!Q42,Raport4!Q42,Raport5!Q42,Raport6!Q42)</f>
        <v>77.583333333333329</v>
      </c>
      <c r="R42" s="146">
        <f>AVERAGE(Raport1!R42,Raport2!R42,Raport3!R42,Raport4!R42,Raport5!R42,Raport6!R42)</f>
        <v>75.916666666666671</v>
      </c>
      <c r="S42" s="146">
        <f>AVERAGE(Raport1!S42,Raport2!S42,Raport3!S42,Raport4!S42,Raport5!S42,Raport6!S42)</f>
        <v>80.083333333333329</v>
      </c>
      <c r="T42" s="232">
        <f t="shared" si="0"/>
        <v>80.927777777777777</v>
      </c>
    </row>
    <row r="43" spans="1:20" ht="14.25" thickTop="1" thickBot="1">
      <c r="A43" s="61">
        <v>36</v>
      </c>
      <c r="B43" s="62">
        <v>36</v>
      </c>
      <c r="C43" s="62">
        <f>PresensiMIPA!B42</f>
        <v>12147</v>
      </c>
      <c r="D43" s="63" t="str">
        <f>PresensiMIPA!G42</f>
        <v>AISYAH RYSA</v>
      </c>
      <c r="E43" s="146">
        <f>AVERAGE(Raport1!E43,Raport2!E43,Raport3!E43,Raport4!E43,Raport5!E43,Raport6!E43)</f>
        <v>86.5</v>
      </c>
      <c r="F43" s="146">
        <f>AVERAGE(Raport1!F43,Raport2!F43,Raport3!F43,Raport4!F43,Raport5!F43,Raport6!F43)</f>
        <v>85.166666666666671</v>
      </c>
      <c r="G43" s="146">
        <f>AVERAGE(Raport1!G43,Raport2!G43,Raport3!G43,Raport4!G43,Raport5!G43,Raport6!G43)</f>
        <v>87.25</v>
      </c>
      <c r="H43" s="146">
        <f>AVERAGE(Raport1!H43,Raport2!H43,Raport3!H43,Raport4!H43,Raport5!H43,Raport6!H43)</f>
        <v>84.166666666666671</v>
      </c>
      <c r="I43" s="146">
        <f>AVERAGE(Raport1!I43,Raport2!I43,Raport3!I43,Raport4!I43,Raport5!I43,Raport6!I43)</f>
        <v>88.583333333333329</v>
      </c>
      <c r="J43" s="146">
        <f>AVERAGE(Raport1!J43,Raport2!J43,Raport3!J43,Raport4!J43,Raport5!J43,Raport6!J43)</f>
        <v>81.833333333333329</v>
      </c>
      <c r="K43" s="146">
        <f>AVERAGE(Raport1!K43,Raport2!K43,Raport3!K43,Raport4!K43,Raport5!K43,Raport6!K43)</f>
        <v>89.75</v>
      </c>
      <c r="L43" s="146">
        <f>AVERAGE(Raport1!L43,Raport2!L43,Raport3!L43,Raport4!L43,Raport5!L43,Raport6!L43)</f>
        <v>86.25</v>
      </c>
      <c r="M43" s="146">
        <f>AVERAGE(Raport1!M43,Raport2!M43,Raport3!M43,Raport4!M43,Raport5!M43,Raport6!M43)</f>
        <v>86.166666666666671</v>
      </c>
      <c r="N43" s="146">
        <f>AVERAGE(Raport1!N43,Raport2!N43,Raport3!N43,Raport4!N43,Raport5!N43,Raport6!N43)</f>
        <v>85</v>
      </c>
      <c r="O43" s="146">
        <f>AVERAGE(Raport1!O43,Raport2!O43,Raport3!O43,Raport4!O43,Raport5!O43,Raport6!O43)</f>
        <v>83.666666666666671</v>
      </c>
      <c r="P43" s="146">
        <f>AVERAGE(Raport1!P43,Raport2!P43,Raport3!P43,Raport4!P43,Raport5!P43,Raport6!P43)</f>
        <v>82.666666666666671</v>
      </c>
      <c r="Q43" s="146">
        <f>AVERAGE(Raport1!Q43,Raport2!Q43,Raport3!Q43,Raport4!Q43,Raport5!Q43,Raport6!Q43)</f>
        <v>81.583333333333329</v>
      </c>
      <c r="R43" s="146">
        <f>AVERAGE(Raport1!R43,Raport2!R43,Raport3!R43,Raport4!R43,Raport5!R43,Raport6!R43)</f>
        <v>81.666666666666671</v>
      </c>
      <c r="S43" s="146">
        <f>AVERAGE(Raport1!S43,Raport2!S43,Raport3!S43,Raport4!S43,Raport5!S43,Raport6!S43)</f>
        <v>82.583333333333329</v>
      </c>
      <c r="T43" s="232">
        <f t="shared" si="0"/>
        <v>84.855555555555554</v>
      </c>
    </row>
    <row r="44" spans="1:20" ht="14.25" thickTop="1" thickBot="1">
      <c r="A44" s="47">
        <v>37</v>
      </c>
      <c r="B44" s="62">
        <v>37</v>
      </c>
      <c r="C44" s="62">
        <f>PresensiMIPA!B43</f>
        <v>12162</v>
      </c>
      <c r="D44" s="63" t="str">
        <f>PresensiMIPA!G43</f>
        <v>ALUFIANA LAISA</v>
      </c>
      <c r="E44" s="146">
        <f>AVERAGE(Raport1!E44,Raport2!E44,Raport3!E44,Raport4!E44,Raport5!E44,Raport6!E44)</f>
        <v>83.083333333333329</v>
      </c>
      <c r="F44" s="146">
        <f>AVERAGE(Raport1!F44,Raport2!F44,Raport3!F44,Raport4!F44,Raport5!F44,Raport6!F44)</f>
        <v>81.833333333333329</v>
      </c>
      <c r="G44" s="146">
        <f>AVERAGE(Raport1!G44,Raport2!G44,Raport3!G44,Raport4!G44,Raport5!G44,Raport6!G44)</f>
        <v>83.583333333333329</v>
      </c>
      <c r="H44" s="146">
        <f>AVERAGE(Raport1!H44,Raport2!H44,Raport3!H44,Raport4!H44,Raport5!H44,Raport6!H44)</f>
        <v>84</v>
      </c>
      <c r="I44" s="146">
        <f>AVERAGE(Raport1!I44,Raport2!I44,Raport3!I44,Raport4!I44,Raport5!I44,Raport6!I44)</f>
        <v>85.916666666666671</v>
      </c>
      <c r="J44" s="146">
        <f>AVERAGE(Raport1!J44,Raport2!J44,Raport3!J44,Raport4!J44,Raport5!J44,Raport6!J44)</f>
        <v>84</v>
      </c>
      <c r="K44" s="146">
        <f>AVERAGE(Raport1!K44,Raport2!K44,Raport3!K44,Raport4!K44,Raport5!K44,Raport6!K44)</f>
        <v>91.333333333333329</v>
      </c>
      <c r="L44" s="146">
        <f>AVERAGE(Raport1!L44,Raport2!L44,Raport3!L44,Raport4!L44,Raport5!L44,Raport6!L44)</f>
        <v>86.416666666666671</v>
      </c>
      <c r="M44" s="146">
        <f>AVERAGE(Raport1!M44,Raport2!M44,Raport3!M44,Raport4!M44,Raport5!M44,Raport6!M44)</f>
        <v>86.416666666666671</v>
      </c>
      <c r="N44" s="146">
        <f>AVERAGE(Raport1!N44,Raport2!N44,Raport3!N44,Raport4!N44,Raport5!N44,Raport6!N44)</f>
        <v>83.5</v>
      </c>
      <c r="O44" s="146">
        <f>AVERAGE(Raport1!O44,Raport2!O44,Raport3!O44,Raport4!O44,Raport5!O44,Raport6!O44)</f>
        <v>79.833333333333329</v>
      </c>
      <c r="P44" s="146">
        <f>AVERAGE(Raport1!P44,Raport2!P44,Raport3!P44,Raport4!P44,Raport5!P44,Raport6!P44)</f>
        <v>80</v>
      </c>
      <c r="Q44" s="146">
        <f>AVERAGE(Raport1!Q44,Raport2!Q44,Raport3!Q44,Raport4!Q44,Raport5!Q44,Raport6!Q44)</f>
        <v>81.25</v>
      </c>
      <c r="R44" s="146">
        <f>AVERAGE(Raport1!R44,Raport2!R44,Raport3!R44,Raport4!R44,Raport5!R44,Raport6!R44)</f>
        <v>81.25</v>
      </c>
      <c r="S44" s="146">
        <f>AVERAGE(Raport1!S44,Raport2!S44,Raport3!S44,Raport4!S44,Raport5!S44,Raport6!S44)</f>
        <v>81.75</v>
      </c>
      <c r="T44" s="232">
        <f t="shared" si="0"/>
        <v>83.6111111111111</v>
      </c>
    </row>
    <row r="45" spans="1:20" ht="14.25" thickTop="1" thickBot="1">
      <c r="A45" s="61">
        <v>38</v>
      </c>
      <c r="B45" s="62">
        <v>38</v>
      </c>
      <c r="C45" s="62">
        <f>PresensiMIPA!B44</f>
        <v>12176</v>
      </c>
      <c r="D45" s="63" t="str">
        <f>PresensiMIPA!G44</f>
        <v>Anik Alfiana</v>
      </c>
      <c r="E45" s="146">
        <f>AVERAGE(Raport1!E45,Raport2!E45,Raport3!E45,Raport4!E45,Raport5!E45,Raport6!E45)</f>
        <v>86.416666666666671</v>
      </c>
      <c r="F45" s="146">
        <f>AVERAGE(Raport1!F45,Raport2!F45,Raport3!F45,Raport4!F45,Raport5!F45,Raport6!F45)</f>
        <v>85.166666666666671</v>
      </c>
      <c r="G45" s="146">
        <f>AVERAGE(Raport1!G45,Raport2!G45,Raport3!G45,Raport4!G45,Raport5!G45,Raport6!G45)</f>
        <v>86.083333333333329</v>
      </c>
      <c r="H45" s="146">
        <f>AVERAGE(Raport1!H45,Raport2!H45,Raport3!H45,Raport4!H45,Raport5!H45,Raport6!H45)</f>
        <v>86.666666666666671</v>
      </c>
      <c r="I45" s="146">
        <f>AVERAGE(Raport1!I45,Raport2!I45,Raport3!I45,Raport4!I45,Raport5!I45,Raport6!I45)</f>
        <v>85.166666666666671</v>
      </c>
      <c r="J45" s="146">
        <f>AVERAGE(Raport1!J45,Raport2!J45,Raport3!J45,Raport4!J45,Raport5!J45,Raport6!J45)</f>
        <v>83</v>
      </c>
      <c r="K45" s="146">
        <f>AVERAGE(Raport1!K45,Raport2!K45,Raport3!K45,Raport4!K45,Raport5!K45,Raport6!K45)</f>
        <v>91</v>
      </c>
      <c r="L45" s="146">
        <f>AVERAGE(Raport1!L45,Raport2!L45,Raport3!L45,Raport4!L45,Raport5!L45,Raport6!L45)</f>
        <v>86.5</v>
      </c>
      <c r="M45" s="146">
        <f>AVERAGE(Raport1!M45,Raport2!M45,Raport3!M45,Raport4!M45,Raport5!M45,Raport6!M45)</f>
        <v>87.916666666666671</v>
      </c>
      <c r="N45" s="146">
        <f>AVERAGE(Raport1!N45,Raport2!N45,Raport3!N45,Raport4!N45,Raport5!N45,Raport6!N45)</f>
        <v>83.333333333333329</v>
      </c>
      <c r="O45" s="146">
        <f>AVERAGE(Raport1!O45,Raport2!O45,Raport3!O45,Raport4!O45,Raport5!O45,Raport6!O45)</f>
        <v>82.75</v>
      </c>
      <c r="P45" s="146">
        <f>AVERAGE(Raport1!P45,Raport2!P45,Raport3!P45,Raport4!P45,Raport5!P45,Raport6!P45)</f>
        <v>80.333333333333329</v>
      </c>
      <c r="Q45" s="146">
        <f>AVERAGE(Raport1!Q45,Raport2!Q45,Raport3!Q45,Raport4!Q45,Raport5!Q45,Raport6!Q45)</f>
        <v>79.5</v>
      </c>
      <c r="R45" s="146">
        <f>AVERAGE(Raport1!R45,Raport2!R45,Raport3!R45,Raport4!R45,Raport5!R45,Raport6!R45)</f>
        <v>82.166666666666671</v>
      </c>
      <c r="S45" s="146">
        <f>AVERAGE(Raport1!S45,Raport2!S45,Raport3!S45,Raport4!S45,Raport5!S45,Raport6!S45)</f>
        <v>82.25</v>
      </c>
      <c r="T45" s="232">
        <f t="shared" si="0"/>
        <v>84.55</v>
      </c>
    </row>
    <row r="46" spans="1:20" ht="14.25" thickTop="1" thickBot="1">
      <c r="A46" s="47">
        <v>39</v>
      </c>
      <c r="B46" s="62">
        <v>39</v>
      </c>
      <c r="C46" s="62">
        <f>PresensiMIPA!B45</f>
        <v>12183</v>
      </c>
      <c r="D46" s="63" t="str">
        <f>PresensiMIPA!G45</f>
        <v>ARISTA MAULIDA ROZIANA PUTRI</v>
      </c>
      <c r="E46" s="146">
        <f>AVERAGE(Raport1!E46,Raport2!E46,Raport3!E46,Raport4!E46,Raport5!E46,Raport6!E46)</f>
        <v>86.583333333333329</v>
      </c>
      <c r="F46" s="146">
        <f>AVERAGE(Raport1!F46,Raport2!F46,Raport3!F46,Raport4!F46,Raport5!F46,Raport6!F46)</f>
        <v>89.416666666666671</v>
      </c>
      <c r="G46" s="146">
        <f>AVERAGE(Raport1!G46,Raport2!G46,Raport3!G46,Raport4!G46,Raport5!G46,Raport6!G46)</f>
        <v>87.916666666666671</v>
      </c>
      <c r="H46" s="146">
        <f>AVERAGE(Raport1!H46,Raport2!H46,Raport3!H46,Raport4!H46,Raport5!H46,Raport6!H46)</f>
        <v>88.916666666666671</v>
      </c>
      <c r="I46" s="146">
        <f>AVERAGE(Raport1!I46,Raport2!I46,Raport3!I46,Raport4!I46,Raport5!I46,Raport6!I46)</f>
        <v>86.416666666666671</v>
      </c>
      <c r="J46" s="146">
        <f>AVERAGE(Raport1!J46,Raport2!J46,Raport3!J46,Raport4!J46,Raport5!J46,Raport6!J46)</f>
        <v>84</v>
      </c>
      <c r="K46" s="146">
        <f>AVERAGE(Raport1!K46,Raport2!K46,Raport3!K46,Raport4!K46,Raport5!K46,Raport6!K46)</f>
        <v>92.083333333333329</v>
      </c>
      <c r="L46" s="146">
        <f>AVERAGE(Raport1!L46,Raport2!L46,Raport3!L46,Raport4!L46,Raport5!L46,Raport6!L46)</f>
        <v>87.25</v>
      </c>
      <c r="M46" s="146">
        <f>AVERAGE(Raport1!M46,Raport2!M46,Raport3!M46,Raport4!M46,Raport5!M46,Raport6!M46)</f>
        <v>87.666666666666671</v>
      </c>
      <c r="N46" s="146">
        <f>AVERAGE(Raport1!N46,Raport2!N46,Raport3!N46,Raport4!N46,Raport5!N46,Raport6!N46)</f>
        <v>86.083333333333329</v>
      </c>
      <c r="O46" s="146">
        <f>AVERAGE(Raport1!O46,Raport2!O46,Raport3!O46,Raport4!O46,Raport5!O46,Raport6!O46)</f>
        <v>83.833333333333329</v>
      </c>
      <c r="P46" s="146">
        <f>AVERAGE(Raport1!P46,Raport2!P46,Raport3!P46,Raport4!P46,Raport5!P46,Raport6!P46)</f>
        <v>83.083333333333329</v>
      </c>
      <c r="Q46" s="146">
        <f>AVERAGE(Raport1!Q46,Raport2!Q46,Raport3!Q46,Raport4!Q46,Raport5!Q46,Raport6!Q46)</f>
        <v>82.083333333333329</v>
      </c>
      <c r="R46" s="146">
        <f>AVERAGE(Raport1!R46,Raport2!R46,Raport3!R46,Raport4!R46,Raport5!R46,Raport6!R46)</f>
        <v>82.75</v>
      </c>
      <c r="S46" s="146">
        <f>AVERAGE(Raport1!S46,Raport2!S46,Raport3!S46,Raport4!S46,Raport5!S46,Raport6!S46)</f>
        <v>85.583333333333329</v>
      </c>
      <c r="T46" s="232">
        <f t="shared" si="0"/>
        <v>86.24444444444444</v>
      </c>
    </row>
    <row r="47" spans="1:20" ht="14.25" thickTop="1" thickBot="1">
      <c r="A47" s="61">
        <v>40</v>
      </c>
      <c r="B47" s="62">
        <v>40</v>
      </c>
      <c r="C47" s="62">
        <f>PresensiMIPA!B46</f>
        <v>12192</v>
      </c>
      <c r="D47" s="63" t="str">
        <f>PresensiMIPA!G46</f>
        <v>BINTANG FESTIVANI</v>
      </c>
      <c r="E47" s="146">
        <f>AVERAGE(Raport1!E47,Raport2!E47,Raport3!E47,Raport4!E47,Raport5!E47,Raport6!E47)</f>
        <v>87.333333333333329</v>
      </c>
      <c r="F47" s="146">
        <f>AVERAGE(Raport1!F47,Raport2!F47,Raport3!F47,Raport4!F47,Raport5!F47,Raport6!F47)</f>
        <v>85.166666666666671</v>
      </c>
      <c r="G47" s="146">
        <f>AVERAGE(Raport1!G47,Raport2!G47,Raport3!G47,Raport4!G47,Raport5!G47,Raport6!G47)</f>
        <v>88</v>
      </c>
      <c r="H47" s="146">
        <f>AVERAGE(Raport1!H47,Raport2!H47,Raport3!H47,Raport4!H47,Raport5!H47,Raport6!H47)</f>
        <v>87.916666666666671</v>
      </c>
      <c r="I47" s="146">
        <f>AVERAGE(Raport1!I47,Raport2!I47,Raport3!I47,Raport4!I47,Raport5!I47,Raport6!I47)</f>
        <v>89.083333333333329</v>
      </c>
      <c r="J47" s="146">
        <f>AVERAGE(Raport1!J47,Raport2!J47,Raport3!J47,Raport4!J47,Raport5!J47,Raport6!J47)</f>
        <v>83.5</v>
      </c>
      <c r="K47" s="146">
        <f>AVERAGE(Raport1!K47,Raport2!K47,Raport3!K47,Raport4!K47,Raport5!K47,Raport6!K47)</f>
        <v>91.25</v>
      </c>
      <c r="L47" s="146">
        <f>AVERAGE(Raport1!L47,Raport2!L47,Raport3!L47,Raport4!L47,Raport5!L47,Raport6!L47)</f>
        <v>86.5</v>
      </c>
      <c r="M47" s="146">
        <f>AVERAGE(Raport1!M47,Raport2!M47,Raport3!M47,Raport4!M47,Raport5!M47,Raport6!M47)</f>
        <v>87.916666666666671</v>
      </c>
      <c r="N47" s="146">
        <f>AVERAGE(Raport1!N47,Raport2!N47,Raport3!N47,Raport4!N47,Raport5!N47,Raport6!N47)</f>
        <v>85.916666666666671</v>
      </c>
      <c r="O47" s="146">
        <f>AVERAGE(Raport1!O47,Raport2!O47,Raport3!O47,Raport4!O47,Raport5!O47,Raport6!O47)</f>
        <v>86.916666666666671</v>
      </c>
      <c r="P47" s="146">
        <f>AVERAGE(Raport1!P47,Raport2!P47,Raport3!P47,Raport4!P47,Raport5!P47,Raport6!P47)</f>
        <v>85.75</v>
      </c>
      <c r="Q47" s="146">
        <f>AVERAGE(Raport1!Q47,Raport2!Q47,Raport3!Q47,Raport4!Q47,Raport5!Q47,Raport6!Q47)</f>
        <v>86.666666666666671</v>
      </c>
      <c r="R47" s="146">
        <f>AVERAGE(Raport1!R47,Raport2!R47,Raport3!R47,Raport4!R47,Raport5!R47,Raport6!R47)</f>
        <v>85.833333333333329</v>
      </c>
      <c r="S47" s="146">
        <f>AVERAGE(Raport1!S47,Raport2!S47,Raport3!S47,Raport4!S47,Raport5!S47,Raport6!S47)</f>
        <v>86.083333333333329</v>
      </c>
      <c r="T47" s="232">
        <f t="shared" si="0"/>
        <v>86.922222222222217</v>
      </c>
    </row>
    <row r="48" spans="1:20" ht="14.25" thickTop="1" thickBot="1">
      <c r="A48" s="47">
        <v>41</v>
      </c>
      <c r="B48" s="62">
        <v>41</v>
      </c>
      <c r="C48" s="62">
        <f>PresensiMIPA!B47</f>
        <v>12206</v>
      </c>
      <c r="D48" s="63" t="str">
        <f>PresensiMIPA!G47</f>
        <v>Dharmawan Wildan Arifin</v>
      </c>
      <c r="E48" s="146">
        <f>AVERAGE(Raport1!E48,Raport2!E48,Raport3!E48,Raport4!E48,Raport5!E48,Raport6!E48)</f>
        <v>81.916666666666671</v>
      </c>
      <c r="F48" s="146">
        <f>AVERAGE(Raport1!F48,Raport2!F48,Raport3!F48,Raport4!F48,Raport5!F48,Raport6!F48)</f>
        <v>80.25</v>
      </c>
      <c r="G48" s="146">
        <f>AVERAGE(Raport1!G48,Raport2!G48,Raport3!G48,Raport4!G48,Raport5!G48,Raport6!G48)</f>
        <v>84.416666666666671</v>
      </c>
      <c r="H48" s="146">
        <f>AVERAGE(Raport1!H48,Raport2!H48,Raport3!H48,Raport4!H48,Raport5!H48,Raport6!H48)</f>
        <v>84.75</v>
      </c>
      <c r="I48" s="146">
        <f>AVERAGE(Raport1!I48,Raport2!I48,Raport3!I48,Raport4!I48,Raport5!I48,Raport6!I48)</f>
        <v>82.5</v>
      </c>
      <c r="J48" s="146">
        <f>AVERAGE(Raport1!J48,Raport2!J48,Raport3!J48,Raport4!J48,Raport5!J48,Raport6!J48)</f>
        <v>79.416666666666671</v>
      </c>
      <c r="K48" s="146">
        <f>AVERAGE(Raport1!K48,Raport2!K48,Raport3!K48,Raport4!K48,Raport5!K48,Raport6!K48)</f>
        <v>88.583333333333329</v>
      </c>
      <c r="L48" s="146">
        <f>AVERAGE(Raport1!L48,Raport2!L48,Raport3!L48,Raport4!L48,Raport5!L48,Raport6!L48)</f>
        <v>87.333333333333329</v>
      </c>
      <c r="M48" s="146">
        <f>AVERAGE(Raport1!M48,Raport2!M48,Raport3!M48,Raport4!M48,Raport5!M48,Raport6!M48)</f>
        <v>86.666666666666671</v>
      </c>
      <c r="N48" s="146">
        <f>AVERAGE(Raport1!N48,Raport2!N48,Raport3!N48,Raport4!N48,Raport5!N48,Raport6!N48)</f>
        <v>78.083333333333329</v>
      </c>
      <c r="O48" s="146">
        <f>AVERAGE(Raport1!O48,Raport2!O48,Raport3!O48,Raport4!O48,Raport5!O48,Raport6!O48)</f>
        <v>78.916666666666671</v>
      </c>
      <c r="P48" s="146">
        <f>AVERAGE(Raport1!P48,Raport2!P48,Raport3!P48,Raport4!P48,Raport5!P48,Raport6!P48)</f>
        <v>81.166666666666671</v>
      </c>
      <c r="Q48" s="146">
        <f>AVERAGE(Raport1!Q48,Raport2!Q48,Raport3!Q48,Raport4!Q48,Raport5!Q48,Raport6!Q48)</f>
        <v>78.666666666666671</v>
      </c>
      <c r="R48" s="146">
        <f>AVERAGE(Raport1!R48,Raport2!R48,Raport3!R48,Raport4!R48,Raport5!R48,Raport6!R48)</f>
        <v>76</v>
      </c>
      <c r="S48" s="146">
        <f>AVERAGE(Raport1!S48,Raport2!S48,Raport3!S48,Raport4!S48,Raport5!S48,Raport6!S48)</f>
        <v>79.083333333333329</v>
      </c>
      <c r="T48" s="232">
        <f t="shared" si="0"/>
        <v>81.849999999999994</v>
      </c>
    </row>
    <row r="49" spans="1:20" ht="14.25" thickTop="1" thickBot="1">
      <c r="A49" s="61">
        <v>42</v>
      </c>
      <c r="B49" s="62">
        <v>42</v>
      </c>
      <c r="C49" s="62">
        <f>PresensiMIPA!B48</f>
        <v>12211</v>
      </c>
      <c r="D49" s="63" t="str">
        <f>PresensiMIPA!G48</f>
        <v>DILA SURYANI AGUSTIN</v>
      </c>
      <c r="E49" s="146">
        <f>AVERAGE(Raport1!E49,Raport2!E49,Raport3!E49,Raport4!E49,Raport5!E49,Raport6!E49)</f>
        <v>88.666666666666671</v>
      </c>
      <c r="F49" s="146">
        <f>AVERAGE(Raport1!F49,Raport2!F49,Raport3!F49,Raport4!F49,Raport5!F49,Raport6!F49)</f>
        <v>84.166666666666671</v>
      </c>
      <c r="G49" s="146">
        <f>AVERAGE(Raport1!G49,Raport2!G49,Raport3!G49,Raport4!G49,Raport5!G49,Raport6!G49)</f>
        <v>88</v>
      </c>
      <c r="H49" s="146">
        <f>AVERAGE(Raport1!H49,Raport2!H49,Raport3!H49,Raport4!H49,Raport5!H49,Raport6!H49)</f>
        <v>86.666666666666671</v>
      </c>
      <c r="I49" s="146">
        <f>AVERAGE(Raport1!I49,Raport2!I49,Raport3!I49,Raport4!I49,Raport5!I49,Raport6!I49)</f>
        <v>88.333333333333329</v>
      </c>
      <c r="J49" s="146">
        <f>AVERAGE(Raport1!J49,Raport2!J49,Raport3!J49,Raport4!J49,Raport5!J49,Raport6!J49)</f>
        <v>83.333333333333329</v>
      </c>
      <c r="K49" s="146">
        <f>AVERAGE(Raport1!K49,Raport2!K49,Raport3!K49,Raport4!K49,Raport5!K49,Raport6!K49)</f>
        <v>90</v>
      </c>
      <c r="L49" s="146">
        <f>AVERAGE(Raport1!L49,Raport2!L49,Raport3!L49,Raport4!L49,Raport5!L49,Raport6!L49)</f>
        <v>86.583333333333329</v>
      </c>
      <c r="M49" s="146">
        <f>AVERAGE(Raport1!M49,Raport2!M49,Raport3!M49,Raport4!M49,Raport5!M49,Raport6!M49)</f>
        <v>87.166666666666671</v>
      </c>
      <c r="N49" s="146">
        <f>AVERAGE(Raport1!N49,Raport2!N49,Raport3!N49,Raport4!N49,Raport5!N49,Raport6!N49)</f>
        <v>84.833333333333329</v>
      </c>
      <c r="O49" s="146">
        <f>AVERAGE(Raport1!O49,Raport2!O49,Raport3!O49,Raport4!O49,Raport5!O49,Raport6!O49)</f>
        <v>85.416666666666671</v>
      </c>
      <c r="P49" s="146">
        <f>AVERAGE(Raport1!P49,Raport2!P49,Raport3!P49,Raport4!P49,Raport5!P49,Raport6!P49)</f>
        <v>83.166666666666671</v>
      </c>
      <c r="Q49" s="146">
        <f>AVERAGE(Raport1!Q49,Raport2!Q49,Raport3!Q49,Raport4!Q49,Raport5!Q49,Raport6!Q49)</f>
        <v>79.583333333333329</v>
      </c>
      <c r="R49" s="146">
        <f>AVERAGE(Raport1!R49,Raport2!R49,Raport3!R49,Raport4!R49,Raport5!R49,Raport6!R49)</f>
        <v>83.75</v>
      </c>
      <c r="S49" s="146">
        <f>AVERAGE(Raport1!S49,Raport2!S49,Raport3!S49,Raport4!S49,Raport5!S49,Raport6!S49)</f>
        <v>85.416666666666671</v>
      </c>
      <c r="T49" s="232">
        <f t="shared" si="0"/>
        <v>85.672222222222231</v>
      </c>
    </row>
    <row r="50" spans="1:20" ht="14.25" thickTop="1" thickBot="1">
      <c r="A50" s="47">
        <v>43</v>
      </c>
      <c r="B50" s="62">
        <v>43</v>
      </c>
      <c r="C50" s="62">
        <f>PresensiMIPA!B49</f>
        <v>12222</v>
      </c>
      <c r="D50" s="63" t="str">
        <f>PresensiMIPA!G49</f>
        <v>Emy Marianti</v>
      </c>
      <c r="E50" s="146">
        <f>AVERAGE(Raport1!E50,Raport2!E50,Raport3!E50,Raport4!E50,Raport5!E50,Raport6!E50)</f>
        <v>86.333333333333329</v>
      </c>
      <c r="F50" s="146">
        <f>AVERAGE(Raport1!F50,Raport2!F50,Raport3!F50,Raport4!F50,Raport5!F50,Raport6!F50)</f>
        <v>84.083333333333329</v>
      </c>
      <c r="G50" s="146">
        <f>AVERAGE(Raport1!G50,Raport2!G50,Raport3!G50,Raport4!G50,Raport5!G50,Raport6!G50)</f>
        <v>85.5</v>
      </c>
      <c r="H50" s="146">
        <f>AVERAGE(Raport1!H50,Raport2!H50,Raport3!H50,Raport4!H50,Raport5!H50,Raport6!H50)</f>
        <v>88.666666666666671</v>
      </c>
      <c r="I50" s="146">
        <f>AVERAGE(Raport1!I50,Raport2!I50,Raport3!I50,Raport4!I50,Raport5!I50,Raport6!I50)</f>
        <v>87.833333333333329</v>
      </c>
      <c r="J50" s="146">
        <f>AVERAGE(Raport1!J50,Raport2!J50,Raport3!J50,Raport4!J50,Raport5!J50,Raport6!J50)</f>
        <v>84.083333333333329</v>
      </c>
      <c r="K50" s="146">
        <f>AVERAGE(Raport1!K50,Raport2!K50,Raport3!K50,Raport4!K50,Raport5!K50,Raport6!K50)</f>
        <v>91.75</v>
      </c>
      <c r="L50" s="146">
        <f>AVERAGE(Raport1!L50,Raport2!L50,Raport3!L50,Raport4!L50,Raport5!L50,Raport6!L50)</f>
        <v>87.25</v>
      </c>
      <c r="M50" s="146">
        <f>AVERAGE(Raport1!M50,Raport2!M50,Raport3!M50,Raport4!M50,Raport5!M50,Raport6!M50)</f>
        <v>87.166666666666671</v>
      </c>
      <c r="N50" s="146">
        <f>AVERAGE(Raport1!N50,Raport2!N50,Raport3!N50,Raport4!N50,Raport5!N50,Raport6!N50)</f>
        <v>86.666666666666671</v>
      </c>
      <c r="O50" s="146">
        <f>AVERAGE(Raport1!O50,Raport2!O50,Raport3!O50,Raport4!O50,Raport5!O50,Raport6!O50)</f>
        <v>85.083333333333329</v>
      </c>
      <c r="P50" s="146">
        <f>AVERAGE(Raport1!P50,Raport2!P50,Raport3!P50,Raport4!P50,Raport5!P50,Raport6!P50)</f>
        <v>82</v>
      </c>
      <c r="Q50" s="146">
        <f>AVERAGE(Raport1!Q50,Raport2!Q50,Raport3!Q50,Raport4!Q50,Raport5!Q50,Raport6!Q50)</f>
        <v>79.166666666666671</v>
      </c>
      <c r="R50" s="146">
        <f>AVERAGE(Raport1!R50,Raport2!R50,Raport3!R50,Raport4!R50,Raport5!R50,Raport6!R50)</f>
        <v>79.5</v>
      </c>
      <c r="S50" s="146">
        <f>AVERAGE(Raport1!S50,Raport2!S50,Raport3!S50,Raport4!S50,Raport5!S50,Raport6!S50)</f>
        <v>83.833333333333329</v>
      </c>
      <c r="T50" s="232">
        <f t="shared" si="0"/>
        <v>85.261111111111106</v>
      </c>
    </row>
    <row r="51" spans="1:20" ht="14.25" thickTop="1" thickBot="1">
      <c r="A51" s="61">
        <v>44</v>
      </c>
      <c r="B51" s="62">
        <v>44</v>
      </c>
      <c r="C51" s="62">
        <f>PresensiMIPA!B50</f>
        <v>12238</v>
      </c>
      <c r="D51" s="63" t="str">
        <f>PresensiMIPA!G50</f>
        <v>FARREL AZARYA ZIDAN ANDIKA</v>
      </c>
      <c r="E51" s="146">
        <f>AVERAGE(Raport1!E51,Raport2!E51,Raport3!E51,Raport4!E51,Raport5!E51,Raport6!E51)</f>
        <v>79.916666666666671</v>
      </c>
      <c r="F51" s="146">
        <f>AVERAGE(Raport1!F51,Raport2!F51,Raport3!F51,Raport4!F51,Raport5!F51,Raport6!F51)</f>
        <v>80</v>
      </c>
      <c r="G51" s="146">
        <f>AVERAGE(Raport1!G51,Raport2!G51,Raport3!G51,Raport4!G51,Raport5!G51,Raport6!G51)</f>
        <v>83.583333333333329</v>
      </c>
      <c r="H51" s="146">
        <f>AVERAGE(Raport1!H51,Raport2!H51,Raport3!H51,Raport4!H51,Raport5!H51,Raport6!H51)</f>
        <v>83.666666666666671</v>
      </c>
      <c r="I51" s="146">
        <f>AVERAGE(Raport1!I51,Raport2!I51,Raport3!I51,Raport4!I51,Raport5!I51,Raport6!I51)</f>
        <v>81.166666666666671</v>
      </c>
      <c r="J51" s="146">
        <f>AVERAGE(Raport1!J51,Raport2!J51,Raport3!J51,Raport4!J51,Raport5!J51,Raport6!J51)</f>
        <v>79.583333333333329</v>
      </c>
      <c r="K51" s="146">
        <f>AVERAGE(Raport1!K51,Raport2!K51,Raport3!K51,Raport4!K51,Raport5!K51,Raport6!K51)</f>
        <v>88.666666666666671</v>
      </c>
      <c r="L51" s="146">
        <f>AVERAGE(Raport1!L51,Raport2!L51,Raport3!L51,Raport4!L51,Raport5!L51,Raport6!L51)</f>
        <v>87.416666666666671</v>
      </c>
      <c r="M51" s="146">
        <f>AVERAGE(Raport1!M51,Raport2!M51,Raport3!M51,Raport4!M51,Raport5!M51,Raport6!M51)</f>
        <v>85.166666666666671</v>
      </c>
      <c r="N51" s="146">
        <f>AVERAGE(Raport1!N51,Raport2!N51,Raport3!N51,Raport4!N51,Raport5!N51,Raport6!N51)</f>
        <v>76.166666666666671</v>
      </c>
      <c r="O51" s="146">
        <f>AVERAGE(Raport1!O51,Raport2!O51,Raport3!O51,Raport4!O51,Raport5!O51,Raport6!O51)</f>
        <v>78.833333333333329</v>
      </c>
      <c r="P51" s="146">
        <f>AVERAGE(Raport1!P51,Raport2!P51,Raport3!P51,Raport4!P51,Raport5!P51,Raport6!P51)</f>
        <v>75.083333333333329</v>
      </c>
      <c r="Q51" s="146">
        <f>AVERAGE(Raport1!Q51,Raport2!Q51,Raport3!Q51,Raport4!Q51,Raport5!Q51,Raport6!Q51)</f>
        <v>79.25</v>
      </c>
      <c r="R51" s="146">
        <f>AVERAGE(Raport1!R51,Raport2!R51,Raport3!R51,Raport4!R51,Raport5!R51,Raport6!R51)</f>
        <v>76.833333333333329</v>
      </c>
      <c r="S51" s="146">
        <f>AVERAGE(Raport1!S51,Raport2!S51,Raport3!S51,Raport4!S51,Raport5!S51,Raport6!S51)</f>
        <v>78</v>
      </c>
      <c r="T51" s="232">
        <f t="shared" si="0"/>
        <v>80.888888888888886</v>
      </c>
    </row>
    <row r="52" spans="1:20" ht="14.25" thickTop="1" thickBot="1">
      <c r="A52" s="47">
        <v>45</v>
      </c>
      <c r="B52" s="62">
        <v>45</v>
      </c>
      <c r="C52" s="62">
        <f>PresensiMIPA!B51</f>
        <v>12250</v>
      </c>
      <c r="D52" s="63" t="str">
        <f>PresensiMIPA!G51</f>
        <v>FITRI NUR WULANSARI</v>
      </c>
      <c r="E52" s="146">
        <f>AVERAGE(Raport1!E52,Raport2!E52,Raport3!E52,Raport4!E52,Raport5!E52,Raport6!E52)</f>
        <v>82</v>
      </c>
      <c r="F52" s="146">
        <f>AVERAGE(Raport1!F52,Raport2!F52,Raport3!F52,Raport4!F52,Raport5!F52,Raport6!F52)</f>
        <v>83.25</v>
      </c>
      <c r="G52" s="146">
        <f>AVERAGE(Raport1!G52,Raport2!G52,Raport3!G52,Raport4!G52,Raport5!G52,Raport6!G52)</f>
        <v>86.75</v>
      </c>
      <c r="H52" s="146">
        <f>AVERAGE(Raport1!H52,Raport2!H52,Raport3!H52,Raport4!H52,Raport5!H52,Raport6!H52)</f>
        <v>87.333333333333329</v>
      </c>
      <c r="I52" s="146">
        <f>AVERAGE(Raport1!I52,Raport2!I52,Raport3!I52,Raport4!I52,Raport5!I52,Raport6!I52)</f>
        <v>88.666666666666671</v>
      </c>
      <c r="J52" s="146">
        <f>AVERAGE(Raport1!J52,Raport2!J52,Raport3!J52,Raport4!J52,Raport5!J52,Raport6!J52)</f>
        <v>84.25</v>
      </c>
      <c r="K52" s="146">
        <f>AVERAGE(Raport1!K52,Raport2!K52,Raport3!K52,Raport4!K52,Raport5!K52,Raport6!K52)</f>
        <v>90.75</v>
      </c>
      <c r="L52" s="146">
        <f>AVERAGE(Raport1!L52,Raport2!L52,Raport3!L52,Raport4!L52,Raport5!L52,Raport6!L52)</f>
        <v>86.666666666666671</v>
      </c>
      <c r="M52" s="146">
        <f>AVERAGE(Raport1!M52,Raport2!M52,Raport3!M52,Raport4!M52,Raport5!M52,Raport6!M52)</f>
        <v>86.666666666666671</v>
      </c>
      <c r="N52" s="146">
        <f>AVERAGE(Raport1!N52,Raport2!N52,Raport3!N52,Raport4!N52,Raport5!N52,Raport6!N52)</f>
        <v>84.666666666666671</v>
      </c>
      <c r="O52" s="146">
        <f>AVERAGE(Raport1!O52,Raport2!O52,Raport3!O52,Raport4!O52,Raport5!O52,Raport6!O52)</f>
        <v>78.833333333333329</v>
      </c>
      <c r="P52" s="146">
        <f>AVERAGE(Raport1!P52,Raport2!P52,Raport3!P52,Raport4!P52,Raport5!P52,Raport6!P52)</f>
        <v>84</v>
      </c>
      <c r="Q52" s="146">
        <f>AVERAGE(Raport1!Q52,Raport2!Q52,Raport3!Q52,Raport4!Q52,Raport5!Q52,Raport6!Q52)</f>
        <v>81.083333333333329</v>
      </c>
      <c r="R52" s="146">
        <f>AVERAGE(Raport1!R52,Raport2!R52,Raport3!R52,Raport4!R52,Raport5!R52,Raport6!R52)</f>
        <v>84.333333333333329</v>
      </c>
      <c r="S52" s="146">
        <f>AVERAGE(Raport1!S52,Raport2!S52,Raport3!S52,Raport4!S52,Raport5!S52,Raport6!S52)</f>
        <v>83.583333333333329</v>
      </c>
      <c r="T52" s="232">
        <f t="shared" si="0"/>
        <v>84.85555555555554</v>
      </c>
    </row>
    <row r="53" spans="1:20" ht="14.25" thickTop="1" thickBot="1">
      <c r="A53" s="61">
        <v>46</v>
      </c>
      <c r="B53" s="62">
        <v>46</v>
      </c>
      <c r="C53" s="62">
        <f>PresensiMIPA!B52</f>
        <v>12262</v>
      </c>
      <c r="D53" s="63" t="str">
        <f>PresensiMIPA!G52</f>
        <v>HARTATIK</v>
      </c>
      <c r="E53" s="146">
        <f>AVERAGE(Raport1!E53,Raport2!E53,Raport3!E53,Raport4!E53,Raport5!E53,Raport6!E53)</f>
        <v>86.333333333333329</v>
      </c>
      <c r="F53" s="146">
        <f>AVERAGE(Raport1!F53,Raport2!F53,Raport3!F53,Raport4!F53,Raport5!F53,Raport6!F53)</f>
        <v>85.166666666666671</v>
      </c>
      <c r="G53" s="146">
        <f>AVERAGE(Raport1!G53,Raport2!G53,Raport3!G53,Raport4!G53,Raport5!G53,Raport6!G53)</f>
        <v>86.5</v>
      </c>
      <c r="H53" s="146">
        <f>AVERAGE(Raport1!H53,Raport2!H53,Raport3!H53,Raport4!H53,Raport5!H53,Raport6!H53)</f>
        <v>85.5</v>
      </c>
      <c r="I53" s="146">
        <f>AVERAGE(Raport1!I53,Raport2!I53,Raport3!I53,Raport4!I53,Raport5!I53,Raport6!I53)</f>
        <v>86.666666666666671</v>
      </c>
      <c r="J53" s="146">
        <f>AVERAGE(Raport1!J53,Raport2!J53,Raport3!J53,Raport4!J53,Raport5!J53,Raport6!J53)</f>
        <v>86.25</v>
      </c>
      <c r="K53" s="146">
        <f>AVERAGE(Raport1!K53,Raport2!K53,Raport3!K53,Raport4!K53,Raport5!K53,Raport6!K53)</f>
        <v>89.833333333333329</v>
      </c>
      <c r="L53" s="146">
        <f>AVERAGE(Raport1!L53,Raport2!L53,Raport3!L53,Raport4!L53,Raport5!L53,Raport6!L53)</f>
        <v>86.583333333333329</v>
      </c>
      <c r="M53" s="146">
        <f>AVERAGE(Raport1!M53,Raport2!M53,Raport3!M53,Raport4!M53,Raport5!M53,Raport6!M53)</f>
        <v>87.25</v>
      </c>
      <c r="N53" s="146">
        <f>AVERAGE(Raport1!N53,Raport2!N53,Raport3!N53,Raport4!N53,Raport5!N53,Raport6!N53)</f>
        <v>88.833333333333329</v>
      </c>
      <c r="O53" s="146">
        <f>AVERAGE(Raport1!O53,Raport2!O53,Raport3!O53,Raport4!O53,Raport5!O53,Raport6!O53)</f>
        <v>82.583333333333329</v>
      </c>
      <c r="P53" s="146">
        <f>AVERAGE(Raport1!P53,Raport2!P53,Raport3!P53,Raport4!P53,Raport5!P53,Raport6!P53)</f>
        <v>81.416666666666671</v>
      </c>
      <c r="Q53" s="146">
        <f>AVERAGE(Raport1!Q53,Raport2!Q53,Raport3!Q53,Raport4!Q53,Raport5!Q53,Raport6!Q53)</f>
        <v>82.583333333333329</v>
      </c>
      <c r="R53" s="146">
        <f>AVERAGE(Raport1!R53,Raport2!R53,Raport3!R53,Raport4!R53,Raport5!R53,Raport6!R53)</f>
        <v>82.833333333333329</v>
      </c>
      <c r="S53" s="146">
        <f>AVERAGE(Raport1!S53,Raport2!S53,Raport3!S53,Raport4!S53,Raport5!S53,Raport6!S53)</f>
        <v>87.666666666666671</v>
      </c>
      <c r="T53" s="232">
        <f t="shared" si="0"/>
        <v>85.733333333333348</v>
      </c>
    </row>
    <row r="54" spans="1:20" ht="14.25" thickTop="1" thickBot="1">
      <c r="A54" s="65">
        <v>47</v>
      </c>
      <c r="B54" s="66">
        <v>47</v>
      </c>
      <c r="C54" s="62">
        <f>PresensiMIPA!B53</f>
        <v>12265</v>
      </c>
      <c r="D54" s="63" t="str">
        <f>PresensiMIPA!G53</f>
        <v>HASANAL MUBAROK</v>
      </c>
      <c r="E54" s="146">
        <f>AVERAGE(Raport1!E54,Raport2!E54,Raport3!E54,Raport4!E54,Raport5!E54,Raport6!E54)</f>
        <v>80.666666666666671</v>
      </c>
      <c r="F54" s="146">
        <f>AVERAGE(Raport1!F54,Raport2!F54,Raport3!F54,Raport4!F54,Raport5!F54,Raport6!F54)</f>
        <v>79.583333333333329</v>
      </c>
      <c r="G54" s="146">
        <f>AVERAGE(Raport1!G54,Raport2!G54,Raport3!G54,Raport4!G54,Raport5!G54,Raport6!G54)</f>
        <v>82.5</v>
      </c>
      <c r="H54" s="146">
        <f>AVERAGE(Raport1!H54,Raport2!H54,Raport3!H54,Raport4!H54,Raport5!H54,Raport6!H54)</f>
        <v>78.75</v>
      </c>
      <c r="I54" s="146">
        <f>AVERAGE(Raport1!I54,Raport2!I54,Raport3!I54,Raport4!I54,Raport5!I54,Raport6!I54)</f>
        <v>84.5</v>
      </c>
      <c r="J54" s="146">
        <f>AVERAGE(Raport1!J54,Raport2!J54,Raport3!J54,Raport4!J54,Raport5!J54,Raport6!J54)</f>
        <v>78.833333333333329</v>
      </c>
      <c r="K54" s="146">
        <f>AVERAGE(Raport1!K54,Raport2!K54,Raport3!K54,Raport4!K54,Raport5!K54,Raport6!K54)</f>
        <v>87.083333333333329</v>
      </c>
      <c r="L54" s="146">
        <f>AVERAGE(Raport1!L54,Raport2!L54,Raport3!L54,Raport4!L54,Raport5!L54,Raport6!L54)</f>
        <v>86.083333333333329</v>
      </c>
      <c r="M54" s="146">
        <f>AVERAGE(Raport1!M54,Raport2!M54,Raport3!M54,Raport4!M54,Raport5!M54,Raport6!M54)</f>
        <v>85.5</v>
      </c>
      <c r="N54" s="146">
        <f>AVERAGE(Raport1!N54,Raport2!N54,Raport3!N54,Raport4!N54,Raport5!N54,Raport6!N54)</f>
        <v>79.416666666666671</v>
      </c>
      <c r="O54" s="146">
        <f>AVERAGE(Raport1!O54,Raport2!O54,Raport3!O54,Raport4!O54,Raport5!O54,Raport6!O54)</f>
        <v>80</v>
      </c>
      <c r="P54" s="146">
        <f>AVERAGE(Raport1!P54,Raport2!P54,Raport3!P54,Raport4!P54,Raport5!P54,Raport6!P54)</f>
        <v>73.916666666666671</v>
      </c>
      <c r="Q54" s="146">
        <f>AVERAGE(Raport1!Q54,Raport2!Q54,Raport3!Q54,Raport4!Q54,Raport5!Q54,Raport6!Q54)</f>
        <v>78.166666666666671</v>
      </c>
      <c r="R54" s="146">
        <f>AVERAGE(Raport1!R54,Raport2!R54,Raport3!R54,Raport4!R54,Raport5!R54,Raport6!R54)</f>
        <v>76.75</v>
      </c>
      <c r="S54" s="146">
        <f>AVERAGE(Raport1!S54,Raport2!S54,Raport3!S54,Raport4!S54,Raport5!S54,Raport6!S54)</f>
        <v>78.166666666666671</v>
      </c>
      <c r="T54" s="232">
        <f t="shared" si="0"/>
        <v>80.661111111111111</v>
      </c>
    </row>
    <row r="55" spans="1:20" ht="14.25" thickTop="1" thickBot="1">
      <c r="A55" s="68">
        <v>48</v>
      </c>
      <c r="B55" s="62">
        <v>48</v>
      </c>
      <c r="C55" s="62">
        <f>PresensiMIPA!B54</f>
        <v>12287</v>
      </c>
      <c r="D55" s="63" t="str">
        <f>PresensiMIPA!G54</f>
        <v>Irfan Maulana</v>
      </c>
      <c r="E55" s="146">
        <f>AVERAGE(Raport1!E55,Raport2!E55,Raport3!E55,Raport4!E55,Raport5!E55,Raport6!E55)</f>
        <v>78.666666666666671</v>
      </c>
      <c r="F55" s="146">
        <f>AVERAGE(Raport1!F55,Raport2!F55,Raport3!F55,Raport4!F55,Raport5!F55,Raport6!F55)</f>
        <v>79.25</v>
      </c>
      <c r="G55" s="146">
        <f>AVERAGE(Raport1!G55,Raport2!G55,Raport3!G55,Raport4!G55,Raport5!G55,Raport6!G55)</f>
        <v>83.833333333333329</v>
      </c>
      <c r="H55" s="146">
        <f>AVERAGE(Raport1!H55,Raport2!H55,Raport3!H55,Raport4!H55,Raport5!H55,Raport6!H55)</f>
        <v>83</v>
      </c>
      <c r="I55" s="146">
        <f>AVERAGE(Raport1!I55,Raport2!I55,Raport3!I55,Raport4!I55,Raport5!I55,Raport6!I55)</f>
        <v>83.666666666666671</v>
      </c>
      <c r="J55" s="146">
        <f>AVERAGE(Raport1!J55,Raport2!J55,Raport3!J55,Raport4!J55,Raport5!J55,Raport6!J55)</f>
        <v>80.083333333333329</v>
      </c>
      <c r="K55" s="146">
        <f>AVERAGE(Raport1!K55,Raport2!K55,Raport3!K55,Raport4!K55,Raport5!K55,Raport6!K55)</f>
        <v>88.333333333333329</v>
      </c>
      <c r="L55" s="146">
        <f>AVERAGE(Raport1!L55,Raport2!L55,Raport3!L55,Raport4!L55,Raport5!L55,Raport6!L55)</f>
        <v>86.5</v>
      </c>
      <c r="M55" s="146">
        <f>AVERAGE(Raport1!M55,Raport2!M55,Raport3!M55,Raport4!M55,Raport5!M55,Raport6!M55)</f>
        <v>85.25</v>
      </c>
      <c r="N55" s="146">
        <f>AVERAGE(Raport1!N55,Raport2!N55,Raport3!N55,Raport4!N55,Raport5!N55,Raport6!N55)</f>
        <v>79.5</v>
      </c>
      <c r="O55" s="146">
        <f>AVERAGE(Raport1!O55,Raport2!O55,Raport3!O55,Raport4!O55,Raport5!O55,Raport6!O55)</f>
        <v>78.333333333333329</v>
      </c>
      <c r="P55" s="146">
        <f>AVERAGE(Raport1!P55,Raport2!P55,Raport3!P55,Raport4!P55,Raport5!P55,Raport6!P55)</f>
        <v>81.583333333333329</v>
      </c>
      <c r="Q55" s="146">
        <f>AVERAGE(Raport1!Q55,Raport2!Q55,Raport3!Q55,Raport4!Q55,Raport5!Q55,Raport6!Q55)</f>
        <v>77.916666666666671</v>
      </c>
      <c r="R55" s="146">
        <f>AVERAGE(Raport1!R55,Raport2!R55,Raport3!R55,Raport4!R55,Raport5!R55,Raport6!R55)</f>
        <v>77.666666666666671</v>
      </c>
      <c r="S55" s="146">
        <f>AVERAGE(Raport1!S55,Raport2!S55,Raport3!S55,Raport4!S55,Raport5!S55,Raport6!S55)</f>
        <v>77.75</v>
      </c>
      <c r="T55" s="232">
        <f t="shared" si="0"/>
        <v>81.422222222222231</v>
      </c>
    </row>
    <row r="56" spans="1:20" ht="14.25" thickTop="1" thickBot="1">
      <c r="A56" s="70">
        <v>49</v>
      </c>
      <c r="B56" s="62">
        <v>49</v>
      </c>
      <c r="C56" s="62">
        <f>PresensiMIPA!B55</f>
        <v>12288</v>
      </c>
      <c r="D56" s="63" t="str">
        <f>PresensiMIPA!G55</f>
        <v>IRINA NINDYASARI</v>
      </c>
      <c r="E56" s="146">
        <f>AVERAGE(Raport1!E56,Raport2!E56,Raport3!E56,Raport4!E56,Raport5!E56,Raport6!E56)</f>
        <v>85.833333333333329</v>
      </c>
      <c r="F56" s="146">
        <f>AVERAGE(Raport1!F56,Raport2!F56,Raport3!F56,Raport4!F56,Raport5!F56,Raport6!F56)</f>
        <v>83.416666666666671</v>
      </c>
      <c r="G56" s="146">
        <f>AVERAGE(Raport1!G56,Raport2!G56,Raport3!G56,Raport4!G56,Raport5!G56,Raport6!G56)</f>
        <v>85.666666666666671</v>
      </c>
      <c r="H56" s="146">
        <f>AVERAGE(Raport1!H56,Raport2!H56,Raport3!H56,Raport4!H56,Raport5!H56,Raport6!H56)</f>
        <v>83.75</v>
      </c>
      <c r="I56" s="146">
        <f>AVERAGE(Raport1!I56,Raport2!I56,Raport3!I56,Raport4!I56,Raport5!I56,Raport6!I56)</f>
        <v>87.166666666666671</v>
      </c>
      <c r="J56" s="146">
        <f>AVERAGE(Raport1!J56,Raport2!J56,Raport3!J56,Raport4!J56,Raport5!J56,Raport6!J56)</f>
        <v>83.166666666666671</v>
      </c>
      <c r="K56" s="146">
        <f>AVERAGE(Raport1!K56,Raport2!K56,Raport3!K56,Raport4!K56,Raport5!K56,Raport6!K56)</f>
        <v>90</v>
      </c>
      <c r="L56" s="146">
        <f>AVERAGE(Raport1!L56,Raport2!L56,Raport3!L56,Raport4!L56,Raport5!L56,Raport6!L56)</f>
        <v>86.5</v>
      </c>
      <c r="M56" s="146">
        <f>AVERAGE(Raport1!M56,Raport2!M56,Raport3!M56,Raport4!M56,Raport5!M56,Raport6!M56)</f>
        <v>86.25</v>
      </c>
      <c r="N56" s="146">
        <f>AVERAGE(Raport1!N56,Raport2!N56,Raport3!N56,Raport4!N56,Raport5!N56,Raport6!N56)</f>
        <v>81</v>
      </c>
      <c r="O56" s="146">
        <f>AVERAGE(Raport1!O56,Raport2!O56,Raport3!O56,Raport4!O56,Raport5!O56,Raport6!O56)</f>
        <v>81.333333333333329</v>
      </c>
      <c r="P56" s="146">
        <f>AVERAGE(Raport1!P56,Raport2!P56,Raport3!P56,Raport4!P56,Raport5!P56,Raport6!P56)</f>
        <v>81.5</v>
      </c>
      <c r="Q56" s="146">
        <f>AVERAGE(Raport1!Q56,Raport2!Q56,Raport3!Q56,Raport4!Q56,Raport5!Q56,Raport6!Q56)</f>
        <v>78.5</v>
      </c>
      <c r="R56" s="146">
        <f>AVERAGE(Raport1!R56,Raport2!R56,Raport3!R56,Raport4!R56,Raport5!R56,Raport6!R56)</f>
        <v>82.25</v>
      </c>
      <c r="S56" s="146">
        <f>AVERAGE(Raport1!S56,Raport2!S56,Raport3!S56,Raport4!S56,Raport5!S56,Raport6!S56)</f>
        <v>83.166666666666671</v>
      </c>
      <c r="T56" s="232">
        <f t="shared" si="0"/>
        <v>83.966666666666683</v>
      </c>
    </row>
    <row r="57" spans="1:20" ht="14.25" thickTop="1" thickBot="1">
      <c r="A57" s="68">
        <v>50</v>
      </c>
      <c r="B57" s="62">
        <v>50</v>
      </c>
      <c r="C57" s="62">
        <f>PresensiMIPA!B56</f>
        <v>12300</v>
      </c>
      <c r="D57" s="63" t="str">
        <f>PresensiMIPA!G56</f>
        <v>KAMILIYATUL LAILI</v>
      </c>
      <c r="E57" s="146">
        <f>AVERAGE(Raport1!E57,Raport2!E57,Raport3!E57,Raport4!E57,Raport5!E57,Raport6!E57)</f>
        <v>86.583333333333329</v>
      </c>
      <c r="F57" s="146">
        <f>AVERAGE(Raport1!F57,Raport2!F57,Raport3!F57,Raport4!F57,Raport5!F57,Raport6!F57)</f>
        <v>84.916666666666671</v>
      </c>
      <c r="G57" s="146">
        <f>AVERAGE(Raport1!G57,Raport2!G57,Raport3!G57,Raport4!G57,Raport5!G57,Raport6!G57)</f>
        <v>85.666666666666671</v>
      </c>
      <c r="H57" s="146">
        <f>AVERAGE(Raport1!H57,Raport2!H57,Raport3!H57,Raport4!H57,Raport5!H57,Raport6!H57)</f>
        <v>87.416666666666671</v>
      </c>
      <c r="I57" s="146">
        <f>AVERAGE(Raport1!I57,Raport2!I57,Raport3!I57,Raport4!I57,Raport5!I57,Raport6!I57)</f>
        <v>86.166666666666671</v>
      </c>
      <c r="J57" s="146">
        <f>AVERAGE(Raport1!J57,Raport2!J57,Raport3!J57,Raport4!J57,Raport5!J57,Raport6!J57)</f>
        <v>82.25</v>
      </c>
      <c r="K57" s="146">
        <f>AVERAGE(Raport1!K57,Raport2!K57,Raport3!K57,Raport4!K57,Raport5!K57,Raport6!K57)</f>
        <v>88.833333333333329</v>
      </c>
      <c r="L57" s="146">
        <f>AVERAGE(Raport1!L57,Raport2!L57,Raport3!L57,Raport4!L57,Raport5!L57,Raport6!L57)</f>
        <v>86.25</v>
      </c>
      <c r="M57" s="146">
        <f>AVERAGE(Raport1!M57,Raport2!M57,Raport3!M57,Raport4!M57,Raport5!M57,Raport6!M57)</f>
        <v>87.25</v>
      </c>
      <c r="N57" s="146">
        <f>AVERAGE(Raport1!N57,Raport2!N57,Raport3!N57,Raport4!N57,Raport5!N57,Raport6!N57)</f>
        <v>85.833333333333329</v>
      </c>
      <c r="O57" s="146">
        <f>AVERAGE(Raport1!O57,Raport2!O57,Raport3!O57,Raport4!O57,Raport5!O57,Raport6!O57)</f>
        <v>83.416666666666671</v>
      </c>
      <c r="P57" s="146">
        <f>AVERAGE(Raport1!P57,Raport2!P57,Raport3!P57,Raport4!P57,Raport5!P57,Raport6!P57)</f>
        <v>82.833333333333329</v>
      </c>
      <c r="Q57" s="146">
        <f>AVERAGE(Raport1!Q57,Raport2!Q57,Raport3!Q57,Raport4!Q57,Raport5!Q57,Raport6!Q57)</f>
        <v>80.583333333333329</v>
      </c>
      <c r="R57" s="146">
        <f>AVERAGE(Raport1!R57,Raport2!R57,Raport3!R57,Raport4!R57,Raport5!R57,Raport6!R57)</f>
        <v>81.916666666666671</v>
      </c>
      <c r="S57" s="146">
        <f>AVERAGE(Raport1!S57,Raport2!S57,Raport3!S57,Raport4!S57,Raport5!S57,Raport6!S57)</f>
        <v>84.416666666666671</v>
      </c>
      <c r="T57" s="232">
        <f t="shared" si="0"/>
        <v>84.955555555555563</v>
      </c>
    </row>
    <row r="58" spans="1:20" ht="14.25" thickTop="1" thickBot="1">
      <c r="A58" s="70">
        <v>51</v>
      </c>
      <c r="B58" s="62">
        <v>51</v>
      </c>
      <c r="C58" s="62">
        <f>PresensiMIPA!B57</f>
        <v>12310</v>
      </c>
      <c r="D58" s="63" t="str">
        <f>PresensiMIPA!G57</f>
        <v>Lela Juniati Ningsih</v>
      </c>
      <c r="E58" s="146">
        <f>AVERAGE(Raport1!E58,Raport2!E58,Raport3!E58,Raport4!E58,Raport5!E58,Raport6!E58)</f>
        <v>86.166666666666671</v>
      </c>
      <c r="F58" s="146">
        <f>AVERAGE(Raport1!F58,Raport2!F58,Raport3!F58,Raport4!F58,Raport5!F58,Raport6!F58)</f>
        <v>84.833333333333329</v>
      </c>
      <c r="G58" s="146">
        <f>AVERAGE(Raport1!G58,Raport2!G58,Raport3!G58,Raport4!G58,Raport5!G58,Raport6!G58)</f>
        <v>85.416666666666671</v>
      </c>
      <c r="H58" s="146">
        <f>AVERAGE(Raport1!H58,Raport2!H58,Raport3!H58,Raport4!H58,Raport5!H58,Raport6!H58)</f>
        <v>87</v>
      </c>
      <c r="I58" s="146">
        <f>AVERAGE(Raport1!I58,Raport2!I58,Raport3!I58,Raport4!I58,Raport5!I58,Raport6!I58)</f>
        <v>86.166666666666671</v>
      </c>
      <c r="J58" s="146">
        <f>AVERAGE(Raport1!J58,Raport2!J58,Raport3!J58,Raport4!J58,Raport5!J58,Raport6!J58)</f>
        <v>82.916666666666671</v>
      </c>
      <c r="K58" s="146">
        <f>AVERAGE(Raport1!K58,Raport2!K58,Raport3!K58,Raport4!K58,Raport5!K58,Raport6!K58)</f>
        <v>90.916666666666671</v>
      </c>
      <c r="L58" s="146">
        <f>AVERAGE(Raport1!L58,Raport2!L58,Raport3!L58,Raport4!L58,Raport5!L58,Raport6!L58)</f>
        <v>85.666666666666671</v>
      </c>
      <c r="M58" s="146">
        <f>AVERAGE(Raport1!M58,Raport2!M58,Raport3!M58,Raport4!M58,Raport5!M58,Raport6!M58)</f>
        <v>86.5</v>
      </c>
      <c r="N58" s="146">
        <f>AVERAGE(Raport1!N58,Raport2!N58,Raport3!N58,Raport4!N58,Raport5!N58,Raport6!N58)</f>
        <v>85.333333333333329</v>
      </c>
      <c r="O58" s="146">
        <f>AVERAGE(Raport1!O58,Raport2!O58,Raport3!O58,Raport4!O58,Raport5!O58,Raport6!O58)</f>
        <v>81.75</v>
      </c>
      <c r="P58" s="146">
        <f>AVERAGE(Raport1!P58,Raport2!P58,Raport3!P58,Raport4!P58,Raport5!P58,Raport6!P58)</f>
        <v>81.916666666666671</v>
      </c>
      <c r="Q58" s="146">
        <f>AVERAGE(Raport1!Q58,Raport2!Q58,Raport3!Q58,Raport4!Q58,Raport5!Q58,Raport6!Q58)</f>
        <v>79.833333333333329</v>
      </c>
      <c r="R58" s="146">
        <f>AVERAGE(Raport1!R58,Raport2!R58,Raport3!R58,Raport4!R58,Raport5!R58,Raport6!R58)</f>
        <v>78.25</v>
      </c>
      <c r="S58" s="146">
        <f>AVERAGE(Raport1!S58,Raport2!S58,Raport3!S58,Raport4!S58,Raport5!S58,Raport6!S58)</f>
        <v>83.583333333333329</v>
      </c>
      <c r="T58" s="232">
        <f t="shared" si="0"/>
        <v>84.416666666666657</v>
      </c>
    </row>
    <row r="59" spans="1:20" ht="14.25" thickTop="1" thickBot="1">
      <c r="A59" s="68">
        <v>52</v>
      </c>
      <c r="B59" s="62">
        <v>52</v>
      </c>
      <c r="C59" s="62">
        <f>PresensiMIPA!B58</f>
        <v>12327</v>
      </c>
      <c r="D59" s="63" t="str">
        <f>PresensiMIPA!G58</f>
        <v>MAKIN AMIN</v>
      </c>
      <c r="E59" s="146">
        <f>AVERAGE(Raport1!E59,Raport2!E59,Raport3!E59,Raport4!E59,Raport5!E59,Raport6!E59)</f>
        <v>83.75</v>
      </c>
      <c r="F59" s="146">
        <f>AVERAGE(Raport1!F59,Raport2!F59,Raport3!F59,Raport4!F59,Raport5!F59,Raport6!F59)</f>
        <v>80.5</v>
      </c>
      <c r="G59" s="146">
        <f>AVERAGE(Raport1!G59,Raport2!G59,Raport3!G59,Raport4!G59,Raport5!G59,Raport6!G59)</f>
        <v>83.833333333333329</v>
      </c>
      <c r="H59" s="146">
        <f>AVERAGE(Raport1!H59,Raport2!H59,Raport3!H59,Raport4!H59,Raport5!H59,Raport6!H59)</f>
        <v>84.166666666666671</v>
      </c>
      <c r="I59" s="146">
        <f>AVERAGE(Raport1!I59,Raport2!I59,Raport3!I59,Raport4!I59,Raport5!I59,Raport6!I59)</f>
        <v>81.666666666666671</v>
      </c>
      <c r="J59" s="146">
        <f>AVERAGE(Raport1!J59,Raport2!J59,Raport3!J59,Raport4!J59,Raport5!J59,Raport6!J59)</f>
        <v>83.416666666666671</v>
      </c>
      <c r="K59" s="146">
        <f>AVERAGE(Raport1!K59,Raport2!K59,Raport3!K59,Raport4!K59,Raport5!K59,Raport6!K59)</f>
        <v>88.416666666666671</v>
      </c>
      <c r="L59" s="146">
        <f>AVERAGE(Raport1!L59,Raport2!L59,Raport3!L59,Raport4!L59,Raport5!L59,Raport6!L59)</f>
        <v>86.5</v>
      </c>
      <c r="M59" s="146">
        <f>AVERAGE(Raport1!M59,Raport2!M59,Raport3!M59,Raport4!M59,Raport5!M59,Raport6!M59)</f>
        <v>85.5</v>
      </c>
      <c r="N59" s="146">
        <f>AVERAGE(Raport1!N59,Raport2!N59,Raport3!N59,Raport4!N59,Raport5!N59,Raport6!N59)</f>
        <v>75.833333333333329</v>
      </c>
      <c r="O59" s="146">
        <f>AVERAGE(Raport1!O59,Raport2!O59,Raport3!O59,Raport4!O59,Raport5!O59,Raport6!O59)</f>
        <v>78.166666666666671</v>
      </c>
      <c r="P59" s="146">
        <f>AVERAGE(Raport1!P59,Raport2!P59,Raport3!P59,Raport4!P59,Raport5!P59,Raport6!P59)</f>
        <v>73.5</v>
      </c>
      <c r="Q59" s="146">
        <f>AVERAGE(Raport1!Q59,Raport2!Q59,Raport3!Q59,Raport4!Q59,Raport5!Q59,Raport6!Q59)</f>
        <v>78.583333333333329</v>
      </c>
      <c r="R59" s="146">
        <f>AVERAGE(Raport1!R59,Raport2!R59,Raport3!R59,Raport4!R59,Raport5!R59,Raport6!R59)</f>
        <v>78.916666666666671</v>
      </c>
      <c r="S59" s="146">
        <f>AVERAGE(Raport1!S59,Raport2!S59,Raport3!S59,Raport4!S59,Raport5!S59,Raport6!S59)</f>
        <v>82.75</v>
      </c>
      <c r="T59" s="232">
        <f t="shared" si="0"/>
        <v>81.7</v>
      </c>
    </row>
    <row r="60" spans="1:20" ht="14.25" thickTop="1" thickBot="1">
      <c r="A60" s="70">
        <v>53</v>
      </c>
      <c r="B60" s="62">
        <v>53</v>
      </c>
      <c r="C60" s="62">
        <f>PresensiMIPA!B59</f>
        <v>12331</v>
      </c>
      <c r="D60" s="63" t="str">
        <f>PresensiMIPA!G59</f>
        <v>MAULANA MALIK IBRAHIM</v>
      </c>
      <c r="E60" s="146">
        <f>AVERAGE(Raport1!E60,Raport2!E60,Raport3!E60,Raport4!E60,Raport5!E60,Raport6!E60)</f>
        <v>83.166666666666671</v>
      </c>
      <c r="F60" s="146">
        <f>AVERAGE(Raport1!F60,Raport2!F60,Raport3!F60,Raport4!F60,Raport5!F60,Raport6!F60)</f>
        <v>80.166666666666671</v>
      </c>
      <c r="G60" s="146">
        <f>AVERAGE(Raport1!G60,Raport2!G60,Raport3!G60,Raport4!G60,Raport5!G60,Raport6!G60)</f>
        <v>84.416666666666671</v>
      </c>
      <c r="H60" s="146">
        <f>AVERAGE(Raport1!H60,Raport2!H60,Raport3!H60,Raport4!H60,Raport5!H60,Raport6!H60)</f>
        <v>83.416666666666671</v>
      </c>
      <c r="I60" s="146">
        <f>AVERAGE(Raport1!I60,Raport2!I60,Raport3!I60,Raport4!I60,Raport5!I60,Raport6!I60)</f>
        <v>86.5</v>
      </c>
      <c r="J60" s="146">
        <f>AVERAGE(Raport1!J60,Raport2!J60,Raport3!J60,Raport4!J60,Raport5!J60,Raport6!J60)</f>
        <v>83.25</v>
      </c>
      <c r="K60" s="146">
        <f>AVERAGE(Raport1!K60,Raport2!K60,Raport3!K60,Raport4!K60,Raport5!K60,Raport6!K60)</f>
        <v>89.916666666666671</v>
      </c>
      <c r="L60" s="146">
        <f>AVERAGE(Raport1!L60,Raport2!L60,Raport3!L60,Raport4!L60,Raport5!L60,Raport6!L60)</f>
        <v>86.75</v>
      </c>
      <c r="M60" s="146">
        <f>AVERAGE(Raport1!M60,Raport2!M60,Raport3!M60,Raport4!M60,Raport5!M60,Raport6!M60)</f>
        <v>88</v>
      </c>
      <c r="N60" s="146">
        <f>AVERAGE(Raport1!N60,Raport2!N60,Raport3!N60,Raport4!N60,Raport5!N60,Raport6!N60)</f>
        <v>78.416666666666671</v>
      </c>
      <c r="O60" s="146">
        <f>AVERAGE(Raport1!O60,Raport2!O60,Raport3!O60,Raport4!O60,Raport5!O60,Raport6!O60)</f>
        <v>77.833333333333329</v>
      </c>
      <c r="P60" s="146">
        <f>AVERAGE(Raport1!P60,Raport2!P60,Raport3!P60,Raport4!P60,Raport5!P60,Raport6!P60)</f>
        <v>79.75</v>
      </c>
      <c r="Q60" s="146">
        <f>AVERAGE(Raport1!Q60,Raport2!Q60,Raport3!Q60,Raport4!Q60,Raport5!Q60,Raport6!Q60)</f>
        <v>78.666666666666671</v>
      </c>
      <c r="R60" s="146">
        <f>AVERAGE(Raport1!R60,Raport2!R60,Raport3!R60,Raport4!R60,Raport5!R60,Raport6!R60)</f>
        <v>78.75</v>
      </c>
      <c r="S60" s="146">
        <f>AVERAGE(Raport1!S60,Raport2!S60,Raport3!S60,Raport4!S60,Raport5!S60,Raport6!S60)</f>
        <v>80.25</v>
      </c>
      <c r="T60" s="232">
        <f t="shared" si="0"/>
        <v>82.61666666666666</v>
      </c>
    </row>
    <row r="61" spans="1:20" ht="14.25" thickTop="1" thickBot="1">
      <c r="A61" s="68">
        <v>54</v>
      </c>
      <c r="B61" s="62">
        <v>54</v>
      </c>
      <c r="C61" s="62">
        <f>PresensiMIPA!B60</f>
        <v>12334</v>
      </c>
      <c r="D61" s="63" t="str">
        <f>PresensiMIPA!G60</f>
        <v>MAULIDIYAH NUR DANIELA PUTRI</v>
      </c>
      <c r="E61" s="146">
        <f>AVERAGE(Raport1!E61,Raport2!E61,Raport3!E61,Raport4!E61,Raport5!E61,Raport6!E61)</f>
        <v>87.75</v>
      </c>
      <c r="F61" s="146">
        <f>AVERAGE(Raport1!F61,Raport2!F61,Raport3!F61,Raport4!F61,Raport5!F61,Raport6!F61)</f>
        <v>83.583333333333329</v>
      </c>
      <c r="G61" s="146">
        <f>AVERAGE(Raport1!G61,Raport2!G61,Raport3!G61,Raport4!G61,Raport5!G61,Raport6!G61)</f>
        <v>84.416666666666671</v>
      </c>
      <c r="H61" s="146">
        <f>AVERAGE(Raport1!H61,Raport2!H61,Raport3!H61,Raport4!H61,Raport5!H61,Raport6!H61)</f>
        <v>81.5</v>
      </c>
      <c r="I61" s="146">
        <f>AVERAGE(Raport1!I61,Raport2!I61,Raport3!I61,Raport4!I61,Raport5!I61,Raport6!I61)</f>
        <v>87</v>
      </c>
      <c r="J61" s="146">
        <f>AVERAGE(Raport1!J61,Raport2!J61,Raport3!J61,Raport4!J61,Raport5!J61,Raport6!J61)</f>
        <v>86.083333333333329</v>
      </c>
      <c r="K61" s="146">
        <f>AVERAGE(Raport1!K61,Raport2!K61,Raport3!K61,Raport4!K61,Raport5!K61,Raport6!K61)</f>
        <v>92.916666666666671</v>
      </c>
      <c r="L61" s="146">
        <f>AVERAGE(Raport1!L61,Raport2!L61,Raport3!L61,Raport4!L61,Raport5!L61,Raport6!L61)</f>
        <v>86.333333333333329</v>
      </c>
      <c r="M61" s="146">
        <f>AVERAGE(Raport1!M61,Raport2!M61,Raport3!M61,Raport4!M61,Raport5!M61,Raport6!M61)</f>
        <v>86.666666666666671</v>
      </c>
      <c r="N61" s="146">
        <f>AVERAGE(Raport1!N61,Raport2!N61,Raport3!N61,Raport4!N61,Raport5!N61,Raport6!N61)</f>
        <v>84.416666666666671</v>
      </c>
      <c r="O61" s="146">
        <f>AVERAGE(Raport1!O61,Raport2!O61,Raport3!O61,Raport4!O61,Raport5!O61,Raport6!O61)</f>
        <v>81.166666666666671</v>
      </c>
      <c r="P61" s="146">
        <f>AVERAGE(Raport1!P61,Raport2!P61,Raport3!P61,Raport4!P61,Raport5!P61,Raport6!P61)</f>
        <v>80.916666666666671</v>
      </c>
      <c r="Q61" s="146">
        <f>AVERAGE(Raport1!Q61,Raport2!Q61,Raport3!Q61,Raport4!Q61,Raport5!Q61,Raport6!Q61)</f>
        <v>79.25</v>
      </c>
      <c r="R61" s="146">
        <f>AVERAGE(Raport1!R61,Raport2!R61,Raport3!R61,Raport4!R61,Raport5!R61,Raport6!R61)</f>
        <v>82.5</v>
      </c>
      <c r="S61" s="146">
        <f>AVERAGE(Raport1!S61,Raport2!S61,Raport3!S61,Raport4!S61,Raport5!S61,Raport6!S61)</f>
        <v>85</v>
      </c>
      <c r="T61" s="232">
        <f t="shared" si="0"/>
        <v>84.63333333333334</v>
      </c>
    </row>
    <row r="62" spans="1:20" ht="14.25" thickTop="1" thickBot="1">
      <c r="A62" s="70">
        <v>55</v>
      </c>
      <c r="B62" s="62">
        <v>55</v>
      </c>
      <c r="C62" s="62">
        <f>PresensiMIPA!B61</f>
        <v>12352</v>
      </c>
      <c r="D62" s="63" t="str">
        <f>PresensiMIPA!G61</f>
        <v>MOH. FAUZAN</v>
      </c>
      <c r="E62" s="146">
        <f>AVERAGE(Raport1!E62,Raport2!E62,Raport3!E62,Raport4!E62,Raport5!E62,Raport6!E62)</f>
        <v>83.25</v>
      </c>
      <c r="F62" s="146">
        <f>AVERAGE(Raport1!F62,Raport2!F62,Raport3!F62,Raport4!F62,Raport5!F62,Raport6!F62)</f>
        <v>80.75</v>
      </c>
      <c r="G62" s="146">
        <f>AVERAGE(Raport1!G62,Raport2!G62,Raport3!G62,Raport4!G62,Raport5!G62,Raport6!G62)</f>
        <v>85.083333333333329</v>
      </c>
      <c r="H62" s="146">
        <f>AVERAGE(Raport1!H62,Raport2!H62,Raport3!H62,Raport4!H62,Raport5!H62,Raport6!H62)</f>
        <v>83.25</v>
      </c>
      <c r="I62" s="146">
        <f>AVERAGE(Raport1!I62,Raport2!I62,Raport3!I62,Raport4!I62,Raport5!I62,Raport6!I62)</f>
        <v>85.666666666666671</v>
      </c>
      <c r="J62" s="146">
        <f>AVERAGE(Raport1!J62,Raport2!J62,Raport3!J62,Raport4!J62,Raport5!J62,Raport6!J62)</f>
        <v>80.916666666666671</v>
      </c>
      <c r="K62" s="146">
        <f>AVERAGE(Raport1!K62,Raport2!K62,Raport3!K62,Raport4!K62,Raport5!K62,Raport6!K62)</f>
        <v>89.083333333333329</v>
      </c>
      <c r="L62" s="146">
        <f>AVERAGE(Raport1!L62,Raport2!L62,Raport3!L62,Raport4!L62,Raport5!L62,Raport6!L62)</f>
        <v>86.75</v>
      </c>
      <c r="M62" s="146">
        <f>AVERAGE(Raport1!M62,Raport2!M62,Raport3!M62,Raport4!M62,Raport5!M62,Raport6!M62)</f>
        <v>85.833333333333329</v>
      </c>
      <c r="N62" s="146">
        <f>AVERAGE(Raport1!N62,Raport2!N62,Raport3!N62,Raport4!N62,Raport5!N62,Raport6!N62)</f>
        <v>82.416666666666671</v>
      </c>
      <c r="O62" s="146">
        <f>AVERAGE(Raport1!O62,Raport2!O62,Raport3!O62,Raport4!O62,Raport5!O62,Raport6!O62)</f>
        <v>78.5</v>
      </c>
      <c r="P62" s="146">
        <f>AVERAGE(Raport1!P62,Raport2!P62,Raport3!P62,Raport4!P62,Raport5!P62,Raport6!P62)</f>
        <v>82.416666666666671</v>
      </c>
      <c r="Q62" s="146">
        <f>AVERAGE(Raport1!Q62,Raport2!Q62,Raport3!Q62,Raport4!Q62,Raport5!Q62,Raport6!Q62)</f>
        <v>78.083333333333329</v>
      </c>
      <c r="R62" s="146">
        <f>AVERAGE(Raport1!R62,Raport2!R62,Raport3!R62,Raport4!R62,Raport5!R62,Raport6!R62)</f>
        <v>79.333333333333329</v>
      </c>
      <c r="S62" s="146">
        <f>AVERAGE(Raport1!S62,Raport2!S62,Raport3!S62,Raport4!S62,Raport5!S62,Raport6!S62)</f>
        <v>80.5</v>
      </c>
      <c r="T62" s="232">
        <f t="shared" si="0"/>
        <v>82.788888888888877</v>
      </c>
    </row>
    <row r="63" spans="1:20" ht="14.25" thickTop="1" thickBot="1">
      <c r="A63" s="68">
        <v>56</v>
      </c>
      <c r="B63" s="62">
        <v>56</v>
      </c>
      <c r="C63" s="62">
        <f>PresensiMIPA!B62</f>
        <v>12363</v>
      </c>
      <c r="D63" s="63" t="str">
        <f>PresensiMIPA!G62</f>
        <v>MOH. SURAIHANDIKA</v>
      </c>
      <c r="E63" s="146">
        <f>AVERAGE(Raport1!E63,Raport2!E63,Raport3!E63,Raport4!E63,Raport5!E63,Raport6!E63)</f>
        <v>77.5</v>
      </c>
      <c r="F63" s="146">
        <f>AVERAGE(Raport1!F63,Raport2!F63,Raport3!F63,Raport4!F63,Raport5!F63,Raport6!F63)</f>
        <v>77.25</v>
      </c>
      <c r="G63" s="146">
        <f>AVERAGE(Raport1!G63,Raport2!G63,Raport3!G63,Raport4!G63,Raport5!G63,Raport6!G63)</f>
        <v>84.666666666666671</v>
      </c>
      <c r="H63" s="146">
        <f>AVERAGE(Raport1!H63,Raport2!H63,Raport3!H63,Raport4!H63,Raport5!H63,Raport6!H63)</f>
        <v>81</v>
      </c>
      <c r="I63" s="146">
        <f>AVERAGE(Raport1!I63,Raport2!I63,Raport3!I63,Raport4!I63,Raport5!I63,Raport6!I63)</f>
        <v>86.666666666666671</v>
      </c>
      <c r="J63" s="146">
        <f>AVERAGE(Raport1!J63,Raport2!J63,Raport3!J63,Raport4!J63,Raport5!J63,Raport6!J63)</f>
        <v>80</v>
      </c>
      <c r="K63" s="146">
        <f>AVERAGE(Raport1!K63,Raport2!K63,Raport3!K63,Raport4!K63,Raport5!K63,Raport6!K63)</f>
        <v>88.583333333333329</v>
      </c>
      <c r="L63" s="146">
        <f>AVERAGE(Raport1!L63,Raport2!L63,Raport3!L63,Raport4!L63,Raport5!L63,Raport6!L63)</f>
        <v>86.083333333333329</v>
      </c>
      <c r="M63" s="146">
        <f>AVERAGE(Raport1!M63,Raport2!M63,Raport3!M63,Raport4!M63,Raport5!M63,Raport6!M63)</f>
        <v>85.416666666666671</v>
      </c>
      <c r="N63" s="146">
        <f>AVERAGE(Raport1!N63,Raport2!N63,Raport3!N63,Raport4!N63,Raport5!N63,Raport6!N63)</f>
        <v>79.833333333333329</v>
      </c>
      <c r="O63" s="146">
        <f>AVERAGE(Raport1!O63,Raport2!O63,Raport3!O63,Raport4!O63,Raport5!O63,Raport6!O63)</f>
        <v>79.166666666666671</v>
      </c>
      <c r="P63" s="146">
        <f>AVERAGE(Raport1!P63,Raport2!P63,Raport3!P63,Raport4!P63,Raport5!P63,Raport6!P63)</f>
        <v>73.083333333333329</v>
      </c>
      <c r="Q63" s="146">
        <f>AVERAGE(Raport1!Q63,Raport2!Q63,Raport3!Q63,Raport4!Q63,Raport5!Q63,Raport6!Q63)</f>
        <v>77.75</v>
      </c>
      <c r="R63" s="146">
        <f>AVERAGE(Raport1!R63,Raport2!R63,Raport3!R63,Raport4!R63,Raport5!R63,Raport6!R63)</f>
        <v>75.583333333333329</v>
      </c>
      <c r="S63" s="146">
        <f>AVERAGE(Raport1!S63,Raport2!S63,Raport3!S63,Raport4!S63,Raport5!S63,Raport6!S63)</f>
        <v>80</v>
      </c>
      <c r="T63" s="232">
        <f t="shared" si="0"/>
        <v>80.838888888888889</v>
      </c>
    </row>
    <row r="64" spans="1:20" ht="14.25" thickTop="1" thickBot="1">
      <c r="A64" s="70">
        <v>57</v>
      </c>
      <c r="B64" s="62">
        <v>57</v>
      </c>
      <c r="C64" s="62">
        <f>PresensiMIPA!B63</f>
        <v>12364</v>
      </c>
      <c r="D64" s="63" t="str">
        <f>PresensiMIPA!G63</f>
        <v>Moh. Zidane Djazuli</v>
      </c>
      <c r="E64" s="146">
        <f>AVERAGE(Raport1!E64,Raport2!E64,Raport3!E64,Raport4!E64,Raport5!E64,Raport6!E64)</f>
        <v>79.5</v>
      </c>
      <c r="F64" s="146">
        <f>AVERAGE(Raport1!F64,Raport2!F64,Raport3!F64,Raport4!F64,Raport5!F64,Raport6!F64)</f>
        <v>79.75</v>
      </c>
      <c r="G64" s="146">
        <f>AVERAGE(Raport1!G64,Raport2!G64,Raport3!G64,Raport4!G64,Raport5!G64,Raport6!G64)</f>
        <v>84.666666666666671</v>
      </c>
      <c r="H64" s="146">
        <f>AVERAGE(Raport1!H64,Raport2!H64,Raport3!H64,Raport4!H64,Raport5!H64,Raport6!H64)</f>
        <v>81.25</v>
      </c>
      <c r="I64" s="146">
        <f>AVERAGE(Raport1!I64,Raport2!I64,Raport3!I64,Raport4!I64,Raport5!I64,Raport6!I64)</f>
        <v>84.75</v>
      </c>
      <c r="J64" s="146">
        <f>AVERAGE(Raport1!J64,Raport2!J64,Raport3!J64,Raport4!J64,Raport5!J64,Raport6!J64)</f>
        <v>80.166666666666671</v>
      </c>
      <c r="K64" s="146">
        <f>AVERAGE(Raport1!K64,Raport2!K64,Raport3!K64,Raport4!K64,Raport5!K64,Raport6!K64)</f>
        <v>88.5</v>
      </c>
      <c r="L64" s="146">
        <f>AVERAGE(Raport1!L64,Raport2!L64,Raport3!L64,Raport4!L64,Raport5!L64,Raport6!L64)</f>
        <v>87.75</v>
      </c>
      <c r="M64" s="146">
        <f>AVERAGE(Raport1!M64,Raport2!M64,Raport3!M64,Raport4!M64,Raport5!M64,Raport6!M64)</f>
        <v>86.083333333333329</v>
      </c>
      <c r="N64" s="146">
        <f>AVERAGE(Raport1!N64,Raport2!N64,Raport3!N64,Raport4!N64,Raport5!N64,Raport6!N64)</f>
        <v>79.416666666666671</v>
      </c>
      <c r="O64" s="146">
        <f>AVERAGE(Raport1!O64,Raport2!O64,Raport3!O64,Raport4!O64,Raport5!O64,Raport6!O64)</f>
        <v>80.333333333333329</v>
      </c>
      <c r="P64" s="146">
        <f>AVERAGE(Raport1!P64,Raport2!P64,Raport3!P64,Raport4!P64,Raport5!P64,Raport6!P64)</f>
        <v>79</v>
      </c>
      <c r="Q64" s="146">
        <f>AVERAGE(Raport1!Q64,Raport2!Q64,Raport3!Q64,Raport4!Q64,Raport5!Q64,Raport6!Q64)</f>
        <v>79</v>
      </c>
      <c r="R64" s="146">
        <f>AVERAGE(Raport1!R64,Raport2!R64,Raport3!R64,Raport4!R64,Raport5!R64,Raport6!R64)</f>
        <v>80.25</v>
      </c>
      <c r="S64" s="146">
        <f>AVERAGE(Raport1!S64,Raport2!S64,Raport3!S64,Raport4!S64,Raport5!S64,Raport6!S64)</f>
        <v>80.25</v>
      </c>
      <c r="T64" s="232">
        <f t="shared" si="0"/>
        <v>82.044444444444451</v>
      </c>
    </row>
    <row r="65" spans="1:20" ht="14.25" thickTop="1" thickBot="1">
      <c r="A65" s="68">
        <v>58</v>
      </c>
      <c r="B65" s="62">
        <v>58</v>
      </c>
      <c r="C65" s="62">
        <f>PresensiMIPA!B64</f>
        <v>12399</v>
      </c>
      <c r="D65" s="63" t="str">
        <f>PresensiMIPA!G64</f>
        <v>NISA SAJIDA KHAIRALLAH TELFAH</v>
      </c>
      <c r="E65" s="146">
        <f>AVERAGE(Raport1!E65,Raport2!E65,Raport3!E65,Raport4!E65,Raport5!E65,Raport6!E65)</f>
        <v>82.333333333333329</v>
      </c>
      <c r="F65" s="146">
        <f>AVERAGE(Raport1!F65,Raport2!F65,Raport3!F65,Raport4!F65,Raport5!F65,Raport6!F65)</f>
        <v>84.166666666666671</v>
      </c>
      <c r="G65" s="146">
        <f>AVERAGE(Raport1!G65,Raport2!G65,Raport3!G65,Raport4!G65,Raport5!G65,Raport6!G65)</f>
        <v>85.666666666666671</v>
      </c>
      <c r="H65" s="146">
        <f>AVERAGE(Raport1!H65,Raport2!H65,Raport3!H65,Raport4!H65,Raport5!H65,Raport6!H65)</f>
        <v>87.583333333333329</v>
      </c>
      <c r="I65" s="146">
        <f>AVERAGE(Raport1!I65,Raport2!I65,Raport3!I65,Raport4!I65,Raport5!I65,Raport6!I65)</f>
        <v>89.666666666666671</v>
      </c>
      <c r="J65" s="146">
        <f>AVERAGE(Raport1!J65,Raport2!J65,Raport3!J65,Raport4!J65,Raport5!J65,Raport6!J65)</f>
        <v>82.583333333333329</v>
      </c>
      <c r="K65" s="146">
        <f>AVERAGE(Raport1!K65,Raport2!K65,Raport3!K65,Raport4!K65,Raport5!K65,Raport6!K65)</f>
        <v>88</v>
      </c>
      <c r="L65" s="146">
        <f>AVERAGE(Raport1!L65,Raport2!L65,Raport3!L65,Raport4!L65,Raport5!L65,Raport6!L65)</f>
        <v>85.75</v>
      </c>
      <c r="M65" s="146">
        <f>AVERAGE(Raport1!M65,Raport2!M65,Raport3!M65,Raport4!M65,Raport5!M65,Raport6!M65)</f>
        <v>86.833333333333329</v>
      </c>
      <c r="N65" s="146">
        <f>AVERAGE(Raport1!N65,Raport2!N65,Raport3!N65,Raport4!N65,Raport5!N65,Raport6!N65)</f>
        <v>83</v>
      </c>
      <c r="O65" s="146">
        <f>AVERAGE(Raport1!O65,Raport2!O65,Raport3!O65,Raport4!O65,Raport5!O65,Raport6!O65)</f>
        <v>81.583333333333329</v>
      </c>
      <c r="P65" s="146">
        <f>AVERAGE(Raport1!P65,Raport2!P65,Raport3!P65,Raport4!P65,Raport5!P65,Raport6!P65)</f>
        <v>81.333333333333329</v>
      </c>
      <c r="Q65" s="146">
        <f>AVERAGE(Raport1!Q65,Raport2!Q65,Raport3!Q65,Raport4!Q65,Raport5!Q65,Raport6!Q65)</f>
        <v>80.5</v>
      </c>
      <c r="R65" s="146">
        <f>AVERAGE(Raport1!R65,Raport2!R65,Raport3!R65,Raport4!R65,Raport5!R65,Raport6!R65)</f>
        <v>79.75</v>
      </c>
      <c r="S65" s="146">
        <f>AVERAGE(Raport1!S65,Raport2!S65,Raport3!S65,Raport4!S65,Raport5!S65,Raport6!S65)</f>
        <v>83.166666666666671</v>
      </c>
      <c r="T65" s="232">
        <f t="shared" si="0"/>
        <v>84.12777777777778</v>
      </c>
    </row>
    <row r="66" spans="1:20" ht="14.25" thickTop="1" thickBot="1">
      <c r="A66" s="70">
        <v>59</v>
      </c>
      <c r="B66" s="62">
        <v>59</v>
      </c>
      <c r="C66" s="62">
        <f>PresensiMIPA!B65</f>
        <v>12424</v>
      </c>
      <c r="D66" s="63" t="str">
        <f>PresensiMIPA!G65</f>
        <v>PRAMITA LIWAUL HIKMAH</v>
      </c>
      <c r="E66" s="146">
        <f>AVERAGE(Raport1!E66,Raport2!E66,Raport3!E66,Raport4!E66,Raport5!E66,Raport6!E66)</f>
        <v>87.416666666666671</v>
      </c>
      <c r="F66" s="146">
        <f>AVERAGE(Raport1!F66,Raport2!F66,Raport3!F66,Raport4!F66,Raport5!F66,Raport6!F66)</f>
        <v>87.25</v>
      </c>
      <c r="G66" s="146">
        <f>AVERAGE(Raport1!G66,Raport2!G66,Raport3!G66,Raport4!G66,Raport5!G66,Raport6!G66)</f>
        <v>86.166666666666671</v>
      </c>
      <c r="H66" s="146">
        <f>AVERAGE(Raport1!H66,Raport2!H66,Raport3!H66,Raport4!H66,Raport5!H66,Raport6!H66)</f>
        <v>86.416666666666671</v>
      </c>
      <c r="I66" s="146">
        <f>AVERAGE(Raport1!I66,Raport2!I66,Raport3!I66,Raport4!I66,Raport5!I66,Raport6!I66)</f>
        <v>89.166666666666671</v>
      </c>
      <c r="J66" s="146">
        <f>AVERAGE(Raport1!J66,Raport2!J66,Raport3!J66,Raport4!J66,Raport5!J66,Raport6!J66)</f>
        <v>83</v>
      </c>
      <c r="K66" s="146">
        <f>AVERAGE(Raport1!K66,Raport2!K66,Raport3!K66,Raport4!K66,Raport5!K66,Raport6!K66)</f>
        <v>92.833333333333329</v>
      </c>
      <c r="L66" s="146">
        <f>AVERAGE(Raport1!L66,Raport2!L66,Raport3!L66,Raport4!L66,Raport5!L66,Raport6!L66)</f>
        <v>86.083333333333329</v>
      </c>
      <c r="M66" s="146">
        <f>AVERAGE(Raport1!M66,Raport2!M66,Raport3!M66,Raport4!M66,Raport5!M66,Raport6!M66)</f>
        <v>87.416666666666671</v>
      </c>
      <c r="N66" s="146">
        <f>AVERAGE(Raport1!N66,Raport2!N66,Raport3!N66,Raport4!N66,Raport5!N66,Raport6!N66)</f>
        <v>87.5</v>
      </c>
      <c r="O66" s="146">
        <f>AVERAGE(Raport1!O66,Raport2!O66,Raport3!O66,Raport4!O66,Raport5!O66,Raport6!O66)</f>
        <v>82.833333333333329</v>
      </c>
      <c r="P66" s="146">
        <f>AVERAGE(Raport1!P66,Raport2!P66,Raport3!P66,Raport4!P66,Raport5!P66,Raport6!P66)</f>
        <v>82.666666666666671</v>
      </c>
      <c r="Q66" s="146">
        <f>AVERAGE(Raport1!Q66,Raport2!Q66,Raport3!Q66,Raport4!Q66,Raport5!Q66,Raport6!Q66)</f>
        <v>81.25</v>
      </c>
      <c r="R66" s="146">
        <f>AVERAGE(Raport1!R66,Raport2!R66,Raport3!R66,Raport4!R66,Raport5!R66,Raport6!R66)</f>
        <v>81.583333333333329</v>
      </c>
      <c r="S66" s="146">
        <f>AVERAGE(Raport1!S66,Raport2!S66,Raport3!S66,Raport4!S66,Raport5!S66,Raport6!S66)</f>
        <v>84</v>
      </c>
      <c r="T66" s="232">
        <f t="shared" si="0"/>
        <v>85.705555555555563</v>
      </c>
    </row>
    <row r="67" spans="1:20" ht="14.25" thickTop="1" thickBot="1">
      <c r="A67" s="68">
        <v>60</v>
      </c>
      <c r="B67" s="62">
        <v>60</v>
      </c>
      <c r="C67" s="62">
        <f>PresensiMIPA!B66</f>
        <v>12435</v>
      </c>
      <c r="D67" s="63" t="str">
        <f>PresensiMIPA!G66</f>
        <v>R. BAGUS HIKMAWANSYAH</v>
      </c>
      <c r="E67" s="146">
        <f>AVERAGE(Raport1!E67,Raport2!E67,Raport3!E67,Raport4!E67,Raport5!E67,Raport6!E67)</f>
        <v>82.75</v>
      </c>
      <c r="F67" s="146">
        <f>AVERAGE(Raport1!F67,Raport2!F67,Raport3!F67,Raport4!F67,Raport5!F67,Raport6!F67)</f>
        <v>87.916666666666671</v>
      </c>
      <c r="G67" s="146">
        <f>AVERAGE(Raport1!G67,Raport2!G67,Raport3!G67,Raport4!G67,Raport5!G67,Raport6!G67)</f>
        <v>85.25</v>
      </c>
      <c r="H67" s="146">
        <f>AVERAGE(Raport1!H67,Raport2!H67,Raport3!H67,Raport4!H67,Raport5!H67,Raport6!H67)</f>
        <v>84.5</v>
      </c>
      <c r="I67" s="146">
        <f>AVERAGE(Raport1!I67,Raport2!I67,Raport3!I67,Raport4!I67,Raport5!I67,Raport6!I67)</f>
        <v>88.666666666666671</v>
      </c>
      <c r="J67" s="146">
        <f>AVERAGE(Raport1!J67,Raport2!J67,Raport3!J67,Raport4!J67,Raport5!J67,Raport6!J67)</f>
        <v>87.25</v>
      </c>
      <c r="K67" s="146">
        <f>AVERAGE(Raport1!K67,Raport2!K67,Raport3!K67,Raport4!K67,Raport5!K67,Raport6!K67)</f>
        <v>90.166666666666671</v>
      </c>
      <c r="L67" s="146">
        <f>AVERAGE(Raport1!L67,Raport2!L67,Raport3!L67,Raport4!L67,Raport5!L67,Raport6!L67)</f>
        <v>87.583333333333329</v>
      </c>
      <c r="M67" s="146">
        <f>AVERAGE(Raport1!M67,Raport2!M67,Raport3!M67,Raport4!M67,Raport5!M67,Raport6!M67)</f>
        <v>87.333333333333329</v>
      </c>
      <c r="N67" s="146">
        <f>AVERAGE(Raport1!N67,Raport2!N67,Raport3!N67,Raport4!N67,Raport5!N67,Raport6!N67)</f>
        <v>87.666666666666671</v>
      </c>
      <c r="O67" s="146">
        <f>AVERAGE(Raport1!O67,Raport2!O67,Raport3!O67,Raport4!O67,Raport5!O67,Raport6!O67)</f>
        <v>81.083333333333329</v>
      </c>
      <c r="P67" s="146">
        <f>AVERAGE(Raport1!P67,Raport2!P67,Raport3!P67,Raport4!P67,Raport5!P67,Raport6!P67)</f>
        <v>84.166666666666671</v>
      </c>
      <c r="Q67" s="146">
        <f>AVERAGE(Raport1!Q67,Raport2!Q67,Raport3!Q67,Raport4!Q67,Raport5!Q67,Raport6!Q67)</f>
        <v>83.25</v>
      </c>
      <c r="R67" s="146">
        <f>AVERAGE(Raport1!R67,Raport2!R67,Raport3!R67,Raport4!R67,Raport5!R67,Raport6!R67)</f>
        <v>84.583333333333329</v>
      </c>
      <c r="S67" s="146">
        <f>AVERAGE(Raport1!S67,Raport2!S67,Raport3!S67,Raport4!S67,Raport5!S67,Raport6!S67)</f>
        <v>87.25</v>
      </c>
      <c r="T67" s="232">
        <f t="shared" si="0"/>
        <v>85.961111111111123</v>
      </c>
    </row>
    <row r="68" spans="1:20" ht="14.25" thickTop="1" thickBot="1">
      <c r="A68" s="70">
        <v>61</v>
      </c>
      <c r="B68" s="62">
        <v>61</v>
      </c>
      <c r="C68" s="62">
        <f>PresensiMIPA!B67</f>
        <v>12439</v>
      </c>
      <c r="D68" s="63" t="str">
        <f>PresensiMIPA!G67</f>
        <v>R. MAHARANI YASMIN AROVA</v>
      </c>
      <c r="E68" s="146">
        <f>AVERAGE(Raport1!E68,Raport2!E68,Raport3!E68,Raport4!E68,Raport5!E68,Raport6!E68)</f>
        <v>85.416666666666671</v>
      </c>
      <c r="F68" s="146">
        <f>AVERAGE(Raport1!F68,Raport2!F68,Raport3!F68,Raport4!F68,Raport5!F68,Raport6!F68)</f>
        <v>90.166666666666671</v>
      </c>
      <c r="G68" s="146">
        <f>AVERAGE(Raport1!G68,Raport2!G68,Raport3!G68,Raport4!G68,Raport5!G68,Raport6!G68)</f>
        <v>88.916666666666671</v>
      </c>
      <c r="H68" s="146">
        <f>AVERAGE(Raport1!H68,Raport2!H68,Raport3!H68,Raport4!H68,Raport5!H68,Raport6!H68)</f>
        <v>92.583333333333329</v>
      </c>
      <c r="I68" s="146">
        <f>AVERAGE(Raport1!I68,Raport2!I68,Raport3!I68,Raport4!I68,Raport5!I68,Raport6!I68)</f>
        <v>88.333333333333329</v>
      </c>
      <c r="J68" s="146">
        <f>AVERAGE(Raport1!J68,Raport2!J68,Raport3!J68,Raport4!J68,Raport5!J68,Raport6!J68)</f>
        <v>88.416666666666671</v>
      </c>
      <c r="K68" s="146">
        <f>AVERAGE(Raport1!K68,Raport2!K68,Raport3!K68,Raport4!K68,Raport5!K68,Raport6!K68)</f>
        <v>91.916666666666671</v>
      </c>
      <c r="L68" s="146">
        <f>AVERAGE(Raport1!L68,Raport2!L68,Raport3!L68,Raport4!L68,Raport5!L68,Raport6!L68)</f>
        <v>86.666666666666671</v>
      </c>
      <c r="M68" s="146">
        <f>AVERAGE(Raport1!M68,Raport2!M68,Raport3!M68,Raport4!M68,Raport5!M68,Raport6!M68)</f>
        <v>87.833333333333329</v>
      </c>
      <c r="N68" s="146">
        <f>AVERAGE(Raport1!N68,Raport2!N68,Raport3!N68,Raport4!N68,Raport5!N68,Raport6!N68)</f>
        <v>87.916666666666671</v>
      </c>
      <c r="O68" s="146">
        <f>AVERAGE(Raport1!O68,Raport2!O68,Raport3!O68,Raport4!O68,Raport5!O68,Raport6!O68)</f>
        <v>88.166666666666671</v>
      </c>
      <c r="P68" s="146">
        <f>AVERAGE(Raport1!P68,Raport2!P68,Raport3!P68,Raport4!P68,Raport5!P68,Raport6!P68)</f>
        <v>83.75</v>
      </c>
      <c r="Q68" s="146">
        <f>AVERAGE(Raport1!Q68,Raport2!Q68,Raport3!Q68,Raport4!Q68,Raport5!Q68,Raport6!Q68)</f>
        <v>82.416666666666671</v>
      </c>
      <c r="R68" s="146">
        <f>AVERAGE(Raport1!R68,Raport2!R68,Raport3!R68,Raport4!R68,Raport5!R68,Raport6!R68)</f>
        <v>85.666666666666671</v>
      </c>
      <c r="S68" s="146">
        <f>AVERAGE(Raport1!S68,Raport2!S68,Raport3!S68,Raport4!S68,Raport5!S68,Raport6!S68)</f>
        <v>87.5</v>
      </c>
      <c r="T68" s="232">
        <f t="shared" si="0"/>
        <v>87.711111111111094</v>
      </c>
    </row>
    <row r="69" spans="1:20" ht="14.25" thickTop="1" thickBot="1">
      <c r="A69" s="68">
        <v>62</v>
      </c>
      <c r="B69" s="62">
        <v>62</v>
      </c>
      <c r="C69" s="62">
        <f>PresensiMIPA!B68</f>
        <v>12454</v>
      </c>
      <c r="D69" s="63" t="str">
        <f>PresensiMIPA!G68</f>
        <v>RAYHANZA NADHIF ATHALA</v>
      </c>
      <c r="E69" s="146">
        <f>AVERAGE(Raport1!E69,Raport2!E69,Raport3!E69,Raport4!E69,Raport5!E69,Raport6!E69)</f>
        <v>84.083333333333329</v>
      </c>
      <c r="F69" s="146">
        <f>AVERAGE(Raport1!F69,Raport2!F69,Raport3!F69,Raport4!F69,Raport5!F69,Raport6!F69)</f>
        <v>80.666666666666671</v>
      </c>
      <c r="G69" s="146">
        <f>AVERAGE(Raport1!G69,Raport2!G69,Raport3!G69,Raport4!G69,Raport5!G69,Raport6!G69)</f>
        <v>85.083333333333329</v>
      </c>
      <c r="H69" s="146">
        <f>AVERAGE(Raport1!H69,Raport2!H69,Raport3!H69,Raport4!H69,Raport5!H69,Raport6!H69)</f>
        <v>87</v>
      </c>
      <c r="I69" s="146">
        <f>AVERAGE(Raport1!I69,Raport2!I69,Raport3!I69,Raport4!I69,Raport5!I69,Raport6!I69)</f>
        <v>84.833333333333329</v>
      </c>
      <c r="J69" s="146">
        <f>AVERAGE(Raport1!J69,Raport2!J69,Raport3!J69,Raport4!J69,Raport5!J69,Raport6!J69)</f>
        <v>81.583333333333329</v>
      </c>
      <c r="K69" s="146">
        <f>AVERAGE(Raport1!K69,Raport2!K69,Raport3!K69,Raport4!K69,Raport5!K69,Raport6!K69)</f>
        <v>88.166666666666671</v>
      </c>
      <c r="L69" s="146">
        <f>AVERAGE(Raport1!L69,Raport2!L69,Raport3!L69,Raport4!L69,Raport5!L69,Raport6!L69)</f>
        <v>86.833333333333329</v>
      </c>
      <c r="M69" s="146">
        <f>AVERAGE(Raport1!M69,Raport2!M69,Raport3!M69,Raport4!M69,Raport5!M69,Raport6!M69)</f>
        <v>86.916666666666671</v>
      </c>
      <c r="N69" s="146">
        <f>AVERAGE(Raport1!N69,Raport2!N69,Raport3!N69,Raport4!N69,Raport5!N69,Raport6!N69)</f>
        <v>78.083333333333329</v>
      </c>
      <c r="O69" s="146">
        <f>AVERAGE(Raport1!O69,Raport2!O69,Raport3!O69,Raport4!O69,Raport5!O69,Raport6!O69)</f>
        <v>81.666666666666671</v>
      </c>
      <c r="P69" s="146">
        <f>AVERAGE(Raport1!P69,Raport2!P69,Raport3!P69,Raport4!P69,Raport5!P69,Raport6!P69)</f>
        <v>80.833333333333329</v>
      </c>
      <c r="Q69" s="146">
        <f>AVERAGE(Raport1!Q69,Raport2!Q69,Raport3!Q69,Raport4!Q69,Raport5!Q69,Raport6!Q69)</f>
        <v>78.166666666666671</v>
      </c>
      <c r="R69" s="146">
        <f>AVERAGE(Raport1!R69,Raport2!R69,Raport3!R69,Raport4!R69,Raport5!R69,Raport6!R69)</f>
        <v>79.166666666666671</v>
      </c>
      <c r="S69" s="146">
        <f>AVERAGE(Raport1!S69,Raport2!S69,Raport3!S69,Raport4!S69,Raport5!S69,Raport6!S69)</f>
        <v>84.833333333333329</v>
      </c>
      <c r="T69" s="232">
        <f t="shared" si="0"/>
        <v>83.194444444444443</v>
      </c>
    </row>
    <row r="70" spans="1:20" ht="14.25" thickTop="1" thickBot="1">
      <c r="A70" s="70">
        <v>63</v>
      </c>
      <c r="B70" s="62">
        <v>63</v>
      </c>
      <c r="C70" s="62">
        <f>PresensiMIPA!B69</f>
        <v>12461</v>
      </c>
      <c r="D70" s="63" t="str">
        <f>PresensiMIPA!G69</f>
        <v>RICKE ARIEFIANTINI</v>
      </c>
      <c r="E70" s="146">
        <f>AVERAGE(Raport1!E70,Raport2!E70,Raport3!E70,Raport4!E70,Raport5!E70,Raport6!E70)</f>
        <v>84.916666666666671</v>
      </c>
      <c r="F70" s="146">
        <f>AVERAGE(Raport1!F70,Raport2!F70,Raport3!F70,Raport4!F70,Raport5!F70,Raport6!F70)</f>
        <v>83.083333333333329</v>
      </c>
      <c r="G70" s="146">
        <f>AVERAGE(Raport1!G70,Raport2!G70,Raport3!G70,Raport4!G70,Raport5!G70,Raport6!G70)</f>
        <v>86.083333333333329</v>
      </c>
      <c r="H70" s="146">
        <f>AVERAGE(Raport1!H70,Raport2!H70,Raport3!H70,Raport4!H70,Raport5!H70,Raport6!H70)</f>
        <v>84.5</v>
      </c>
      <c r="I70" s="146">
        <f>AVERAGE(Raport1!I70,Raport2!I70,Raport3!I70,Raport4!I70,Raport5!I70,Raport6!I70)</f>
        <v>84.083333333333329</v>
      </c>
      <c r="J70" s="146">
        <f>AVERAGE(Raport1!J70,Raport2!J70,Raport3!J70,Raport4!J70,Raport5!J70,Raport6!J70)</f>
        <v>81.75</v>
      </c>
      <c r="K70" s="146">
        <f>AVERAGE(Raport1!K70,Raport2!K70,Raport3!K70,Raport4!K70,Raport5!K70,Raport6!K70)</f>
        <v>88.166666666666671</v>
      </c>
      <c r="L70" s="146">
        <f>AVERAGE(Raport1!L70,Raport2!L70,Raport3!L70,Raport4!L70,Raport5!L70,Raport6!L70)</f>
        <v>86.166666666666671</v>
      </c>
      <c r="M70" s="146">
        <f>AVERAGE(Raport1!M70,Raport2!M70,Raport3!M70,Raport4!M70,Raport5!M70,Raport6!M70)</f>
        <v>86.333333333333329</v>
      </c>
      <c r="N70" s="146">
        <f>AVERAGE(Raport1!N70,Raport2!N70,Raport3!N70,Raport4!N70,Raport5!N70,Raport6!N70)</f>
        <v>81.583333333333329</v>
      </c>
      <c r="O70" s="146">
        <f>AVERAGE(Raport1!O70,Raport2!O70,Raport3!O70,Raport4!O70,Raport5!O70,Raport6!O70)</f>
        <v>80.833333333333329</v>
      </c>
      <c r="P70" s="146">
        <f>AVERAGE(Raport1!P70,Raport2!P70,Raport3!P70,Raport4!P70,Raport5!P70,Raport6!P70)</f>
        <v>80.916666666666671</v>
      </c>
      <c r="Q70" s="146">
        <f>AVERAGE(Raport1!Q70,Raport2!Q70,Raport3!Q70,Raport4!Q70,Raport5!Q70,Raport6!Q70)</f>
        <v>82</v>
      </c>
      <c r="R70" s="146">
        <f>AVERAGE(Raport1!R70,Raport2!R70,Raport3!R70,Raport4!R70,Raport5!R70,Raport6!R70)</f>
        <v>83.916666666666671</v>
      </c>
      <c r="S70" s="146">
        <f>AVERAGE(Raport1!S70,Raport2!S70,Raport3!S70,Raport4!S70,Raport5!S70,Raport6!S70)</f>
        <v>85.75</v>
      </c>
      <c r="T70" s="232">
        <f t="shared" si="0"/>
        <v>84.005555555555546</v>
      </c>
    </row>
    <row r="71" spans="1:20" ht="14.25" thickTop="1" thickBot="1">
      <c r="A71" s="68">
        <v>64</v>
      </c>
      <c r="B71" s="62">
        <v>64</v>
      </c>
      <c r="C71" s="62">
        <f>PresensiMIPA!B70</f>
        <v>12467</v>
      </c>
      <c r="D71" s="63" t="str">
        <f>PresensiMIPA!G70</f>
        <v>RIFQI KHAIRAN FAATHIR</v>
      </c>
      <c r="E71" s="146">
        <f>AVERAGE(Raport1!E71,Raport2!E71,Raport3!E71,Raport4!E71,Raport5!E71,Raport6!E71)</f>
        <v>86</v>
      </c>
      <c r="F71" s="146">
        <f>AVERAGE(Raport1!F71,Raport2!F71,Raport3!F71,Raport4!F71,Raport5!F71,Raport6!F71)</f>
        <v>84.166666666666671</v>
      </c>
      <c r="G71" s="146">
        <f>AVERAGE(Raport1!G71,Raport2!G71,Raport3!G71,Raport4!G71,Raport5!G71,Raport6!G71)</f>
        <v>85.25</v>
      </c>
      <c r="H71" s="146">
        <f>AVERAGE(Raport1!H71,Raport2!H71,Raport3!H71,Raport4!H71,Raport5!H71,Raport6!H71)</f>
        <v>91.416666666666671</v>
      </c>
      <c r="I71" s="146">
        <f>AVERAGE(Raport1!I71,Raport2!I71,Raport3!I71,Raport4!I71,Raport5!I71,Raport6!I71)</f>
        <v>89.166666666666671</v>
      </c>
      <c r="J71" s="146">
        <f>AVERAGE(Raport1!J71,Raport2!J71,Raport3!J71,Raport4!J71,Raport5!J71,Raport6!J71)</f>
        <v>91.666666666666671</v>
      </c>
      <c r="K71" s="146">
        <f>AVERAGE(Raport1!K71,Raport2!K71,Raport3!K71,Raport4!K71,Raport5!K71,Raport6!K71)</f>
        <v>91.5</v>
      </c>
      <c r="L71" s="146">
        <f>AVERAGE(Raport1!L71,Raport2!L71,Raport3!L71,Raport4!L71,Raport5!L71,Raport6!L71)</f>
        <v>86.75</v>
      </c>
      <c r="M71" s="146">
        <f>AVERAGE(Raport1!M71,Raport2!M71,Raport3!M71,Raport4!M71,Raport5!M71,Raport6!M71)</f>
        <v>88.25</v>
      </c>
      <c r="N71" s="146">
        <f>AVERAGE(Raport1!N71,Raport2!N71,Raport3!N71,Raport4!N71,Raport5!N71,Raport6!N71)</f>
        <v>89.166666666666671</v>
      </c>
      <c r="O71" s="146">
        <f>AVERAGE(Raport1!O71,Raport2!O71,Raport3!O71,Raport4!O71,Raport5!O71,Raport6!O71)</f>
        <v>88.916666666666671</v>
      </c>
      <c r="P71" s="146">
        <f>AVERAGE(Raport1!P71,Raport2!P71,Raport3!P71,Raport4!P71,Raport5!P71,Raport6!P71)</f>
        <v>83.25</v>
      </c>
      <c r="Q71" s="146">
        <f>AVERAGE(Raport1!Q71,Raport2!Q71,Raport3!Q71,Raport4!Q71,Raport5!Q71,Raport6!Q71)</f>
        <v>92.916666666666671</v>
      </c>
      <c r="R71" s="146">
        <f>AVERAGE(Raport1!R71,Raport2!R71,Raport3!R71,Raport4!R71,Raport5!R71,Raport6!R71)</f>
        <v>87.5</v>
      </c>
      <c r="S71" s="146">
        <f>AVERAGE(Raport1!S71,Raport2!S71,Raport3!S71,Raport4!S71,Raport5!S71,Raport6!S71)</f>
        <v>89.5</v>
      </c>
      <c r="T71" s="232">
        <f t="shared" si="0"/>
        <v>88.361111111111114</v>
      </c>
    </row>
    <row r="72" spans="1:20" ht="14.25" thickTop="1" thickBot="1">
      <c r="A72" s="70">
        <v>65</v>
      </c>
      <c r="B72" s="62">
        <v>65</v>
      </c>
      <c r="C72" s="62">
        <f>PresensiMIPA!B71</f>
        <v>12484</v>
      </c>
      <c r="D72" s="63" t="str">
        <f>PresensiMIPA!G71</f>
        <v>SARAH ADIBA</v>
      </c>
      <c r="E72" s="146">
        <f>AVERAGE(Raport1!E72,Raport2!E72,Raport3!E72,Raport4!E72,Raport5!E72,Raport6!E72)</f>
        <v>87</v>
      </c>
      <c r="F72" s="146">
        <f>AVERAGE(Raport1!F72,Raport2!F72,Raport3!F72,Raport4!F72,Raport5!F72,Raport6!F72)</f>
        <v>80.916666666666671</v>
      </c>
      <c r="G72" s="146">
        <f>AVERAGE(Raport1!G72,Raport2!G72,Raport3!G72,Raport4!G72,Raport5!G72,Raport6!G72)</f>
        <v>85.083333333333329</v>
      </c>
      <c r="H72" s="146">
        <f>AVERAGE(Raport1!H72,Raport2!H72,Raport3!H72,Raport4!H72,Raport5!H72,Raport6!H72)</f>
        <v>86.416666666666671</v>
      </c>
      <c r="I72" s="146">
        <f>AVERAGE(Raport1!I72,Raport2!I72,Raport3!I72,Raport4!I72,Raport5!I72,Raport6!I72)</f>
        <v>86.333333333333329</v>
      </c>
      <c r="J72" s="146">
        <f>AVERAGE(Raport1!J72,Raport2!J72,Raport3!J72,Raport4!J72,Raport5!J72,Raport6!J72)</f>
        <v>81.666666666666671</v>
      </c>
      <c r="K72" s="146">
        <f>AVERAGE(Raport1!K72,Raport2!K72,Raport3!K72,Raport4!K72,Raport5!K72,Raport6!K72)</f>
        <v>88.333333333333329</v>
      </c>
      <c r="L72" s="146">
        <f>AVERAGE(Raport1!L72,Raport2!L72,Raport3!L72,Raport4!L72,Raport5!L72,Raport6!L72)</f>
        <v>86.666666666666671</v>
      </c>
      <c r="M72" s="146">
        <f>AVERAGE(Raport1!M72,Raport2!M72,Raport3!M72,Raport4!M72,Raport5!M72,Raport6!M72)</f>
        <v>86.666666666666671</v>
      </c>
      <c r="N72" s="146">
        <f>AVERAGE(Raport1!N72,Raport2!N72,Raport3!N72,Raport4!N72,Raport5!N72,Raport6!N72)</f>
        <v>85.833333333333329</v>
      </c>
      <c r="O72" s="146">
        <f>AVERAGE(Raport1!O72,Raport2!O72,Raport3!O72,Raport4!O72,Raport5!O72,Raport6!O72)</f>
        <v>80.916666666666671</v>
      </c>
      <c r="P72" s="146">
        <f>AVERAGE(Raport1!P72,Raport2!P72,Raport3!P72,Raport4!P72,Raport5!P72,Raport6!P72)</f>
        <v>81.083333333333329</v>
      </c>
      <c r="Q72" s="146">
        <f>AVERAGE(Raport1!Q72,Raport2!Q72,Raport3!Q72,Raport4!Q72,Raport5!Q72,Raport6!Q72)</f>
        <v>77.916666666666671</v>
      </c>
      <c r="R72" s="146">
        <f>AVERAGE(Raport1!R72,Raport2!R72,Raport3!R72,Raport4!R72,Raport5!R72,Raport6!R72)</f>
        <v>82.666666666666671</v>
      </c>
      <c r="S72" s="146">
        <f>AVERAGE(Raport1!S72,Raport2!S72,Raport3!S72,Raport4!S72,Raport5!S72,Raport6!S72)</f>
        <v>81.25</v>
      </c>
      <c r="T72" s="232">
        <f t="shared" si="0"/>
        <v>83.916666666666671</v>
      </c>
    </row>
    <row r="73" spans="1:20" ht="14.25" thickTop="1" thickBot="1">
      <c r="A73" s="68">
        <v>66</v>
      </c>
      <c r="B73" s="62">
        <v>66</v>
      </c>
      <c r="C73" s="62">
        <f>PresensiMIPA!B72</f>
        <v>12488</v>
      </c>
      <c r="D73" s="63" t="str">
        <f>PresensiMIPA!G72</f>
        <v>SEPTIO DIKA PRATAMA</v>
      </c>
      <c r="E73" s="146">
        <f>AVERAGE(Raport1!E73,Raport2!E73,Raport3!E73,Raport4!E73,Raport5!E73,Raport6!E73)</f>
        <v>78.166666666666671</v>
      </c>
      <c r="F73" s="146">
        <f>AVERAGE(Raport1!F73,Raport2!F73,Raport3!F73,Raport4!F73,Raport5!F73,Raport6!F73)</f>
        <v>77.083333333333329</v>
      </c>
      <c r="G73" s="146">
        <f>AVERAGE(Raport1!G73,Raport2!G73,Raport3!G73,Raport4!G73,Raport5!G73,Raport6!G73)</f>
        <v>83.25</v>
      </c>
      <c r="H73" s="146">
        <f>AVERAGE(Raport1!H73,Raport2!H73,Raport3!H73,Raport4!H73,Raport5!H73,Raport6!H73)</f>
        <v>81.333333333333329</v>
      </c>
      <c r="I73" s="146">
        <f>AVERAGE(Raport1!I73,Raport2!I73,Raport3!I73,Raport4!I73,Raport5!I73,Raport6!I73)</f>
        <v>82.583333333333329</v>
      </c>
      <c r="J73" s="146">
        <f>AVERAGE(Raport1!J73,Raport2!J73,Raport3!J73,Raport4!J73,Raport5!J73,Raport6!J73)</f>
        <v>79.583333333333329</v>
      </c>
      <c r="K73" s="146">
        <f>AVERAGE(Raport1!K73,Raport2!K73,Raport3!K73,Raport4!K73,Raport5!K73,Raport6!K73)</f>
        <v>88.5</v>
      </c>
      <c r="L73" s="146">
        <f>AVERAGE(Raport1!L73,Raport2!L73,Raport3!L73,Raport4!L73,Raport5!L73,Raport6!L73)</f>
        <v>87.25</v>
      </c>
      <c r="M73" s="146">
        <f>AVERAGE(Raport1!M73,Raport2!M73,Raport3!M73,Raport4!M73,Raport5!M73,Raport6!M73)</f>
        <v>85.083333333333329</v>
      </c>
      <c r="N73" s="146">
        <f>AVERAGE(Raport1!N73,Raport2!N73,Raport3!N73,Raport4!N73,Raport5!N73,Raport6!N73)</f>
        <v>78.416666666666671</v>
      </c>
      <c r="O73" s="146">
        <f>AVERAGE(Raport1!O73,Raport2!O73,Raport3!O73,Raport4!O73,Raport5!O73,Raport6!O73)</f>
        <v>79.25</v>
      </c>
      <c r="P73" s="146">
        <f>AVERAGE(Raport1!P73,Raport2!P73,Raport3!P73,Raport4!P73,Raport5!P73,Raport6!P73)</f>
        <v>73.083333333333329</v>
      </c>
      <c r="Q73" s="146">
        <f>AVERAGE(Raport1!Q73,Raport2!Q73,Raport3!Q73,Raport4!Q73,Raport5!Q73,Raport6!Q73)</f>
        <v>76.416666666666671</v>
      </c>
      <c r="R73" s="146">
        <f>AVERAGE(Raport1!R73,Raport2!R73,Raport3!R73,Raport4!R73,Raport5!R73,Raport6!R73)</f>
        <v>75.416666666666671</v>
      </c>
      <c r="S73" s="146">
        <f>AVERAGE(Raport1!S73,Raport2!S73,Raport3!S73,Raport4!S73,Raport5!S73,Raport6!S73)</f>
        <v>78.333333333333329</v>
      </c>
      <c r="T73" s="232">
        <f t="shared" ref="T73:T136" si="1">AVERAGE(E73:S73)</f>
        <v>80.25</v>
      </c>
    </row>
    <row r="74" spans="1:20" ht="14.25" thickTop="1" thickBot="1">
      <c r="A74" s="70">
        <v>67</v>
      </c>
      <c r="B74" s="62">
        <v>67</v>
      </c>
      <c r="C74" s="62">
        <f>PresensiMIPA!B73</f>
        <v>12498</v>
      </c>
      <c r="D74" s="63" t="str">
        <f>PresensiMIPA!G73</f>
        <v>SITI NUR KOMARIYA</v>
      </c>
      <c r="E74" s="146">
        <f>AVERAGE(Raport1!E74,Raport2!E74,Raport3!E74,Raport4!E74,Raport5!E74,Raport6!E74)</f>
        <v>86</v>
      </c>
      <c r="F74" s="146">
        <f>AVERAGE(Raport1!F74,Raport2!F74,Raport3!F74,Raport4!F74,Raport5!F74,Raport6!F74)</f>
        <v>83.166666666666671</v>
      </c>
      <c r="G74" s="146">
        <f>AVERAGE(Raport1!G74,Raport2!G74,Raport3!G74,Raport4!G74,Raport5!G74,Raport6!G74)</f>
        <v>86</v>
      </c>
      <c r="H74" s="146">
        <f>AVERAGE(Raport1!H74,Raport2!H74,Raport3!H74,Raport4!H74,Raport5!H74,Raport6!H74)</f>
        <v>85.333333333333329</v>
      </c>
      <c r="I74" s="146">
        <f>AVERAGE(Raport1!I74,Raport2!I74,Raport3!I74,Raport4!I74,Raport5!I74,Raport6!I74)</f>
        <v>85.916666666666671</v>
      </c>
      <c r="J74" s="146">
        <f>AVERAGE(Raport1!J74,Raport2!J74,Raport3!J74,Raport4!J74,Raport5!J74,Raport6!J74)</f>
        <v>83.166666666666671</v>
      </c>
      <c r="K74" s="146">
        <f>AVERAGE(Raport1!K74,Raport2!K74,Raport3!K74,Raport4!K74,Raport5!K74,Raport6!K74)</f>
        <v>88.583333333333329</v>
      </c>
      <c r="L74" s="146">
        <f>AVERAGE(Raport1!L74,Raport2!L74,Raport3!L74,Raport4!L74,Raport5!L74,Raport6!L74)</f>
        <v>86.333333333333329</v>
      </c>
      <c r="M74" s="146">
        <f>AVERAGE(Raport1!M74,Raport2!M74,Raport3!M74,Raport4!M74,Raport5!M74,Raport6!M74)</f>
        <v>87.25</v>
      </c>
      <c r="N74" s="146">
        <f>AVERAGE(Raport1!N74,Raport2!N74,Raport3!N74,Raport4!N74,Raport5!N74,Raport6!N74)</f>
        <v>82.083333333333329</v>
      </c>
      <c r="O74" s="146">
        <f>AVERAGE(Raport1!O74,Raport2!O74,Raport3!O74,Raport4!O74,Raport5!O74,Raport6!O74)</f>
        <v>81.25</v>
      </c>
      <c r="P74" s="146">
        <f>AVERAGE(Raport1!P74,Raport2!P74,Raport3!P74,Raport4!P74,Raport5!P74,Raport6!P74)</f>
        <v>79.333333333333329</v>
      </c>
      <c r="Q74" s="146">
        <f>AVERAGE(Raport1!Q74,Raport2!Q74,Raport3!Q74,Raport4!Q74,Raport5!Q74,Raport6!Q74)</f>
        <v>79.666666666666671</v>
      </c>
      <c r="R74" s="146">
        <f>AVERAGE(Raport1!R74,Raport2!R74,Raport3!R74,Raport4!R74,Raport5!R74,Raport6!R74)</f>
        <v>80.916666666666671</v>
      </c>
      <c r="S74" s="146">
        <f>AVERAGE(Raport1!S74,Raport2!S74,Raport3!S74,Raport4!S74,Raport5!S74,Raport6!S74)</f>
        <v>80.916666666666671</v>
      </c>
      <c r="T74" s="232">
        <f t="shared" si="1"/>
        <v>83.727777777777803</v>
      </c>
    </row>
    <row r="75" spans="1:20" ht="14.25" thickTop="1" thickBot="1">
      <c r="A75" s="68">
        <v>68</v>
      </c>
      <c r="B75" s="62">
        <v>68</v>
      </c>
      <c r="C75" s="62">
        <f>PresensiMIPA!B74</f>
        <v>12518</v>
      </c>
      <c r="D75" s="63" t="str">
        <f>PresensiMIPA!G74</f>
        <v>TUTIMMUL FAIDAH</v>
      </c>
      <c r="E75" s="146">
        <f>AVERAGE(Raport1!E75,Raport2!E75,Raport3!E75,Raport4!E75,Raport5!E75,Raport6!E75)</f>
        <v>82.416666666666671</v>
      </c>
      <c r="F75" s="146">
        <f>AVERAGE(Raport1!F75,Raport2!F75,Raport3!F75,Raport4!F75,Raport5!F75,Raport6!F75)</f>
        <v>83.583333333333329</v>
      </c>
      <c r="G75" s="146">
        <f>AVERAGE(Raport1!G75,Raport2!G75,Raport3!G75,Raport4!G75,Raport5!G75,Raport6!G75)</f>
        <v>84</v>
      </c>
      <c r="H75" s="146">
        <f>AVERAGE(Raport1!H75,Raport2!H75,Raport3!H75,Raport4!H75,Raport5!H75,Raport6!H75)</f>
        <v>87.916666666666671</v>
      </c>
      <c r="I75" s="146">
        <f>AVERAGE(Raport1!I75,Raport2!I75,Raport3!I75,Raport4!I75,Raport5!I75,Raport6!I75)</f>
        <v>84.833333333333329</v>
      </c>
      <c r="J75" s="146">
        <f>AVERAGE(Raport1!J75,Raport2!J75,Raport3!J75,Raport4!J75,Raport5!J75,Raport6!J75)</f>
        <v>80.75</v>
      </c>
      <c r="K75" s="146">
        <f>AVERAGE(Raport1!K75,Raport2!K75,Raport3!K75,Raport4!K75,Raport5!K75,Raport6!K75)</f>
        <v>88.666666666666671</v>
      </c>
      <c r="L75" s="146">
        <f>AVERAGE(Raport1!L75,Raport2!L75,Raport3!L75,Raport4!L75,Raport5!L75,Raport6!L75)</f>
        <v>85.583333333333329</v>
      </c>
      <c r="M75" s="146">
        <f>AVERAGE(Raport1!M75,Raport2!M75,Raport3!M75,Raport4!M75,Raport5!M75,Raport6!M75)</f>
        <v>85.916666666666671</v>
      </c>
      <c r="N75" s="146">
        <f>AVERAGE(Raport1!N75,Raport2!N75,Raport3!N75,Raport4!N75,Raport5!N75,Raport6!N75)</f>
        <v>83.5</v>
      </c>
      <c r="O75" s="146">
        <f>AVERAGE(Raport1!O75,Raport2!O75,Raport3!O75,Raport4!O75,Raport5!O75,Raport6!O75)</f>
        <v>80.083333333333329</v>
      </c>
      <c r="P75" s="146">
        <f>AVERAGE(Raport1!P75,Raport2!P75,Raport3!P75,Raport4!P75,Raport5!P75,Raport6!P75)</f>
        <v>80.166666666666671</v>
      </c>
      <c r="Q75" s="146">
        <f>AVERAGE(Raport1!Q75,Raport2!Q75,Raport3!Q75,Raport4!Q75,Raport5!Q75,Raport6!Q75)</f>
        <v>79.666666666666671</v>
      </c>
      <c r="R75" s="146">
        <f>AVERAGE(Raport1!R75,Raport2!R75,Raport3!R75,Raport4!R75,Raport5!R75,Raport6!R75)</f>
        <v>82.083333333333329</v>
      </c>
      <c r="S75" s="146">
        <f>AVERAGE(Raport1!S75,Raport2!S75,Raport3!S75,Raport4!S75,Raport5!S75,Raport6!S75)</f>
        <v>81.333333333333329</v>
      </c>
      <c r="T75" s="232">
        <f t="shared" si="1"/>
        <v>83.366666666666646</v>
      </c>
    </row>
    <row r="76" spans="1:20" ht="14.25" thickTop="1" thickBot="1">
      <c r="A76" s="70">
        <v>69</v>
      </c>
      <c r="B76" s="62">
        <v>69</v>
      </c>
      <c r="C76" s="62">
        <f>PresensiMIPA!B75</f>
        <v>12126</v>
      </c>
      <c r="D76" s="63" t="str">
        <f>PresensiMIPA!G75</f>
        <v>ABDULLAH HAMMAM FANDI</v>
      </c>
      <c r="E76" s="146">
        <f>AVERAGE(Raport1!E76,Raport2!E76,Raport3!E76,Raport4!E76,Raport5!E76,Raport6!E76)</f>
        <v>80.166666666666671</v>
      </c>
      <c r="F76" s="146">
        <f>AVERAGE(Raport1!F76,Raport2!F76,Raport3!F76,Raport4!F76,Raport5!F76,Raport6!F76)</f>
        <v>79.416666666666671</v>
      </c>
      <c r="G76" s="146">
        <f>AVERAGE(Raport1!G76,Raport2!G76,Raport3!G76,Raport4!G76,Raport5!G76,Raport6!G76)</f>
        <v>80.25</v>
      </c>
      <c r="H76" s="146">
        <f>AVERAGE(Raport1!H76,Raport2!H76,Raport3!H76,Raport4!H76,Raport5!H76,Raport6!H76)</f>
        <v>80.333333333333329</v>
      </c>
      <c r="I76" s="146">
        <f>AVERAGE(Raport1!I76,Raport2!I76,Raport3!I76,Raport4!I76,Raport5!I76,Raport6!I76)</f>
        <v>81.166666666666671</v>
      </c>
      <c r="J76" s="146">
        <f>AVERAGE(Raport1!J76,Raport2!J76,Raport3!J76,Raport4!J76,Raport5!J76,Raport6!J76)</f>
        <v>81.75</v>
      </c>
      <c r="K76" s="146">
        <f>AVERAGE(Raport1!K76,Raport2!K76,Raport3!K76,Raport4!K76,Raport5!K76,Raport6!K76)</f>
        <v>88.666666666666671</v>
      </c>
      <c r="L76" s="146">
        <f>AVERAGE(Raport1!L76,Raport2!L76,Raport3!L76,Raport4!L76,Raport5!L76,Raport6!L76)</f>
        <v>87.666666666666671</v>
      </c>
      <c r="M76" s="146">
        <f>AVERAGE(Raport1!M76,Raport2!M76,Raport3!M76,Raport4!M76,Raport5!M76,Raport6!M76)</f>
        <v>84.416666666666671</v>
      </c>
      <c r="N76" s="146">
        <f>AVERAGE(Raport1!N76,Raport2!N76,Raport3!N76,Raport4!N76,Raport5!N76,Raport6!N76)</f>
        <v>77</v>
      </c>
      <c r="O76" s="146">
        <f>AVERAGE(Raport1!O76,Raport2!O76,Raport3!O76,Raport4!O76,Raport5!O76,Raport6!O76)</f>
        <v>81.333333333333329</v>
      </c>
      <c r="P76" s="146">
        <f>AVERAGE(Raport1!P76,Raport2!P76,Raport3!P76,Raport4!P76,Raport5!P76,Raport6!P76)</f>
        <v>77.833333333333329</v>
      </c>
      <c r="Q76" s="146">
        <f>AVERAGE(Raport1!Q76,Raport2!Q76,Raport3!Q76,Raport4!Q76,Raport5!Q76,Raport6!Q76)</f>
        <v>78.833333333333329</v>
      </c>
      <c r="R76" s="146">
        <f>AVERAGE(Raport1!R76,Raport2!R76,Raport3!R76,Raport4!R76,Raport5!R76,Raport6!R76)</f>
        <v>80.583333333333329</v>
      </c>
      <c r="S76" s="146">
        <f>AVERAGE(Raport1!S76,Raport2!S76,Raport3!S76,Raport4!S76,Raport5!S76,Raport6!S76)</f>
        <v>87</v>
      </c>
      <c r="T76" s="232">
        <f t="shared" si="1"/>
        <v>81.761111111111106</v>
      </c>
    </row>
    <row r="77" spans="1:20" ht="14.25" thickTop="1" thickBot="1">
      <c r="A77" s="68">
        <v>70</v>
      </c>
      <c r="B77" s="62">
        <v>70</v>
      </c>
      <c r="C77" s="62">
        <f>PresensiMIPA!B76</f>
        <v>12136</v>
      </c>
      <c r="D77" s="63" t="str">
        <f>PresensiMIPA!G76</f>
        <v>AFAF FITRIATI</v>
      </c>
      <c r="E77" s="146">
        <f>AVERAGE(Raport1!E77,Raport2!E77,Raport3!E77,Raport4!E77,Raport5!E77,Raport6!E77)</f>
        <v>86.916666666666671</v>
      </c>
      <c r="F77" s="146">
        <f>AVERAGE(Raport1!F77,Raport2!F77,Raport3!F77,Raport4!F77,Raport5!F77,Raport6!F77)</f>
        <v>84.5</v>
      </c>
      <c r="G77" s="146">
        <f>AVERAGE(Raport1!G77,Raport2!G77,Raport3!G77,Raport4!G77,Raport5!G77,Raport6!G77)</f>
        <v>80.666666666666671</v>
      </c>
      <c r="H77" s="146">
        <f>AVERAGE(Raport1!H77,Raport2!H77,Raport3!H77,Raport4!H77,Raport5!H77,Raport6!H77)</f>
        <v>82.583333333333329</v>
      </c>
      <c r="I77" s="146">
        <f>AVERAGE(Raport1!I77,Raport2!I77,Raport3!I77,Raport4!I77,Raport5!I77,Raport6!I77)</f>
        <v>84.166666666666671</v>
      </c>
      <c r="J77" s="146">
        <f>AVERAGE(Raport1!J77,Raport2!J77,Raport3!J77,Raport4!J77,Raport5!J77,Raport6!J77)</f>
        <v>83.25</v>
      </c>
      <c r="K77" s="146">
        <f>AVERAGE(Raport1!K77,Raport2!K77,Raport3!K77,Raport4!K77,Raport5!K77,Raport6!K77)</f>
        <v>88.25</v>
      </c>
      <c r="L77" s="146">
        <f>AVERAGE(Raport1!L77,Raport2!L77,Raport3!L77,Raport4!L77,Raport5!L77,Raport6!L77)</f>
        <v>85.416666666666671</v>
      </c>
      <c r="M77" s="146">
        <f>AVERAGE(Raport1!M77,Raport2!M77,Raport3!M77,Raport4!M77,Raport5!M77,Raport6!M77)</f>
        <v>86.333333333333329</v>
      </c>
      <c r="N77" s="146">
        <f>AVERAGE(Raport1!N77,Raport2!N77,Raport3!N77,Raport4!N77,Raport5!N77,Raport6!N77)</f>
        <v>81.75</v>
      </c>
      <c r="O77" s="146">
        <f>AVERAGE(Raport1!O77,Raport2!O77,Raport3!O77,Raport4!O77,Raport5!O77,Raport6!O77)</f>
        <v>81.666666666666671</v>
      </c>
      <c r="P77" s="146">
        <f>AVERAGE(Raport1!P77,Raport2!P77,Raport3!P77,Raport4!P77,Raport5!P77,Raport6!P77)</f>
        <v>81.583333333333329</v>
      </c>
      <c r="Q77" s="146">
        <f>AVERAGE(Raport1!Q77,Raport2!Q77,Raport3!Q77,Raport4!Q77,Raport5!Q77,Raport6!Q77)</f>
        <v>80.583333333333329</v>
      </c>
      <c r="R77" s="146">
        <f>AVERAGE(Raport1!R77,Raport2!R77,Raport3!R77,Raport4!R77,Raport5!R77,Raport6!R77)</f>
        <v>82.916666666666671</v>
      </c>
      <c r="S77" s="146">
        <f>AVERAGE(Raport1!S77,Raport2!S77,Raport3!S77,Raport4!S77,Raport5!S77,Raport6!S77)</f>
        <v>84.833333333333329</v>
      </c>
      <c r="T77" s="232">
        <f t="shared" si="1"/>
        <v>83.694444444444443</v>
      </c>
    </row>
    <row r="78" spans="1:20" ht="14.25" thickTop="1" thickBot="1">
      <c r="A78" s="70">
        <v>71</v>
      </c>
      <c r="B78" s="62">
        <v>71</v>
      </c>
      <c r="C78" s="62">
        <f>PresensiMIPA!B77</f>
        <v>12140</v>
      </c>
      <c r="D78" s="63" t="str">
        <f>PresensiMIPA!G77</f>
        <v>Ahmad Fauzi Andrian</v>
      </c>
      <c r="E78" s="146">
        <f>AVERAGE(Raport1!E78,Raport2!E78,Raport3!E78,Raport4!E78,Raport5!E78,Raport6!E78)</f>
        <v>78.666666666666671</v>
      </c>
      <c r="F78" s="146">
        <f>AVERAGE(Raport1!F78,Raport2!F78,Raport3!F78,Raport4!F78,Raport5!F78,Raport6!F78)</f>
        <v>79.583333333333329</v>
      </c>
      <c r="G78" s="146">
        <f>AVERAGE(Raport1!G78,Raport2!G78,Raport3!G78,Raport4!G78,Raport5!G78,Raport6!G78)</f>
        <v>77.166666666666671</v>
      </c>
      <c r="H78" s="146">
        <f>AVERAGE(Raport1!H78,Raport2!H78,Raport3!H78,Raport4!H78,Raport5!H78,Raport6!H78)</f>
        <v>82.833333333333329</v>
      </c>
      <c r="I78" s="146">
        <f>AVERAGE(Raport1!I78,Raport2!I78,Raport3!I78,Raport4!I78,Raport5!I78,Raport6!I78)</f>
        <v>81.5</v>
      </c>
      <c r="J78" s="146">
        <f>AVERAGE(Raport1!J78,Raport2!J78,Raport3!J78,Raport4!J78,Raport5!J78,Raport6!J78)</f>
        <v>80.083333333333329</v>
      </c>
      <c r="K78" s="146">
        <f>AVERAGE(Raport1!K78,Raport2!K78,Raport3!K78,Raport4!K78,Raport5!K78,Raport6!K78)</f>
        <v>86.5</v>
      </c>
      <c r="L78" s="146">
        <f>AVERAGE(Raport1!L78,Raport2!L78,Raport3!L78,Raport4!L78,Raport5!L78,Raport6!L78)</f>
        <v>87.833333333333329</v>
      </c>
      <c r="M78" s="146">
        <f>AVERAGE(Raport1!M78,Raport2!M78,Raport3!M78,Raport4!M78,Raport5!M78,Raport6!M78)</f>
        <v>85.25</v>
      </c>
      <c r="N78" s="146">
        <f>AVERAGE(Raport1!N78,Raport2!N78,Raport3!N78,Raport4!N78,Raport5!N78,Raport6!N78)</f>
        <v>78.25</v>
      </c>
      <c r="O78" s="146">
        <f>AVERAGE(Raport1!O78,Raport2!O78,Raport3!O78,Raport4!O78,Raport5!O78,Raport6!O78)</f>
        <v>80.333333333333329</v>
      </c>
      <c r="P78" s="146">
        <f>AVERAGE(Raport1!P78,Raport2!P78,Raport3!P78,Raport4!P78,Raport5!P78,Raport6!P78)</f>
        <v>78.166666666666671</v>
      </c>
      <c r="Q78" s="146">
        <f>AVERAGE(Raport1!Q78,Raport2!Q78,Raport3!Q78,Raport4!Q78,Raport5!Q78,Raport6!Q78)</f>
        <v>77.166666666666671</v>
      </c>
      <c r="R78" s="146">
        <f>AVERAGE(Raport1!R78,Raport2!R78,Raport3!R78,Raport4!R78,Raport5!R78,Raport6!R78)</f>
        <v>81.333333333333329</v>
      </c>
      <c r="S78" s="146">
        <f>AVERAGE(Raport1!S78,Raport2!S78,Raport3!S78,Raport4!S78,Raport5!S78,Raport6!S78)</f>
        <v>77.083333333333329</v>
      </c>
      <c r="T78" s="232">
        <f t="shared" si="1"/>
        <v>80.783333333333317</v>
      </c>
    </row>
    <row r="79" spans="1:20" ht="14.25" thickTop="1" thickBot="1">
      <c r="A79" s="68">
        <v>72</v>
      </c>
      <c r="B79" s="62">
        <v>72</v>
      </c>
      <c r="C79" s="62">
        <f>PresensiMIPA!B78</f>
        <v>12149</v>
      </c>
      <c r="D79" s="63" t="str">
        <f>PresensiMIPA!G78</f>
        <v>AL HANAFIATUS SAMHA</v>
      </c>
      <c r="E79" s="146">
        <f>AVERAGE(Raport1!E79,Raport2!E79,Raport3!E79,Raport4!E79,Raport5!E79,Raport6!E79)</f>
        <v>85.416666666666671</v>
      </c>
      <c r="F79" s="146">
        <f>AVERAGE(Raport1!F79,Raport2!F79,Raport3!F79,Raport4!F79,Raport5!F79,Raport6!F79)</f>
        <v>83.75</v>
      </c>
      <c r="G79" s="146">
        <f>AVERAGE(Raport1!G79,Raport2!G79,Raport3!G79,Raport4!G79,Raport5!G79,Raport6!G79)</f>
        <v>82.916666666666671</v>
      </c>
      <c r="H79" s="146">
        <f>AVERAGE(Raport1!H79,Raport2!H79,Raport3!H79,Raport4!H79,Raport5!H79,Raport6!H79)</f>
        <v>87.083333333333329</v>
      </c>
      <c r="I79" s="146">
        <f>AVERAGE(Raport1!I79,Raport2!I79,Raport3!I79,Raport4!I79,Raport5!I79,Raport6!I79)</f>
        <v>86.25</v>
      </c>
      <c r="J79" s="146">
        <f>AVERAGE(Raport1!J79,Raport2!J79,Raport3!J79,Raport4!J79,Raport5!J79,Raport6!J79)</f>
        <v>84.166666666666671</v>
      </c>
      <c r="K79" s="146">
        <f>AVERAGE(Raport1!K79,Raport2!K79,Raport3!K79,Raport4!K79,Raport5!K79,Raport6!K79)</f>
        <v>91.5</v>
      </c>
      <c r="L79" s="146">
        <f>AVERAGE(Raport1!L79,Raport2!L79,Raport3!L79,Raport4!L79,Raport5!L79,Raport6!L79)</f>
        <v>86.25</v>
      </c>
      <c r="M79" s="146">
        <f>AVERAGE(Raport1!M79,Raport2!M79,Raport3!M79,Raport4!M79,Raport5!M79,Raport6!M79)</f>
        <v>87</v>
      </c>
      <c r="N79" s="146">
        <f>AVERAGE(Raport1!N79,Raport2!N79,Raport3!N79,Raport4!N79,Raport5!N79,Raport6!N79)</f>
        <v>84.083333333333329</v>
      </c>
      <c r="O79" s="146">
        <f>AVERAGE(Raport1!O79,Raport2!O79,Raport3!O79,Raport4!O79,Raport5!O79,Raport6!O79)</f>
        <v>81.5</v>
      </c>
      <c r="P79" s="146">
        <f>AVERAGE(Raport1!P79,Raport2!P79,Raport3!P79,Raport4!P79,Raport5!P79,Raport6!P79)</f>
        <v>82</v>
      </c>
      <c r="Q79" s="146">
        <f>AVERAGE(Raport1!Q79,Raport2!Q79,Raport3!Q79,Raport4!Q79,Raport5!Q79,Raport6!Q79)</f>
        <v>81</v>
      </c>
      <c r="R79" s="146">
        <f>AVERAGE(Raport1!R79,Raport2!R79,Raport3!R79,Raport4!R79,Raport5!R79,Raport6!R79)</f>
        <v>82.083333333333329</v>
      </c>
      <c r="S79" s="146">
        <f>AVERAGE(Raport1!S79,Raport2!S79,Raport3!S79,Raport4!S79,Raport5!S79,Raport6!S79)</f>
        <v>85.166666666666671</v>
      </c>
      <c r="T79" s="232">
        <f t="shared" si="1"/>
        <v>84.677777777777777</v>
      </c>
    </row>
    <row r="80" spans="1:20" ht="14.25" thickTop="1" thickBot="1">
      <c r="A80" s="70">
        <v>73</v>
      </c>
      <c r="B80" s="62">
        <v>73</v>
      </c>
      <c r="C80" s="62">
        <f>PresensiMIPA!B79</f>
        <v>12163</v>
      </c>
      <c r="D80" s="63" t="str">
        <f>PresensiMIPA!G79</f>
        <v>ALVIANTI OKTAVIA SETIYONO</v>
      </c>
      <c r="E80" s="146">
        <f>AVERAGE(Raport1!E80,Raport2!E80,Raport3!E80,Raport4!E80,Raport5!E80,Raport6!E80)</f>
        <v>88.833333333333329</v>
      </c>
      <c r="F80" s="146">
        <f>AVERAGE(Raport1!F80,Raport2!F80,Raport3!F80,Raport4!F80,Raport5!F80,Raport6!F80)</f>
        <v>90.416666666666671</v>
      </c>
      <c r="G80" s="146">
        <f>AVERAGE(Raport1!G80,Raport2!G80,Raport3!G80,Raport4!G80,Raport5!G80,Raport6!G80)</f>
        <v>86.75</v>
      </c>
      <c r="H80" s="146">
        <f>AVERAGE(Raport1!H80,Raport2!H80,Raport3!H80,Raport4!H80,Raport5!H80,Raport6!H80)</f>
        <v>85.75</v>
      </c>
      <c r="I80" s="146">
        <f>AVERAGE(Raport1!I80,Raport2!I80,Raport3!I80,Raport4!I80,Raport5!I80,Raport6!I80)</f>
        <v>85.416666666666671</v>
      </c>
      <c r="J80" s="146">
        <f>AVERAGE(Raport1!J80,Raport2!J80,Raport3!J80,Raport4!J80,Raport5!J80,Raport6!J80)</f>
        <v>88.25</v>
      </c>
      <c r="K80" s="146">
        <f>AVERAGE(Raport1!K80,Raport2!K80,Raport3!K80,Raport4!K80,Raport5!K80,Raport6!K80)</f>
        <v>92.416666666666671</v>
      </c>
      <c r="L80" s="146">
        <f>AVERAGE(Raport1!L80,Raport2!L80,Raport3!L80,Raport4!L80,Raport5!L80,Raport6!L80)</f>
        <v>87</v>
      </c>
      <c r="M80" s="146">
        <f>AVERAGE(Raport1!M80,Raport2!M80,Raport3!M80,Raport4!M80,Raport5!M80,Raport6!M80)</f>
        <v>88</v>
      </c>
      <c r="N80" s="146">
        <f>AVERAGE(Raport1!N80,Raport2!N80,Raport3!N80,Raport4!N80,Raport5!N80,Raport6!N80)</f>
        <v>86.916666666666671</v>
      </c>
      <c r="O80" s="146">
        <f>AVERAGE(Raport1!O80,Raport2!O80,Raport3!O80,Raport4!O80,Raport5!O80,Raport6!O80)</f>
        <v>84.833333333333329</v>
      </c>
      <c r="P80" s="146">
        <f>AVERAGE(Raport1!P80,Raport2!P80,Raport3!P80,Raport4!P80,Raport5!P80,Raport6!P80)</f>
        <v>85.916666666666671</v>
      </c>
      <c r="Q80" s="146">
        <f>AVERAGE(Raport1!Q80,Raport2!Q80,Raport3!Q80,Raport4!Q80,Raport5!Q80,Raport6!Q80)</f>
        <v>81.833333333333329</v>
      </c>
      <c r="R80" s="146">
        <f>AVERAGE(Raport1!R80,Raport2!R80,Raport3!R80,Raport4!R80,Raport5!R80,Raport6!R80)</f>
        <v>84.583333333333329</v>
      </c>
      <c r="S80" s="146">
        <f>AVERAGE(Raport1!S80,Raport2!S80,Raport3!S80,Raport4!S80,Raport5!S80,Raport6!S80)</f>
        <v>89.75</v>
      </c>
      <c r="T80" s="232">
        <f t="shared" si="1"/>
        <v>87.1111111111111</v>
      </c>
    </row>
    <row r="81" spans="1:20" ht="14.25" thickTop="1" thickBot="1">
      <c r="A81" s="68">
        <v>74</v>
      </c>
      <c r="B81" s="62">
        <v>74</v>
      </c>
      <c r="C81" s="62">
        <f>PresensiMIPA!B80</f>
        <v>12172</v>
      </c>
      <c r="D81" s="63" t="str">
        <f>PresensiMIPA!G80</f>
        <v>ANDRE PRANATA ARYA PUTRA</v>
      </c>
      <c r="E81" s="146">
        <f>AVERAGE(Raport1!E81,Raport2!E81,Raport3!E81,Raport4!E81,Raport5!E81,Raport6!E81)</f>
        <v>86.416666666666671</v>
      </c>
      <c r="F81" s="146">
        <f>AVERAGE(Raport1!F81,Raport2!F81,Raport3!F81,Raport4!F81,Raport5!F81,Raport6!F81)</f>
        <v>84.416666666666671</v>
      </c>
      <c r="G81" s="146">
        <f>AVERAGE(Raport1!G81,Raport2!G81,Raport3!G81,Raport4!G81,Raport5!G81,Raport6!G81)</f>
        <v>82.583333333333329</v>
      </c>
      <c r="H81" s="146">
        <f>AVERAGE(Raport1!H81,Raport2!H81,Raport3!H81,Raport4!H81,Raport5!H81,Raport6!H81)</f>
        <v>84.25</v>
      </c>
      <c r="I81" s="146">
        <f>AVERAGE(Raport1!I81,Raport2!I81,Raport3!I81,Raport4!I81,Raport5!I81,Raport6!I81)</f>
        <v>84.833333333333329</v>
      </c>
      <c r="J81" s="146">
        <f>AVERAGE(Raport1!J81,Raport2!J81,Raport3!J81,Raport4!J81,Raport5!J81,Raport6!J81)</f>
        <v>82</v>
      </c>
      <c r="K81" s="146">
        <f>AVERAGE(Raport1!K81,Raport2!K81,Raport3!K81,Raport4!K81,Raport5!K81,Raport6!K81)</f>
        <v>91.833333333333329</v>
      </c>
      <c r="L81" s="146">
        <f>AVERAGE(Raport1!L81,Raport2!L81,Raport3!L81,Raport4!L81,Raport5!L81,Raport6!L81)</f>
        <v>87.333333333333329</v>
      </c>
      <c r="M81" s="146">
        <f>AVERAGE(Raport1!M81,Raport2!M81,Raport3!M81,Raport4!M81,Raport5!M81,Raport6!M81)</f>
        <v>86.25</v>
      </c>
      <c r="N81" s="146">
        <f>AVERAGE(Raport1!N81,Raport2!N81,Raport3!N81,Raport4!N81,Raport5!N81,Raport6!N81)</f>
        <v>85.833333333333329</v>
      </c>
      <c r="O81" s="146">
        <f>AVERAGE(Raport1!O81,Raport2!O81,Raport3!O81,Raport4!O81,Raport5!O81,Raport6!O81)</f>
        <v>83.166666666666671</v>
      </c>
      <c r="P81" s="146">
        <f>AVERAGE(Raport1!P81,Raport2!P81,Raport3!P81,Raport4!P81,Raport5!P81,Raport6!P81)</f>
        <v>81.333333333333329</v>
      </c>
      <c r="Q81" s="146">
        <f>AVERAGE(Raport1!Q81,Raport2!Q81,Raport3!Q81,Raport4!Q81,Raport5!Q81,Raport6!Q81)</f>
        <v>79.75</v>
      </c>
      <c r="R81" s="146">
        <f>AVERAGE(Raport1!R81,Raport2!R81,Raport3!R81,Raport4!R81,Raport5!R81,Raport6!R81)</f>
        <v>84</v>
      </c>
      <c r="S81" s="146">
        <f>AVERAGE(Raport1!S81,Raport2!S81,Raport3!S81,Raport4!S81,Raport5!S81,Raport6!S81)</f>
        <v>84.333333333333329</v>
      </c>
      <c r="T81" s="232">
        <f t="shared" si="1"/>
        <v>84.555555555555557</v>
      </c>
    </row>
    <row r="82" spans="1:20" ht="14.25" thickTop="1" thickBot="1">
      <c r="A82" s="70">
        <v>75</v>
      </c>
      <c r="B82" s="62">
        <v>75</v>
      </c>
      <c r="C82" s="62">
        <f>PresensiMIPA!B81</f>
        <v>12177</v>
      </c>
      <c r="D82" s="63" t="str">
        <f>PresensiMIPA!G81</f>
        <v>Anisyafaah</v>
      </c>
      <c r="E82" s="146">
        <f>AVERAGE(Raport1!E82,Raport2!E82,Raport3!E82,Raport4!E82,Raport5!E82,Raport6!E82)</f>
        <v>88</v>
      </c>
      <c r="F82" s="146">
        <f>AVERAGE(Raport1!F82,Raport2!F82,Raport3!F82,Raport4!F82,Raport5!F82,Raport6!F82)</f>
        <v>86.416666666666671</v>
      </c>
      <c r="G82" s="146">
        <f>AVERAGE(Raport1!G82,Raport2!G82,Raport3!G82,Raport4!G82,Raport5!G82,Raport6!G82)</f>
        <v>87.166666666666671</v>
      </c>
      <c r="H82" s="146">
        <f>AVERAGE(Raport1!H82,Raport2!H82,Raport3!H82,Raport4!H82,Raport5!H82,Raport6!H82)</f>
        <v>87.583333333333329</v>
      </c>
      <c r="I82" s="146">
        <f>AVERAGE(Raport1!I82,Raport2!I82,Raport3!I82,Raport4!I82,Raport5!I82,Raport6!I82)</f>
        <v>87.166666666666671</v>
      </c>
      <c r="J82" s="146">
        <f>AVERAGE(Raport1!J82,Raport2!J82,Raport3!J82,Raport4!J82,Raport5!J82,Raport6!J82)</f>
        <v>85.75</v>
      </c>
      <c r="K82" s="146">
        <f>AVERAGE(Raport1!K82,Raport2!K82,Raport3!K82,Raport4!K82,Raport5!K82,Raport6!K82)</f>
        <v>92.666666666666671</v>
      </c>
      <c r="L82" s="146">
        <f>AVERAGE(Raport1!L82,Raport2!L82,Raport3!L82,Raport4!L82,Raport5!L82,Raport6!L82)</f>
        <v>86.25</v>
      </c>
      <c r="M82" s="146">
        <f>AVERAGE(Raport1!M82,Raport2!M82,Raport3!M82,Raport4!M82,Raport5!M82,Raport6!M82)</f>
        <v>87.916666666666671</v>
      </c>
      <c r="N82" s="146">
        <f>AVERAGE(Raport1!N82,Raport2!N82,Raport3!N82,Raport4!N82,Raport5!N82,Raport6!N82)</f>
        <v>87</v>
      </c>
      <c r="O82" s="146">
        <f>AVERAGE(Raport1!O82,Raport2!O82,Raport3!O82,Raport4!O82,Raport5!O82,Raport6!O82)</f>
        <v>85.5</v>
      </c>
      <c r="P82" s="146">
        <f>AVERAGE(Raport1!P82,Raport2!P82,Raport3!P82,Raport4!P82,Raport5!P82,Raport6!P82)</f>
        <v>82.916666666666671</v>
      </c>
      <c r="Q82" s="146">
        <f>AVERAGE(Raport1!Q82,Raport2!Q82,Raport3!Q82,Raport4!Q82,Raport5!Q82,Raport6!Q82)</f>
        <v>82.25</v>
      </c>
      <c r="R82" s="146">
        <f>AVERAGE(Raport1!R82,Raport2!R82,Raport3!R82,Raport4!R82,Raport5!R82,Raport6!R82)</f>
        <v>86.5</v>
      </c>
      <c r="S82" s="146">
        <f>AVERAGE(Raport1!S82,Raport2!S82,Raport3!S82,Raport4!S82,Raport5!S82,Raport6!S82)</f>
        <v>87.25</v>
      </c>
      <c r="T82" s="232">
        <f t="shared" si="1"/>
        <v>86.688888888888883</v>
      </c>
    </row>
    <row r="83" spans="1:20" ht="14.25" thickTop="1" thickBot="1">
      <c r="A83" s="68">
        <v>76</v>
      </c>
      <c r="B83" s="62">
        <v>76</v>
      </c>
      <c r="C83" s="62">
        <f>PresensiMIPA!B82</f>
        <v>12196</v>
      </c>
      <c r="D83" s="63" t="str">
        <f>PresensiMIPA!G82</f>
        <v>CATERINA HIDAYATI</v>
      </c>
      <c r="E83" s="146">
        <f>AVERAGE(Raport1!E83,Raport2!E83,Raport3!E83,Raport4!E83,Raport5!E83,Raport6!E83)</f>
        <v>90.916666666666671</v>
      </c>
      <c r="F83" s="146">
        <f>AVERAGE(Raport1!F83,Raport2!F83,Raport3!F83,Raport4!F83,Raport5!F83,Raport6!F83)</f>
        <v>91.583333333333329</v>
      </c>
      <c r="G83" s="146">
        <f>AVERAGE(Raport1!G83,Raport2!G83,Raport3!G83,Raport4!G83,Raport5!G83,Raport6!G83)</f>
        <v>87.916666666666671</v>
      </c>
      <c r="H83" s="146">
        <f>AVERAGE(Raport1!H83,Raport2!H83,Raport3!H83,Raport4!H83,Raport5!H83,Raport6!H83)</f>
        <v>91.333333333333329</v>
      </c>
      <c r="I83" s="146">
        <f>AVERAGE(Raport1!I83,Raport2!I83,Raport3!I83,Raport4!I83,Raport5!I83,Raport6!I83)</f>
        <v>89.333333333333329</v>
      </c>
      <c r="J83" s="146">
        <f>AVERAGE(Raport1!J83,Raport2!J83,Raport3!J83,Raport4!J83,Raport5!J83,Raport6!J83)</f>
        <v>87.583333333333329</v>
      </c>
      <c r="K83" s="146">
        <f>AVERAGE(Raport1!K83,Raport2!K83,Raport3!K83,Raport4!K83,Raport5!K83,Raport6!K83)</f>
        <v>92.25</v>
      </c>
      <c r="L83" s="146">
        <f>AVERAGE(Raport1!L83,Raport2!L83,Raport3!L83,Raport4!L83,Raport5!L83,Raport6!L83)</f>
        <v>86.916666666666671</v>
      </c>
      <c r="M83" s="146">
        <f>AVERAGE(Raport1!M83,Raport2!M83,Raport3!M83,Raport4!M83,Raport5!M83,Raport6!M83)</f>
        <v>88.166666666666671</v>
      </c>
      <c r="N83" s="146">
        <f>AVERAGE(Raport1!N83,Raport2!N83,Raport3!N83,Raport4!N83,Raport5!N83,Raport6!N83)</f>
        <v>89.083333333333329</v>
      </c>
      <c r="O83" s="146">
        <f>AVERAGE(Raport1!O83,Raport2!O83,Raport3!O83,Raport4!O83,Raport5!O83,Raport6!O83)</f>
        <v>87.25</v>
      </c>
      <c r="P83" s="146">
        <f>AVERAGE(Raport1!P83,Raport2!P83,Raport3!P83,Raport4!P83,Raport5!P83,Raport6!P83)</f>
        <v>90.416666666666671</v>
      </c>
      <c r="Q83" s="146">
        <f>AVERAGE(Raport1!Q83,Raport2!Q83,Raport3!Q83,Raport4!Q83,Raport5!Q83,Raport6!Q83)</f>
        <v>89.916666666666671</v>
      </c>
      <c r="R83" s="146">
        <f>AVERAGE(Raport1!R83,Raport2!R83,Raport3!R83,Raport4!R83,Raport5!R83,Raport6!R83)</f>
        <v>88.083333333333329</v>
      </c>
      <c r="S83" s="146">
        <f>AVERAGE(Raport1!S83,Raport2!S83,Raport3!S83,Raport4!S83,Raport5!S83,Raport6!S83)</f>
        <v>89.25</v>
      </c>
      <c r="T83" s="232">
        <f t="shared" si="1"/>
        <v>89.333333333333329</v>
      </c>
    </row>
    <row r="84" spans="1:20" ht="14.25" thickTop="1" thickBot="1">
      <c r="A84" s="70">
        <v>77</v>
      </c>
      <c r="B84" s="62">
        <v>77</v>
      </c>
      <c r="C84" s="62">
        <f>PresensiMIPA!B83</f>
        <v>12213</v>
      </c>
      <c r="D84" s="63" t="str">
        <f>PresensiMIPA!G83</f>
        <v>DIMAS SENA PUTRA</v>
      </c>
      <c r="E84" s="146">
        <f>AVERAGE(Raport1!E84,Raport2!E84,Raport3!E84,Raport4!E84,Raport5!E84,Raport6!E84)</f>
        <v>81.083333333333329</v>
      </c>
      <c r="F84" s="146">
        <f>AVERAGE(Raport1!F84,Raport2!F84,Raport3!F84,Raport4!F84,Raport5!F84,Raport6!F84)</f>
        <v>83.666666666666671</v>
      </c>
      <c r="G84" s="146">
        <f>AVERAGE(Raport1!G84,Raport2!G84,Raport3!G84,Raport4!G84,Raport5!G84,Raport6!G84)</f>
        <v>80.416666666666671</v>
      </c>
      <c r="H84" s="146">
        <f>AVERAGE(Raport1!H84,Raport2!H84,Raport3!H84,Raport4!H84,Raport5!H84,Raport6!H84)</f>
        <v>84.416666666666671</v>
      </c>
      <c r="I84" s="146">
        <f>AVERAGE(Raport1!I84,Raport2!I84,Raport3!I84,Raport4!I84,Raport5!I84,Raport6!I84)</f>
        <v>85.166666666666671</v>
      </c>
      <c r="J84" s="146">
        <f>AVERAGE(Raport1!J84,Raport2!J84,Raport3!J84,Raport4!J84,Raport5!J84,Raport6!J84)</f>
        <v>81.333333333333329</v>
      </c>
      <c r="K84" s="146">
        <f>AVERAGE(Raport1!K84,Raport2!K84,Raport3!K84,Raport4!K84,Raport5!K84,Raport6!K84)</f>
        <v>90.416666666666671</v>
      </c>
      <c r="L84" s="146">
        <f>AVERAGE(Raport1!L84,Raport2!L84,Raport3!L84,Raport4!L84,Raport5!L84,Raport6!L84)</f>
        <v>85.25</v>
      </c>
      <c r="M84" s="146">
        <f>AVERAGE(Raport1!M84,Raport2!M84,Raport3!M84,Raport4!M84,Raport5!M84,Raport6!M84)</f>
        <v>85.25</v>
      </c>
      <c r="N84" s="146">
        <f>AVERAGE(Raport1!N84,Raport2!N84,Raport3!N84,Raport4!N84,Raport5!N84,Raport6!N84)</f>
        <v>80.833333333333329</v>
      </c>
      <c r="O84" s="146">
        <f>AVERAGE(Raport1!O84,Raport2!O84,Raport3!O84,Raport4!O84,Raport5!O84,Raport6!O84)</f>
        <v>81.75</v>
      </c>
      <c r="P84" s="146">
        <f>AVERAGE(Raport1!P84,Raport2!P84,Raport3!P84,Raport4!P84,Raport5!P84,Raport6!P84)</f>
        <v>79.25</v>
      </c>
      <c r="Q84" s="146">
        <f>AVERAGE(Raport1!Q84,Raport2!Q84,Raport3!Q84,Raport4!Q84,Raport5!Q84,Raport6!Q84)</f>
        <v>79.166666666666671</v>
      </c>
      <c r="R84" s="146">
        <f>AVERAGE(Raport1!R84,Raport2!R84,Raport3!R84,Raport4!R84,Raport5!R84,Raport6!R84)</f>
        <v>81.333333333333329</v>
      </c>
      <c r="S84" s="146">
        <f>AVERAGE(Raport1!S84,Raport2!S84,Raport3!S84,Raport4!S84,Raport5!S84,Raport6!S84)</f>
        <v>80.75</v>
      </c>
      <c r="T84" s="232">
        <f t="shared" si="1"/>
        <v>82.672222222222217</v>
      </c>
    </row>
    <row r="85" spans="1:20" ht="14.25" thickTop="1" thickBot="1">
      <c r="A85" s="68">
        <v>78</v>
      </c>
      <c r="B85" s="62">
        <v>78</v>
      </c>
      <c r="C85" s="62">
        <f>PresensiMIPA!B84</f>
        <v>12223</v>
      </c>
      <c r="D85" s="63" t="str">
        <f>PresensiMIPA!G84</f>
        <v>ERNA KURNIAWATI BASYIROH</v>
      </c>
      <c r="E85" s="146">
        <f>AVERAGE(Raport1!E85,Raport2!E85,Raport3!E85,Raport4!E85,Raport5!E85,Raport6!E85)</f>
        <v>85.333333333333329</v>
      </c>
      <c r="F85" s="146">
        <f>AVERAGE(Raport1!F85,Raport2!F85,Raport3!F85,Raport4!F85,Raport5!F85,Raport6!F85)</f>
        <v>84.333333333333329</v>
      </c>
      <c r="G85" s="146">
        <f>AVERAGE(Raport1!G85,Raport2!G85,Raport3!G85,Raport4!G85,Raport5!G85,Raport6!G85)</f>
        <v>82.666666666666671</v>
      </c>
      <c r="H85" s="146">
        <f>AVERAGE(Raport1!H85,Raport2!H85,Raport3!H85,Raport4!H85,Raport5!H85,Raport6!H85)</f>
        <v>85.5</v>
      </c>
      <c r="I85" s="146">
        <f>AVERAGE(Raport1!I85,Raport2!I85,Raport3!I85,Raport4!I85,Raport5!I85,Raport6!I85)</f>
        <v>82.333333333333329</v>
      </c>
      <c r="J85" s="146">
        <f>AVERAGE(Raport1!J85,Raport2!J85,Raport3!J85,Raport4!J85,Raport5!J85,Raport6!J85)</f>
        <v>83.166666666666671</v>
      </c>
      <c r="K85" s="146">
        <f>AVERAGE(Raport1!K85,Raport2!K85,Raport3!K85,Raport4!K85,Raport5!K85,Raport6!K85)</f>
        <v>90.833333333333329</v>
      </c>
      <c r="L85" s="146">
        <f>AVERAGE(Raport1!L85,Raport2!L85,Raport3!L85,Raport4!L85,Raport5!L85,Raport6!L85)</f>
        <v>85.75</v>
      </c>
      <c r="M85" s="146">
        <f>AVERAGE(Raport1!M85,Raport2!M85,Raport3!M85,Raport4!M85,Raport5!M85,Raport6!M85)</f>
        <v>87.166666666666671</v>
      </c>
      <c r="N85" s="146">
        <f>AVERAGE(Raport1!N85,Raport2!N85,Raport3!N85,Raport4!N85,Raport5!N85,Raport6!N85)</f>
        <v>86.166666666666671</v>
      </c>
      <c r="O85" s="146">
        <f>AVERAGE(Raport1!O85,Raport2!O85,Raport3!O85,Raport4!O85,Raport5!O85,Raport6!O85)</f>
        <v>81.75</v>
      </c>
      <c r="P85" s="146">
        <f>AVERAGE(Raport1!P85,Raport2!P85,Raport3!P85,Raport4!P85,Raport5!P85,Raport6!P85)</f>
        <v>81.583333333333329</v>
      </c>
      <c r="Q85" s="146">
        <f>AVERAGE(Raport1!Q85,Raport2!Q85,Raport3!Q85,Raport4!Q85,Raport5!Q85,Raport6!Q85)</f>
        <v>80.166666666666671</v>
      </c>
      <c r="R85" s="146">
        <f>AVERAGE(Raport1!R85,Raport2!R85,Raport3!R85,Raport4!R85,Raport5!R85,Raport6!R85)</f>
        <v>83.166666666666671</v>
      </c>
      <c r="S85" s="146">
        <f>AVERAGE(Raport1!S85,Raport2!S85,Raport3!S85,Raport4!S85,Raport5!S85,Raport6!S85)</f>
        <v>83.5</v>
      </c>
      <c r="T85" s="232">
        <f t="shared" si="1"/>
        <v>84.227777777777789</v>
      </c>
    </row>
    <row r="86" spans="1:20" ht="14.25" thickTop="1" thickBot="1">
      <c r="A86" s="70">
        <v>79</v>
      </c>
      <c r="B86" s="62">
        <v>79</v>
      </c>
      <c r="C86" s="62">
        <f>PresensiMIPA!B85</f>
        <v>12242</v>
      </c>
      <c r="D86" s="63" t="str">
        <f>PresensiMIPA!G85</f>
        <v>Ferdi Firmansyah</v>
      </c>
      <c r="E86" s="146">
        <f>AVERAGE(Raport1!E86,Raport2!E86,Raport3!E86,Raport4!E86,Raport5!E86,Raport6!E86)</f>
        <v>75.333333333333329</v>
      </c>
      <c r="F86" s="146">
        <f>AVERAGE(Raport1!F86,Raport2!F86,Raport3!F86,Raport4!F86,Raport5!F86,Raport6!F86)</f>
        <v>77</v>
      </c>
      <c r="G86" s="146">
        <f>AVERAGE(Raport1!G86,Raport2!G86,Raport3!G86,Raport4!G86,Raport5!G86,Raport6!G86)</f>
        <v>75.75</v>
      </c>
      <c r="H86" s="146">
        <f>AVERAGE(Raport1!H86,Raport2!H86,Raport3!H86,Raport4!H86,Raport5!H86,Raport6!H86)</f>
        <v>83.666666666666671</v>
      </c>
      <c r="I86" s="146">
        <f>AVERAGE(Raport1!I86,Raport2!I86,Raport3!I86,Raport4!I86,Raport5!I86,Raport6!I86)</f>
        <v>79.75</v>
      </c>
      <c r="J86" s="146">
        <f>AVERAGE(Raport1!J86,Raport2!J86,Raport3!J86,Raport4!J86,Raport5!J86,Raport6!J86)</f>
        <v>77.25</v>
      </c>
      <c r="K86" s="146">
        <f>AVERAGE(Raport1!K86,Raport2!K86,Raport3!K86,Raport4!K86,Raport5!K86,Raport6!K86)</f>
        <v>83.833333333333329</v>
      </c>
      <c r="L86" s="146">
        <f>AVERAGE(Raport1!L86,Raport2!L86,Raport3!L86,Raport4!L86,Raport5!L86,Raport6!L86)</f>
        <v>87.25</v>
      </c>
      <c r="M86" s="146">
        <f>AVERAGE(Raport1!M86,Raport2!M86,Raport3!M86,Raport4!M86,Raport5!M86,Raport6!M86)</f>
        <v>83.166666666666671</v>
      </c>
      <c r="N86" s="146">
        <f>AVERAGE(Raport1!N86,Raport2!N86,Raport3!N86,Raport4!N86,Raport5!N86,Raport6!N86)</f>
        <v>74.916666666666671</v>
      </c>
      <c r="O86" s="146">
        <f>AVERAGE(Raport1!O86,Raport2!O86,Raport3!O86,Raport4!O86,Raport5!O86,Raport6!O86)</f>
        <v>77.166666666666671</v>
      </c>
      <c r="P86" s="146">
        <f>AVERAGE(Raport1!P86,Raport2!P86,Raport3!P86,Raport4!P86,Raport5!P86,Raport6!P86)</f>
        <v>74.25</v>
      </c>
      <c r="Q86" s="146">
        <f>AVERAGE(Raport1!Q86,Raport2!Q86,Raport3!Q86,Raport4!Q86,Raport5!Q86,Raport6!Q86)</f>
        <v>77.833333333333329</v>
      </c>
      <c r="R86" s="146">
        <f>AVERAGE(Raport1!R86,Raport2!R86,Raport3!R86,Raport4!R86,Raport5!R86,Raport6!R86)</f>
        <v>76.916666666666671</v>
      </c>
      <c r="S86" s="146">
        <f>AVERAGE(Raport1!S86,Raport2!S86,Raport3!S86,Raport4!S86,Raport5!S86,Raport6!S86)</f>
        <v>74.583333333333329</v>
      </c>
      <c r="T86" s="232">
        <f t="shared" si="1"/>
        <v>78.577777777777769</v>
      </c>
    </row>
    <row r="87" spans="1:20" ht="14.25" thickTop="1" thickBot="1">
      <c r="A87" s="68">
        <v>80</v>
      </c>
      <c r="B87" s="62">
        <v>80</v>
      </c>
      <c r="C87" s="62">
        <f>PresensiMIPA!B86</f>
        <v>12252</v>
      </c>
      <c r="D87" s="63" t="str">
        <f>PresensiMIPA!G86</f>
        <v>Fitria Yuliana</v>
      </c>
      <c r="E87" s="146">
        <f>AVERAGE(Raport1!E87,Raport2!E87,Raport3!E87,Raport4!E87,Raport5!E87,Raport6!E87)</f>
        <v>86.5</v>
      </c>
      <c r="F87" s="146">
        <f>AVERAGE(Raport1!F87,Raport2!F87,Raport3!F87,Raport4!F87,Raport5!F87,Raport6!F87)</f>
        <v>82.666666666666671</v>
      </c>
      <c r="G87" s="146">
        <f>AVERAGE(Raport1!G87,Raport2!G87,Raport3!G87,Raport4!G87,Raport5!G87,Raport6!G87)</f>
        <v>84.583333333333329</v>
      </c>
      <c r="H87" s="146">
        <f>AVERAGE(Raport1!H87,Raport2!H87,Raport3!H87,Raport4!H87,Raport5!H87,Raport6!H87)</f>
        <v>82</v>
      </c>
      <c r="I87" s="146">
        <f>AVERAGE(Raport1!I87,Raport2!I87,Raport3!I87,Raport4!I87,Raport5!I87,Raport6!I87)</f>
        <v>85.75</v>
      </c>
      <c r="J87" s="146">
        <f>AVERAGE(Raport1!J87,Raport2!J87,Raport3!J87,Raport4!J87,Raport5!J87,Raport6!J87)</f>
        <v>84.25</v>
      </c>
      <c r="K87" s="146">
        <f>AVERAGE(Raport1!K87,Raport2!K87,Raport3!K87,Raport4!K87,Raport5!K87,Raport6!K87)</f>
        <v>89.416666666666671</v>
      </c>
      <c r="L87" s="146">
        <f>AVERAGE(Raport1!L87,Raport2!L87,Raport3!L87,Raport4!L87,Raport5!L87,Raport6!L87)</f>
        <v>86.416666666666671</v>
      </c>
      <c r="M87" s="146">
        <f>AVERAGE(Raport1!M87,Raport2!M87,Raport3!M87,Raport4!M87,Raport5!M87,Raport6!M87)</f>
        <v>86.666666666666671</v>
      </c>
      <c r="N87" s="146">
        <f>AVERAGE(Raport1!N87,Raport2!N87,Raport3!N87,Raport4!N87,Raport5!N87,Raport6!N87)</f>
        <v>83.916666666666671</v>
      </c>
      <c r="O87" s="146">
        <f>AVERAGE(Raport1!O87,Raport2!O87,Raport3!O87,Raport4!O87,Raport5!O87,Raport6!O87)</f>
        <v>80.833333333333329</v>
      </c>
      <c r="P87" s="146">
        <f>AVERAGE(Raport1!P87,Raport2!P87,Raport3!P87,Raport4!P87,Raport5!P87,Raport6!P87)</f>
        <v>82.916666666666671</v>
      </c>
      <c r="Q87" s="146">
        <f>AVERAGE(Raport1!Q87,Raport2!Q87,Raport3!Q87,Raport4!Q87,Raport5!Q87,Raport6!Q87)</f>
        <v>80.166666666666671</v>
      </c>
      <c r="R87" s="146">
        <f>AVERAGE(Raport1!R87,Raport2!R87,Raport3!R87,Raport4!R87,Raport5!R87,Raport6!R87)</f>
        <v>83.25</v>
      </c>
      <c r="S87" s="146">
        <f>AVERAGE(Raport1!S87,Raport2!S87,Raport3!S87,Raport4!S87,Raport5!S87,Raport6!S87)</f>
        <v>86.166666666666671</v>
      </c>
      <c r="T87" s="232">
        <f t="shared" si="1"/>
        <v>84.36666666666666</v>
      </c>
    </row>
    <row r="88" spans="1:20" ht="14.25" thickTop="1" thickBot="1">
      <c r="A88" s="70">
        <v>81</v>
      </c>
      <c r="B88" s="62">
        <v>81</v>
      </c>
      <c r="C88" s="62">
        <f>PresensiMIPA!B87</f>
        <v>12266</v>
      </c>
      <c r="D88" s="63" t="str">
        <f>PresensiMIPA!G87</f>
        <v>HAYKAL BESTANUN ARIFIN</v>
      </c>
      <c r="E88" s="146">
        <f>AVERAGE(Raport1!E88,Raport2!E88,Raport3!E88,Raport4!E88,Raport5!E88,Raport6!E88)</f>
        <v>83.333333333333329</v>
      </c>
      <c r="F88" s="146">
        <f>AVERAGE(Raport1!F88,Raport2!F88,Raport3!F88,Raport4!F88,Raport5!F88,Raport6!F88)</f>
        <v>83.583333333333329</v>
      </c>
      <c r="G88" s="146">
        <f>AVERAGE(Raport1!G88,Raport2!G88,Raport3!G88,Raport4!G88,Raport5!G88,Raport6!G88)</f>
        <v>83.666666666666671</v>
      </c>
      <c r="H88" s="146">
        <f>AVERAGE(Raport1!H88,Raport2!H88,Raport3!H88,Raport4!H88,Raport5!H88,Raport6!H88)</f>
        <v>88.833333333333329</v>
      </c>
      <c r="I88" s="146">
        <f>AVERAGE(Raport1!I88,Raport2!I88,Raport3!I88,Raport4!I88,Raport5!I88,Raport6!I88)</f>
        <v>85.5</v>
      </c>
      <c r="J88" s="146">
        <f>AVERAGE(Raport1!J88,Raport2!J88,Raport3!J88,Raport4!J88,Raport5!J88,Raport6!J88)</f>
        <v>85.666666666666671</v>
      </c>
      <c r="K88" s="146">
        <f>AVERAGE(Raport1!K88,Raport2!K88,Raport3!K88,Raport4!K88,Raport5!K88,Raport6!K88)</f>
        <v>90</v>
      </c>
      <c r="L88" s="146">
        <f>AVERAGE(Raport1!L88,Raport2!L88,Raport3!L88,Raport4!L88,Raport5!L88,Raport6!L88)</f>
        <v>87.833333333333329</v>
      </c>
      <c r="M88" s="146">
        <f>AVERAGE(Raport1!M88,Raport2!M88,Raport3!M88,Raport4!M88,Raport5!M88,Raport6!M88)</f>
        <v>86.166666666666671</v>
      </c>
      <c r="N88" s="146">
        <f>AVERAGE(Raport1!N88,Raport2!N88,Raport3!N88,Raport4!N88,Raport5!N88,Raport6!N88)</f>
        <v>77.416666666666671</v>
      </c>
      <c r="O88" s="146">
        <f>AVERAGE(Raport1!O88,Raport2!O88,Raport3!O88,Raport4!O88,Raport5!O88,Raport6!O88)</f>
        <v>85.75</v>
      </c>
      <c r="P88" s="146">
        <f>AVERAGE(Raport1!P88,Raport2!P88,Raport3!P88,Raport4!P88,Raport5!P88,Raport6!P88)</f>
        <v>79.583333333333329</v>
      </c>
      <c r="Q88" s="146">
        <f>AVERAGE(Raport1!Q88,Raport2!Q88,Raport3!Q88,Raport4!Q88,Raport5!Q88,Raport6!Q88)</f>
        <v>82.75</v>
      </c>
      <c r="R88" s="146">
        <f>AVERAGE(Raport1!R88,Raport2!R88,Raport3!R88,Raport4!R88,Raport5!R88,Raport6!R88)</f>
        <v>83.666666666666671</v>
      </c>
      <c r="S88" s="146">
        <f>AVERAGE(Raport1!S88,Raport2!S88,Raport3!S88,Raport4!S88,Raport5!S88,Raport6!S88)</f>
        <v>88.25</v>
      </c>
      <c r="T88" s="232">
        <f t="shared" si="1"/>
        <v>84.8</v>
      </c>
    </row>
    <row r="89" spans="1:20" ht="14.25" thickTop="1" thickBot="1">
      <c r="A89" s="68">
        <v>82</v>
      </c>
      <c r="B89" s="62">
        <v>82</v>
      </c>
      <c r="C89" s="62">
        <f>PresensiMIPA!B88</f>
        <v>12269</v>
      </c>
      <c r="D89" s="63" t="str">
        <f>PresensiMIPA!G88</f>
        <v>HERLINA PUTRI KURNIAWAN</v>
      </c>
      <c r="E89" s="146">
        <f>AVERAGE(Raport1!E89,Raport2!E89,Raport3!E89,Raport4!E89,Raport5!E89,Raport6!E89)</f>
        <v>83.166666666666671</v>
      </c>
      <c r="F89" s="146">
        <f>AVERAGE(Raport1!F89,Raport2!F89,Raport3!F89,Raport4!F89,Raport5!F89,Raport6!F89)</f>
        <v>85.5</v>
      </c>
      <c r="G89" s="146">
        <f>AVERAGE(Raport1!G89,Raport2!G89,Raport3!G89,Raport4!G89,Raport5!G89,Raport6!G89)</f>
        <v>83.583333333333329</v>
      </c>
      <c r="H89" s="146">
        <f>AVERAGE(Raport1!H89,Raport2!H89,Raport3!H89,Raport4!H89,Raport5!H89,Raport6!H89)</f>
        <v>87.916666666666671</v>
      </c>
      <c r="I89" s="146">
        <f>AVERAGE(Raport1!I89,Raport2!I89,Raport3!I89,Raport4!I89,Raport5!I89,Raport6!I89)</f>
        <v>84.916666666666671</v>
      </c>
      <c r="J89" s="146">
        <f>AVERAGE(Raport1!J89,Raport2!J89,Raport3!J89,Raport4!J89,Raport5!J89,Raport6!J89)</f>
        <v>85.166666666666671</v>
      </c>
      <c r="K89" s="146">
        <f>AVERAGE(Raport1!K89,Raport2!K89,Raport3!K89,Raport4!K89,Raport5!K89,Raport6!K89)</f>
        <v>90.833333333333329</v>
      </c>
      <c r="L89" s="146">
        <f>AVERAGE(Raport1!L89,Raport2!L89,Raport3!L89,Raport4!L89,Raport5!L89,Raport6!L89)</f>
        <v>86.916666666666671</v>
      </c>
      <c r="M89" s="146">
        <f>AVERAGE(Raport1!M89,Raport2!M89,Raport3!M89,Raport4!M89,Raport5!M89,Raport6!M89)</f>
        <v>86.25</v>
      </c>
      <c r="N89" s="146">
        <f>AVERAGE(Raport1!N89,Raport2!N89,Raport3!N89,Raport4!N89,Raport5!N89,Raport6!N89)</f>
        <v>81.916666666666671</v>
      </c>
      <c r="O89" s="146">
        <f>AVERAGE(Raport1!O89,Raport2!O89,Raport3!O89,Raport4!O89,Raport5!O89,Raport6!O89)</f>
        <v>81.916666666666671</v>
      </c>
      <c r="P89" s="146">
        <f>AVERAGE(Raport1!P89,Raport2!P89,Raport3!P89,Raport4!P89,Raport5!P89,Raport6!P89)</f>
        <v>84.25</v>
      </c>
      <c r="Q89" s="146">
        <f>AVERAGE(Raport1!Q89,Raport2!Q89,Raport3!Q89,Raport4!Q89,Raport5!Q89,Raport6!Q89)</f>
        <v>80.666666666666671</v>
      </c>
      <c r="R89" s="146">
        <f>AVERAGE(Raport1!R89,Raport2!R89,Raport3!R89,Raport4!R89,Raport5!R89,Raport6!R89)</f>
        <v>86</v>
      </c>
      <c r="S89" s="146">
        <f>AVERAGE(Raport1!S89,Raport2!S89,Raport3!S89,Raport4!S89,Raport5!S89,Raport6!S89)</f>
        <v>83.916666666666671</v>
      </c>
      <c r="T89" s="232">
        <f t="shared" si="1"/>
        <v>84.861111111111114</v>
      </c>
    </row>
    <row r="90" spans="1:20" ht="14.25" thickTop="1" thickBot="1">
      <c r="A90" s="70">
        <v>83</v>
      </c>
      <c r="B90" s="62">
        <v>83</v>
      </c>
      <c r="C90" s="62">
        <f>PresensiMIPA!B89</f>
        <v>12289</v>
      </c>
      <c r="D90" s="63" t="str">
        <f>PresensiMIPA!G89</f>
        <v>ISLHA KOMARIYAH MAULIDINA</v>
      </c>
      <c r="E90" s="146">
        <f>AVERAGE(Raport1!E90,Raport2!E90,Raport3!E90,Raport4!E90,Raport5!E90,Raport6!E90)</f>
        <v>86.5</v>
      </c>
      <c r="F90" s="146">
        <f>AVERAGE(Raport1!F90,Raport2!F90,Raport3!F90,Raport4!F90,Raport5!F90,Raport6!F90)</f>
        <v>87.583333333333329</v>
      </c>
      <c r="G90" s="146">
        <f>AVERAGE(Raport1!G90,Raport2!G90,Raport3!G90,Raport4!G90,Raport5!G90,Raport6!G90)</f>
        <v>86.5</v>
      </c>
      <c r="H90" s="146">
        <f>AVERAGE(Raport1!H90,Raport2!H90,Raport3!H90,Raport4!H90,Raport5!H90,Raport6!H90)</f>
        <v>89.333333333333329</v>
      </c>
      <c r="I90" s="146">
        <f>AVERAGE(Raport1!I90,Raport2!I90,Raport3!I90,Raport4!I90,Raport5!I90,Raport6!I90)</f>
        <v>86.083333333333329</v>
      </c>
      <c r="J90" s="146">
        <f>AVERAGE(Raport1!J90,Raport2!J90,Raport3!J90,Raport4!J90,Raport5!J90,Raport6!J90)</f>
        <v>86.083333333333329</v>
      </c>
      <c r="K90" s="146">
        <f>AVERAGE(Raport1!K90,Raport2!K90,Raport3!K90,Raport4!K90,Raport5!K90,Raport6!K90)</f>
        <v>91</v>
      </c>
      <c r="L90" s="146">
        <f>AVERAGE(Raport1!L90,Raport2!L90,Raport3!L90,Raport4!L90,Raport5!L90,Raport6!L90)</f>
        <v>86.833333333333329</v>
      </c>
      <c r="M90" s="146">
        <f>AVERAGE(Raport1!M90,Raport2!M90,Raport3!M90,Raport4!M90,Raport5!M90,Raport6!M90)</f>
        <v>87.083333333333329</v>
      </c>
      <c r="N90" s="146">
        <f>AVERAGE(Raport1!N90,Raport2!N90,Raport3!N90,Raport4!N90,Raport5!N90,Raport6!N90)</f>
        <v>90.25</v>
      </c>
      <c r="O90" s="146">
        <f>AVERAGE(Raport1!O90,Raport2!O90,Raport3!O90,Raport4!O90,Raport5!O90,Raport6!O90)</f>
        <v>85.5</v>
      </c>
      <c r="P90" s="146">
        <f>AVERAGE(Raport1!P90,Raport2!P90,Raport3!P90,Raport4!P90,Raport5!P90,Raport6!P90)</f>
        <v>83.916666666666671</v>
      </c>
      <c r="Q90" s="146">
        <f>AVERAGE(Raport1!Q90,Raport2!Q90,Raport3!Q90,Raport4!Q90,Raport5!Q90,Raport6!Q90)</f>
        <v>86.416666666666671</v>
      </c>
      <c r="R90" s="146">
        <f>AVERAGE(Raport1!R90,Raport2!R90,Raport3!R90,Raport4!R90,Raport5!R90,Raport6!R90)</f>
        <v>85.666666666666671</v>
      </c>
      <c r="S90" s="146">
        <f>AVERAGE(Raport1!S90,Raport2!S90,Raport3!S90,Raport4!S90,Raport5!S90,Raport6!S90)</f>
        <v>87.5</v>
      </c>
      <c r="T90" s="232">
        <f t="shared" si="1"/>
        <v>87.083333333333343</v>
      </c>
    </row>
    <row r="91" spans="1:20" ht="14.25" thickTop="1" thickBot="1">
      <c r="A91" s="68">
        <v>84</v>
      </c>
      <c r="B91" s="62">
        <v>84</v>
      </c>
      <c r="C91" s="62">
        <f>PresensiMIPA!B90</f>
        <v>12298</v>
      </c>
      <c r="D91" s="63" t="str">
        <f>PresensiMIPA!G90</f>
        <v>JUNIO FATHIR RESSY</v>
      </c>
      <c r="E91" s="146">
        <f>AVERAGE(Raport1!E91,Raport2!E91,Raport3!E91,Raport4!E91,Raport5!E91,Raport6!E91)</f>
        <v>80.25</v>
      </c>
      <c r="F91" s="146">
        <f>AVERAGE(Raport1!F91,Raport2!F91,Raport3!F91,Raport4!F91,Raport5!F91,Raport6!F91)</f>
        <v>79.333333333333329</v>
      </c>
      <c r="G91" s="146">
        <f>AVERAGE(Raport1!G91,Raport2!G91,Raport3!G91,Raport4!G91,Raport5!G91,Raport6!G91)</f>
        <v>81.75</v>
      </c>
      <c r="H91" s="146">
        <f>AVERAGE(Raport1!H91,Raport2!H91,Raport3!H91,Raport4!H91,Raport5!H91,Raport6!H91)</f>
        <v>86.5</v>
      </c>
      <c r="I91" s="146">
        <f>AVERAGE(Raport1!I91,Raport2!I91,Raport3!I91,Raport4!I91,Raport5!I91,Raport6!I91)</f>
        <v>81.333333333333329</v>
      </c>
      <c r="J91" s="146">
        <f>AVERAGE(Raport1!J91,Raport2!J91,Raport3!J91,Raport4!J91,Raport5!J91,Raport6!J91)</f>
        <v>80.583333333333329</v>
      </c>
      <c r="K91" s="146">
        <f>AVERAGE(Raport1!K91,Raport2!K91,Raport3!K91,Raport4!K91,Raport5!K91,Raport6!K91)</f>
        <v>90.083333333333329</v>
      </c>
      <c r="L91" s="146">
        <f>AVERAGE(Raport1!L91,Raport2!L91,Raport3!L91,Raport4!L91,Raport5!L91,Raport6!L91)</f>
        <v>85.916666666666671</v>
      </c>
      <c r="M91" s="146">
        <f>AVERAGE(Raport1!M91,Raport2!M91,Raport3!M91,Raport4!M91,Raport5!M91,Raport6!M91)</f>
        <v>84.666666666666671</v>
      </c>
      <c r="N91" s="146">
        <f>AVERAGE(Raport1!N91,Raport2!N91,Raport3!N91,Raport4!N91,Raport5!N91,Raport6!N91)</f>
        <v>77.25</v>
      </c>
      <c r="O91" s="146">
        <f>AVERAGE(Raport1!O91,Raport2!O91,Raport3!O91,Raport4!O91,Raport5!O91,Raport6!O91)</f>
        <v>81.083333333333329</v>
      </c>
      <c r="P91" s="146">
        <f>AVERAGE(Raport1!P91,Raport2!P91,Raport3!P91,Raport4!P91,Raport5!P91,Raport6!P91)</f>
        <v>79.25</v>
      </c>
      <c r="Q91" s="146">
        <f>AVERAGE(Raport1!Q91,Raport2!Q91,Raport3!Q91,Raport4!Q91,Raport5!Q91,Raport6!Q91)</f>
        <v>79.25</v>
      </c>
      <c r="R91" s="146">
        <f>AVERAGE(Raport1!R91,Raport2!R91,Raport3!R91,Raport4!R91,Raport5!R91,Raport6!R91)</f>
        <v>81.916666666666671</v>
      </c>
      <c r="S91" s="146">
        <f>AVERAGE(Raport1!S91,Raport2!S91,Raport3!S91,Raport4!S91,Raport5!S91,Raport6!S91)</f>
        <v>79.833333333333329</v>
      </c>
      <c r="T91" s="232">
        <f t="shared" si="1"/>
        <v>81.933333333333337</v>
      </c>
    </row>
    <row r="92" spans="1:20" ht="14.25" thickTop="1" thickBot="1">
      <c r="A92" s="70">
        <v>85</v>
      </c>
      <c r="B92" s="62">
        <v>85</v>
      </c>
      <c r="C92" s="62">
        <f>PresensiMIPA!B91</f>
        <v>12302</v>
      </c>
      <c r="D92" s="63" t="str">
        <f>PresensiMIPA!G91</f>
        <v>KANIA LAURA NUR AIDA</v>
      </c>
      <c r="E92" s="146">
        <f>AVERAGE(Raport1!E92,Raport2!E92,Raport3!E92,Raport4!E92,Raport5!E92,Raport6!E92)</f>
        <v>86</v>
      </c>
      <c r="F92" s="146">
        <f>AVERAGE(Raport1!F92,Raport2!F92,Raport3!F92,Raport4!F92,Raport5!F92,Raport6!F92)</f>
        <v>84.416666666666671</v>
      </c>
      <c r="G92" s="146">
        <f>AVERAGE(Raport1!G92,Raport2!G92,Raport3!G92,Raport4!G92,Raport5!G92,Raport6!G92)</f>
        <v>83.75</v>
      </c>
      <c r="H92" s="146">
        <f>AVERAGE(Raport1!H92,Raport2!H92,Raport3!H92,Raport4!H92,Raport5!H92,Raport6!H92)</f>
        <v>81.583333333333329</v>
      </c>
      <c r="I92" s="146">
        <f>AVERAGE(Raport1!I92,Raport2!I92,Raport3!I92,Raport4!I92,Raport5!I92,Raport6!I92)</f>
        <v>86.833333333333329</v>
      </c>
      <c r="J92" s="146">
        <f>AVERAGE(Raport1!J92,Raport2!J92,Raport3!J92,Raport4!J92,Raport5!J92,Raport6!J92)</f>
        <v>84</v>
      </c>
      <c r="K92" s="146">
        <f>AVERAGE(Raport1!K92,Raport2!K92,Raport3!K92,Raport4!K92,Raport5!K92,Raport6!K92)</f>
        <v>90</v>
      </c>
      <c r="L92" s="146">
        <f>AVERAGE(Raport1!L92,Raport2!L92,Raport3!L92,Raport4!L92,Raport5!L92,Raport6!L92)</f>
        <v>86.833333333333329</v>
      </c>
      <c r="M92" s="146">
        <f>AVERAGE(Raport1!M92,Raport2!M92,Raport3!M92,Raport4!M92,Raport5!M92,Raport6!M92)</f>
        <v>86.75</v>
      </c>
      <c r="N92" s="146">
        <f>AVERAGE(Raport1!N92,Raport2!N92,Raport3!N92,Raport4!N92,Raport5!N92,Raport6!N92)</f>
        <v>84.75</v>
      </c>
      <c r="O92" s="146">
        <f>AVERAGE(Raport1!O92,Raport2!O92,Raport3!O92,Raport4!O92,Raport5!O92,Raport6!O92)</f>
        <v>83</v>
      </c>
      <c r="P92" s="146">
        <f>AVERAGE(Raport1!P92,Raport2!P92,Raport3!P92,Raport4!P92,Raport5!P92,Raport6!P92)</f>
        <v>82.416666666666671</v>
      </c>
      <c r="Q92" s="146">
        <f>AVERAGE(Raport1!Q92,Raport2!Q92,Raport3!Q92,Raport4!Q92,Raport5!Q92,Raport6!Q92)</f>
        <v>83.166666666666671</v>
      </c>
      <c r="R92" s="146">
        <f>AVERAGE(Raport1!R92,Raport2!R92,Raport3!R92,Raport4!R92,Raport5!R92,Raport6!R92)</f>
        <v>84.333333333333329</v>
      </c>
      <c r="S92" s="146">
        <f>AVERAGE(Raport1!S92,Raport2!S92,Raport3!S92,Raport4!S92,Raport5!S92,Raport6!S92)</f>
        <v>85.916666666666671</v>
      </c>
      <c r="T92" s="232">
        <f t="shared" si="1"/>
        <v>84.916666666666671</v>
      </c>
    </row>
    <row r="93" spans="1:20" ht="14.25" thickTop="1" thickBot="1">
      <c r="A93" s="68">
        <v>86</v>
      </c>
      <c r="B93" s="62">
        <v>86</v>
      </c>
      <c r="C93" s="62">
        <f>PresensiMIPA!B92</f>
        <v>12312</v>
      </c>
      <c r="D93" s="63" t="str">
        <f>PresensiMIPA!G92</f>
        <v>LIA HADINI</v>
      </c>
      <c r="E93" s="146">
        <f>AVERAGE(Raport1!E93,Raport2!E93,Raport3!E93,Raport4!E93,Raport5!E93,Raport6!E93)</f>
        <v>86.75</v>
      </c>
      <c r="F93" s="146">
        <f>AVERAGE(Raport1!F93,Raport2!F93,Raport3!F93,Raport4!F93,Raport5!F93,Raport6!F93)</f>
        <v>82.583333333333329</v>
      </c>
      <c r="G93" s="146">
        <f>AVERAGE(Raport1!G93,Raport2!G93,Raport3!G93,Raport4!G93,Raport5!G93,Raport6!G93)</f>
        <v>83</v>
      </c>
      <c r="H93" s="146">
        <f>AVERAGE(Raport1!H93,Raport2!H93,Raport3!H93,Raport4!H93,Raport5!H93,Raport6!H93)</f>
        <v>81.416666666666671</v>
      </c>
      <c r="I93" s="146">
        <f>AVERAGE(Raport1!I93,Raport2!I93,Raport3!I93,Raport4!I93,Raport5!I93,Raport6!I93)</f>
        <v>86.5</v>
      </c>
      <c r="J93" s="146">
        <f>AVERAGE(Raport1!J93,Raport2!J93,Raport3!J93,Raport4!J93,Raport5!J93,Raport6!J93)</f>
        <v>85.5</v>
      </c>
      <c r="K93" s="146">
        <f>AVERAGE(Raport1!K93,Raport2!K93,Raport3!K93,Raport4!K93,Raport5!K93,Raport6!K93)</f>
        <v>90</v>
      </c>
      <c r="L93" s="146">
        <f>AVERAGE(Raport1!L93,Raport2!L93,Raport3!L93,Raport4!L93,Raport5!L93,Raport6!L93)</f>
        <v>86.166666666666671</v>
      </c>
      <c r="M93" s="146">
        <f>AVERAGE(Raport1!M93,Raport2!M93,Raport3!M93,Raport4!M93,Raport5!M93,Raport6!M93)</f>
        <v>88.083333333333329</v>
      </c>
      <c r="N93" s="146">
        <f>AVERAGE(Raport1!N93,Raport2!N93,Raport3!N93,Raport4!N93,Raport5!N93,Raport6!N93)</f>
        <v>87.75</v>
      </c>
      <c r="O93" s="146">
        <f>AVERAGE(Raport1!O93,Raport2!O93,Raport3!O93,Raport4!O93,Raport5!O93,Raport6!O93)</f>
        <v>82.916666666666671</v>
      </c>
      <c r="P93" s="146">
        <f>AVERAGE(Raport1!P93,Raport2!P93,Raport3!P93,Raport4!P93,Raport5!P93,Raport6!P93)</f>
        <v>84.083333333333329</v>
      </c>
      <c r="Q93" s="146">
        <f>AVERAGE(Raport1!Q93,Raport2!Q93,Raport3!Q93,Raport4!Q93,Raport5!Q93,Raport6!Q93)</f>
        <v>80.5</v>
      </c>
      <c r="R93" s="146">
        <f>AVERAGE(Raport1!R93,Raport2!R93,Raport3!R93,Raport4!R93,Raport5!R93,Raport6!R93)</f>
        <v>81.833333333333329</v>
      </c>
      <c r="S93" s="146">
        <f>AVERAGE(Raport1!S93,Raport2!S93,Raport3!S93,Raport4!S93,Raport5!S93,Raport6!S93)</f>
        <v>85.916666666666671</v>
      </c>
      <c r="T93" s="232">
        <f t="shared" si="1"/>
        <v>84.86666666666666</v>
      </c>
    </row>
    <row r="94" spans="1:20" ht="14.25" thickTop="1" thickBot="1">
      <c r="A94" s="70">
        <v>87</v>
      </c>
      <c r="B94" s="62">
        <v>87</v>
      </c>
      <c r="C94" s="62">
        <f>PresensiMIPA!B93</f>
        <v>12329</v>
      </c>
      <c r="D94" s="63" t="str">
        <f>PresensiMIPA!G93</f>
        <v>MARTHA ANUGRAH PANCA PUTRA</v>
      </c>
      <c r="E94" s="146">
        <f>AVERAGE(Raport1!E94,Raport2!E94,Raport3!E94,Raport4!E94,Raport5!E94,Raport6!E94)</f>
        <v>82.583333333333329</v>
      </c>
      <c r="F94" s="146">
        <f>AVERAGE(Raport1!F94,Raport2!F94,Raport3!F94,Raport4!F94,Raport5!F94,Raport6!F94)</f>
        <v>85.583333333333329</v>
      </c>
      <c r="G94" s="146">
        <f>AVERAGE(Raport1!G94,Raport2!G94,Raport3!G94,Raport4!G94,Raport5!G94,Raport6!G94)</f>
        <v>83</v>
      </c>
      <c r="H94" s="146">
        <f>AVERAGE(Raport1!H94,Raport2!H94,Raport3!H94,Raport4!H94,Raport5!H94,Raport6!H94)</f>
        <v>86.833333333333329</v>
      </c>
      <c r="I94" s="146">
        <f>AVERAGE(Raport1!I94,Raport2!I94,Raport3!I94,Raport4!I94,Raport5!I94,Raport6!I94)</f>
        <v>84.833333333333329</v>
      </c>
      <c r="J94" s="146">
        <f>AVERAGE(Raport1!J94,Raport2!J94,Raport3!J94,Raport4!J94,Raport5!J94,Raport6!J94)</f>
        <v>81.416666666666671</v>
      </c>
      <c r="K94" s="146">
        <f>AVERAGE(Raport1!K94,Raport2!K94,Raport3!K94,Raport4!K94,Raport5!K94,Raport6!K94)</f>
        <v>90.916666666666671</v>
      </c>
      <c r="L94" s="146">
        <f>AVERAGE(Raport1!L94,Raport2!L94,Raport3!L94,Raport4!L94,Raport5!L94,Raport6!L94)</f>
        <v>87.916666666666671</v>
      </c>
      <c r="M94" s="146">
        <f>AVERAGE(Raport1!M94,Raport2!M94,Raport3!M94,Raport4!M94,Raport5!M94,Raport6!M94)</f>
        <v>85.833333333333329</v>
      </c>
      <c r="N94" s="146">
        <f>AVERAGE(Raport1!N94,Raport2!N94,Raport3!N94,Raport4!N94,Raport5!N94,Raport6!N94)</f>
        <v>85.5</v>
      </c>
      <c r="O94" s="146">
        <f>AVERAGE(Raport1!O94,Raport2!O94,Raport3!O94,Raport4!O94,Raport5!O94,Raport6!O94)</f>
        <v>83.75</v>
      </c>
      <c r="P94" s="146">
        <f>AVERAGE(Raport1!P94,Raport2!P94,Raport3!P94,Raport4!P94,Raport5!P94,Raport6!P94)</f>
        <v>78.416666666666671</v>
      </c>
      <c r="Q94" s="146">
        <f>AVERAGE(Raport1!Q94,Raport2!Q94,Raport3!Q94,Raport4!Q94,Raport5!Q94,Raport6!Q94)</f>
        <v>80</v>
      </c>
      <c r="R94" s="146">
        <f>AVERAGE(Raport1!R94,Raport2!R94,Raport3!R94,Raport4!R94,Raport5!R94,Raport6!R94)</f>
        <v>84.833333333333329</v>
      </c>
      <c r="S94" s="146">
        <f>AVERAGE(Raport1!S94,Raport2!S94,Raport3!S94,Raport4!S94,Raport5!S94,Raport6!S94)</f>
        <v>84.75</v>
      </c>
      <c r="T94" s="232">
        <f t="shared" si="1"/>
        <v>84.411111111111097</v>
      </c>
    </row>
    <row r="95" spans="1:20" ht="14.25" thickTop="1" thickBot="1">
      <c r="A95" s="68">
        <v>88</v>
      </c>
      <c r="B95" s="62">
        <v>88</v>
      </c>
      <c r="C95" s="62">
        <f>PresensiMIPA!B94</f>
        <v>12337</v>
      </c>
      <c r="D95" s="63" t="str">
        <f>PresensiMIPA!G94</f>
        <v>Maulinda Eka Rahmawati</v>
      </c>
      <c r="E95" s="146">
        <f>AVERAGE(Raport1!E95,Raport2!E95,Raport3!E95,Raport4!E95,Raport5!E95,Raport6!E95)</f>
        <v>86.083333333333329</v>
      </c>
      <c r="F95" s="146">
        <f>AVERAGE(Raport1!F95,Raport2!F95,Raport3!F95,Raport4!F95,Raport5!F95,Raport6!F95)</f>
        <v>86.166666666666671</v>
      </c>
      <c r="G95" s="146">
        <f>AVERAGE(Raport1!G95,Raport2!G95,Raport3!G95,Raport4!G95,Raport5!G95,Raport6!G95)</f>
        <v>86.166666666666671</v>
      </c>
      <c r="H95" s="146">
        <f>AVERAGE(Raport1!H95,Raport2!H95,Raport3!H95,Raport4!H95,Raport5!H95,Raport6!H95)</f>
        <v>85.916666666666671</v>
      </c>
      <c r="I95" s="146">
        <f>AVERAGE(Raport1!I95,Raport2!I95,Raport3!I95,Raport4!I95,Raport5!I95,Raport6!I95)</f>
        <v>89.333333333333329</v>
      </c>
      <c r="J95" s="146">
        <f>AVERAGE(Raport1!J95,Raport2!J95,Raport3!J95,Raport4!J95,Raport5!J95,Raport6!J95)</f>
        <v>88.25</v>
      </c>
      <c r="K95" s="146">
        <f>AVERAGE(Raport1!K95,Raport2!K95,Raport3!K95,Raport4!K95,Raport5!K95,Raport6!K95)</f>
        <v>93.25</v>
      </c>
      <c r="L95" s="146">
        <f>AVERAGE(Raport1!L95,Raport2!L95,Raport3!L95,Raport4!L95,Raport5!L95,Raport6!L95)</f>
        <v>86.583333333333329</v>
      </c>
      <c r="M95" s="146">
        <f>AVERAGE(Raport1!M95,Raport2!M95,Raport3!M95,Raport4!M95,Raport5!M95,Raport6!M95)</f>
        <v>87.5</v>
      </c>
      <c r="N95" s="146">
        <f>AVERAGE(Raport1!N95,Raport2!N95,Raport3!N95,Raport4!N95,Raport5!N95,Raport6!N95)</f>
        <v>86.416666666666671</v>
      </c>
      <c r="O95" s="146">
        <f>AVERAGE(Raport1!O95,Raport2!O95,Raport3!O95,Raport4!O95,Raport5!O95,Raport6!O95)</f>
        <v>87.25</v>
      </c>
      <c r="P95" s="146">
        <f>AVERAGE(Raport1!P95,Raport2!P95,Raport3!P95,Raport4!P95,Raport5!P95,Raport6!P95)</f>
        <v>81.833333333333329</v>
      </c>
      <c r="Q95" s="146">
        <f>AVERAGE(Raport1!Q95,Raport2!Q95,Raport3!Q95,Raport4!Q95,Raport5!Q95,Raport6!Q95)</f>
        <v>88.833333333333329</v>
      </c>
      <c r="R95" s="146">
        <f>AVERAGE(Raport1!R95,Raport2!R95,Raport3!R95,Raport4!R95,Raport5!R95,Raport6!R95)</f>
        <v>85.25</v>
      </c>
      <c r="S95" s="146">
        <f>AVERAGE(Raport1!S95,Raport2!S95,Raport3!S95,Raport4!S95,Raport5!S95,Raport6!S95)</f>
        <v>89.083333333333329</v>
      </c>
      <c r="T95" s="232">
        <f t="shared" si="1"/>
        <v>87.194444444444429</v>
      </c>
    </row>
    <row r="96" spans="1:20" ht="14.25" thickTop="1" thickBot="1">
      <c r="A96" s="70">
        <v>89</v>
      </c>
      <c r="B96" s="62">
        <v>89</v>
      </c>
      <c r="C96" s="62">
        <f>PresensiMIPA!B95</f>
        <v>12353</v>
      </c>
      <c r="D96" s="63" t="str">
        <f>PresensiMIPA!G95</f>
        <v>MOH. IQBAL FATHONI</v>
      </c>
      <c r="E96" s="146">
        <f>AVERAGE(Raport1!E96,Raport2!E96,Raport3!E96,Raport4!E96,Raport5!E96,Raport6!E96)</f>
        <v>81.25</v>
      </c>
      <c r="F96" s="146">
        <f>AVERAGE(Raport1!F96,Raport2!F96,Raport3!F96,Raport4!F96,Raport5!F96,Raport6!F96)</f>
        <v>85.333333333333329</v>
      </c>
      <c r="G96" s="146">
        <f>AVERAGE(Raport1!G96,Raport2!G96,Raport3!G96,Raport4!G96,Raport5!G96,Raport6!G96)</f>
        <v>81.583333333333329</v>
      </c>
      <c r="H96" s="146">
        <f>AVERAGE(Raport1!H96,Raport2!H96,Raport3!H96,Raport4!H96,Raport5!H96,Raport6!H96)</f>
        <v>84.333333333333329</v>
      </c>
      <c r="I96" s="146">
        <f>AVERAGE(Raport1!I96,Raport2!I96,Raport3!I96,Raport4!I96,Raport5!I96,Raport6!I96)</f>
        <v>80.916666666666671</v>
      </c>
      <c r="J96" s="146">
        <f>AVERAGE(Raport1!J96,Raport2!J96,Raport3!J96,Raport4!J96,Raport5!J96,Raport6!J96)</f>
        <v>82.916666666666671</v>
      </c>
      <c r="K96" s="146">
        <f>AVERAGE(Raport1!K96,Raport2!K96,Raport3!K96,Raport4!K96,Raport5!K96,Raport6!K96)</f>
        <v>90.916666666666671</v>
      </c>
      <c r="L96" s="146">
        <f>AVERAGE(Raport1!L96,Raport2!L96,Raport3!L96,Raport4!L96,Raport5!L96,Raport6!L96)</f>
        <v>86.75</v>
      </c>
      <c r="M96" s="146">
        <f>AVERAGE(Raport1!M96,Raport2!M96,Raport3!M96,Raport4!M96,Raport5!M96,Raport6!M96)</f>
        <v>85.166666666666671</v>
      </c>
      <c r="N96" s="146">
        <f>AVERAGE(Raport1!N96,Raport2!N96,Raport3!N96,Raport4!N96,Raport5!N96,Raport6!N96)</f>
        <v>83.333333333333329</v>
      </c>
      <c r="O96" s="146">
        <f>AVERAGE(Raport1!O96,Raport2!O96,Raport3!O96,Raport4!O96,Raport5!O96,Raport6!O96)</f>
        <v>81.333333333333329</v>
      </c>
      <c r="P96" s="146">
        <f>AVERAGE(Raport1!P96,Raport2!P96,Raport3!P96,Raport4!P96,Raport5!P96,Raport6!P96)</f>
        <v>79</v>
      </c>
      <c r="Q96" s="146">
        <f>AVERAGE(Raport1!Q96,Raport2!Q96,Raport3!Q96,Raport4!Q96,Raport5!Q96,Raport6!Q96)</f>
        <v>77.666666666666671</v>
      </c>
      <c r="R96" s="146">
        <f>AVERAGE(Raport1!R96,Raport2!R96,Raport3!R96,Raport4!R96,Raport5!R96,Raport6!R96)</f>
        <v>80.583333333333329</v>
      </c>
      <c r="S96" s="146">
        <f>AVERAGE(Raport1!S96,Raport2!S96,Raport3!S96,Raport4!S96,Raport5!S96,Raport6!S96)</f>
        <v>80.5</v>
      </c>
      <c r="T96" s="232">
        <f t="shared" si="1"/>
        <v>82.772222222222211</v>
      </c>
    </row>
    <row r="97" spans="1:20" ht="14.25" thickTop="1" thickBot="1">
      <c r="A97" s="68">
        <v>90</v>
      </c>
      <c r="B97" s="62">
        <v>90</v>
      </c>
      <c r="C97" s="62">
        <f>PresensiMIPA!B96</f>
        <v>12369</v>
      </c>
      <c r="D97" s="63" t="str">
        <f>PresensiMIPA!G96</f>
        <v>MOHAMMAD NAUVAL DWI SAPUTRA</v>
      </c>
      <c r="E97" s="146">
        <f>AVERAGE(Raport1!E97,Raport2!E97,Raport3!E97,Raport4!E97,Raport5!E97,Raport6!E97)</f>
        <v>85.416666666666671</v>
      </c>
      <c r="F97" s="146">
        <f>AVERAGE(Raport1!F97,Raport2!F97,Raport3!F97,Raport4!F97,Raport5!F97,Raport6!F97)</f>
        <v>85.916666666666671</v>
      </c>
      <c r="G97" s="146">
        <f>AVERAGE(Raport1!G97,Raport2!G97,Raport3!G97,Raport4!G97,Raport5!G97,Raport6!G97)</f>
        <v>82.833333333333329</v>
      </c>
      <c r="H97" s="146">
        <f>AVERAGE(Raport1!H97,Raport2!H97,Raport3!H97,Raport4!H97,Raport5!H97,Raport6!H97)</f>
        <v>85.083333333333329</v>
      </c>
      <c r="I97" s="146">
        <f>AVERAGE(Raport1!I97,Raport2!I97,Raport3!I97,Raport4!I97,Raport5!I97,Raport6!I97)</f>
        <v>83.166666666666671</v>
      </c>
      <c r="J97" s="146">
        <f>AVERAGE(Raport1!J97,Raport2!J97,Raport3!J97,Raport4!J97,Raport5!J97,Raport6!J97)</f>
        <v>86</v>
      </c>
      <c r="K97" s="146">
        <f>AVERAGE(Raport1!K97,Raport2!K97,Raport3!K97,Raport4!K97,Raport5!K97,Raport6!K97)</f>
        <v>89.25</v>
      </c>
      <c r="L97" s="146">
        <f>AVERAGE(Raport1!L97,Raport2!L97,Raport3!L97,Raport4!L97,Raport5!L97,Raport6!L97)</f>
        <v>88.916666666666671</v>
      </c>
      <c r="M97" s="146">
        <f>AVERAGE(Raport1!M97,Raport2!M97,Raport3!M97,Raport4!M97,Raport5!M97,Raport6!M97)</f>
        <v>86.333333333333329</v>
      </c>
      <c r="N97" s="146">
        <f>AVERAGE(Raport1!N97,Raport2!N97,Raport3!N97,Raport4!N97,Raport5!N97,Raport6!N97)</f>
        <v>82.5</v>
      </c>
      <c r="O97" s="146">
        <f>AVERAGE(Raport1!O97,Raport2!O97,Raport3!O97,Raport4!O97,Raport5!O97,Raport6!O97)</f>
        <v>82.25</v>
      </c>
      <c r="P97" s="146">
        <f>AVERAGE(Raport1!P97,Raport2!P97,Raport3!P97,Raport4!P97,Raport5!P97,Raport6!P97)</f>
        <v>81.833333333333329</v>
      </c>
      <c r="Q97" s="146">
        <f>AVERAGE(Raport1!Q97,Raport2!Q97,Raport3!Q97,Raport4!Q97,Raport5!Q97,Raport6!Q97)</f>
        <v>79.75</v>
      </c>
      <c r="R97" s="146">
        <f>AVERAGE(Raport1!R97,Raport2!R97,Raport3!R97,Raport4!R97,Raport5!R97,Raport6!R97)</f>
        <v>85.583333333333329</v>
      </c>
      <c r="S97" s="146">
        <f>AVERAGE(Raport1!S97,Raport2!S97,Raport3!S97,Raport4!S97,Raport5!S97,Raport6!S97)</f>
        <v>85.416666666666671</v>
      </c>
      <c r="T97" s="232">
        <f t="shared" si="1"/>
        <v>84.683333333333337</v>
      </c>
    </row>
    <row r="98" spans="1:20" ht="14.25" thickTop="1" thickBot="1">
      <c r="A98" s="70">
        <v>91</v>
      </c>
      <c r="B98" s="62">
        <v>91</v>
      </c>
      <c r="C98" s="62">
        <f>PresensiMIPA!B97</f>
        <v>12379</v>
      </c>
      <c r="D98" s="63" t="str">
        <f>PresensiMIPA!G97</f>
        <v>Muhammad Noval Nur Ramadhani</v>
      </c>
      <c r="E98" s="146">
        <f>AVERAGE(Raport1!E98,Raport2!E98,Raport3!E98,Raport4!E98,Raport5!E98,Raport6!E98)</f>
        <v>76.833333333333329</v>
      </c>
      <c r="F98" s="146">
        <f>AVERAGE(Raport1!F98,Raport2!F98,Raport3!F98,Raport4!F98,Raport5!F98,Raport6!F98)</f>
        <v>76.083333333333329</v>
      </c>
      <c r="G98" s="146">
        <f>AVERAGE(Raport1!G98,Raport2!G98,Raport3!G98,Raport4!G98,Raport5!G98,Raport6!G98)</f>
        <v>79.25</v>
      </c>
      <c r="H98" s="146">
        <f>AVERAGE(Raport1!H98,Raport2!H98,Raport3!H98,Raport4!H98,Raport5!H98,Raport6!H98)</f>
        <v>80.75</v>
      </c>
      <c r="I98" s="146">
        <f>AVERAGE(Raport1!I98,Raport2!I98,Raport3!I98,Raport4!I98,Raport5!I98,Raport6!I98)</f>
        <v>82.166666666666671</v>
      </c>
      <c r="J98" s="146">
        <f>AVERAGE(Raport1!J98,Raport2!J98,Raport3!J98,Raport4!J98,Raport5!J98,Raport6!J98)</f>
        <v>79.583333333333329</v>
      </c>
      <c r="K98" s="146">
        <f>AVERAGE(Raport1!K98,Raport2!K98,Raport3!K98,Raport4!K98,Raport5!K98,Raport6!K98)</f>
        <v>86.083333333333329</v>
      </c>
      <c r="L98" s="146">
        <f>AVERAGE(Raport1!L98,Raport2!L98,Raport3!L98,Raport4!L98,Raport5!L98,Raport6!L98)</f>
        <v>87.416666666666671</v>
      </c>
      <c r="M98" s="146">
        <f>AVERAGE(Raport1!M98,Raport2!M98,Raport3!M98,Raport4!M98,Raport5!M98,Raport6!M98)</f>
        <v>84.333333333333329</v>
      </c>
      <c r="N98" s="146">
        <f>AVERAGE(Raport1!N98,Raport2!N98,Raport3!N98,Raport4!N98,Raport5!N98,Raport6!N98)</f>
        <v>76.25</v>
      </c>
      <c r="O98" s="146">
        <f>AVERAGE(Raport1!O98,Raport2!O98,Raport3!O98,Raport4!O98,Raport5!O98,Raport6!O98)</f>
        <v>76.416666666666671</v>
      </c>
      <c r="P98" s="146">
        <f>AVERAGE(Raport1!P98,Raport2!P98,Raport3!P98,Raport4!P98,Raport5!P98,Raport6!P98)</f>
        <v>75.166666666666671</v>
      </c>
      <c r="Q98" s="146">
        <f>AVERAGE(Raport1!Q98,Raport2!Q98,Raport3!Q98,Raport4!Q98,Raport5!Q98,Raport6!Q98)</f>
        <v>77.916666666666671</v>
      </c>
      <c r="R98" s="146">
        <f>AVERAGE(Raport1!R98,Raport2!R98,Raport3!R98,Raport4!R98,Raport5!R98,Raport6!R98)</f>
        <v>77.166666666666671</v>
      </c>
      <c r="S98" s="146">
        <f>AVERAGE(Raport1!S98,Raport2!S98,Raport3!S98,Raport4!S98,Raport5!S98,Raport6!S98)</f>
        <v>73.833333333333329</v>
      </c>
      <c r="T98" s="232">
        <f t="shared" si="1"/>
        <v>79.283333333333331</v>
      </c>
    </row>
    <row r="99" spans="1:20" ht="14.25" thickTop="1" thickBot="1">
      <c r="A99" s="68">
        <v>92</v>
      </c>
      <c r="B99" s="62">
        <v>92</v>
      </c>
      <c r="C99" s="62">
        <f>PresensiMIPA!B98</f>
        <v>12388</v>
      </c>
      <c r="D99" s="63" t="str">
        <f>PresensiMIPA!G98</f>
        <v>NADAA AVRIA HANUM</v>
      </c>
      <c r="E99" s="146">
        <f>AVERAGE(Raport1!E99,Raport2!E99,Raport3!E99,Raport4!E99,Raport5!E99,Raport6!E99)</f>
        <v>87</v>
      </c>
      <c r="F99" s="146">
        <f>AVERAGE(Raport1!F99,Raport2!F99,Raport3!F99,Raport4!F99,Raport5!F99,Raport6!F99)</f>
        <v>86.916666666666671</v>
      </c>
      <c r="G99" s="146">
        <f>AVERAGE(Raport1!G99,Raport2!G99,Raport3!G99,Raport4!G99,Raport5!G99,Raport6!G99)</f>
        <v>85.583333333333329</v>
      </c>
      <c r="H99" s="146">
        <f>AVERAGE(Raport1!H99,Raport2!H99,Raport3!H99,Raport4!H99,Raport5!H99,Raport6!H99)</f>
        <v>81.666666666666671</v>
      </c>
      <c r="I99" s="146">
        <f>AVERAGE(Raport1!I99,Raport2!I99,Raport3!I99,Raport4!I99,Raport5!I99,Raport6!I99)</f>
        <v>86</v>
      </c>
      <c r="J99" s="146">
        <f>AVERAGE(Raport1!J99,Raport2!J99,Raport3!J99,Raport4!J99,Raport5!J99,Raport6!J99)</f>
        <v>83.416666666666671</v>
      </c>
      <c r="K99" s="146">
        <f>AVERAGE(Raport1!K99,Raport2!K99,Raport3!K99,Raport4!K99,Raport5!K99,Raport6!K99)</f>
        <v>89.333333333333329</v>
      </c>
      <c r="L99" s="146">
        <f>AVERAGE(Raport1!L99,Raport2!L99,Raport3!L99,Raport4!L99,Raport5!L99,Raport6!L99)</f>
        <v>87</v>
      </c>
      <c r="M99" s="146">
        <f>AVERAGE(Raport1!M99,Raport2!M99,Raport3!M99,Raport4!M99,Raport5!M99,Raport6!M99)</f>
        <v>86.416666666666671</v>
      </c>
      <c r="N99" s="146">
        <f>AVERAGE(Raport1!N99,Raport2!N99,Raport3!N99,Raport4!N99,Raport5!N99,Raport6!N99)</f>
        <v>85.25</v>
      </c>
      <c r="O99" s="146">
        <f>AVERAGE(Raport1!O99,Raport2!O99,Raport3!O99,Raport4!O99,Raport5!O99,Raport6!O99)</f>
        <v>83</v>
      </c>
      <c r="P99" s="146">
        <f>AVERAGE(Raport1!P99,Raport2!P99,Raport3!P99,Raport4!P99,Raport5!P99,Raport6!P99)</f>
        <v>85.25</v>
      </c>
      <c r="Q99" s="146">
        <f>AVERAGE(Raport1!Q99,Raport2!Q99,Raport3!Q99,Raport4!Q99,Raport5!Q99,Raport6!Q99)</f>
        <v>81</v>
      </c>
      <c r="R99" s="146">
        <f>AVERAGE(Raport1!R99,Raport2!R99,Raport3!R99,Raport4!R99,Raport5!R99,Raport6!R99)</f>
        <v>84.166666666666671</v>
      </c>
      <c r="S99" s="146">
        <f>AVERAGE(Raport1!S99,Raport2!S99,Raport3!S99,Raport4!S99,Raport5!S99,Raport6!S99)</f>
        <v>85.75</v>
      </c>
      <c r="T99" s="232">
        <f t="shared" si="1"/>
        <v>85.183333333333351</v>
      </c>
    </row>
    <row r="100" spans="1:20" ht="14.25" thickTop="1" thickBot="1">
      <c r="A100" s="47">
        <v>93</v>
      </c>
      <c r="B100" s="62">
        <v>93</v>
      </c>
      <c r="C100" s="62">
        <f>PresensiMIPA!B99</f>
        <v>12414</v>
      </c>
      <c r="D100" s="63" t="str">
        <f>PresensiMIPA!G99</f>
        <v>NURHAYATI CAHYUNI MOFID</v>
      </c>
      <c r="E100" s="146">
        <f>AVERAGE(Raport1!E100,Raport2!E100,Raport3!E100,Raport4!E100,Raport5!E100,Raport6!E100)</f>
        <v>81.833333333333329</v>
      </c>
      <c r="F100" s="146">
        <f>AVERAGE(Raport1!F100,Raport2!F100,Raport3!F100,Raport4!F100,Raport5!F100,Raport6!F100)</f>
        <v>82.333333333333329</v>
      </c>
      <c r="G100" s="146">
        <f>AVERAGE(Raport1!G100,Raport2!G100,Raport3!G100,Raport4!G100,Raport5!G100,Raport6!G100)</f>
        <v>82.833333333333329</v>
      </c>
      <c r="H100" s="146">
        <f>AVERAGE(Raport1!H100,Raport2!H100,Raport3!H100,Raport4!H100,Raport5!H100,Raport6!H100)</f>
        <v>84.666666666666671</v>
      </c>
      <c r="I100" s="146">
        <f>AVERAGE(Raport1!I100,Raport2!I100,Raport3!I100,Raport4!I100,Raport5!I100,Raport6!I100)</f>
        <v>84.25</v>
      </c>
      <c r="J100" s="146">
        <f>AVERAGE(Raport1!J100,Raport2!J100,Raport3!J100,Raport4!J100,Raport5!J100,Raport6!J100)</f>
        <v>83.416666666666671</v>
      </c>
      <c r="K100" s="146">
        <f>AVERAGE(Raport1!K100,Raport2!K100,Raport3!K100,Raport4!K100,Raport5!K100,Raport6!K100)</f>
        <v>89</v>
      </c>
      <c r="L100" s="146">
        <f>AVERAGE(Raport1!L100,Raport2!L100,Raport3!L100,Raport4!L100,Raport5!L100,Raport6!L100)</f>
        <v>85.083333333333329</v>
      </c>
      <c r="M100" s="146">
        <f>AVERAGE(Raport1!M100,Raport2!M100,Raport3!M100,Raport4!M100,Raport5!M100,Raport6!M100)</f>
        <v>86.666666666666671</v>
      </c>
      <c r="N100" s="146">
        <f>AVERAGE(Raport1!N100,Raport2!N100,Raport3!N100,Raport4!N100,Raport5!N100,Raport6!N100)</f>
        <v>83.25</v>
      </c>
      <c r="O100" s="146">
        <f>AVERAGE(Raport1!O100,Raport2!O100,Raport3!O100,Raport4!O100,Raport5!O100,Raport6!O100)</f>
        <v>81.583333333333329</v>
      </c>
      <c r="P100" s="146">
        <f>AVERAGE(Raport1!P100,Raport2!P100,Raport3!P100,Raport4!P100,Raport5!P100,Raport6!P100)</f>
        <v>81.916666666666671</v>
      </c>
      <c r="Q100" s="146">
        <f>AVERAGE(Raport1!Q100,Raport2!Q100,Raport3!Q100,Raport4!Q100,Raport5!Q100,Raport6!Q100)</f>
        <v>80.25</v>
      </c>
      <c r="R100" s="146">
        <f>AVERAGE(Raport1!R100,Raport2!R100,Raport3!R100,Raport4!R100,Raport5!R100,Raport6!R100)</f>
        <v>83.916666666666671</v>
      </c>
      <c r="S100" s="146">
        <f>AVERAGE(Raport1!S100,Raport2!S100,Raport3!S100,Raport4!S100,Raport5!S100,Raport6!S100)</f>
        <v>81.083333333333329</v>
      </c>
      <c r="T100" s="232">
        <f t="shared" si="1"/>
        <v>83.472222222222229</v>
      </c>
    </row>
    <row r="101" spans="1:20" ht="14.25" thickTop="1" thickBot="1">
      <c r="A101" s="61">
        <v>94</v>
      </c>
      <c r="B101" s="62">
        <v>94</v>
      </c>
      <c r="C101" s="62">
        <f>PresensiMIPA!B100</f>
        <v>12426</v>
      </c>
      <c r="D101" s="63" t="str">
        <f>PresensiMIPA!G100</f>
        <v>PUSPA RIAWATI</v>
      </c>
      <c r="E101" s="146">
        <f>AVERAGE(Raport1!E101,Raport2!E101,Raport3!E101,Raport4!E101,Raport5!E101,Raport6!E101)</f>
        <v>87</v>
      </c>
      <c r="F101" s="146">
        <f>AVERAGE(Raport1!F101,Raport2!F101,Raport3!F101,Raport4!F101,Raport5!F101,Raport6!F101)</f>
        <v>83.5</v>
      </c>
      <c r="G101" s="146">
        <f>AVERAGE(Raport1!G101,Raport2!G101,Raport3!G101,Raport4!G101,Raport5!G101,Raport6!G101)</f>
        <v>84.166666666666671</v>
      </c>
      <c r="H101" s="146">
        <f>AVERAGE(Raport1!H101,Raport2!H101,Raport3!H101,Raport4!H101,Raport5!H101,Raport6!H101)</f>
        <v>83.833333333333329</v>
      </c>
      <c r="I101" s="146">
        <f>AVERAGE(Raport1!I101,Raport2!I101,Raport3!I101,Raport4!I101,Raport5!I101,Raport6!I101)</f>
        <v>85.166666666666671</v>
      </c>
      <c r="J101" s="146">
        <f>AVERAGE(Raport1!J101,Raport2!J101,Raport3!J101,Raport4!J101,Raport5!J101,Raport6!J101)</f>
        <v>84.833333333333329</v>
      </c>
      <c r="K101" s="146">
        <f>AVERAGE(Raport1!K101,Raport2!K101,Raport3!K101,Raport4!K101,Raport5!K101,Raport6!K101)</f>
        <v>90.916666666666671</v>
      </c>
      <c r="L101" s="146">
        <f>AVERAGE(Raport1!L101,Raport2!L101,Raport3!L101,Raport4!L101,Raport5!L101,Raport6!L101)</f>
        <v>85.083333333333329</v>
      </c>
      <c r="M101" s="146">
        <f>AVERAGE(Raport1!M101,Raport2!M101,Raport3!M101,Raport4!M101,Raport5!M101,Raport6!M101)</f>
        <v>87.583333333333329</v>
      </c>
      <c r="N101" s="146">
        <f>AVERAGE(Raport1!N101,Raport2!N101,Raport3!N101,Raport4!N101,Raport5!N101,Raport6!N101)</f>
        <v>85.833333333333329</v>
      </c>
      <c r="O101" s="146">
        <f>AVERAGE(Raport1!O101,Raport2!O101,Raport3!O101,Raport4!O101,Raport5!O101,Raport6!O101)</f>
        <v>83.666666666666671</v>
      </c>
      <c r="P101" s="146">
        <f>AVERAGE(Raport1!P101,Raport2!P101,Raport3!P101,Raport4!P101,Raport5!P101,Raport6!P101)</f>
        <v>84.666666666666671</v>
      </c>
      <c r="Q101" s="146">
        <f>AVERAGE(Raport1!Q101,Raport2!Q101,Raport3!Q101,Raport4!Q101,Raport5!Q101,Raport6!Q101)</f>
        <v>79.916666666666671</v>
      </c>
      <c r="R101" s="146">
        <f>AVERAGE(Raport1!R101,Raport2!R101,Raport3!R101,Raport4!R101,Raport5!R101,Raport6!R101)</f>
        <v>82.75</v>
      </c>
      <c r="S101" s="146">
        <f>AVERAGE(Raport1!S101,Raport2!S101,Raport3!S101,Raport4!S101,Raport5!S101,Raport6!S101)</f>
        <v>88.666666666666671</v>
      </c>
      <c r="T101" s="232">
        <f t="shared" si="1"/>
        <v>85.172222222222231</v>
      </c>
    </row>
    <row r="102" spans="1:20" ht="14.25" thickTop="1" thickBot="1">
      <c r="A102" s="47">
        <v>95</v>
      </c>
      <c r="B102" s="62">
        <v>95</v>
      </c>
      <c r="C102" s="62">
        <f>PresensiMIPA!B101</f>
        <v>12446</v>
      </c>
      <c r="D102" s="63" t="str">
        <f>PresensiMIPA!G101</f>
        <v>RAHMADINAH DIVA ZHAVIRA</v>
      </c>
      <c r="E102" s="146">
        <f>AVERAGE(Raport1!E102,Raport2!E102,Raport3!E102,Raport4!E102,Raport5!E102,Raport6!E102)</f>
        <v>86.583333333333329</v>
      </c>
      <c r="F102" s="146">
        <f>AVERAGE(Raport1!F102,Raport2!F102,Raport3!F102,Raport4!F102,Raport5!F102,Raport6!F102)</f>
        <v>88.583333333333329</v>
      </c>
      <c r="G102" s="146">
        <f>AVERAGE(Raport1!G102,Raport2!G102,Raport3!G102,Raport4!G102,Raport5!G102,Raport6!G102)</f>
        <v>83.333333333333329</v>
      </c>
      <c r="H102" s="146">
        <f>AVERAGE(Raport1!H102,Raport2!H102,Raport3!H102,Raport4!H102,Raport5!H102,Raport6!H102)</f>
        <v>86.5</v>
      </c>
      <c r="I102" s="146">
        <f>AVERAGE(Raport1!I102,Raport2!I102,Raport3!I102,Raport4!I102,Raport5!I102,Raport6!I102)</f>
        <v>90.333333333333329</v>
      </c>
      <c r="J102" s="146">
        <f>AVERAGE(Raport1!J102,Raport2!J102,Raport3!J102,Raport4!J102,Raport5!J102,Raport6!J102)</f>
        <v>87</v>
      </c>
      <c r="K102" s="146">
        <f>AVERAGE(Raport1!K102,Raport2!K102,Raport3!K102,Raport4!K102,Raport5!K102,Raport6!K102)</f>
        <v>89.916666666666671</v>
      </c>
      <c r="L102" s="146">
        <f>AVERAGE(Raport1!L102,Raport2!L102,Raport3!L102,Raport4!L102,Raport5!L102,Raport6!L102)</f>
        <v>85.916666666666671</v>
      </c>
      <c r="M102" s="146">
        <f>AVERAGE(Raport1!M102,Raport2!M102,Raport3!M102,Raport4!M102,Raport5!M102,Raport6!M102)</f>
        <v>86.25</v>
      </c>
      <c r="N102" s="146">
        <f>AVERAGE(Raport1!N102,Raport2!N102,Raport3!N102,Raport4!N102,Raport5!N102,Raport6!N102)</f>
        <v>86</v>
      </c>
      <c r="O102" s="146">
        <f>AVERAGE(Raport1!O102,Raport2!O102,Raport3!O102,Raport4!O102,Raport5!O102,Raport6!O102)</f>
        <v>85.166666666666671</v>
      </c>
      <c r="P102" s="146">
        <f>AVERAGE(Raport1!P102,Raport2!P102,Raport3!P102,Raport4!P102,Raport5!P102,Raport6!P102)</f>
        <v>84.75</v>
      </c>
      <c r="Q102" s="146">
        <f>AVERAGE(Raport1!Q102,Raport2!Q102,Raport3!Q102,Raport4!Q102,Raport5!Q102,Raport6!Q102)</f>
        <v>81.666666666666671</v>
      </c>
      <c r="R102" s="146">
        <f>AVERAGE(Raport1!R102,Raport2!R102,Raport3!R102,Raport4!R102,Raport5!R102,Raport6!R102)</f>
        <v>83.333333333333329</v>
      </c>
      <c r="S102" s="146">
        <f>AVERAGE(Raport1!S102,Raport2!S102,Raport3!S102,Raport4!S102,Raport5!S102,Raport6!S102)</f>
        <v>89.083333333333329</v>
      </c>
      <c r="T102" s="232">
        <f t="shared" si="1"/>
        <v>86.294444444444423</v>
      </c>
    </row>
    <row r="103" spans="1:20" ht="14.25" thickTop="1" thickBot="1">
      <c r="A103" s="61">
        <v>96</v>
      </c>
      <c r="B103" s="62">
        <v>96</v>
      </c>
      <c r="C103" s="62">
        <f>PresensiMIPA!B102</f>
        <v>12455</v>
      </c>
      <c r="D103" s="63" t="str">
        <f>PresensiMIPA!G102</f>
        <v>RAYVALDI BACHTIAR ARDIANSYAH</v>
      </c>
      <c r="E103" s="146">
        <f>AVERAGE(Raport1!E103,Raport2!E103,Raport3!E103,Raport4!E103,Raport5!E103,Raport6!E103)</f>
        <v>77.333333333333329</v>
      </c>
      <c r="F103" s="146">
        <f>AVERAGE(Raport1!F103,Raport2!F103,Raport3!F103,Raport4!F103,Raport5!F103,Raport6!F103)</f>
        <v>78.75</v>
      </c>
      <c r="G103" s="146">
        <f>AVERAGE(Raport1!G103,Raport2!G103,Raport3!G103,Raport4!G103,Raport5!G103,Raport6!G103)</f>
        <v>77.5</v>
      </c>
      <c r="H103" s="146">
        <f>AVERAGE(Raport1!H103,Raport2!H103,Raport3!H103,Raport4!H103,Raport5!H103,Raport6!H103)</f>
        <v>80.916666666666671</v>
      </c>
      <c r="I103" s="146">
        <f>AVERAGE(Raport1!I103,Raport2!I103,Raport3!I103,Raport4!I103,Raport5!I103,Raport6!I103)</f>
        <v>85.583333333333329</v>
      </c>
      <c r="J103" s="146">
        <f>AVERAGE(Raport1!J103,Raport2!J103,Raport3!J103,Raport4!J103,Raport5!J103,Raport6!J103)</f>
        <v>81.833333333333329</v>
      </c>
      <c r="K103" s="146">
        <f>AVERAGE(Raport1!K103,Raport2!K103,Raport3!K103,Raport4!K103,Raport5!K103,Raport6!K103)</f>
        <v>83.75</v>
      </c>
      <c r="L103" s="146">
        <f>AVERAGE(Raport1!L103,Raport2!L103,Raport3!L103,Raport4!L103,Raport5!L103,Raport6!L103)</f>
        <v>87.25</v>
      </c>
      <c r="M103" s="146">
        <f>AVERAGE(Raport1!M103,Raport2!M103,Raport3!M103,Raport4!M103,Raport5!M103,Raport6!M103)</f>
        <v>83.416666666666671</v>
      </c>
      <c r="N103" s="146">
        <f>AVERAGE(Raport1!N103,Raport2!N103,Raport3!N103,Raport4!N103,Raport5!N103,Raport6!N103)</f>
        <v>77</v>
      </c>
      <c r="O103" s="146">
        <f>AVERAGE(Raport1!O103,Raport2!O103,Raport3!O103,Raport4!O103,Raport5!O103,Raport6!O103)</f>
        <v>78.5</v>
      </c>
      <c r="P103" s="146">
        <f>AVERAGE(Raport1!P103,Raport2!P103,Raport3!P103,Raport4!P103,Raport5!P103,Raport6!P103)</f>
        <v>77</v>
      </c>
      <c r="Q103" s="146">
        <f>AVERAGE(Raport1!Q103,Raport2!Q103,Raport3!Q103,Raport4!Q103,Raport5!Q103,Raport6!Q103)</f>
        <v>78.583333333333329</v>
      </c>
      <c r="R103" s="146">
        <f>AVERAGE(Raport1!R103,Raport2!R103,Raport3!R103,Raport4!R103,Raport5!R103,Raport6!R103)</f>
        <v>81.583333333333329</v>
      </c>
      <c r="S103" s="146">
        <f>AVERAGE(Raport1!S103,Raport2!S103,Raport3!S103,Raport4!S103,Raport5!S103,Raport6!S103)</f>
        <v>82.083333333333329</v>
      </c>
      <c r="T103" s="232">
        <f t="shared" si="1"/>
        <v>80.738888888888866</v>
      </c>
    </row>
    <row r="104" spans="1:20" ht="14.25" thickTop="1" thickBot="1">
      <c r="A104" s="47">
        <v>97</v>
      </c>
      <c r="B104" s="62">
        <v>97</v>
      </c>
      <c r="C104" s="62">
        <f>PresensiMIPA!B103</f>
        <v>12468</v>
      </c>
      <c r="D104" s="63" t="str">
        <f>PresensiMIPA!G103</f>
        <v>RIJAL AZKAL RIDHA</v>
      </c>
      <c r="E104" s="146">
        <f>AVERAGE(Raport1!E104,Raport2!E104,Raport3!E104,Raport4!E104,Raport5!E104,Raport6!E104)</f>
        <v>81.5</v>
      </c>
      <c r="F104" s="146">
        <f>AVERAGE(Raport1!F104,Raport2!F104,Raport3!F104,Raport4!F104,Raport5!F104,Raport6!F104)</f>
        <v>82.916666666666671</v>
      </c>
      <c r="G104" s="146">
        <f>AVERAGE(Raport1!G104,Raport2!G104,Raport3!G104,Raport4!G104,Raport5!G104,Raport6!G104)</f>
        <v>80.666666666666671</v>
      </c>
      <c r="H104" s="146">
        <f>AVERAGE(Raport1!H104,Raport2!H104,Raport3!H104,Raport4!H104,Raport5!H104,Raport6!H104)</f>
        <v>84.583333333333329</v>
      </c>
      <c r="I104" s="146">
        <f>AVERAGE(Raport1!I104,Raport2!I104,Raport3!I104,Raport4!I104,Raport5!I104,Raport6!I104)</f>
        <v>85.083333333333329</v>
      </c>
      <c r="J104" s="146">
        <f>AVERAGE(Raport1!J104,Raport2!J104,Raport3!J104,Raport4!J104,Raport5!J104,Raport6!J104)</f>
        <v>80.583333333333329</v>
      </c>
      <c r="K104" s="146">
        <f>AVERAGE(Raport1!K104,Raport2!K104,Raport3!K104,Raport4!K104,Raport5!K104,Raport6!K104)</f>
        <v>89.25</v>
      </c>
      <c r="L104" s="146">
        <f>AVERAGE(Raport1!L104,Raport2!L104,Raport3!L104,Raport4!L104,Raport5!L104,Raport6!L104)</f>
        <v>87.833333333333329</v>
      </c>
      <c r="M104" s="146">
        <f>AVERAGE(Raport1!M104,Raport2!M104,Raport3!M104,Raport4!M104,Raport5!M104,Raport6!M104)</f>
        <v>84.666666666666671</v>
      </c>
      <c r="N104" s="146">
        <f>AVERAGE(Raport1!N104,Raport2!N104,Raport3!N104,Raport4!N104,Raport5!N104,Raport6!N104)</f>
        <v>79.166666666666671</v>
      </c>
      <c r="O104" s="146">
        <f>AVERAGE(Raport1!O104,Raport2!O104,Raport3!O104,Raport4!O104,Raport5!O104,Raport6!O104)</f>
        <v>80.916666666666671</v>
      </c>
      <c r="P104" s="146">
        <f>AVERAGE(Raport1!P104,Raport2!P104,Raport3!P104,Raport4!P104,Raport5!P104,Raport6!P104)</f>
        <v>80.333333333333329</v>
      </c>
      <c r="Q104" s="146">
        <f>AVERAGE(Raport1!Q104,Raport2!Q104,Raport3!Q104,Raport4!Q104,Raport5!Q104,Raport6!Q104)</f>
        <v>79.416666666666671</v>
      </c>
      <c r="R104" s="146">
        <f>AVERAGE(Raport1!R104,Raport2!R104,Raport3!R104,Raport4!R104,Raport5!R104,Raport6!R104)</f>
        <v>82.166666666666671</v>
      </c>
      <c r="S104" s="146">
        <f>AVERAGE(Raport1!S104,Raport2!S104,Raport3!S104,Raport4!S104,Raport5!S104,Raport6!S104)</f>
        <v>81.333333333333329</v>
      </c>
      <c r="T104" s="232">
        <f t="shared" si="1"/>
        <v>82.694444444444429</v>
      </c>
    </row>
    <row r="105" spans="1:20" ht="14.25" thickTop="1" thickBot="1">
      <c r="A105" s="61">
        <v>98</v>
      </c>
      <c r="B105" s="62">
        <v>98</v>
      </c>
      <c r="C105" s="62">
        <f>PresensiMIPA!B104</f>
        <v>12470</v>
      </c>
      <c r="D105" s="63" t="str">
        <f>PresensiMIPA!G104</f>
        <v>RISKA AMALIA FIRMANSYAH</v>
      </c>
      <c r="E105" s="146">
        <f>AVERAGE(Raport1!E105,Raport2!E105,Raport3!E105,Raport4!E105,Raport5!E105,Raport6!E105)</f>
        <v>88.5</v>
      </c>
      <c r="F105" s="146">
        <f>AVERAGE(Raport1!F105,Raport2!F105,Raport3!F105,Raport4!F105,Raport5!F105,Raport6!F105)</f>
        <v>91.583333333333329</v>
      </c>
      <c r="G105" s="146">
        <f>AVERAGE(Raport1!G105,Raport2!G105,Raport3!G105,Raport4!G105,Raport5!G105,Raport6!G105)</f>
        <v>87.666666666666671</v>
      </c>
      <c r="H105" s="146">
        <f>AVERAGE(Raport1!H105,Raport2!H105,Raport3!H105,Raport4!H105,Raport5!H105,Raport6!H105)</f>
        <v>90.333333333333329</v>
      </c>
      <c r="I105" s="146">
        <f>AVERAGE(Raport1!I105,Raport2!I105,Raport3!I105,Raport4!I105,Raport5!I105,Raport6!I105)</f>
        <v>91.25</v>
      </c>
      <c r="J105" s="146">
        <f>AVERAGE(Raport1!J105,Raport2!J105,Raport3!J105,Raport4!J105,Raport5!J105,Raport6!J105)</f>
        <v>90.25</v>
      </c>
      <c r="K105" s="146">
        <f>AVERAGE(Raport1!K105,Raport2!K105,Raport3!K105,Raport4!K105,Raport5!K105,Raport6!K105)</f>
        <v>93.333333333333329</v>
      </c>
      <c r="L105" s="146">
        <f>AVERAGE(Raport1!L105,Raport2!L105,Raport3!L105,Raport4!L105,Raport5!L105,Raport6!L105)</f>
        <v>86.583333333333329</v>
      </c>
      <c r="M105" s="146">
        <f>AVERAGE(Raport1!M105,Raport2!M105,Raport3!M105,Raport4!M105,Raport5!M105,Raport6!M105)</f>
        <v>88.916666666666671</v>
      </c>
      <c r="N105" s="146">
        <f>AVERAGE(Raport1!N105,Raport2!N105,Raport3!N105,Raport4!N105,Raport5!N105,Raport6!N105)</f>
        <v>89.75</v>
      </c>
      <c r="O105" s="146">
        <f>AVERAGE(Raport1!O105,Raport2!O105,Raport3!O105,Raport4!O105,Raport5!O105,Raport6!O105)</f>
        <v>89.416666666666671</v>
      </c>
      <c r="P105" s="146">
        <f>AVERAGE(Raport1!P105,Raport2!P105,Raport3!P105,Raport4!P105,Raport5!P105,Raport6!P105)</f>
        <v>91.333333333333329</v>
      </c>
      <c r="Q105" s="146">
        <f>AVERAGE(Raport1!Q105,Raport2!Q105,Raport3!Q105,Raport4!Q105,Raport5!Q105,Raport6!Q105)</f>
        <v>92.583333333333329</v>
      </c>
      <c r="R105" s="146">
        <f>AVERAGE(Raport1!R105,Raport2!R105,Raport3!R105,Raport4!R105,Raport5!R105,Raport6!R105)</f>
        <v>89.416666666666671</v>
      </c>
      <c r="S105" s="146">
        <f>AVERAGE(Raport1!S105,Raport2!S105,Raport3!S105,Raport4!S105,Raport5!S105,Raport6!S105)</f>
        <v>90.416666666666671</v>
      </c>
      <c r="T105" s="232">
        <f t="shared" si="1"/>
        <v>90.088888888888889</v>
      </c>
    </row>
    <row r="106" spans="1:20" ht="14.25" thickTop="1" thickBot="1">
      <c r="A106" s="47">
        <v>99</v>
      </c>
      <c r="B106" s="62">
        <v>99</v>
      </c>
      <c r="C106" s="62">
        <f>PresensiMIPA!B105</f>
        <v>12491</v>
      </c>
      <c r="D106" s="63" t="str">
        <f>PresensiMIPA!G105</f>
        <v>SILVI FITRIA OKTAVIANI</v>
      </c>
      <c r="E106" s="146">
        <f>AVERAGE(Raport1!E106,Raport2!E106,Raport3!E106,Raport4!E106,Raport5!E106,Raport6!E106)</f>
        <v>86.75</v>
      </c>
      <c r="F106" s="146">
        <f>AVERAGE(Raport1!F106,Raport2!F106,Raport3!F106,Raport4!F106,Raport5!F106,Raport6!F106)</f>
        <v>88.166666666666671</v>
      </c>
      <c r="G106" s="146">
        <f>AVERAGE(Raport1!G106,Raport2!G106,Raport3!G106,Raport4!G106,Raport5!G106,Raport6!G106)</f>
        <v>84.083333333333329</v>
      </c>
      <c r="H106" s="146">
        <f>AVERAGE(Raport1!H106,Raport2!H106,Raport3!H106,Raport4!H106,Raport5!H106,Raport6!H106)</f>
        <v>87.333333333333329</v>
      </c>
      <c r="I106" s="146">
        <f>AVERAGE(Raport1!I106,Raport2!I106,Raport3!I106,Raport4!I106,Raport5!I106,Raport6!I106)</f>
        <v>87.333333333333329</v>
      </c>
      <c r="J106" s="146">
        <f>AVERAGE(Raport1!J106,Raport2!J106,Raport3!J106,Raport4!J106,Raport5!J106,Raport6!J106)</f>
        <v>85.25</v>
      </c>
      <c r="K106" s="146">
        <f>AVERAGE(Raport1!K106,Raport2!K106,Raport3!K106,Raport4!K106,Raport5!K106,Raport6!K106)</f>
        <v>92</v>
      </c>
      <c r="L106" s="146">
        <f>AVERAGE(Raport1!L106,Raport2!L106,Raport3!L106,Raport4!L106,Raport5!L106,Raport6!L106)</f>
        <v>85.25</v>
      </c>
      <c r="M106" s="146">
        <f>AVERAGE(Raport1!M106,Raport2!M106,Raport3!M106,Raport4!M106,Raport5!M106,Raport6!M106)</f>
        <v>87.25</v>
      </c>
      <c r="N106" s="146">
        <f>AVERAGE(Raport1!N106,Raport2!N106,Raport3!N106,Raport4!N106,Raport5!N106,Raport6!N106)</f>
        <v>83.916666666666671</v>
      </c>
      <c r="O106" s="146">
        <f>AVERAGE(Raport1!O106,Raport2!O106,Raport3!O106,Raport4!O106,Raport5!O106,Raport6!O106)</f>
        <v>83.083333333333329</v>
      </c>
      <c r="P106" s="146">
        <f>AVERAGE(Raport1!P106,Raport2!P106,Raport3!P106,Raport4!P106,Raport5!P106,Raport6!P106)</f>
        <v>84.083333333333329</v>
      </c>
      <c r="Q106" s="146">
        <f>AVERAGE(Raport1!Q106,Raport2!Q106,Raport3!Q106,Raport4!Q106,Raport5!Q106,Raport6!Q106)</f>
        <v>83.416666666666671</v>
      </c>
      <c r="R106" s="146">
        <f>AVERAGE(Raport1!R106,Raport2!R106,Raport3!R106,Raport4!R106,Raport5!R106,Raport6!R106)</f>
        <v>85.166666666666671</v>
      </c>
      <c r="S106" s="146">
        <f>AVERAGE(Raport1!S106,Raport2!S106,Raport3!S106,Raport4!S106,Raport5!S106,Raport6!S106)</f>
        <v>84.583333333333329</v>
      </c>
      <c r="T106" s="232">
        <f t="shared" si="1"/>
        <v>85.844444444444449</v>
      </c>
    </row>
    <row r="107" spans="1:20" ht="14.25" thickTop="1" thickBot="1">
      <c r="A107" s="61">
        <v>100</v>
      </c>
      <c r="B107" s="62">
        <v>100</v>
      </c>
      <c r="C107" s="62">
        <f>PresensiMIPA!B106</f>
        <v>12501</v>
      </c>
      <c r="D107" s="63" t="str">
        <f>PresensiMIPA!G106</f>
        <v>SOFIA MUFARROHAH OKTAVIA</v>
      </c>
      <c r="E107" s="146">
        <f>AVERAGE(Raport1!E107,Raport2!E107,Raport3!E107,Raport4!E107,Raport5!E107,Raport6!E107)</f>
        <v>83.75</v>
      </c>
      <c r="F107" s="146">
        <f>AVERAGE(Raport1!F107,Raport2!F107,Raport3!F107,Raport4!F107,Raport5!F107,Raport6!F107)</f>
        <v>84</v>
      </c>
      <c r="G107" s="146">
        <f>AVERAGE(Raport1!G107,Raport2!G107,Raport3!G107,Raport4!G107,Raport5!G107,Raport6!G107)</f>
        <v>83.166666666666671</v>
      </c>
      <c r="H107" s="146">
        <f>AVERAGE(Raport1!H107,Raport2!H107,Raport3!H107,Raport4!H107,Raport5!H107,Raport6!H107)</f>
        <v>86.5</v>
      </c>
      <c r="I107" s="146">
        <f>AVERAGE(Raport1!I107,Raport2!I107,Raport3!I107,Raport4!I107,Raport5!I107,Raport6!I107)</f>
        <v>86.5</v>
      </c>
      <c r="J107" s="146">
        <f>AVERAGE(Raport1!J107,Raport2!J107,Raport3!J107,Raport4!J107,Raport5!J107,Raport6!J107)</f>
        <v>84.583333333333329</v>
      </c>
      <c r="K107" s="146">
        <f>AVERAGE(Raport1!K107,Raport2!K107,Raport3!K107,Raport4!K107,Raport5!K107,Raport6!K107)</f>
        <v>90</v>
      </c>
      <c r="L107" s="146">
        <f>AVERAGE(Raport1!L107,Raport2!L107,Raport3!L107,Raport4!L107,Raport5!L107,Raport6!L107)</f>
        <v>85.916666666666671</v>
      </c>
      <c r="M107" s="146">
        <f>AVERAGE(Raport1!M107,Raport2!M107,Raport3!M107,Raport4!M107,Raport5!M107,Raport6!M107)</f>
        <v>87.166666666666671</v>
      </c>
      <c r="N107" s="146">
        <f>AVERAGE(Raport1!N107,Raport2!N107,Raport3!N107,Raport4!N107,Raport5!N107,Raport6!N107)</f>
        <v>85.25</v>
      </c>
      <c r="O107" s="146">
        <f>AVERAGE(Raport1!O107,Raport2!O107,Raport3!O107,Raport4!O107,Raport5!O107,Raport6!O107)</f>
        <v>82.416666666666671</v>
      </c>
      <c r="P107" s="146">
        <f>AVERAGE(Raport1!P107,Raport2!P107,Raport3!P107,Raport4!P107,Raport5!P107,Raport6!P107)</f>
        <v>81.5</v>
      </c>
      <c r="Q107" s="146">
        <f>AVERAGE(Raport1!Q107,Raport2!Q107,Raport3!Q107,Raport4!Q107,Raport5!Q107,Raport6!Q107)</f>
        <v>79.833333333333329</v>
      </c>
      <c r="R107" s="146">
        <f>AVERAGE(Raport1!R107,Raport2!R107,Raport3!R107,Raport4!R107,Raport5!R107,Raport6!R107)</f>
        <v>83</v>
      </c>
      <c r="S107" s="146">
        <f>AVERAGE(Raport1!S107,Raport2!S107,Raport3!S107,Raport4!S107,Raport5!S107,Raport6!S107)</f>
        <v>82.666666666666671</v>
      </c>
      <c r="T107" s="232">
        <f t="shared" si="1"/>
        <v>84.416666666666671</v>
      </c>
    </row>
    <row r="108" spans="1:20" ht="14.25" thickTop="1" thickBot="1">
      <c r="A108" s="47">
        <v>101</v>
      </c>
      <c r="B108" s="62">
        <v>101</v>
      </c>
      <c r="C108" s="62">
        <f>PresensiMIPA!B107</f>
        <v>12504</v>
      </c>
      <c r="D108" s="63" t="str">
        <f>PresensiMIPA!G107</f>
        <v>Sony Arie Prasetya</v>
      </c>
      <c r="E108" s="146">
        <f>AVERAGE(Raport1!E108,Raport2!E108,Raport3!E108,Raport4!E108,Raport5!E108,Raport6!E108)</f>
        <v>87.416666666666671</v>
      </c>
      <c r="F108" s="146">
        <f>AVERAGE(Raport1!F108,Raport2!F108,Raport3!F108,Raport4!F108,Raport5!F108,Raport6!F108)</f>
        <v>86.083333333333329</v>
      </c>
      <c r="G108" s="146">
        <f>AVERAGE(Raport1!G108,Raport2!G108,Raport3!G108,Raport4!G108,Raport5!G108,Raport6!G108)</f>
        <v>84.916666666666671</v>
      </c>
      <c r="H108" s="146">
        <f>AVERAGE(Raport1!H108,Raport2!H108,Raport3!H108,Raport4!H108,Raport5!H108,Raport6!H108)</f>
        <v>86.083333333333329</v>
      </c>
      <c r="I108" s="146">
        <f>AVERAGE(Raport1!I108,Raport2!I108,Raport3!I108,Raport4!I108,Raport5!I108,Raport6!I108)</f>
        <v>88.333333333333329</v>
      </c>
      <c r="J108" s="146">
        <f>AVERAGE(Raport1!J108,Raport2!J108,Raport3!J108,Raport4!J108,Raport5!J108,Raport6!J108)</f>
        <v>83.166666666666671</v>
      </c>
      <c r="K108" s="146">
        <f>AVERAGE(Raport1!K108,Raport2!K108,Raport3!K108,Raport4!K108,Raport5!K108,Raport6!K108)</f>
        <v>91.833333333333329</v>
      </c>
      <c r="L108" s="146">
        <f>AVERAGE(Raport1!L108,Raport2!L108,Raport3!L108,Raport4!L108,Raport5!L108,Raport6!L108)</f>
        <v>88.083333333333329</v>
      </c>
      <c r="M108" s="146">
        <f>AVERAGE(Raport1!M108,Raport2!M108,Raport3!M108,Raport4!M108,Raport5!M108,Raport6!M108)</f>
        <v>87.333333333333329</v>
      </c>
      <c r="N108" s="146">
        <f>AVERAGE(Raport1!N108,Raport2!N108,Raport3!N108,Raport4!N108,Raport5!N108,Raport6!N108)</f>
        <v>82.416666666666671</v>
      </c>
      <c r="O108" s="146">
        <f>AVERAGE(Raport1!O108,Raport2!O108,Raport3!O108,Raport4!O108,Raport5!O108,Raport6!O108)</f>
        <v>84.166666666666671</v>
      </c>
      <c r="P108" s="146">
        <f>AVERAGE(Raport1!P108,Raport2!P108,Raport3!P108,Raport4!P108,Raport5!P108,Raport6!P108)</f>
        <v>83.5</v>
      </c>
      <c r="Q108" s="146">
        <f>AVERAGE(Raport1!Q108,Raport2!Q108,Raport3!Q108,Raport4!Q108,Raport5!Q108,Raport6!Q108)</f>
        <v>83.083333333333329</v>
      </c>
      <c r="R108" s="146">
        <f>AVERAGE(Raport1!R108,Raport2!R108,Raport3!R108,Raport4!R108,Raport5!R108,Raport6!R108)</f>
        <v>85.25</v>
      </c>
      <c r="S108" s="146">
        <f>AVERAGE(Raport1!S108,Raport2!S108,Raport3!S108,Raport4!S108,Raport5!S108,Raport6!S108)</f>
        <v>85.666666666666671</v>
      </c>
      <c r="T108" s="232">
        <f t="shared" si="1"/>
        <v>85.822222222222237</v>
      </c>
    </row>
    <row r="109" spans="1:20" ht="14.25" thickTop="1" thickBot="1">
      <c r="A109" s="61">
        <v>102</v>
      </c>
      <c r="B109" s="62">
        <v>102</v>
      </c>
      <c r="C109" s="62">
        <f>PresensiMIPA!B108</f>
        <v>12519</v>
      </c>
      <c r="D109" s="63" t="str">
        <f>PresensiMIPA!G108</f>
        <v>ULFATUH MAULIDANIA PUTRI</v>
      </c>
      <c r="E109" s="146">
        <f>AVERAGE(Raport1!E109,Raport2!E109,Raport3!E109,Raport4!E109,Raport5!E109,Raport6!E109)</f>
        <v>86.583333333333329</v>
      </c>
      <c r="F109" s="146">
        <f>AVERAGE(Raport1!F109,Raport2!F109,Raport3!F109,Raport4!F109,Raport5!F109,Raport6!F109)</f>
        <v>92.25</v>
      </c>
      <c r="G109" s="146">
        <f>AVERAGE(Raport1!G109,Raport2!G109,Raport3!G109,Raport4!G109,Raport5!G109,Raport6!G109)</f>
        <v>88.75</v>
      </c>
      <c r="H109" s="146">
        <f>AVERAGE(Raport1!H109,Raport2!H109,Raport3!H109,Raport4!H109,Raport5!H109,Raport6!H109)</f>
        <v>89.25</v>
      </c>
      <c r="I109" s="146">
        <f>AVERAGE(Raport1!I109,Raport2!I109,Raport3!I109,Raport4!I109,Raport5!I109,Raport6!I109)</f>
        <v>87.583333333333329</v>
      </c>
      <c r="J109" s="146">
        <f>AVERAGE(Raport1!J109,Raport2!J109,Raport3!J109,Raport4!J109,Raport5!J109,Raport6!J109)</f>
        <v>90.75</v>
      </c>
      <c r="K109" s="146">
        <f>AVERAGE(Raport1!K109,Raport2!K109,Raport3!K109,Raport4!K109,Raport5!K109,Raport6!K109)</f>
        <v>92.416666666666671</v>
      </c>
      <c r="L109" s="146">
        <f>AVERAGE(Raport1!L109,Raport2!L109,Raport3!L109,Raport4!L109,Raport5!L109,Raport6!L109)</f>
        <v>86.583333333333329</v>
      </c>
      <c r="M109" s="146">
        <f>AVERAGE(Raport1!M109,Raport2!M109,Raport3!M109,Raport4!M109,Raport5!M109,Raport6!M109)</f>
        <v>87.75</v>
      </c>
      <c r="N109" s="146">
        <f>AVERAGE(Raport1!N109,Raport2!N109,Raport3!N109,Raport4!N109,Raport5!N109,Raport6!N109)</f>
        <v>90.333333333333329</v>
      </c>
      <c r="O109" s="146">
        <f>AVERAGE(Raport1!O109,Raport2!O109,Raport3!O109,Raport4!O109,Raport5!O109,Raport6!O109)</f>
        <v>87.083333333333329</v>
      </c>
      <c r="P109" s="146">
        <f>AVERAGE(Raport1!P109,Raport2!P109,Raport3!P109,Raport4!P109,Raport5!P109,Raport6!P109)</f>
        <v>85.833333333333329</v>
      </c>
      <c r="Q109" s="146">
        <f>AVERAGE(Raport1!Q109,Raport2!Q109,Raport3!Q109,Raport4!Q109,Raport5!Q109,Raport6!Q109)</f>
        <v>87.583333333333329</v>
      </c>
      <c r="R109" s="146">
        <f>AVERAGE(Raport1!R109,Raport2!R109,Raport3!R109,Raport4!R109,Raport5!R109,Raport6!R109)</f>
        <v>85.583333333333329</v>
      </c>
      <c r="S109" s="146">
        <f>AVERAGE(Raport1!S109,Raport2!S109,Raport3!S109,Raport4!S109,Raport5!S109,Raport6!S109)</f>
        <v>91.333333333333329</v>
      </c>
      <c r="T109" s="232">
        <f t="shared" si="1"/>
        <v>88.644444444444431</v>
      </c>
    </row>
    <row r="110" spans="1:20" ht="14.25" thickTop="1" thickBot="1">
      <c r="A110" s="47">
        <v>103</v>
      </c>
      <c r="B110" s="62">
        <v>103</v>
      </c>
      <c r="C110" s="62">
        <f>PresensiMIPA!B109</f>
        <v>12129</v>
      </c>
      <c r="D110" s="63" t="str">
        <f>PresensiMIPA!G109</f>
        <v>ACHMAD FARHAN HASBINULLAH</v>
      </c>
      <c r="E110" s="146">
        <f>AVERAGE(Raport1!E110,Raport2!E110,Raport3!E110,Raport4!E110,Raport5!E110,Raport6!E110)</f>
        <v>82.166666666666671</v>
      </c>
      <c r="F110" s="146">
        <f>AVERAGE(Raport1!F110,Raport2!F110,Raport3!F110,Raport4!F110,Raport5!F110,Raport6!F110)</f>
        <v>77.25</v>
      </c>
      <c r="G110" s="146">
        <f>AVERAGE(Raport1!G110,Raport2!G110,Raport3!G110,Raport4!G110,Raport5!G110,Raport6!G110)</f>
        <v>79.75</v>
      </c>
      <c r="H110" s="146">
        <f>AVERAGE(Raport1!H110,Raport2!H110,Raport3!H110,Raport4!H110,Raport5!H110,Raport6!H110)</f>
        <v>78.5</v>
      </c>
      <c r="I110" s="146">
        <f>AVERAGE(Raport1!I110,Raport2!I110,Raport3!I110,Raport4!I110,Raport5!I110,Raport6!I110)</f>
        <v>84.5</v>
      </c>
      <c r="J110" s="146">
        <f>AVERAGE(Raport1!J110,Raport2!J110,Raport3!J110,Raport4!J110,Raport5!J110,Raport6!J110)</f>
        <v>79</v>
      </c>
      <c r="K110" s="146">
        <f>AVERAGE(Raport1!K110,Raport2!K110,Raport3!K110,Raport4!K110,Raport5!K110,Raport6!K110)</f>
        <v>84.583333333333329</v>
      </c>
      <c r="L110" s="146">
        <f>AVERAGE(Raport1!L110,Raport2!L110,Raport3!L110,Raport4!L110,Raport5!L110,Raport6!L110)</f>
        <v>87.666666666666671</v>
      </c>
      <c r="M110" s="146">
        <f>AVERAGE(Raport1!M110,Raport2!M110,Raport3!M110,Raport4!M110,Raport5!M110,Raport6!M110)</f>
        <v>83.75</v>
      </c>
      <c r="N110" s="146">
        <f>AVERAGE(Raport1!N110,Raport2!N110,Raport3!N110,Raport4!N110,Raport5!N110,Raport6!N110)</f>
        <v>77.583333333333329</v>
      </c>
      <c r="O110" s="146">
        <f>AVERAGE(Raport1!O110,Raport2!O110,Raport3!O110,Raport4!O110,Raport5!O110,Raport6!O110)</f>
        <v>77.75</v>
      </c>
      <c r="P110" s="146">
        <f>AVERAGE(Raport1!P110,Raport2!P110,Raport3!P110,Raport4!P110,Raport5!P110,Raport6!P110)</f>
        <v>80.416666666666671</v>
      </c>
      <c r="Q110" s="146">
        <f>AVERAGE(Raport1!Q110,Raport2!Q110,Raport3!Q110,Raport4!Q110,Raport5!Q110,Raport6!Q110)</f>
        <v>79.166666666666671</v>
      </c>
      <c r="R110" s="146">
        <f>AVERAGE(Raport1!R110,Raport2!R110,Raport3!R110,Raport4!R110,Raport5!R110,Raport6!R110)</f>
        <v>78.166666666666671</v>
      </c>
      <c r="S110" s="146">
        <f>AVERAGE(Raport1!S110,Raport2!S110,Raport3!S110,Raport4!S110,Raport5!S110,Raport6!S110)</f>
        <v>77.583333333333329</v>
      </c>
      <c r="T110" s="232">
        <f t="shared" si="1"/>
        <v>80.522222222222211</v>
      </c>
    </row>
    <row r="111" spans="1:20" ht="14.25" thickTop="1" thickBot="1">
      <c r="A111" s="61">
        <v>104</v>
      </c>
      <c r="B111" s="62">
        <v>104</v>
      </c>
      <c r="C111" s="62">
        <f>PresensiMIPA!B110</f>
        <v>12142</v>
      </c>
      <c r="D111" s="63" t="str">
        <f>PresensiMIPA!G110</f>
        <v>AIDA DEWI ABDULLAH</v>
      </c>
      <c r="E111" s="146">
        <f>AVERAGE(Raport1!E111,Raport2!E111,Raport3!E111,Raport4!E111,Raport5!E111,Raport6!E111)</f>
        <v>88.833333333333329</v>
      </c>
      <c r="F111" s="146">
        <f>AVERAGE(Raport1!F111,Raport2!F111,Raport3!F111,Raport4!F111,Raport5!F111,Raport6!F111)</f>
        <v>87.25</v>
      </c>
      <c r="G111" s="146">
        <f>AVERAGE(Raport1!G111,Raport2!G111,Raport3!G111,Raport4!G111,Raport5!G111,Raport6!G111)</f>
        <v>86.25</v>
      </c>
      <c r="H111" s="146">
        <f>AVERAGE(Raport1!H111,Raport2!H111,Raport3!H111,Raport4!H111,Raport5!H111,Raport6!H111)</f>
        <v>85.083333333333329</v>
      </c>
      <c r="I111" s="146">
        <f>AVERAGE(Raport1!I111,Raport2!I111,Raport3!I111,Raport4!I111,Raport5!I111,Raport6!I111)</f>
        <v>86.083333333333329</v>
      </c>
      <c r="J111" s="146">
        <f>AVERAGE(Raport1!J111,Raport2!J111,Raport3!J111,Raport4!J111,Raport5!J111,Raport6!J111)</f>
        <v>84.666666666666671</v>
      </c>
      <c r="K111" s="146">
        <f>AVERAGE(Raport1!K111,Raport2!K111,Raport3!K111,Raport4!K111,Raport5!K111,Raport6!K111)</f>
        <v>90</v>
      </c>
      <c r="L111" s="146">
        <f>AVERAGE(Raport1!L111,Raport2!L111,Raport3!L111,Raport4!L111,Raport5!L111,Raport6!L111)</f>
        <v>87.5</v>
      </c>
      <c r="M111" s="146">
        <f>AVERAGE(Raport1!M111,Raport2!M111,Raport3!M111,Raport4!M111,Raport5!M111,Raport6!M111)</f>
        <v>87.75</v>
      </c>
      <c r="N111" s="146">
        <f>AVERAGE(Raport1!N111,Raport2!N111,Raport3!N111,Raport4!N111,Raport5!N111,Raport6!N111)</f>
        <v>84.916666666666671</v>
      </c>
      <c r="O111" s="146">
        <f>AVERAGE(Raport1!O111,Raport2!O111,Raport3!O111,Raport4!O111,Raport5!O111,Raport6!O111)</f>
        <v>87.666666666666671</v>
      </c>
      <c r="P111" s="146">
        <f>AVERAGE(Raport1!P111,Raport2!P111,Raport3!P111,Raport4!P111,Raport5!P111,Raport6!P111)</f>
        <v>85.5</v>
      </c>
      <c r="Q111" s="146">
        <f>AVERAGE(Raport1!Q111,Raport2!Q111,Raport3!Q111,Raport4!Q111,Raport5!Q111,Raport6!Q111)</f>
        <v>80.833333333333329</v>
      </c>
      <c r="R111" s="146">
        <f>AVERAGE(Raport1!R111,Raport2!R111,Raport3!R111,Raport4!R111,Raport5!R111,Raport6!R111)</f>
        <v>85.666666666666671</v>
      </c>
      <c r="S111" s="146">
        <f>AVERAGE(Raport1!S111,Raport2!S111,Raport3!S111,Raport4!S111,Raport5!S111,Raport6!S111)</f>
        <v>87.583333333333329</v>
      </c>
      <c r="T111" s="232">
        <f t="shared" si="1"/>
        <v>86.37222222222222</v>
      </c>
    </row>
    <row r="112" spans="1:20" ht="14.25" thickTop="1" thickBot="1">
      <c r="A112" s="47">
        <v>105</v>
      </c>
      <c r="B112" s="62">
        <v>105</v>
      </c>
      <c r="C112" s="62">
        <f>PresensiMIPA!B111</f>
        <v>12148</v>
      </c>
      <c r="D112" s="63" t="str">
        <f>PresensiMIPA!G111</f>
        <v>AKMAL NURDIANSYAH</v>
      </c>
      <c r="E112" s="146">
        <f>AVERAGE(Raport1!E112,Raport2!E112,Raport3!E112,Raport4!E112,Raport5!E112,Raport6!E112)</f>
        <v>85.5</v>
      </c>
      <c r="F112" s="146">
        <f>AVERAGE(Raport1!F112,Raport2!F112,Raport3!F112,Raport4!F112,Raport5!F112,Raport6!F112)</f>
        <v>89.666666666666671</v>
      </c>
      <c r="G112" s="146">
        <f>AVERAGE(Raport1!G112,Raport2!G112,Raport3!G112,Raport4!G112,Raport5!G112,Raport6!G112)</f>
        <v>84.416666666666671</v>
      </c>
      <c r="H112" s="146">
        <f>AVERAGE(Raport1!H112,Raport2!H112,Raport3!H112,Raport4!H112,Raport5!H112,Raport6!H112)</f>
        <v>88.833333333333329</v>
      </c>
      <c r="I112" s="146">
        <f>AVERAGE(Raport1!I112,Raport2!I112,Raport3!I112,Raport4!I112,Raport5!I112,Raport6!I112)</f>
        <v>89.083333333333329</v>
      </c>
      <c r="J112" s="146">
        <f>AVERAGE(Raport1!J112,Raport2!J112,Raport3!J112,Raport4!J112,Raport5!J112,Raport6!J112)</f>
        <v>88</v>
      </c>
      <c r="K112" s="146">
        <f>AVERAGE(Raport1!K112,Raport2!K112,Raport3!K112,Raport4!K112,Raport5!K112,Raport6!K112)</f>
        <v>89.666666666666671</v>
      </c>
      <c r="L112" s="146">
        <f>AVERAGE(Raport1!L112,Raport2!L112,Raport3!L112,Raport4!L112,Raport5!L112,Raport6!L112)</f>
        <v>87.666666666666671</v>
      </c>
      <c r="M112" s="146">
        <f>AVERAGE(Raport1!M112,Raport2!M112,Raport3!M112,Raport4!M112,Raport5!M112,Raport6!M112)</f>
        <v>86.25</v>
      </c>
      <c r="N112" s="146">
        <f>AVERAGE(Raport1!N112,Raport2!N112,Raport3!N112,Raport4!N112,Raport5!N112,Raport6!N112)</f>
        <v>89.25</v>
      </c>
      <c r="O112" s="146">
        <f>AVERAGE(Raport1!O112,Raport2!O112,Raport3!O112,Raport4!O112,Raport5!O112,Raport6!O112)</f>
        <v>86.75</v>
      </c>
      <c r="P112" s="146">
        <f>AVERAGE(Raport1!P112,Raport2!P112,Raport3!P112,Raport4!P112,Raport5!P112,Raport6!P112)</f>
        <v>85</v>
      </c>
      <c r="Q112" s="146">
        <f>AVERAGE(Raport1!Q112,Raport2!Q112,Raport3!Q112,Raport4!Q112,Raport5!Q112,Raport6!Q112)</f>
        <v>90.666666666666671</v>
      </c>
      <c r="R112" s="146">
        <f>AVERAGE(Raport1!R112,Raport2!R112,Raport3!R112,Raport4!R112,Raport5!R112,Raport6!R112)</f>
        <v>87.333333333333329</v>
      </c>
      <c r="S112" s="146">
        <f>AVERAGE(Raport1!S112,Raport2!S112,Raport3!S112,Raport4!S112,Raport5!S112,Raport6!S112)</f>
        <v>89.333333333333329</v>
      </c>
      <c r="T112" s="232">
        <f t="shared" si="1"/>
        <v>87.827777777777769</v>
      </c>
    </row>
    <row r="113" spans="1:20" ht="14.25" thickTop="1" thickBot="1">
      <c r="A113" s="61">
        <v>106</v>
      </c>
      <c r="B113" s="62">
        <v>106</v>
      </c>
      <c r="C113" s="62">
        <f>PresensiMIPA!B112</f>
        <v>12152</v>
      </c>
      <c r="D113" s="63" t="str">
        <f>PresensiMIPA!G112</f>
        <v>ALFIAN NUR EMILIA</v>
      </c>
      <c r="E113" s="146">
        <f>AVERAGE(Raport1!E113,Raport2!E113,Raport3!E113,Raport4!E113,Raport5!E113,Raport6!E113)</f>
        <v>82.75</v>
      </c>
      <c r="F113" s="146">
        <f>AVERAGE(Raport1!F113,Raport2!F113,Raport3!F113,Raport4!F113,Raport5!F113,Raport6!F113)</f>
        <v>81.25</v>
      </c>
      <c r="G113" s="146">
        <f>AVERAGE(Raport1!G113,Raport2!G113,Raport3!G113,Raport4!G113,Raport5!G113,Raport6!G113)</f>
        <v>81.666666666666671</v>
      </c>
      <c r="H113" s="146">
        <f>AVERAGE(Raport1!H113,Raport2!H113,Raport3!H113,Raport4!H113,Raport5!H113,Raport6!H113)</f>
        <v>82</v>
      </c>
      <c r="I113" s="146">
        <f>AVERAGE(Raport1!I113,Raport2!I113,Raport3!I113,Raport4!I113,Raport5!I113,Raport6!I113)</f>
        <v>85.5</v>
      </c>
      <c r="J113" s="146">
        <f>AVERAGE(Raport1!J113,Raport2!J113,Raport3!J113,Raport4!J113,Raport5!J113,Raport6!J113)</f>
        <v>83.083333333333329</v>
      </c>
      <c r="K113" s="146">
        <f>AVERAGE(Raport1!K113,Raport2!K113,Raport3!K113,Raport4!K113,Raport5!K113,Raport6!K113)</f>
        <v>89.166666666666671</v>
      </c>
      <c r="L113" s="146">
        <f>AVERAGE(Raport1!L113,Raport2!L113,Raport3!L113,Raport4!L113,Raport5!L113,Raport6!L113)</f>
        <v>86.833333333333329</v>
      </c>
      <c r="M113" s="146">
        <f>AVERAGE(Raport1!M113,Raport2!M113,Raport3!M113,Raport4!M113,Raport5!M113,Raport6!M113)</f>
        <v>86.916666666666671</v>
      </c>
      <c r="N113" s="146">
        <f>AVERAGE(Raport1!N113,Raport2!N113,Raport3!N113,Raport4!N113,Raport5!N113,Raport6!N113)</f>
        <v>80.916666666666671</v>
      </c>
      <c r="O113" s="146">
        <f>AVERAGE(Raport1!O113,Raport2!O113,Raport3!O113,Raport4!O113,Raport5!O113,Raport6!O113)</f>
        <v>80.333333333333329</v>
      </c>
      <c r="P113" s="146">
        <f>AVERAGE(Raport1!P113,Raport2!P113,Raport3!P113,Raport4!P113,Raport5!P113,Raport6!P113)</f>
        <v>82.916666666666671</v>
      </c>
      <c r="Q113" s="146">
        <f>AVERAGE(Raport1!Q113,Raport2!Q113,Raport3!Q113,Raport4!Q113,Raport5!Q113,Raport6!Q113)</f>
        <v>80.25</v>
      </c>
      <c r="R113" s="146">
        <f>AVERAGE(Raport1!R113,Raport2!R113,Raport3!R113,Raport4!R113,Raport5!R113,Raport6!R113)</f>
        <v>83.666666666666671</v>
      </c>
      <c r="S113" s="146">
        <f>AVERAGE(Raport1!S113,Raport2!S113,Raport3!S113,Raport4!S113,Raport5!S113,Raport6!S113)</f>
        <v>81.583333333333329</v>
      </c>
      <c r="T113" s="232">
        <f t="shared" si="1"/>
        <v>83.255555555555546</v>
      </c>
    </row>
    <row r="114" spans="1:20" ht="14.25" thickTop="1" thickBot="1">
      <c r="A114" s="47">
        <v>107</v>
      </c>
      <c r="B114" s="62">
        <v>107</v>
      </c>
      <c r="C114" s="62">
        <f>PresensiMIPA!B113</f>
        <v>12164</v>
      </c>
      <c r="D114" s="63" t="str">
        <f>PresensiMIPA!G113</f>
        <v>AMELIA FARAH R</v>
      </c>
      <c r="E114" s="146">
        <f>AVERAGE(Raport1!E114,Raport2!E114,Raport3!E114,Raport4!E114,Raport5!E114,Raport6!E114)</f>
        <v>86.333333333333329</v>
      </c>
      <c r="F114" s="146">
        <f>AVERAGE(Raport1!F114,Raport2!F114,Raport3!F114,Raport4!F114,Raport5!F114,Raport6!F114)</f>
        <v>84.583333333333329</v>
      </c>
      <c r="G114" s="146">
        <f>AVERAGE(Raport1!G114,Raport2!G114,Raport3!G114,Raport4!G114,Raport5!G114,Raport6!G114)</f>
        <v>84.416666666666671</v>
      </c>
      <c r="H114" s="146">
        <f>AVERAGE(Raport1!H114,Raport2!H114,Raport3!H114,Raport4!H114,Raport5!H114,Raport6!H114)</f>
        <v>86.083333333333329</v>
      </c>
      <c r="I114" s="146">
        <f>AVERAGE(Raport1!I114,Raport2!I114,Raport3!I114,Raport4!I114,Raport5!I114,Raport6!I114)</f>
        <v>86</v>
      </c>
      <c r="J114" s="146">
        <f>AVERAGE(Raport1!J114,Raport2!J114,Raport3!J114,Raport4!J114,Raport5!J114,Raport6!J114)</f>
        <v>83.75</v>
      </c>
      <c r="K114" s="146">
        <f>AVERAGE(Raport1!K114,Raport2!K114,Raport3!K114,Raport4!K114,Raport5!K114,Raport6!K114)</f>
        <v>90.333333333333329</v>
      </c>
      <c r="L114" s="146">
        <f>AVERAGE(Raport1!L114,Raport2!L114,Raport3!L114,Raport4!L114,Raport5!L114,Raport6!L114)</f>
        <v>87</v>
      </c>
      <c r="M114" s="146">
        <f>AVERAGE(Raport1!M114,Raport2!M114,Raport3!M114,Raport4!M114,Raport5!M114,Raport6!M114)</f>
        <v>86.916666666666671</v>
      </c>
      <c r="N114" s="146">
        <f>AVERAGE(Raport1!N114,Raport2!N114,Raport3!N114,Raport4!N114,Raport5!N114,Raport6!N114)</f>
        <v>86.75</v>
      </c>
      <c r="O114" s="146">
        <f>AVERAGE(Raport1!O114,Raport2!O114,Raport3!O114,Raport4!O114,Raport5!O114,Raport6!O114)</f>
        <v>83.916666666666671</v>
      </c>
      <c r="P114" s="146">
        <f>AVERAGE(Raport1!P114,Raport2!P114,Raport3!P114,Raport4!P114,Raport5!P114,Raport6!P114)</f>
        <v>84.583333333333329</v>
      </c>
      <c r="Q114" s="146">
        <f>AVERAGE(Raport1!Q114,Raport2!Q114,Raport3!Q114,Raport4!Q114,Raport5!Q114,Raport6!Q114)</f>
        <v>84.083333333333329</v>
      </c>
      <c r="R114" s="146">
        <f>AVERAGE(Raport1!R114,Raport2!R114,Raport3!R114,Raport4!R114,Raport5!R114,Raport6!R114)</f>
        <v>86.333333333333329</v>
      </c>
      <c r="S114" s="146">
        <f>AVERAGE(Raport1!S114,Raport2!S114,Raport3!S114,Raport4!S114,Raport5!S114,Raport6!S114)</f>
        <v>83.916666666666671</v>
      </c>
      <c r="T114" s="232">
        <f t="shared" si="1"/>
        <v>85.666666666666657</v>
      </c>
    </row>
    <row r="115" spans="1:20" ht="14.25" thickTop="1" thickBot="1">
      <c r="A115" s="61">
        <v>108</v>
      </c>
      <c r="B115" s="62">
        <v>108</v>
      </c>
      <c r="C115" s="62">
        <f>PresensiMIPA!B114</f>
        <v>12174</v>
      </c>
      <c r="D115" s="63" t="str">
        <f>PresensiMIPA!G114</f>
        <v>ANGGA WAHYUDI</v>
      </c>
      <c r="E115" s="146">
        <f>AVERAGE(Raport1!E115,Raport2!E115,Raport3!E115,Raport4!E115,Raport5!E115,Raport6!E115)</f>
        <v>83.666666666666671</v>
      </c>
      <c r="F115" s="146">
        <f>AVERAGE(Raport1!F115,Raport2!F115,Raport3!F115,Raport4!F115,Raport5!F115,Raport6!F115)</f>
        <v>80.333333333333329</v>
      </c>
      <c r="G115" s="146">
        <f>AVERAGE(Raport1!G115,Raport2!G115,Raport3!G115,Raport4!G115,Raport5!G115,Raport6!G115)</f>
        <v>80.75</v>
      </c>
      <c r="H115" s="146">
        <f>AVERAGE(Raport1!H115,Raport2!H115,Raport3!H115,Raport4!H115,Raport5!H115,Raport6!H115)</f>
        <v>79.583333333333329</v>
      </c>
      <c r="I115" s="146">
        <f>AVERAGE(Raport1!I115,Raport2!I115,Raport3!I115,Raport4!I115,Raport5!I115,Raport6!I115)</f>
        <v>84.166666666666671</v>
      </c>
      <c r="J115" s="146">
        <f>AVERAGE(Raport1!J115,Raport2!J115,Raport3!J115,Raport4!J115,Raport5!J115,Raport6!J115)</f>
        <v>82</v>
      </c>
      <c r="K115" s="146">
        <f>AVERAGE(Raport1!K115,Raport2!K115,Raport3!K115,Raport4!K115,Raport5!K115,Raport6!K115)</f>
        <v>88.583333333333329</v>
      </c>
      <c r="L115" s="146">
        <f>AVERAGE(Raport1!L115,Raport2!L115,Raport3!L115,Raport4!L115,Raport5!L115,Raport6!L115)</f>
        <v>86.916666666666671</v>
      </c>
      <c r="M115" s="146">
        <f>AVERAGE(Raport1!M115,Raport2!M115,Raport3!M115,Raport4!M115,Raport5!M115,Raport6!M115)</f>
        <v>85.916666666666671</v>
      </c>
      <c r="N115" s="146">
        <f>AVERAGE(Raport1!N115,Raport2!N115,Raport3!N115,Raport4!N115,Raport5!N115,Raport6!N115)</f>
        <v>83.083333333333329</v>
      </c>
      <c r="O115" s="146">
        <f>AVERAGE(Raport1!O115,Raport2!O115,Raport3!O115,Raport4!O115,Raport5!O115,Raport6!O115)</f>
        <v>81.583333333333329</v>
      </c>
      <c r="P115" s="146">
        <f>AVERAGE(Raport1!P115,Raport2!P115,Raport3!P115,Raport4!P115,Raport5!P115,Raport6!P115)</f>
        <v>82.416666666666671</v>
      </c>
      <c r="Q115" s="146">
        <f>AVERAGE(Raport1!Q115,Raport2!Q115,Raport3!Q115,Raport4!Q115,Raport5!Q115,Raport6!Q115)</f>
        <v>81.5</v>
      </c>
      <c r="R115" s="146">
        <f>AVERAGE(Raport1!R115,Raport2!R115,Raport3!R115,Raport4!R115,Raport5!R115,Raport6!R115)</f>
        <v>84.666666666666671</v>
      </c>
      <c r="S115" s="146">
        <f>AVERAGE(Raport1!S115,Raport2!S115,Raport3!S115,Raport4!S115,Raport5!S115,Raport6!S115)</f>
        <v>86</v>
      </c>
      <c r="T115" s="232">
        <f t="shared" si="1"/>
        <v>83.411111111111111</v>
      </c>
    </row>
    <row r="116" spans="1:20" ht="14.25" thickTop="1" thickBot="1">
      <c r="A116" s="47">
        <v>109</v>
      </c>
      <c r="B116" s="62">
        <v>109</v>
      </c>
      <c r="C116" s="62">
        <f>PresensiMIPA!B115</f>
        <v>12180</v>
      </c>
      <c r="D116" s="63" t="str">
        <f>PresensiMIPA!G115</f>
        <v>APRILIA HALISA ALFIN</v>
      </c>
      <c r="E116" s="146">
        <f>AVERAGE(Raport1!E116,Raport2!E116,Raport3!E116,Raport4!E116,Raport5!E116,Raport6!E116)</f>
        <v>88</v>
      </c>
      <c r="F116" s="146">
        <f>AVERAGE(Raport1!F116,Raport2!F116,Raport3!F116,Raport4!F116,Raport5!F116,Raport6!F116)</f>
        <v>86.75</v>
      </c>
      <c r="G116" s="146">
        <f>AVERAGE(Raport1!G116,Raport2!G116,Raport3!G116,Raport4!G116,Raport5!G116,Raport6!G116)</f>
        <v>84.333333333333329</v>
      </c>
      <c r="H116" s="146">
        <f>AVERAGE(Raport1!H116,Raport2!H116,Raport3!H116,Raport4!H116,Raport5!H116,Raport6!H116)</f>
        <v>82</v>
      </c>
      <c r="I116" s="146">
        <f>AVERAGE(Raport1!I116,Raport2!I116,Raport3!I116,Raport4!I116,Raport5!I116,Raport6!I116)</f>
        <v>86.666666666666671</v>
      </c>
      <c r="J116" s="146">
        <f>AVERAGE(Raport1!J116,Raport2!J116,Raport3!J116,Raport4!J116,Raport5!J116,Raport6!J116)</f>
        <v>85.333333333333329</v>
      </c>
      <c r="K116" s="146">
        <f>AVERAGE(Raport1!K116,Raport2!K116,Raport3!K116,Raport4!K116,Raport5!K116,Raport6!K116)</f>
        <v>90.916666666666671</v>
      </c>
      <c r="L116" s="146">
        <f>AVERAGE(Raport1!L116,Raport2!L116,Raport3!L116,Raport4!L116,Raport5!L116,Raport6!L116)</f>
        <v>87.083333333333329</v>
      </c>
      <c r="M116" s="146">
        <f>AVERAGE(Raport1!M116,Raport2!M116,Raport3!M116,Raport4!M116,Raport5!M116,Raport6!M116)</f>
        <v>87.666666666666671</v>
      </c>
      <c r="N116" s="146">
        <f>AVERAGE(Raport1!N116,Raport2!N116,Raport3!N116,Raport4!N116,Raport5!N116,Raport6!N116)</f>
        <v>86.5</v>
      </c>
      <c r="O116" s="146">
        <f>AVERAGE(Raport1!O116,Raport2!O116,Raport3!O116,Raport4!O116,Raport5!O116,Raport6!O116)</f>
        <v>82.333333333333329</v>
      </c>
      <c r="P116" s="146">
        <f>AVERAGE(Raport1!P116,Raport2!P116,Raport3!P116,Raport4!P116,Raport5!P116,Raport6!P116)</f>
        <v>85.083333333333329</v>
      </c>
      <c r="Q116" s="146">
        <f>AVERAGE(Raport1!Q116,Raport2!Q116,Raport3!Q116,Raport4!Q116,Raport5!Q116,Raport6!Q116)</f>
        <v>83.5</v>
      </c>
      <c r="R116" s="146">
        <f>AVERAGE(Raport1!R116,Raport2!R116,Raport3!R116,Raport4!R116,Raport5!R116,Raport6!R116)</f>
        <v>86.083333333333329</v>
      </c>
      <c r="S116" s="146">
        <f>AVERAGE(Raport1!S116,Raport2!S116,Raport3!S116,Raport4!S116,Raport5!S116,Raport6!S116)</f>
        <v>85.333333333333329</v>
      </c>
      <c r="T116" s="232">
        <f t="shared" si="1"/>
        <v>85.838888888888889</v>
      </c>
    </row>
    <row r="117" spans="1:20" ht="14.25" thickTop="1" thickBot="1">
      <c r="A117" s="61">
        <v>110</v>
      </c>
      <c r="B117" s="62">
        <v>110</v>
      </c>
      <c r="C117" s="62">
        <f>PresensiMIPA!B116</f>
        <v>12201</v>
      </c>
      <c r="D117" s="63" t="str">
        <f>PresensiMIPA!G116</f>
        <v>DESWITA ANGGERAINI</v>
      </c>
      <c r="E117" s="146">
        <f>AVERAGE(Raport1!E117,Raport2!E117,Raport3!E117,Raport4!E117,Raport5!E117,Raport6!E117)</f>
        <v>85.083333333333329</v>
      </c>
      <c r="F117" s="146">
        <f>AVERAGE(Raport1!F117,Raport2!F117,Raport3!F117,Raport4!F117,Raport5!F117,Raport6!F117)</f>
        <v>84.333333333333329</v>
      </c>
      <c r="G117" s="146">
        <f>AVERAGE(Raport1!G117,Raport2!G117,Raport3!G117,Raport4!G117,Raport5!G117,Raport6!G117)</f>
        <v>82.333333333333329</v>
      </c>
      <c r="H117" s="146">
        <f>AVERAGE(Raport1!H117,Raport2!H117,Raport3!H117,Raport4!H117,Raport5!H117,Raport6!H117)</f>
        <v>81.416666666666671</v>
      </c>
      <c r="I117" s="146">
        <f>AVERAGE(Raport1!I117,Raport2!I117,Raport3!I117,Raport4!I117,Raport5!I117,Raport6!I117)</f>
        <v>87.166666666666671</v>
      </c>
      <c r="J117" s="146">
        <f>AVERAGE(Raport1!J117,Raport2!J117,Raport3!J117,Raport4!J117,Raport5!J117,Raport6!J117)</f>
        <v>83.25</v>
      </c>
      <c r="K117" s="146">
        <f>AVERAGE(Raport1!K117,Raport2!K117,Raport3!K117,Raport4!K117,Raport5!K117,Raport6!K117)</f>
        <v>88.583333333333329</v>
      </c>
      <c r="L117" s="146">
        <f>AVERAGE(Raport1!L117,Raport2!L117,Raport3!L117,Raport4!L117,Raport5!L117,Raport6!L117)</f>
        <v>87.166666666666671</v>
      </c>
      <c r="M117" s="146">
        <f>AVERAGE(Raport1!M117,Raport2!M117,Raport3!M117,Raport4!M117,Raport5!M117,Raport6!M117)</f>
        <v>86.333333333333329</v>
      </c>
      <c r="N117" s="146">
        <f>AVERAGE(Raport1!N117,Raport2!N117,Raport3!N117,Raport4!N117,Raport5!N117,Raport6!N117)</f>
        <v>83</v>
      </c>
      <c r="O117" s="146">
        <f>AVERAGE(Raport1!O117,Raport2!O117,Raport3!O117,Raport4!O117,Raport5!O117,Raport6!O117)</f>
        <v>82.25</v>
      </c>
      <c r="P117" s="146">
        <f>AVERAGE(Raport1!P117,Raport2!P117,Raport3!P117,Raport4!P117,Raport5!P117,Raport6!P117)</f>
        <v>83.25</v>
      </c>
      <c r="Q117" s="146">
        <f>AVERAGE(Raport1!Q117,Raport2!Q117,Raport3!Q117,Raport4!Q117,Raport5!Q117,Raport6!Q117)</f>
        <v>80.083333333333329</v>
      </c>
      <c r="R117" s="146">
        <f>AVERAGE(Raport1!R117,Raport2!R117,Raport3!R117,Raport4!R117,Raport5!R117,Raport6!R117)</f>
        <v>83.833333333333329</v>
      </c>
      <c r="S117" s="146">
        <f>AVERAGE(Raport1!S117,Raport2!S117,Raport3!S117,Raport4!S117,Raport5!S117,Raport6!S117)</f>
        <v>82.5</v>
      </c>
      <c r="T117" s="232">
        <f t="shared" si="1"/>
        <v>84.038888888888877</v>
      </c>
    </row>
    <row r="118" spans="1:20" ht="14.25" thickTop="1" thickBot="1">
      <c r="A118" s="47">
        <v>111</v>
      </c>
      <c r="B118" s="62">
        <v>111</v>
      </c>
      <c r="C118" s="62">
        <f>PresensiMIPA!B117</f>
        <v>12205</v>
      </c>
      <c r="D118" s="63" t="str">
        <f>PresensiMIPA!G117</f>
        <v>DHARMA LAKSANA</v>
      </c>
      <c r="E118" s="146">
        <f>AVERAGE(Raport1!E118,Raport2!E118,Raport3!E118,Raport4!E118,Raport5!E118,Raport6!E118)</f>
        <v>78.833333333333329</v>
      </c>
      <c r="F118" s="146">
        <f>AVERAGE(Raport1!F118,Raport2!F118,Raport3!F118,Raport4!F118,Raport5!F118,Raport6!F118)</f>
        <v>79.916666666666671</v>
      </c>
      <c r="G118" s="146">
        <f>AVERAGE(Raport1!G118,Raport2!G118,Raport3!G118,Raport4!G118,Raport5!G118,Raport6!G118)</f>
        <v>79.166666666666671</v>
      </c>
      <c r="H118" s="146">
        <f>AVERAGE(Raport1!H118,Raport2!H118,Raport3!H118,Raport4!H118,Raport5!H118,Raport6!H118)</f>
        <v>81.5</v>
      </c>
      <c r="I118" s="146">
        <f>AVERAGE(Raport1!I118,Raport2!I118,Raport3!I118,Raport4!I118,Raport5!I118,Raport6!I118)</f>
        <v>83.916666666666671</v>
      </c>
      <c r="J118" s="146">
        <f>AVERAGE(Raport1!J118,Raport2!J118,Raport3!J118,Raport4!J118,Raport5!J118,Raport6!J118)</f>
        <v>82.166666666666671</v>
      </c>
      <c r="K118" s="146">
        <f>AVERAGE(Raport1!K118,Raport2!K118,Raport3!K118,Raport4!K118,Raport5!K118,Raport6!K118)</f>
        <v>88.75</v>
      </c>
      <c r="L118" s="146">
        <f>AVERAGE(Raport1!L118,Raport2!L118,Raport3!L118,Raport4!L118,Raport5!L118,Raport6!L118)</f>
        <v>87.083333333333329</v>
      </c>
      <c r="M118" s="146">
        <f>AVERAGE(Raport1!M118,Raport2!M118,Raport3!M118,Raport4!M118,Raport5!M118,Raport6!M118)</f>
        <v>86.166666666666671</v>
      </c>
      <c r="N118" s="146">
        <f>AVERAGE(Raport1!N118,Raport2!N118,Raport3!N118,Raport4!N118,Raport5!N118,Raport6!N118)</f>
        <v>78</v>
      </c>
      <c r="O118" s="146">
        <f>AVERAGE(Raport1!O118,Raport2!O118,Raport3!O118,Raport4!O118,Raport5!O118,Raport6!O118)</f>
        <v>81.5</v>
      </c>
      <c r="P118" s="146">
        <f>AVERAGE(Raport1!P118,Raport2!P118,Raport3!P118,Raport4!P118,Raport5!P118,Raport6!P118)</f>
        <v>81.583333333333329</v>
      </c>
      <c r="Q118" s="146">
        <f>AVERAGE(Raport1!Q118,Raport2!Q118,Raport3!Q118,Raport4!Q118,Raport5!Q118,Raport6!Q118)</f>
        <v>79.166666666666671</v>
      </c>
      <c r="R118" s="146">
        <f>AVERAGE(Raport1!R118,Raport2!R118,Raport3!R118,Raport4!R118,Raport5!R118,Raport6!R118)</f>
        <v>82.333333333333329</v>
      </c>
      <c r="S118" s="146">
        <f>AVERAGE(Raport1!S118,Raport2!S118,Raport3!S118,Raport4!S118,Raport5!S118,Raport6!S118)</f>
        <v>83</v>
      </c>
      <c r="T118" s="232">
        <f t="shared" si="1"/>
        <v>82.205555555555549</v>
      </c>
    </row>
    <row r="119" spans="1:20" ht="14.25" thickTop="1" thickBot="1">
      <c r="A119" s="61">
        <v>112</v>
      </c>
      <c r="B119" s="62">
        <v>112</v>
      </c>
      <c r="C119" s="62">
        <f>PresensiMIPA!B118</f>
        <v>12214</v>
      </c>
      <c r="D119" s="63" t="str">
        <f>PresensiMIPA!G118</f>
        <v>DINA MUKARROMAH</v>
      </c>
      <c r="E119" s="146">
        <f>AVERAGE(Raport1!E119,Raport2!E119,Raport3!E119,Raport4!E119,Raport5!E119,Raport6!E119)</f>
        <v>88.5</v>
      </c>
      <c r="F119" s="146">
        <f>AVERAGE(Raport1!F119,Raport2!F119,Raport3!F119,Raport4!F119,Raport5!F119,Raport6!F119)</f>
        <v>88.166666666666671</v>
      </c>
      <c r="G119" s="146">
        <f>AVERAGE(Raport1!G119,Raport2!G119,Raport3!G119,Raport4!G119,Raport5!G119,Raport6!G119)</f>
        <v>86.666666666666671</v>
      </c>
      <c r="H119" s="146">
        <f>AVERAGE(Raport1!H119,Raport2!H119,Raport3!H119,Raport4!H119,Raport5!H119,Raport6!H119)</f>
        <v>88.833333333333329</v>
      </c>
      <c r="I119" s="146">
        <f>AVERAGE(Raport1!I119,Raport2!I119,Raport3!I119,Raport4!I119,Raport5!I119,Raport6!I119)</f>
        <v>86</v>
      </c>
      <c r="J119" s="146">
        <f>AVERAGE(Raport1!J119,Raport2!J119,Raport3!J119,Raport4!J119,Raport5!J119,Raport6!J119)</f>
        <v>86.916666666666671</v>
      </c>
      <c r="K119" s="146">
        <f>AVERAGE(Raport1!K119,Raport2!K119,Raport3!K119,Raport4!K119,Raport5!K119,Raport6!K119)</f>
        <v>90.5</v>
      </c>
      <c r="L119" s="146">
        <f>AVERAGE(Raport1!L119,Raport2!L119,Raport3!L119,Raport4!L119,Raport5!L119,Raport6!L119)</f>
        <v>86.833333333333329</v>
      </c>
      <c r="M119" s="146">
        <f>AVERAGE(Raport1!M119,Raport2!M119,Raport3!M119,Raport4!M119,Raport5!M119,Raport6!M119)</f>
        <v>86.833333333333329</v>
      </c>
      <c r="N119" s="146">
        <f>AVERAGE(Raport1!N119,Raport2!N119,Raport3!N119,Raport4!N119,Raport5!N119,Raport6!N119)</f>
        <v>87.25</v>
      </c>
      <c r="O119" s="146">
        <f>AVERAGE(Raport1!O119,Raport2!O119,Raport3!O119,Raport4!O119,Raport5!O119,Raport6!O119)</f>
        <v>85.5</v>
      </c>
      <c r="P119" s="146">
        <f>AVERAGE(Raport1!P119,Raport2!P119,Raport3!P119,Raport4!P119,Raport5!P119,Raport6!P119)</f>
        <v>85.416666666666671</v>
      </c>
      <c r="Q119" s="146">
        <f>AVERAGE(Raport1!Q119,Raport2!Q119,Raport3!Q119,Raport4!Q119,Raport5!Q119,Raport6!Q119)</f>
        <v>87.833333333333329</v>
      </c>
      <c r="R119" s="146">
        <f>AVERAGE(Raport1!R119,Raport2!R119,Raport3!R119,Raport4!R119,Raport5!R119,Raport6!R119)</f>
        <v>85.333333333333329</v>
      </c>
      <c r="S119" s="146">
        <f>AVERAGE(Raport1!S119,Raport2!S119,Raport3!S119,Raport4!S119,Raport5!S119,Raport6!S119)</f>
        <v>85.166666666666671</v>
      </c>
      <c r="T119" s="232">
        <f t="shared" si="1"/>
        <v>87.05</v>
      </c>
    </row>
    <row r="120" spans="1:20" ht="14.25" thickTop="1" thickBot="1">
      <c r="A120" s="47">
        <v>113</v>
      </c>
      <c r="B120" s="62">
        <v>113</v>
      </c>
      <c r="C120" s="62">
        <f>PresensiMIPA!B119</f>
        <v>12253</v>
      </c>
      <c r="D120" s="63" t="str">
        <f>PresensiMIPA!G119</f>
        <v>FLORINDA INNA LICHRON NURZANNAH</v>
      </c>
      <c r="E120" s="146">
        <f>AVERAGE(Raport1!E120,Raport2!E120,Raport3!E120,Raport4!E120,Raport5!E120,Raport6!E120)</f>
        <v>84.166666666666671</v>
      </c>
      <c r="F120" s="146">
        <f>AVERAGE(Raport1!F120,Raport2!F120,Raport3!F120,Raport4!F120,Raport5!F120,Raport6!F120)</f>
        <v>86.833333333333329</v>
      </c>
      <c r="G120" s="146">
        <f>AVERAGE(Raport1!G120,Raport2!G120,Raport3!G120,Raport4!G120,Raport5!G120,Raport6!G120)</f>
        <v>85.833333333333329</v>
      </c>
      <c r="H120" s="146">
        <f>AVERAGE(Raport1!H120,Raport2!H120,Raport3!H120,Raport4!H120,Raport5!H120,Raport6!H120)</f>
        <v>89.083333333333329</v>
      </c>
      <c r="I120" s="146">
        <f>AVERAGE(Raport1!I120,Raport2!I120,Raport3!I120,Raport4!I120,Raport5!I120,Raport6!I120)</f>
        <v>88.583333333333329</v>
      </c>
      <c r="J120" s="146">
        <f>AVERAGE(Raport1!J120,Raport2!J120,Raport3!J120,Raport4!J120,Raport5!J120,Raport6!J120)</f>
        <v>85.166666666666671</v>
      </c>
      <c r="K120" s="146">
        <f>AVERAGE(Raport1!K120,Raport2!K120,Raport3!K120,Raport4!K120,Raport5!K120,Raport6!K120)</f>
        <v>91.333333333333329</v>
      </c>
      <c r="L120" s="146">
        <f>AVERAGE(Raport1!L120,Raport2!L120,Raport3!L120,Raport4!L120,Raport5!L120,Raport6!L120)</f>
        <v>86.916666666666671</v>
      </c>
      <c r="M120" s="146">
        <f>AVERAGE(Raport1!M120,Raport2!M120,Raport3!M120,Raport4!M120,Raport5!M120,Raport6!M120)</f>
        <v>87.166666666666671</v>
      </c>
      <c r="N120" s="146">
        <f>AVERAGE(Raport1!N120,Raport2!N120,Raport3!N120,Raport4!N120,Raport5!N120,Raport6!N120)</f>
        <v>85.333333333333329</v>
      </c>
      <c r="O120" s="146">
        <f>AVERAGE(Raport1!O120,Raport2!O120,Raport3!O120,Raport4!O120,Raport5!O120,Raport6!O120)</f>
        <v>87.416666666666671</v>
      </c>
      <c r="P120" s="146">
        <f>AVERAGE(Raport1!P120,Raport2!P120,Raport3!P120,Raport4!P120,Raport5!P120,Raport6!P120)</f>
        <v>87.583333333333329</v>
      </c>
      <c r="Q120" s="146">
        <f>AVERAGE(Raport1!Q120,Raport2!Q120,Raport3!Q120,Raport4!Q120,Raport5!Q120,Raport6!Q120)</f>
        <v>81.083333333333329</v>
      </c>
      <c r="R120" s="146">
        <f>AVERAGE(Raport1!R120,Raport2!R120,Raport3!R120,Raport4!R120,Raport5!R120,Raport6!R120)</f>
        <v>86.166666666666671</v>
      </c>
      <c r="S120" s="146">
        <f>AVERAGE(Raport1!S120,Raport2!S120,Raport3!S120,Raport4!S120,Raport5!S120,Raport6!S120)</f>
        <v>86.166666666666671</v>
      </c>
      <c r="T120" s="232">
        <f t="shared" si="1"/>
        <v>86.588888888888889</v>
      </c>
    </row>
    <row r="121" spans="1:20" ht="14.25" thickTop="1" thickBot="1">
      <c r="A121" s="61">
        <v>114</v>
      </c>
      <c r="B121" s="62">
        <v>114</v>
      </c>
      <c r="C121" s="62">
        <f>PresensiMIPA!B120</f>
        <v>12267</v>
      </c>
      <c r="D121" s="63" t="str">
        <f>PresensiMIPA!G120</f>
        <v>HELMI BAHARI SAPUTRA</v>
      </c>
      <c r="E121" s="146">
        <f>AVERAGE(Raport1!E121,Raport2!E121,Raport3!E121,Raport4!E121,Raport5!E121,Raport6!E121)</f>
        <v>82.333333333333329</v>
      </c>
      <c r="F121" s="146">
        <f>AVERAGE(Raport1!F121,Raport2!F121,Raport3!F121,Raport4!F121,Raport5!F121,Raport6!F121)</f>
        <v>79.083333333333329</v>
      </c>
      <c r="G121" s="146">
        <f>AVERAGE(Raport1!G121,Raport2!G121,Raport3!G121,Raport4!G121,Raport5!G121,Raport6!G121)</f>
        <v>78.583333333333329</v>
      </c>
      <c r="H121" s="146">
        <f>AVERAGE(Raport1!H121,Raport2!H121,Raport3!H121,Raport4!H121,Raport5!H121,Raport6!H121)</f>
        <v>78.583333333333329</v>
      </c>
      <c r="I121" s="146">
        <f>AVERAGE(Raport1!I121,Raport2!I121,Raport3!I121,Raport4!I121,Raport5!I121,Raport6!I121)</f>
        <v>84.916666666666671</v>
      </c>
      <c r="J121" s="146">
        <f>AVERAGE(Raport1!J121,Raport2!J121,Raport3!J121,Raport4!J121,Raport5!J121,Raport6!J121)</f>
        <v>79.916666666666671</v>
      </c>
      <c r="K121" s="146">
        <f>AVERAGE(Raport1!K121,Raport2!K121,Raport3!K121,Raport4!K121,Raport5!K121,Raport6!K121)</f>
        <v>86.833333333333329</v>
      </c>
      <c r="L121" s="146">
        <f>AVERAGE(Raport1!L121,Raport2!L121,Raport3!L121,Raport4!L121,Raport5!L121,Raport6!L121)</f>
        <v>86.75</v>
      </c>
      <c r="M121" s="146">
        <f>AVERAGE(Raport1!M121,Raport2!M121,Raport3!M121,Raport4!M121,Raport5!M121,Raport6!M121)</f>
        <v>84.666666666666671</v>
      </c>
      <c r="N121" s="146">
        <f>AVERAGE(Raport1!N121,Raport2!N121,Raport3!N121,Raport4!N121,Raport5!N121,Raport6!N121)</f>
        <v>78.666666666666671</v>
      </c>
      <c r="O121" s="146">
        <f>AVERAGE(Raport1!O121,Raport2!O121,Raport3!O121,Raport4!O121,Raport5!O121,Raport6!O121)</f>
        <v>79.166666666666671</v>
      </c>
      <c r="P121" s="146">
        <f>AVERAGE(Raport1!P121,Raport2!P121,Raport3!P121,Raport4!P121,Raport5!P121,Raport6!P121)</f>
        <v>80.25</v>
      </c>
      <c r="Q121" s="146">
        <f>AVERAGE(Raport1!Q121,Raport2!Q121,Raport3!Q121,Raport4!Q121,Raport5!Q121,Raport6!Q121)</f>
        <v>77.916666666666671</v>
      </c>
      <c r="R121" s="146">
        <f>AVERAGE(Raport1!R121,Raport2!R121,Raport3!R121,Raport4!R121,Raport5!R121,Raport6!R121)</f>
        <v>81.583333333333329</v>
      </c>
      <c r="S121" s="146">
        <f>AVERAGE(Raport1!S121,Raport2!S121,Raport3!S121,Raport4!S121,Raport5!S121,Raport6!S121)</f>
        <v>80.833333333333329</v>
      </c>
      <c r="T121" s="232">
        <f t="shared" si="1"/>
        <v>81.338888888888874</v>
      </c>
    </row>
    <row r="122" spans="1:20" ht="14.25" thickTop="1" thickBot="1">
      <c r="A122" s="47">
        <v>115</v>
      </c>
      <c r="B122" s="62">
        <v>115</v>
      </c>
      <c r="C122" s="62">
        <f>PresensiMIPA!B121</f>
        <v>12276</v>
      </c>
      <c r="D122" s="63" t="str">
        <f>PresensiMIPA!G121</f>
        <v>IKA BELLA ARDITA</v>
      </c>
      <c r="E122" s="146">
        <f>AVERAGE(Raport1!E122,Raport2!E122,Raport3!E122,Raport4!E122,Raport5!E122,Raport6!E122)</f>
        <v>83.166666666666671</v>
      </c>
      <c r="F122" s="146">
        <f>AVERAGE(Raport1!F122,Raport2!F122,Raport3!F122,Raport4!F122,Raport5!F122,Raport6!F122)</f>
        <v>82.75</v>
      </c>
      <c r="G122" s="146">
        <f>AVERAGE(Raport1!G122,Raport2!G122,Raport3!G122,Raport4!G122,Raport5!G122,Raport6!G122)</f>
        <v>80.833333333333329</v>
      </c>
      <c r="H122" s="146">
        <f>AVERAGE(Raport1!H122,Raport2!H122,Raport3!H122,Raport4!H122,Raport5!H122,Raport6!H122)</f>
        <v>81.5</v>
      </c>
      <c r="I122" s="146">
        <f>AVERAGE(Raport1!I122,Raport2!I122,Raport3!I122,Raport4!I122,Raport5!I122,Raport6!I122)</f>
        <v>85.75</v>
      </c>
      <c r="J122" s="146">
        <f>AVERAGE(Raport1!J122,Raport2!J122,Raport3!J122,Raport4!J122,Raport5!J122,Raport6!J122)</f>
        <v>83.416666666666671</v>
      </c>
      <c r="K122" s="146">
        <f>AVERAGE(Raport1!K122,Raport2!K122,Raport3!K122,Raport4!K122,Raport5!K122,Raport6!K122)</f>
        <v>86.166666666666671</v>
      </c>
      <c r="L122" s="146">
        <f>AVERAGE(Raport1!L122,Raport2!L122,Raport3!L122,Raport4!L122,Raport5!L122,Raport6!L122)</f>
        <v>86.75</v>
      </c>
      <c r="M122" s="146">
        <f>AVERAGE(Raport1!M122,Raport2!M122,Raport3!M122,Raport4!M122,Raport5!M122,Raport6!M122)</f>
        <v>85.583333333333329</v>
      </c>
      <c r="N122" s="146">
        <f>AVERAGE(Raport1!N122,Raport2!N122,Raport3!N122,Raport4!N122,Raport5!N122,Raport6!N122)</f>
        <v>80.416666666666671</v>
      </c>
      <c r="O122" s="146">
        <f>AVERAGE(Raport1!O122,Raport2!O122,Raport3!O122,Raport4!O122,Raport5!O122,Raport6!O122)</f>
        <v>80.75</v>
      </c>
      <c r="P122" s="146">
        <f>AVERAGE(Raport1!P122,Raport2!P122,Raport3!P122,Raport4!P122,Raport5!P122,Raport6!P122)</f>
        <v>83.416666666666671</v>
      </c>
      <c r="Q122" s="146">
        <f>AVERAGE(Raport1!Q122,Raport2!Q122,Raport3!Q122,Raport4!Q122,Raport5!Q122,Raport6!Q122)</f>
        <v>79.166666666666671</v>
      </c>
      <c r="R122" s="146">
        <f>AVERAGE(Raport1!R122,Raport2!R122,Raport3!R122,Raport4!R122,Raport5!R122,Raport6!R122)</f>
        <v>82.083333333333329</v>
      </c>
      <c r="S122" s="146">
        <f>AVERAGE(Raport1!S122,Raport2!S122,Raport3!S122,Raport4!S122,Raport5!S122,Raport6!S122)</f>
        <v>81.75</v>
      </c>
      <c r="T122" s="232">
        <f t="shared" si="1"/>
        <v>82.9</v>
      </c>
    </row>
    <row r="123" spans="1:20" ht="14.25" thickTop="1" thickBot="1">
      <c r="A123" s="61">
        <v>116</v>
      </c>
      <c r="B123" s="62">
        <v>116</v>
      </c>
      <c r="C123" s="62">
        <f>PresensiMIPA!B122</f>
        <v>12290</v>
      </c>
      <c r="D123" s="63" t="str">
        <f>PresensiMIPA!G122</f>
        <v>Isnaini Siyatazya</v>
      </c>
      <c r="E123" s="146">
        <f>AVERAGE(Raport1!E123,Raport2!E123,Raport3!E123,Raport4!E123,Raport5!E123,Raport6!E123)</f>
        <v>84.75</v>
      </c>
      <c r="F123" s="146">
        <f>AVERAGE(Raport1!F123,Raport2!F123,Raport3!F123,Raport4!F123,Raport5!F123,Raport6!F123)</f>
        <v>84.166666666666671</v>
      </c>
      <c r="G123" s="146">
        <f>AVERAGE(Raport1!G123,Raport2!G123,Raport3!G123,Raport4!G123,Raport5!G123,Raport6!G123)</f>
        <v>84.083333333333329</v>
      </c>
      <c r="H123" s="146">
        <f>AVERAGE(Raport1!H123,Raport2!H123,Raport3!H123,Raport4!H123,Raport5!H123,Raport6!H123)</f>
        <v>82.333333333333329</v>
      </c>
      <c r="I123" s="146">
        <f>AVERAGE(Raport1!I123,Raport2!I123,Raport3!I123,Raport4!I123,Raport5!I123,Raport6!I123)</f>
        <v>89.416666666666671</v>
      </c>
      <c r="J123" s="146">
        <f>AVERAGE(Raport1!J123,Raport2!J123,Raport3!J123,Raport4!J123,Raport5!J123,Raport6!J123)</f>
        <v>83.5</v>
      </c>
      <c r="K123" s="146">
        <f>AVERAGE(Raport1!K123,Raport2!K123,Raport3!K123,Raport4!K123,Raport5!K123,Raport6!K123)</f>
        <v>89.083333333333329</v>
      </c>
      <c r="L123" s="146">
        <f>AVERAGE(Raport1!L123,Raport2!L123,Raport3!L123,Raport4!L123,Raport5!L123,Raport6!L123)</f>
        <v>86.75</v>
      </c>
      <c r="M123" s="146">
        <f>AVERAGE(Raport1!M123,Raport2!M123,Raport3!M123,Raport4!M123,Raport5!M123,Raport6!M123)</f>
        <v>86.25</v>
      </c>
      <c r="N123" s="146">
        <f>AVERAGE(Raport1!N123,Raport2!N123,Raport3!N123,Raport4!N123,Raport5!N123,Raport6!N123)</f>
        <v>84.666666666666671</v>
      </c>
      <c r="O123" s="146">
        <f>AVERAGE(Raport1!O123,Raport2!O123,Raport3!O123,Raport4!O123,Raport5!O123,Raport6!O123)</f>
        <v>82.583333333333329</v>
      </c>
      <c r="P123" s="146">
        <f>AVERAGE(Raport1!P123,Raport2!P123,Raport3!P123,Raport4!P123,Raport5!P123,Raport6!P123)</f>
        <v>83.75</v>
      </c>
      <c r="Q123" s="146">
        <f>AVERAGE(Raport1!Q123,Raport2!Q123,Raport3!Q123,Raport4!Q123,Raport5!Q123,Raport6!Q123)</f>
        <v>80.916666666666671</v>
      </c>
      <c r="R123" s="146">
        <f>AVERAGE(Raport1!R123,Raport2!R123,Raport3!R123,Raport4!R123,Raport5!R123,Raport6!R123)</f>
        <v>84.5</v>
      </c>
      <c r="S123" s="146">
        <f>AVERAGE(Raport1!S123,Raport2!S123,Raport3!S123,Raport4!S123,Raport5!S123,Raport6!S123)</f>
        <v>82.166666666666671</v>
      </c>
      <c r="T123" s="232">
        <f t="shared" si="1"/>
        <v>84.594444444444449</v>
      </c>
    </row>
    <row r="124" spans="1:20" ht="14.25" thickTop="1" thickBot="1">
      <c r="A124" s="47">
        <v>117</v>
      </c>
      <c r="B124" s="62">
        <v>117</v>
      </c>
      <c r="C124" s="62">
        <f>PresensiMIPA!B123</f>
        <v>12299</v>
      </c>
      <c r="D124" s="63" t="str">
        <f>PresensiMIPA!G123</f>
        <v>Junius Zufar Sabela</v>
      </c>
      <c r="E124" s="146">
        <f>AVERAGE(Raport1!E124,Raport2!E124,Raport3!E124,Raport4!E124,Raport5!E124,Raport6!E124)</f>
        <v>82.75</v>
      </c>
      <c r="F124" s="146">
        <f>AVERAGE(Raport1!F124,Raport2!F124,Raport3!F124,Raport4!F124,Raport5!F124,Raport6!F124)</f>
        <v>80.25</v>
      </c>
      <c r="G124" s="146">
        <f>AVERAGE(Raport1!G124,Raport2!G124,Raport3!G124,Raport4!G124,Raport5!G124,Raport6!G124)</f>
        <v>81.166666666666671</v>
      </c>
      <c r="H124" s="146">
        <f>AVERAGE(Raport1!H124,Raport2!H124,Raport3!H124,Raport4!H124,Raport5!H124,Raport6!H124)</f>
        <v>82.166666666666671</v>
      </c>
      <c r="I124" s="146">
        <f>AVERAGE(Raport1!I124,Raport2!I124,Raport3!I124,Raport4!I124,Raport5!I124,Raport6!I124)</f>
        <v>82.25</v>
      </c>
      <c r="J124" s="146">
        <f>AVERAGE(Raport1!J124,Raport2!J124,Raport3!J124,Raport4!J124,Raport5!J124,Raport6!J124)</f>
        <v>83.5</v>
      </c>
      <c r="K124" s="146">
        <f>AVERAGE(Raport1!K124,Raport2!K124,Raport3!K124,Raport4!K124,Raport5!K124,Raport6!K124)</f>
        <v>89.75</v>
      </c>
      <c r="L124" s="146">
        <f>AVERAGE(Raport1!L124,Raport2!L124,Raport3!L124,Raport4!L124,Raport5!L124,Raport6!L124)</f>
        <v>87.333333333333329</v>
      </c>
      <c r="M124" s="146">
        <f>AVERAGE(Raport1!M124,Raport2!M124,Raport3!M124,Raport4!M124,Raport5!M124,Raport6!M124)</f>
        <v>87.083333333333329</v>
      </c>
      <c r="N124" s="146">
        <f>AVERAGE(Raport1!N124,Raport2!N124,Raport3!N124,Raport4!N124,Raport5!N124,Raport6!N124)</f>
        <v>78.916666666666671</v>
      </c>
      <c r="O124" s="146">
        <f>AVERAGE(Raport1!O124,Raport2!O124,Raport3!O124,Raport4!O124,Raport5!O124,Raport6!O124)</f>
        <v>81.333333333333329</v>
      </c>
      <c r="P124" s="146">
        <f>AVERAGE(Raport1!P124,Raport2!P124,Raport3!P124,Raport4!P124,Raport5!P124,Raport6!P124)</f>
        <v>83.833333333333329</v>
      </c>
      <c r="Q124" s="146">
        <f>AVERAGE(Raport1!Q124,Raport2!Q124,Raport3!Q124,Raport4!Q124,Raport5!Q124,Raport6!Q124)</f>
        <v>81</v>
      </c>
      <c r="R124" s="146">
        <f>AVERAGE(Raport1!R124,Raport2!R124,Raport3!R124,Raport4!R124,Raport5!R124,Raport6!R124)</f>
        <v>83.5</v>
      </c>
      <c r="S124" s="146">
        <f>AVERAGE(Raport1!S124,Raport2!S124,Raport3!S124,Raport4!S124,Raport5!S124,Raport6!S124)</f>
        <v>84.5</v>
      </c>
      <c r="T124" s="232">
        <f t="shared" si="1"/>
        <v>83.288888888888906</v>
      </c>
    </row>
    <row r="125" spans="1:20" ht="14.25" thickTop="1" thickBot="1">
      <c r="A125" s="61">
        <v>118</v>
      </c>
      <c r="B125" s="62">
        <v>118</v>
      </c>
      <c r="C125" s="62">
        <f>PresensiMIPA!B124</f>
        <v>12303</v>
      </c>
      <c r="D125" s="63" t="str">
        <f>PresensiMIPA!G124</f>
        <v>KAORI AZZAHRA</v>
      </c>
      <c r="E125" s="146" t="e">
        <f>AVERAGE(Raport1!E125,Raport2!E125,Raport3!E125,Raport4!E125,Raport5!E125,Raport6!E125)</f>
        <v>#DIV/0!</v>
      </c>
      <c r="F125" s="146">
        <f>AVERAGE(Raport1!F125,Raport2!F125,Raport3!F125,Raport4!F125,Raport5!F125,Raport6!F125)</f>
        <v>60.666666666666664</v>
      </c>
      <c r="G125" s="146" t="e">
        <f>AVERAGE(Raport1!G125,Raport2!G125,Raport3!G125,Raport4!G125,Raport5!G125,Raport6!G125)</f>
        <v>#DIV/0!</v>
      </c>
      <c r="H125" s="146" t="e">
        <f>AVERAGE(Raport1!H125,Raport2!H125,Raport3!H125,Raport4!H125,Raport5!H125,Raport6!H125)</f>
        <v>#DIV/0!</v>
      </c>
      <c r="I125" s="146">
        <f>AVERAGE(Raport1!I125,Raport2!I125,Raport3!I125,Raport4!I125,Raport5!I125,Raport6!I125)</f>
        <v>65.166666666666671</v>
      </c>
      <c r="J125" s="146">
        <f>AVERAGE(Raport1!J125,Raport2!J125,Raport3!J125,Raport4!J125,Raport5!J125,Raport6!J125)</f>
        <v>61.333333333333336</v>
      </c>
      <c r="K125" s="146" t="e">
        <f>AVERAGE(Raport1!K125,Raport2!K125,Raport3!K125,Raport4!K125,Raport5!K125,Raport6!K125)</f>
        <v>#DIV/0!</v>
      </c>
      <c r="L125" s="146">
        <f>AVERAGE(Raport1!L125,Raport2!L125,Raport3!L125,Raport4!L125,Raport5!L125,Raport6!L125)</f>
        <v>58.916666666666664</v>
      </c>
      <c r="M125" s="146">
        <f>AVERAGE(Raport1!M125,Raport2!M125,Raport3!M125,Raport4!M125,Raport5!M125,Raport6!M125)</f>
        <v>60.833333333333336</v>
      </c>
      <c r="N125" s="146" t="e">
        <f>AVERAGE(Raport1!N125,Raport2!N125,Raport3!N125,Raport4!N125,Raport5!N125,Raport6!N125)</f>
        <v>#DIV/0!</v>
      </c>
      <c r="O125" s="146" t="e">
        <f>AVERAGE(Raport1!O125,Raport2!O125,Raport3!O125,Raport4!O125,Raport5!O125,Raport6!O125)</f>
        <v>#DIV/0!</v>
      </c>
      <c r="P125" s="146">
        <f>AVERAGE(Raport1!P125,Raport2!P125,Raport3!P125,Raport4!P125,Raport5!P125,Raport6!P125)</f>
        <v>56.333333333333336</v>
      </c>
      <c r="Q125" s="146" t="e">
        <f>AVERAGE(Raport1!Q125,Raport2!Q125,Raport3!Q125,Raport4!Q125,Raport5!Q125,Raport6!Q125)</f>
        <v>#DIV/0!</v>
      </c>
      <c r="R125" s="146" t="e">
        <f>AVERAGE(Raport1!R125,Raport2!R125,Raport3!R125,Raport4!R125,Raport5!R125,Raport6!R125)</f>
        <v>#DIV/0!</v>
      </c>
      <c r="S125" s="146">
        <f>AVERAGE(Raport1!S125,Raport2!S125,Raport3!S125,Raport4!S125,Raport5!S125,Raport6!S125)</f>
        <v>62.333333333333336</v>
      </c>
      <c r="T125" s="232" t="e">
        <f t="shared" si="1"/>
        <v>#DIV/0!</v>
      </c>
    </row>
    <row r="126" spans="1:20" ht="14.25" thickTop="1" thickBot="1">
      <c r="A126" s="47">
        <v>119</v>
      </c>
      <c r="B126" s="62">
        <v>119</v>
      </c>
      <c r="C126" s="62">
        <f>PresensiMIPA!B125</f>
        <v>12314</v>
      </c>
      <c r="D126" s="63" t="str">
        <f>PresensiMIPA!G125</f>
        <v>Lintang Wulandari</v>
      </c>
      <c r="E126" s="146">
        <f>AVERAGE(Raport1!E126,Raport2!E126,Raport3!E126,Raport4!E126,Raport5!E126,Raport6!E126)</f>
        <v>84.166666666666671</v>
      </c>
      <c r="F126" s="146">
        <f>AVERAGE(Raport1!F126,Raport2!F126,Raport3!F126,Raport4!F126,Raport5!F126,Raport6!F126)</f>
        <v>82.333333333333329</v>
      </c>
      <c r="G126" s="146">
        <f>AVERAGE(Raport1!G126,Raport2!G126,Raport3!G126,Raport4!G126,Raport5!G126,Raport6!G126)</f>
        <v>83.5</v>
      </c>
      <c r="H126" s="146">
        <f>AVERAGE(Raport1!H126,Raport2!H126,Raport3!H126,Raport4!H126,Raport5!H126,Raport6!H126)</f>
        <v>82</v>
      </c>
      <c r="I126" s="146">
        <f>AVERAGE(Raport1!I126,Raport2!I126,Raport3!I126,Raport4!I126,Raport5!I126,Raport6!I126)</f>
        <v>84.583333333333329</v>
      </c>
      <c r="J126" s="146">
        <f>AVERAGE(Raport1!J126,Raport2!J126,Raport3!J126,Raport4!J126,Raport5!J126,Raport6!J126)</f>
        <v>82.916666666666671</v>
      </c>
      <c r="K126" s="146">
        <f>AVERAGE(Raport1!K126,Raport2!K126,Raport3!K126,Raport4!K126,Raport5!K126,Raport6!K126)</f>
        <v>89.916666666666671</v>
      </c>
      <c r="L126" s="146">
        <f>AVERAGE(Raport1!L126,Raport2!L126,Raport3!L126,Raport4!L126,Raport5!L126,Raport6!L126)</f>
        <v>86.916666666666671</v>
      </c>
      <c r="M126" s="146">
        <f>AVERAGE(Raport1!M126,Raport2!M126,Raport3!M126,Raport4!M126,Raport5!M126,Raport6!M126)</f>
        <v>86.166666666666671</v>
      </c>
      <c r="N126" s="146">
        <f>AVERAGE(Raport1!N126,Raport2!N126,Raport3!N126,Raport4!N126,Raport5!N126,Raport6!N126)</f>
        <v>81.75</v>
      </c>
      <c r="O126" s="146">
        <f>AVERAGE(Raport1!O126,Raport2!O126,Raport3!O126,Raport4!O126,Raport5!O126,Raport6!O126)</f>
        <v>81.25</v>
      </c>
      <c r="P126" s="146">
        <f>AVERAGE(Raport1!P126,Raport2!P126,Raport3!P126,Raport4!P126,Raport5!P126,Raport6!P126)</f>
        <v>83.833333333333329</v>
      </c>
      <c r="Q126" s="146">
        <f>AVERAGE(Raport1!Q126,Raport2!Q126,Raport3!Q126,Raport4!Q126,Raport5!Q126,Raport6!Q126)</f>
        <v>82.916666666666671</v>
      </c>
      <c r="R126" s="146">
        <f>AVERAGE(Raport1!R126,Raport2!R126,Raport3!R126,Raport4!R126,Raport5!R126,Raport6!R126)</f>
        <v>83.666666666666671</v>
      </c>
      <c r="S126" s="146">
        <f>AVERAGE(Raport1!S126,Raport2!S126,Raport3!S126,Raport4!S126,Raport5!S126,Raport6!S126)</f>
        <v>82.666666666666671</v>
      </c>
      <c r="T126" s="232">
        <f t="shared" si="1"/>
        <v>83.905555555555566</v>
      </c>
    </row>
    <row r="127" spans="1:20" ht="14.25" thickTop="1" thickBot="1">
      <c r="A127" s="61">
        <v>120</v>
      </c>
      <c r="B127" s="62">
        <v>120</v>
      </c>
      <c r="C127" s="62">
        <f>PresensiMIPA!B126</f>
        <v>12330</v>
      </c>
      <c r="D127" s="63" t="str">
        <f>PresensiMIPA!G126</f>
        <v>MASSYALIKUL AKHYAR</v>
      </c>
      <c r="E127" s="146">
        <f>AVERAGE(Raport1!E127,Raport2!E127,Raport3!E127,Raport4!E127,Raport5!E127,Raport6!E127)</f>
        <v>85.833333333333329</v>
      </c>
      <c r="F127" s="146">
        <f>AVERAGE(Raport1!F127,Raport2!F127,Raport3!F127,Raport4!F127,Raport5!F127,Raport6!F127)</f>
        <v>88.166666666666671</v>
      </c>
      <c r="G127" s="146">
        <f>AVERAGE(Raport1!G127,Raport2!G127,Raport3!G127,Raport4!G127,Raport5!G127,Raport6!G127)</f>
        <v>86.166666666666671</v>
      </c>
      <c r="H127" s="146">
        <f>AVERAGE(Raport1!H127,Raport2!H127,Raport3!H127,Raport4!H127,Raport5!H127,Raport6!H127)</f>
        <v>88.166666666666671</v>
      </c>
      <c r="I127" s="146">
        <f>AVERAGE(Raport1!I127,Raport2!I127,Raport3!I127,Raport4!I127,Raport5!I127,Raport6!I127)</f>
        <v>87.583333333333329</v>
      </c>
      <c r="J127" s="146">
        <f>AVERAGE(Raport1!J127,Raport2!J127,Raport3!J127,Raport4!J127,Raport5!J127,Raport6!J127)</f>
        <v>90.583333333333329</v>
      </c>
      <c r="K127" s="146">
        <f>AVERAGE(Raport1!K127,Raport2!K127,Raport3!K127,Raport4!K127,Raport5!K127,Raport6!K127)</f>
        <v>87.583333333333329</v>
      </c>
      <c r="L127" s="146">
        <f>AVERAGE(Raport1!L127,Raport2!L127,Raport3!L127,Raport4!L127,Raport5!L127,Raport6!L127)</f>
        <v>87.666666666666671</v>
      </c>
      <c r="M127" s="146">
        <f>AVERAGE(Raport1!M127,Raport2!M127,Raport3!M127,Raport4!M127,Raport5!M127,Raport6!M127)</f>
        <v>85.75</v>
      </c>
      <c r="N127" s="146">
        <f>AVERAGE(Raport1!N127,Raport2!N127,Raport3!N127,Raport4!N127,Raport5!N127,Raport6!N127)</f>
        <v>87.25</v>
      </c>
      <c r="O127" s="146">
        <f>AVERAGE(Raport1!O127,Raport2!O127,Raport3!O127,Raport4!O127,Raport5!O127,Raport6!O127)</f>
        <v>85.083333333333329</v>
      </c>
      <c r="P127" s="146">
        <f>AVERAGE(Raport1!P127,Raport2!P127,Raport3!P127,Raport4!P127,Raport5!P127,Raport6!P127)</f>
        <v>85</v>
      </c>
      <c r="Q127" s="146">
        <f>AVERAGE(Raport1!Q127,Raport2!Q127,Raport3!Q127,Raport4!Q127,Raport5!Q127,Raport6!Q127)</f>
        <v>81.75</v>
      </c>
      <c r="R127" s="146">
        <f>AVERAGE(Raport1!R127,Raport2!R127,Raport3!R127,Raport4!R127,Raport5!R127,Raport6!R127)</f>
        <v>84.416666666666671</v>
      </c>
      <c r="S127" s="146">
        <f>AVERAGE(Raport1!S127,Raport2!S127,Raport3!S127,Raport4!S127,Raport5!S127,Raport6!S127)</f>
        <v>90.75</v>
      </c>
      <c r="T127" s="232">
        <f t="shared" si="1"/>
        <v>86.783333333333346</v>
      </c>
    </row>
    <row r="128" spans="1:20" ht="14.25" thickTop="1" thickBot="1">
      <c r="A128" s="47">
        <v>121</v>
      </c>
      <c r="B128" s="62">
        <v>121</v>
      </c>
      <c r="C128" s="62">
        <f>PresensiMIPA!B127</f>
        <v>12339</v>
      </c>
      <c r="D128" s="63" t="str">
        <f>PresensiMIPA!G127</f>
        <v>MAULUDATUL ISLAMI</v>
      </c>
      <c r="E128" s="146">
        <f>AVERAGE(Raport1!E128,Raport2!E128,Raport3!E128,Raport4!E128,Raport5!E128,Raport6!E128)</f>
        <v>88.916666666666671</v>
      </c>
      <c r="F128" s="146">
        <f>AVERAGE(Raport1!F128,Raport2!F128,Raport3!F128,Raport4!F128,Raport5!F128,Raport6!F128)</f>
        <v>88.25</v>
      </c>
      <c r="G128" s="146">
        <f>AVERAGE(Raport1!G128,Raport2!G128,Raport3!G128,Raport4!G128,Raport5!G128,Raport6!G128)</f>
        <v>87.5</v>
      </c>
      <c r="H128" s="146">
        <f>AVERAGE(Raport1!H128,Raport2!H128,Raport3!H128,Raport4!H128,Raport5!H128,Raport6!H128)</f>
        <v>88.416666666666671</v>
      </c>
      <c r="I128" s="146">
        <f>AVERAGE(Raport1!I128,Raport2!I128,Raport3!I128,Raport4!I128,Raport5!I128,Raport6!I128)</f>
        <v>88.416666666666671</v>
      </c>
      <c r="J128" s="146">
        <f>AVERAGE(Raport1!J128,Raport2!J128,Raport3!J128,Raport4!J128,Raport5!J128,Raport6!J128)</f>
        <v>86.166666666666671</v>
      </c>
      <c r="K128" s="146">
        <f>AVERAGE(Raport1!K128,Raport2!K128,Raport3!K128,Raport4!K128,Raport5!K128,Raport6!K128)</f>
        <v>92</v>
      </c>
      <c r="L128" s="146">
        <f>AVERAGE(Raport1!L128,Raport2!L128,Raport3!L128,Raport4!L128,Raport5!L128,Raport6!L128)</f>
        <v>86.916666666666671</v>
      </c>
      <c r="M128" s="146">
        <f>AVERAGE(Raport1!M128,Raport2!M128,Raport3!M128,Raport4!M128,Raport5!M128,Raport6!M128)</f>
        <v>87.833333333333329</v>
      </c>
      <c r="N128" s="146">
        <f>AVERAGE(Raport1!N128,Raport2!N128,Raport3!N128,Raport4!N128,Raport5!N128,Raport6!N128)</f>
        <v>89.583333333333329</v>
      </c>
      <c r="O128" s="146">
        <f>AVERAGE(Raport1!O128,Raport2!O128,Raport3!O128,Raport4!O128,Raport5!O128,Raport6!O128)</f>
        <v>86.333333333333329</v>
      </c>
      <c r="P128" s="146">
        <f>AVERAGE(Raport1!P128,Raport2!P128,Raport3!P128,Raport4!P128,Raport5!P128,Raport6!P128)</f>
        <v>86.833333333333329</v>
      </c>
      <c r="Q128" s="146">
        <f>AVERAGE(Raport1!Q128,Raport2!Q128,Raport3!Q128,Raport4!Q128,Raport5!Q128,Raport6!Q128)</f>
        <v>83.333333333333329</v>
      </c>
      <c r="R128" s="146">
        <f>AVERAGE(Raport1!R128,Raport2!R128,Raport3!R128,Raport4!R128,Raport5!R128,Raport6!R128)</f>
        <v>86.833333333333329</v>
      </c>
      <c r="S128" s="146">
        <f>AVERAGE(Raport1!S128,Raport2!S128,Raport3!S128,Raport4!S128,Raport5!S128,Raport6!S128)</f>
        <v>89.25</v>
      </c>
      <c r="T128" s="232">
        <f t="shared" si="1"/>
        <v>87.772222222222211</v>
      </c>
    </row>
    <row r="129" spans="1:20" ht="14.25" thickTop="1" thickBot="1">
      <c r="A129" s="61">
        <v>122</v>
      </c>
      <c r="B129" s="62">
        <v>122</v>
      </c>
      <c r="C129" s="62">
        <f>PresensiMIPA!B128</f>
        <v>12355</v>
      </c>
      <c r="D129" s="63" t="str">
        <f>PresensiMIPA!G128</f>
        <v>MOH. MOHTAR</v>
      </c>
      <c r="E129" s="146">
        <f>AVERAGE(Raport1!E129,Raport2!E129,Raport3!E129,Raport4!E129,Raport5!E129,Raport6!E129)</f>
        <v>83</v>
      </c>
      <c r="F129" s="146">
        <f>AVERAGE(Raport1!F129,Raport2!F129,Raport3!F129,Raport4!F129,Raport5!F129,Raport6!F129)</f>
        <v>79.5</v>
      </c>
      <c r="G129" s="146">
        <f>AVERAGE(Raport1!G129,Raport2!G129,Raport3!G129,Raport4!G129,Raport5!G129,Raport6!G129)</f>
        <v>78.416666666666671</v>
      </c>
      <c r="H129" s="146">
        <f>AVERAGE(Raport1!H129,Raport2!H129,Raport3!H129,Raport4!H129,Raport5!H129,Raport6!H129)</f>
        <v>79</v>
      </c>
      <c r="I129" s="146">
        <f>AVERAGE(Raport1!I129,Raport2!I129,Raport3!I129,Raport4!I129,Raport5!I129,Raport6!I129)</f>
        <v>82.666666666666671</v>
      </c>
      <c r="J129" s="146">
        <f>AVERAGE(Raport1!J129,Raport2!J129,Raport3!J129,Raport4!J129,Raport5!J129,Raport6!J129)</f>
        <v>79.75</v>
      </c>
      <c r="K129" s="146">
        <f>AVERAGE(Raport1!K129,Raport2!K129,Raport3!K129,Raport4!K129,Raport5!K129,Raport6!K129)</f>
        <v>89</v>
      </c>
      <c r="L129" s="146">
        <f>AVERAGE(Raport1!L129,Raport2!L129,Raport3!L129,Raport4!L129,Raport5!L129,Raport6!L129)</f>
        <v>86.833333333333329</v>
      </c>
      <c r="M129" s="146">
        <f>AVERAGE(Raport1!M129,Raport2!M129,Raport3!M129,Raport4!M129,Raport5!M129,Raport6!M129)</f>
        <v>85.083333333333329</v>
      </c>
      <c r="N129" s="146">
        <f>AVERAGE(Raport1!N129,Raport2!N129,Raport3!N129,Raport4!N129,Raport5!N129,Raport6!N129)</f>
        <v>77.083333333333329</v>
      </c>
      <c r="O129" s="146">
        <f>AVERAGE(Raport1!O129,Raport2!O129,Raport3!O129,Raport4!O129,Raport5!O129,Raport6!O129)</f>
        <v>77.5</v>
      </c>
      <c r="P129" s="146">
        <f>AVERAGE(Raport1!P129,Raport2!P129,Raport3!P129,Raport4!P129,Raport5!P129,Raport6!P129)</f>
        <v>79.25</v>
      </c>
      <c r="Q129" s="146">
        <f>AVERAGE(Raport1!Q129,Raport2!Q129,Raport3!Q129,Raport4!Q129,Raport5!Q129,Raport6!Q129)</f>
        <v>78.25</v>
      </c>
      <c r="R129" s="146">
        <f>AVERAGE(Raport1!R129,Raport2!R129,Raport3!R129,Raport4!R129,Raport5!R129,Raport6!R129)</f>
        <v>79</v>
      </c>
      <c r="S129" s="146">
        <f>AVERAGE(Raport1!S129,Raport2!S129,Raport3!S129,Raport4!S129,Raport5!S129,Raport6!S129)</f>
        <v>75.916666666666671</v>
      </c>
      <c r="T129" s="232">
        <f t="shared" si="1"/>
        <v>80.683333333333351</v>
      </c>
    </row>
    <row r="130" spans="1:20" ht="14.25" thickTop="1" thickBot="1">
      <c r="A130" s="47">
        <v>123</v>
      </c>
      <c r="B130" s="62">
        <v>123</v>
      </c>
      <c r="C130" s="62">
        <f>PresensiMIPA!B129</f>
        <v>12370</v>
      </c>
      <c r="D130" s="63" t="str">
        <f>PresensiMIPA!G129</f>
        <v>MOHAMMAD RAKA AL FAHREZI</v>
      </c>
      <c r="E130" s="146">
        <f>AVERAGE(Raport1!E130,Raport2!E130,Raport3!E130,Raport4!E130,Raport5!E130,Raport6!E130)</f>
        <v>82.5</v>
      </c>
      <c r="F130" s="146">
        <f>AVERAGE(Raport1!F130,Raport2!F130,Raport3!F130,Raport4!F130,Raport5!F130,Raport6!F130)</f>
        <v>80.083333333333329</v>
      </c>
      <c r="G130" s="146">
        <f>AVERAGE(Raport1!G130,Raport2!G130,Raport3!G130,Raport4!G130,Raport5!G130,Raport6!G130)</f>
        <v>80.416666666666671</v>
      </c>
      <c r="H130" s="146">
        <f>AVERAGE(Raport1!H130,Raport2!H130,Raport3!H130,Raport4!H130,Raport5!H130,Raport6!H130)</f>
        <v>83.75</v>
      </c>
      <c r="I130" s="146">
        <f>AVERAGE(Raport1!I130,Raport2!I130,Raport3!I130,Raport4!I130,Raport5!I130,Raport6!I130)</f>
        <v>84.416666666666671</v>
      </c>
      <c r="J130" s="146">
        <f>AVERAGE(Raport1!J130,Raport2!J130,Raport3!J130,Raport4!J130,Raport5!J130,Raport6!J130)</f>
        <v>82</v>
      </c>
      <c r="K130" s="146">
        <f>AVERAGE(Raport1!K130,Raport2!K130,Raport3!K130,Raport4!K130,Raport5!K130,Raport6!K130)</f>
        <v>87.166666666666671</v>
      </c>
      <c r="L130" s="146">
        <f>AVERAGE(Raport1!L130,Raport2!L130,Raport3!L130,Raport4!L130,Raport5!L130,Raport6!L130)</f>
        <v>87.416666666666671</v>
      </c>
      <c r="M130" s="146">
        <f>AVERAGE(Raport1!M130,Raport2!M130,Raport3!M130,Raport4!M130,Raport5!M130,Raport6!M130)</f>
        <v>85</v>
      </c>
      <c r="N130" s="146">
        <f>AVERAGE(Raport1!N130,Raport2!N130,Raport3!N130,Raport4!N130,Raport5!N130,Raport6!N130)</f>
        <v>81.583333333333329</v>
      </c>
      <c r="O130" s="146">
        <f>AVERAGE(Raport1!O130,Raport2!O130,Raport3!O130,Raport4!O130,Raport5!O130,Raport6!O130)</f>
        <v>81.333333333333329</v>
      </c>
      <c r="P130" s="146">
        <f>AVERAGE(Raport1!P130,Raport2!P130,Raport3!P130,Raport4!P130,Raport5!P130,Raport6!P130)</f>
        <v>84.25</v>
      </c>
      <c r="Q130" s="146">
        <f>AVERAGE(Raport1!Q130,Raport2!Q130,Raport3!Q130,Raport4!Q130,Raport5!Q130,Raport6!Q130)</f>
        <v>79.25</v>
      </c>
      <c r="R130" s="146">
        <f>AVERAGE(Raport1!R130,Raport2!R130,Raport3!R130,Raport4!R130,Raport5!R130,Raport6!R130)</f>
        <v>84.25</v>
      </c>
      <c r="S130" s="146">
        <f>AVERAGE(Raport1!S130,Raport2!S130,Raport3!S130,Raport4!S130,Raport5!S130,Raport6!S130)</f>
        <v>85.75</v>
      </c>
      <c r="T130" s="232">
        <f t="shared" si="1"/>
        <v>83.277777777777786</v>
      </c>
    </row>
    <row r="131" spans="1:20" ht="14.25" thickTop="1" thickBot="1">
      <c r="A131" s="61">
        <v>124</v>
      </c>
      <c r="B131" s="62">
        <v>124</v>
      </c>
      <c r="C131" s="62">
        <f>PresensiMIPA!B130</f>
        <v>12380</v>
      </c>
      <c r="D131" s="63" t="str">
        <f>PresensiMIPA!G130</f>
        <v>Muhammad Rafli Bayu Baskara</v>
      </c>
      <c r="E131" s="146">
        <f>AVERAGE(Raport1!E131,Raport2!E131,Raport3!E131,Raport4!E131,Raport5!E131,Raport6!E131)</f>
        <v>81.833333333333329</v>
      </c>
      <c r="F131" s="146">
        <f>AVERAGE(Raport1!F131,Raport2!F131,Raport3!F131,Raport4!F131,Raport5!F131,Raport6!F131)</f>
        <v>76.75</v>
      </c>
      <c r="G131" s="146">
        <f>AVERAGE(Raport1!G131,Raport2!G131,Raport3!G131,Raport4!G131,Raport5!G131,Raport6!G131)</f>
        <v>80</v>
      </c>
      <c r="H131" s="146">
        <f>AVERAGE(Raport1!H131,Raport2!H131,Raport3!H131,Raport4!H131,Raport5!H131,Raport6!H131)</f>
        <v>79.333333333333329</v>
      </c>
      <c r="I131" s="146">
        <f>AVERAGE(Raport1!I131,Raport2!I131,Raport3!I131,Raport4!I131,Raport5!I131,Raport6!I131)</f>
        <v>83.166666666666671</v>
      </c>
      <c r="J131" s="146">
        <f>AVERAGE(Raport1!J131,Raport2!J131,Raport3!J131,Raport4!J131,Raport5!J131,Raport6!J131)</f>
        <v>79.166666666666671</v>
      </c>
      <c r="K131" s="146">
        <f>AVERAGE(Raport1!K131,Raport2!K131,Raport3!K131,Raport4!K131,Raport5!K131,Raport6!K131)</f>
        <v>86.166666666666671</v>
      </c>
      <c r="L131" s="146">
        <f>AVERAGE(Raport1!L131,Raport2!L131,Raport3!L131,Raport4!L131,Raport5!L131,Raport6!L131)</f>
        <v>86.833333333333329</v>
      </c>
      <c r="M131" s="146">
        <f>AVERAGE(Raport1!M131,Raport2!M131,Raport3!M131,Raport4!M131,Raport5!M131,Raport6!M131)</f>
        <v>83.916666666666671</v>
      </c>
      <c r="N131" s="146">
        <f>AVERAGE(Raport1!N131,Raport2!N131,Raport3!N131,Raport4!N131,Raport5!N131,Raport6!N131)</f>
        <v>77.5</v>
      </c>
      <c r="O131" s="146">
        <f>AVERAGE(Raport1!O131,Raport2!O131,Raport3!O131,Raport4!O131,Raport5!O131,Raport6!O131)</f>
        <v>79.083333333333329</v>
      </c>
      <c r="P131" s="146">
        <f>AVERAGE(Raport1!P131,Raport2!P131,Raport3!P131,Raport4!P131,Raport5!P131,Raport6!P131)</f>
        <v>81.25</v>
      </c>
      <c r="Q131" s="146">
        <f>AVERAGE(Raport1!Q131,Raport2!Q131,Raport3!Q131,Raport4!Q131,Raport5!Q131,Raport6!Q131)</f>
        <v>78.25</v>
      </c>
      <c r="R131" s="146">
        <f>AVERAGE(Raport1!R131,Raport2!R131,Raport3!R131,Raport4!R131,Raport5!R131,Raport6!R131)</f>
        <v>81.166666666666671</v>
      </c>
      <c r="S131" s="146">
        <f>AVERAGE(Raport1!S131,Raport2!S131,Raport3!S131,Raport4!S131,Raport5!S131,Raport6!S131)</f>
        <v>77.833333333333329</v>
      </c>
      <c r="T131" s="232">
        <f t="shared" si="1"/>
        <v>80.816666666666663</v>
      </c>
    </row>
    <row r="132" spans="1:20" ht="14.25" thickTop="1" thickBot="1">
      <c r="A132" s="47">
        <v>125</v>
      </c>
      <c r="B132" s="62">
        <v>125</v>
      </c>
      <c r="C132" s="62">
        <f>PresensiMIPA!B131</f>
        <v>12389</v>
      </c>
      <c r="D132" s="63" t="str">
        <f>PresensiMIPA!G131</f>
        <v>NADHEA PUTRI FATIHA</v>
      </c>
      <c r="E132" s="146">
        <f>AVERAGE(Raport1!E132,Raport2!E132,Raport3!E132,Raport4!E132,Raport5!E132,Raport6!E132)</f>
        <v>87.083333333333329</v>
      </c>
      <c r="F132" s="146">
        <f>AVERAGE(Raport1!F132,Raport2!F132,Raport3!F132,Raport4!F132,Raport5!F132,Raport6!F132)</f>
        <v>88</v>
      </c>
      <c r="G132" s="146">
        <f>AVERAGE(Raport1!G132,Raport2!G132,Raport3!G132,Raport4!G132,Raport5!G132,Raport6!G132)</f>
        <v>83.75</v>
      </c>
      <c r="H132" s="146">
        <f>AVERAGE(Raport1!H132,Raport2!H132,Raport3!H132,Raport4!H132,Raport5!H132,Raport6!H132)</f>
        <v>87.583333333333329</v>
      </c>
      <c r="I132" s="146">
        <f>AVERAGE(Raport1!I132,Raport2!I132,Raport3!I132,Raport4!I132,Raport5!I132,Raport6!I132)</f>
        <v>88.5</v>
      </c>
      <c r="J132" s="146">
        <f>AVERAGE(Raport1!J132,Raport2!J132,Raport3!J132,Raport4!J132,Raport5!J132,Raport6!J132)</f>
        <v>86.916666666666671</v>
      </c>
      <c r="K132" s="146">
        <f>AVERAGE(Raport1!K132,Raport2!K132,Raport3!K132,Raport4!K132,Raport5!K132,Raport6!K132)</f>
        <v>92.583333333333329</v>
      </c>
      <c r="L132" s="146">
        <f>AVERAGE(Raport1!L132,Raport2!L132,Raport3!L132,Raport4!L132,Raport5!L132,Raport6!L132)</f>
        <v>87.166666666666671</v>
      </c>
      <c r="M132" s="146">
        <f>AVERAGE(Raport1!M132,Raport2!M132,Raport3!M132,Raport4!M132,Raport5!M132,Raport6!M132)</f>
        <v>86.5</v>
      </c>
      <c r="N132" s="146">
        <f>AVERAGE(Raport1!N132,Raport2!N132,Raport3!N132,Raport4!N132,Raport5!N132,Raport6!N132)</f>
        <v>87.166666666666671</v>
      </c>
      <c r="O132" s="146">
        <f>AVERAGE(Raport1!O132,Raport2!O132,Raport3!O132,Raport4!O132,Raport5!O132,Raport6!O132)</f>
        <v>83.833333333333329</v>
      </c>
      <c r="P132" s="146">
        <f>AVERAGE(Raport1!P132,Raport2!P132,Raport3!P132,Raport4!P132,Raport5!P132,Raport6!P132)</f>
        <v>85.5</v>
      </c>
      <c r="Q132" s="146">
        <f>AVERAGE(Raport1!Q132,Raport2!Q132,Raport3!Q132,Raport4!Q132,Raport5!Q132,Raport6!Q132)</f>
        <v>80.083333333333329</v>
      </c>
      <c r="R132" s="146">
        <f>AVERAGE(Raport1!R132,Raport2!R132,Raport3!R132,Raport4!R132,Raport5!R132,Raport6!R132)</f>
        <v>85.083333333333329</v>
      </c>
      <c r="S132" s="146">
        <f>AVERAGE(Raport1!S132,Raport2!S132,Raport3!S132,Raport4!S132,Raport5!S132,Raport6!S132)</f>
        <v>87.583333333333329</v>
      </c>
      <c r="T132" s="232">
        <f t="shared" si="1"/>
        <v>86.488888888888866</v>
      </c>
    </row>
    <row r="133" spans="1:20" ht="14.25" thickTop="1" thickBot="1">
      <c r="A133" s="61">
        <v>126</v>
      </c>
      <c r="B133" s="62">
        <v>126</v>
      </c>
      <c r="C133" s="62">
        <f>PresensiMIPA!B132</f>
        <v>12400</v>
      </c>
      <c r="D133" s="63" t="str">
        <f>PresensiMIPA!G132</f>
        <v>Nisrina Salma Octaviana</v>
      </c>
      <c r="E133" s="146">
        <f>AVERAGE(Raport1!E133,Raport2!E133,Raport3!E133,Raport4!E133,Raport5!E133,Raport6!E133)</f>
        <v>87</v>
      </c>
      <c r="F133" s="146">
        <f>AVERAGE(Raport1!F133,Raport2!F133,Raport3!F133,Raport4!F133,Raport5!F133,Raport6!F133)</f>
        <v>88.083333333333329</v>
      </c>
      <c r="G133" s="146">
        <f>AVERAGE(Raport1!G133,Raport2!G133,Raport3!G133,Raport4!G133,Raport5!G133,Raport6!G133)</f>
        <v>84.5</v>
      </c>
      <c r="H133" s="146">
        <f>AVERAGE(Raport1!H133,Raport2!H133,Raport3!H133,Raport4!H133,Raport5!H133,Raport6!H133)</f>
        <v>86.416666666666671</v>
      </c>
      <c r="I133" s="146">
        <f>AVERAGE(Raport1!I133,Raport2!I133,Raport3!I133,Raport4!I133,Raport5!I133,Raport6!I133)</f>
        <v>88.916666666666671</v>
      </c>
      <c r="J133" s="146">
        <f>AVERAGE(Raport1!J133,Raport2!J133,Raport3!J133,Raport4!J133,Raport5!J133,Raport6!J133)</f>
        <v>83.333333333333329</v>
      </c>
      <c r="K133" s="146">
        <f>AVERAGE(Raport1!K133,Raport2!K133,Raport3!K133,Raport4!K133,Raport5!K133,Raport6!K133)</f>
        <v>91.583333333333329</v>
      </c>
      <c r="L133" s="146">
        <f>AVERAGE(Raport1!L133,Raport2!L133,Raport3!L133,Raport4!L133,Raport5!L133,Raport6!L133)</f>
        <v>87.166666666666671</v>
      </c>
      <c r="M133" s="146">
        <f>AVERAGE(Raport1!M133,Raport2!M133,Raport3!M133,Raport4!M133,Raport5!M133,Raport6!M133)</f>
        <v>88</v>
      </c>
      <c r="N133" s="146">
        <f>AVERAGE(Raport1!N133,Raport2!N133,Raport3!N133,Raport4!N133,Raport5!N133,Raport6!N133)</f>
        <v>87.25</v>
      </c>
      <c r="O133" s="146">
        <f>AVERAGE(Raport1!O133,Raport2!O133,Raport3!O133,Raport4!O133,Raport5!O133,Raport6!O133)</f>
        <v>82.5</v>
      </c>
      <c r="P133" s="146">
        <f>AVERAGE(Raport1!P133,Raport2!P133,Raport3!P133,Raport4!P133,Raport5!P133,Raport6!P133)</f>
        <v>84.916666666666671</v>
      </c>
      <c r="Q133" s="146">
        <f>AVERAGE(Raport1!Q133,Raport2!Q133,Raport3!Q133,Raport4!Q133,Raport5!Q133,Raport6!Q133)</f>
        <v>80.416666666666671</v>
      </c>
      <c r="R133" s="146">
        <f>AVERAGE(Raport1!R133,Raport2!R133,Raport3!R133,Raport4!R133,Raport5!R133,Raport6!R133)</f>
        <v>85.916666666666671</v>
      </c>
      <c r="S133" s="146">
        <f>AVERAGE(Raport1!S133,Raport2!S133,Raport3!S133,Raport4!S133,Raport5!S133,Raport6!S133)</f>
        <v>83.833333333333329</v>
      </c>
      <c r="T133" s="232">
        <f t="shared" si="1"/>
        <v>85.988888888888894</v>
      </c>
    </row>
    <row r="134" spans="1:20" ht="14.25" thickTop="1" thickBot="1">
      <c r="A134" s="47">
        <v>127</v>
      </c>
      <c r="B134" s="62">
        <v>127</v>
      </c>
      <c r="C134" s="62">
        <f>PresensiMIPA!B133</f>
        <v>12427</v>
      </c>
      <c r="D134" s="63" t="str">
        <f>PresensiMIPA!G133</f>
        <v>PUSPITA RESTU MAHALIA</v>
      </c>
      <c r="E134" s="146">
        <f>AVERAGE(Raport1!E134,Raport2!E134,Raport3!E134,Raport4!E134,Raport5!E134,Raport6!E134)</f>
        <v>86.916666666666671</v>
      </c>
      <c r="F134" s="146">
        <f>AVERAGE(Raport1!F134,Raport2!F134,Raport3!F134,Raport4!F134,Raport5!F134,Raport6!F134)</f>
        <v>90.5</v>
      </c>
      <c r="G134" s="146">
        <f>AVERAGE(Raport1!G134,Raport2!G134,Raport3!G134,Raport4!G134,Raport5!G134,Raport6!G134)</f>
        <v>88</v>
      </c>
      <c r="H134" s="146">
        <f>AVERAGE(Raport1!H134,Raport2!H134,Raport3!H134,Raport4!H134,Raport5!H134,Raport6!H134)</f>
        <v>89.583333333333329</v>
      </c>
      <c r="I134" s="146">
        <f>AVERAGE(Raport1!I134,Raport2!I134,Raport3!I134,Raport4!I134,Raport5!I134,Raport6!I134)</f>
        <v>91.666666666666671</v>
      </c>
      <c r="J134" s="146">
        <f>AVERAGE(Raport1!J134,Raport2!J134,Raport3!J134,Raport4!J134,Raport5!J134,Raport6!J134)</f>
        <v>90.5</v>
      </c>
      <c r="K134" s="146">
        <f>AVERAGE(Raport1!K134,Raport2!K134,Raport3!K134,Raport4!K134,Raport5!K134,Raport6!K134)</f>
        <v>90.75</v>
      </c>
      <c r="L134" s="146">
        <f>AVERAGE(Raport1!L134,Raport2!L134,Raport3!L134,Raport4!L134,Raport5!L134,Raport6!L134)</f>
        <v>86.75</v>
      </c>
      <c r="M134" s="146">
        <f>AVERAGE(Raport1!M134,Raport2!M134,Raport3!M134,Raport4!M134,Raport5!M134,Raport6!M134)</f>
        <v>87.083333333333329</v>
      </c>
      <c r="N134" s="146">
        <f>AVERAGE(Raport1!N134,Raport2!N134,Raport3!N134,Raport4!N134,Raport5!N134,Raport6!N134)</f>
        <v>91.333333333333329</v>
      </c>
      <c r="O134" s="146">
        <f>AVERAGE(Raport1!O134,Raport2!O134,Raport3!O134,Raport4!O134,Raport5!O134,Raport6!O134)</f>
        <v>88.25</v>
      </c>
      <c r="P134" s="146">
        <f>AVERAGE(Raport1!P134,Raport2!P134,Raport3!P134,Raport4!P134,Raport5!P134,Raport6!P134)</f>
        <v>88.25</v>
      </c>
      <c r="Q134" s="146">
        <f>AVERAGE(Raport1!Q134,Raport2!Q134,Raport3!Q134,Raport4!Q134,Raport5!Q134,Raport6!Q134)</f>
        <v>93.333333333333329</v>
      </c>
      <c r="R134" s="146">
        <f>AVERAGE(Raport1!R134,Raport2!R134,Raport3!R134,Raport4!R134,Raport5!R134,Raport6!R134)</f>
        <v>89.5</v>
      </c>
      <c r="S134" s="146">
        <f>AVERAGE(Raport1!S134,Raport2!S134,Raport3!S134,Raport4!S134,Raport5!S134,Raport6!S134)</f>
        <v>90.916666666666671</v>
      </c>
      <c r="T134" s="232">
        <f t="shared" si="1"/>
        <v>89.555555555555571</v>
      </c>
    </row>
    <row r="135" spans="1:20" ht="14.25" thickTop="1" thickBot="1">
      <c r="A135" s="61">
        <v>128</v>
      </c>
      <c r="B135" s="62">
        <v>128</v>
      </c>
      <c r="C135" s="62">
        <f>PresensiMIPA!B134</f>
        <v>12437</v>
      </c>
      <c r="D135" s="63" t="str">
        <f>PresensiMIPA!G134</f>
        <v>R. FIRMAN SAPUTRA</v>
      </c>
      <c r="E135" s="146">
        <f>AVERAGE(Raport1!E135,Raport2!E135,Raport3!E135,Raport4!E135,Raport5!E135,Raport6!E135)</f>
        <v>85.083333333333329</v>
      </c>
      <c r="F135" s="146">
        <f>AVERAGE(Raport1!F135,Raport2!F135,Raport3!F135,Raport4!F135,Raport5!F135,Raport6!F135)</f>
        <v>82.583333333333329</v>
      </c>
      <c r="G135" s="146">
        <f>AVERAGE(Raport1!G135,Raport2!G135,Raport3!G135,Raport4!G135,Raport5!G135,Raport6!G135)</f>
        <v>81.25</v>
      </c>
      <c r="H135" s="146">
        <f>AVERAGE(Raport1!H135,Raport2!H135,Raport3!H135,Raport4!H135,Raport5!H135,Raport6!H135)</f>
        <v>85.25</v>
      </c>
      <c r="I135" s="146">
        <f>AVERAGE(Raport1!I135,Raport2!I135,Raport3!I135,Raport4!I135,Raport5!I135,Raport6!I135)</f>
        <v>88.333333333333329</v>
      </c>
      <c r="J135" s="146">
        <f>AVERAGE(Raport1!J135,Raport2!J135,Raport3!J135,Raport4!J135,Raport5!J135,Raport6!J135)</f>
        <v>83.583333333333329</v>
      </c>
      <c r="K135" s="146">
        <f>AVERAGE(Raport1!K135,Raport2!K135,Raport3!K135,Raport4!K135,Raport5!K135,Raport6!K135)</f>
        <v>89.916666666666671</v>
      </c>
      <c r="L135" s="146">
        <f>AVERAGE(Raport1!L135,Raport2!L135,Raport3!L135,Raport4!L135,Raport5!L135,Raport6!L135)</f>
        <v>87</v>
      </c>
      <c r="M135" s="146">
        <f>AVERAGE(Raport1!M135,Raport2!M135,Raport3!M135,Raport4!M135,Raport5!M135,Raport6!M135)</f>
        <v>86.916666666666671</v>
      </c>
      <c r="N135" s="146">
        <f>AVERAGE(Raport1!N135,Raport2!N135,Raport3!N135,Raport4!N135,Raport5!N135,Raport6!N135)</f>
        <v>86.083333333333329</v>
      </c>
      <c r="O135" s="146">
        <f>AVERAGE(Raport1!O135,Raport2!O135,Raport3!O135,Raport4!O135,Raport5!O135,Raport6!O135)</f>
        <v>82.833333333333329</v>
      </c>
      <c r="P135" s="146">
        <f>AVERAGE(Raport1!P135,Raport2!P135,Raport3!P135,Raport4!P135,Raport5!P135,Raport6!P135)</f>
        <v>85.416666666666671</v>
      </c>
      <c r="Q135" s="146">
        <f>AVERAGE(Raport1!Q135,Raport2!Q135,Raport3!Q135,Raport4!Q135,Raport5!Q135,Raport6!Q135)</f>
        <v>80.833333333333329</v>
      </c>
      <c r="R135" s="146">
        <f>AVERAGE(Raport1!R135,Raport2!R135,Raport3!R135,Raport4!R135,Raport5!R135,Raport6!R135)</f>
        <v>84.833333333333329</v>
      </c>
      <c r="S135" s="146">
        <f>AVERAGE(Raport1!S135,Raport2!S135,Raport3!S135,Raport4!S135,Raport5!S135,Raport6!S135)</f>
        <v>86.833333333333329</v>
      </c>
      <c r="T135" s="232">
        <f t="shared" si="1"/>
        <v>85.116666666666646</v>
      </c>
    </row>
    <row r="136" spans="1:20" ht="14.25" thickTop="1" thickBot="1">
      <c r="A136" s="47">
        <v>129</v>
      </c>
      <c r="B136" s="62">
        <v>129</v>
      </c>
      <c r="C136" s="62">
        <f>PresensiMIPA!B135</f>
        <v>12450</v>
      </c>
      <c r="D136" s="63" t="str">
        <f>PresensiMIPA!G135</f>
        <v>RANIYATUL HOTIMAH</v>
      </c>
      <c r="E136" s="146">
        <f>AVERAGE(Raport1!E136,Raport2!E136,Raport3!E136,Raport4!E136,Raport5!E136,Raport6!E136)</f>
        <v>83.333333333333329</v>
      </c>
      <c r="F136" s="146">
        <f>AVERAGE(Raport1!F136,Raport2!F136,Raport3!F136,Raport4!F136,Raport5!F136,Raport6!F136)</f>
        <v>83.666666666666671</v>
      </c>
      <c r="G136" s="146">
        <f>AVERAGE(Raport1!G136,Raport2!G136,Raport3!G136,Raport4!G136,Raport5!G136,Raport6!G136)</f>
        <v>84.416666666666671</v>
      </c>
      <c r="H136" s="146">
        <f>AVERAGE(Raport1!H136,Raport2!H136,Raport3!H136,Raport4!H136,Raport5!H136,Raport6!H136)</f>
        <v>86.25</v>
      </c>
      <c r="I136" s="146">
        <f>AVERAGE(Raport1!I136,Raport2!I136,Raport3!I136,Raport4!I136,Raport5!I136,Raport6!I136)</f>
        <v>86.25</v>
      </c>
      <c r="J136" s="146">
        <f>AVERAGE(Raport1!J136,Raport2!J136,Raport3!J136,Raport4!J136,Raport5!J136,Raport6!J136)</f>
        <v>84.833333333333329</v>
      </c>
      <c r="K136" s="146">
        <f>AVERAGE(Raport1!K136,Raport2!K136,Raport3!K136,Raport4!K136,Raport5!K136,Raport6!K136)</f>
        <v>91.333333333333329</v>
      </c>
      <c r="L136" s="146">
        <f>AVERAGE(Raport1!L136,Raport2!L136,Raport3!L136,Raport4!L136,Raport5!L136,Raport6!L136)</f>
        <v>86.833333333333329</v>
      </c>
      <c r="M136" s="146">
        <f>AVERAGE(Raport1!M136,Raport2!M136,Raport3!M136,Raport4!M136,Raport5!M136,Raport6!M136)</f>
        <v>87.166666666666671</v>
      </c>
      <c r="N136" s="146">
        <f>AVERAGE(Raport1!N136,Raport2!N136,Raport3!N136,Raport4!N136,Raport5!N136,Raport6!N136)</f>
        <v>86.583333333333329</v>
      </c>
      <c r="O136" s="146">
        <f>AVERAGE(Raport1!O136,Raport2!O136,Raport3!O136,Raport4!O136,Raport5!O136,Raport6!O136)</f>
        <v>83.25</v>
      </c>
      <c r="P136" s="146">
        <f>AVERAGE(Raport1!P136,Raport2!P136,Raport3!P136,Raport4!P136,Raport5!P136,Raport6!P136)</f>
        <v>86.583333333333329</v>
      </c>
      <c r="Q136" s="146">
        <f>AVERAGE(Raport1!Q136,Raport2!Q136,Raport3!Q136,Raport4!Q136,Raport5!Q136,Raport6!Q136)</f>
        <v>80.75</v>
      </c>
      <c r="R136" s="146">
        <f>AVERAGE(Raport1!R136,Raport2!R136,Raport3!R136,Raport4!R136,Raport5!R136,Raport6!R136)</f>
        <v>84.666666666666671</v>
      </c>
      <c r="S136" s="146">
        <f>AVERAGE(Raport1!S136,Raport2!S136,Raport3!S136,Raport4!S136,Raport5!S136,Raport6!S136)</f>
        <v>84.083333333333329</v>
      </c>
      <c r="T136" s="232">
        <f t="shared" si="1"/>
        <v>85.333333333333329</v>
      </c>
    </row>
    <row r="137" spans="1:20" ht="14.25" thickTop="1" thickBot="1">
      <c r="A137" s="61">
        <v>130</v>
      </c>
      <c r="B137" s="62">
        <v>130</v>
      </c>
      <c r="C137" s="62">
        <f>PresensiMIPA!B136</f>
        <v>12476</v>
      </c>
      <c r="D137" s="63" t="str">
        <f>PresensiMIPA!G136</f>
        <v>RIZKI MAULIDIYA</v>
      </c>
      <c r="E137" s="146">
        <f>AVERAGE(Raport1!E137,Raport2!E137,Raport3!E137,Raport4!E137,Raport5!E137,Raport6!E137)</f>
        <v>84</v>
      </c>
      <c r="F137" s="146">
        <f>AVERAGE(Raport1!F137,Raport2!F137,Raport3!F137,Raport4!F137,Raport5!F137,Raport6!F137)</f>
        <v>86.5</v>
      </c>
      <c r="G137" s="146">
        <f>AVERAGE(Raport1!G137,Raport2!G137,Raport3!G137,Raport4!G137,Raport5!G137,Raport6!G137)</f>
        <v>84.5</v>
      </c>
      <c r="H137" s="146">
        <f>AVERAGE(Raport1!H137,Raport2!H137,Raport3!H137,Raport4!H137,Raport5!H137,Raport6!H137)</f>
        <v>89</v>
      </c>
      <c r="I137" s="146">
        <f>AVERAGE(Raport1!I137,Raport2!I137,Raport3!I137,Raport4!I137,Raport5!I137,Raport6!I137)</f>
        <v>84.666666666666671</v>
      </c>
      <c r="J137" s="146">
        <f>AVERAGE(Raport1!J137,Raport2!J137,Raport3!J137,Raport4!J137,Raport5!J137,Raport6!J137)</f>
        <v>85.5</v>
      </c>
      <c r="K137" s="146">
        <f>AVERAGE(Raport1!K137,Raport2!K137,Raport3!K137,Raport4!K137,Raport5!K137,Raport6!K137)</f>
        <v>89.583333333333329</v>
      </c>
      <c r="L137" s="146">
        <f>AVERAGE(Raport1!L137,Raport2!L137,Raport3!L137,Raport4!L137,Raport5!L137,Raport6!L137)</f>
        <v>87</v>
      </c>
      <c r="M137" s="146">
        <f>AVERAGE(Raport1!M137,Raport2!M137,Raport3!M137,Raport4!M137,Raport5!M137,Raport6!M137)</f>
        <v>86.416666666666671</v>
      </c>
      <c r="N137" s="146">
        <f>AVERAGE(Raport1!N137,Raport2!N137,Raport3!N137,Raport4!N137,Raport5!N137,Raport6!N137)</f>
        <v>87.583333333333329</v>
      </c>
      <c r="O137" s="146">
        <f>AVERAGE(Raport1!O137,Raport2!O137,Raport3!O137,Raport4!O137,Raport5!O137,Raport6!O137)</f>
        <v>86.916666666666671</v>
      </c>
      <c r="P137" s="146">
        <f>AVERAGE(Raport1!P137,Raport2!P137,Raport3!P137,Raport4!P137,Raport5!P137,Raport6!P137)</f>
        <v>84.916666666666671</v>
      </c>
      <c r="Q137" s="146">
        <f>AVERAGE(Raport1!Q137,Raport2!Q137,Raport3!Q137,Raport4!Q137,Raport5!Q137,Raport6!Q137)</f>
        <v>87.916666666666671</v>
      </c>
      <c r="R137" s="146">
        <f>AVERAGE(Raport1!R137,Raport2!R137,Raport3!R137,Raport4!R137,Raport5!R137,Raport6!R137)</f>
        <v>83</v>
      </c>
      <c r="S137" s="146">
        <f>AVERAGE(Raport1!S137,Raport2!S137,Raport3!S137,Raport4!S137,Raport5!S137,Raport6!S137)</f>
        <v>88.083333333333329</v>
      </c>
      <c r="T137" s="232">
        <f t="shared" ref="T137:T200" si="2">AVERAGE(E137:S137)</f>
        <v>86.372222222222234</v>
      </c>
    </row>
    <row r="138" spans="1:20" ht="14.25" thickTop="1" thickBot="1">
      <c r="A138" s="47">
        <v>131</v>
      </c>
      <c r="B138" s="62">
        <v>131</v>
      </c>
      <c r="C138" s="62">
        <f>PresensiMIPA!B137</f>
        <v>12492</v>
      </c>
      <c r="D138" s="63" t="str">
        <f>PresensiMIPA!G137</f>
        <v>SISTIFANIE PUTRI HANDAYANI</v>
      </c>
      <c r="E138" s="146">
        <f>AVERAGE(Raport1!E138,Raport2!E138,Raport3!E138,Raport4!E138,Raport5!E138,Raport6!E138)</f>
        <v>85.666666666666671</v>
      </c>
      <c r="F138" s="146">
        <f>AVERAGE(Raport1!F138,Raport2!F138,Raport3!F138,Raport4!F138,Raport5!F138,Raport6!F138)</f>
        <v>85.916666666666671</v>
      </c>
      <c r="G138" s="146">
        <f>AVERAGE(Raport1!G138,Raport2!G138,Raport3!G138,Raport4!G138,Raport5!G138,Raport6!G138)</f>
        <v>83.666666666666671</v>
      </c>
      <c r="H138" s="146">
        <f>AVERAGE(Raport1!H138,Raport2!H138,Raport3!H138,Raport4!H138,Raport5!H138,Raport6!H138)</f>
        <v>79.583333333333329</v>
      </c>
      <c r="I138" s="146">
        <f>AVERAGE(Raport1!I138,Raport2!I138,Raport3!I138,Raport4!I138,Raport5!I138,Raport6!I138)</f>
        <v>87</v>
      </c>
      <c r="J138" s="146">
        <f>AVERAGE(Raport1!J138,Raport2!J138,Raport3!J138,Raport4!J138,Raport5!J138,Raport6!J138)</f>
        <v>87.416666666666671</v>
      </c>
      <c r="K138" s="146">
        <f>AVERAGE(Raport1!K138,Raport2!K138,Raport3!K138,Raport4!K138,Raport5!K138,Raport6!K138)</f>
        <v>90.083333333333329</v>
      </c>
      <c r="L138" s="146">
        <f>AVERAGE(Raport1!L138,Raport2!L138,Raport3!L138,Raport4!L138,Raport5!L138,Raport6!L138)</f>
        <v>87.333333333333329</v>
      </c>
      <c r="M138" s="146">
        <f>AVERAGE(Raport1!M138,Raport2!M138,Raport3!M138,Raport4!M138,Raport5!M138,Raport6!M138)</f>
        <v>86.833333333333329</v>
      </c>
      <c r="N138" s="146">
        <f>AVERAGE(Raport1!N138,Raport2!N138,Raport3!N138,Raport4!N138,Raport5!N138,Raport6!N138)</f>
        <v>86.166666666666671</v>
      </c>
      <c r="O138" s="146">
        <f>AVERAGE(Raport1!O138,Raport2!O138,Raport3!O138,Raport4!O138,Raport5!O138,Raport6!O138)</f>
        <v>81.833333333333329</v>
      </c>
      <c r="P138" s="146">
        <f>AVERAGE(Raport1!P138,Raport2!P138,Raport3!P138,Raport4!P138,Raport5!P138,Raport6!P138)</f>
        <v>85.75</v>
      </c>
      <c r="Q138" s="146">
        <f>AVERAGE(Raport1!Q138,Raport2!Q138,Raport3!Q138,Raport4!Q138,Raport5!Q138,Raport6!Q138)</f>
        <v>82.833333333333329</v>
      </c>
      <c r="R138" s="146">
        <f>AVERAGE(Raport1!R138,Raport2!R138,Raport3!R138,Raport4!R138,Raport5!R138,Raport6!R138)</f>
        <v>84.583333333333329</v>
      </c>
      <c r="S138" s="146">
        <f>AVERAGE(Raport1!S138,Raport2!S138,Raport3!S138,Raport4!S138,Raport5!S138,Raport6!S138)</f>
        <v>85.75</v>
      </c>
      <c r="T138" s="232">
        <f t="shared" si="2"/>
        <v>85.3611111111111</v>
      </c>
    </row>
    <row r="139" spans="1:20" ht="14.25" thickTop="1" thickBot="1">
      <c r="A139" s="61">
        <v>132</v>
      </c>
      <c r="B139" s="62">
        <v>132</v>
      </c>
      <c r="C139" s="62">
        <f>PresensiMIPA!B138</f>
        <v>12502</v>
      </c>
      <c r="D139" s="63" t="str">
        <f>PresensiMIPA!G138</f>
        <v>Sonia Anindhiya Putri Kurniawan</v>
      </c>
      <c r="E139" s="146">
        <f>AVERAGE(Raport1!E139,Raport2!E139,Raport3!E139,Raport4!E139,Raport5!E139,Raport6!E139)</f>
        <v>83.083333333333329</v>
      </c>
      <c r="F139" s="146">
        <f>AVERAGE(Raport1!F139,Raport2!F139,Raport3!F139,Raport4!F139,Raport5!F139,Raport6!F139)</f>
        <v>83.25</v>
      </c>
      <c r="G139" s="146">
        <f>AVERAGE(Raport1!G139,Raport2!G139,Raport3!G139,Raport4!G139,Raport5!G139,Raport6!G139)</f>
        <v>82.083333333333329</v>
      </c>
      <c r="H139" s="146">
        <f>AVERAGE(Raport1!H139,Raport2!H139,Raport3!H139,Raport4!H139,Raport5!H139,Raport6!H139)</f>
        <v>85.083333333333329</v>
      </c>
      <c r="I139" s="146">
        <f>AVERAGE(Raport1!I139,Raport2!I139,Raport3!I139,Raport4!I139,Raport5!I139,Raport6!I139)</f>
        <v>87.416666666666671</v>
      </c>
      <c r="J139" s="146">
        <f>AVERAGE(Raport1!J139,Raport2!J139,Raport3!J139,Raport4!J139,Raport5!J139,Raport6!J139)</f>
        <v>81.916666666666671</v>
      </c>
      <c r="K139" s="146">
        <f>AVERAGE(Raport1!K139,Raport2!K139,Raport3!K139,Raport4!K139,Raport5!K139,Raport6!K139)</f>
        <v>87.333333333333329</v>
      </c>
      <c r="L139" s="146">
        <f>AVERAGE(Raport1!L139,Raport2!L139,Raport3!L139,Raport4!L139,Raport5!L139,Raport6!L139)</f>
        <v>87.583333333333329</v>
      </c>
      <c r="M139" s="146">
        <f>AVERAGE(Raport1!M139,Raport2!M139,Raport3!M139,Raport4!M139,Raport5!M139,Raport6!M139)</f>
        <v>85</v>
      </c>
      <c r="N139" s="146">
        <f>AVERAGE(Raport1!N139,Raport2!N139,Raport3!N139,Raport4!N139,Raport5!N139,Raport6!N139)</f>
        <v>83.666666666666671</v>
      </c>
      <c r="O139" s="146">
        <f>AVERAGE(Raport1!O139,Raport2!O139,Raport3!O139,Raport4!O139,Raport5!O139,Raport6!O139)</f>
        <v>81.333333333333329</v>
      </c>
      <c r="P139" s="146">
        <f>AVERAGE(Raport1!P139,Raport2!P139,Raport3!P139,Raport4!P139,Raport5!P139,Raport6!P139)</f>
        <v>82.666666666666671</v>
      </c>
      <c r="Q139" s="146">
        <f>AVERAGE(Raport1!Q139,Raport2!Q139,Raport3!Q139,Raport4!Q139,Raport5!Q139,Raport6!Q139)</f>
        <v>79.666666666666671</v>
      </c>
      <c r="R139" s="146">
        <f>AVERAGE(Raport1!R139,Raport2!R139,Raport3!R139,Raport4!R139,Raport5!R139,Raport6!R139)</f>
        <v>83</v>
      </c>
      <c r="S139" s="146">
        <f>AVERAGE(Raport1!S139,Raport2!S139,Raport3!S139,Raport4!S139,Raport5!S139,Raport6!S139)</f>
        <v>82.416666666666671</v>
      </c>
      <c r="T139" s="232">
        <f t="shared" si="2"/>
        <v>83.7</v>
      </c>
    </row>
    <row r="140" spans="1:20" ht="14.25" thickTop="1" thickBot="1">
      <c r="A140" s="47">
        <v>133</v>
      </c>
      <c r="B140" s="62">
        <v>133</v>
      </c>
      <c r="C140" s="62">
        <f>PresensiMIPA!B139</f>
        <v>12532</v>
      </c>
      <c r="D140" s="63" t="str">
        <f>PresensiMIPA!G139</f>
        <v>WANDA CITRA DEWI</v>
      </c>
      <c r="E140" s="146">
        <f>AVERAGE(Raport1!E140,Raport2!E140,Raport3!E140,Raport4!E140,Raport5!E140,Raport6!E140)</f>
        <v>86.833333333333329</v>
      </c>
      <c r="F140" s="146">
        <f>AVERAGE(Raport1!F140,Raport2!F140,Raport3!F140,Raport4!F140,Raport5!F140,Raport6!F140)</f>
        <v>81.833333333333329</v>
      </c>
      <c r="G140" s="146">
        <f>AVERAGE(Raport1!G140,Raport2!G140,Raport3!G140,Raport4!G140,Raport5!G140,Raport6!G140)</f>
        <v>83.916666666666671</v>
      </c>
      <c r="H140" s="146">
        <f>AVERAGE(Raport1!H140,Raport2!H140,Raport3!H140,Raport4!H140,Raport5!H140,Raport6!H140)</f>
        <v>82.75</v>
      </c>
      <c r="I140" s="146">
        <f>AVERAGE(Raport1!I140,Raport2!I140,Raport3!I140,Raport4!I140,Raport5!I140,Raport6!I140)</f>
        <v>86.083333333333329</v>
      </c>
      <c r="J140" s="146">
        <f>AVERAGE(Raport1!J140,Raport2!J140,Raport3!J140,Raport4!J140,Raport5!J140,Raport6!J140)</f>
        <v>85.75</v>
      </c>
      <c r="K140" s="146">
        <f>AVERAGE(Raport1!K140,Raport2!K140,Raport3!K140,Raport4!K140,Raport5!K140,Raport6!K140)</f>
        <v>92.166666666666671</v>
      </c>
      <c r="L140" s="146">
        <f>AVERAGE(Raport1!L140,Raport2!L140,Raport3!L140,Raport4!L140,Raport5!L140,Raport6!L140)</f>
        <v>87.416666666666671</v>
      </c>
      <c r="M140" s="146">
        <f>AVERAGE(Raport1!M140,Raport2!M140,Raport3!M140,Raport4!M140,Raport5!M140,Raport6!M140)</f>
        <v>87.166666666666671</v>
      </c>
      <c r="N140" s="146">
        <f>AVERAGE(Raport1!N140,Raport2!N140,Raport3!N140,Raport4!N140,Raport5!N140,Raport6!N140)</f>
        <v>83.583333333333329</v>
      </c>
      <c r="O140" s="146">
        <f>AVERAGE(Raport1!O140,Raport2!O140,Raport3!O140,Raport4!O140,Raport5!O140,Raport6!O140)</f>
        <v>81.333333333333329</v>
      </c>
      <c r="P140" s="146">
        <f>AVERAGE(Raport1!P140,Raport2!P140,Raport3!P140,Raport4!P140,Raport5!P140,Raport6!P140)</f>
        <v>85.166666666666671</v>
      </c>
      <c r="Q140" s="146">
        <f>AVERAGE(Raport1!Q140,Raport2!Q140,Raport3!Q140,Raport4!Q140,Raport5!Q140,Raport6!Q140)</f>
        <v>79.833333333333329</v>
      </c>
      <c r="R140" s="146">
        <f>AVERAGE(Raport1!R140,Raport2!R140,Raport3!R140,Raport4!R140,Raport5!R140,Raport6!R140)</f>
        <v>84.166666666666671</v>
      </c>
      <c r="S140" s="146">
        <f>AVERAGE(Raport1!S140,Raport2!S140,Raport3!S140,Raport4!S140,Raport5!S140,Raport6!S140)</f>
        <v>84</v>
      </c>
      <c r="T140" s="232">
        <f t="shared" si="2"/>
        <v>84.8</v>
      </c>
    </row>
    <row r="141" spans="1:20" ht="14.25" thickTop="1" thickBot="1">
      <c r="A141" s="61">
        <v>134</v>
      </c>
      <c r="B141" s="62">
        <v>134</v>
      </c>
      <c r="C141" s="62">
        <f>PresensiMIPA!B140</f>
        <v>12538</v>
      </c>
      <c r="D141" s="63" t="str">
        <f>PresensiMIPA!G140</f>
        <v>YANDI ERFAN DIANSYAH</v>
      </c>
      <c r="E141" s="146">
        <f>AVERAGE(Raport1!E141,Raport2!E141,Raport3!E141,Raport4!E141,Raport5!E141,Raport6!E141)</f>
        <v>82.833333333333329</v>
      </c>
      <c r="F141" s="146">
        <f>AVERAGE(Raport1!F141,Raport2!F141,Raport3!F141,Raport4!F141,Raport5!F141,Raport6!F141)</f>
        <v>80.583333333333329</v>
      </c>
      <c r="G141" s="146">
        <f>AVERAGE(Raport1!G141,Raport2!G141,Raport3!G141,Raport4!G141,Raport5!G141,Raport6!G141)</f>
        <v>82.5</v>
      </c>
      <c r="H141" s="146">
        <f>AVERAGE(Raport1!H141,Raport2!H141,Raport3!H141,Raport4!H141,Raport5!H141,Raport6!H141)</f>
        <v>78.583333333333329</v>
      </c>
      <c r="I141" s="146">
        <f>AVERAGE(Raport1!I141,Raport2!I141,Raport3!I141,Raport4!I141,Raport5!I141,Raport6!I141)</f>
        <v>84.166666666666671</v>
      </c>
      <c r="J141" s="146">
        <f>AVERAGE(Raport1!J141,Raport2!J141,Raport3!J141,Raport4!J141,Raport5!J141,Raport6!J141)</f>
        <v>81.916666666666671</v>
      </c>
      <c r="K141" s="146">
        <f>AVERAGE(Raport1!K141,Raport2!K141,Raport3!K141,Raport4!K141,Raport5!K141,Raport6!K141)</f>
        <v>88.333333333333329</v>
      </c>
      <c r="L141" s="146">
        <f>AVERAGE(Raport1!L141,Raport2!L141,Raport3!L141,Raport4!L141,Raport5!L141,Raport6!L141)</f>
        <v>86.916666666666671</v>
      </c>
      <c r="M141" s="146">
        <f>AVERAGE(Raport1!M141,Raport2!M141,Raport3!M141,Raport4!M141,Raport5!M141,Raport6!M141)</f>
        <v>85.25</v>
      </c>
      <c r="N141" s="146">
        <f>AVERAGE(Raport1!N141,Raport2!N141,Raport3!N141,Raport4!N141,Raport5!N141,Raport6!N141)</f>
        <v>80.583333333333329</v>
      </c>
      <c r="O141" s="146">
        <f>AVERAGE(Raport1!O141,Raport2!O141,Raport3!O141,Raport4!O141,Raport5!O141,Raport6!O141)</f>
        <v>79.25</v>
      </c>
      <c r="P141" s="146">
        <f>AVERAGE(Raport1!P141,Raport2!P141,Raport3!P141,Raport4!P141,Raport5!P141,Raport6!P141)</f>
        <v>81.75</v>
      </c>
      <c r="Q141" s="146">
        <f>AVERAGE(Raport1!Q141,Raport2!Q141,Raport3!Q141,Raport4!Q141,Raport5!Q141,Raport6!Q141)</f>
        <v>79</v>
      </c>
      <c r="R141" s="146">
        <f>AVERAGE(Raport1!R141,Raport2!R141,Raport3!R141,Raport4!R141,Raport5!R141,Raport6!R141)</f>
        <v>82.833333333333329</v>
      </c>
      <c r="S141" s="146">
        <f>AVERAGE(Raport1!S141,Raport2!S141,Raport3!S141,Raport4!S141,Raport5!S141,Raport6!S141)</f>
        <v>81.416666666666671</v>
      </c>
      <c r="T141" s="232">
        <f t="shared" si="2"/>
        <v>82.394444444444446</v>
      </c>
    </row>
    <row r="142" spans="1:20" ht="14.25" thickTop="1" thickBot="1">
      <c r="A142" s="47">
        <v>135</v>
      </c>
      <c r="B142" s="62">
        <v>135</v>
      </c>
      <c r="C142" s="62">
        <f>PresensiMIPA!B141</f>
        <v>12131</v>
      </c>
      <c r="D142" s="63" t="str">
        <f>PresensiMIPA!G141</f>
        <v>ACHMAD SYARIFUL MAULUD</v>
      </c>
      <c r="E142" s="146">
        <f>AVERAGE(Raport1!E142,Raport2!E142,Raport3!E142,Raport4!E142,Raport5!E142,Raport6!E142)</f>
        <v>86.416666666666671</v>
      </c>
      <c r="F142" s="146">
        <f>AVERAGE(Raport1!F142,Raport2!F142,Raport3!F142,Raport4!F142,Raport5!F142,Raport6!F142)</f>
        <v>87.666666666666671</v>
      </c>
      <c r="G142" s="146">
        <f>AVERAGE(Raport1!G142,Raport2!G142,Raport3!G142,Raport4!G142,Raport5!G142,Raport6!G142)</f>
        <v>77.416666666666671</v>
      </c>
      <c r="H142" s="146">
        <f>AVERAGE(Raport1!H142,Raport2!H142,Raport3!H142,Raport4!H142,Raport5!H142,Raport6!H142)</f>
        <v>85.166666666666671</v>
      </c>
      <c r="I142" s="146">
        <f>AVERAGE(Raport1!I142,Raport2!I142,Raport3!I142,Raport4!I142,Raport5!I142,Raport6!I142)</f>
        <v>82.166666666666671</v>
      </c>
      <c r="J142" s="146">
        <f>AVERAGE(Raport1!J142,Raport2!J142,Raport3!J142,Raport4!J142,Raport5!J142,Raport6!J142)</f>
        <v>80.833333333333329</v>
      </c>
      <c r="K142" s="146">
        <f>AVERAGE(Raport1!K142,Raport2!K142,Raport3!K142,Raport4!K142,Raport5!K142,Raport6!K142)</f>
        <v>90.166666666666671</v>
      </c>
      <c r="L142" s="146">
        <f>AVERAGE(Raport1!L142,Raport2!L142,Raport3!L142,Raport4!L142,Raport5!L142,Raport6!L142)</f>
        <v>87.083333333333329</v>
      </c>
      <c r="M142" s="146">
        <f>AVERAGE(Raport1!M142,Raport2!M142,Raport3!M142,Raport4!M142,Raport5!M142,Raport6!M142)</f>
        <v>85.666666666666671</v>
      </c>
      <c r="N142" s="146">
        <f>AVERAGE(Raport1!N142,Raport2!N142,Raport3!N142,Raport4!N142,Raport5!N142,Raport6!N142)</f>
        <v>78.166666666666671</v>
      </c>
      <c r="O142" s="146">
        <f>AVERAGE(Raport1!O142,Raport2!O142,Raport3!O142,Raport4!O142,Raport5!O142,Raport6!O142)</f>
        <v>82.5</v>
      </c>
      <c r="P142" s="146">
        <f>AVERAGE(Raport1!P142,Raport2!P142,Raport3!P142,Raport4!P142,Raport5!P142,Raport6!P142)</f>
        <v>80.416666666666671</v>
      </c>
      <c r="Q142" s="146">
        <f>AVERAGE(Raport1!Q142,Raport2!Q142,Raport3!Q142,Raport4!Q142,Raport5!Q142,Raport6!Q142)</f>
        <v>84.25</v>
      </c>
      <c r="R142" s="146">
        <f>AVERAGE(Raport1!R142,Raport2!R142,Raport3!R142,Raport4!R142,Raport5!R142,Raport6!R142)</f>
        <v>81.666666666666671</v>
      </c>
      <c r="S142" s="146">
        <f>AVERAGE(Raport1!S142,Raport2!S142,Raport3!S142,Raport4!S142,Raport5!S142,Raport6!S142)</f>
        <v>84.666666666666671</v>
      </c>
      <c r="T142" s="232">
        <f t="shared" si="2"/>
        <v>83.61666666666666</v>
      </c>
    </row>
    <row r="143" spans="1:20" ht="14.25" thickTop="1" thickBot="1">
      <c r="A143" s="61">
        <v>136</v>
      </c>
      <c r="B143" s="62">
        <v>136</v>
      </c>
      <c r="C143" s="62">
        <f>PresensiMIPA!B142</f>
        <v>12135</v>
      </c>
      <c r="D143" s="63" t="str">
        <f>PresensiMIPA!G142</f>
        <v>AFAF FEBRIANI</v>
      </c>
      <c r="E143" s="146">
        <f>AVERAGE(Raport1!E143,Raport2!E143,Raport3!E143,Raport4!E143,Raport5!E143,Raport6!E143)</f>
        <v>85.333333333333329</v>
      </c>
      <c r="F143" s="146">
        <f>AVERAGE(Raport1!F143,Raport2!F143,Raport3!F143,Raport4!F143,Raport5!F143,Raport6!F143)</f>
        <v>87.166666666666671</v>
      </c>
      <c r="G143" s="146">
        <f>AVERAGE(Raport1!G143,Raport2!G143,Raport3!G143,Raport4!G143,Raport5!G143,Raport6!G143)</f>
        <v>79.5</v>
      </c>
      <c r="H143" s="146">
        <f>AVERAGE(Raport1!H143,Raport2!H143,Raport3!H143,Raport4!H143,Raport5!H143,Raport6!H143)</f>
        <v>84.166666666666671</v>
      </c>
      <c r="I143" s="146">
        <f>AVERAGE(Raport1!I143,Raport2!I143,Raport3!I143,Raport4!I143,Raport5!I143,Raport6!I143)</f>
        <v>82.083333333333329</v>
      </c>
      <c r="J143" s="146">
        <f>AVERAGE(Raport1!J143,Raport2!J143,Raport3!J143,Raport4!J143,Raport5!J143,Raport6!J143)</f>
        <v>81.833333333333329</v>
      </c>
      <c r="K143" s="146">
        <f>AVERAGE(Raport1!K143,Raport2!K143,Raport3!K143,Raport4!K143,Raport5!K143,Raport6!K143)</f>
        <v>87.416666666666671</v>
      </c>
      <c r="L143" s="146">
        <f>AVERAGE(Raport1!L143,Raport2!L143,Raport3!L143,Raport4!L143,Raport5!L143,Raport6!L143)</f>
        <v>86.083333333333329</v>
      </c>
      <c r="M143" s="146">
        <f>AVERAGE(Raport1!M143,Raport2!M143,Raport3!M143,Raport4!M143,Raport5!M143,Raport6!M143)</f>
        <v>87.083333333333329</v>
      </c>
      <c r="N143" s="146">
        <f>AVERAGE(Raport1!N143,Raport2!N143,Raport3!N143,Raport4!N143,Raport5!N143,Raport6!N143)</f>
        <v>84.25</v>
      </c>
      <c r="O143" s="146">
        <f>AVERAGE(Raport1!O143,Raport2!O143,Raport3!O143,Raport4!O143,Raport5!O143,Raport6!O143)</f>
        <v>83.166666666666671</v>
      </c>
      <c r="P143" s="146">
        <f>AVERAGE(Raport1!P143,Raport2!P143,Raport3!P143,Raport4!P143,Raport5!P143,Raport6!P143)</f>
        <v>82.666666666666671</v>
      </c>
      <c r="Q143" s="146">
        <f>AVERAGE(Raport1!Q143,Raport2!Q143,Raport3!Q143,Raport4!Q143,Raport5!Q143,Raport6!Q143)</f>
        <v>82.5</v>
      </c>
      <c r="R143" s="146">
        <f>AVERAGE(Raport1!R143,Raport2!R143,Raport3!R143,Raport4!R143,Raport5!R143,Raport6!R143)</f>
        <v>83</v>
      </c>
      <c r="S143" s="146">
        <f>AVERAGE(Raport1!S143,Raport2!S143,Raport3!S143,Raport4!S143,Raport5!S143,Raport6!S143)</f>
        <v>84.416666666666671</v>
      </c>
      <c r="T143" s="232">
        <f t="shared" si="2"/>
        <v>84.044444444444451</v>
      </c>
    </row>
    <row r="144" spans="1:20" ht="14.25" thickTop="1" thickBot="1">
      <c r="A144" s="47">
        <v>137</v>
      </c>
      <c r="B144" s="62">
        <v>137</v>
      </c>
      <c r="C144" s="62">
        <f>PresensiMIPA!B143</f>
        <v>12143</v>
      </c>
      <c r="D144" s="63" t="str">
        <f>PresensiMIPA!G143</f>
        <v>Ainur Rohma Husni</v>
      </c>
      <c r="E144" s="146">
        <f>AVERAGE(Raport1!E144,Raport2!E144,Raport3!E144,Raport4!E144,Raport5!E144,Raport6!E144)</f>
        <v>84.5</v>
      </c>
      <c r="F144" s="146">
        <f>AVERAGE(Raport1!F144,Raport2!F144,Raport3!F144,Raport4!F144,Raport5!F144,Raport6!F144)</f>
        <v>81.416666666666671</v>
      </c>
      <c r="G144" s="146">
        <f>AVERAGE(Raport1!G144,Raport2!G144,Raport3!G144,Raport4!G144,Raport5!G144,Raport6!G144)</f>
        <v>78.25</v>
      </c>
      <c r="H144" s="146">
        <f>AVERAGE(Raport1!H144,Raport2!H144,Raport3!H144,Raport4!H144,Raport5!H144,Raport6!H144)</f>
        <v>79.25</v>
      </c>
      <c r="I144" s="146">
        <f>AVERAGE(Raport1!I144,Raport2!I144,Raport3!I144,Raport4!I144,Raport5!I144,Raport6!I144)</f>
        <v>82.083333333333329</v>
      </c>
      <c r="J144" s="146">
        <f>AVERAGE(Raport1!J144,Raport2!J144,Raport3!J144,Raport4!J144,Raport5!J144,Raport6!J144)</f>
        <v>83.666666666666671</v>
      </c>
      <c r="K144" s="146">
        <f>AVERAGE(Raport1!K144,Raport2!K144,Raport3!K144,Raport4!K144,Raport5!K144,Raport6!K144)</f>
        <v>88</v>
      </c>
      <c r="L144" s="146">
        <f>AVERAGE(Raport1!L144,Raport2!L144,Raport3!L144,Raport4!L144,Raport5!L144,Raport6!L144)</f>
        <v>85.916666666666671</v>
      </c>
      <c r="M144" s="146">
        <f>AVERAGE(Raport1!M144,Raport2!M144,Raport3!M144,Raport4!M144,Raport5!M144,Raport6!M144)</f>
        <v>85.083333333333329</v>
      </c>
      <c r="N144" s="146">
        <f>AVERAGE(Raport1!N144,Raport2!N144,Raport3!N144,Raport4!N144,Raport5!N144,Raport6!N144)</f>
        <v>80.833333333333329</v>
      </c>
      <c r="O144" s="146">
        <f>AVERAGE(Raport1!O144,Raport2!O144,Raport3!O144,Raport4!O144,Raport5!O144,Raport6!O144)</f>
        <v>81</v>
      </c>
      <c r="P144" s="146">
        <f>AVERAGE(Raport1!P144,Raport2!P144,Raport3!P144,Raport4!P144,Raport5!P144,Raport6!P144)</f>
        <v>82.083333333333329</v>
      </c>
      <c r="Q144" s="146">
        <f>AVERAGE(Raport1!Q144,Raport2!Q144,Raport3!Q144,Raport4!Q144,Raport5!Q144,Raport6!Q144)</f>
        <v>81.166666666666671</v>
      </c>
      <c r="R144" s="146">
        <f>AVERAGE(Raport1!R144,Raport2!R144,Raport3!R144,Raport4!R144,Raport5!R144,Raport6!R144)</f>
        <v>79.666666666666671</v>
      </c>
      <c r="S144" s="146">
        <f>AVERAGE(Raport1!S144,Raport2!S144,Raport3!S144,Raport4!S144,Raport5!S144,Raport6!S144)</f>
        <v>80</v>
      </c>
      <c r="T144" s="232">
        <f t="shared" si="2"/>
        <v>82.194444444444471</v>
      </c>
    </row>
    <row r="145" spans="1:20" ht="14.25" thickTop="1" thickBot="1">
      <c r="A145" s="61">
        <v>138</v>
      </c>
      <c r="B145" s="62">
        <v>138</v>
      </c>
      <c r="C145" s="62">
        <f>PresensiMIPA!B144</f>
        <v>12150</v>
      </c>
      <c r="D145" s="63" t="str">
        <f>PresensiMIPA!G144</f>
        <v>ALDY FEBRIANSYAH</v>
      </c>
      <c r="E145" s="146">
        <f>AVERAGE(Raport1!E145,Raport2!E145,Raport3!E145,Raport4!E145,Raport5!E145,Raport6!E145)</f>
        <v>86.5</v>
      </c>
      <c r="F145" s="146">
        <f>AVERAGE(Raport1!F145,Raport2!F145,Raport3!F145,Raport4!F145,Raport5!F145,Raport6!F145)</f>
        <v>89.083333333333329</v>
      </c>
      <c r="G145" s="146">
        <f>AVERAGE(Raport1!G145,Raport2!G145,Raport3!G145,Raport4!G145,Raport5!G145,Raport6!G145)</f>
        <v>82.666666666666671</v>
      </c>
      <c r="H145" s="146">
        <f>AVERAGE(Raport1!H145,Raport2!H145,Raport3!H145,Raport4!H145,Raport5!H145,Raport6!H145)</f>
        <v>81.5</v>
      </c>
      <c r="I145" s="146">
        <f>AVERAGE(Raport1!I145,Raport2!I145,Raport3!I145,Raport4!I145,Raport5!I145,Raport6!I145)</f>
        <v>84.833333333333329</v>
      </c>
      <c r="J145" s="146">
        <f>AVERAGE(Raport1!J145,Raport2!J145,Raport3!J145,Raport4!J145,Raport5!J145,Raport6!J145)</f>
        <v>81.75</v>
      </c>
      <c r="K145" s="146">
        <f>AVERAGE(Raport1!K145,Raport2!K145,Raport3!K145,Raport4!K145,Raport5!K145,Raport6!K145)</f>
        <v>90.75</v>
      </c>
      <c r="L145" s="146">
        <f>AVERAGE(Raport1!L145,Raport2!L145,Raport3!L145,Raport4!L145,Raport5!L145,Raport6!L145)</f>
        <v>86.25</v>
      </c>
      <c r="M145" s="146">
        <f>AVERAGE(Raport1!M145,Raport2!M145,Raport3!M145,Raport4!M145,Raport5!M145,Raport6!M145)</f>
        <v>88</v>
      </c>
      <c r="N145" s="146">
        <f>AVERAGE(Raport1!N145,Raport2!N145,Raport3!N145,Raport4!N145,Raport5!N145,Raport6!N145)</f>
        <v>87.333333333333329</v>
      </c>
      <c r="O145" s="146">
        <f>AVERAGE(Raport1!O145,Raport2!O145,Raport3!O145,Raport4!O145,Raport5!O145,Raport6!O145)</f>
        <v>83.416666666666671</v>
      </c>
      <c r="P145" s="146">
        <f>AVERAGE(Raport1!P145,Raport2!P145,Raport3!P145,Raport4!P145,Raport5!P145,Raport6!P145)</f>
        <v>83.416666666666671</v>
      </c>
      <c r="Q145" s="146">
        <f>AVERAGE(Raport1!Q145,Raport2!Q145,Raport3!Q145,Raport4!Q145,Raport5!Q145,Raport6!Q145)</f>
        <v>83.75</v>
      </c>
      <c r="R145" s="146">
        <f>AVERAGE(Raport1!R145,Raport2!R145,Raport3!R145,Raport4!R145,Raport5!R145,Raport6!R145)</f>
        <v>80.666666666666671</v>
      </c>
      <c r="S145" s="146">
        <f>AVERAGE(Raport1!S145,Raport2!S145,Raport3!S145,Raport4!S145,Raport5!S145,Raport6!S145)</f>
        <v>87.416666666666671</v>
      </c>
      <c r="T145" s="232">
        <f t="shared" si="2"/>
        <v>85.155555555555566</v>
      </c>
    </row>
    <row r="146" spans="1:20" ht="14.25" thickTop="1" thickBot="1">
      <c r="A146" s="47">
        <v>139</v>
      </c>
      <c r="B146" s="62">
        <v>139</v>
      </c>
      <c r="C146" s="62">
        <f>PresensiMIPA!B145</f>
        <v>12155</v>
      </c>
      <c r="D146" s="63" t="str">
        <f>PresensiMIPA!G145</f>
        <v>ALFITANIA WARDANI</v>
      </c>
      <c r="E146" s="146">
        <f>AVERAGE(Raport1!E146,Raport2!E146,Raport3!E146,Raport4!E146,Raport5!E146,Raport6!E146)</f>
        <v>83</v>
      </c>
      <c r="F146" s="146">
        <f>AVERAGE(Raport1!F146,Raport2!F146,Raport3!F146,Raport4!F146,Raport5!F146,Raport6!F146)</f>
        <v>84.916666666666671</v>
      </c>
      <c r="G146" s="146">
        <f>AVERAGE(Raport1!G146,Raport2!G146,Raport3!G146,Raport4!G146,Raport5!G146,Raport6!G146)</f>
        <v>78.833333333333329</v>
      </c>
      <c r="H146" s="146">
        <f>AVERAGE(Raport1!H146,Raport2!H146,Raport3!H146,Raport4!H146,Raport5!H146,Raport6!H146)</f>
        <v>81.666666666666671</v>
      </c>
      <c r="I146" s="146">
        <f>AVERAGE(Raport1!I146,Raport2!I146,Raport3!I146,Raport4!I146,Raport5!I146,Raport6!I146)</f>
        <v>82.333333333333329</v>
      </c>
      <c r="J146" s="146">
        <f>AVERAGE(Raport1!J146,Raport2!J146,Raport3!J146,Raport4!J146,Raport5!J146,Raport6!J146)</f>
        <v>83.833333333333329</v>
      </c>
      <c r="K146" s="146">
        <f>AVERAGE(Raport1!K146,Raport2!K146,Raport3!K146,Raport4!K146,Raport5!K146,Raport6!K146)</f>
        <v>89.25</v>
      </c>
      <c r="L146" s="146">
        <f>AVERAGE(Raport1!L146,Raport2!L146,Raport3!L146,Raport4!L146,Raport5!L146,Raport6!L146)</f>
        <v>85.916666666666671</v>
      </c>
      <c r="M146" s="146">
        <f>AVERAGE(Raport1!M146,Raport2!M146,Raport3!M146,Raport4!M146,Raport5!M146,Raport6!M146)</f>
        <v>86.833333333333329</v>
      </c>
      <c r="N146" s="146">
        <f>AVERAGE(Raport1!N146,Raport2!N146,Raport3!N146,Raport4!N146,Raport5!N146,Raport6!N146)</f>
        <v>84</v>
      </c>
      <c r="O146" s="146">
        <f>AVERAGE(Raport1!O146,Raport2!O146,Raport3!O146,Raport4!O146,Raport5!O146,Raport6!O146)</f>
        <v>83.083333333333329</v>
      </c>
      <c r="P146" s="146">
        <f>AVERAGE(Raport1!P146,Raport2!P146,Raport3!P146,Raport4!P146,Raport5!P146,Raport6!P146)</f>
        <v>80.5</v>
      </c>
      <c r="Q146" s="146">
        <f>AVERAGE(Raport1!Q146,Raport2!Q146,Raport3!Q146,Raport4!Q146,Raport5!Q146,Raport6!Q146)</f>
        <v>81.666666666666671</v>
      </c>
      <c r="R146" s="146">
        <f>AVERAGE(Raport1!R146,Raport2!R146,Raport3!R146,Raport4!R146,Raport5!R146,Raport6!R146)</f>
        <v>81.833333333333329</v>
      </c>
      <c r="S146" s="146">
        <f>AVERAGE(Raport1!S146,Raport2!S146,Raport3!S146,Raport4!S146,Raport5!S146,Raport6!S146)</f>
        <v>79</v>
      </c>
      <c r="T146" s="232">
        <f t="shared" si="2"/>
        <v>83.1111111111111</v>
      </c>
    </row>
    <row r="147" spans="1:20" ht="14.25" thickTop="1" thickBot="1">
      <c r="A147" s="61">
        <v>140</v>
      </c>
      <c r="B147" s="62">
        <v>140</v>
      </c>
      <c r="C147" s="62">
        <f>PresensiMIPA!B146</f>
        <v>12166</v>
      </c>
      <c r="D147" s="63" t="str">
        <f>PresensiMIPA!G146</f>
        <v>ANANDA CHOIRUNISA</v>
      </c>
      <c r="E147" s="146">
        <f>AVERAGE(Raport1!E147,Raport2!E147,Raport3!E147,Raport4!E147,Raport5!E147,Raport6!E147)</f>
        <v>85.083333333333329</v>
      </c>
      <c r="F147" s="146">
        <f>AVERAGE(Raport1!F147,Raport2!F147,Raport3!F147,Raport4!F147,Raport5!F147,Raport6!F147)</f>
        <v>83.083333333333329</v>
      </c>
      <c r="G147" s="146">
        <f>AVERAGE(Raport1!G147,Raport2!G147,Raport3!G147,Raport4!G147,Raport5!G147,Raport6!G147)</f>
        <v>79.25</v>
      </c>
      <c r="H147" s="146">
        <f>AVERAGE(Raport1!H147,Raport2!H147,Raport3!H147,Raport4!H147,Raport5!H147,Raport6!H147)</f>
        <v>80.166666666666671</v>
      </c>
      <c r="I147" s="146">
        <f>AVERAGE(Raport1!I147,Raport2!I147,Raport3!I147,Raport4!I147,Raport5!I147,Raport6!I147)</f>
        <v>86</v>
      </c>
      <c r="J147" s="146">
        <f>AVERAGE(Raport1!J147,Raport2!J147,Raport3!J147,Raport4!J147,Raport5!J147,Raport6!J147)</f>
        <v>83.666666666666671</v>
      </c>
      <c r="K147" s="146">
        <f>AVERAGE(Raport1!K147,Raport2!K147,Raport3!K147,Raport4!K147,Raport5!K147,Raport6!K147)</f>
        <v>87.25</v>
      </c>
      <c r="L147" s="146">
        <f>AVERAGE(Raport1!L147,Raport2!L147,Raport3!L147,Raport4!L147,Raport5!L147,Raport6!L147)</f>
        <v>85.916666666666671</v>
      </c>
      <c r="M147" s="146">
        <f>AVERAGE(Raport1!M147,Raport2!M147,Raport3!M147,Raport4!M147,Raport5!M147,Raport6!M147)</f>
        <v>86.5</v>
      </c>
      <c r="N147" s="146">
        <f>AVERAGE(Raport1!N147,Raport2!N147,Raport3!N147,Raport4!N147,Raport5!N147,Raport6!N147)</f>
        <v>85.416666666666671</v>
      </c>
      <c r="O147" s="146">
        <f>AVERAGE(Raport1!O147,Raport2!O147,Raport3!O147,Raport4!O147,Raport5!O147,Raport6!O147)</f>
        <v>81.833333333333329</v>
      </c>
      <c r="P147" s="146">
        <f>AVERAGE(Raport1!P147,Raport2!P147,Raport3!P147,Raport4!P147,Raport5!P147,Raport6!P147)</f>
        <v>81.25</v>
      </c>
      <c r="Q147" s="146">
        <f>AVERAGE(Raport1!Q147,Raport2!Q147,Raport3!Q147,Raport4!Q147,Raport5!Q147,Raport6!Q147)</f>
        <v>81.166666666666671</v>
      </c>
      <c r="R147" s="146">
        <f>AVERAGE(Raport1!R147,Raport2!R147,Raport3!R147,Raport4!R147,Raport5!R147,Raport6!R147)</f>
        <v>83.25</v>
      </c>
      <c r="S147" s="146">
        <f>AVERAGE(Raport1!S147,Raport2!S147,Raport3!S147,Raport4!S147,Raport5!S147,Raport6!S147)</f>
        <v>79.916666666666671</v>
      </c>
      <c r="T147" s="232">
        <f t="shared" si="2"/>
        <v>83.316666666666663</v>
      </c>
    </row>
    <row r="148" spans="1:20" ht="14.25" thickTop="1" thickBot="1">
      <c r="A148" s="47">
        <v>141</v>
      </c>
      <c r="B148" s="62">
        <v>141</v>
      </c>
      <c r="C148" s="62">
        <f>PresensiMIPA!B147</f>
        <v>12181</v>
      </c>
      <c r="D148" s="63" t="str">
        <f>PresensiMIPA!G147</f>
        <v>Arif Junaidi</v>
      </c>
      <c r="E148" s="146">
        <f>AVERAGE(Raport1!E148,Raport2!E148,Raport3!E148,Raport4!E148,Raport5!E148,Raport6!E148)</f>
        <v>84.416666666666671</v>
      </c>
      <c r="F148" s="146">
        <f>AVERAGE(Raport1!F148,Raport2!F148,Raport3!F148,Raport4!F148,Raport5!F148,Raport6!F148)</f>
        <v>80.916666666666671</v>
      </c>
      <c r="G148" s="146">
        <f>AVERAGE(Raport1!G148,Raport2!G148,Raport3!G148,Raport4!G148,Raport5!G148,Raport6!G148)</f>
        <v>77</v>
      </c>
      <c r="H148" s="146">
        <f>AVERAGE(Raport1!H148,Raport2!H148,Raport3!H148,Raport4!H148,Raport5!H148,Raport6!H148)</f>
        <v>80.083333333333329</v>
      </c>
      <c r="I148" s="146">
        <f>AVERAGE(Raport1!I148,Raport2!I148,Raport3!I148,Raport4!I148,Raport5!I148,Raport6!I148)</f>
        <v>85.333333333333329</v>
      </c>
      <c r="J148" s="146">
        <f>AVERAGE(Raport1!J148,Raport2!J148,Raport3!J148,Raport4!J148,Raport5!J148,Raport6!J148)</f>
        <v>81.5</v>
      </c>
      <c r="K148" s="146">
        <f>AVERAGE(Raport1!K148,Raport2!K148,Raport3!K148,Raport4!K148,Raport5!K148,Raport6!K148)</f>
        <v>87.75</v>
      </c>
      <c r="L148" s="146">
        <f>AVERAGE(Raport1!L148,Raport2!L148,Raport3!L148,Raport4!L148,Raport5!L148,Raport6!L148)</f>
        <v>86.416666666666671</v>
      </c>
      <c r="M148" s="146">
        <f>AVERAGE(Raport1!M148,Raport2!M148,Raport3!M148,Raport4!M148,Raport5!M148,Raport6!M148)</f>
        <v>84.75</v>
      </c>
      <c r="N148" s="146">
        <f>AVERAGE(Raport1!N148,Raport2!N148,Raport3!N148,Raport4!N148,Raport5!N148,Raport6!N148)</f>
        <v>78.666666666666671</v>
      </c>
      <c r="O148" s="146">
        <f>AVERAGE(Raport1!O148,Raport2!O148,Raport3!O148,Raport4!O148,Raport5!O148,Raport6!O148)</f>
        <v>83</v>
      </c>
      <c r="P148" s="146">
        <f>AVERAGE(Raport1!P148,Raport2!P148,Raport3!P148,Raport4!P148,Raport5!P148,Raport6!P148)</f>
        <v>80.083333333333329</v>
      </c>
      <c r="Q148" s="146">
        <f>AVERAGE(Raport1!Q148,Raport2!Q148,Raport3!Q148,Raport4!Q148,Raport5!Q148,Raport6!Q148)</f>
        <v>80.333333333333329</v>
      </c>
      <c r="R148" s="146">
        <f>AVERAGE(Raport1!R148,Raport2!R148,Raport3!R148,Raport4!R148,Raport5!R148,Raport6!R148)</f>
        <v>81.75</v>
      </c>
      <c r="S148" s="146">
        <f>AVERAGE(Raport1!S148,Raport2!S148,Raport3!S148,Raport4!S148,Raport5!S148,Raport6!S148)</f>
        <v>83.25</v>
      </c>
      <c r="T148" s="232">
        <f t="shared" si="2"/>
        <v>82.35</v>
      </c>
    </row>
    <row r="149" spans="1:20" ht="14.25" thickTop="1" thickBot="1">
      <c r="A149" s="61">
        <v>142</v>
      </c>
      <c r="B149" s="62">
        <v>142</v>
      </c>
      <c r="C149" s="62">
        <f>PresensiMIPA!B148</f>
        <v>12195</v>
      </c>
      <c r="D149" s="63" t="str">
        <f>PresensiMIPA!G148</f>
        <v>CANDRA SURYA DIRGANTARA</v>
      </c>
      <c r="E149" s="146">
        <f>AVERAGE(Raport1!E149,Raport2!E149,Raport3!E149,Raport4!E149,Raport5!E149,Raport6!E149)</f>
        <v>82.083333333333329</v>
      </c>
      <c r="F149" s="146">
        <f>AVERAGE(Raport1!F149,Raport2!F149,Raport3!F149,Raport4!F149,Raport5!F149,Raport6!F149)</f>
        <v>83.916666666666671</v>
      </c>
      <c r="G149" s="146">
        <f>AVERAGE(Raport1!G149,Raport2!G149,Raport3!G149,Raport4!G149,Raport5!G149,Raport6!G149)</f>
        <v>80.583333333333329</v>
      </c>
      <c r="H149" s="146">
        <f>AVERAGE(Raport1!H149,Raport2!H149,Raport3!H149,Raport4!H149,Raport5!H149,Raport6!H149)</f>
        <v>88.75</v>
      </c>
      <c r="I149" s="146">
        <f>AVERAGE(Raport1!I149,Raport2!I149,Raport3!I149,Raport4!I149,Raport5!I149,Raport6!I149)</f>
        <v>83.333333333333329</v>
      </c>
      <c r="J149" s="146">
        <f>AVERAGE(Raport1!J149,Raport2!J149,Raport3!J149,Raport4!J149,Raport5!J149,Raport6!J149)</f>
        <v>80.833333333333329</v>
      </c>
      <c r="K149" s="146">
        <f>AVERAGE(Raport1!K149,Raport2!K149,Raport3!K149,Raport4!K149,Raport5!K149,Raport6!K149)</f>
        <v>88.75</v>
      </c>
      <c r="L149" s="146">
        <f>AVERAGE(Raport1!L149,Raport2!L149,Raport3!L149,Raport4!L149,Raport5!L149,Raport6!L149)</f>
        <v>85.75</v>
      </c>
      <c r="M149" s="146">
        <f>AVERAGE(Raport1!M149,Raport2!M149,Raport3!M149,Raport4!M149,Raport5!M149,Raport6!M149)</f>
        <v>86.166666666666671</v>
      </c>
      <c r="N149" s="146">
        <f>AVERAGE(Raport1!N149,Raport2!N149,Raport3!N149,Raport4!N149,Raport5!N149,Raport6!N149)</f>
        <v>81.166666666666671</v>
      </c>
      <c r="O149" s="146">
        <f>AVERAGE(Raport1!O149,Raport2!O149,Raport3!O149,Raport4!O149,Raport5!O149,Raport6!O149)</f>
        <v>87.416666666666671</v>
      </c>
      <c r="P149" s="146">
        <f>AVERAGE(Raport1!P149,Raport2!P149,Raport3!P149,Raport4!P149,Raport5!P149,Raport6!P149)</f>
        <v>78.833333333333329</v>
      </c>
      <c r="Q149" s="146">
        <f>AVERAGE(Raport1!Q149,Raport2!Q149,Raport3!Q149,Raport4!Q149,Raport5!Q149,Raport6!Q149)</f>
        <v>82.833333333333329</v>
      </c>
      <c r="R149" s="146">
        <f>AVERAGE(Raport1!R149,Raport2!R149,Raport3!R149,Raport4!R149,Raport5!R149,Raport6!R149)</f>
        <v>82</v>
      </c>
      <c r="S149" s="146">
        <f>AVERAGE(Raport1!S149,Raport2!S149,Raport3!S149,Raport4!S149,Raport5!S149,Raport6!S149)</f>
        <v>85.333333333333329</v>
      </c>
      <c r="T149" s="232">
        <f t="shared" si="2"/>
        <v>83.84999999999998</v>
      </c>
    </row>
    <row r="150" spans="1:20" ht="14.25" thickTop="1" thickBot="1">
      <c r="A150" s="47">
        <v>143</v>
      </c>
      <c r="B150" s="62">
        <v>143</v>
      </c>
      <c r="C150" s="62">
        <f>PresensiMIPA!B149</f>
        <v>12202</v>
      </c>
      <c r="D150" s="63" t="str">
        <f>PresensiMIPA!G149</f>
        <v>DESWITA TRI SUGIARTI</v>
      </c>
      <c r="E150" s="146">
        <f>AVERAGE(Raport1!E150,Raport2!E150,Raport3!E150,Raport4!E150,Raport5!E150,Raport6!E150)</f>
        <v>84.416666666666671</v>
      </c>
      <c r="F150" s="146">
        <f>AVERAGE(Raport1!F150,Raport2!F150,Raport3!F150,Raport4!F150,Raport5!F150,Raport6!F150)</f>
        <v>87.416666666666671</v>
      </c>
      <c r="G150" s="146">
        <f>AVERAGE(Raport1!G150,Raport2!G150,Raport3!G150,Raport4!G150,Raport5!G150,Raport6!G150)</f>
        <v>85.833333333333329</v>
      </c>
      <c r="H150" s="146">
        <f>AVERAGE(Raport1!H150,Raport2!H150,Raport3!H150,Raport4!H150,Raport5!H150,Raport6!H150)</f>
        <v>85.666666666666671</v>
      </c>
      <c r="I150" s="146">
        <f>AVERAGE(Raport1!I150,Raport2!I150,Raport3!I150,Raport4!I150,Raport5!I150,Raport6!I150)</f>
        <v>89.166666666666671</v>
      </c>
      <c r="J150" s="146">
        <f>AVERAGE(Raport1!J150,Raport2!J150,Raport3!J150,Raport4!J150,Raport5!J150,Raport6!J150)</f>
        <v>84.333333333333329</v>
      </c>
      <c r="K150" s="146">
        <f>AVERAGE(Raport1!K150,Raport2!K150,Raport3!K150,Raport4!K150,Raport5!K150,Raport6!K150)</f>
        <v>89.416666666666671</v>
      </c>
      <c r="L150" s="146">
        <f>AVERAGE(Raport1!L150,Raport2!L150,Raport3!L150,Raport4!L150,Raport5!L150,Raport6!L150)</f>
        <v>86.25</v>
      </c>
      <c r="M150" s="146">
        <f>AVERAGE(Raport1!M150,Raport2!M150,Raport3!M150,Raport4!M150,Raport5!M150,Raport6!M150)</f>
        <v>86.75</v>
      </c>
      <c r="N150" s="146">
        <f>AVERAGE(Raport1!N150,Raport2!N150,Raport3!N150,Raport4!N150,Raport5!N150,Raport6!N150)</f>
        <v>83.25</v>
      </c>
      <c r="O150" s="146">
        <f>AVERAGE(Raport1!O150,Raport2!O150,Raport3!O150,Raport4!O150,Raport5!O150,Raport6!O150)</f>
        <v>84.25</v>
      </c>
      <c r="P150" s="146">
        <f>AVERAGE(Raport1!P150,Raport2!P150,Raport3!P150,Raport4!P150,Raport5!P150,Raport6!P150)</f>
        <v>86</v>
      </c>
      <c r="Q150" s="146">
        <f>AVERAGE(Raport1!Q150,Raport2!Q150,Raport3!Q150,Raport4!Q150,Raport5!Q150,Raport6!Q150)</f>
        <v>83.666666666666671</v>
      </c>
      <c r="R150" s="146">
        <f>AVERAGE(Raport1!R150,Raport2!R150,Raport3!R150,Raport4!R150,Raport5!R150,Raport6!R150)</f>
        <v>83.916666666666671</v>
      </c>
      <c r="S150" s="146">
        <f>AVERAGE(Raport1!S150,Raport2!S150,Raport3!S150,Raport4!S150,Raport5!S150,Raport6!S150)</f>
        <v>86.666666666666671</v>
      </c>
      <c r="T150" s="232">
        <f t="shared" si="2"/>
        <v>85.800000000000011</v>
      </c>
    </row>
    <row r="151" spans="1:20" ht="14.25" thickTop="1" thickBot="1">
      <c r="A151" s="61">
        <v>144</v>
      </c>
      <c r="B151" s="62">
        <v>144</v>
      </c>
      <c r="C151" s="62">
        <f>PresensiMIPA!B150</f>
        <v>12215</v>
      </c>
      <c r="D151" s="63" t="str">
        <f>PresensiMIPA!G150</f>
        <v>Dina Safira</v>
      </c>
      <c r="E151" s="146">
        <f>AVERAGE(Raport1!E151,Raport2!E151,Raport3!E151,Raport4!E151,Raport5!E151,Raport6!E151)</f>
        <v>85.833333333333329</v>
      </c>
      <c r="F151" s="146">
        <f>AVERAGE(Raport1!F151,Raport2!F151,Raport3!F151,Raport4!F151,Raport5!F151,Raport6!F151)</f>
        <v>86.833333333333329</v>
      </c>
      <c r="G151" s="146">
        <f>AVERAGE(Raport1!G151,Raport2!G151,Raport3!G151,Raport4!G151,Raport5!G151,Raport6!G151)</f>
        <v>82.583333333333329</v>
      </c>
      <c r="H151" s="146">
        <f>AVERAGE(Raport1!H151,Raport2!H151,Raport3!H151,Raport4!H151,Raport5!H151,Raport6!H151)</f>
        <v>80.916666666666671</v>
      </c>
      <c r="I151" s="146">
        <f>AVERAGE(Raport1!I151,Raport2!I151,Raport3!I151,Raport4!I151,Raport5!I151,Raport6!I151)</f>
        <v>85.833333333333329</v>
      </c>
      <c r="J151" s="146">
        <f>AVERAGE(Raport1!J151,Raport2!J151,Raport3!J151,Raport4!J151,Raport5!J151,Raport6!J151)</f>
        <v>82.916666666666671</v>
      </c>
      <c r="K151" s="146">
        <f>AVERAGE(Raport1!K151,Raport2!K151,Raport3!K151,Raport4!K151,Raport5!K151,Raport6!K151)</f>
        <v>88.5</v>
      </c>
      <c r="L151" s="146">
        <f>AVERAGE(Raport1!L151,Raport2!L151,Raport3!L151,Raport4!L151,Raport5!L151,Raport6!L151)</f>
        <v>86.083333333333329</v>
      </c>
      <c r="M151" s="146">
        <f>AVERAGE(Raport1!M151,Raport2!M151,Raport3!M151,Raport4!M151,Raport5!M151,Raport6!M151)</f>
        <v>87.083333333333329</v>
      </c>
      <c r="N151" s="146">
        <f>AVERAGE(Raport1!N151,Raport2!N151,Raport3!N151,Raport4!N151,Raport5!N151,Raport6!N151)</f>
        <v>80.416666666666671</v>
      </c>
      <c r="O151" s="146">
        <f>AVERAGE(Raport1!O151,Raport2!O151,Raport3!O151,Raport4!O151,Raport5!O151,Raport6!O151)</f>
        <v>81.833333333333329</v>
      </c>
      <c r="P151" s="146">
        <f>AVERAGE(Raport1!P151,Raport2!P151,Raport3!P151,Raport4!P151,Raport5!P151,Raport6!P151)</f>
        <v>81.583333333333329</v>
      </c>
      <c r="Q151" s="146">
        <f>AVERAGE(Raport1!Q151,Raport2!Q151,Raport3!Q151,Raport4!Q151,Raport5!Q151,Raport6!Q151)</f>
        <v>81.083333333333329</v>
      </c>
      <c r="R151" s="146">
        <f>AVERAGE(Raport1!R151,Raport2!R151,Raport3!R151,Raport4!R151,Raport5!R151,Raport6!R151)</f>
        <v>82.5</v>
      </c>
      <c r="S151" s="146">
        <f>AVERAGE(Raport1!S151,Raport2!S151,Raport3!S151,Raport4!S151,Raport5!S151,Raport6!S151)</f>
        <v>80.5</v>
      </c>
      <c r="T151" s="232">
        <f t="shared" si="2"/>
        <v>83.633333333333354</v>
      </c>
    </row>
    <row r="152" spans="1:20" ht="14.25" thickTop="1" thickBot="1">
      <c r="A152" s="47">
        <v>145</v>
      </c>
      <c r="B152" s="62">
        <v>145</v>
      </c>
      <c r="C152" s="62">
        <f>PresensiMIPA!B151</f>
        <v>12220</v>
      </c>
      <c r="D152" s="63" t="str">
        <f>PresensiMIPA!G151</f>
        <v>ELFIN AL HAIKHAL FEBRIANTO</v>
      </c>
      <c r="E152" s="146">
        <f>AVERAGE(Raport1!E152,Raport2!E152,Raport3!E152,Raport4!E152,Raport5!E152,Raport6!E152)</f>
        <v>84.333333333333329</v>
      </c>
      <c r="F152" s="146">
        <f>AVERAGE(Raport1!F152,Raport2!F152,Raport3!F152,Raport4!F152,Raport5!F152,Raport6!F152)</f>
        <v>89.083333333333329</v>
      </c>
      <c r="G152" s="146">
        <f>AVERAGE(Raport1!G152,Raport2!G152,Raport3!G152,Raport4!G152,Raport5!G152,Raport6!G152)</f>
        <v>77.166666666666671</v>
      </c>
      <c r="H152" s="146">
        <f>AVERAGE(Raport1!H152,Raport2!H152,Raport3!H152,Raport4!H152,Raport5!H152,Raport6!H152)</f>
        <v>78.833333333333329</v>
      </c>
      <c r="I152" s="146">
        <f>AVERAGE(Raport1!I152,Raport2!I152,Raport3!I152,Raport4!I152,Raport5!I152,Raport6!I152)</f>
        <v>85.5</v>
      </c>
      <c r="J152" s="146">
        <f>AVERAGE(Raport1!J152,Raport2!J152,Raport3!J152,Raport4!J152,Raport5!J152,Raport6!J152)</f>
        <v>82.416666666666671</v>
      </c>
      <c r="K152" s="146">
        <f>AVERAGE(Raport1!K152,Raport2!K152,Raport3!K152,Raport4!K152,Raport5!K152,Raport6!K152)</f>
        <v>90.416666666666671</v>
      </c>
      <c r="L152" s="146">
        <f>AVERAGE(Raport1!L152,Raport2!L152,Raport3!L152,Raport4!L152,Raport5!L152,Raport6!L152)</f>
        <v>86.5</v>
      </c>
      <c r="M152" s="146">
        <f>AVERAGE(Raport1!M152,Raport2!M152,Raport3!M152,Raport4!M152,Raport5!M152,Raport6!M152)</f>
        <v>86.166666666666671</v>
      </c>
      <c r="N152" s="146">
        <f>AVERAGE(Raport1!N152,Raport2!N152,Raport3!N152,Raport4!N152,Raport5!N152,Raport6!N152)</f>
        <v>85.583333333333329</v>
      </c>
      <c r="O152" s="146">
        <f>AVERAGE(Raport1!O152,Raport2!O152,Raport3!O152,Raport4!O152,Raport5!O152,Raport6!O152)</f>
        <v>82.25</v>
      </c>
      <c r="P152" s="146">
        <f>AVERAGE(Raport1!P152,Raport2!P152,Raport3!P152,Raport4!P152,Raport5!P152,Raport6!P152)</f>
        <v>80.583333333333329</v>
      </c>
      <c r="Q152" s="146">
        <f>AVERAGE(Raport1!Q152,Raport2!Q152,Raport3!Q152,Raport4!Q152,Raport5!Q152,Raport6!Q152)</f>
        <v>81.25</v>
      </c>
      <c r="R152" s="146">
        <f>AVERAGE(Raport1!R152,Raport2!R152,Raport3!R152,Raport4!R152,Raport5!R152,Raport6!R152)</f>
        <v>82.666666666666671</v>
      </c>
      <c r="S152" s="146">
        <f>AVERAGE(Raport1!S152,Raport2!S152,Raport3!S152,Raport4!S152,Raport5!S152,Raport6!S152)</f>
        <v>80.833333333333329</v>
      </c>
      <c r="T152" s="232">
        <f t="shared" si="2"/>
        <v>83.572222222222237</v>
      </c>
    </row>
    <row r="153" spans="1:20" ht="14.25" thickTop="1" thickBot="1">
      <c r="A153" s="61">
        <v>146</v>
      </c>
      <c r="B153" s="62">
        <v>146</v>
      </c>
      <c r="C153" s="62">
        <f>PresensiMIPA!B152</f>
        <v>12234</v>
      </c>
      <c r="D153" s="63" t="str">
        <f>PresensiMIPA!G152</f>
        <v>FARADILLA HASAN</v>
      </c>
      <c r="E153" s="146">
        <f>AVERAGE(Raport1!E153,Raport2!E153,Raport3!E153,Raport4!E153,Raport5!E153,Raport6!E153)</f>
        <v>89.083333333333329</v>
      </c>
      <c r="F153" s="146">
        <f>AVERAGE(Raport1!F153,Raport2!F153,Raport3!F153,Raport4!F153,Raport5!F153,Raport6!F153)</f>
        <v>92.416666666666671</v>
      </c>
      <c r="G153" s="146">
        <f>AVERAGE(Raport1!G153,Raport2!G153,Raport3!G153,Raport4!G153,Raport5!G153,Raport6!G153)</f>
        <v>87.416666666666671</v>
      </c>
      <c r="H153" s="146">
        <f>AVERAGE(Raport1!H153,Raport2!H153,Raport3!H153,Raport4!H153,Raport5!H153,Raport6!H153)</f>
        <v>88.75</v>
      </c>
      <c r="I153" s="146">
        <f>AVERAGE(Raport1!I153,Raport2!I153,Raport3!I153,Raport4!I153,Raport5!I153,Raport6!I153)</f>
        <v>88.5</v>
      </c>
      <c r="J153" s="146">
        <f>AVERAGE(Raport1!J153,Raport2!J153,Raport3!J153,Raport4!J153,Raport5!J153,Raport6!J153)</f>
        <v>88.083333333333329</v>
      </c>
      <c r="K153" s="146">
        <f>AVERAGE(Raport1!K153,Raport2!K153,Raport3!K153,Raport4!K153,Raport5!K153,Raport6!K153)</f>
        <v>92.583333333333329</v>
      </c>
      <c r="L153" s="146">
        <f>AVERAGE(Raport1!L153,Raport2!L153,Raport3!L153,Raport4!L153,Raport5!L153,Raport6!L153)</f>
        <v>86.833333333333329</v>
      </c>
      <c r="M153" s="146">
        <f>AVERAGE(Raport1!M153,Raport2!M153,Raport3!M153,Raport4!M153,Raport5!M153,Raport6!M153)</f>
        <v>88.666666666666671</v>
      </c>
      <c r="N153" s="146">
        <f>AVERAGE(Raport1!N153,Raport2!N153,Raport3!N153,Raport4!N153,Raport5!N153,Raport6!N153)</f>
        <v>90.5</v>
      </c>
      <c r="O153" s="146">
        <f>AVERAGE(Raport1!O153,Raport2!O153,Raport3!O153,Raport4!O153,Raport5!O153,Raport6!O153)</f>
        <v>88.416666666666671</v>
      </c>
      <c r="P153" s="146">
        <f>AVERAGE(Raport1!P153,Raport2!P153,Raport3!P153,Raport4!P153,Raport5!P153,Raport6!P153)</f>
        <v>85.083333333333329</v>
      </c>
      <c r="Q153" s="146">
        <f>AVERAGE(Raport1!Q153,Raport2!Q153,Raport3!Q153,Raport4!Q153,Raport5!Q153,Raport6!Q153)</f>
        <v>84.333333333333329</v>
      </c>
      <c r="R153" s="146">
        <f>AVERAGE(Raport1!R153,Raport2!R153,Raport3!R153,Raport4!R153,Raport5!R153,Raport6!R153)</f>
        <v>88.166666666666671</v>
      </c>
      <c r="S153" s="146">
        <f>AVERAGE(Raport1!S153,Raport2!S153,Raport3!S153,Raport4!S153,Raport5!S153,Raport6!S153)</f>
        <v>90</v>
      </c>
      <c r="T153" s="232">
        <f t="shared" si="2"/>
        <v>88.588888888888889</v>
      </c>
    </row>
    <row r="154" spans="1:20" ht="14.25" thickTop="1" thickBot="1">
      <c r="A154" s="47">
        <v>147</v>
      </c>
      <c r="B154" s="62">
        <v>147</v>
      </c>
      <c r="C154" s="62">
        <f>PresensiMIPA!B153</f>
        <v>12270</v>
      </c>
      <c r="D154" s="63" t="str">
        <f>PresensiMIPA!G153</f>
        <v>Hifdho Aby Kholik</v>
      </c>
      <c r="E154" s="146">
        <f>AVERAGE(Raport1!E154,Raport2!E154,Raport3!E154,Raport4!E154,Raport5!E154,Raport6!E154)</f>
        <v>83.333333333333329</v>
      </c>
      <c r="F154" s="146">
        <f>AVERAGE(Raport1!F154,Raport2!F154,Raport3!F154,Raport4!F154,Raport5!F154,Raport6!F154)</f>
        <v>80.666666666666671</v>
      </c>
      <c r="G154" s="146">
        <f>AVERAGE(Raport1!G154,Raport2!G154,Raport3!G154,Raport4!G154,Raport5!G154,Raport6!G154)</f>
        <v>77</v>
      </c>
      <c r="H154" s="146">
        <f>AVERAGE(Raport1!H154,Raport2!H154,Raport3!H154,Raport4!H154,Raport5!H154,Raport6!H154)</f>
        <v>81.833333333333329</v>
      </c>
      <c r="I154" s="146">
        <f>AVERAGE(Raport1!I154,Raport2!I154,Raport3!I154,Raport4!I154,Raport5!I154,Raport6!I154)</f>
        <v>82</v>
      </c>
      <c r="J154" s="146">
        <f>AVERAGE(Raport1!J154,Raport2!J154,Raport3!J154,Raport4!J154,Raport5!J154,Raport6!J154)</f>
        <v>83</v>
      </c>
      <c r="K154" s="146">
        <f>AVERAGE(Raport1!K154,Raport2!K154,Raport3!K154,Raport4!K154,Raport5!K154,Raport6!K154)</f>
        <v>85.166666666666671</v>
      </c>
      <c r="L154" s="146">
        <f>AVERAGE(Raport1!L154,Raport2!L154,Raport3!L154,Raport4!L154,Raport5!L154,Raport6!L154)</f>
        <v>86.166666666666671</v>
      </c>
      <c r="M154" s="146">
        <f>AVERAGE(Raport1!M154,Raport2!M154,Raport3!M154,Raport4!M154,Raport5!M154,Raport6!M154)</f>
        <v>82.416666666666671</v>
      </c>
      <c r="N154" s="146">
        <f>AVERAGE(Raport1!N154,Raport2!N154,Raport3!N154,Raport4!N154,Raport5!N154,Raport6!N154)</f>
        <v>79.583333333333329</v>
      </c>
      <c r="O154" s="146">
        <f>AVERAGE(Raport1!O154,Raport2!O154,Raport3!O154,Raport4!O154,Raport5!O154,Raport6!O154)</f>
        <v>82</v>
      </c>
      <c r="P154" s="146">
        <f>AVERAGE(Raport1!P154,Raport2!P154,Raport3!P154,Raport4!P154,Raport5!P154,Raport6!P154)</f>
        <v>79.5</v>
      </c>
      <c r="Q154" s="146">
        <f>AVERAGE(Raport1!Q154,Raport2!Q154,Raport3!Q154,Raport4!Q154,Raport5!Q154,Raport6!Q154)</f>
        <v>80.416666666666671</v>
      </c>
      <c r="R154" s="146">
        <f>AVERAGE(Raport1!R154,Raport2!R154,Raport3!R154,Raport4!R154,Raport5!R154,Raport6!R154)</f>
        <v>81.416666666666671</v>
      </c>
      <c r="S154" s="146">
        <f>AVERAGE(Raport1!S154,Raport2!S154,Raport3!S154,Raport4!S154,Raport5!S154,Raport6!S154)</f>
        <v>83.666666666666671</v>
      </c>
      <c r="T154" s="232">
        <f t="shared" si="2"/>
        <v>81.87777777777778</v>
      </c>
    </row>
    <row r="155" spans="1:20" ht="14.25" thickTop="1" thickBot="1">
      <c r="A155" s="61">
        <v>148</v>
      </c>
      <c r="B155" s="62">
        <v>148</v>
      </c>
      <c r="C155" s="62">
        <f>PresensiMIPA!B154</f>
        <v>12280</v>
      </c>
      <c r="D155" s="63" t="str">
        <f>PresensiMIPA!G154</f>
        <v>INAYAH KARSA TRIYANTO</v>
      </c>
      <c r="E155" s="146">
        <f>AVERAGE(Raport1!E155,Raport2!E155,Raport3!E155,Raport4!E155,Raport5!E155,Raport6!E155)</f>
        <v>82.416666666666671</v>
      </c>
      <c r="F155" s="146">
        <f>AVERAGE(Raport1!F155,Raport2!F155,Raport3!F155,Raport4!F155,Raport5!F155,Raport6!F155)</f>
        <v>85.166666666666671</v>
      </c>
      <c r="G155" s="146">
        <f>AVERAGE(Raport1!G155,Raport2!G155,Raport3!G155,Raport4!G155,Raport5!G155,Raport6!G155)</f>
        <v>80.75</v>
      </c>
      <c r="H155" s="146">
        <f>AVERAGE(Raport1!H155,Raport2!H155,Raport3!H155,Raport4!H155,Raport5!H155,Raport6!H155)</f>
        <v>81.333333333333329</v>
      </c>
      <c r="I155" s="146">
        <f>AVERAGE(Raport1!I155,Raport2!I155,Raport3!I155,Raport4!I155,Raport5!I155,Raport6!I155)</f>
        <v>85.333333333333329</v>
      </c>
      <c r="J155" s="146">
        <f>AVERAGE(Raport1!J155,Raport2!J155,Raport3!J155,Raport4!J155,Raport5!J155,Raport6!J155)</f>
        <v>83.5</v>
      </c>
      <c r="K155" s="146">
        <f>AVERAGE(Raport1!K155,Raport2!K155,Raport3!K155,Raport4!K155,Raport5!K155,Raport6!K155)</f>
        <v>87.666666666666671</v>
      </c>
      <c r="L155" s="146">
        <f>AVERAGE(Raport1!L155,Raport2!L155,Raport3!L155,Raport4!L155,Raport5!L155,Raport6!L155)</f>
        <v>85.75</v>
      </c>
      <c r="M155" s="146">
        <f>AVERAGE(Raport1!M155,Raport2!M155,Raport3!M155,Raport4!M155,Raport5!M155,Raport6!M155)</f>
        <v>85.583333333333329</v>
      </c>
      <c r="N155" s="146">
        <f>AVERAGE(Raport1!N155,Raport2!N155,Raport3!N155,Raport4!N155,Raport5!N155,Raport6!N155)</f>
        <v>82.833333333333329</v>
      </c>
      <c r="O155" s="146">
        <f>AVERAGE(Raport1!O155,Raport2!O155,Raport3!O155,Raport4!O155,Raport5!O155,Raport6!O155)</f>
        <v>82.166666666666671</v>
      </c>
      <c r="P155" s="146">
        <f>AVERAGE(Raport1!P155,Raport2!P155,Raport3!P155,Raport4!P155,Raport5!P155,Raport6!P155)</f>
        <v>83.333333333333329</v>
      </c>
      <c r="Q155" s="146">
        <f>AVERAGE(Raport1!Q155,Raport2!Q155,Raport3!Q155,Raport4!Q155,Raport5!Q155,Raport6!Q155)</f>
        <v>81.416666666666671</v>
      </c>
      <c r="R155" s="146">
        <f>AVERAGE(Raport1!R155,Raport2!R155,Raport3!R155,Raport4!R155,Raport5!R155,Raport6!R155)</f>
        <v>82.75</v>
      </c>
      <c r="S155" s="146">
        <f>AVERAGE(Raport1!S155,Raport2!S155,Raport3!S155,Raport4!S155,Raport5!S155,Raport6!S155)</f>
        <v>86.5</v>
      </c>
      <c r="T155" s="232">
        <f t="shared" si="2"/>
        <v>83.766666666666666</v>
      </c>
    </row>
    <row r="156" spans="1:20" ht="14.25" thickTop="1" thickBot="1">
      <c r="A156" s="47">
        <v>149</v>
      </c>
      <c r="B156" s="62">
        <v>149</v>
      </c>
      <c r="C156" s="62">
        <f>PresensiMIPA!B155</f>
        <v>12293</v>
      </c>
      <c r="D156" s="63" t="str">
        <f>PresensiMIPA!G155</f>
        <v>JIHAN HASNA</v>
      </c>
      <c r="E156" s="146">
        <f>AVERAGE(Raport1!E156,Raport2!E156,Raport3!E156,Raport4!E156,Raport5!E156,Raport6!E156)</f>
        <v>83.166666666666671</v>
      </c>
      <c r="F156" s="146">
        <f>AVERAGE(Raport1!F156,Raport2!F156,Raport3!F156,Raport4!F156,Raport5!F156,Raport6!F156)</f>
        <v>83.75</v>
      </c>
      <c r="G156" s="146">
        <f>AVERAGE(Raport1!G156,Raport2!G156,Raport3!G156,Raport4!G156,Raport5!G156,Raport6!G156)</f>
        <v>80.416666666666671</v>
      </c>
      <c r="H156" s="146">
        <f>AVERAGE(Raport1!H156,Raport2!H156,Raport3!H156,Raport4!H156,Raport5!H156,Raport6!H156)</f>
        <v>79.666666666666671</v>
      </c>
      <c r="I156" s="146">
        <f>AVERAGE(Raport1!I156,Raport2!I156,Raport3!I156,Raport4!I156,Raport5!I156,Raport6!I156)</f>
        <v>80.833333333333329</v>
      </c>
      <c r="J156" s="146">
        <f>AVERAGE(Raport1!J156,Raport2!J156,Raport3!J156,Raport4!J156,Raport5!J156,Raport6!J156)</f>
        <v>83.166666666666671</v>
      </c>
      <c r="K156" s="146">
        <f>AVERAGE(Raport1!K156,Raport2!K156,Raport3!K156,Raport4!K156,Raport5!K156,Raport6!K156)</f>
        <v>90.583333333333329</v>
      </c>
      <c r="L156" s="146">
        <f>AVERAGE(Raport1!L156,Raport2!L156,Raport3!L156,Raport4!L156,Raport5!L156,Raport6!L156)</f>
        <v>85.75</v>
      </c>
      <c r="M156" s="146">
        <f>AVERAGE(Raport1!M156,Raport2!M156,Raport3!M156,Raport4!M156,Raport5!M156,Raport6!M156)</f>
        <v>84.916666666666671</v>
      </c>
      <c r="N156" s="146">
        <f>AVERAGE(Raport1!N156,Raport2!N156,Raport3!N156,Raport4!N156,Raport5!N156,Raport6!N156)</f>
        <v>80.333333333333329</v>
      </c>
      <c r="O156" s="146">
        <f>AVERAGE(Raport1!O156,Raport2!O156,Raport3!O156,Raport4!O156,Raport5!O156,Raport6!O156)</f>
        <v>83.416666666666671</v>
      </c>
      <c r="P156" s="146">
        <f>AVERAGE(Raport1!P156,Raport2!P156,Raport3!P156,Raport4!P156,Raport5!P156,Raport6!P156)</f>
        <v>83.333333333333329</v>
      </c>
      <c r="Q156" s="146">
        <f>AVERAGE(Raport1!Q156,Raport2!Q156,Raport3!Q156,Raport4!Q156,Raport5!Q156,Raport6!Q156)</f>
        <v>82.25</v>
      </c>
      <c r="R156" s="146">
        <f>AVERAGE(Raport1!R156,Raport2!R156,Raport3!R156,Raport4!R156,Raport5!R156,Raport6!R156)</f>
        <v>83.666666666666671</v>
      </c>
      <c r="S156" s="146">
        <f>AVERAGE(Raport1!S156,Raport2!S156,Raport3!S156,Raport4!S156,Raport5!S156,Raport6!S156)</f>
        <v>81.916666666666671</v>
      </c>
      <c r="T156" s="232">
        <f t="shared" si="2"/>
        <v>83.14444444444446</v>
      </c>
    </row>
    <row r="157" spans="1:20" ht="14.25" thickTop="1" thickBot="1">
      <c r="A157" s="61">
        <v>150</v>
      </c>
      <c r="B157" s="62">
        <v>150</v>
      </c>
      <c r="C157" s="62">
        <f>PresensiMIPA!B156</f>
        <v>12306</v>
      </c>
      <c r="D157" s="63" t="str">
        <f>PresensiMIPA!G156</f>
        <v>Kimia Usa Adeh</v>
      </c>
      <c r="E157" s="146">
        <f>AVERAGE(Raport1!E157,Raport2!E157,Raport3!E157,Raport4!E157,Raport5!E157,Raport6!E157)</f>
        <v>87.583333333333329</v>
      </c>
      <c r="F157" s="146">
        <f>AVERAGE(Raport1!F157,Raport2!F157,Raport3!F157,Raport4!F157,Raport5!F157,Raport6!F157)</f>
        <v>84.75</v>
      </c>
      <c r="G157" s="146">
        <f>AVERAGE(Raport1!G157,Raport2!G157,Raport3!G157,Raport4!G157,Raport5!G157,Raport6!G157)</f>
        <v>85.666666666666671</v>
      </c>
      <c r="H157" s="146">
        <f>AVERAGE(Raport1!H157,Raport2!H157,Raport3!H157,Raport4!H157,Raport5!H157,Raport6!H157)</f>
        <v>80</v>
      </c>
      <c r="I157" s="146">
        <f>AVERAGE(Raport1!I157,Raport2!I157,Raport3!I157,Raport4!I157,Raport5!I157,Raport6!I157)</f>
        <v>84.583333333333329</v>
      </c>
      <c r="J157" s="146">
        <f>AVERAGE(Raport1!J157,Raport2!J157,Raport3!J157,Raport4!J157,Raport5!J157,Raport6!J157)</f>
        <v>83.333333333333329</v>
      </c>
      <c r="K157" s="146">
        <f>AVERAGE(Raport1!K157,Raport2!K157,Raport3!K157,Raport4!K157,Raport5!K157,Raport6!K157)</f>
        <v>90.666666666666671</v>
      </c>
      <c r="L157" s="146">
        <f>AVERAGE(Raport1!L157,Raport2!L157,Raport3!L157,Raport4!L157,Raport5!L157,Raport6!L157)</f>
        <v>85.666666666666671</v>
      </c>
      <c r="M157" s="146">
        <f>AVERAGE(Raport1!M157,Raport2!M157,Raport3!M157,Raport4!M157,Raport5!M157,Raport6!M157)</f>
        <v>86.083333333333329</v>
      </c>
      <c r="N157" s="146">
        <f>AVERAGE(Raport1!N157,Raport2!N157,Raport3!N157,Raport4!N157,Raport5!N157,Raport6!N157)</f>
        <v>88.416666666666671</v>
      </c>
      <c r="O157" s="146">
        <f>AVERAGE(Raport1!O157,Raport2!O157,Raport3!O157,Raport4!O157,Raport5!O157,Raport6!O157)</f>
        <v>84.833333333333329</v>
      </c>
      <c r="P157" s="146">
        <f>AVERAGE(Raport1!P157,Raport2!P157,Raport3!P157,Raport4!P157,Raport5!P157,Raport6!P157)</f>
        <v>85.166666666666671</v>
      </c>
      <c r="Q157" s="146">
        <f>AVERAGE(Raport1!Q157,Raport2!Q157,Raport3!Q157,Raport4!Q157,Raport5!Q157,Raport6!Q157)</f>
        <v>85.25</v>
      </c>
      <c r="R157" s="146">
        <f>AVERAGE(Raport1!R157,Raport2!R157,Raport3!R157,Raport4!R157,Raport5!R157,Raport6!R157)</f>
        <v>84.25</v>
      </c>
      <c r="S157" s="146">
        <f>AVERAGE(Raport1!S157,Raport2!S157,Raport3!S157,Raport4!S157,Raport5!S157,Raport6!S157)</f>
        <v>86.25</v>
      </c>
      <c r="T157" s="232">
        <f t="shared" si="2"/>
        <v>85.5</v>
      </c>
    </row>
    <row r="158" spans="1:20" ht="14.25" thickTop="1" thickBot="1">
      <c r="A158" s="47">
        <v>151</v>
      </c>
      <c r="B158" s="62">
        <v>151</v>
      </c>
      <c r="C158" s="62">
        <f>PresensiMIPA!B157</f>
        <v>12316</v>
      </c>
      <c r="D158" s="63" t="str">
        <f>PresensiMIPA!G157</f>
        <v>LULUK FITRIANA</v>
      </c>
      <c r="E158" s="146">
        <f>AVERAGE(Raport1!E158,Raport2!E158,Raport3!E158,Raport4!E158,Raport5!E158,Raport6!E158)</f>
        <v>87.083333333333329</v>
      </c>
      <c r="F158" s="146">
        <f>AVERAGE(Raport1!F158,Raport2!F158,Raport3!F158,Raport4!F158,Raport5!F158,Raport6!F158)</f>
        <v>85.833333333333329</v>
      </c>
      <c r="G158" s="146">
        <f>AVERAGE(Raport1!G158,Raport2!G158,Raport3!G158,Raport4!G158,Raport5!G158,Raport6!G158)</f>
        <v>86.75</v>
      </c>
      <c r="H158" s="146">
        <f>AVERAGE(Raport1!H158,Raport2!H158,Raport3!H158,Raport4!H158,Raport5!H158,Raport6!H158)</f>
        <v>88.333333333333329</v>
      </c>
      <c r="I158" s="146">
        <f>AVERAGE(Raport1!I158,Raport2!I158,Raport3!I158,Raport4!I158,Raport5!I158,Raport6!I158)</f>
        <v>87.5</v>
      </c>
      <c r="J158" s="146">
        <f>AVERAGE(Raport1!J158,Raport2!J158,Raport3!J158,Raport4!J158,Raport5!J158,Raport6!J158)</f>
        <v>84.333333333333329</v>
      </c>
      <c r="K158" s="146">
        <f>AVERAGE(Raport1!K158,Raport2!K158,Raport3!K158,Raport4!K158,Raport5!K158,Raport6!K158)</f>
        <v>89.416666666666671</v>
      </c>
      <c r="L158" s="146">
        <f>AVERAGE(Raport1!L158,Raport2!L158,Raport3!L158,Raport4!L158,Raport5!L158,Raport6!L158)</f>
        <v>86</v>
      </c>
      <c r="M158" s="146">
        <f>AVERAGE(Raport1!M158,Raport2!M158,Raport3!M158,Raport4!M158,Raport5!M158,Raport6!M158)</f>
        <v>89</v>
      </c>
      <c r="N158" s="146">
        <f>AVERAGE(Raport1!N158,Raport2!N158,Raport3!N158,Raport4!N158,Raport5!N158,Raport6!N158)</f>
        <v>85.583333333333329</v>
      </c>
      <c r="O158" s="146">
        <f>AVERAGE(Raport1!O158,Raport2!O158,Raport3!O158,Raport4!O158,Raport5!O158,Raport6!O158)</f>
        <v>85.833333333333329</v>
      </c>
      <c r="P158" s="146">
        <f>AVERAGE(Raport1!P158,Raport2!P158,Raport3!P158,Raport4!P158,Raport5!P158,Raport6!P158)</f>
        <v>83.75</v>
      </c>
      <c r="Q158" s="146">
        <f>AVERAGE(Raport1!Q158,Raport2!Q158,Raport3!Q158,Raport4!Q158,Raport5!Q158,Raport6!Q158)</f>
        <v>86.25</v>
      </c>
      <c r="R158" s="146">
        <f>AVERAGE(Raport1!R158,Raport2!R158,Raport3!R158,Raport4!R158,Raport5!R158,Raport6!R158)</f>
        <v>84.333333333333329</v>
      </c>
      <c r="S158" s="146">
        <f>AVERAGE(Raport1!S158,Raport2!S158,Raport3!S158,Raport4!S158,Raport5!S158,Raport6!S158)</f>
        <v>86.75</v>
      </c>
      <c r="T158" s="232">
        <f t="shared" si="2"/>
        <v>86.449999999999989</v>
      </c>
    </row>
    <row r="159" spans="1:20" ht="14.25" thickTop="1" thickBot="1">
      <c r="A159" s="61">
        <v>152</v>
      </c>
      <c r="B159" s="62">
        <v>152</v>
      </c>
      <c r="C159" s="62">
        <f>PresensiMIPA!B158</f>
        <v>12322</v>
      </c>
      <c r="D159" s="63" t="str">
        <f>PresensiMIPA!G158</f>
        <v>M. RIFAT CORY COSESI</v>
      </c>
      <c r="E159" s="146">
        <f>AVERAGE(Raport1!E159,Raport2!E159,Raport3!E159,Raport4!E159,Raport5!E159,Raport6!E159)</f>
        <v>78.416666666666671</v>
      </c>
      <c r="F159" s="146">
        <f>AVERAGE(Raport1!F159,Raport2!F159,Raport3!F159,Raport4!F159,Raport5!F159,Raport6!F159)</f>
        <v>76.666666666666671</v>
      </c>
      <c r="G159" s="146">
        <f>AVERAGE(Raport1!G159,Raport2!G159,Raport3!G159,Raport4!G159,Raport5!G159,Raport6!G159)</f>
        <v>71.833333333333329</v>
      </c>
      <c r="H159" s="146">
        <f>AVERAGE(Raport1!H159,Raport2!H159,Raport3!H159,Raport4!H159,Raport5!H159,Raport6!H159)</f>
        <v>77.166666666666671</v>
      </c>
      <c r="I159" s="146">
        <f>AVERAGE(Raport1!I159,Raport2!I159,Raport3!I159,Raport4!I159,Raport5!I159,Raport6!I159)</f>
        <v>76.5</v>
      </c>
      <c r="J159" s="146">
        <f>AVERAGE(Raport1!J159,Raport2!J159,Raport3!J159,Raport4!J159,Raport5!J159,Raport6!J159)</f>
        <v>77.5</v>
      </c>
      <c r="K159" s="146">
        <f>AVERAGE(Raport1!K159,Raport2!K159,Raport3!K159,Raport4!K159,Raport5!K159,Raport6!K159)</f>
        <v>83</v>
      </c>
      <c r="L159" s="146">
        <f>AVERAGE(Raport1!L159,Raport2!L159,Raport3!L159,Raport4!L159,Raport5!L159,Raport6!L159)</f>
        <v>85.75</v>
      </c>
      <c r="M159" s="146">
        <f>AVERAGE(Raport1!M159,Raport2!M159,Raport3!M159,Raport4!M159,Raport5!M159,Raport6!M159)</f>
        <v>79.666666666666671</v>
      </c>
      <c r="N159" s="146">
        <f>AVERAGE(Raport1!N159,Raport2!N159,Raport3!N159,Raport4!N159,Raport5!N159,Raport6!N159)</f>
        <v>73.416666666666671</v>
      </c>
      <c r="O159" s="146">
        <f>AVERAGE(Raport1!O159,Raport2!O159,Raport3!O159,Raport4!O159,Raport5!O159,Raport6!O159)</f>
        <v>76.25</v>
      </c>
      <c r="P159" s="146">
        <f>AVERAGE(Raport1!P159,Raport2!P159,Raport3!P159,Raport4!P159,Raport5!P159,Raport6!P159)</f>
        <v>74.666666666666671</v>
      </c>
      <c r="Q159" s="146">
        <f>AVERAGE(Raport1!Q159,Raport2!Q159,Raport3!Q159,Raport4!Q159,Raport5!Q159,Raport6!Q159)</f>
        <v>74.083333333333329</v>
      </c>
      <c r="R159" s="146">
        <f>AVERAGE(Raport1!R159,Raport2!R159,Raport3!R159,Raport4!R159,Raport5!R159,Raport6!R159)</f>
        <v>77.833333333333329</v>
      </c>
      <c r="S159" s="146">
        <f>AVERAGE(Raport1!S159,Raport2!S159,Raport3!S159,Raport4!S159,Raport5!S159,Raport6!S159)</f>
        <v>73.5</v>
      </c>
      <c r="T159" s="232">
        <f t="shared" si="2"/>
        <v>77.083333333333329</v>
      </c>
    </row>
    <row r="160" spans="1:20" ht="14.25" thickTop="1" thickBot="1">
      <c r="A160" s="47">
        <v>153</v>
      </c>
      <c r="B160" s="62">
        <v>153</v>
      </c>
      <c r="C160" s="62">
        <f>PresensiMIPA!B159</f>
        <v>12341</v>
      </c>
      <c r="D160" s="63" t="str">
        <f>PresensiMIPA!G159</f>
        <v>MEILINA SWASTIKA SAMPURNO</v>
      </c>
      <c r="E160" s="146">
        <f>AVERAGE(Raport1!E160,Raport2!E160,Raport3!E160,Raport4!E160,Raport5!E160,Raport6!E160)</f>
        <v>86.083333333333329</v>
      </c>
      <c r="F160" s="146">
        <f>AVERAGE(Raport1!F160,Raport2!F160,Raport3!F160,Raport4!F160,Raport5!F160,Raport6!F160)</f>
        <v>85.583333333333329</v>
      </c>
      <c r="G160" s="146">
        <f>AVERAGE(Raport1!G160,Raport2!G160,Raport3!G160,Raport4!G160,Raport5!G160,Raport6!G160)</f>
        <v>81.166666666666671</v>
      </c>
      <c r="H160" s="146">
        <f>AVERAGE(Raport1!H160,Raport2!H160,Raport3!H160,Raport4!H160,Raport5!H160,Raport6!H160)</f>
        <v>81.583333333333329</v>
      </c>
      <c r="I160" s="146">
        <f>AVERAGE(Raport1!I160,Raport2!I160,Raport3!I160,Raport4!I160,Raport5!I160,Raport6!I160)</f>
        <v>86.833333333333329</v>
      </c>
      <c r="J160" s="146">
        <f>AVERAGE(Raport1!J160,Raport2!J160,Raport3!J160,Raport4!J160,Raport5!J160,Raport6!J160)</f>
        <v>84.666666666666671</v>
      </c>
      <c r="K160" s="146">
        <f>AVERAGE(Raport1!K160,Raport2!K160,Raport3!K160,Raport4!K160,Raport5!K160,Raport6!K160)</f>
        <v>88.75</v>
      </c>
      <c r="L160" s="146">
        <f>AVERAGE(Raport1!L160,Raport2!L160,Raport3!L160,Raport4!L160,Raport5!L160,Raport6!L160)</f>
        <v>86</v>
      </c>
      <c r="M160" s="146">
        <f>AVERAGE(Raport1!M160,Raport2!M160,Raport3!M160,Raport4!M160,Raport5!M160,Raport6!M160)</f>
        <v>87.5</v>
      </c>
      <c r="N160" s="146">
        <f>AVERAGE(Raport1!N160,Raport2!N160,Raport3!N160,Raport4!N160,Raport5!N160,Raport6!N160)</f>
        <v>82.833333333333329</v>
      </c>
      <c r="O160" s="146">
        <f>AVERAGE(Raport1!O160,Raport2!O160,Raport3!O160,Raport4!O160,Raport5!O160,Raport6!O160)</f>
        <v>86.166666666666671</v>
      </c>
      <c r="P160" s="146">
        <f>AVERAGE(Raport1!P160,Raport2!P160,Raport3!P160,Raport4!P160,Raport5!P160,Raport6!P160)</f>
        <v>84.416666666666671</v>
      </c>
      <c r="Q160" s="146">
        <f>AVERAGE(Raport1!Q160,Raport2!Q160,Raport3!Q160,Raport4!Q160,Raport5!Q160,Raport6!Q160)</f>
        <v>83.833333333333329</v>
      </c>
      <c r="R160" s="146">
        <f>AVERAGE(Raport1!R160,Raport2!R160,Raport3!R160,Raport4!R160,Raport5!R160,Raport6!R160)</f>
        <v>83.916666666666671</v>
      </c>
      <c r="S160" s="146">
        <f>AVERAGE(Raport1!S160,Raport2!S160,Raport3!S160,Raport4!S160,Raport5!S160,Raport6!S160)</f>
        <v>86.166666666666671</v>
      </c>
      <c r="T160" s="232">
        <f t="shared" si="2"/>
        <v>85.033333333333331</v>
      </c>
    </row>
    <row r="161" spans="1:20" ht="14.25" thickTop="1" thickBot="1">
      <c r="A161" s="61">
        <v>154</v>
      </c>
      <c r="B161" s="62">
        <v>154</v>
      </c>
      <c r="C161" s="62">
        <f>PresensiMIPA!B160</f>
        <v>12345</v>
      </c>
      <c r="D161" s="63" t="str">
        <f>PresensiMIPA!G160</f>
        <v>MIFTAHUL ARIFIN</v>
      </c>
      <c r="E161" s="146">
        <f>AVERAGE(Raport1!E161,Raport2!E161,Raport3!E161,Raport4!E161,Raport5!E161,Raport6!E161)</f>
        <v>87.25</v>
      </c>
      <c r="F161" s="146">
        <f>AVERAGE(Raport1!F161,Raport2!F161,Raport3!F161,Raport4!F161,Raport5!F161,Raport6!F161)</f>
        <v>88.583333333333329</v>
      </c>
      <c r="G161" s="146">
        <f>AVERAGE(Raport1!G161,Raport2!G161,Raport3!G161,Raport4!G161,Raport5!G161,Raport6!G161)</f>
        <v>83.083333333333329</v>
      </c>
      <c r="H161" s="146">
        <f>AVERAGE(Raport1!H161,Raport2!H161,Raport3!H161,Raport4!H161,Raport5!H161,Raport6!H161)</f>
        <v>81.833333333333329</v>
      </c>
      <c r="I161" s="146">
        <f>AVERAGE(Raport1!I161,Raport2!I161,Raport3!I161,Raport4!I161,Raport5!I161,Raport6!I161)</f>
        <v>87</v>
      </c>
      <c r="J161" s="146">
        <f>AVERAGE(Raport1!J161,Raport2!J161,Raport3!J161,Raport4!J161,Raport5!J161,Raport6!J161)</f>
        <v>86.166666666666671</v>
      </c>
      <c r="K161" s="146">
        <f>AVERAGE(Raport1!K161,Raport2!K161,Raport3!K161,Raport4!K161,Raport5!K161,Raport6!K161)</f>
        <v>87.666666666666671</v>
      </c>
      <c r="L161" s="146">
        <f>AVERAGE(Raport1!L161,Raport2!L161,Raport3!L161,Raport4!L161,Raport5!L161,Raport6!L161)</f>
        <v>85.75</v>
      </c>
      <c r="M161" s="146">
        <f>AVERAGE(Raport1!M161,Raport2!M161,Raport3!M161,Raport4!M161,Raport5!M161,Raport6!M161)</f>
        <v>86</v>
      </c>
      <c r="N161" s="146">
        <f>AVERAGE(Raport1!N161,Raport2!N161,Raport3!N161,Raport4!N161,Raport5!N161,Raport6!N161)</f>
        <v>88.166666666666671</v>
      </c>
      <c r="O161" s="146">
        <f>AVERAGE(Raport1!O161,Raport2!O161,Raport3!O161,Raport4!O161,Raport5!O161,Raport6!O161)</f>
        <v>85.166666666666671</v>
      </c>
      <c r="P161" s="146">
        <f>AVERAGE(Raport1!P161,Raport2!P161,Raport3!P161,Raport4!P161,Raport5!P161,Raport6!P161)</f>
        <v>83.666666666666671</v>
      </c>
      <c r="Q161" s="146">
        <f>AVERAGE(Raport1!Q161,Raport2!Q161,Raport3!Q161,Raport4!Q161,Raport5!Q161,Raport6!Q161)</f>
        <v>84.583333333333329</v>
      </c>
      <c r="R161" s="146">
        <f>AVERAGE(Raport1!R161,Raport2!R161,Raport3!R161,Raport4!R161,Raport5!R161,Raport6!R161)</f>
        <v>83.583333333333329</v>
      </c>
      <c r="S161" s="146">
        <f>AVERAGE(Raport1!S161,Raport2!S161,Raport3!S161,Raport4!S161,Raport5!S161,Raport6!S161)</f>
        <v>87.333333333333329</v>
      </c>
      <c r="T161" s="232">
        <f t="shared" si="2"/>
        <v>85.7222222222222</v>
      </c>
    </row>
    <row r="162" spans="1:20" ht="14.25" thickTop="1" thickBot="1">
      <c r="A162" s="47">
        <v>155</v>
      </c>
      <c r="B162" s="62">
        <v>155</v>
      </c>
      <c r="C162" s="62">
        <f>PresensiMIPA!B161</f>
        <v>12356</v>
      </c>
      <c r="D162" s="63" t="str">
        <f>PresensiMIPA!G161</f>
        <v>MOH. MOKAFFI</v>
      </c>
      <c r="E162" s="146">
        <f>AVERAGE(Raport1!E162,Raport2!E162,Raport3!E162,Raport4!E162,Raport5!E162,Raport6!E162)</f>
        <v>84.833333333333329</v>
      </c>
      <c r="F162" s="146">
        <f>AVERAGE(Raport1!F162,Raport2!F162,Raport3!F162,Raport4!F162,Raport5!F162,Raport6!F162)</f>
        <v>81.333333333333329</v>
      </c>
      <c r="G162" s="146">
        <f>AVERAGE(Raport1!G162,Raport2!G162,Raport3!G162,Raport4!G162,Raport5!G162,Raport6!G162)</f>
        <v>77.916666666666671</v>
      </c>
      <c r="H162" s="146">
        <f>AVERAGE(Raport1!H162,Raport2!H162,Raport3!H162,Raport4!H162,Raport5!H162,Raport6!H162)</f>
        <v>78.666666666666671</v>
      </c>
      <c r="I162" s="146">
        <f>AVERAGE(Raport1!I162,Raport2!I162,Raport3!I162,Raport4!I162,Raport5!I162,Raport6!I162)</f>
        <v>81.833333333333329</v>
      </c>
      <c r="J162" s="146">
        <f>AVERAGE(Raport1!J162,Raport2!J162,Raport3!J162,Raport4!J162,Raport5!J162,Raport6!J162)</f>
        <v>80</v>
      </c>
      <c r="K162" s="146">
        <f>AVERAGE(Raport1!K162,Raport2!K162,Raport3!K162,Raport4!K162,Raport5!K162,Raport6!K162)</f>
        <v>87.166666666666671</v>
      </c>
      <c r="L162" s="146">
        <f>AVERAGE(Raport1!L162,Raport2!L162,Raport3!L162,Raport4!L162,Raport5!L162,Raport6!L162)</f>
        <v>86.166666666666671</v>
      </c>
      <c r="M162" s="146">
        <f>AVERAGE(Raport1!M162,Raport2!M162,Raport3!M162,Raport4!M162,Raport5!M162,Raport6!M162)</f>
        <v>85</v>
      </c>
      <c r="N162" s="146">
        <f>AVERAGE(Raport1!N162,Raport2!N162,Raport3!N162,Raport4!N162,Raport5!N162,Raport6!N162)</f>
        <v>79.333333333333329</v>
      </c>
      <c r="O162" s="146">
        <f>AVERAGE(Raport1!O162,Raport2!O162,Raport3!O162,Raport4!O162,Raport5!O162,Raport6!O162)</f>
        <v>81.5</v>
      </c>
      <c r="P162" s="146">
        <f>AVERAGE(Raport1!P162,Raport2!P162,Raport3!P162,Raport4!P162,Raport5!P162,Raport6!P162)</f>
        <v>80</v>
      </c>
      <c r="Q162" s="146">
        <f>AVERAGE(Raport1!Q162,Raport2!Q162,Raport3!Q162,Raport4!Q162,Raport5!Q162,Raport6!Q162)</f>
        <v>79.75</v>
      </c>
      <c r="R162" s="146">
        <f>AVERAGE(Raport1!R162,Raport2!R162,Raport3!R162,Raport4!R162,Raport5!R162,Raport6!R162)</f>
        <v>82.5</v>
      </c>
      <c r="S162" s="146">
        <f>AVERAGE(Raport1!S162,Raport2!S162,Raport3!S162,Raport4!S162,Raport5!S162,Raport6!S162)</f>
        <v>79.583333333333329</v>
      </c>
      <c r="T162" s="232">
        <f t="shared" si="2"/>
        <v>81.705555555555549</v>
      </c>
    </row>
    <row r="163" spans="1:20" ht="14.25" thickTop="1" thickBot="1">
      <c r="A163" s="61">
        <v>156</v>
      </c>
      <c r="B163" s="62">
        <v>156</v>
      </c>
      <c r="C163" s="62">
        <f>PresensiMIPA!B162</f>
        <v>12373</v>
      </c>
      <c r="D163" s="63" t="str">
        <f>PresensiMIPA!G162</f>
        <v>Muhammad Farel Al Fawazi</v>
      </c>
      <c r="E163" s="146">
        <f>AVERAGE(Raport1!E163,Raport2!E163,Raport3!E163,Raport4!E163,Raport5!E163,Raport6!E163)</f>
        <v>82.166666666666671</v>
      </c>
      <c r="F163" s="146">
        <f>AVERAGE(Raport1!F163,Raport2!F163,Raport3!F163,Raport4!F163,Raport5!F163,Raport6!F163)</f>
        <v>79.083333333333329</v>
      </c>
      <c r="G163" s="146">
        <f>AVERAGE(Raport1!G163,Raport2!G163,Raport3!G163,Raport4!G163,Raport5!G163,Raport6!G163)</f>
        <v>77.75</v>
      </c>
      <c r="H163" s="146">
        <f>AVERAGE(Raport1!H163,Raport2!H163,Raport3!H163,Raport4!H163,Raport5!H163,Raport6!H163)</f>
        <v>79.083333333333329</v>
      </c>
      <c r="I163" s="146">
        <f>AVERAGE(Raport1!I163,Raport2!I163,Raport3!I163,Raport4!I163,Raport5!I163,Raport6!I163)</f>
        <v>83.166666666666671</v>
      </c>
      <c r="J163" s="146">
        <f>AVERAGE(Raport1!J163,Raport2!J163,Raport3!J163,Raport4!J163,Raport5!J163,Raport6!J163)</f>
        <v>80.75</v>
      </c>
      <c r="K163" s="146">
        <f>AVERAGE(Raport1!K163,Raport2!K163,Raport3!K163,Raport4!K163,Raport5!K163,Raport6!K163)</f>
        <v>91</v>
      </c>
      <c r="L163" s="146">
        <f>AVERAGE(Raport1!L163,Raport2!L163,Raport3!L163,Raport4!L163,Raport5!L163,Raport6!L163)</f>
        <v>86.166666666666671</v>
      </c>
      <c r="M163" s="146">
        <f>AVERAGE(Raport1!M163,Raport2!M163,Raport3!M163,Raport4!M163,Raport5!M163,Raport6!M163)</f>
        <v>85.333333333333329</v>
      </c>
      <c r="N163" s="146">
        <f>AVERAGE(Raport1!N163,Raport2!N163,Raport3!N163,Raport4!N163,Raport5!N163,Raport6!N163)</f>
        <v>80.75</v>
      </c>
      <c r="O163" s="146">
        <f>AVERAGE(Raport1!O163,Raport2!O163,Raport3!O163,Raport4!O163,Raport5!O163,Raport6!O163)</f>
        <v>81.25</v>
      </c>
      <c r="P163" s="146">
        <f>AVERAGE(Raport1!P163,Raport2!P163,Raport3!P163,Raport4!P163,Raport5!P163,Raport6!P163)</f>
        <v>77.5</v>
      </c>
      <c r="Q163" s="146">
        <f>AVERAGE(Raport1!Q163,Raport2!Q163,Raport3!Q163,Raport4!Q163,Raport5!Q163,Raport6!Q163)</f>
        <v>80.333333333333329</v>
      </c>
      <c r="R163" s="146">
        <f>AVERAGE(Raport1!R163,Raport2!R163,Raport3!R163,Raport4!R163,Raport5!R163,Raport6!R163)</f>
        <v>81.333333333333329</v>
      </c>
      <c r="S163" s="146">
        <f>AVERAGE(Raport1!S163,Raport2!S163,Raport3!S163,Raport4!S163,Raport5!S163,Raport6!S163)</f>
        <v>80.416666666666671</v>
      </c>
      <c r="T163" s="232">
        <f t="shared" si="2"/>
        <v>81.73888888888888</v>
      </c>
    </row>
    <row r="164" spans="1:20" ht="14.25" thickTop="1" thickBot="1">
      <c r="A164" s="47">
        <v>157</v>
      </c>
      <c r="B164" s="62">
        <v>157</v>
      </c>
      <c r="C164" s="62">
        <f>PresensiMIPA!B163</f>
        <v>12382</v>
      </c>
      <c r="D164" s="63" t="str">
        <f>PresensiMIPA!G163</f>
        <v>Muhammad Reza Pahlevi</v>
      </c>
      <c r="E164" s="146">
        <f>AVERAGE(Raport1!E164,Raport2!E164,Raport3!E164,Raport4!E164,Raport5!E164,Raport6!E164)</f>
        <v>84.666666666666671</v>
      </c>
      <c r="F164" s="146">
        <f>AVERAGE(Raport1!F164,Raport2!F164,Raport3!F164,Raport4!F164,Raport5!F164,Raport6!F164)</f>
        <v>83.583333333333329</v>
      </c>
      <c r="G164" s="146">
        <f>AVERAGE(Raport1!G164,Raport2!G164,Raport3!G164,Raport4!G164,Raport5!G164,Raport6!G164)</f>
        <v>80</v>
      </c>
      <c r="H164" s="146">
        <f>AVERAGE(Raport1!H164,Raport2!H164,Raport3!H164,Raport4!H164,Raport5!H164,Raport6!H164)</f>
        <v>79.333333333333329</v>
      </c>
      <c r="I164" s="146">
        <f>AVERAGE(Raport1!I164,Raport2!I164,Raport3!I164,Raport4!I164,Raport5!I164,Raport6!I164)</f>
        <v>83.166666666666671</v>
      </c>
      <c r="J164" s="146">
        <f>AVERAGE(Raport1!J164,Raport2!J164,Raport3!J164,Raport4!J164,Raport5!J164,Raport6!J164)</f>
        <v>82.333333333333329</v>
      </c>
      <c r="K164" s="146">
        <f>AVERAGE(Raport1!K164,Raport2!K164,Raport3!K164,Raport4!K164,Raport5!K164,Raport6!K164)</f>
        <v>87.333333333333329</v>
      </c>
      <c r="L164" s="146">
        <f>AVERAGE(Raport1!L164,Raport2!L164,Raport3!L164,Raport4!L164,Raport5!L164,Raport6!L164)</f>
        <v>86.833333333333329</v>
      </c>
      <c r="M164" s="146">
        <f>AVERAGE(Raport1!M164,Raport2!M164,Raport3!M164,Raport4!M164,Raport5!M164,Raport6!M164)</f>
        <v>84.333333333333329</v>
      </c>
      <c r="N164" s="146">
        <f>AVERAGE(Raport1!N164,Raport2!N164,Raport3!N164,Raport4!N164,Raport5!N164,Raport6!N164)</f>
        <v>78.833333333333329</v>
      </c>
      <c r="O164" s="146">
        <f>AVERAGE(Raport1!O164,Raport2!O164,Raport3!O164,Raport4!O164,Raport5!O164,Raport6!O164)</f>
        <v>84</v>
      </c>
      <c r="P164" s="146">
        <f>AVERAGE(Raport1!P164,Raport2!P164,Raport3!P164,Raport4!P164,Raport5!P164,Raport6!P164)</f>
        <v>81.916666666666671</v>
      </c>
      <c r="Q164" s="146">
        <f>AVERAGE(Raport1!Q164,Raport2!Q164,Raport3!Q164,Raport4!Q164,Raport5!Q164,Raport6!Q164)</f>
        <v>80.416666666666671</v>
      </c>
      <c r="R164" s="146">
        <f>AVERAGE(Raport1!R164,Raport2!R164,Raport3!R164,Raport4!R164,Raport5!R164,Raport6!R164)</f>
        <v>82.166666666666671</v>
      </c>
      <c r="S164" s="146">
        <f>AVERAGE(Raport1!S164,Raport2!S164,Raport3!S164,Raport4!S164,Raport5!S164,Raport6!S164)</f>
        <v>84.666666666666671</v>
      </c>
      <c r="T164" s="232">
        <f t="shared" si="2"/>
        <v>82.905555555555566</v>
      </c>
    </row>
    <row r="165" spans="1:20" ht="14.25" thickTop="1" thickBot="1">
      <c r="A165" s="61">
        <v>158</v>
      </c>
      <c r="B165" s="62">
        <v>158</v>
      </c>
      <c r="C165" s="62">
        <f>PresensiMIPA!B164</f>
        <v>12391</v>
      </c>
      <c r="D165" s="63" t="str">
        <f>PresensiMIPA!G164</f>
        <v>Nadia Putri Ramadani</v>
      </c>
      <c r="E165" s="146">
        <f>AVERAGE(Raport1!E165,Raport2!E165,Raport3!E165,Raport4!E165,Raport5!E165,Raport6!E165)</f>
        <v>86.583333333333329</v>
      </c>
      <c r="F165" s="146">
        <f>AVERAGE(Raport1!F165,Raport2!F165,Raport3!F165,Raport4!F165,Raport5!F165,Raport6!F165)</f>
        <v>83.25</v>
      </c>
      <c r="G165" s="146">
        <f>AVERAGE(Raport1!G165,Raport2!G165,Raport3!G165,Raport4!G165,Raport5!G165,Raport6!G165)</f>
        <v>81</v>
      </c>
      <c r="H165" s="146">
        <f>AVERAGE(Raport1!H165,Raport2!H165,Raport3!H165,Raport4!H165,Raport5!H165,Raport6!H165)</f>
        <v>86.583333333333329</v>
      </c>
      <c r="I165" s="146">
        <f>AVERAGE(Raport1!I165,Raport2!I165,Raport3!I165,Raport4!I165,Raport5!I165,Raport6!I165)</f>
        <v>84.833333333333329</v>
      </c>
      <c r="J165" s="146">
        <f>AVERAGE(Raport1!J165,Raport2!J165,Raport3!J165,Raport4!J165,Raport5!J165,Raport6!J165)</f>
        <v>84</v>
      </c>
      <c r="K165" s="146">
        <f>AVERAGE(Raport1!K165,Raport2!K165,Raport3!K165,Raport4!K165,Raport5!K165,Raport6!K165)</f>
        <v>90.166666666666671</v>
      </c>
      <c r="L165" s="146">
        <f>AVERAGE(Raport1!L165,Raport2!L165,Raport3!L165,Raport4!L165,Raport5!L165,Raport6!L165)</f>
        <v>85.75</v>
      </c>
      <c r="M165" s="146">
        <f>AVERAGE(Raport1!M165,Raport2!M165,Raport3!M165,Raport4!M165,Raport5!M165,Raport6!M165)</f>
        <v>86</v>
      </c>
      <c r="N165" s="146">
        <f>AVERAGE(Raport1!N165,Raport2!N165,Raport3!N165,Raport4!N165,Raport5!N165,Raport6!N165)</f>
        <v>81.833333333333329</v>
      </c>
      <c r="O165" s="146">
        <f>AVERAGE(Raport1!O165,Raport2!O165,Raport3!O165,Raport4!O165,Raport5!O165,Raport6!O165)</f>
        <v>84.25</v>
      </c>
      <c r="P165" s="146">
        <f>AVERAGE(Raport1!P165,Raport2!P165,Raport3!P165,Raport4!P165,Raport5!P165,Raport6!P165)</f>
        <v>83.333333333333329</v>
      </c>
      <c r="Q165" s="146">
        <f>AVERAGE(Raport1!Q165,Raport2!Q165,Raport3!Q165,Raport4!Q165,Raport5!Q165,Raport6!Q165)</f>
        <v>81.333333333333329</v>
      </c>
      <c r="R165" s="146">
        <f>AVERAGE(Raport1!R165,Raport2!R165,Raport3!R165,Raport4!R165,Raport5!R165,Raport6!R165)</f>
        <v>84.75</v>
      </c>
      <c r="S165" s="146">
        <f>AVERAGE(Raport1!S165,Raport2!S165,Raport3!S165,Raport4!S165,Raport5!S165,Raport6!S165)</f>
        <v>87.333333333333329</v>
      </c>
      <c r="T165" s="232">
        <f t="shared" si="2"/>
        <v>84.733333333333334</v>
      </c>
    </row>
    <row r="166" spans="1:20" ht="14.25" thickTop="1" thickBot="1">
      <c r="A166" s="47">
        <v>159</v>
      </c>
      <c r="B166" s="62">
        <v>159</v>
      </c>
      <c r="C166" s="62">
        <f>PresensiMIPA!B165</f>
        <v>12403</v>
      </c>
      <c r="D166" s="63" t="str">
        <f>PresensiMIPA!G165</f>
        <v>NOVIA AYU WARDHANI</v>
      </c>
      <c r="E166" s="146">
        <f>AVERAGE(Raport1!E166,Raport2!E166,Raport3!E166,Raport4!E166,Raport5!E166,Raport6!E166)</f>
        <v>86.166666666666671</v>
      </c>
      <c r="F166" s="146">
        <f>AVERAGE(Raport1!F166,Raport2!F166,Raport3!F166,Raport4!F166,Raport5!F166,Raport6!F166)</f>
        <v>87.75</v>
      </c>
      <c r="G166" s="146">
        <f>AVERAGE(Raport1!G166,Raport2!G166,Raport3!G166,Raport4!G166,Raport5!G166,Raport6!G166)</f>
        <v>80.25</v>
      </c>
      <c r="H166" s="146">
        <f>AVERAGE(Raport1!H166,Raport2!H166,Raport3!H166,Raport4!H166,Raport5!H166,Raport6!H166)</f>
        <v>81.5</v>
      </c>
      <c r="I166" s="146">
        <f>AVERAGE(Raport1!I166,Raport2!I166,Raport3!I166,Raport4!I166,Raport5!I166,Raport6!I166)</f>
        <v>85.333333333333329</v>
      </c>
      <c r="J166" s="146">
        <f>AVERAGE(Raport1!J166,Raport2!J166,Raport3!J166,Raport4!J166,Raport5!J166,Raport6!J166)</f>
        <v>83.5</v>
      </c>
      <c r="K166" s="146">
        <f>AVERAGE(Raport1!K166,Raport2!K166,Raport3!K166,Raport4!K166,Raport5!K166,Raport6!K166)</f>
        <v>87.5</v>
      </c>
      <c r="L166" s="146">
        <f>AVERAGE(Raport1!L166,Raport2!L166,Raport3!L166,Raport4!L166,Raport5!L166,Raport6!L166)</f>
        <v>85.666666666666671</v>
      </c>
      <c r="M166" s="146">
        <f>AVERAGE(Raport1!M166,Raport2!M166,Raport3!M166,Raport4!M166,Raport5!M166,Raport6!M166)</f>
        <v>85.666666666666671</v>
      </c>
      <c r="N166" s="146">
        <f>AVERAGE(Raport1!N166,Raport2!N166,Raport3!N166,Raport4!N166,Raport5!N166,Raport6!N166)</f>
        <v>81.916666666666671</v>
      </c>
      <c r="O166" s="146">
        <f>AVERAGE(Raport1!O166,Raport2!O166,Raport3!O166,Raport4!O166,Raport5!O166,Raport6!O166)</f>
        <v>83.583333333333329</v>
      </c>
      <c r="P166" s="146">
        <f>AVERAGE(Raport1!P166,Raport2!P166,Raport3!P166,Raport4!P166,Raport5!P166,Raport6!P166)</f>
        <v>83.25</v>
      </c>
      <c r="Q166" s="146">
        <f>AVERAGE(Raport1!Q166,Raport2!Q166,Raport3!Q166,Raport4!Q166,Raport5!Q166,Raport6!Q166)</f>
        <v>81.083333333333329</v>
      </c>
      <c r="R166" s="146">
        <f>AVERAGE(Raport1!R166,Raport2!R166,Raport3!R166,Raport4!R166,Raport5!R166,Raport6!R166)</f>
        <v>82.25</v>
      </c>
      <c r="S166" s="146">
        <f>AVERAGE(Raport1!S166,Raport2!S166,Raport3!S166,Raport4!S166,Raport5!S166,Raport6!S166)</f>
        <v>83.833333333333329</v>
      </c>
      <c r="T166" s="232">
        <f t="shared" si="2"/>
        <v>83.949999999999989</v>
      </c>
    </row>
    <row r="167" spans="1:20" ht="14.25" thickTop="1" thickBot="1">
      <c r="A167" s="61">
        <v>160</v>
      </c>
      <c r="B167" s="62">
        <v>160</v>
      </c>
      <c r="C167" s="62">
        <f>PresensiMIPA!B166</f>
        <v>12416</v>
      </c>
      <c r="D167" s="63" t="str">
        <f>PresensiMIPA!G166</f>
        <v>NURIL FITRIA</v>
      </c>
      <c r="E167" s="146">
        <f>AVERAGE(Raport1!E167,Raport2!E167,Raport3!E167,Raport4!E167,Raport5!E167,Raport6!E167)</f>
        <v>82.083333333333329</v>
      </c>
      <c r="F167" s="146">
        <f>AVERAGE(Raport1!F167,Raport2!F167,Raport3!F167,Raport4!F167,Raport5!F167,Raport6!F167)</f>
        <v>83.75</v>
      </c>
      <c r="G167" s="146">
        <f>AVERAGE(Raport1!G167,Raport2!G167,Raport3!G167,Raport4!G167,Raport5!G167,Raport6!G167)</f>
        <v>80.583333333333329</v>
      </c>
      <c r="H167" s="146">
        <f>AVERAGE(Raport1!H167,Raport2!H167,Raport3!H167,Raport4!H167,Raport5!H167,Raport6!H167)</f>
        <v>81.5</v>
      </c>
      <c r="I167" s="146">
        <f>AVERAGE(Raport1!I167,Raport2!I167,Raport3!I167,Raport4!I167,Raport5!I167,Raport6!I167)</f>
        <v>85.5</v>
      </c>
      <c r="J167" s="146">
        <f>AVERAGE(Raport1!J167,Raport2!J167,Raport3!J167,Raport4!J167,Raport5!J167,Raport6!J167)</f>
        <v>83.166666666666671</v>
      </c>
      <c r="K167" s="146">
        <f>AVERAGE(Raport1!K167,Raport2!K167,Raport3!K167,Raport4!K167,Raport5!K167,Raport6!K167)</f>
        <v>87.166666666666671</v>
      </c>
      <c r="L167" s="146">
        <f>AVERAGE(Raport1!L167,Raport2!L167,Raport3!L167,Raport4!L167,Raport5!L167,Raport6!L167)</f>
        <v>85.833333333333329</v>
      </c>
      <c r="M167" s="146">
        <f>AVERAGE(Raport1!M167,Raport2!M167,Raport3!M167,Raport4!M167,Raport5!M167,Raport6!M167)</f>
        <v>86.916666666666671</v>
      </c>
      <c r="N167" s="146">
        <f>AVERAGE(Raport1!N167,Raport2!N167,Raport3!N167,Raport4!N167,Raport5!N167,Raport6!N167)</f>
        <v>81.166666666666671</v>
      </c>
      <c r="O167" s="146">
        <f>AVERAGE(Raport1!O167,Raport2!O167,Raport3!O167,Raport4!O167,Raport5!O167,Raport6!O167)</f>
        <v>83.333333333333329</v>
      </c>
      <c r="P167" s="146">
        <f>AVERAGE(Raport1!P167,Raport2!P167,Raport3!P167,Raport4!P167,Raport5!P167,Raport6!P167)</f>
        <v>84.916666666666671</v>
      </c>
      <c r="Q167" s="146">
        <f>AVERAGE(Raport1!Q167,Raport2!Q167,Raport3!Q167,Raport4!Q167,Raport5!Q167,Raport6!Q167)</f>
        <v>82.083333333333329</v>
      </c>
      <c r="R167" s="146">
        <f>AVERAGE(Raport1!R167,Raport2!R167,Raport3!R167,Raport4!R167,Raport5!R167,Raport6!R167)</f>
        <v>82.75</v>
      </c>
      <c r="S167" s="146">
        <f>AVERAGE(Raport1!S167,Raport2!S167,Raport3!S167,Raport4!S167,Raport5!S167,Raport6!S167)</f>
        <v>84</v>
      </c>
      <c r="T167" s="232">
        <f t="shared" si="2"/>
        <v>83.65</v>
      </c>
    </row>
    <row r="168" spans="1:20" ht="14.25" thickTop="1" thickBot="1">
      <c r="A168" s="47">
        <v>161</v>
      </c>
      <c r="B168" s="62">
        <v>161</v>
      </c>
      <c r="C168" s="62">
        <f>PresensiMIPA!B167</f>
        <v>12438</v>
      </c>
      <c r="D168" s="63" t="str">
        <f>PresensiMIPA!G167</f>
        <v>R. M. HIDAYAHTULLAH HERIYANTO PUTRA</v>
      </c>
      <c r="E168" s="146">
        <f>AVERAGE(Raport1!E168,Raport2!E168,Raport3!E168,Raport4!E168,Raport5!E168,Raport6!E168)</f>
        <v>85.583333333333329</v>
      </c>
      <c r="F168" s="146">
        <f>AVERAGE(Raport1!F168,Raport2!F168,Raport3!F168,Raport4!F168,Raport5!F168,Raport6!F168)</f>
        <v>83.083333333333329</v>
      </c>
      <c r="G168" s="146">
        <f>AVERAGE(Raport1!G168,Raport2!G168,Raport3!G168,Raport4!G168,Raport5!G168,Raport6!G168)</f>
        <v>81.416666666666671</v>
      </c>
      <c r="H168" s="146">
        <f>AVERAGE(Raport1!H168,Raport2!H168,Raport3!H168,Raport4!H168,Raport5!H168,Raport6!H168)</f>
        <v>88.083333333333329</v>
      </c>
      <c r="I168" s="146">
        <f>AVERAGE(Raport1!I168,Raport2!I168,Raport3!I168,Raport4!I168,Raport5!I168,Raport6!I168)</f>
        <v>88</v>
      </c>
      <c r="J168" s="146">
        <f>AVERAGE(Raport1!J168,Raport2!J168,Raport3!J168,Raport4!J168,Raport5!J168,Raport6!J168)</f>
        <v>83.833333333333329</v>
      </c>
      <c r="K168" s="146">
        <f>AVERAGE(Raport1!K168,Raport2!K168,Raport3!K168,Raport4!K168,Raport5!K168,Raport6!K168)</f>
        <v>90.583333333333329</v>
      </c>
      <c r="L168" s="146">
        <f>AVERAGE(Raport1!L168,Raport2!L168,Raport3!L168,Raport4!L168,Raport5!L168,Raport6!L168)</f>
        <v>85.916666666666671</v>
      </c>
      <c r="M168" s="146">
        <f>AVERAGE(Raport1!M168,Raport2!M168,Raport3!M168,Raport4!M168,Raport5!M168,Raport6!M168)</f>
        <v>86.166666666666671</v>
      </c>
      <c r="N168" s="146">
        <f>AVERAGE(Raport1!N168,Raport2!N168,Raport3!N168,Raport4!N168,Raport5!N168,Raport6!N168)</f>
        <v>84.333333333333329</v>
      </c>
      <c r="O168" s="146">
        <f>AVERAGE(Raport1!O168,Raport2!O168,Raport3!O168,Raport4!O168,Raport5!O168,Raport6!O168)</f>
        <v>84.75</v>
      </c>
      <c r="P168" s="146">
        <f>AVERAGE(Raport1!P168,Raport2!P168,Raport3!P168,Raport4!P168,Raport5!P168,Raport6!P168)</f>
        <v>84.083333333333329</v>
      </c>
      <c r="Q168" s="146">
        <f>AVERAGE(Raport1!Q168,Raport2!Q168,Raport3!Q168,Raport4!Q168,Raport5!Q168,Raport6!Q168)</f>
        <v>81.5</v>
      </c>
      <c r="R168" s="146">
        <f>AVERAGE(Raport1!R168,Raport2!R168,Raport3!R168,Raport4!R168,Raport5!R168,Raport6!R168)</f>
        <v>83.166666666666671</v>
      </c>
      <c r="S168" s="146">
        <f>AVERAGE(Raport1!S168,Raport2!S168,Raport3!S168,Raport4!S168,Raport5!S168,Raport6!S168)</f>
        <v>84</v>
      </c>
      <c r="T168" s="232">
        <f t="shared" si="2"/>
        <v>84.966666666666669</v>
      </c>
    </row>
    <row r="169" spans="1:20" ht="14.25" thickTop="1" thickBot="1">
      <c r="A169" s="61">
        <v>162</v>
      </c>
      <c r="B169" s="62">
        <v>162</v>
      </c>
      <c r="C169" s="62">
        <f>PresensiMIPA!B168</f>
        <v>12452</v>
      </c>
      <c r="D169" s="63" t="str">
        <f>PresensiMIPA!G168</f>
        <v>Ratri Anugerah</v>
      </c>
      <c r="E169" s="146">
        <f>AVERAGE(Raport1!E169,Raport2!E169,Raport3!E169,Raport4!E169,Raport5!E169,Raport6!E169)</f>
        <v>82.833333333333329</v>
      </c>
      <c r="F169" s="146">
        <f>AVERAGE(Raport1!F169,Raport2!F169,Raport3!F169,Raport4!F169,Raport5!F169,Raport6!F169)</f>
        <v>82.333333333333329</v>
      </c>
      <c r="G169" s="146">
        <f>AVERAGE(Raport1!G169,Raport2!G169,Raport3!G169,Raport4!G169,Raport5!G169,Raport6!G169)</f>
        <v>79.666666666666671</v>
      </c>
      <c r="H169" s="146">
        <f>AVERAGE(Raport1!H169,Raport2!H169,Raport3!H169,Raport4!H169,Raport5!H169,Raport6!H169)</f>
        <v>81.333333333333329</v>
      </c>
      <c r="I169" s="146">
        <f>AVERAGE(Raport1!I169,Raport2!I169,Raport3!I169,Raport4!I169,Raport5!I169,Raport6!I169)</f>
        <v>84</v>
      </c>
      <c r="J169" s="146">
        <f>AVERAGE(Raport1!J169,Raport2!J169,Raport3!J169,Raport4!J169,Raport5!J169,Raport6!J169)</f>
        <v>83.25</v>
      </c>
      <c r="K169" s="146">
        <f>AVERAGE(Raport1!K169,Raport2!K169,Raport3!K169,Raport4!K169,Raport5!K169,Raport6!K169)</f>
        <v>87.333333333333329</v>
      </c>
      <c r="L169" s="146">
        <f>AVERAGE(Raport1!L169,Raport2!L169,Raport3!L169,Raport4!L169,Raport5!L169,Raport6!L169)</f>
        <v>85.833333333333329</v>
      </c>
      <c r="M169" s="146">
        <f>AVERAGE(Raport1!M169,Raport2!M169,Raport3!M169,Raport4!M169,Raport5!M169,Raport6!M169)</f>
        <v>86.083333333333329</v>
      </c>
      <c r="N169" s="146">
        <f>AVERAGE(Raport1!N169,Raport2!N169,Raport3!N169,Raport4!N169,Raport5!N169,Raport6!N169)</f>
        <v>80.416666666666671</v>
      </c>
      <c r="O169" s="146">
        <f>AVERAGE(Raport1!O169,Raport2!O169,Raport3!O169,Raport4!O169,Raport5!O169,Raport6!O169)</f>
        <v>80.75</v>
      </c>
      <c r="P169" s="146">
        <f>AVERAGE(Raport1!P169,Raport2!P169,Raport3!P169,Raport4!P169,Raport5!P169,Raport6!P169)</f>
        <v>80.75</v>
      </c>
      <c r="Q169" s="146">
        <f>AVERAGE(Raport1!Q169,Raport2!Q169,Raport3!Q169,Raport4!Q169,Raport5!Q169,Raport6!Q169)</f>
        <v>81.333333333333329</v>
      </c>
      <c r="R169" s="146">
        <f>AVERAGE(Raport1!R169,Raport2!R169,Raport3!R169,Raport4!R169,Raport5!R169,Raport6!R169)</f>
        <v>81.25</v>
      </c>
      <c r="S169" s="146">
        <f>AVERAGE(Raport1!S169,Raport2!S169,Raport3!S169,Raport4!S169,Raport5!S169,Raport6!S169)</f>
        <v>83.416666666666671</v>
      </c>
      <c r="T169" s="232">
        <f t="shared" si="2"/>
        <v>82.705555555555563</v>
      </c>
    </row>
    <row r="170" spans="1:20" ht="14.25" thickTop="1" thickBot="1">
      <c r="A170" s="47">
        <v>163</v>
      </c>
      <c r="B170" s="62">
        <v>163</v>
      </c>
      <c r="C170" s="62">
        <f>PresensiMIPA!B169</f>
        <v>12458</v>
      </c>
      <c r="D170" s="63" t="str">
        <f>PresensiMIPA!G169</f>
        <v>REZA MAULANA PUTRA</v>
      </c>
      <c r="E170" s="146">
        <f>AVERAGE(Raport1!E170,Raport2!E170,Raport3!E170,Raport4!E170,Raport5!E170,Raport6!E170)</f>
        <v>83</v>
      </c>
      <c r="F170" s="146">
        <f>AVERAGE(Raport1!F170,Raport2!F170,Raport3!F170,Raport4!F170,Raport5!F170,Raport6!F170)</f>
        <v>81</v>
      </c>
      <c r="G170" s="146">
        <f>AVERAGE(Raport1!G170,Raport2!G170,Raport3!G170,Raport4!G170,Raport5!G170,Raport6!G170)</f>
        <v>74.416666666666671</v>
      </c>
      <c r="H170" s="146">
        <f>AVERAGE(Raport1!H170,Raport2!H170,Raport3!H170,Raport4!H170,Raport5!H170,Raport6!H170)</f>
        <v>77.833333333333329</v>
      </c>
      <c r="I170" s="146">
        <f>AVERAGE(Raport1!I170,Raport2!I170,Raport3!I170,Raport4!I170,Raport5!I170,Raport6!I170)</f>
        <v>80.5</v>
      </c>
      <c r="J170" s="146">
        <f>AVERAGE(Raport1!J170,Raport2!J170,Raport3!J170,Raport4!J170,Raport5!J170,Raport6!J170)</f>
        <v>78.5</v>
      </c>
      <c r="K170" s="146">
        <f>AVERAGE(Raport1!K170,Raport2!K170,Raport3!K170,Raport4!K170,Raport5!K170,Raport6!K170)</f>
        <v>86.916666666666671</v>
      </c>
      <c r="L170" s="146">
        <f>AVERAGE(Raport1!L170,Raport2!L170,Raport3!L170,Raport4!L170,Raport5!L170,Raport6!L170)</f>
        <v>86.416666666666671</v>
      </c>
      <c r="M170" s="146">
        <f>AVERAGE(Raport1!M170,Raport2!M170,Raport3!M170,Raport4!M170,Raport5!M170,Raport6!M170)</f>
        <v>81.416666666666671</v>
      </c>
      <c r="N170" s="146">
        <f>AVERAGE(Raport1!N170,Raport2!N170,Raport3!N170,Raport4!N170,Raport5!N170,Raport6!N170)</f>
        <v>79.333333333333329</v>
      </c>
      <c r="O170" s="146">
        <f>AVERAGE(Raport1!O170,Raport2!O170,Raport3!O170,Raport4!O170,Raport5!O170,Raport6!O170)</f>
        <v>79.5</v>
      </c>
      <c r="P170" s="146">
        <f>AVERAGE(Raport1!P170,Raport2!P170,Raport3!P170,Raport4!P170,Raport5!P170,Raport6!P170)</f>
        <v>77.75</v>
      </c>
      <c r="Q170" s="146">
        <f>AVERAGE(Raport1!Q170,Raport2!Q170,Raport3!Q170,Raport4!Q170,Raport5!Q170,Raport6!Q170)</f>
        <v>78.5</v>
      </c>
      <c r="R170" s="146">
        <f>AVERAGE(Raport1!R170,Raport2!R170,Raport3!R170,Raport4!R170,Raport5!R170,Raport6!R170)</f>
        <v>81.5</v>
      </c>
      <c r="S170" s="146">
        <f>AVERAGE(Raport1!S170,Raport2!S170,Raport3!S170,Raport4!S170,Raport5!S170,Raport6!S170)</f>
        <v>79.333333333333329</v>
      </c>
      <c r="T170" s="232">
        <f t="shared" si="2"/>
        <v>80.394444444444431</v>
      </c>
    </row>
    <row r="171" spans="1:20" ht="14.25" thickTop="1" thickBot="1">
      <c r="A171" s="61">
        <v>164</v>
      </c>
      <c r="B171" s="62">
        <v>164</v>
      </c>
      <c r="C171" s="62">
        <f>PresensiMIPA!B170</f>
        <v>12483</v>
      </c>
      <c r="D171" s="63" t="str">
        <f>PresensiMIPA!G170</f>
        <v>Salsabila Nurhuda</v>
      </c>
      <c r="E171" s="146">
        <f>AVERAGE(Raport1!E171,Raport2!E171,Raport3!E171,Raport4!E171,Raport5!E171,Raport6!E171)</f>
        <v>83.583333333333329</v>
      </c>
      <c r="F171" s="146">
        <f>AVERAGE(Raport1!F171,Raport2!F171,Raport3!F171,Raport4!F171,Raport5!F171,Raport6!F171)</f>
        <v>85</v>
      </c>
      <c r="G171" s="146">
        <f>AVERAGE(Raport1!G171,Raport2!G171,Raport3!G171,Raport4!G171,Raport5!G171,Raport6!G171)</f>
        <v>81</v>
      </c>
      <c r="H171" s="146">
        <f>AVERAGE(Raport1!H171,Raport2!H171,Raport3!H171,Raport4!H171,Raport5!H171,Raport6!H171)</f>
        <v>85.166666666666671</v>
      </c>
      <c r="I171" s="146">
        <f>AVERAGE(Raport1!I171,Raport2!I171,Raport3!I171,Raport4!I171,Raport5!I171,Raport6!I171)</f>
        <v>83.416666666666671</v>
      </c>
      <c r="J171" s="146">
        <f>AVERAGE(Raport1!J171,Raport2!J171,Raport3!J171,Raport4!J171,Raport5!J171,Raport6!J171)</f>
        <v>84.583333333333329</v>
      </c>
      <c r="K171" s="146">
        <f>AVERAGE(Raport1!K171,Raport2!K171,Raport3!K171,Raport4!K171,Raport5!K171,Raport6!K171)</f>
        <v>90.25</v>
      </c>
      <c r="L171" s="146">
        <f>AVERAGE(Raport1!L171,Raport2!L171,Raport3!L171,Raport4!L171,Raport5!L171,Raport6!L171)</f>
        <v>86.083333333333329</v>
      </c>
      <c r="M171" s="146">
        <f>AVERAGE(Raport1!M171,Raport2!M171,Raport3!M171,Raport4!M171,Raport5!M171,Raport6!M171)</f>
        <v>86.25</v>
      </c>
      <c r="N171" s="146">
        <f>AVERAGE(Raport1!N171,Raport2!N171,Raport3!N171,Raport4!N171,Raport5!N171,Raport6!N171)</f>
        <v>85</v>
      </c>
      <c r="O171" s="146">
        <f>AVERAGE(Raport1!O171,Raport2!O171,Raport3!O171,Raport4!O171,Raport5!O171,Raport6!O171)</f>
        <v>83.25</v>
      </c>
      <c r="P171" s="146">
        <f>AVERAGE(Raport1!P171,Raport2!P171,Raport3!P171,Raport4!P171,Raport5!P171,Raport6!P171)</f>
        <v>84.333333333333329</v>
      </c>
      <c r="Q171" s="146">
        <f>AVERAGE(Raport1!Q171,Raport2!Q171,Raport3!Q171,Raport4!Q171,Raport5!Q171,Raport6!Q171)</f>
        <v>83.75</v>
      </c>
      <c r="R171" s="146">
        <f>AVERAGE(Raport1!R171,Raport2!R171,Raport3!R171,Raport4!R171,Raport5!R171,Raport6!R171)</f>
        <v>82.75</v>
      </c>
      <c r="S171" s="146">
        <f>AVERAGE(Raport1!S171,Raport2!S171,Raport3!S171,Raport4!S171,Raport5!S171,Raport6!S171)</f>
        <v>84.5</v>
      </c>
      <c r="T171" s="232">
        <f t="shared" si="2"/>
        <v>84.594444444444449</v>
      </c>
    </row>
    <row r="172" spans="1:20" ht="14.25" thickTop="1" thickBot="1">
      <c r="A172" s="47">
        <v>165</v>
      </c>
      <c r="B172" s="62">
        <v>165</v>
      </c>
      <c r="C172" s="62">
        <f>PresensiMIPA!B171</f>
        <v>12494</v>
      </c>
      <c r="D172" s="63" t="str">
        <f>PresensiMIPA!G171</f>
        <v>SITI ASMA</v>
      </c>
      <c r="E172" s="146">
        <f>AVERAGE(Raport1!E172,Raport2!E172,Raport3!E172,Raport4!E172,Raport5!E172,Raport6!E172)</f>
        <v>88.916666666666671</v>
      </c>
      <c r="F172" s="146">
        <f>AVERAGE(Raport1!F172,Raport2!F172,Raport3!F172,Raport4!F172,Raport5!F172,Raport6!F172)</f>
        <v>92.666666666666671</v>
      </c>
      <c r="G172" s="146">
        <f>AVERAGE(Raport1!G172,Raport2!G172,Raport3!G172,Raport4!G172,Raport5!G172,Raport6!G172)</f>
        <v>87.833333333333329</v>
      </c>
      <c r="H172" s="146">
        <f>AVERAGE(Raport1!H172,Raport2!H172,Raport3!H172,Raport4!H172,Raport5!H172,Raport6!H172)</f>
        <v>89.583333333333329</v>
      </c>
      <c r="I172" s="146">
        <f>AVERAGE(Raport1!I172,Raport2!I172,Raport3!I172,Raport4!I172,Raport5!I172,Raport6!I172)</f>
        <v>90.666666666666671</v>
      </c>
      <c r="J172" s="146">
        <f>AVERAGE(Raport1!J172,Raport2!J172,Raport3!J172,Raport4!J172,Raport5!J172,Raport6!J172)</f>
        <v>89.583333333333329</v>
      </c>
      <c r="K172" s="146">
        <f>AVERAGE(Raport1!K172,Raport2!K172,Raport3!K172,Raport4!K172,Raport5!K172,Raport6!K172)</f>
        <v>93</v>
      </c>
      <c r="L172" s="146">
        <f>AVERAGE(Raport1!L172,Raport2!L172,Raport3!L172,Raport4!L172,Raport5!L172,Raport6!L172)</f>
        <v>86.083333333333329</v>
      </c>
      <c r="M172" s="146">
        <f>AVERAGE(Raport1!M172,Raport2!M172,Raport3!M172,Raport4!M172,Raport5!M172,Raport6!M172)</f>
        <v>88.5</v>
      </c>
      <c r="N172" s="146">
        <f>AVERAGE(Raport1!N172,Raport2!N172,Raport3!N172,Raport4!N172,Raport5!N172,Raport6!N172)</f>
        <v>91.083333333333329</v>
      </c>
      <c r="O172" s="146">
        <f>AVERAGE(Raport1!O172,Raport2!O172,Raport3!O172,Raport4!O172,Raport5!O172,Raport6!O172)</f>
        <v>89.416666666666671</v>
      </c>
      <c r="P172" s="146">
        <f>AVERAGE(Raport1!P172,Raport2!P172,Raport3!P172,Raport4!P172,Raport5!P172,Raport6!P172)</f>
        <v>87.416666666666671</v>
      </c>
      <c r="Q172" s="146">
        <f>AVERAGE(Raport1!Q172,Raport2!Q172,Raport3!Q172,Raport4!Q172,Raport5!Q172,Raport6!Q172)</f>
        <v>90.916666666666671</v>
      </c>
      <c r="R172" s="146">
        <f>AVERAGE(Raport1!R172,Raport2!R172,Raport3!R172,Raport4!R172,Raport5!R172,Raport6!R172)</f>
        <v>89.416666666666671</v>
      </c>
      <c r="S172" s="146">
        <f>AVERAGE(Raport1!S172,Raport2!S172,Raport3!S172,Raport4!S172,Raport5!S172,Raport6!S172)</f>
        <v>91.25</v>
      </c>
      <c r="T172" s="232">
        <f t="shared" si="2"/>
        <v>89.75555555555556</v>
      </c>
    </row>
    <row r="173" spans="1:20" ht="14.25" thickTop="1" thickBot="1">
      <c r="A173" s="61">
        <v>166</v>
      </c>
      <c r="B173" s="62">
        <v>166</v>
      </c>
      <c r="C173" s="62">
        <f>PresensiMIPA!B172</f>
        <v>12510</v>
      </c>
      <c r="D173" s="63" t="str">
        <f>PresensiMIPA!G172</f>
        <v>SYIFATHALIA RUSLI</v>
      </c>
      <c r="E173" s="146">
        <f>AVERAGE(Raport1!E173,Raport2!E173,Raport3!E173,Raport4!E173,Raport5!E173,Raport6!E173)</f>
        <v>84.333333333333329</v>
      </c>
      <c r="F173" s="146">
        <f>AVERAGE(Raport1!F173,Raport2!F173,Raport3!F173,Raport4!F173,Raport5!F173,Raport6!F173)</f>
        <v>89.666666666666671</v>
      </c>
      <c r="G173" s="146">
        <f>AVERAGE(Raport1!G173,Raport2!G173,Raport3!G173,Raport4!G173,Raport5!G173,Raport6!G173)</f>
        <v>84.416666666666671</v>
      </c>
      <c r="H173" s="146">
        <f>AVERAGE(Raport1!H173,Raport2!H173,Raport3!H173,Raport4!H173,Raport5!H173,Raport6!H173)</f>
        <v>84</v>
      </c>
      <c r="I173" s="146">
        <f>AVERAGE(Raport1!I173,Raport2!I173,Raport3!I173,Raport4!I173,Raport5!I173,Raport6!I173)</f>
        <v>86.5</v>
      </c>
      <c r="J173" s="146">
        <f>AVERAGE(Raport1!J173,Raport2!J173,Raport3!J173,Raport4!J173,Raport5!J173,Raport6!J173)</f>
        <v>84</v>
      </c>
      <c r="K173" s="146">
        <f>AVERAGE(Raport1!K173,Raport2!K173,Raport3!K173,Raport4!K173,Raport5!K173,Raport6!K173)</f>
        <v>90.583333333333329</v>
      </c>
      <c r="L173" s="146">
        <f>AVERAGE(Raport1!L173,Raport2!L173,Raport3!L173,Raport4!L173,Raport5!L173,Raport6!L173)</f>
        <v>86</v>
      </c>
      <c r="M173" s="146">
        <f>AVERAGE(Raport1!M173,Raport2!M173,Raport3!M173,Raport4!M173,Raport5!M173,Raport6!M173)</f>
        <v>87.75</v>
      </c>
      <c r="N173" s="146">
        <f>AVERAGE(Raport1!N173,Raport2!N173,Raport3!N173,Raport4!N173,Raport5!N173,Raport6!N173)</f>
        <v>89.75</v>
      </c>
      <c r="O173" s="146">
        <f>AVERAGE(Raport1!O173,Raport2!O173,Raport3!O173,Raport4!O173,Raport5!O173,Raport6!O173)</f>
        <v>83.25</v>
      </c>
      <c r="P173" s="146">
        <f>AVERAGE(Raport1!P173,Raport2!P173,Raport3!P173,Raport4!P173,Raport5!P173,Raport6!P173)</f>
        <v>86.25</v>
      </c>
      <c r="Q173" s="146">
        <f>AVERAGE(Raport1!Q173,Raport2!Q173,Raport3!Q173,Raport4!Q173,Raport5!Q173,Raport6!Q173)</f>
        <v>82.666666666666671</v>
      </c>
      <c r="R173" s="146">
        <f>AVERAGE(Raport1!R173,Raport2!R173,Raport3!R173,Raport4!R173,Raport5!R173,Raport6!R173)</f>
        <v>84.416666666666671</v>
      </c>
      <c r="S173" s="146">
        <f>AVERAGE(Raport1!S173,Raport2!S173,Raport3!S173,Raport4!S173,Raport5!S173,Raport6!S173)</f>
        <v>86.666666666666671</v>
      </c>
      <c r="T173" s="232">
        <f t="shared" si="2"/>
        <v>86.01666666666668</v>
      </c>
    </row>
    <row r="174" spans="1:20" ht="14.25" thickTop="1" thickBot="1">
      <c r="A174" s="47">
        <v>167</v>
      </c>
      <c r="B174" s="62">
        <v>167</v>
      </c>
      <c r="C174" s="62">
        <f>PresensiMIPA!B173</f>
        <v>12523</v>
      </c>
      <c r="D174" s="63" t="str">
        <f>PresensiMIPA!G173</f>
        <v>Umi Febriyanti Ismain</v>
      </c>
      <c r="E174" s="146">
        <f>AVERAGE(Raport1!E174,Raport2!E174,Raport3!E174,Raport4!E174,Raport5!E174,Raport6!E174)</f>
        <v>83.333333333333329</v>
      </c>
      <c r="F174" s="146">
        <f>AVERAGE(Raport1!F174,Raport2!F174,Raport3!F174,Raport4!F174,Raport5!F174,Raport6!F174)</f>
        <v>85.083333333333329</v>
      </c>
      <c r="G174" s="146">
        <f>AVERAGE(Raport1!G174,Raport2!G174,Raport3!G174,Raport4!G174,Raport5!G174,Raport6!G174)</f>
        <v>82.666666666666671</v>
      </c>
      <c r="H174" s="146">
        <f>AVERAGE(Raport1!H174,Raport2!H174,Raport3!H174,Raport4!H174,Raport5!H174,Raport6!H174)</f>
        <v>81.5</v>
      </c>
      <c r="I174" s="146">
        <f>AVERAGE(Raport1!I174,Raport2!I174,Raport3!I174,Raport4!I174,Raport5!I174,Raport6!I174)</f>
        <v>83</v>
      </c>
      <c r="J174" s="146">
        <f>AVERAGE(Raport1!J174,Raport2!J174,Raport3!J174,Raport4!J174,Raport5!J174,Raport6!J174)</f>
        <v>83.666666666666671</v>
      </c>
      <c r="K174" s="146">
        <f>AVERAGE(Raport1!K174,Raport2!K174,Raport3!K174,Raport4!K174,Raport5!K174,Raport6!K174)</f>
        <v>88.666666666666671</v>
      </c>
      <c r="L174" s="146">
        <f>AVERAGE(Raport1!L174,Raport2!L174,Raport3!L174,Raport4!L174,Raport5!L174,Raport6!L174)</f>
        <v>85.833333333333329</v>
      </c>
      <c r="M174" s="146">
        <f>AVERAGE(Raport1!M174,Raport2!M174,Raport3!M174,Raport4!M174,Raport5!M174,Raport6!M174)</f>
        <v>86.5</v>
      </c>
      <c r="N174" s="146">
        <f>AVERAGE(Raport1!N174,Raport2!N174,Raport3!N174,Raport4!N174,Raport5!N174,Raport6!N174)</f>
        <v>83.833333333333329</v>
      </c>
      <c r="O174" s="146">
        <f>AVERAGE(Raport1!O174,Raport2!O174,Raport3!O174,Raport4!O174,Raport5!O174,Raport6!O174)</f>
        <v>82</v>
      </c>
      <c r="P174" s="146">
        <f>AVERAGE(Raport1!P174,Raport2!P174,Raport3!P174,Raport4!P174,Raport5!P174,Raport6!P174)</f>
        <v>80.166666666666671</v>
      </c>
      <c r="Q174" s="146">
        <f>AVERAGE(Raport1!Q174,Raport2!Q174,Raport3!Q174,Raport4!Q174,Raport5!Q174,Raport6!Q174)</f>
        <v>81.833333333333329</v>
      </c>
      <c r="R174" s="146">
        <f>AVERAGE(Raport1!R174,Raport2!R174,Raport3!R174,Raport4!R174,Raport5!R174,Raport6!R174)</f>
        <v>83.25</v>
      </c>
      <c r="S174" s="146">
        <f>AVERAGE(Raport1!S174,Raport2!S174,Raport3!S174,Raport4!S174,Raport5!S174,Raport6!S174)</f>
        <v>81.583333333333329</v>
      </c>
      <c r="T174" s="232">
        <f t="shared" si="2"/>
        <v>83.527777777777771</v>
      </c>
    </row>
    <row r="175" spans="1:20" ht="14.25" thickTop="1" thickBot="1">
      <c r="A175" s="61">
        <v>168</v>
      </c>
      <c r="B175" s="62">
        <v>168</v>
      </c>
      <c r="C175" s="62">
        <f>PresensiMIPA!B174</f>
        <v>12533</v>
      </c>
      <c r="D175" s="63" t="str">
        <f>PresensiMIPA!G174</f>
        <v>WESIL RIZKY</v>
      </c>
      <c r="E175" s="146">
        <f>AVERAGE(Raport1!E175,Raport2!E175,Raport3!E175,Raport4!E175,Raport5!E175,Raport6!E175)</f>
        <v>82.916666666666671</v>
      </c>
      <c r="F175" s="146">
        <f>AVERAGE(Raport1!F175,Raport2!F175,Raport3!F175,Raport4!F175,Raport5!F175,Raport6!F175)</f>
        <v>83.166666666666671</v>
      </c>
      <c r="G175" s="146">
        <f>AVERAGE(Raport1!G175,Raport2!G175,Raport3!G175,Raport4!G175,Raport5!G175,Raport6!G175)</f>
        <v>79.333333333333329</v>
      </c>
      <c r="H175" s="146">
        <f>AVERAGE(Raport1!H175,Raport2!H175,Raport3!H175,Raport4!H175,Raport5!H175,Raport6!H175)</f>
        <v>79.583333333333329</v>
      </c>
      <c r="I175" s="146">
        <f>AVERAGE(Raport1!I175,Raport2!I175,Raport3!I175,Raport4!I175,Raport5!I175,Raport6!I175)</f>
        <v>84.833333333333329</v>
      </c>
      <c r="J175" s="146">
        <f>AVERAGE(Raport1!J175,Raport2!J175,Raport3!J175,Raport4!J175,Raport5!J175,Raport6!J175)</f>
        <v>88.75</v>
      </c>
      <c r="K175" s="146">
        <f>AVERAGE(Raport1!K175,Raport2!K175,Raport3!K175,Raport4!K175,Raport5!K175,Raport6!K175)</f>
        <v>87.416666666666671</v>
      </c>
      <c r="L175" s="146">
        <f>AVERAGE(Raport1!L175,Raport2!L175,Raport3!L175,Raport4!L175,Raport5!L175,Raport6!L175)</f>
        <v>86.333333333333329</v>
      </c>
      <c r="M175" s="146">
        <f>AVERAGE(Raport1!M175,Raport2!M175,Raport3!M175,Raport4!M175,Raport5!M175,Raport6!M175)</f>
        <v>85.333333333333329</v>
      </c>
      <c r="N175" s="146">
        <f>AVERAGE(Raport1!N175,Raport2!N175,Raport3!N175,Raport4!N175,Raport5!N175,Raport6!N175)</f>
        <v>79.833333333333329</v>
      </c>
      <c r="O175" s="146">
        <f>AVERAGE(Raport1!O175,Raport2!O175,Raport3!O175,Raport4!O175,Raport5!O175,Raport6!O175)</f>
        <v>82.75</v>
      </c>
      <c r="P175" s="146">
        <f>AVERAGE(Raport1!P175,Raport2!P175,Raport3!P175,Raport4!P175,Raport5!P175,Raport6!P175)</f>
        <v>79.333333333333329</v>
      </c>
      <c r="Q175" s="146">
        <f>AVERAGE(Raport1!Q175,Raport2!Q175,Raport3!Q175,Raport4!Q175,Raport5!Q175,Raport6!Q175)</f>
        <v>81.916666666666671</v>
      </c>
      <c r="R175" s="146">
        <f>AVERAGE(Raport1!R175,Raport2!R175,Raport3!R175,Raport4!R175,Raport5!R175,Raport6!R175)</f>
        <v>83.416666666666671</v>
      </c>
      <c r="S175" s="146">
        <f>AVERAGE(Raport1!S175,Raport2!S175,Raport3!S175,Raport4!S175,Raport5!S175,Raport6!S175)</f>
        <v>89.5</v>
      </c>
      <c r="T175" s="232">
        <f t="shared" si="2"/>
        <v>83.627777777777794</v>
      </c>
    </row>
    <row r="176" spans="1:20" ht="14.25" thickTop="1" thickBot="1">
      <c r="A176" s="47">
        <v>169</v>
      </c>
      <c r="B176" s="62">
        <v>169</v>
      </c>
      <c r="C176" s="62">
        <f>PresensiMIPA!B175</f>
        <v>12536</v>
      </c>
      <c r="D176" s="63" t="str">
        <f>PresensiMIPA!G175</f>
        <v>WINA NAJMI ARIF</v>
      </c>
      <c r="E176" s="146">
        <f>AVERAGE(Raport1!E176,Raport2!E176,Raport3!E176,Raport4!E176,Raport5!E176,Raport6!E176)</f>
        <v>87.5</v>
      </c>
      <c r="F176" s="146">
        <f>AVERAGE(Raport1!F176,Raport2!F176,Raport3!F176,Raport4!F176,Raport5!F176,Raport6!F176)</f>
        <v>90.583333333333329</v>
      </c>
      <c r="G176" s="146">
        <f>AVERAGE(Raport1!G176,Raport2!G176,Raport3!G176,Raport4!G176,Raport5!G176,Raport6!G176)</f>
        <v>86.583333333333329</v>
      </c>
      <c r="H176" s="146">
        <f>AVERAGE(Raport1!H176,Raport2!H176,Raport3!H176,Raport4!H176,Raport5!H176,Raport6!H176)</f>
        <v>88.666666666666671</v>
      </c>
      <c r="I176" s="146">
        <f>AVERAGE(Raport1!I176,Raport2!I176,Raport3!I176,Raport4!I176,Raport5!I176,Raport6!I176)</f>
        <v>89.166666666666671</v>
      </c>
      <c r="J176" s="146">
        <f>AVERAGE(Raport1!J176,Raport2!J176,Raport3!J176,Raport4!J176,Raport5!J176,Raport6!J176)</f>
        <v>87.166666666666671</v>
      </c>
      <c r="K176" s="146">
        <f>AVERAGE(Raport1!K176,Raport2!K176,Raport3!K176,Raport4!K176,Raport5!K176,Raport6!K176)</f>
        <v>92.583333333333329</v>
      </c>
      <c r="L176" s="146">
        <f>AVERAGE(Raport1!L176,Raport2!L176,Raport3!L176,Raport4!L176,Raport5!L176,Raport6!L176)</f>
        <v>87.25</v>
      </c>
      <c r="M176" s="146">
        <f>AVERAGE(Raport1!M176,Raport2!M176,Raport3!M176,Raport4!M176,Raport5!M176,Raport6!M176)</f>
        <v>88.916666666666671</v>
      </c>
      <c r="N176" s="146">
        <f>AVERAGE(Raport1!N176,Raport2!N176,Raport3!N176,Raport4!N176,Raport5!N176,Raport6!N176)</f>
        <v>89.75</v>
      </c>
      <c r="O176" s="146">
        <f>AVERAGE(Raport1!O176,Raport2!O176,Raport3!O176,Raport4!O176,Raport5!O176,Raport6!O176)</f>
        <v>87.333333333333329</v>
      </c>
      <c r="P176" s="146">
        <f>AVERAGE(Raport1!P176,Raport2!P176,Raport3!P176,Raport4!P176,Raport5!P176,Raport6!P176)</f>
        <v>85.5</v>
      </c>
      <c r="Q176" s="146">
        <f>AVERAGE(Raport1!Q176,Raport2!Q176,Raport3!Q176,Raport4!Q176,Raport5!Q176,Raport6!Q176)</f>
        <v>86.5</v>
      </c>
      <c r="R176" s="146">
        <f>AVERAGE(Raport1!R176,Raport2!R176,Raport3!R176,Raport4!R176,Raport5!R176,Raport6!R176)</f>
        <v>84.75</v>
      </c>
      <c r="S176" s="146">
        <f>AVERAGE(Raport1!S176,Raport2!S176,Raport3!S176,Raport4!S176,Raport5!S176,Raport6!S176)</f>
        <v>87.75</v>
      </c>
      <c r="T176" s="232">
        <f t="shared" si="2"/>
        <v>88</v>
      </c>
    </row>
    <row r="177" spans="1:20" ht="14.25" thickTop="1" thickBot="1">
      <c r="A177" s="61">
        <v>170</v>
      </c>
      <c r="B177" s="62">
        <v>170</v>
      </c>
      <c r="C177" s="62">
        <f>PresensiMIPA!B176</f>
        <v>12134</v>
      </c>
      <c r="D177" s="63" t="str">
        <f>PresensiMIPA!G176</f>
        <v>ADITYA NAUFAL IKBAR</v>
      </c>
      <c r="E177" s="146">
        <f>AVERAGE(Raport1!E177,Raport2!E177,Raport3!E177,Raport4!E177,Raport5!E177,Raport6!E177)</f>
        <v>81.166666666666671</v>
      </c>
      <c r="F177" s="146">
        <f>AVERAGE(Raport1!F177,Raport2!F177,Raport3!F177,Raport4!F177,Raport5!F177,Raport6!F177)</f>
        <v>80.25</v>
      </c>
      <c r="G177" s="146">
        <f>AVERAGE(Raport1!G177,Raport2!G177,Raport3!G177,Raport4!G177,Raport5!G177,Raport6!G177)</f>
        <v>76.583333333333329</v>
      </c>
      <c r="H177" s="146">
        <f>AVERAGE(Raport1!H177,Raport2!H177,Raport3!H177,Raport4!H177,Raport5!H177,Raport6!H177)</f>
        <v>78.833333333333329</v>
      </c>
      <c r="I177" s="146">
        <f>AVERAGE(Raport1!I177,Raport2!I177,Raport3!I177,Raport4!I177,Raport5!I177,Raport6!I177)</f>
        <v>82.166666666666671</v>
      </c>
      <c r="J177" s="146">
        <f>AVERAGE(Raport1!J177,Raport2!J177,Raport3!J177,Raport4!J177,Raport5!J177,Raport6!J177)</f>
        <v>80.5</v>
      </c>
      <c r="K177" s="146">
        <f>AVERAGE(Raport1!K177,Raport2!K177,Raport3!K177,Raport4!K177,Raport5!K177,Raport6!K177)</f>
        <v>83.833333333333329</v>
      </c>
      <c r="L177" s="146">
        <f>AVERAGE(Raport1!L177,Raport2!L177,Raport3!L177,Raport4!L177,Raport5!L177,Raport6!L177)</f>
        <v>87.583333333333329</v>
      </c>
      <c r="M177" s="146">
        <f>AVERAGE(Raport1!M177,Raport2!M177,Raport3!M177,Raport4!M177,Raport5!M177,Raport6!M177)</f>
        <v>84.666666666666671</v>
      </c>
      <c r="N177" s="146">
        <f>AVERAGE(Raport1!N177,Raport2!N177,Raport3!N177,Raport4!N177,Raport5!N177,Raport6!N177)</f>
        <v>77</v>
      </c>
      <c r="O177" s="146">
        <f>AVERAGE(Raport1!O177,Raport2!O177,Raport3!O177,Raport4!O177,Raport5!O177,Raport6!O177)</f>
        <v>79.833333333333329</v>
      </c>
      <c r="P177" s="146">
        <f>AVERAGE(Raport1!P177,Raport2!P177,Raport3!P177,Raport4!P177,Raport5!P177,Raport6!P177)</f>
        <v>76.5</v>
      </c>
      <c r="Q177" s="146">
        <f>AVERAGE(Raport1!Q177,Raport2!Q177,Raport3!Q177,Raport4!Q177,Raport5!Q177,Raport6!Q177)</f>
        <v>75.25</v>
      </c>
      <c r="R177" s="146">
        <f>AVERAGE(Raport1!R177,Raport2!R177,Raport3!R177,Raport4!R177,Raport5!R177,Raport6!R177)</f>
        <v>78.583333333333329</v>
      </c>
      <c r="S177" s="146">
        <f>AVERAGE(Raport1!S177,Raport2!S177,Raport3!S177,Raport4!S177,Raport5!S177,Raport6!S177)</f>
        <v>76.416666666666671</v>
      </c>
      <c r="T177" s="232">
        <f t="shared" si="2"/>
        <v>79.944444444444443</v>
      </c>
    </row>
    <row r="178" spans="1:20" ht="14.25" thickTop="1" thickBot="1">
      <c r="A178" s="47">
        <v>171</v>
      </c>
      <c r="B178" s="62">
        <v>171</v>
      </c>
      <c r="C178" s="62">
        <f>PresensiMIPA!B177</f>
        <v>12144</v>
      </c>
      <c r="D178" s="63" t="str">
        <f>PresensiMIPA!G177</f>
        <v>AINUR ROHMAH</v>
      </c>
      <c r="E178" s="146">
        <f>AVERAGE(Raport1!E178,Raport2!E178,Raport3!E178,Raport4!E178,Raport5!E178,Raport6!E178)</f>
        <v>85.333333333333329</v>
      </c>
      <c r="F178" s="146">
        <f>AVERAGE(Raport1!F178,Raport2!F178,Raport3!F178,Raport4!F178,Raport5!F178,Raport6!F178)</f>
        <v>84.916666666666671</v>
      </c>
      <c r="G178" s="146">
        <f>AVERAGE(Raport1!G178,Raport2!G178,Raport3!G178,Raport4!G178,Raport5!G178,Raport6!G178)</f>
        <v>84</v>
      </c>
      <c r="H178" s="146">
        <f>AVERAGE(Raport1!H178,Raport2!H178,Raport3!H178,Raport4!H178,Raport5!H178,Raport6!H178)</f>
        <v>83.333333333333329</v>
      </c>
      <c r="I178" s="146">
        <f>AVERAGE(Raport1!I178,Raport2!I178,Raport3!I178,Raport4!I178,Raport5!I178,Raport6!I178)</f>
        <v>84.666666666666671</v>
      </c>
      <c r="J178" s="146">
        <f>AVERAGE(Raport1!J178,Raport2!J178,Raport3!J178,Raport4!J178,Raport5!J178,Raport6!J178)</f>
        <v>83.833333333333329</v>
      </c>
      <c r="K178" s="146">
        <f>AVERAGE(Raport1!K178,Raport2!K178,Raport3!K178,Raport4!K178,Raport5!K178,Raport6!K178)</f>
        <v>90.333333333333329</v>
      </c>
      <c r="L178" s="146">
        <f>AVERAGE(Raport1!L178,Raport2!L178,Raport3!L178,Raport4!L178,Raport5!L178,Raport6!L178)</f>
        <v>87</v>
      </c>
      <c r="M178" s="146">
        <f>AVERAGE(Raport1!M178,Raport2!M178,Raport3!M178,Raport4!M178,Raport5!M178,Raport6!M178)</f>
        <v>87.416666666666671</v>
      </c>
      <c r="N178" s="146">
        <f>AVERAGE(Raport1!N178,Raport2!N178,Raport3!N178,Raport4!N178,Raport5!N178,Raport6!N178)</f>
        <v>87.416666666666671</v>
      </c>
      <c r="O178" s="146">
        <f>AVERAGE(Raport1!O178,Raport2!O178,Raport3!O178,Raport4!O178,Raport5!O178,Raport6!O178)</f>
        <v>85.416666666666671</v>
      </c>
      <c r="P178" s="146">
        <f>AVERAGE(Raport1!P178,Raport2!P178,Raport3!P178,Raport4!P178,Raport5!P178,Raport6!P178)</f>
        <v>84.333333333333329</v>
      </c>
      <c r="Q178" s="146">
        <f>AVERAGE(Raport1!Q178,Raport2!Q178,Raport3!Q178,Raport4!Q178,Raport5!Q178,Raport6!Q178)</f>
        <v>85.75</v>
      </c>
      <c r="R178" s="146">
        <f>AVERAGE(Raport1!R178,Raport2!R178,Raport3!R178,Raport4!R178,Raport5!R178,Raport6!R178)</f>
        <v>85.5</v>
      </c>
      <c r="S178" s="146">
        <f>AVERAGE(Raport1!S178,Raport2!S178,Raport3!S178,Raport4!S178,Raport5!S178,Raport6!S178)</f>
        <v>82.083333333333329</v>
      </c>
      <c r="T178" s="232">
        <f t="shared" si="2"/>
        <v>85.422222222222203</v>
      </c>
    </row>
    <row r="179" spans="1:20" ht="14.25" thickTop="1" thickBot="1">
      <c r="A179" s="61">
        <v>172</v>
      </c>
      <c r="B179" s="62">
        <v>172</v>
      </c>
      <c r="C179" s="62">
        <f>PresensiMIPA!B178</f>
        <v>12153</v>
      </c>
      <c r="D179" s="63" t="str">
        <f>PresensiMIPA!G178</f>
        <v>ALFIANANDA BAYUANGGA</v>
      </c>
      <c r="E179" s="146">
        <f>AVERAGE(Raport1!E179,Raport2!E179,Raport3!E179,Raport4!E179,Raport5!E179,Raport6!E179)</f>
        <v>85.166666666666671</v>
      </c>
      <c r="F179" s="146">
        <f>AVERAGE(Raport1!F179,Raport2!F179,Raport3!F179,Raport4!F179,Raport5!F179,Raport6!F179)</f>
        <v>81.166666666666671</v>
      </c>
      <c r="G179" s="146">
        <f>AVERAGE(Raport1!G179,Raport2!G179,Raport3!G179,Raport4!G179,Raport5!G179,Raport6!G179)</f>
        <v>79.666666666666671</v>
      </c>
      <c r="H179" s="146">
        <f>AVERAGE(Raport1!H179,Raport2!H179,Raport3!H179,Raport4!H179,Raport5!H179,Raport6!H179)</f>
        <v>86.416666666666671</v>
      </c>
      <c r="I179" s="146">
        <f>AVERAGE(Raport1!I179,Raport2!I179,Raport3!I179,Raport4!I179,Raport5!I179,Raport6!I179)</f>
        <v>82.833333333333329</v>
      </c>
      <c r="J179" s="146">
        <f>AVERAGE(Raport1!J179,Raport2!J179,Raport3!J179,Raport4!J179,Raport5!J179,Raport6!J179)</f>
        <v>81.333333333333329</v>
      </c>
      <c r="K179" s="146">
        <f>AVERAGE(Raport1!K179,Raport2!K179,Raport3!K179,Raport4!K179,Raport5!K179,Raport6!K179)</f>
        <v>89.5</v>
      </c>
      <c r="L179" s="146">
        <f>AVERAGE(Raport1!L179,Raport2!L179,Raport3!L179,Raport4!L179,Raport5!L179,Raport6!L179)</f>
        <v>87.5</v>
      </c>
      <c r="M179" s="146">
        <f>AVERAGE(Raport1!M179,Raport2!M179,Raport3!M179,Raport4!M179,Raport5!M179,Raport6!M179)</f>
        <v>86.833333333333329</v>
      </c>
      <c r="N179" s="146">
        <f>AVERAGE(Raport1!N179,Raport2!N179,Raport3!N179,Raport4!N179,Raport5!N179,Raport6!N179)</f>
        <v>80.25</v>
      </c>
      <c r="O179" s="146">
        <f>AVERAGE(Raport1!O179,Raport2!O179,Raport3!O179,Raport4!O179,Raport5!O179,Raport6!O179)</f>
        <v>83.916666666666671</v>
      </c>
      <c r="P179" s="146">
        <f>AVERAGE(Raport1!P179,Raport2!P179,Raport3!P179,Raport4!P179,Raport5!P179,Raport6!P179)</f>
        <v>82</v>
      </c>
      <c r="Q179" s="146">
        <f>AVERAGE(Raport1!Q179,Raport2!Q179,Raport3!Q179,Raport4!Q179,Raport5!Q179,Raport6!Q179)</f>
        <v>81.333333333333329</v>
      </c>
      <c r="R179" s="146">
        <f>AVERAGE(Raport1!R179,Raport2!R179,Raport3!R179,Raport4!R179,Raport5!R179,Raport6!R179)</f>
        <v>81</v>
      </c>
      <c r="S179" s="146">
        <f>AVERAGE(Raport1!S179,Raport2!S179,Raport3!S179,Raport4!S179,Raport5!S179,Raport6!S179)</f>
        <v>83.666666666666671</v>
      </c>
      <c r="T179" s="232">
        <f t="shared" si="2"/>
        <v>83.505555555555546</v>
      </c>
    </row>
    <row r="180" spans="1:20" ht="14.25" thickTop="1" thickBot="1">
      <c r="A180" s="47">
        <v>173</v>
      </c>
      <c r="B180" s="62">
        <v>173</v>
      </c>
      <c r="C180" s="62">
        <f>PresensiMIPA!B179</f>
        <v>12157</v>
      </c>
      <c r="D180" s="63" t="str">
        <f>PresensiMIPA!G179</f>
        <v>ALICIA FITRIA DEWI</v>
      </c>
      <c r="E180" s="146">
        <f>AVERAGE(Raport1!E180,Raport2!E180,Raport3!E180,Raport4!E180,Raport5!E180,Raport6!E180)</f>
        <v>86.333333333333329</v>
      </c>
      <c r="F180" s="146">
        <f>AVERAGE(Raport1!F180,Raport2!F180,Raport3!F180,Raport4!F180,Raport5!F180,Raport6!F180)</f>
        <v>87.666666666666671</v>
      </c>
      <c r="G180" s="146">
        <f>AVERAGE(Raport1!G180,Raport2!G180,Raport3!G180,Raport4!G180,Raport5!G180,Raport6!G180)</f>
        <v>86.833333333333329</v>
      </c>
      <c r="H180" s="146">
        <f>AVERAGE(Raport1!H180,Raport2!H180,Raport3!H180,Raport4!H180,Raport5!H180,Raport6!H180)</f>
        <v>86.333333333333329</v>
      </c>
      <c r="I180" s="146">
        <f>AVERAGE(Raport1!I180,Raport2!I180,Raport3!I180,Raport4!I180,Raport5!I180,Raport6!I180)</f>
        <v>86</v>
      </c>
      <c r="J180" s="146">
        <f>AVERAGE(Raport1!J180,Raport2!J180,Raport3!J180,Raport4!J180,Raport5!J180,Raport6!J180)</f>
        <v>86.333333333333329</v>
      </c>
      <c r="K180" s="146">
        <f>AVERAGE(Raport1!K180,Raport2!K180,Raport3!K180,Raport4!K180,Raport5!K180,Raport6!K180)</f>
        <v>92</v>
      </c>
      <c r="L180" s="146">
        <f>AVERAGE(Raport1!L180,Raport2!L180,Raport3!L180,Raport4!L180,Raport5!L180,Raport6!L180)</f>
        <v>86.583333333333329</v>
      </c>
      <c r="M180" s="146">
        <f>AVERAGE(Raport1!M180,Raport2!M180,Raport3!M180,Raport4!M180,Raport5!M180,Raport6!M180)</f>
        <v>87.5</v>
      </c>
      <c r="N180" s="146">
        <f>AVERAGE(Raport1!N180,Raport2!N180,Raport3!N180,Raport4!N180,Raport5!N180,Raport6!N180)</f>
        <v>87.916666666666671</v>
      </c>
      <c r="O180" s="146">
        <f>AVERAGE(Raport1!O180,Raport2!O180,Raport3!O180,Raport4!O180,Raport5!O180,Raport6!O180)</f>
        <v>87.083333333333329</v>
      </c>
      <c r="P180" s="146">
        <f>AVERAGE(Raport1!P180,Raport2!P180,Raport3!P180,Raport4!P180,Raport5!P180,Raport6!P180)</f>
        <v>82.5</v>
      </c>
      <c r="Q180" s="146">
        <f>AVERAGE(Raport1!Q180,Raport2!Q180,Raport3!Q180,Raport4!Q180,Raport5!Q180,Raport6!Q180)</f>
        <v>86.916666666666671</v>
      </c>
      <c r="R180" s="146">
        <f>AVERAGE(Raport1!R180,Raport2!R180,Raport3!R180,Raport4!R180,Raport5!R180,Raport6!R180)</f>
        <v>87.416666666666671</v>
      </c>
      <c r="S180" s="146">
        <f>AVERAGE(Raport1!S180,Raport2!S180,Raport3!S180,Raport4!S180,Raport5!S180,Raport6!S180)</f>
        <v>89.5</v>
      </c>
      <c r="T180" s="232">
        <f t="shared" si="2"/>
        <v>87.127777777777794</v>
      </c>
    </row>
    <row r="181" spans="1:20" ht="14.25" thickTop="1" thickBot="1">
      <c r="A181" s="61">
        <v>174</v>
      </c>
      <c r="B181" s="62">
        <v>174</v>
      </c>
      <c r="C181" s="62">
        <f>PresensiMIPA!B180</f>
        <v>12169</v>
      </c>
      <c r="D181" s="63" t="str">
        <f>PresensiMIPA!G180</f>
        <v>ANDINI AISYAH HIDAYATI</v>
      </c>
      <c r="E181" s="146">
        <f>AVERAGE(Raport1!E181,Raport2!E181,Raport3!E181,Raport4!E181,Raport5!E181,Raport6!E181)</f>
        <v>80.416666666666671</v>
      </c>
      <c r="F181" s="146">
        <f>AVERAGE(Raport1!F181,Raport2!F181,Raport3!F181,Raport4!F181,Raport5!F181,Raport6!F181)</f>
        <v>83.25</v>
      </c>
      <c r="G181" s="146">
        <f>AVERAGE(Raport1!G181,Raport2!G181,Raport3!G181,Raport4!G181,Raport5!G181,Raport6!G181)</f>
        <v>79.25</v>
      </c>
      <c r="H181" s="146">
        <f>AVERAGE(Raport1!H181,Raport2!H181,Raport3!H181,Raport4!H181,Raport5!H181,Raport6!H181)</f>
        <v>83.916666666666671</v>
      </c>
      <c r="I181" s="146">
        <f>AVERAGE(Raport1!I181,Raport2!I181,Raport3!I181,Raport4!I181,Raport5!I181,Raport6!I181)</f>
        <v>86.666666666666671</v>
      </c>
      <c r="J181" s="146">
        <f>AVERAGE(Raport1!J181,Raport2!J181,Raport3!J181,Raport4!J181,Raport5!J181,Raport6!J181)</f>
        <v>82.416666666666671</v>
      </c>
      <c r="K181" s="146">
        <f>AVERAGE(Raport1!K181,Raport2!K181,Raport3!K181,Raport4!K181,Raport5!K181,Raport6!K181)</f>
        <v>88.25</v>
      </c>
      <c r="L181" s="146">
        <f>AVERAGE(Raport1!L181,Raport2!L181,Raport3!L181,Raport4!L181,Raport5!L181,Raport6!L181)</f>
        <v>86.25</v>
      </c>
      <c r="M181" s="146">
        <f>AVERAGE(Raport1!M181,Raport2!M181,Raport3!M181,Raport4!M181,Raport5!M181,Raport6!M181)</f>
        <v>83.666666666666671</v>
      </c>
      <c r="N181" s="146">
        <f>AVERAGE(Raport1!N181,Raport2!N181,Raport3!N181,Raport4!N181,Raport5!N181,Raport6!N181)</f>
        <v>81</v>
      </c>
      <c r="O181" s="146">
        <f>AVERAGE(Raport1!O181,Raport2!O181,Raport3!O181,Raport4!O181,Raport5!O181,Raport6!O181)</f>
        <v>83.083333333333329</v>
      </c>
      <c r="P181" s="146">
        <f>AVERAGE(Raport1!P181,Raport2!P181,Raport3!P181,Raport4!P181,Raport5!P181,Raport6!P181)</f>
        <v>79.166666666666671</v>
      </c>
      <c r="Q181" s="146">
        <f>AVERAGE(Raport1!Q181,Raport2!Q181,Raport3!Q181,Raport4!Q181,Raport5!Q181,Raport6!Q181)</f>
        <v>81.083333333333329</v>
      </c>
      <c r="R181" s="146">
        <f>AVERAGE(Raport1!R181,Raport2!R181,Raport3!R181,Raport4!R181,Raport5!R181,Raport6!R181)</f>
        <v>79</v>
      </c>
      <c r="S181" s="146">
        <f>AVERAGE(Raport1!S181,Raport2!S181,Raport3!S181,Raport4!S181,Raport5!S181,Raport6!S181)</f>
        <v>80.083333333333329</v>
      </c>
      <c r="T181" s="232">
        <f t="shared" si="2"/>
        <v>82.5</v>
      </c>
    </row>
    <row r="182" spans="1:20" ht="14.25" thickTop="1" thickBot="1">
      <c r="A182" s="47">
        <v>175</v>
      </c>
      <c r="B182" s="62">
        <v>175</v>
      </c>
      <c r="C182" s="62">
        <f>PresensiMIPA!B181</f>
        <v>12182</v>
      </c>
      <c r="D182" s="63" t="str">
        <f>PresensiMIPA!G181</f>
        <v>ARISKI NASRUL MUKMININ</v>
      </c>
      <c r="E182" s="146">
        <f>AVERAGE(Raport1!E182,Raport2!E182,Raport3!E182,Raport4!E182,Raport5!E182,Raport6!E182)</f>
        <v>83.083333333333329</v>
      </c>
      <c r="F182" s="146">
        <f>AVERAGE(Raport1!F182,Raport2!F182,Raport3!F182,Raport4!F182,Raport5!F182,Raport6!F182)</f>
        <v>80.416666666666671</v>
      </c>
      <c r="G182" s="146">
        <f>AVERAGE(Raport1!G182,Raport2!G182,Raport3!G182,Raport4!G182,Raport5!G182,Raport6!G182)</f>
        <v>77.833333333333329</v>
      </c>
      <c r="H182" s="146">
        <f>AVERAGE(Raport1!H182,Raport2!H182,Raport3!H182,Raport4!H182,Raport5!H182,Raport6!H182)</f>
        <v>80</v>
      </c>
      <c r="I182" s="146">
        <f>AVERAGE(Raport1!I182,Raport2!I182,Raport3!I182,Raport4!I182,Raport5!I182,Raport6!I182)</f>
        <v>84.25</v>
      </c>
      <c r="J182" s="146">
        <f>AVERAGE(Raport1!J182,Raport2!J182,Raport3!J182,Raport4!J182,Raport5!J182,Raport6!J182)</f>
        <v>82.083333333333329</v>
      </c>
      <c r="K182" s="146">
        <f>AVERAGE(Raport1!K182,Raport2!K182,Raport3!K182,Raport4!K182,Raport5!K182,Raport6!K182)</f>
        <v>87.333333333333329</v>
      </c>
      <c r="L182" s="146">
        <f>AVERAGE(Raport1!L182,Raport2!L182,Raport3!L182,Raport4!L182,Raport5!L182,Raport6!L182)</f>
        <v>87.416666666666671</v>
      </c>
      <c r="M182" s="146">
        <f>AVERAGE(Raport1!M182,Raport2!M182,Raport3!M182,Raport4!M182,Raport5!M182,Raport6!M182)</f>
        <v>83.833333333333329</v>
      </c>
      <c r="N182" s="146">
        <f>AVERAGE(Raport1!N182,Raport2!N182,Raport3!N182,Raport4!N182,Raport5!N182,Raport6!N182)</f>
        <v>80.833333333333329</v>
      </c>
      <c r="O182" s="146">
        <f>AVERAGE(Raport1!O182,Raport2!O182,Raport3!O182,Raport4!O182,Raport5!O182,Raport6!O182)</f>
        <v>83.5</v>
      </c>
      <c r="P182" s="146">
        <f>AVERAGE(Raport1!P182,Raport2!P182,Raport3!P182,Raport4!P182,Raport5!P182,Raport6!P182)</f>
        <v>78.75</v>
      </c>
      <c r="Q182" s="146">
        <f>AVERAGE(Raport1!Q182,Raport2!Q182,Raport3!Q182,Raport4!Q182,Raport5!Q182,Raport6!Q182)</f>
        <v>79.25</v>
      </c>
      <c r="R182" s="146">
        <f>AVERAGE(Raport1!R182,Raport2!R182,Raport3!R182,Raport4!R182,Raport5!R182,Raport6!R182)</f>
        <v>82.916666666666671</v>
      </c>
      <c r="S182" s="146">
        <f>AVERAGE(Raport1!S182,Raport2!S182,Raport3!S182,Raport4!S182,Raport5!S182,Raport6!S182)</f>
        <v>80.083333333333329</v>
      </c>
      <c r="T182" s="232">
        <f t="shared" si="2"/>
        <v>82.105555555555569</v>
      </c>
    </row>
    <row r="183" spans="1:20" ht="14.25" thickTop="1" thickBot="1">
      <c r="A183" s="61">
        <v>176</v>
      </c>
      <c r="B183" s="62">
        <v>176</v>
      </c>
      <c r="C183" s="62">
        <f>PresensiMIPA!B182</f>
        <v>12185</v>
      </c>
      <c r="D183" s="63" t="str">
        <f>PresensiMIPA!G182</f>
        <v>ASLIN NURONIYAH</v>
      </c>
      <c r="E183" s="146">
        <f>AVERAGE(Raport1!E183,Raport2!E183,Raport3!E183,Raport4!E183,Raport5!E183,Raport6!E183)</f>
        <v>88.166666666666671</v>
      </c>
      <c r="F183" s="146">
        <f>AVERAGE(Raport1!F183,Raport2!F183,Raport3!F183,Raport4!F183,Raport5!F183,Raport6!F183)</f>
        <v>87.166666666666671</v>
      </c>
      <c r="G183" s="146">
        <f>AVERAGE(Raport1!G183,Raport2!G183,Raport3!G183,Raport4!G183,Raport5!G183,Raport6!G183)</f>
        <v>86.5</v>
      </c>
      <c r="H183" s="146">
        <f>AVERAGE(Raport1!H183,Raport2!H183,Raport3!H183,Raport4!H183,Raport5!H183,Raport6!H183)</f>
        <v>88.916666666666671</v>
      </c>
      <c r="I183" s="146">
        <f>AVERAGE(Raport1!I183,Raport2!I183,Raport3!I183,Raport4!I183,Raport5!I183,Raport6!I183)</f>
        <v>87.833333333333329</v>
      </c>
      <c r="J183" s="146">
        <f>AVERAGE(Raport1!J183,Raport2!J183,Raport3!J183,Raport4!J183,Raport5!J183,Raport6!J183)</f>
        <v>84.166666666666671</v>
      </c>
      <c r="K183" s="146">
        <f>AVERAGE(Raport1!K183,Raport2!K183,Raport3!K183,Raport4!K183,Raport5!K183,Raport6!K183)</f>
        <v>92.416666666666671</v>
      </c>
      <c r="L183" s="146">
        <f>AVERAGE(Raport1!L183,Raport2!L183,Raport3!L183,Raport4!L183,Raport5!L183,Raport6!L183)</f>
        <v>86.5</v>
      </c>
      <c r="M183" s="146">
        <f>AVERAGE(Raport1!M183,Raport2!M183,Raport3!M183,Raport4!M183,Raport5!M183,Raport6!M183)</f>
        <v>87.083333333333329</v>
      </c>
      <c r="N183" s="146">
        <f>AVERAGE(Raport1!N183,Raport2!N183,Raport3!N183,Raport4!N183,Raport5!N183,Raport6!N183)</f>
        <v>86.75</v>
      </c>
      <c r="O183" s="146">
        <f>AVERAGE(Raport1!O183,Raport2!O183,Raport3!O183,Raport4!O183,Raport5!O183,Raport6!O183)</f>
        <v>87.083333333333329</v>
      </c>
      <c r="P183" s="146">
        <f>AVERAGE(Raport1!P183,Raport2!P183,Raport3!P183,Raport4!P183,Raport5!P183,Raport6!P183)</f>
        <v>83.833333333333329</v>
      </c>
      <c r="Q183" s="146">
        <f>AVERAGE(Raport1!Q183,Raport2!Q183,Raport3!Q183,Raport4!Q183,Raport5!Q183,Raport6!Q183)</f>
        <v>87.25</v>
      </c>
      <c r="R183" s="146">
        <f>AVERAGE(Raport1!R183,Raport2!R183,Raport3!R183,Raport4!R183,Raport5!R183,Raport6!R183)</f>
        <v>85.666666666666671</v>
      </c>
      <c r="S183" s="146">
        <f>AVERAGE(Raport1!S183,Raport2!S183,Raport3!S183,Raport4!S183,Raport5!S183,Raport6!S183)</f>
        <v>87.083333333333329</v>
      </c>
      <c r="T183" s="232">
        <f t="shared" si="2"/>
        <v>87.094444444444449</v>
      </c>
    </row>
    <row r="184" spans="1:20" ht="14.25" thickTop="1" thickBot="1">
      <c r="A184" s="47">
        <v>177</v>
      </c>
      <c r="B184" s="62">
        <v>177</v>
      </c>
      <c r="C184" s="62">
        <f>PresensiMIPA!B183</f>
        <v>12197</v>
      </c>
      <c r="D184" s="63" t="str">
        <f>PresensiMIPA!G183</f>
        <v>CHALAFA NAUFAL CAESAR</v>
      </c>
      <c r="E184" s="146">
        <f>AVERAGE(Raport1!E184,Raport2!E184,Raport3!E184,Raport4!E184,Raport5!E184,Raport6!E184)</f>
        <v>80.666666666666671</v>
      </c>
      <c r="F184" s="146">
        <f>AVERAGE(Raport1!F184,Raport2!F184,Raport3!F184,Raport4!F184,Raport5!F184,Raport6!F184)</f>
        <v>81.083333333333329</v>
      </c>
      <c r="G184" s="146">
        <f>AVERAGE(Raport1!G184,Raport2!G184,Raport3!G184,Raport4!G184,Raport5!G184,Raport6!G184)</f>
        <v>76.666666666666671</v>
      </c>
      <c r="H184" s="146">
        <f>AVERAGE(Raport1!H184,Raport2!H184,Raport3!H184,Raport4!H184,Raport5!H184,Raport6!H184)</f>
        <v>78.833333333333329</v>
      </c>
      <c r="I184" s="146">
        <f>AVERAGE(Raport1!I184,Raport2!I184,Raport3!I184,Raport4!I184,Raport5!I184,Raport6!I184)</f>
        <v>80.583333333333329</v>
      </c>
      <c r="J184" s="146">
        <f>AVERAGE(Raport1!J184,Raport2!J184,Raport3!J184,Raport4!J184,Raport5!J184,Raport6!J184)</f>
        <v>81.5</v>
      </c>
      <c r="K184" s="146">
        <f>AVERAGE(Raport1!K184,Raport2!K184,Raport3!K184,Raport4!K184,Raport5!K184,Raport6!K184)</f>
        <v>86</v>
      </c>
      <c r="L184" s="146">
        <f>AVERAGE(Raport1!L184,Raport2!L184,Raport3!L184,Raport4!L184,Raport5!L184,Raport6!L184)</f>
        <v>87</v>
      </c>
      <c r="M184" s="146">
        <f>AVERAGE(Raport1!M184,Raport2!M184,Raport3!M184,Raport4!M184,Raport5!M184,Raport6!M184)</f>
        <v>82.833333333333329</v>
      </c>
      <c r="N184" s="146">
        <f>AVERAGE(Raport1!N184,Raport2!N184,Raport3!N184,Raport4!N184,Raport5!N184,Raport6!N184)</f>
        <v>76.25</v>
      </c>
      <c r="O184" s="146">
        <f>AVERAGE(Raport1!O184,Raport2!O184,Raport3!O184,Raport4!O184,Raport5!O184,Raport6!O184)</f>
        <v>81.083333333333329</v>
      </c>
      <c r="P184" s="146">
        <f>AVERAGE(Raport1!P184,Raport2!P184,Raport3!P184,Raport4!P184,Raport5!P184,Raport6!P184)</f>
        <v>77.916666666666671</v>
      </c>
      <c r="Q184" s="146">
        <f>AVERAGE(Raport1!Q184,Raport2!Q184,Raport3!Q184,Raport4!Q184,Raport5!Q184,Raport6!Q184)</f>
        <v>75.833333333333329</v>
      </c>
      <c r="R184" s="146">
        <f>AVERAGE(Raport1!R184,Raport2!R184,Raport3!R184,Raport4!R184,Raport5!R184,Raport6!R184)</f>
        <v>80.333333333333329</v>
      </c>
      <c r="S184" s="146">
        <f>AVERAGE(Raport1!S184,Raport2!S184,Raport3!S184,Raport4!S184,Raport5!S184,Raport6!S184)</f>
        <v>76.5</v>
      </c>
      <c r="T184" s="232">
        <f t="shared" si="2"/>
        <v>80.205555555555549</v>
      </c>
    </row>
    <row r="185" spans="1:20" ht="14.25" thickTop="1" thickBot="1">
      <c r="A185" s="61">
        <v>178</v>
      </c>
      <c r="B185" s="62">
        <v>178</v>
      </c>
      <c r="C185" s="62">
        <f>PresensiMIPA!B184</f>
        <v>12207</v>
      </c>
      <c r="D185" s="63" t="str">
        <f>PresensiMIPA!G184</f>
        <v>DIAN KRISNA FIRNANDA</v>
      </c>
      <c r="E185" s="146">
        <f>AVERAGE(Raport1!E185,Raport2!E185,Raport3!E185,Raport4!E185,Raport5!E185,Raport6!E185)</f>
        <v>85.75</v>
      </c>
      <c r="F185" s="146">
        <f>AVERAGE(Raport1!F185,Raport2!F185,Raport3!F185,Raport4!F185,Raport5!F185,Raport6!F185)</f>
        <v>84.083333333333329</v>
      </c>
      <c r="G185" s="146">
        <f>AVERAGE(Raport1!G185,Raport2!G185,Raport3!G185,Raport4!G185,Raport5!G185,Raport6!G185)</f>
        <v>80.583333333333329</v>
      </c>
      <c r="H185" s="146">
        <f>AVERAGE(Raport1!H185,Raport2!H185,Raport3!H185,Raport4!H185,Raport5!H185,Raport6!H185)</f>
        <v>80.583333333333329</v>
      </c>
      <c r="I185" s="146">
        <f>AVERAGE(Raport1!I185,Raport2!I185,Raport3!I185,Raport4!I185,Raport5!I185,Raport6!I185)</f>
        <v>85.583333333333329</v>
      </c>
      <c r="J185" s="146">
        <f>AVERAGE(Raport1!J185,Raport2!J185,Raport3!J185,Raport4!J185,Raport5!J185,Raport6!J185)</f>
        <v>83.666666666666671</v>
      </c>
      <c r="K185" s="146">
        <f>AVERAGE(Raport1!K185,Raport2!K185,Raport3!K185,Raport4!K185,Raport5!K185,Raport6!K185)</f>
        <v>88.25</v>
      </c>
      <c r="L185" s="146">
        <f>AVERAGE(Raport1!L185,Raport2!L185,Raport3!L185,Raport4!L185,Raport5!L185,Raport6!L185)</f>
        <v>86.666666666666671</v>
      </c>
      <c r="M185" s="146">
        <f>AVERAGE(Raport1!M185,Raport2!M185,Raport3!M185,Raport4!M185,Raport5!M185,Raport6!M185)</f>
        <v>87.166666666666671</v>
      </c>
      <c r="N185" s="146">
        <f>AVERAGE(Raport1!N185,Raport2!N185,Raport3!N185,Raport4!N185,Raport5!N185,Raport6!N185)</f>
        <v>82.583333333333329</v>
      </c>
      <c r="O185" s="146">
        <f>AVERAGE(Raport1!O185,Raport2!O185,Raport3!O185,Raport4!O185,Raport5!O185,Raport6!O185)</f>
        <v>85</v>
      </c>
      <c r="P185" s="146">
        <f>AVERAGE(Raport1!P185,Raport2!P185,Raport3!P185,Raport4!P185,Raport5!P185,Raport6!P185)</f>
        <v>82.5</v>
      </c>
      <c r="Q185" s="146">
        <f>AVERAGE(Raport1!Q185,Raport2!Q185,Raport3!Q185,Raport4!Q185,Raport5!Q185,Raport6!Q185)</f>
        <v>84.916666666666671</v>
      </c>
      <c r="R185" s="146">
        <f>AVERAGE(Raport1!R185,Raport2!R185,Raport3!R185,Raport4!R185,Raport5!R185,Raport6!R185)</f>
        <v>81.25</v>
      </c>
      <c r="S185" s="146">
        <f>AVERAGE(Raport1!S185,Raport2!S185,Raport3!S185,Raport4!S185,Raport5!S185,Raport6!S185)</f>
        <v>86.416666666666671</v>
      </c>
      <c r="T185" s="232">
        <f t="shared" si="2"/>
        <v>84.333333333333329</v>
      </c>
    </row>
    <row r="186" spans="1:20" ht="14.25" thickTop="1" thickBot="1">
      <c r="A186" s="47">
        <v>179</v>
      </c>
      <c r="B186" s="62">
        <v>179</v>
      </c>
      <c r="C186" s="62">
        <f>PresensiMIPA!B185</f>
        <v>12216</v>
      </c>
      <c r="D186" s="63" t="str">
        <f>PresensiMIPA!G185</f>
        <v>DINDA HARIYANI</v>
      </c>
      <c r="E186" s="146">
        <f>AVERAGE(Raport1!E186,Raport2!E186,Raport3!E186,Raport4!E186,Raport5!E186,Raport6!E186)</f>
        <v>86</v>
      </c>
      <c r="F186" s="146">
        <f>AVERAGE(Raport1!F186,Raport2!F186,Raport3!F186,Raport4!F186,Raport5!F186,Raport6!F186)</f>
        <v>84.25</v>
      </c>
      <c r="G186" s="146">
        <f>AVERAGE(Raport1!G186,Raport2!G186,Raport3!G186,Raport4!G186,Raport5!G186,Raport6!G186)</f>
        <v>80.25</v>
      </c>
      <c r="H186" s="146">
        <f>AVERAGE(Raport1!H186,Raport2!H186,Raport3!H186,Raport4!H186,Raport5!H186,Raport6!H186)</f>
        <v>81.75</v>
      </c>
      <c r="I186" s="146">
        <f>AVERAGE(Raport1!I186,Raport2!I186,Raport3!I186,Raport4!I186,Raport5!I186,Raport6!I186)</f>
        <v>85.083333333333329</v>
      </c>
      <c r="J186" s="146">
        <f>AVERAGE(Raport1!J186,Raport2!J186,Raport3!J186,Raport4!J186,Raport5!J186,Raport6!J186)</f>
        <v>82.666666666666671</v>
      </c>
      <c r="K186" s="146">
        <f>AVERAGE(Raport1!K186,Raport2!K186,Raport3!K186,Raport4!K186,Raport5!K186,Raport6!K186)</f>
        <v>89.25</v>
      </c>
      <c r="L186" s="146">
        <f>AVERAGE(Raport1!L186,Raport2!L186,Raport3!L186,Raport4!L186,Raport5!L186,Raport6!L186)</f>
        <v>86.333333333333329</v>
      </c>
      <c r="M186" s="146">
        <f>AVERAGE(Raport1!M186,Raport2!M186,Raport3!M186,Raport4!M186,Raport5!M186,Raport6!M186)</f>
        <v>85.166666666666671</v>
      </c>
      <c r="N186" s="146">
        <f>AVERAGE(Raport1!N186,Raport2!N186,Raport3!N186,Raport4!N186,Raport5!N186,Raport6!N186)</f>
        <v>83.5</v>
      </c>
      <c r="O186" s="146">
        <f>AVERAGE(Raport1!O186,Raport2!O186,Raport3!O186,Raport4!O186,Raport5!O186,Raport6!O186)</f>
        <v>84.166666666666671</v>
      </c>
      <c r="P186" s="146">
        <f>AVERAGE(Raport1!P186,Raport2!P186,Raport3!P186,Raport4!P186,Raport5!P186,Raport6!P186)</f>
        <v>80.583333333333329</v>
      </c>
      <c r="Q186" s="146">
        <f>AVERAGE(Raport1!Q186,Raport2!Q186,Raport3!Q186,Raport4!Q186,Raport5!Q186,Raport6!Q186)</f>
        <v>84</v>
      </c>
      <c r="R186" s="146">
        <f>AVERAGE(Raport1!R186,Raport2!R186,Raport3!R186,Raport4!R186,Raport5!R186,Raport6!R186)</f>
        <v>83.166666666666671</v>
      </c>
      <c r="S186" s="146">
        <f>AVERAGE(Raport1!S186,Raport2!S186,Raport3!S186,Raport4!S186,Raport5!S186,Raport6!S186)</f>
        <v>81.583333333333329</v>
      </c>
      <c r="T186" s="232">
        <f t="shared" si="2"/>
        <v>83.85</v>
      </c>
    </row>
    <row r="187" spans="1:20" ht="14.25" thickTop="1" thickBot="1">
      <c r="A187" s="61">
        <v>180</v>
      </c>
      <c r="B187" s="72">
        <v>180</v>
      </c>
      <c r="C187" s="62">
        <f>PresensiMIPA!B186</f>
        <v>12226</v>
      </c>
      <c r="D187" s="63" t="str">
        <f>PresensiMIPA!G186</f>
        <v>Fahrizal Akbar</v>
      </c>
      <c r="E187" s="146">
        <f>AVERAGE(Raport1!E187,Raport2!E187,Raport3!E187,Raport4!E187,Raport5!E187,Raport6!E187)</f>
        <v>84.5</v>
      </c>
      <c r="F187" s="146">
        <f>AVERAGE(Raport1!F187,Raport2!F187,Raport3!F187,Raport4!F187,Raport5!F187,Raport6!F187)</f>
        <v>80.833333333333329</v>
      </c>
      <c r="G187" s="146">
        <f>AVERAGE(Raport1!G187,Raport2!G187,Raport3!G187,Raport4!G187,Raport5!G187,Raport6!G187)</f>
        <v>77.5</v>
      </c>
      <c r="H187" s="146">
        <f>AVERAGE(Raport1!H187,Raport2!H187,Raport3!H187,Raport4!H187,Raport5!H187,Raport6!H187)</f>
        <v>81.583333333333329</v>
      </c>
      <c r="I187" s="146">
        <f>AVERAGE(Raport1!I187,Raport2!I187,Raport3!I187,Raport4!I187,Raport5!I187,Raport6!I187)</f>
        <v>85.75</v>
      </c>
      <c r="J187" s="146">
        <f>AVERAGE(Raport1!J187,Raport2!J187,Raport3!J187,Raport4!J187,Raport5!J187,Raport6!J187)</f>
        <v>81.583333333333329</v>
      </c>
      <c r="K187" s="146">
        <f>AVERAGE(Raport1!K187,Raport2!K187,Raport3!K187,Raport4!K187,Raport5!K187,Raport6!K187)</f>
        <v>89.833333333333329</v>
      </c>
      <c r="L187" s="146">
        <f>AVERAGE(Raport1!L187,Raport2!L187,Raport3!L187,Raport4!L187,Raport5!L187,Raport6!L187)</f>
        <v>87.083333333333329</v>
      </c>
      <c r="M187" s="146">
        <f>AVERAGE(Raport1!M187,Raport2!M187,Raport3!M187,Raport4!M187,Raport5!M187,Raport6!M187)</f>
        <v>83.416666666666671</v>
      </c>
      <c r="N187" s="146">
        <f>AVERAGE(Raport1!N187,Raport2!N187,Raport3!N187,Raport4!N187,Raport5!N187,Raport6!N187)</f>
        <v>76.583333333333329</v>
      </c>
      <c r="O187" s="146">
        <f>AVERAGE(Raport1!O187,Raport2!O187,Raport3!O187,Raport4!O187,Raport5!O187,Raport6!O187)</f>
        <v>83</v>
      </c>
      <c r="P187" s="146">
        <f>AVERAGE(Raport1!P187,Raport2!P187,Raport3!P187,Raport4!P187,Raport5!P187,Raport6!P187)</f>
        <v>78.083333333333329</v>
      </c>
      <c r="Q187" s="146">
        <f>AVERAGE(Raport1!Q187,Raport2!Q187,Raport3!Q187,Raport4!Q187,Raport5!Q187,Raport6!Q187)</f>
        <v>79.75</v>
      </c>
      <c r="R187" s="146">
        <f>AVERAGE(Raport1!R187,Raport2!R187,Raport3!R187,Raport4!R187,Raport5!R187,Raport6!R187)</f>
        <v>80.666666666666671</v>
      </c>
      <c r="S187" s="146">
        <f>AVERAGE(Raport1!S187,Raport2!S187,Raport3!S187,Raport4!S187,Raport5!S187,Raport6!S187)</f>
        <v>82.666666666666671</v>
      </c>
      <c r="T187" s="232">
        <f t="shared" si="2"/>
        <v>82.188888888888897</v>
      </c>
    </row>
    <row r="188" spans="1:20" ht="14.25" thickTop="1" thickBot="1">
      <c r="A188" s="47">
        <v>181</v>
      </c>
      <c r="B188" s="62">
        <v>181</v>
      </c>
      <c r="C188" s="62">
        <f>PresensiMIPA!B187</f>
        <v>12232</v>
      </c>
      <c r="D188" s="63" t="str">
        <f>PresensiMIPA!G187</f>
        <v>Fani Kurniyawan</v>
      </c>
      <c r="E188" s="146">
        <f>AVERAGE(Raport1!E188,Raport2!E188,Raport3!E188,Raport4!E188,Raport5!E188,Raport6!E188)</f>
        <v>83.916666666666671</v>
      </c>
      <c r="F188" s="146">
        <f>AVERAGE(Raport1!F188,Raport2!F188,Raport3!F188,Raport4!F188,Raport5!F188,Raport6!F188)</f>
        <v>79.916666666666671</v>
      </c>
      <c r="G188" s="146">
        <f>AVERAGE(Raport1!G188,Raport2!G188,Raport3!G188,Raport4!G188,Raport5!G188,Raport6!G188)</f>
        <v>77.166666666666671</v>
      </c>
      <c r="H188" s="146">
        <f>AVERAGE(Raport1!H188,Raport2!H188,Raport3!H188,Raport4!H188,Raport5!H188,Raport6!H188)</f>
        <v>79.833333333333329</v>
      </c>
      <c r="I188" s="146">
        <f>AVERAGE(Raport1!I188,Raport2!I188,Raport3!I188,Raport4!I188,Raport5!I188,Raport6!I188)</f>
        <v>82.75</v>
      </c>
      <c r="J188" s="146">
        <f>AVERAGE(Raport1!J188,Raport2!J188,Raport3!J188,Raport4!J188,Raport5!J188,Raport6!J188)</f>
        <v>82.333333333333329</v>
      </c>
      <c r="K188" s="146">
        <f>AVERAGE(Raport1!K188,Raport2!K188,Raport3!K188,Raport4!K188,Raport5!K188,Raport6!K188)</f>
        <v>84.25</v>
      </c>
      <c r="L188" s="146">
        <f>AVERAGE(Raport1!L188,Raport2!L188,Raport3!L188,Raport4!L188,Raport5!L188,Raport6!L188)</f>
        <v>86.666666666666671</v>
      </c>
      <c r="M188" s="146">
        <f>AVERAGE(Raport1!M188,Raport2!M188,Raport3!M188,Raport4!M188,Raport5!M188,Raport6!M188)</f>
        <v>84.166666666666671</v>
      </c>
      <c r="N188" s="146">
        <f>AVERAGE(Raport1!N188,Raport2!N188,Raport3!N188,Raport4!N188,Raport5!N188,Raport6!N188)</f>
        <v>79.166666666666671</v>
      </c>
      <c r="O188" s="146">
        <f>AVERAGE(Raport1!O188,Raport2!O188,Raport3!O188,Raport4!O188,Raport5!O188,Raport6!O188)</f>
        <v>83.666666666666671</v>
      </c>
      <c r="P188" s="146">
        <f>AVERAGE(Raport1!P188,Raport2!P188,Raport3!P188,Raport4!P188,Raport5!P188,Raport6!P188)</f>
        <v>77</v>
      </c>
      <c r="Q188" s="146">
        <f>AVERAGE(Raport1!Q188,Raport2!Q188,Raport3!Q188,Raport4!Q188,Raport5!Q188,Raport6!Q188)</f>
        <v>73.583333333333329</v>
      </c>
      <c r="R188" s="146">
        <f>AVERAGE(Raport1!R188,Raport2!R188,Raport3!R188,Raport4!R188,Raport5!R188,Raport6!R188)</f>
        <v>83.333333333333329</v>
      </c>
      <c r="S188" s="146">
        <f>AVERAGE(Raport1!S188,Raport2!S188,Raport3!S188,Raport4!S188,Raport5!S188,Raport6!S188)</f>
        <v>81.916666666666671</v>
      </c>
      <c r="T188" s="232">
        <f t="shared" si="2"/>
        <v>81.311111111111103</v>
      </c>
    </row>
    <row r="189" spans="1:20" ht="14.25" thickTop="1" thickBot="1">
      <c r="A189" s="61">
        <v>182</v>
      </c>
      <c r="B189" s="62">
        <v>182</v>
      </c>
      <c r="C189" s="62">
        <f>PresensiMIPA!B188</f>
        <v>12239</v>
      </c>
      <c r="D189" s="63" t="str">
        <f>PresensiMIPA!G188</f>
        <v>Fathiya Faradisa Efendi</v>
      </c>
      <c r="E189" s="146">
        <f>AVERAGE(Raport1!E189,Raport2!E189,Raport3!E189,Raport4!E189,Raport5!E189,Raport6!E189)</f>
        <v>86.833333333333329</v>
      </c>
      <c r="F189" s="146">
        <f>AVERAGE(Raport1!F189,Raport2!F189,Raport3!F189,Raport4!F189,Raport5!F189,Raport6!F189)</f>
        <v>90.666666666666671</v>
      </c>
      <c r="G189" s="146">
        <f>AVERAGE(Raport1!G189,Raport2!G189,Raport3!G189,Raport4!G189,Raport5!G189,Raport6!G189)</f>
        <v>88.083333333333329</v>
      </c>
      <c r="H189" s="146">
        <f>AVERAGE(Raport1!H189,Raport2!H189,Raport3!H189,Raport4!H189,Raport5!H189,Raport6!H189)</f>
        <v>88.75</v>
      </c>
      <c r="I189" s="146">
        <f>AVERAGE(Raport1!I189,Raport2!I189,Raport3!I189,Raport4!I189,Raport5!I189,Raport6!I189)</f>
        <v>85.833333333333329</v>
      </c>
      <c r="J189" s="146">
        <f>AVERAGE(Raport1!J189,Raport2!J189,Raport3!J189,Raport4!J189,Raport5!J189,Raport6!J189)</f>
        <v>87</v>
      </c>
      <c r="K189" s="146">
        <f>AVERAGE(Raport1!K189,Raport2!K189,Raport3!K189,Raport4!K189,Raport5!K189,Raport6!K189)</f>
        <v>90.583333333333329</v>
      </c>
      <c r="L189" s="146">
        <f>AVERAGE(Raport1!L189,Raport2!L189,Raport3!L189,Raport4!L189,Raport5!L189,Raport6!L189)</f>
        <v>86.416666666666671</v>
      </c>
      <c r="M189" s="146">
        <f>AVERAGE(Raport1!M189,Raport2!M189,Raport3!M189,Raport4!M189,Raport5!M189,Raport6!M189)</f>
        <v>87.583333333333329</v>
      </c>
      <c r="N189" s="146">
        <f>AVERAGE(Raport1!N189,Raport2!N189,Raport3!N189,Raport4!N189,Raport5!N189,Raport6!N189)</f>
        <v>91.5</v>
      </c>
      <c r="O189" s="146">
        <f>AVERAGE(Raport1!O189,Raport2!O189,Raport3!O189,Raport4!O189,Raport5!O189,Raport6!O189)</f>
        <v>85.666666666666671</v>
      </c>
      <c r="P189" s="146">
        <f>AVERAGE(Raport1!P189,Raport2!P189,Raport3!P189,Raport4!P189,Raport5!P189,Raport6!P189)</f>
        <v>86</v>
      </c>
      <c r="Q189" s="146">
        <f>AVERAGE(Raport1!Q189,Raport2!Q189,Raport3!Q189,Raport4!Q189,Raport5!Q189,Raport6!Q189)</f>
        <v>85.833333333333329</v>
      </c>
      <c r="R189" s="146">
        <f>AVERAGE(Raport1!R189,Raport2!R189,Raport3!R189,Raport4!R189,Raport5!R189,Raport6!R189)</f>
        <v>83.916666666666671</v>
      </c>
      <c r="S189" s="146">
        <f>AVERAGE(Raport1!S189,Raport2!S189,Raport3!S189,Raport4!S189,Raport5!S189,Raport6!S189)</f>
        <v>88.5</v>
      </c>
      <c r="T189" s="232">
        <f t="shared" si="2"/>
        <v>87.544444444444437</v>
      </c>
    </row>
    <row r="190" spans="1:20" ht="14.25" thickTop="1" thickBot="1">
      <c r="A190" s="47">
        <v>183</v>
      </c>
      <c r="B190" s="62">
        <v>183</v>
      </c>
      <c r="C190" s="62">
        <f>PresensiMIPA!B189</f>
        <v>12248</v>
      </c>
      <c r="D190" s="63" t="str">
        <f>PresensiMIPA!G189</f>
        <v>FIRMAN SYAHRIL</v>
      </c>
      <c r="E190" s="146">
        <f>AVERAGE(Raport1!E190,Raport2!E190,Raport3!E190,Raport4!E190,Raport5!E190,Raport6!E190)</f>
        <v>82.166666666666671</v>
      </c>
      <c r="F190" s="146">
        <f>AVERAGE(Raport1!F190,Raport2!F190,Raport3!F190,Raport4!F190,Raport5!F190,Raport6!F190)</f>
        <v>79.416666666666671</v>
      </c>
      <c r="G190" s="146">
        <f>AVERAGE(Raport1!G190,Raport2!G190,Raport3!G190,Raport4!G190,Raport5!G190,Raport6!G190)</f>
        <v>77.083333333333329</v>
      </c>
      <c r="H190" s="146">
        <f>AVERAGE(Raport1!H190,Raport2!H190,Raport3!H190,Raport4!H190,Raport5!H190,Raport6!H190)</f>
        <v>80.583333333333329</v>
      </c>
      <c r="I190" s="146">
        <f>AVERAGE(Raport1!I190,Raport2!I190,Raport3!I190,Raport4!I190,Raport5!I190,Raport6!I190)</f>
        <v>79.416666666666671</v>
      </c>
      <c r="J190" s="146">
        <f>AVERAGE(Raport1!J190,Raport2!J190,Raport3!J190,Raport4!J190,Raport5!J190,Raport6!J190)</f>
        <v>81.166666666666671</v>
      </c>
      <c r="K190" s="146">
        <f>AVERAGE(Raport1!K190,Raport2!K190,Raport3!K190,Raport4!K190,Raport5!K190,Raport6!K190)</f>
        <v>86.25</v>
      </c>
      <c r="L190" s="146">
        <f>AVERAGE(Raport1!L190,Raport2!L190,Raport3!L190,Raport4!L190,Raport5!L190,Raport6!L190)</f>
        <v>86.583333333333329</v>
      </c>
      <c r="M190" s="146">
        <f>AVERAGE(Raport1!M190,Raport2!M190,Raport3!M190,Raport4!M190,Raport5!M190,Raport6!M190)</f>
        <v>84.083333333333329</v>
      </c>
      <c r="N190" s="146">
        <f>AVERAGE(Raport1!N190,Raport2!N190,Raport3!N190,Raport4!N190,Raport5!N190,Raport6!N190)</f>
        <v>77.083333333333329</v>
      </c>
      <c r="O190" s="146">
        <f>AVERAGE(Raport1!O190,Raport2!O190,Raport3!O190,Raport4!O190,Raport5!O190,Raport6!O190)</f>
        <v>82.416666666666671</v>
      </c>
      <c r="P190" s="146">
        <f>AVERAGE(Raport1!P190,Raport2!P190,Raport3!P190,Raport4!P190,Raport5!P190,Raport6!P190)</f>
        <v>77.083333333333329</v>
      </c>
      <c r="Q190" s="146">
        <f>AVERAGE(Raport1!Q190,Raport2!Q190,Raport3!Q190,Raport4!Q190,Raport5!Q190,Raport6!Q190)</f>
        <v>76.916666666666671</v>
      </c>
      <c r="R190" s="146">
        <f>AVERAGE(Raport1!R190,Raport2!R190,Raport3!R190,Raport4!R190,Raport5!R190,Raport6!R190)</f>
        <v>81.75</v>
      </c>
      <c r="S190" s="146">
        <f>AVERAGE(Raport1!S190,Raport2!S190,Raport3!S190,Raport4!S190,Raport5!S190,Raport6!S190)</f>
        <v>83.25</v>
      </c>
      <c r="T190" s="232">
        <f t="shared" si="2"/>
        <v>81.01666666666668</v>
      </c>
    </row>
    <row r="191" spans="1:20" ht="14.25" thickTop="1" thickBot="1">
      <c r="A191" s="61">
        <v>184</v>
      </c>
      <c r="B191" s="62">
        <v>184</v>
      </c>
      <c r="C191" s="62">
        <f>PresensiMIPA!B190</f>
        <v>12294</v>
      </c>
      <c r="D191" s="63" t="str">
        <f>PresensiMIPA!G190</f>
        <v>JIHAN MUTHIA PUTERI</v>
      </c>
      <c r="E191" s="146">
        <f>AVERAGE(Raport1!E191,Raport2!E191,Raport3!E191,Raport4!E191,Raport5!E191,Raport6!E191)</f>
        <v>85.916666666666671</v>
      </c>
      <c r="F191" s="146">
        <f>AVERAGE(Raport1!F191,Raport2!F191,Raport3!F191,Raport4!F191,Raport5!F191,Raport6!F191)</f>
        <v>87.5</v>
      </c>
      <c r="G191" s="146">
        <f>AVERAGE(Raport1!G191,Raport2!G191,Raport3!G191,Raport4!G191,Raport5!G191,Raport6!G191)</f>
        <v>83.75</v>
      </c>
      <c r="H191" s="146">
        <f>AVERAGE(Raport1!H191,Raport2!H191,Raport3!H191,Raport4!H191,Raport5!H191,Raport6!H191)</f>
        <v>83.416666666666671</v>
      </c>
      <c r="I191" s="146">
        <f>AVERAGE(Raport1!I191,Raport2!I191,Raport3!I191,Raport4!I191,Raport5!I191,Raport6!I191)</f>
        <v>84.833333333333329</v>
      </c>
      <c r="J191" s="146">
        <f>AVERAGE(Raport1!J191,Raport2!J191,Raport3!J191,Raport4!J191,Raport5!J191,Raport6!J191)</f>
        <v>87.333333333333329</v>
      </c>
      <c r="K191" s="146">
        <f>AVERAGE(Raport1!K191,Raport2!K191,Raport3!K191,Raport4!K191,Raport5!K191,Raport6!K191)</f>
        <v>90.833333333333329</v>
      </c>
      <c r="L191" s="146">
        <f>AVERAGE(Raport1!L191,Raport2!L191,Raport3!L191,Raport4!L191,Raport5!L191,Raport6!L191)</f>
        <v>86.5</v>
      </c>
      <c r="M191" s="146">
        <f>AVERAGE(Raport1!M191,Raport2!M191,Raport3!M191,Raport4!M191,Raport5!M191,Raport6!M191)</f>
        <v>87.75</v>
      </c>
      <c r="N191" s="146">
        <f>AVERAGE(Raport1!N191,Raport2!N191,Raport3!N191,Raport4!N191,Raport5!N191,Raport6!N191)</f>
        <v>83.666666666666671</v>
      </c>
      <c r="O191" s="146">
        <f>AVERAGE(Raport1!O191,Raport2!O191,Raport3!O191,Raport4!O191,Raport5!O191,Raport6!O191)</f>
        <v>84.666666666666671</v>
      </c>
      <c r="P191" s="146">
        <f>AVERAGE(Raport1!P191,Raport2!P191,Raport3!P191,Raport4!P191,Raport5!P191,Raport6!P191)</f>
        <v>83.916666666666671</v>
      </c>
      <c r="Q191" s="146">
        <f>AVERAGE(Raport1!Q191,Raport2!Q191,Raport3!Q191,Raport4!Q191,Raport5!Q191,Raport6!Q191)</f>
        <v>85.583333333333329</v>
      </c>
      <c r="R191" s="146">
        <f>AVERAGE(Raport1!R191,Raport2!R191,Raport3!R191,Raport4!R191,Raport5!R191,Raport6!R191)</f>
        <v>86.75</v>
      </c>
      <c r="S191" s="146">
        <f>AVERAGE(Raport1!S191,Raport2!S191,Raport3!S191,Raport4!S191,Raport5!S191,Raport6!S191)</f>
        <v>85.333333333333329</v>
      </c>
      <c r="T191" s="232">
        <f t="shared" si="2"/>
        <v>85.84999999999998</v>
      </c>
    </row>
    <row r="192" spans="1:20" ht="14.25" thickTop="1" thickBot="1">
      <c r="A192" s="61">
        <v>185</v>
      </c>
      <c r="B192" s="62">
        <v>185</v>
      </c>
      <c r="C192" s="62">
        <f>PresensiMIPA!B191</f>
        <v>12307</v>
      </c>
      <c r="D192" s="63" t="str">
        <f>PresensiMIPA!G191</f>
        <v>LAILATUL FITRI AMELIA</v>
      </c>
      <c r="E192" s="146">
        <f>AVERAGE(Raport1!E192,Raport2!E192,Raport3!E192,Raport4!E192,Raport5!E192,Raport6!E192)</f>
        <v>88</v>
      </c>
      <c r="F192" s="146">
        <f>AVERAGE(Raport1!F192,Raport2!F192,Raport3!F192,Raport4!F192,Raport5!F192,Raport6!F192)</f>
        <v>87.666666666666671</v>
      </c>
      <c r="G192" s="146">
        <f>AVERAGE(Raport1!G192,Raport2!G192,Raport3!G192,Raport4!G192,Raport5!G192,Raport6!G192)</f>
        <v>87.416666666666671</v>
      </c>
      <c r="H192" s="146">
        <f>AVERAGE(Raport1!H192,Raport2!H192,Raport3!H192,Raport4!H192,Raport5!H192,Raport6!H192)</f>
        <v>88.583333333333329</v>
      </c>
      <c r="I192" s="146">
        <f>AVERAGE(Raport1!I192,Raport2!I192,Raport3!I192,Raport4!I192,Raport5!I192,Raport6!I192)</f>
        <v>87.833333333333329</v>
      </c>
      <c r="J192" s="146">
        <f>AVERAGE(Raport1!J192,Raport2!J192,Raport3!J192,Raport4!J192,Raport5!J192,Raport6!J192)</f>
        <v>85.5</v>
      </c>
      <c r="K192" s="146">
        <f>AVERAGE(Raport1!K192,Raport2!K192,Raport3!K192,Raport4!K192,Raport5!K192,Raport6!K192)</f>
        <v>93.083333333333329</v>
      </c>
      <c r="L192" s="146">
        <f>AVERAGE(Raport1!L192,Raport2!L192,Raport3!L192,Raport4!L192,Raport5!L192,Raport6!L192)</f>
        <v>86.75</v>
      </c>
      <c r="M192" s="146">
        <f>AVERAGE(Raport1!M192,Raport2!M192,Raport3!M192,Raport4!M192,Raport5!M192,Raport6!M192)</f>
        <v>87.083333333333329</v>
      </c>
      <c r="N192" s="146">
        <f>AVERAGE(Raport1!N192,Raport2!N192,Raport3!N192,Raport4!N192,Raport5!N192,Raport6!N192)</f>
        <v>87</v>
      </c>
      <c r="O192" s="146">
        <f>AVERAGE(Raport1!O192,Raport2!O192,Raport3!O192,Raport4!O192,Raport5!O192,Raport6!O192)</f>
        <v>86.5</v>
      </c>
      <c r="P192" s="146">
        <f>AVERAGE(Raport1!P192,Raport2!P192,Raport3!P192,Raport4!P192,Raport5!P192,Raport6!P192)</f>
        <v>84.166666666666671</v>
      </c>
      <c r="Q192" s="146">
        <f>AVERAGE(Raport1!Q192,Raport2!Q192,Raport3!Q192,Raport4!Q192,Raport5!Q192,Raport6!Q192)</f>
        <v>86.5</v>
      </c>
      <c r="R192" s="146">
        <f>AVERAGE(Raport1!R192,Raport2!R192,Raport3!R192,Raport4!R192,Raport5!R192,Raport6!R192)</f>
        <v>86.416666666666671</v>
      </c>
      <c r="S192" s="146">
        <f>AVERAGE(Raport1!S192,Raport2!S192,Raport3!S192,Raport4!S192,Raport5!S192,Raport6!S192)</f>
        <v>90.416666666666671</v>
      </c>
      <c r="T192" s="232">
        <f t="shared" si="2"/>
        <v>87.5277777777778</v>
      </c>
    </row>
    <row r="193" spans="1:20" ht="14.25" thickTop="1" thickBot="1">
      <c r="A193" s="61">
        <v>186</v>
      </c>
      <c r="B193" s="62">
        <v>186</v>
      </c>
      <c r="C193" s="62">
        <f>PresensiMIPA!B192</f>
        <v>12318</v>
      </c>
      <c r="D193" s="63" t="str">
        <f>PresensiMIPA!G192</f>
        <v>M. AMINULLAH MAULADI</v>
      </c>
      <c r="E193" s="146">
        <f>AVERAGE(Raport1!E193,Raport2!E193,Raport3!E193,Raport4!E193,Raport5!E193,Raport6!E193)</f>
        <v>83.5</v>
      </c>
      <c r="F193" s="146">
        <f>AVERAGE(Raport1!F193,Raport2!F193,Raport3!F193,Raport4!F193,Raport5!F193,Raport6!F193)</f>
        <v>87.833333333333329</v>
      </c>
      <c r="G193" s="146">
        <f>AVERAGE(Raport1!G193,Raport2!G193,Raport3!G193,Raport4!G193,Raport5!G193,Raport6!G193)</f>
        <v>76.416666666666671</v>
      </c>
      <c r="H193" s="146">
        <f>AVERAGE(Raport1!H193,Raport2!H193,Raport3!H193,Raport4!H193,Raport5!H193,Raport6!H193)</f>
        <v>79.25</v>
      </c>
      <c r="I193" s="146">
        <f>AVERAGE(Raport1!I193,Raport2!I193,Raport3!I193,Raport4!I193,Raport5!I193,Raport6!I193)</f>
        <v>80.666666666666671</v>
      </c>
      <c r="J193" s="146">
        <f>AVERAGE(Raport1!J193,Raport2!J193,Raport3!J193,Raport4!J193,Raport5!J193,Raport6!J193)</f>
        <v>83.25</v>
      </c>
      <c r="K193" s="146">
        <f>AVERAGE(Raport1!K193,Raport2!K193,Raport3!K193,Raport4!K193,Raport5!K193,Raport6!K193)</f>
        <v>89.916666666666671</v>
      </c>
      <c r="L193" s="146">
        <f>AVERAGE(Raport1!L193,Raport2!L193,Raport3!L193,Raport4!L193,Raport5!L193,Raport6!L193)</f>
        <v>87.25</v>
      </c>
      <c r="M193" s="146">
        <f>AVERAGE(Raport1!M193,Raport2!M193,Raport3!M193,Raport4!M193,Raport5!M193,Raport6!M193)</f>
        <v>83.583333333333329</v>
      </c>
      <c r="N193" s="146">
        <f>AVERAGE(Raport1!N193,Raport2!N193,Raport3!N193,Raport4!N193,Raport5!N193,Raport6!N193)</f>
        <v>82.416666666666671</v>
      </c>
      <c r="O193" s="146">
        <f>AVERAGE(Raport1!O193,Raport2!O193,Raport3!O193,Raport4!O193,Raport5!O193,Raport6!O193)</f>
        <v>83.25</v>
      </c>
      <c r="P193" s="146">
        <f>AVERAGE(Raport1!P193,Raport2!P193,Raport3!P193,Raport4!P193,Raport5!P193,Raport6!P193)</f>
        <v>81.166666666666671</v>
      </c>
      <c r="Q193" s="146">
        <f>AVERAGE(Raport1!Q193,Raport2!Q193,Raport3!Q193,Raport4!Q193,Raport5!Q193,Raport6!Q193)</f>
        <v>80.75</v>
      </c>
      <c r="R193" s="146">
        <f>AVERAGE(Raport1!R193,Raport2!R193,Raport3!R193,Raport4!R193,Raport5!R193,Raport6!R193)</f>
        <v>83.5</v>
      </c>
      <c r="S193" s="146">
        <f>AVERAGE(Raport1!S193,Raport2!S193,Raport3!S193,Raport4!S193,Raport5!S193,Raport6!S193)</f>
        <v>86.083333333333329</v>
      </c>
      <c r="T193" s="232">
        <f t="shared" si="2"/>
        <v>83.255555555555546</v>
      </c>
    </row>
    <row r="194" spans="1:20" ht="14.25" thickTop="1" thickBot="1">
      <c r="A194" s="61">
        <v>187</v>
      </c>
      <c r="B194" s="62">
        <v>187</v>
      </c>
      <c r="C194" s="62">
        <f>PresensiMIPA!B193</f>
        <v>12325</v>
      </c>
      <c r="D194" s="63" t="str">
        <f>PresensiMIPA!G193</f>
        <v>Maduri Saskya Maharani</v>
      </c>
      <c r="E194" s="146">
        <f>AVERAGE(Raport1!E194,Raport2!E194,Raport3!E194,Raport4!E194,Raport5!E194,Raport6!E194)</f>
        <v>85.166666666666671</v>
      </c>
      <c r="F194" s="146">
        <f>AVERAGE(Raport1!F194,Raport2!F194,Raport3!F194,Raport4!F194,Raport5!F194,Raport6!F194)</f>
        <v>81.416666666666671</v>
      </c>
      <c r="G194" s="146">
        <f>AVERAGE(Raport1!G194,Raport2!G194,Raport3!G194,Raport4!G194,Raport5!G194,Raport6!G194)</f>
        <v>78.916666666666671</v>
      </c>
      <c r="H194" s="146">
        <f>AVERAGE(Raport1!H194,Raport2!H194,Raport3!H194,Raport4!H194,Raport5!H194,Raport6!H194)</f>
        <v>80.916666666666671</v>
      </c>
      <c r="I194" s="146">
        <f>AVERAGE(Raport1!I194,Raport2!I194,Raport3!I194,Raport4!I194,Raport5!I194,Raport6!I194)</f>
        <v>83.666666666666671</v>
      </c>
      <c r="J194" s="146">
        <f>AVERAGE(Raport1!J194,Raport2!J194,Raport3!J194,Raport4!J194,Raport5!J194,Raport6!J194)</f>
        <v>83.166666666666671</v>
      </c>
      <c r="K194" s="146">
        <f>AVERAGE(Raport1!K194,Raport2!K194,Raport3!K194,Raport4!K194,Raport5!K194,Raport6!K194)</f>
        <v>86.333333333333329</v>
      </c>
      <c r="L194" s="146">
        <f>AVERAGE(Raport1!L194,Raport2!L194,Raport3!L194,Raport4!L194,Raport5!L194,Raport6!L194)</f>
        <v>86.666666666666671</v>
      </c>
      <c r="M194" s="146">
        <f>AVERAGE(Raport1!M194,Raport2!M194,Raport3!M194,Raport4!M194,Raport5!M194,Raport6!M194)</f>
        <v>83.333333333333329</v>
      </c>
      <c r="N194" s="146">
        <f>AVERAGE(Raport1!N194,Raport2!N194,Raport3!N194,Raport4!N194,Raport5!N194,Raport6!N194)</f>
        <v>84.333333333333329</v>
      </c>
      <c r="O194" s="146">
        <f>AVERAGE(Raport1!O194,Raport2!O194,Raport3!O194,Raport4!O194,Raport5!O194,Raport6!O194)</f>
        <v>82.666666666666671</v>
      </c>
      <c r="P194" s="146">
        <f>AVERAGE(Raport1!P194,Raport2!P194,Raport3!P194,Raport4!P194,Raport5!P194,Raport6!P194)</f>
        <v>78.833333333333329</v>
      </c>
      <c r="Q194" s="146">
        <f>AVERAGE(Raport1!Q194,Raport2!Q194,Raport3!Q194,Raport4!Q194,Raport5!Q194,Raport6!Q194)</f>
        <v>79.75</v>
      </c>
      <c r="R194" s="146">
        <f>AVERAGE(Raport1!R194,Raport2!R194,Raport3!R194,Raport4!R194,Raport5!R194,Raport6!R194)</f>
        <v>79.583333333333329</v>
      </c>
      <c r="S194" s="146">
        <f>AVERAGE(Raport1!S194,Raport2!S194,Raport3!S194,Raport4!S194,Raport5!S194,Raport6!S194)</f>
        <v>83.583333333333329</v>
      </c>
      <c r="T194" s="232">
        <f t="shared" si="2"/>
        <v>82.555555555555557</v>
      </c>
    </row>
    <row r="195" spans="1:20" ht="14.25" thickTop="1" thickBot="1">
      <c r="A195" s="61">
        <v>188</v>
      </c>
      <c r="B195" s="62">
        <v>188</v>
      </c>
      <c r="C195" s="62">
        <f>PresensiMIPA!B194</f>
        <v>12344</v>
      </c>
      <c r="D195" s="63" t="str">
        <f>PresensiMIPA!G194</f>
        <v>MIA ZAHRA VALENTYANA</v>
      </c>
      <c r="E195" s="146">
        <f>AVERAGE(Raport1!E195,Raport2!E195,Raport3!E195,Raport4!E195,Raport5!E195,Raport6!E195)</f>
        <v>85.75</v>
      </c>
      <c r="F195" s="146">
        <f>AVERAGE(Raport1!F195,Raport2!F195,Raport3!F195,Raport4!F195,Raport5!F195,Raport6!F195)</f>
        <v>82.333333333333329</v>
      </c>
      <c r="G195" s="146">
        <f>AVERAGE(Raport1!G195,Raport2!G195,Raport3!G195,Raport4!G195,Raport5!G195,Raport6!G195)</f>
        <v>82.583333333333329</v>
      </c>
      <c r="H195" s="146">
        <f>AVERAGE(Raport1!H195,Raport2!H195,Raport3!H195,Raport4!H195,Raport5!H195,Raport6!H195)</f>
        <v>80.833333333333329</v>
      </c>
      <c r="I195" s="146">
        <f>AVERAGE(Raport1!I195,Raport2!I195,Raport3!I195,Raport4!I195,Raport5!I195,Raport6!I195)</f>
        <v>84.333333333333329</v>
      </c>
      <c r="J195" s="146">
        <f>AVERAGE(Raport1!J195,Raport2!J195,Raport3!J195,Raport4!J195,Raport5!J195,Raport6!J195)</f>
        <v>83.333333333333329</v>
      </c>
      <c r="K195" s="146">
        <f>AVERAGE(Raport1!K195,Raport2!K195,Raport3!K195,Raport4!K195,Raport5!K195,Raport6!K195)</f>
        <v>89.416666666666671</v>
      </c>
      <c r="L195" s="146">
        <f>AVERAGE(Raport1!L195,Raport2!L195,Raport3!L195,Raport4!L195,Raport5!L195,Raport6!L195)</f>
        <v>86.916666666666671</v>
      </c>
      <c r="M195" s="146">
        <f>AVERAGE(Raport1!M195,Raport2!M195,Raport3!M195,Raport4!M195,Raport5!M195,Raport6!M195)</f>
        <v>85.75</v>
      </c>
      <c r="N195" s="146">
        <f>AVERAGE(Raport1!N195,Raport2!N195,Raport3!N195,Raport4!N195,Raport5!N195,Raport6!N195)</f>
        <v>85</v>
      </c>
      <c r="O195" s="146">
        <f>AVERAGE(Raport1!O195,Raport2!O195,Raport3!O195,Raport4!O195,Raport5!O195,Raport6!O195)</f>
        <v>84.75</v>
      </c>
      <c r="P195" s="146">
        <f>AVERAGE(Raport1!P195,Raport2!P195,Raport3!P195,Raport4!P195,Raport5!P195,Raport6!P195)</f>
        <v>79.75</v>
      </c>
      <c r="Q195" s="146">
        <f>AVERAGE(Raport1!Q195,Raport2!Q195,Raport3!Q195,Raport4!Q195,Raport5!Q195,Raport6!Q195)</f>
        <v>80.833333333333329</v>
      </c>
      <c r="R195" s="146">
        <f>AVERAGE(Raport1!R195,Raport2!R195,Raport3!R195,Raport4!R195,Raport5!R195,Raport6!R195)</f>
        <v>80.416666666666671</v>
      </c>
      <c r="S195" s="146">
        <f>AVERAGE(Raport1!S195,Raport2!S195,Raport3!S195,Raport4!S195,Raport5!S195,Raport6!S195)</f>
        <v>83.666666666666671</v>
      </c>
      <c r="T195" s="232">
        <f t="shared" si="2"/>
        <v>83.711111111111123</v>
      </c>
    </row>
    <row r="196" spans="1:20" ht="14.25" thickTop="1" thickBot="1">
      <c r="A196" s="61">
        <v>189</v>
      </c>
      <c r="B196" s="62">
        <v>189</v>
      </c>
      <c r="C196" s="62">
        <f>PresensiMIPA!B195</f>
        <v>12357</v>
      </c>
      <c r="D196" s="63" t="str">
        <f>PresensiMIPA!G195</f>
        <v>Moh. Muzekki</v>
      </c>
      <c r="E196" s="146">
        <f>AVERAGE(Raport1!E196,Raport2!E196,Raport3!E196,Raport4!E196,Raport5!E196,Raport6!E196)</f>
        <v>81.583333333333329</v>
      </c>
      <c r="F196" s="146">
        <f>AVERAGE(Raport1!F196,Raport2!F196,Raport3!F196,Raport4!F196,Raport5!F196,Raport6!F196)</f>
        <v>80</v>
      </c>
      <c r="G196" s="146">
        <f>AVERAGE(Raport1!G196,Raport2!G196,Raport3!G196,Raport4!G196,Raport5!G196,Raport6!G196)</f>
        <v>76.583333333333329</v>
      </c>
      <c r="H196" s="146">
        <f>AVERAGE(Raport1!H196,Raport2!H196,Raport3!H196,Raport4!H196,Raport5!H196,Raport6!H196)</f>
        <v>80.083333333333329</v>
      </c>
      <c r="I196" s="146">
        <f>AVERAGE(Raport1!I196,Raport2!I196,Raport3!I196,Raport4!I196,Raport5!I196,Raport6!I196)</f>
        <v>82.333333333333329</v>
      </c>
      <c r="J196" s="146">
        <f>AVERAGE(Raport1!J196,Raport2!J196,Raport3!J196,Raport4!J196,Raport5!J196,Raport6!J196)</f>
        <v>81</v>
      </c>
      <c r="K196" s="146">
        <f>AVERAGE(Raport1!K196,Raport2!K196,Raport3!K196,Raport4!K196,Raport5!K196,Raport6!K196)</f>
        <v>84.333333333333329</v>
      </c>
      <c r="L196" s="146">
        <f>AVERAGE(Raport1!L196,Raport2!L196,Raport3!L196,Raport4!L196,Raport5!L196,Raport6!L196)</f>
        <v>86.916666666666671</v>
      </c>
      <c r="M196" s="146">
        <f>AVERAGE(Raport1!M196,Raport2!M196,Raport3!M196,Raport4!M196,Raport5!M196,Raport6!M196)</f>
        <v>82.666666666666671</v>
      </c>
      <c r="N196" s="146">
        <f>AVERAGE(Raport1!N196,Raport2!N196,Raport3!N196,Raport4!N196,Raport5!N196,Raport6!N196)</f>
        <v>77.583333333333329</v>
      </c>
      <c r="O196" s="146">
        <f>AVERAGE(Raport1!O196,Raport2!O196,Raport3!O196,Raport4!O196,Raport5!O196,Raport6!O196)</f>
        <v>82.416666666666671</v>
      </c>
      <c r="P196" s="146">
        <f>AVERAGE(Raport1!P196,Raport2!P196,Raport3!P196,Raport4!P196,Raport5!P196,Raport6!P196)</f>
        <v>76.75</v>
      </c>
      <c r="Q196" s="146">
        <f>AVERAGE(Raport1!Q196,Raport2!Q196,Raport3!Q196,Raport4!Q196,Raport5!Q196,Raport6!Q196)</f>
        <v>78</v>
      </c>
      <c r="R196" s="146">
        <f>AVERAGE(Raport1!R196,Raport2!R196,Raport3!R196,Raport4!R196,Raport5!R196,Raport6!R196)</f>
        <v>80.583333333333329</v>
      </c>
      <c r="S196" s="146">
        <f>AVERAGE(Raport1!S196,Raport2!S196,Raport3!S196,Raport4!S196,Raport5!S196,Raport6!S196)</f>
        <v>77.666666666666671</v>
      </c>
      <c r="T196" s="232">
        <f t="shared" si="2"/>
        <v>80.566666666666663</v>
      </c>
    </row>
    <row r="197" spans="1:20" ht="14.25" thickTop="1" thickBot="1">
      <c r="A197" s="61">
        <v>190</v>
      </c>
      <c r="B197" s="62">
        <v>190</v>
      </c>
      <c r="C197" s="62">
        <f>PresensiMIPA!B196</f>
        <v>12359</v>
      </c>
      <c r="D197" s="63" t="str">
        <f>PresensiMIPA!G196</f>
        <v>MOH.RIBUT RIADI</v>
      </c>
      <c r="E197" s="146">
        <f>AVERAGE(Raport1!E197,Raport2!E197,Raport3!E197,Raport4!E197,Raport5!E197,Raport6!E197)</f>
        <v>81.166666666666671</v>
      </c>
      <c r="F197" s="146">
        <f>AVERAGE(Raport1!F197,Raport2!F197,Raport3!F197,Raport4!F197,Raport5!F197,Raport6!F197)</f>
        <v>77.166666666666671</v>
      </c>
      <c r="G197" s="146">
        <f>AVERAGE(Raport1!G197,Raport2!G197,Raport3!G197,Raport4!G197,Raport5!G197,Raport6!G197)</f>
        <v>76.333333333333329</v>
      </c>
      <c r="H197" s="146">
        <f>AVERAGE(Raport1!H197,Raport2!H197,Raport3!H197,Raport4!H197,Raport5!H197,Raport6!H197)</f>
        <v>78.416666666666671</v>
      </c>
      <c r="I197" s="146">
        <f>AVERAGE(Raport1!I197,Raport2!I197,Raport3!I197,Raport4!I197,Raport5!I197,Raport6!I197)</f>
        <v>77</v>
      </c>
      <c r="J197" s="146">
        <f>AVERAGE(Raport1!J197,Raport2!J197,Raport3!J197,Raport4!J197,Raport5!J197,Raport6!J197)</f>
        <v>79.75</v>
      </c>
      <c r="K197" s="146">
        <f>AVERAGE(Raport1!K197,Raport2!K197,Raport3!K197,Raport4!K197,Raport5!K197,Raport6!K197)</f>
        <v>84.25</v>
      </c>
      <c r="L197" s="146">
        <f>AVERAGE(Raport1!L197,Raport2!L197,Raport3!L197,Raport4!L197,Raport5!L197,Raport6!L197)</f>
        <v>86</v>
      </c>
      <c r="M197" s="146">
        <f>AVERAGE(Raport1!M197,Raport2!M197,Raport3!M197,Raport4!M197,Raport5!M197,Raport6!M197)</f>
        <v>79</v>
      </c>
      <c r="N197" s="146">
        <f>AVERAGE(Raport1!N197,Raport2!N197,Raport3!N197,Raport4!N197,Raport5!N197,Raport6!N197)</f>
        <v>75.25</v>
      </c>
      <c r="O197" s="146">
        <f>AVERAGE(Raport1!O197,Raport2!O197,Raport3!O197,Raport4!O197,Raport5!O197,Raport6!O197)</f>
        <v>80.333333333333329</v>
      </c>
      <c r="P197" s="146">
        <f>AVERAGE(Raport1!P197,Raport2!P197,Raport3!P197,Raport4!P197,Raport5!P197,Raport6!P197)</f>
        <v>76.416666666666671</v>
      </c>
      <c r="Q197" s="146">
        <f>AVERAGE(Raport1!Q197,Raport2!Q197,Raport3!Q197,Raport4!Q197,Raport5!Q197,Raport6!Q197)</f>
        <v>74.5</v>
      </c>
      <c r="R197" s="146">
        <f>AVERAGE(Raport1!R197,Raport2!R197,Raport3!R197,Raport4!R197,Raport5!R197,Raport6!R197)</f>
        <v>76.416666666666671</v>
      </c>
      <c r="S197" s="146">
        <f>AVERAGE(Raport1!S197,Raport2!S197,Raport3!S197,Raport4!S197,Raport5!S197,Raport6!S197)</f>
        <v>75.916666666666671</v>
      </c>
      <c r="T197" s="232">
        <f t="shared" si="2"/>
        <v>78.5277777777778</v>
      </c>
    </row>
    <row r="198" spans="1:20" ht="14.25" thickTop="1" thickBot="1">
      <c r="A198" s="61">
        <v>191</v>
      </c>
      <c r="B198" s="62">
        <v>191</v>
      </c>
      <c r="C198" s="62">
        <f>PresensiMIPA!B197</f>
        <v>12374</v>
      </c>
      <c r="D198" s="63" t="str">
        <f>PresensiMIPA!G197</f>
        <v>MUHAMMAD FARHAM</v>
      </c>
      <c r="E198" s="146">
        <f>AVERAGE(Raport1!E198,Raport2!E198,Raport3!E198,Raport4!E198,Raport5!E198,Raport6!E198)</f>
        <v>85.166666666666671</v>
      </c>
      <c r="F198" s="146">
        <f>AVERAGE(Raport1!F198,Raport2!F198,Raport3!F198,Raport4!F198,Raport5!F198,Raport6!F198)</f>
        <v>88.5</v>
      </c>
      <c r="G198" s="146">
        <f>AVERAGE(Raport1!G198,Raport2!G198,Raport3!G198,Raport4!G198,Raport5!G198,Raport6!G198)</f>
        <v>78.666666666666671</v>
      </c>
      <c r="H198" s="146">
        <f>AVERAGE(Raport1!H198,Raport2!H198,Raport3!H198,Raport4!H198,Raport5!H198,Raport6!H198)</f>
        <v>87.75</v>
      </c>
      <c r="I198" s="146">
        <f>AVERAGE(Raport1!I198,Raport2!I198,Raport3!I198,Raport4!I198,Raport5!I198,Raport6!I198)</f>
        <v>84.166666666666671</v>
      </c>
      <c r="J198" s="146">
        <f>AVERAGE(Raport1!J198,Raport2!J198,Raport3!J198,Raport4!J198,Raport5!J198,Raport6!J198)</f>
        <v>83.166666666666671</v>
      </c>
      <c r="K198" s="146">
        <f>AVERAGE(Raport1!K198,Raport2!K198,Raport3!K198,Raport4!K198,Raport5!K198,Raport6!K198)</f>
        <v>88</v>
      </c>
      <c r="L198" s="146">
        <f>AVERAGE(Raport1!L198,Raport2!L198,Raport3!L198,Raport4!L198,Raport5!L198,Raport6!L198)</f>
        <v>87.166666666666671</v>
      </c>
      <c r="M198" s="146">
        <f>AVERAGE(Raport1!M198,Raport2!M198,Raport3!M198,Raport4!M198,Raport5!M198,Raport6!M198)</f>
        <v>83.75</v>
      </c>
      <c r="N198" s="146">
        <f>AVERAGE(Raport1!N198,Raport2!N198,Raport3!N198,Raport4!N198,Raport5!N198,Raport6!N198)</f>
        <v>80</v>
      </c>
      <c r="O198" s="146">
        <f>AVERAGE(Raport1!O198,Raport2!O198,Raport3!O198,Raport4!O198,Raport5!O198,Raport6!O198)</f>
        <v>86.083333333333329</v>
      </c>
      <c r="P198" s="146">
        <f>AVERAGE(Raport1!P198,Raport2!P198,Raport3!P198,Raport4!P198,Raport5!P198,Raport6!P198)</f>
        <v>81.083333333333329</v>
      </c>
      <c r="Q198" s="146">
        <f>AVERAGE(Raport1!Q198,Raport2!Q198,Raport3!Q198,Raport4!Q198,Raport5!Q198,Raport6!Q198)</f>
        <v>81.833333333333329</v>
      </c>
      <c r="R198" s="146">
        <f>AVERAGE(Raport1!R198,Raport2!R198,Raport3!R198,Raport4!R198,Raport5!R198,Raport6!R198)</f>
        <v>83.333333333333329</v>
      </c>
      <c r="S198" s="146">
        <f>AVERAGE(Raport1!S198,Raport2!S198,Raport3!S198,Raport4!S198,Raport5!S198,Raport6!S198)</f>
        <v>83</v>
      </c>
      <c r="T198" s="232">
        <f t="shared" si="2"/>
        <v>84.111111111111114</v>
      </c>
    </row>
    <row r="199" spans="1:20" ht="14.25" thickTop="1" thickBot="1">
      <c r="A199" s="61">
        <v>192</v>
      </c>
      <c r="B199" s="62">
        <v>192</v>
      </c>
      <c r="C199" s="62">
        <f>PresensiMIPA!B198</f>
        <v>12392</v>
      </c>
      <c r="D199" s="63" t="str">
        <f>PresensiMIPA!G198</f>
        <v>NADIA SALSABILA</v>
      </c>
      <c r="E199" s="146">
        <f>AVERAGE(Raport1!E199,Raport2!E199,Raport3!E199,Raport4!E199,Raport5!E199,Raport6!E199)</f>
        <v>83.666666666666671</v>
      </c>
      <c r="F199" s="146">
        <f>AVERAGE(Raport1!F199,Raport2!F199,Raport3!F199,Raport4!F199,Raport5!F199,Raport6!F199)</f>
        <v>83.416666666666671</v>
      </c>
      <c r="G199" s="146">
        <f>AVERAGE(Raport1!G199,Raport2!G199,Raport3!G199,Raport4!G199,Raport5!G199,Raport6!G199)</f>
        <v>84.416666666666671</v>
      </c>
      <c r="H199" s="146">
        <f>AVERAGE(Raport1!H199,Raport2!H199,Raport3!H199,Raport4!H199,Raport5!H199,Raport6!H199)</f>
        <v>80.25</v>
      </c>
      <c r="I199" s="146">
        <f>AVERAGE(Raport1!I199,Raport2!I199,Raport3!I199,Raport4!I199,Raport5!I199,Raport6!I199)</f>
        <v>88.5</v>
      </c>
      <c r="J199" s="146">
        <f>AVERAGE(Raport1!J199,Raport2!J199,Raport3!J199,Raport4!J199,Raport5!J199,Raport6!J199)</f>
        <v>84.083333333333329</v>
      </c>
      <c r="K199" s="146">
        <f>AVERAGE(Raport1!K199,Raport2!K199,Raport3!K199,Raport4!K199,Raport5!K199,Raport6!K199)</f>
        <v>90.083333333333329</v>
      </c>
      <c r="L199" s="146">
        <f>AVERAGE(Raport1!L199,Raport2!L199,Raport3!L199,Raport4!L199,Raport5!L199,Raport6!L199)</f>
        <v>87.416666666666671</v>
      </c>
      <c r="M199" s="146">
        <f>AVERAGE(Raport1!M199,Raport2!M199,Raport3!M199,Raport4!M199,Raport5!M199,Raport6!M199)</f>
        <v>86.5</v>
      </c>
      <c r="N199" s="146">
        <f>AVERAGE(Raport1!N199,Raport2!N199,Raport3!N199,Raport4!N199,Raport5!N199,Raport6!N199)</f>
        <v>85.75</v>
      </c>
      <c r="O199" s="146">
        <f>AVERAGE(Raport1!O199,Raport2!O199,Raport3!O199,Raport4!O199,Raport5!O199,Raport6!O199)</f>
        <v>83.666666666666671</v>
      </c>
      <c r="P199" s="146">
        <f>AVERAGE(Raport1!P199,Raport2!P199,Raport3!P199,Raport4!P199,Raport5!P199,Raport6!P199)</f>
        <v>82.166666666666671</v>
      </c>
      <c r="Q199" s="146">
        <f>AVERAGE(Raport1!Q199,Raport2!Q199,Raport3!Q199,Raport4!Q199,Raport5!Q199,Raport6!Q199)</f>
        <v>84.166666666666671</v>
      </c>
      <c r="R199" s="146">
        <f>AVERAGE(Raport1!R199,Raport2!R199,Raport3!R199,Raport4!R199,Raport5!R199,Raport6!R199)</f>
        <v>80.833333333333329</v>
      </c>
      <c r="S199" s="146">
        <f>AVERAGE(Raport1!S199,Raport2!S199,Raport3!S199,Raport4!S199,Raport5!S199,Raport6!S199)</f>
        <v>83.75</v>
      </c>
      <c r="T199" s="232">
        <f t="shared" si="2"/>
        <v>84.577777777777769</v>
      </c>
    </row>
    <row r="200" spans="1:20" ht="14.25" thickTop="1" thickBot="1">
      <c r="A200" s="61">
        <v>193</v>
      </c>
      <c r="B200" s="62">
        <v>193</v>
      </c>
      <c r="C200" s="62">
        <f>PresensiMIPA!B199</f>
        <v>12405</v>
      </c>
      <c r="D200" s="63" t="str">
        <f>PresensiMIPA!G199</f>
        <v>NUR ANI</v>
      </c>
      <c r="E200" s="146">
        <f>AVERAGE(Raport1!E200,Raport2!E200,Raport3!E200,Raport4!E200,Raport5!E200,Raport6!E200)</f>
        <v>83.25</v>
      </c>
      <c r="F200" s="146">
        <f>AVERAGE(Raport1!F200,Raport2!F200,Raport3!F200,Raport4!F200,Raport5!F200,Raport6!F200)</f>
        <v>82.333333333333329</v>
      </c>
      <c r="G200" s="146">
        <f>AVERAGE(Raport1!G200,Raport2!G200,Raport3!G200,Raport4!G200,Raport5!G200,Raport6!G200)</f>
        <v>80.833333333333329</v>
      </c>
      <c r="H200" s="146">
        <f>AVERAGE(Raport1!H200,Raport2!H200,Raport3!H200,Raport4!H200,Raport5!H200,Raport6!H200)</f>
        <v>80.5</v>
      </c>
      <c r="I200" s="146">
        <f>AVERAGE(Raport1!I200,Raport2!I200,Raport3!I200,Raport4!I200,Raport5!I200,Raport6!I200)</f>
        <v>85.25</v>
      </c>
      <c r="J200" s="146">
        <f>AVERAGE(Raport1!J200,Raport2!J200,Raport3!J200,Raport4!J200,Raport5!J200,Raport6!J200)</f>
        <v>83.166666666666671</v>
      </c>
      <c r="K200" s="146">
        <f>AVERAGE(Raport1!K200,Raport2!K200,Raport3!K200,Raport4!K200,Raport5!K200,Raport6!K200)</f>
        <v>91.083333333333329</v>
      </c>
      <c r="L200" s="146">
        <f>AVERAGE(Raport1!L200,Raport2!L200,Raport3!L200,Raport4!L200,Raport5!L200,Raport6!L200)</f>
        <v>86.75</v>
      </c>
      <c r="M200" s="146">
        <f>AVERAGE(Raport1!M200,Raport2!M200,Raport3!M200,Raport4!M200,Raport5!M200,Raport6!M200)</f>
        <v>84.583333333333329</v>
      </c>
      <c r="N200" s="146">
        <f>AVERAGE(Raport1!N200,Raport2!N200,Raport3!N200,Raport4!N200,Raport5!N200,Raport6!N200)</f>
        <v>82.916666666666671</v>
      </c>
      <c r="O200" s="146">
        <f>AVERAGE(Raport1!O200,Raport2!O200,Raport3!O200,Raport4!O200,Raport5!O200,Raport6!O200)</f>
        <v>83.583333333333329</v>
      </c>
      <c r="P200" s="146">
        <f>AVERAGE(Raport1!P200,Raport2!P200,Raport3!P200,Raport4!P200,Raport5!P200,Raport6!P200)</f>
        <v>81.083333333333329</v>
      </c>
      <c r="Q200" s="146">
        <f>AVERAGE(Raport1!Q200,Raport2!Q200,Raport3!Q200,Raport4!Q200,Raport5!Q200,Raport6!Q200)</f>
        <v>83.083333333333329</v>
      </c>
      <c r="R200" s="146">
        <f>AVERAGE(Raport1!R200,Raport2!R200,Raport3!R200,Raport4!R200,Raport5!R200,Raport6!R200)</f>
        <v>83.833333333333329</v>
      </c>
      <c r="S200" s="146">
        <f>AVERAGE(Raport1!S200,Raport2!S200,Raport3!S200,Raport4!S200,Raport5!S200,Raport6!S200)</f>
        <v>81.583333333333329</v>
      </c>
      <c r="T200" s="232">
        <f t="shared" si="2"/>
        <v>83.588888888888889</v>
      </c>
    </row>
    <row r="201" spans="1:20" ht="14.25" thickTop="1" thickBot="1">
      <c r="A201" s="61">
        <v>194</v>
      </c>
      <c r="B201" s="62">
        <v>194</v>
      </c>
      <c r="C201" s="62">
        <f>PresensiMIPA!B200</f>
        <v>12417</v>
      </c>
      <c r="D201" s="63" t="str">
        <f>PresensiMIPA!G200</f>
        <v>NURUL ANISA FITRIYA</v>
      </c>
      <c r="E201" s="146">
        <f>AVERAGE(Raport1!E201,Raport2!E201,Raport3!E201,Raport4!E201,Raport5!E201,Raport6!E201)</f>
        <v>83.583333333333329</v>
      </c>
      <c r="F201" s="146">
        <f>AVERAGE(Raport1!F201,Raport2!F201,Raport3!F201,Raport4!F201,Raport5!F201,Raport6!F201)</f>
        <v>86</v>
      </c>
      <c r="G201" s="146">
        <f>AVERAGE(Raport1!G201,Raport2!G201,Raport3!G201,Raport4!G201,Raport5!G201,Raport6!G201)</f>
        <v>83.75</v>
      </c>
      <c r="H201" s="146">
        <f>AVERAGE(Raport1!H201,Raport2!H201,Raport3!H201,Raport4!H201,Raport5!H201,Raport6!H201)</f>
        <v>87.916666666666671</v>
      </c>
      <c r="I201" s="146">
        <f>AVERAGE(Raport1!I201,Raport2!I201,Raport3!I201,Raport4!I201,Raport5!I201,Raport6!I201)</f>
        <v>85.583333333333329</v>
      </c>
      <c r="J201" s="146">
        <f>AVERAGE(Raport1!J201,Raport2!J201,Raport3!J201,Raport4!J201,Raport5!J201,Raport6!J201)</f>
        <v>86.166666666666671</v>
      </c>
      <c r="K201" s="146">
        <f>AVERAGE(Raport1!K201,Raport2!K201,Raport3!K201,Raport4!K201,Raport5!K201,Raport6!K201)</f>
        <v>89.5</v>
      </c>
      <c r="L201" s="146">
        <f>AVERAGE(Raport1!L201,Raport2!L201,Raport3!L201,Raport4!L201,Raport5!L201,Raport6!L201)</f>
        <v>86.833333333333329</v>
      </c>
      <c r="M201" s="146">
        <f>AVERAGE(Raport1!M201,Raport2!M201,Raport3!M201,Raport4!M201,Raport5!M201,Raport6!M201)</f>
        <v>86.75</v>
      </c>
      <c r="N201" s="146">
        <f>AVERAGE(Raport1!N201,Raport2!N201,Raport3!N201,Raport4!N201,Raport5!N201,Raport6!N201)</f>
        <v>85.75</v>
      </c>
      <c r="O201" s="146">
        <f>AVERAGE(Raport1!O201,Raport2!O201,Raport3!O201,Raport4!O201,Raport5!O201,Raport6!O201)</f>
        <v>84.166666666666671</v>
      </c>
      <c r="P201" s="146">
        <f>AVERAGE(Raport1!P201,Raport2!P201,Raport3!P201,Raport4!P201,Raport5!P201,Raport6!P201)</f>
        <v>81.25</v>
      </c>
      <c r="Q201" s="146">
        <f>AVERAGE(Raport1!Q201,Raport2!Q201,Raport3!Q201,Raport4!Q201,Raport5!Q201,Raport6!Q201)</f>
        <v>84.5</v>
      </c>
      <c r="R201" s="146">
        <f>AVERAGE(Raport1!R201,Raport2!R201,Raport3!R201,Raport4!R201,Raport5!R201,Raport6!R201)</f>
        <v>81.5</v>
      </c>
      <c r="S201" s="146">
        <f>AVERAGE(Raport1!S201,Raport2!S201,Raport3!S201,Raport4!S201,Raport5!S201,Raport6!S201)</f>
        <v>84.333333333333329</v>
      </c>
      <c r="T201" s="232">
        <f t="shared" ref="T201:T264" si="3">AVERAGE(E201:S201)</f>
        <v>85.172222222222217</v>
      </c>
    </row>
    <row r="202" spans="1:20" ht="14.25" thickTop="1" thickBot="1">
      <c r="A202" s="61">
        <v>195</v>
      </c>
      <c r="B202" s="62">
        <v>195</v>
      </c>
      <c r="C202" s="62">
        <f>PresensiMIPA!B201</f>
        <v>12429</v>
      </c>
      <c r="D202" s="63" t="str">
        <f>PresensiMIPA!G201</f>
        <v>PUTRI KHAIRUNNISA JUSI AGUSTIN</v>
      </c>
      <c r="E202" s="146">
        <f>AVERAGE(Raport1!E202,Raport2!E202,Raport3!E202,Raport4!E202,Raport5!E202,Raport6!E202)</f>
        <v>86.5</v>
      </c>
      <c r="F202" s="146">
        <f>AVERAGE(Raport1!F202,Raport2!F202,Raport3!F202,Raport4!F202,Raport5!F202,Raport6!F202)</f>
        <v>87</v>
      </c>
      <c r="G202" s="146">
        <f>AVERAGE(Raport1!G202,Raport2!G202,Raport3!G202,Raport4!G202,Raport5!G202,Raport6!G202)</f>
        <v>79</v>
      </c>
      <c r="H202" s="146">
        <f>AVERAGE(Raport1!H202,Raport2!H202,Raport3!H202,Raport4!H202,Raport5!H202,Raport6!H202)</f>
        <v>83.083333333333329</v>
      </c>
      <c r="I202" s="146">
        <f>AVERAGE(Raport1!I202,Raport2!I202,Raport3!I202,Raport4!I202,Raport5!I202,Raport6!I202)</f>
        <v>82.083333333333329</v>
      </c>
      <c r="J202" s="146">
        <f>AVERAGE(Raport1!J202,Raport2!J202,Raport3!J202,Raport4!J202,Raport5!J202,Raport6!J202)</f>
        <v>85.5</v>
      </c>
      <c r="K202" s="146">
        <f>AVERAGE(Raport1!K202,Raport2!K202,Raport3!K202,Raport4!K202,Raport5!K202,Raport6!K202)</f>
        <v>89.916666666666671</v>
      </c>
      <c r="L202" s="146">
        <f>AVERAGE(Raport1!L202,Raport2!L202,Raport3!L202,Raport4!L202,Raport5!L202,Raport6!L202)</f>
        <v>86.416666666666671</v>
      </c>
      <c r="M202" s="146">
        <f>AVERAGE(Raport1!M202,Raport2!M202,Raport3!M202,Raport4!M202,Raport5!M202,Raport6!M202)</f>
        <v>85</v>
      </c>
      <c r="N202" s="146">
        <f>AVERAGE(Raport1!N202,Raport2!N202,Raport3!N202,Raport4!N202,Raport5!N202,Raport6!N202)</f>
        <v>83.083333333333329</v>
      </c>
      <c r="O202" s="146">
        <f>AVERAGE(Raport1!O202,Raport2!O202,Raport3!O202,Raport4!O202,Raport5!O202,Raport6!O202)</f>
        <v>83.75</v>
      </c>
      <c r="P202" s="146">
        <f>AVERAGE(Raport1!P202,Raport2!P202,Raport3!P202,Raport4!P202,Raport5!P202,Raport6!P202)</f>
        <v>81.083333333333329</v>
      </c>
      <c r="Q202" s="146">
        <f>AVERAGE(Raport1!Q202,Raport2!Q202,Raport3!Q202,Raport4!Q202,Raport5!Q202,Raport6!Q202)</f>
        <v>78.583333333333329</v>
      </c>
      <c r="R202" s="146">
        <f>AVERAGE(Raport1!R202,Raport2!R202,Raport3!R202,Raport4!R202,Raport5!R202,Raport6!R202)</f>
        <v>81.916666666666671</v>
      </c>
      <c r="S202" s="146">
        <f>AVERAGE(Raport1!S202,Raport2!S202,Raport3!S202,Raport4!S202,Raport5!S202,Raport6!S202)</f>
        <v>84.416666666666671</v>
      </c>
      <c r="T202" s="232">
        <f t="shared" si="3"/>
        <v>83.822222222222237</v>
      </c>
    </row>
    <row r="203" spans="1:20" ht="14.25" thickTop="1" thickBot="1">
      <c r="A203" s="61">
        <v>196</v>
      </c>
      <c r="B203" s="62">
        <v>196</v>
      </c>
      <c r="C203" s="62">
        <f>PresensiMIPA!B202</f>
        <v>12440</v>
      </c>
      <c r="D203" s="63" t="str">
        <f>PresensiMIPA!G202</f>
        <v>R. MARIO SETIAWAN WIBOWO</v>
      </c>
      <c r="E203" s="146">
        <f>AVERAGE(Raport1!E203,Raport2!E203,Raport3!E203,Raport4!E203,Raport5!E203,Raport6!E203)</f>
        <v>82.166666666666671</v>
      </c>
      <c r="F203" s="146">
        <f>AVERAGE(Raport1!F203,Raport2!F203,Raport3!F203,Raport4!F203,Raport5!F203,Raport6!F203)</f>
        <v>79.833333333333329</v>
      </c>
      <c r="G203" s="146">
        <f>AVERAGE(Raport1!G203,Raport2!G203,Raport3!G203,Raport4!G203,Raport5!G203,Raport6!G203)</f>
        <v>79</v>
      </c>
      <c r="H203" s="146">
        <f>AVERAGE(Raport1!H203,Raport2!H203,Raport3!H203,Raport4!H203,Raport5!H203,Raport6!H203)</f>
        <v>82.333333333333329</v>
      </c>
      <c r="I203" s="146">
        <f>AVERAGE(Raport1!I203,Raport2!I203,Raport3!I203,Raport4!I203,Raport5!I203,Raport6!I203)</f>
        <v>83.166666666666671</v>
      </c>
      <c r="J203" s="146">
        <f>AVERAGE(Raport1!J203,Raport2!J203,Raport3!J203,Raport4!J203,Raport5!J203,Raport6!J203)</f>
        <v>82.916666666666671</v>
      </c>
      <c r="K203" s="146">
        <f>AVERAGE(Raport1!K203,Raport2!K203,Raport3!K203,Raport4!K203,Raport5!K203,Raport6!K203)</f>
        <v>90.166666666666671</v>
      </c>
      <c r="L203" s="146">
        <f>AVERAGE(Raport1!L203,Raport2!L203,Raport3!L203,Raport4!L203,Raport5!L203,Raport6!L203)</f>
        <v>87</v>
      </c>
      <c r="M203" s="146">
        <f>AVERAGE(Raport1!M203,Raport2!M203,Raport3!M203,Raport4!M203,Raport5!M203,Raport6!M203)</f>
        <v>85.25</v>
      </c>
      <c r="N203" s="146">
        <f>AVERAGE(Raport1!N203,Raport2!N203,Raport3!N203,Raport4!N203,Raport5!N203,Raport6!N203)</f>
        <v>81.916666666666671</v>
      </c>
      <c r="O203" s="146">
        <f>AVERAGE(Raport1!O203,Raport2!O203,Raport3!O203,Raport4!O203,Raport5!O203,Raport6!O203)</f>
        <v>82.833333333333329</v>
      </c>
      <c r="P203" s="146">
        <f>AVERAGE(Raport1!P203,Raport2!P203,Raport3!P203,Raport4!P203,Raport5!P203,Raport6!P203)</f>
        <v>78.916666666666671</v>
      </c>
      <c r="Q203" s="146">
        <f>AVERAGE(Raport1!Q203,Raport2!Q203,Raport3!Q203,Raport4!Q203,Raport5!Q203,Raport6!Q203)</f>
        <v>80.083333333333329</v>
      </c>
      <c r="R203" s="146">
        <f>AVERAGE(Raport1!R203,Raport2!R203,Raport3!R203,Raport4!R203,Raport5!R203,Raport6!R203)</f>
        <v>82</v>
      </c>
      <c r="S203" s="146">
        <f>AVERAGE(Raport1!S203,Raport2!S203,Raport3!S203,Raport4!S203,Raport5!S203,Raport6!S203)</f>
        <v>82.833333333333329</v>
      </c>
      <c r="T203" s="232">
        <f t="shared" si="3"/>
        <v>82.694444444444429</v>
      </c>
    </row>
    <row r="204" spans="1:20" ht="14.25" thickTop="1" thickBot="1">
      <c r="A204" s="61">
        <v>197</v>
      </c>
      <c r="B204" s="62">
        <v>197</v>
      </c>
      <c r="C204" s="62">
        <f>PresensiMIPA!B203</f>
        <v>12462</v>
      </c>
      <c r="D204" s="63" t="str">
        <f>PresensiMIPA!G203</f>
        <v>RIFALDI SYAHRUMIL AINIL LUBI</v>
      </c>
      <c r="E204" s="146">
        <f>AVERAGE(Raport1!E204,Raport2!E204,Raport3!E204,Raport4!E204,Raport5!E204,Raport6!E204)</f>
        <v>83.75</v>
      </c>
      <c r="F204" s="146">
        <f>AVERAGE(Raport1!F204,Raport2!F204,Raport3!F204,Raport4!F204,Raport5!F204,Raport6!F204)</f>
        <v>79.5</v>
      </c>
      <c r="G204" s="146">
        <f>AVERAGE(Raport1!G204,Raport2!G204,Raport3!G204,Raport4!G204,Raport5!G204,Raport6!G204)</f>
        <v>77.166666666666671</v>
      </c>
      <c r="H204" s="146">
        <f>AVERAGE(Raport1!H204,Raport2!H204,Raport3!H204,Raport4!H204,Raport5!H204,Raport6!H204)</f>
        <v>80.583333333333329</v>
      </c>
      <c r="I204" s="146">
        <f>AVERAGE(Raport1!I204,Raport2!I204,Raport3!I204,Raport4!I204,Raport5!I204,Raport6!I204)</f>
        <v>83.333333333333329</v>
      </c>
      <c r="J204" s="146">
        <f>AVERAGE(Raport1!J204,Raport2!J204,Raport3!J204,Raport4!J204,Raport5!J204,Raport6!J204)</f>
        <v>81.75</v>
      </c>
      <c r="K204" s="146">
        <f>AVERAGE(Raport1!K204,Raport2!K204,Raport3!K204,Raport4!K204,Raport5!K204,Raport6!K204)</f>
        <v>89.5</v>
      </c>
      <c r="L204" s="146">
        <f>AVERAGE(Raport1!L204,Raport2!L204,Raport3!L204,Raport4!L204,Raport5!L204,Raport6!L204)</f>
        <v>87.333333333333329</v>
      </c>
      <c r="M204" s="146">
        <f>AVERAGE(Raport1!M204,Raport2!M204,Raport3!M204,Raport4!M204,Raport5!M204,Raport6!M204)</f>
        <v>84.333333333333329</v>
      </c>
      <c r="N204" s="146">
        <f>AVERAGE(Raport1!N204,Raport2!N204,Raport3!N204,Raport4!N204,Raport5!N204,Raport6!N204)</f>
        <v>79.916666666666671</v>
      </c>
      <c r="O204" s="146">
        <f>AVERAGE(Raport1!O204,Raport2!O204,Raport3!O204,Raport4!O204,Raport5!O204,Raport6!O204)</f>
        <v>82.5</v>
      </c>
      <c r="P204" s="146">
        <f>AVERAGE(Raport1!P204,Raport2!P204,Raport3!P204,Raport4!P204,Raport5!P204,Raport6!P204)</f>
        <v>78.666666666666671</v>
      </c>
      <c r="Q204" s="146">
        <f>AVERAGE(Raport1!Q204,Raport2!Q204,Raport3!Q204,Raport4!Q204,Raport5!Q204,Raport6!Q204)</f>
        <v>79.5</v>
      </c>
      <c r="R204" s="146">
        <f>AVERAGE(Raport1!R204,Raport2!R204,Raport3!R204,Raport4!R204,Raport5!R204,Raport6!R204)</f>
        <v>82.083333333333329</v>
      </c>
      <c r="S204" s="146">
        <f>AVERAGE(Raport1!S204,Raport2!S204,Raport3!S204,Raport4!S204,Raport5!S204,Raport6!S204)</f>
        <v>79.583333333333329</v>
      </c>
      <c r="T204" s="232">
        <f t="shared" si="3"/>
        <v>81.966666666666654</v>
      </c>
    </row>
    <row r="205" spans="1:20" ht="14.25" thickTop="1" thickBot="1">
      <c r="A205" s="61">
        <v>198</v>
      </c>
      <c r="B205" s="62">
        <v>198</v>
      </c>
      <c r="C205" s="62">
        <f>PresensiMIPA!B204</f>
        <v>12475</v>
      </c>
      <c r="D205" s="63" t="str">
        <f>PresensiMIPA!G204</f>
        <v>RIZAL GUNAWAN</v>
      </c>
      <c r="E205" s="146">
        <f>AVERAGE(Raport1!E205,Raport2!E205,Raport3!E205,Raport4!E205,Raport5!E205,Raport6!E205)</f>
        <v>87.75</v>
      </c>
      <c r="F205" s="146">
        <f>AVERAGE(Raport1!F205,Raport2!F205,Raport3!F205,Raport4!F205,Raport5!F205,Raport6!F205)</f>
        <v>93.75</v>
      </c>
      <c r="G205" s="146">
        <f>AVERAGE(Raport1!G205,Raport2!G205,Raport3!G205,Raport4!G205,Raport5!G205,Raport6!G205)</f>
        <v>86.833333333333329</v>
      </c>
      <c r="H205" s="146">
        <f>AVERAGE(Raport1!H205,Raport2!H205,Raport3!H205,Raport4!H205,Raport5!H205,Raport6!H205)</f>
        <v>90.666666666666671</v>
      </c>
      <c r="I205" s="146">
        <f>AVERAGE(Raport1!I205,Raport2!I205,Raport3!I205,Raport4!I205,Raport5!I205,Raport6!I205)</f>
        <v>88.333333333333329</v>
      </c>
      <c r="J205" s="146">
        <f>AVERAGE(Raport1!J205,Raport2!J205,Raport3!J205,Raport4!J205,Raport5!J205,Raport6!J205)</f>
        <v>89.583333333333329</v>
      </c>
      <c r="K205" s="146">
        <f>AVERAGE(Raport1!K205,Raport2!K205,Raport3!K205,Raport4!K205,Raport5!K205,Raport6!K205)</f>
        <v>93.333333333333329</v>
      </c>
      <c r="L205" s="146">
        <f>AVERAGE(Raport1!L205,Raport2!L205,Raport3!L205,Raport4!L205,Raport5!L205,Raport6!L205)</f>
        <v>88.333333333333329</v>
      </c>
      <c r="M205" s="146">
        <f>AVERAGE(Raport1!M205,Raport2!M205,Raport3!M205,Raport4!M205,Raport5!M205,Raport6!M205)</f>
        <v>89.416666666666671</v>
      </c>
      <c r="N205" s="146">
        <f>AVERAGE(Raport1!N205,Raport2!N205,Raport3!N205,Raport4!N205,Raport5!N205,Raport6!N205)</f>
        <v>89.75</v>
      </c>
      <c r="O205" s="146">
        <f>AVERAGE(Raport1!O205,Raport2!O205,Raport3!O205,Raport4!O205,Raport5!O205,Raport6!O205)</f>
        <v>89.333333333333329</v>
      </c>
      <c r="P205" s="146">
        <f>AVERAGE(Raport1!P205,Raport2!P205,Raport3!P205,Raport4!P205,Raport5!P205,Raport6!P205)</f>
        <v>86.666666666666671</v>
      </c>
      <c r="Q205" s="146">
        <f>AVERAGE(Raport1!Q205,Raport2!Q205,Raport3!Q205,Raport4!Q205,Raport5!Q205,Raport6!Q205)</f>
        <v>86.333333333333329</v>
      </c>
      <c r="R205" s="146">
        <f>AVERAGE(Raport1!R205,Raport2!R205,Raport3!R205,Raport4!R205,Raport5!R205,Raport6!R205)</f>
        <v>87.583333333333329</v>
      </c>
      <c r="S205" s="146">
        <f>AVERAGE(Raport1!S205,Raport2!S205,Raport3!S205,Raport4!S205,Raport5!S205,Raport6!S205)</f>
        <v>91.666666666666671</v>
      </c>
      <c r="T205" s="232">
        <f t="shared" si="3"/>
        <v>89.288888888888877</v>
      </c>
    </row>
    <row r="206" spans="1:20" ht="14.25" thickTop="1" thickBot="1">
      <c r="A206" s="61">
        <v>199</v>
      </c>
      <c r="B206" s="62">
        <v>199</v>
      </c>
      <c r="C206" s="62">
        <f>PresensiMIPA!B205</f>
        <v>12481</v>
      </c>
      <c r="D206" s="63" t="str">
        <f>PresensiMIPA!G205</f>
        <v>SAFIRA MEISYA SALSA BINA</v>
      </c>
      <c r="E206" s="146">
        <f>AVERAGE(Raport1!E206,Raport2!E206,Raport3!E206,Raport4!E206,Raport5!E206,Raport6!E206)</f>
        <v>85.083333333333329</v>
      </c>
      <c r="F206" s="146">
        <f>AVERAGE(Raport1!F206,Raport2!F206,Raport3!F206,Raport4!F206,Raport5!F206,Raport6!F206)</f>
        <v>90.166666666666671</v>
      </c>
      <c r="G206" s="146">
        <f>AVERAGE(Raport1!G206,Raport2!G206,Raport3!G206,Raport4!G206,Raport5!G206,Raport6!G206)</f>
        <v>87</v>
      </c>
      <c r="H206" s="146">
        <f>AVERAGE(Raport1!H206,Raport2!H206,Raport3!H206,Raport4!H206,Raport5!H206,Raport6!H206)</f>
        <v>88.083333333333329</v>
      </c>
      <c r="I206" s="146">
        <f>AVERAGE(Raport1!I206,Raport2!I206,Raport3!I206,Raport4!I206,Raport5!I206,Raport6!I206)</f>
        <v>87.666666666666671</v>
      </c>
      <c r="J206" s="146">
        <f>AVERAGE(Raport1!J206,Raport2!J206,Raport3!J206,Raport4!J206,Raport5!J206,Raport6!J206)</f>
        <v>86.083333333333329</v>
      </c>
      <c r="K206" s="146">
        <f>AVERAGE(Raport1!K206,Raport2!K206,Raport3!K206,Raport4!K206,Raport5!K206,Raport6!K206)</f>
        <v>91.916666666666671</v>
      </c>
      <c r="L206" s="146">
        <f>AVERAGE(Raport1!L206,Raport2!L206,Raport3!L206,Raport4!L206,Raport5!L206,Raport6!L206)</f>
        <v>86.666666666666671</v>
      </c>
      <c r="M206" s="146">
        <f>AVERAGE(Raport1!M206,Raport2!M206,Raport3!M206,Raport4!M206,Raport5!M206,Raport6!M206)</f>
        <v>85.833333333333329</v>
      </c>
      <c r="N206" s="146">
        <f>AVERAGE(Raport1!N206,Raport2!N206,Raport3!N206,Raport4!N206,Raport5!N206,Raport6!N206)</f>
        <v>88.916666666666671</v>
      </c>
      <c r="O206" s="146">
        <f>AVERAGE(Raport1!O206,Raport2!O206,Raport3!O206,Raport4!O206,Raport5!O206,Raport6!O206)</f>
        <v>86</v>
      </c>
      <c r="P206" s="146">
        <f>AVERAGE(Raport1!P206,Raport2!P206,Raport3!P206,Raport4!P206,Raport5!P206,Raport6!P206)</f>
        <v>85.75</v>
      </c>
      <c r="Q206" s="146">
        <f>AVERAGE(Raport1!Q206,Raport2!Q206,Raport3!Q206,Raport4!Q206,Raport5!Q206,Raport6!Q206)</f>
        <v>85.083333333333329</v>
      </c>
      <c r="R206" s="146">
        <f>AVERAGE(Raport1!R206,Raport2!R206,Raport3!R206,Raport4!R206,Raport5!R206,Raport6!R206)</f>
        <v>85.5</v>
      </c>
      <c r="S206" s="146">
        <f>AVERAGE(Raport1!S206,Raport2!S206,Raport3!S206,Raport4!S206,Raport5!S206,Raport6!S206)</f>
        <v>88.5</v>
      </c>
      <c r="T206" s="232">
        <f t="shared" si="3"/>
        <v>87.216666666666654</v>
      </c>
    </row>
    <row r="207" spans="1:20" ht="14.25" thickTop="1" thickBot="1">
      <c r="A207" s="61">
        <v>200</v>
      </c>
      <c r="B207" s="62">
        <v>200</v>
      </c>
      <c r="C207" s="62">
        <f>PresensiMIPA!B206</f>
        <v>12495</v>
      </c>
      <c r="D207" s="63" t="str">
        <f>PresensiMIPA!G206</f>
        <v>SITI IN MEIDA YASMIN</v>
      </c>
      <c r="E207" s="146">
        <f>AVERAGE(Raport1!E207,Raport2!E207,Raport3!E207,Raport4!E207,Raport5!E207,Raport6!E207)</f>
        <v>87.666666666666671</v>
      </c>
      <c r="F207" s="146">
        <f>AVERAGE(Raport1!F207,Raport2!F207,Raport3!F207,Raport4!F207,Raport5!F207,Raport6!F207)</f>
        <v>86.916666666666671</v>
      </c>
      <c r="G207" s="146">
        <f>AVERAGE(Raport1!G207,Raport2!G207,Raport3!G207,Raport4!G207,Raport5!G207,Raport6!G207)</f>
        <v>83.666666666666671</v>
      </c>
      <c r="H207" s="146">
        <f>AVERAGE(Raport1!H207,Raport2!H207,Raport3!H207,Raport4!H207,Raport5!H207,Raport6!H207)</f>
        <v>88</v>
      </c>
      <c r="I207" s="146">
        <f>AVERAGE(Raport1!I207,Raport2!I207,Raport3!I207,Raport4!I207,Raport5!I207,Raport6!I207)</f>
        <v>85.25</v>
      </c>
      <c r="J207" s="146">
        <f>AVERAGE(Raport1!J207,Raport2!J207,Raport3!J207,Raport4!J207,Raport5!J207,Raport6!J207)</f>
        <v>84.25</v>
      </c>
      <c r="K207" s="146">
        <f>AVERAGE(Raport1!K207,Raport2!K207,Raport3!K207,Raport4!K207,Raport5!K207,Raport6!K207)</f>
        <v>91.25</v>
      </c>
      <c r="L207" s="146">
        <f>AVERAGE(Raport1!L207,Raport2!L207,Raport3!L207,Raport4!L207,Raport5!L207,Raport6!L207)</f>
        <v>86.833333333333329</v>
      </c>
      <c r="M207" s="146">
        <f>AVERAGE(Raport1!M207,Raport2!M207,Raport3!M207,Raport4!M207,Raport5!M207,Raport6!M207)</f>
        <v>86.833333333333329</v>
      </c>
      <c r="N207" s="146">
        <f>AVERAGE(Raport1!N207,Raport2!N207,Raport3!N207,Raport4!N207,Raport5!N207,Raport6!N207)</f>
        <v>85.75</v>
      </c>
      <c r="O207" s="146">
        <f>AVERAGE(Raport1!O207,Raport2!O207,Raport3!O207,Raport4!O207,Raport5!O207,Raport6!O207)</f>
        <v>86.5</v>
      </c>
      <c r="P207" s="146">
        <f>AVERAGE(Raport1!P207,Raport2!P207,Raport3!P207,Raport4!P207,Raport5!P207,Raport6!P207)</f>
        <v>84</v>
      </c>
      <c r="Q207" s="146">
        <f>AVERAGE(Raport1!Q207,Raport2!Q207,Raport3!Q207,Raport4!Q207,Raport5!Q207,Raport6!Q207)</f>
        <v>85.5</v>
      </c>
      <c r="R207" s="146">
        <f>AVERAGE(Raport1!R207,Raport2!R207,Raport3!R207,Raport4!R207,Raport5!R207,Raport6!R207)</f>
        <v>85.75</v>
      </c>
      <c r="S207" s="146">
        <f>AVERAGE(Raport1!S207,Raport2!S207,Raport3!S207,Raport4!S207,Raport5!S207,Raport6!S207)</f>
        <v>85.166666666666671</v>
      </c>
      <c r="T207" s="232">
        <f t="shared" si="3"/>
        <v>86.222222222222229</v>
      </c>
    </row>
    <row r="208" spans="1:20" ht="14.25" thickTop="1" thickBot="1">
      <c r="A208" s="61">
        <v>201</v>
      </c>
      <c r="B208" s="62">
        <v>201</v>
      </c>
      <c r="C208" s="62">
        <f>PresensiMIPA!B207</f>
        <v>12511</v>
      </c>
      <c r="D208" s="63" t="str">
        <f>PresensiMIPA!G207</f>
        <v>TASYA DWIYANTI</v>
      </c>
      <c r="E208" s="146">
        <f>AVERAGE(Raport1!E208,Raport2!E208,Raport3!E208,Raport4!E208,Raport5!E208,Raport6!E208)</f>
        <v>86.583333333333329</v>
      </c>
      <c r="F208" s="146">
        <f>AVERAGE(Raport1!F208,Raport2!F208,Raport3!F208,Raport4!F208,Raport5!F208,Raport6!F208)</f>
        <v>87.666666666666671</v>
      </c>
      <c r="G208" s="146">
        <f>AVERAGE(Raport1!G208,Raport2!G208,Raport3!G208,Raport4!G208,Raport5!G208,Raport6!G208)</f>
        <v>87.166666666666671</v>
      </c>
      <c r="H208" s="146">
        <f>AVERAGE(Raport1!H208,Raport2!H208,Raport3!H208,Raport4!H208,Raport5!H208,Raport6!H208)</f>
        <v>90.083333333333329</v>
      </c>
      <c r="I208" s="146">
        <f>AVERAGE(Raport1!I208,Raport2!I208,Raport3!I208,Raport4!I208,Raport5!I208,Raport6!I208)</f>
        <v>86.166666666666671</v>
      </c>
      <c r="J208" s="146">
        <f>AVERAGE(Raport1!J208,Raport2!J208,Raport3!J208,Raport4!J208,Raport5!J208,Raport6!J208)</f>
        <v>85.833333333333329</v>
      </c>
      <c r="K208" s="146">
        <f>AVERAGE(Raport1!K208,Raport2!K208,Raport3!K208,Raport4!K208,Raport5!K208,Raport6!K208)</f>
        <v>92.166666666666671</v>
      </c>
      <c r="L208" s="146">
        <f>AVERAGE(Raport1!L208,Raport2!L208,Raport3!L208,Raport4!L208,Raport5!L208,Raport6!L208)</f>
        <v>86.666666666666671</v>
      </c>
      <c r="M208" s="146">
        <f>AVERAGE(Raport1!M208,Raport2!M208,Raport3!M208,Raport4!M208,Raport5!M208,Raport6!M208)</f>
        <v>86.083333333333329</v>
      </c>
      <c r="N208" s="146">
        <f>AVERAGE(Raport1!N208,Raport2!N208,Raport3!N208,Raport4!N208,Raport5!N208,Raport6!N208)</f>
        <v>86.333333333333329</v>
      </c>
      <c r="O208" s="146">
        <f>AVERAGE(Raport1!O208,Raport2!O208,Raport3!O208,Raport4!O208,Raport5!O208,Raport6!O208)</f>
        <v>87.166666666666671</v>
      </c>
      <c r="P208" s="146">
        <f>AVERAGE(Raport1!P208,Raport2!P208,Raport3!P208,Raport4!P208,Raport5!P208,Raport6!P208)</f>
        <v>84.916666666666671</v>
      </c>
      <c r="Q208" s="146">
        <f>AVERAGE(Raport1!Q208,Raport2!Q208,Raport3!Q208,Raport4!Q208,Raport5!Q208,Raport6!Q208)</f>
        <v>87.666666666666671</v>
      </c>
      <c r="R208" s="146">
        <f>AVERAGE(Raport1!R208,Raport2!R208,Raport3!R208,Raport4!R208,Raport5!R208,Raport6!R208)</f>
        <v>87.416666666666671</v>
      </c>
      <c r="S208" s="146">
        <f>AVERAGE(Raport1!S208,Raport2!S208,Raport3!S208,Raport4!S208,Raport5!S208,Raport6!S208)</f>
        <v>89.083333333333329</v>
      </c>
      <c r="T208" s="232">
        <f t="shared" si="3"/>
        <v>87.4</v>
      </c>
    </row>
    <row r="209" spans="1:20" ht="14.25" thickTop="1" thickBot="1">
      <c r="A209" s="61">
        <v>202</v>
      </c>
      <c r="B209" s="62">
        <v>202</v>
      </c>
      <c r="C209" s="62">
        <f>PresensiMIPA!B208</f>
        <v>12524</v>
      </c>
      <c r="D209" s="63" t="str">
        <f>PresensiMIPA!G208</f>
        <v>Ummi Marliyani</v>
      </c>
      <c r="E209" s="146">
        <f>AVERAGE(Raport1!E209,Raport2!E209,Raport3!E209,Raport4!E209,Raport5!E209,Raport6!E209)</f>
        <v>84.333333333333329</v>
      </c>
      <c r="F209" s="146">
        <f>AVERAGE(Raport1!F209,Raport2!F209,Raport3!F209,Raport4!F209,Raport5!F209,Raport6!F209)</f>
        <v>82.333333333333329</v>
      </c>
      <c r="G209" s="146">
        <f>AVERAGE(Raport1!G209,Raport2!G209,Raport3!G209,Raport4!G209,Raport5!G209,Raport6!G209)</f>
        <v>80.833333333333329</v>
      </c>
      <c r="H209" s="146">
        <f>AVERAGE(Raport1!H209,Raport2!H209,Raport3!H209,Raport4!H209,Raport5!H209,Raport6!H209)</f>
        <v>82.083333333333329</v>
      </c>
      <c r="I209" s="146">
        <f>AVERAGE(Raport1!I209,Raport2!I209,Raport3!I209,Raport4!I209,Raport5!I209,Raport6!I209)</f>
        <v>84.75</v>
      </c>
      <c r="J209" s="146">
        <f>AVERAGE(Raport1!J209,Raport2!J209,Raport3!J209,Raport4!J209,Raport5!J209,Raport6!J209)</f>
        <v>83.833333333333329</v>
      </c>
      <c r="K209" s="146">
        <f>AVERAGE(Raport1!K209,Raport2!K209,Raport3!K209,Raport4!K209,Raport5!K209,Raport6!K209)</f>
        <v>89.666666666666671</v>
      </c>
      <c r="L209" s="146">
        <f>AVERAGE(Raport1!L209,Raport2!L209,Raport3!L209,Raport4!L209,Raport5!L209,Raport6!L209)</f>
        <v>86.5</v>
      </c>
      <c r="M209" s="146">
        <f>AVERAGE(Raport1!M209,Raport2!M209,Raport3!M209,Raport4!M209,Raport5!M209,Raport6!M209)</f>
        <v>84.916666666666671</v>
      </c>
      <c r="N209" s="146">
        <f>AVERAGE(Raport1!N209,Raport2!N209,Raport3!N209,Raport4!N209,Raport5!N209,Raport6!N209)</f>
        <v>83.583333333333329</v>
      </c>
      <c r="O209" s="146">
        <f>AVERAGE(Raport1!O209,Raport2!O209,Raport3!O209,Raport4!O209,Raport5!O209,Raport6!O209)</f>
        <v>84.166666666666671</v>
      </c>
      <c r="P209" s="146">
        <f>AVERAGE(Raport1!P209,Raport2!P209,Raport3!P209,Raport4!P209,Raport5!P209,Raport6!P209)</f>
        <v>82.666666666666671</v>
      </c>
      <c r="Q209" s="146">
        <f>AVERAGE(Raport1!Q209,Raport2!Q209,Raport3!Q209,Raport4!Q209,Raport5!Q209,Raport6!Q209)</f>
        <v>84.666666666666671</v>
      </c>
      <c r="R209" s="146">
        <f>AVERAGE(Raport1!R209,Raport2!R209,Raport3!R209,Raport4!R209,Raport5!R209,Raport6!R209)</f>
        <v>81.333333333333329</v>
      </c>
      <c r="S209" s="146">
        <f>AVERAGE(Raport1!S209,Raport2!S209,Raport3!S209,Raport4!S209,Raport5!S209,Raport6!S209)</f>
        <v>82.166666666666671</v>
      </c>
      <c r="T209" s="232">
        <f t="shared" si="3"/>
        <v>83.855555555555554</v>
      </c>
    </row>
    <row r="210" spans="1:20" ht="14.25" thickTop="1" thickBot="1">
      <c r="A210" s="61">
        <v>203</v>
      </c>
      <c r="B210" s="62">
        <v>203</v>
      </c>
      <c r="C210" s="62">
        <f>PresensiMIPA!B209</f>
        <v>12137</v>
      </c>
      <c r="D210" s="63" t="str">
        <f>PresensiMIPA!G209</f>
        <v>AFTONI MILKY BUSTOMI</v>
      </c>
      <c r="E210" s="146">
        <f>AVERAGE(Raport1!E210,Raport2!E210,Raport3!E210,Raport4!E210,Raport5!E210,Raport6!E210)</f>
        <v>82.416666666666671</v>
      </c>
      <c r="F210" s="146">
        <f>AVERAGE(Raport1!F210,Raport2!F210,Raport3!F210,Raport4!F210,Raport5!F210,Raport6!F210)</f>
        <v>81.083333333333329</v>
      </c>
      <c r="G210" s="146">
        <f>AVERAGE(Raport1!G210,Raport2!G210,Raport3!G210,Raport4!G210,Raport5!G210,Raport6!G210)</f>
        <v>80.833333333333329</v>
      </c>
      <c r="H210" s="146">
        <f>AVERAGE(Raport1!H210,Raport2!H210,Raport3!H210,Raport4!H210,Raport5!H210,Raport6!H210)</f>
        <v>79.666666666666671</v>
      </c>
      <c r="I210" s="146">
        <f>AVERAGE(Raport1!I210,Raport2!I210,Raport3!I210,Raport4!I210,Raport5!I210,Raport6!I210)</f>
        <v>83.666666666666671</v>
      </c>
      <c r="J210" s="146">
        <f>AVERAGE(Raport1!J210,Raport2!J210,Raport3!J210,Raport4!J210,Raport5!J210,Raport6!J210)</f>
        <v>83.583333333333329</v>
      </c>
      <c r="K210" s="146">
        <f>AVERAGE(Raport1!K210,Raport2!K210,Raport3!K210,Raport4!K210,Raport5!K210,Raport6!K210)</f>
        <v>89.25</v>
      </c>
      <c r="L210" s="146">
        <f>AVERAGE(Raport1!L210,Raport2!L210,Raport3!L210,Raport4!L210,Raport5!L210,Raport6!L210)</f>
        <v>88.416666666666671</v>
      </c>
      <c r="M210" s="146">
        <f>AVERAGE(Raport1!M210,Raport2!M210,Raport3!M210,Raport4!M210,Raport5!M210,Raport6!M210)</f>
        <v>84.083333333333329</v>
      </c>
      <c r="N210" s="146">
        <f>AVERAGE(Raport1!N210,Raport2!N210,Raport3!N210,Raport4!N210,Raport5!N210,Raport6!N210)</f>
        <v>81.166666666666671</v>
      </c>
      <c r="O210" s="146">
        <f>AVERAGE(Raport1!O210,Raport2!O210,Raport3!O210,Raport4!O210,Raport5!O210,Raport6!O210)</f>
        <v>85.083333333333329</v>
      </c>
      <c r="P210" s="146">
        <f>AVERAGE(Raport1!P210,Raport2!P210,Raport3!P210,Raport4!P210,Raport5!P210,Raport6!P210)</f>
        <v>81.666666666666671</v>
      </c>
      <c r="Q210" s="146">
        <f>AVERAGE(Raport1!Q210,Raport2!Q210,Raport3!Q210,Raport4!Q210,Raport5!Q210,Raport6!Q210)</f>
        <v>82.25</v>
      </c>
      <c r="R210" s="146">
        <f>AVERAGE(Raport1!R210,Raport2!R210,Raport3!R210,Raport4!R210,Raport5!R210,Raport6!R210)</f>
        <v>80.75</v>
      </c>
      <c r="S210" s="146">
        <f>AVERAGE(Raport1!S210,Raport2!S210,Raport3!S210,Raport4!S210,Raport5!S210,Raport6!S210)</f>
        <v>82.75</v>
      </c>
      <c r="T210" s="232">
        <f t="shared" si="3"/>
        <v>83.1111111111111</v>
      </c>
    </row>
    <row r="211" spans="1:20" ht="14.25" thickTop="1" thickBot="1">
      <c r="A211" s="61">
        <v>204</v>
      </c>
      <c r="B211" s="62">
        <v>204</v>
      </c>
      <c r="C211" s="62">
        <f>PresensiMIPA!B210</f>
        <v>12154</v>
      </c>
      <c r="D211" s="63" t="str">
        <f>PresensiMIPA!G210</f>
        <v>ALFIQI TRI SANDI</v>
      </c>
      <c r="E211" s="146">
        <f>AVERAGE(Raport1!E211,Raport2!E211,Raport3!E211,Raport4!E211,Raport5!E211,Raport6!E211)</f>
        <v>83.833333333333329</v>
      </c>
      <c r="F211" s="146">
        <f>AVERAGE(Raport1!F211,Raport2!F211,Raport3!F211,Raport4!F211,Raport5!F211,Raport6!F211)</f>
        <v>86.916666666666671</v>
      </c>
      <c r="G211" s="146">
        <f>AVERAGE(Raport1!G211,Raport2!G211,Raport3!G211,Raport4!G211,Raport5!G211,Raport6!G211)</f>
        <v>79.583333333333329</v>
      </c>
      <c r="H211" s="146">
        <f>AVERAGE(Raport1!H211,Raport2!H211,Raport3!H211,Raport4!H211,Raport5!H211,Raport6!H211)</f>
        <v>80.166666666666671</v>
      </c>
      <c r="I211" s="146">
        <f>AVERAGE(Raport1!I211,Raport2!I211,Raport3!I211,Raport4!I211,Raport5!I211,Raport6!I211)</f>
        <v>85</v>
      </c>
      <c r="J211" s="146">
        <f>AVERAGE(Raport1!J211,Raport2!J211,Raport3!J211,Raport4!J211,Raport5!J211,Raport6!J211)</f>
        <v>83.416666666666671</v>
      </c>
      <c r="K211" s="146">
        <f>AVERAGE(Raport1!K211,Raport2!K211,Raport3!K211,Raport4!K211,Raport5!K211,Raport6!K211)</f>
        <v>90.583333333333329</v>
      </c>
      <c r="L211" s="146">
        <f>AVERAGE(Raport1!L211,Raport2!L211,Raport3!L211,Raport4!L211,Raport5!L211,Raport6!L211)</f>
        <v>87.166666666666671</v>
      </c>
      <c r="M211" s="146">
        <f>AVERAGE(Raport1!M211,Raport2!M211,Raport3!M211,Raport4!M211,Raport5!M211,Raport6!M211)</f>
        <v>85.083333333333329</v>
      </c>
      <c r="N211" s="146">
        <f>AVERAGE(Raport1!N211,Raport2!N211,Raport3!N211,Raport4!N211,Raport5!N211,Raport6!N211)</f>
        <v>79</v>
      </c>
      <c r="O211" s="146">
        <f>AVERAGE(Raport1!O211,Raport2!O211,Raport3!O211,Raport4!O211,Raport5!O211,Raport6!O211)</f>
        <v>84.833333333333329</v>
      </c>
      <c r="P211" s="146">
        <f>AVERAGE(Raport1!P211,Raport2!P211,Raport3!P211,Raport4!P211,Raport5!P211,Raport6!P211)</f>
        <v>80.416666666666671</v>
      </c>
      <c r="Q211" s="146">
        <f>AVERAGE(Raport1!Q211,Raport2!Q211,Raport3!Q211,Raport4!Q211,Raport5!Q211,Raport6!Q211)</f>
        <v>81.75</v>
      </c>
      <c r="R211" s="146">
        <f>AVERAGE(Raport1!R211,Raport2!R211,Raport3!R211,Raport4!R211,Raport5!R211,Raport6!R211)</f>
        <v>81.666666666666671</v>
      </c>
      <c r="S211" s="146">
        <f>AVERAGE(Raport1!S211,Raport2!S211,Raport3!S211,Raport4!S211,Raport5!S211,Raport6!S211)</f>
        <v>85.583333333333329</v>
      </c>
      <c r="T211" s="232">
        <f t="shared" si="3"/>
        <v>83.666666666666671</v>
      </c>
    </row>
    <row r="212" spans="1:20" ht="14.25" thickTop="1" thickBot="1">
      <c r="A212" s="61">
        <v>205</v>
      </c>
      <c r="B212" s="62">
        <v>205</v>
      </c>
      <c r="C212" s="62">
        <f>PresensiMIPA!B211</f>
        <v>12159</v>
      </c>
      <c r="D212" s="63" t="str">
        <f>PresensiMIPA!G211</f>
        <v>ALITHA EKA YULYANA PUTRI</v>
      </c>
      <c r="E212" s="146">
        <f>AVERAGE(Raport1!E212,Raport2!E212,Raport3!E212,Raport4!E212,Raport5!E212,Raport6!E212)</f>
        <v>83.75</v>
      </c>
      <c r="F212" s="146">
        <f>AVERAGE(Raport1!F212,Raport2!F212,Raport3!F212,Raport4!F212,Raport5!F212,Raport6!F212)</f>
        <v>84</v>
      </c>
      <c r="G212" s="146">
        <f>AVERAGE(Raport1!G212,Raport2!G212,Raport3!G212,Raport4!G212,Raport5!G212,Raport6!G212)</f>
        <v>81.25</v>
      </c>
      <c r="H212" s="146">
        <f>AVERAGE(Raport1!H212,Raport2!H212,Raport3!H212,Raport4!H212,Raport5!H212,Raport6!H212)</f>
        <v>80</v>
      </c>
      <c r="I212" s="146">
        <f>AVERAGE(Raport1!I212,Raport2!I212,Raport3!I212,Raport4!I212,Raport5!I212,Raport6!I212)</f>
        <v>84.916666666666671</v>
      </c>
      <c r="J212" s="146">
        <f>AVERAGE(Raport1!J212,Raport2!J212,Raport3!J212,Raport4!J212,Raport5!J212,Raport6!J212)</f>
        <v>83.5</v>
      </c>
      <c r="K212" s="146">
        <f>AVERAGE(Raport1!K212,Raport2!K212,Raport3!K212,Raport4!K212,Raport5!K212,Raport6!K212)</f>
        <v>89.833333333333329</v>
      </c>
      <c r="L212" s="146">
        <f>AVERAGE(Raport1!L212,Raport2!L212,Raport3!L212,Raport4!L212,Raport5!L212,Raport6!L212)</f>
        <v>86.333333333333329</v>
      </c>
      <c r="M212" s="146">
        <f>AVERAGE(Raport1!M212,Raport2!M212,Raport3!M212,Raport4!M212,Raport5!M212,Raport6!M212)</f>
        <v>86.916666666666671</v>
      </c>
      <c r="N212" s="146">
        <f>AVERAGE(Raport1!N212,Raport2!N212,Raport3!N212,Raport4!N212,Raport5!N212,Raport6!N212)</f>
        <v>85.666666666666671</v>
      </c>
      <c r="O212" s="146">
        <f>AVERAGE(Raport1!O212,Raport2!O212,Raport3!O212,Raport4!O212,Raport5!O212,Raport6!O212)</f>
        <v>84.666666666666671</v>
      </c>
      <c r="P212" s="146">
        <f>AVERAGE(Raport1!P212,Raport2!P212,Raport3!P212,Raport4!P212,Raport5!P212,Raport6!P212)</f>
        <v>80.75</v>
      </c>
      <c r="Q212" s="146">
        <f>AVERAGE(Raport1!Q212,Raport2!Q212,Raport3!Q212,Raport4!Q212,Raport5!Q212,Raport6!Q212)</f>
        <v>82.25</v>
      </c>
      <c r="R212" s="146">
        <f>AVERAGE(Raport1!R212,Raport2!R212,Raport3!R212,Raport4!R212,Raport5!R212,Raport6!R212)</f>
        <v>80.916666666666671</v>
      </c>
      <c r="S212" s="146">
        <f>AVERAGE(Raport1!S212,Raport2!S212,Raport3!S212,Raport4!S212,Raport5!S212,Raport6!S212)</f>
        <v>83.083333333333329</v>
      </c>
      <c r="T212" s="232">
        <f t="shared" si="3"/>
        <v>83.855555555555554</v>
      </c>
    </row>
    <row r="213" spans="1:20" ht="14.25" thickTop="1" thickBot="1">
      <c r="A213" s="61">
        <v>206</v>
      </c>
      <c r="B213" s="62">
        <v>206</v>
      </c>
      <c r="C213" s="62">
        <f>PresensiMIPA!B212</f>
        <v>12171</v>
      </c>
      <c r="D213" s="63" t="str">
        <f>PresensiMIPA!G212</f>
        <v>ANDINI MAULIDININGSIH</v>
      </c>
      <c r="E213" s="146">
        <f>AVERAGE(Raport1!E213,Raport2!E213,Raport3!E213,Raport4!E213,Raport5!E213,Raport6!E213)</f>
        <v>84.083333333333329</v>
      </c>
      <c r="F213" s="146">
        <f>AVERAGE(Raport1!F213,Raport2!F213,Raport3!F213,Raport4!F213,Raport5!F213,Raport6!F213)</f>
        <v>86.833333333333329</v>
      </c>
      <c r="G213" s="146">
        <f>AVERAGE(Raport1!G213,Raport2!G213,Raport3!G213,Raport4!G213,Raport5!G213,Raport6!G213)</f>
        <v>86.5</v>
      </c>
      <c r="H213" s="146">
        <f>AVERAGE(Raport1!H213,Raport2!H213,Raport3!H213,Raport4!H213,Raport5!H213,Raport6!H213)</f>
        <v>80.916666666666671</v>
      </c>
      <c r="I213" s="146">
        <f>AVERAGE(Raport1!I213,Raport2!I213,Raport3!I213,Raport4!I213,Raport5!I213,Raport6!I213)</f>
        <v>85.666666666666671</v>
      </c>
      <c r="J213" s="146">
        <f>AVERAGE(Raport1!J213,Raport2!J213,Raport3!J213,Raport4!J213,Raport5!J213,Raport6!J213)</f>
        <v>84.083333333333329</v>
      </c>
      <c r="K213" s="146">
        <f>AVERAGE(Raport1!K213,Raport2!K213,Raport3!K213,Raport4!K213,Raport5!K213,Raport6!K213)</f>
        <v>90.166666666666671</v>
      </c>
      <c r="L213" s="146">
        <f>AVERAGE(Raport1!L213,Raport2!L213,Raport3!L213,Raport4!L213,Raport5!L213,Raport6!L213)</f>
        <v>87.333333333333329</v>
      </c>
      <c r="M213" s="146">
        <f>AVERAGE(Raport1!M213,Raport2!M213,Raport3!M213,Raport4!M213,Raport5!M213,Raport6!M213)</f>
        <v>86.333333333333329</v>
      </c>
      <c r="N213" s="146">
        <f>AVERAGE(Raport1!N213,Raport2!N213,Raport3!N213,Raport4!N213,Raport5!N213,Raport6!N213)</f>
        <v>81.833333333333329</v>
      </c>
      <c r="O213" s="146">
        <f>AVERAGE(Raport1!O213,Raport2!O213,Raport3!O213,Raport4!O213,Raport5!O213,Raport6!O213)</f>
        <v>85.166666666666671</v>
      </c>
      <c r="P213" s="146">
        <f>AVERAGE(Raport1!P213,Raport2!P213,Raport3!P213,Raport4!P213,Raport5!P213,Raport6!P213)</f>
        <v>80.5</v>
      </c>
      <c r="Q213" s="146">
        <f>AVERAGE(Raport1!Q213,Raport2!Q213,Raport3!Q213,Raport4!Q213,Raport5!Q213,Raport6!Q213)</f>
        <v>81.833333333333329</v>
      </c>
      <c r="R213" s="146">
        <f>AVERAGE(Raport1!R213,Raport2!R213,Raport3!R213,Raport4!R213,Raport5!R213,Raport6!R213)</f>
        <v>81.166666666666671</v>
      </c>
      <c r="S213" s="146">
        <f>AVERAGE(Raport1!S213,Raport2!S213,Raport3!S213,Raport4!S213,Raport5!S213,Raport6!S213)</f>
        <v>84.416666666666671</v>
      </c>
      <c r="T213" s="232">
        <f t="shared" si="3"/>
        <v>84.455555555555563</v>
      </c>
    </row>
    <row r="214" spans="1:20" ht="14.25" thickTop="1" thickBot="1">
      <c r="A214" s="61">
        <v>207</v>
      </c>
      <c r="B214" s="62">
        <v>207</v>
      </c>
      <c r="C214" s="62">
        <f>PresensiMIPA!B213</f>
        <v>12184</v>
      </c>
      <c r="D214" s="63" t="str">
        <f>PresensiMIPA!G213</f>
        <v>ARNAS JAKA NURYASIN</v>
      </c>
      <c r="E214" s="146">
        <f>AVERAGE(Raport1!E214,Raport2!E214,Raport3!E214,Raport4!E214,Raport5!E214,Raport6!E214)</f>
        <v>83.166666666666671</v>
      </c>
      <c r="F214" s="146">
        <f>AVERAGE(Raport1!F214,Raport2!F214,Raport3!F214,Raport4!F214,Raport5!F214,Raport6!F214)</f>
        <v>81.916666666666671</v>
      </c>
      <c r="G214" s="146">
        <f>AVERAGE(Raport1!G214,Raport2!G214,Raport3!G214,Raport4!G214,Raport5!G214,Raport6!G214)</f>
        <v>82.5</v>
      </c>
      <c r="H214" s="146">
        <f>AVERAGE(Raport1!H214,Raport2!H214,Raport3!H214,Raport4!H214,Raport5!H214,Raport6!H214)</f>
        <v>79.416666666666671</v>
      </c>
      <c r="I214" s="146">
        <f>AVERAGE(Raport1!I214,Raport2!I214,Raport3!I214,Raport4!I214,Raport5!I214,Raport6!I214)</f>
        <v>84.25</v>
      </c>
      <c r="J214" s="146">
        <f>AVERAGE(Raport1!J214,Raport2!J214,Raport3!J214,Raport4!J214,Raport5!J214,Raport6!J214)</f>
        <v>82.333333333333329</v>
      </c>
      <c r="K214" s="146">
        <f>AVERAGE(Raport1!K214,Raport2!K214,Raport3!K214,Raport4!K214,Raport5!K214,Raport6!K214)</f>
        <v>90.083333333333329</v>
      </c>
      <c r="L214" s="146">
        <f>AVERAGE(Raport1!L214,Raport2!L214,Raport3!L214,Raport4!L214,Raport5!L214,Raport6!L214)</f>
        <v>87.583333333333329</v>
      </c>
      <c r="M214" s="146">
        <f>AVERAGE(Raport1!M214,Raport2!M214,Raport3!M214,Raport4!M214,Raport5!M214,Raport6!M214)</f>
        <v>85</v>
      </c>
      <c r="N214" s="146">
        <f>AVERAGE(Raport1!N214,Raport2!N214,Raport3!N214,Raport4!N214,Raport5!N214,Raport6!N214)</f>
        <v>79.5</v>
      </c>
      <c r="O214" s="146">
        <f>AVERAGE(Raport1!O214,Raport2!O214,Raport3!O214,Raport4!O214,Raport5!O214,Raport6!O214)</f>
        <v>84.75</v>
      </c>
      <c r="P214" s="146">
        <f>AVERAGE(Raport1!P214,Raport2!P214,Raport3!P214,Raport4!P214,Raport5!P214,Raport6!P214)</f>
        <v>82.5</v>
      </c>
      <c r="Q214" s="146">
        <f>AVERAGE(Raport1!Q214,Raport2!Q214,Raport3!Q214,Raport4!Q214,Raport5!Q214,Raport6!Q214)</f>
        <v>82.5</v>
      </c>
      <c r="R214" s="146">
        <f>AVERAGE(Raport1!R214,Raport2!R214,Raport3!R214,Raport4!R214,Raport5!R214,Raport6!R214)</f>
        <v>80.916666666666671</v>
      </c>
      <c r="S214" s="146">
        <f>AVERAGE(Raport1!S214,Raport2!S214,Raport3!S214,Raport4!S214,Raport5!S214,Raport6!S214)</f>
        <v>83.333333333333329</v>
      </c>
      <c r="T214" s="232">
        <f t="shared" si="3"/>
        <v>83.316666666666663</v>
      </c>
    </row>
    <row r="215" spans="1:20" ht="14.25" thickTop="1" thickBot="1">
      <c r="A215" s="61">
        <v>208</v>
      </c>
      <c r="B215" s="62">
        <v>208</v>
      </c>
      <c r="C215" s="62">
        <f>PresensiMIPA!B214</f>
        <v>12186</v>
      </c>
      <c r="D215" s="63" t="str">
        <f>PresensiMIPA!G214</f>
        <v>ASRIYANTI HUSNUL HOTIMAH</v>
      </c>
      <c r="E215" s="146">
        <f>AVERAGE(Raport1!E215,Raport2!E215,Raport3!E215,Raport4!E215,Raport5!E215,Raport6!E215)</f>
        <v>86.666666666666671</v>
      </c>
      <c r="F215" s="146">
        <f>AVERAGE(Raport1!F215,Raport2!F215,Raport3!F215,Raport4!F215,Raport5!F215,Raport6!F215)</f>
        <v>87.166666666666671</v>
      </c>
      <c r="G215" s="146">
        <f>AVERAGE(Raport1!G215,Raport2!G215,Raport3!G215,Raport4!G215,Raport5!G215,Raport6!G215)</f>
        <v>86.5</v>
      </c>
      <c r="H215" s="146">
        <f>AVERAGE(Raport1!H215,Raport2!H215,Raport3!H215,Raport4!H215,Raport5!H215,Raport6!H215)</f>
        <v>85.583333333333329</v>
      </c>
      <c r="I215" s="146">
        <f>AVERAGE(Raport1!I215,Raport2!I215,Raport3!I215,Raport4!I215,Raport5!I215,Raport6!I215)</f>
        <v>86.5</v>
      </c>
      <c r="J215" s="146">
        <f>AVERAGE(Raport1!J215,Raport2!J215,Raport3!J215,Raport4!J215,Raport5!J215,Raport6!J215)</f>
        <v>84.75</v>
      </c>
      <c r="K215" s="146">
        <f>AVERAGE(Raport1!K215,Raport2!K215,Raport3!K215,Raport4!K215,Raport5!K215,Raport6!K215)</f>
        <v>90.416666666666671</v>
      </c>
      <c r="L215" s="146">
        <f>AVERAGE(Raport1!L215,Raport2!L215,Raport3!L215,Raport4!L215,Raport5!L215,Raport6!L215)</f>
        <v>87.25</v>
      </c>
      <c r="M215" s="146">
        <f>AVERAGE(Raport1!M215,Raport2!M215,Raport3!M215,Raport4!M215,Raport5!M215,Raport6!M215)</f>
        <v>86.25</v>
      </c>
      <c r="N215" s="146">
        <f>AVERAGE(Raport1!N215,Raport2!N215,Raport3!N215,Raport4!N215,Raport5!N215,Raport6!N215)</f>
        <v>86</v>
      </c>
      <c r="O215" s="146">
        <f>AVERAGE(Raport1!O215,Raport2!O215,Raport3!O215,Raport4!O215,Raport5!O215,Raport6!O215)</f>
        <v>86.75</v>
      </c>
      <c r="P215" s="146">
        <f>AVERAGE(Raport1!P215,Raport2!P215,Raport3!P215,Raport4!P215,Raport5!P215,Raport6!P215)</f>
        <v>84.166666666666671</v>
      </c>
      <c r="Q215" s="146">
        <f>AVERAGE(Raport1!Q215,Raport2!Q215,Raport3!Q215,Raport4!Q215,Raport5!Q215,Raport6!Q215)</f>
        <v>86</v>
      </c>
      <c r="R215" s="146">
        <f>AVERAGE(Raport1!R215,Raport2!R215,Raport3!R215,Raport4!R215,Raport5!R215,Raport6!R215)</f>
        <v>86.166666666666671</v>
      </c>
      <c r="S215" s="146">
        <f>AVERAGE(Raport1!S215,Raport2!S215,Raport3!S215,Raport4!S215,Raport5!S215,Raport6!S215)</f>
        <v>87.583333333333329</v>
      </c>
      <c r="T215" s="232">
        <f t="shared" si="3"/>
        <v>86.516666666666666</v>
      </c>
    </row>
    <row r="216" spans="1:20" ht="14.25" thickTop="1" thickBot="1">
      <c r="A216" s="61">
        <v>209</v>
      </c>
      <c r="B216" s="62">
        <v>209</v>
      </c>
      <c r="C216" s="62">
        <f>PresensiMIPA!B215</f>
        <v>12198</v>
      </c>
      <c r="D216" s="63" t="str">
        <f>PresensiMIPA!G215</f>
        <v>CIKAL ARYA PRATAMA</v>
      </c>
      <c r="E216" s="146">
        <f>AVERAGE(Raport1!E216,Raport2!E216,Raport3!E216,Raport4!E216,Raport5!E216,Raport6!E216)</f>
        <v>81.416666666666671</v>
      </c>
      <c r="F216" s="146">
        <f>AVERAGE(Raport1!F216,Raport2!F216,Raport3!F216,Raport4!F216,Raport5!F216,Raport6!F216)</f>
        <v>81</v>
      </c>
      <c r="G216" s="146">
        <f>AVERAGE(Raport1!G216,Raport2!G216,Raport3!G216,Raport4!G216,Raport5!G216,Raport6!G216)</f>
        <v>76.083333333333329</v>
      </c>
      <c r="H216" s="146">
        <f>AVERAGE(Raport1!H216,Raport2!H216,Raport3!H216,Raport4!H216,Raport5!H216,Raport6!H216)</f>
        <v>75</v>
      </c>
      <c r="I216" s="146">
        <f>AVERAGE(Raport1!I216,Raport2!I216,Raport3!I216,Raport4!I216,Raport5!I216,Raport6!I216)</f>
        <v>82.833333333333329</v>
      </c>
      <c r="J216" s="146">
        <f>AVERAGE(Raport1!J216,Raport2!J216,Raport3!J216,Raport4!J216,Raport5!J216,Raport6!J216)</f>
        <v>82.75</v>
      </c>
      <c r="K216" s="146">
        <f>AVERAGE(Raport1!K216,Raport2!K216,Raport3!K216,Raport4!K216,Raport5!K216,Raport6!K216)</f>
        <v>84.833333333333329</v>
      </c>
      <c r="L216" s="146">
        <f>AVERAGE(Raport1!L216,Raport2!L216,Raport3!L216,Raport4!L216,Raport5!L216,Raport6!L216)</f>
        <v>87.75</v>
      </c>
      <c r="M216" s="146">
        <f>AVERAGE(Raport1!M216,Raport2!M216,Raport3!M216,Raport4!M216,Raport5!M216,Raport6!M216)</f>
        <v>83.583333333333329</v>
      </c>
      <c r="N216" s="146">
        <f>AVERAGE(Raport1!N216,Raport2!N216,Raport3!N216,Raport4!N216,Raport5!N216,Raport6!N216)</f>
        <v>74.916666666666671</v>
      </c>
      <c r="O216" s="146">
        <f>AVERAGE(Raport1!O216,Raport2!O216,Raport3!O216,Raport4!O216,Raport5!O216,Raport6!O216)</f>
        <v>83.666666666666671</v>
      </c>
      <c r="P216" s="146">
        <f>AVERAGE(Raport1!P216,Raport2!P216,Raport3!P216,Raport4!P216,Raport5!P216,Raport6!P216)</f>
        <v>77.5</v>
      </c>
      <c r="Q216" s="146">
        <f>AVERAGE(Raport1!Q216,Raport2!Q216,Raport3!Q216,Raport4!Q216,Raport5!Q216,Raport6!Q216)</f>
        <v>79</v>
      </c>
      <c r="R216" s="146">
        <f>AVERAGE(Raport1!R216,Raport2!R216,Raport3!R216,Raport4!R216,Raport5!R216,Raport6!R216)</f>
        <v>80.5</v>
      </c>
      <c r="S216" s="146">
        <f>AVERAGE(Raport1!S216,Raport2!S216,Raport3!S216,Raport4!S216,Raport5!S216,Raport6!S216)</f>
        <v>75.166666666666671</v>
      </c>
      <c r="T216" s="232">
        <f t="shared" si="3"/>
        <v>80.400000000000006</v>
      </c>
    </row>
    <row r="217" spans="1:20" ht="14.25" thickTop="1" thickBot="1">
      <c r="A217" s="61">
        <v>210</v>
      </c>
      <c r="B217" s="62">
        <v>210</v>
      </c>
      <c r="C217" s="62">
        <f>PresensiMIPA!B216</f>
        <v>12208</v>
      </c>
      <c r="D217" s="63" t="str">
        <f>PresensiMIPA!G216</f>
        <v>DIAN NOVITA SARI</v>
      </c>
      <c r="E217" s="146">
        <f>AVERAGE(Raport1!E217,Raport2!E217,Raport3!E217,Raport4!E217,Raport5!E217,Raport6!E217)</f>
        <v>81</v>
      </c>
      <c r="F217" s="146">
        <f>AVERAGE(Raport1!F217,Raport2!F217,Raport3!F217,Raport4!F217,Raport5!F217,Raport6!F217)</f>
        <v>83.833333333333329</v>
      </c>
      <c r="G217" s="146">
        <f>AVERAGE(Raport1!G217,Raport2!G217,Raport3!G217,Raport4!G217,Raport5!G217,Raport6!G217)</f>
        <v>80.25</v>
      </c>
      <c r="H217" s="146">
        <f>AVERAGE(Raport1!H217,Raport2!H217,Raport3!H217,Raport4!H217,Raport5!H217,Raport6!H217)</f>
        <v>80.166666666666671</v>
      </c>
      <c r="I217" s="146">
        <f>AVERAGE(Raport1!I217,Raport2!I217,Raport3!I217,Raport4!I217,Raport5!I217,Raport6!I217)</f>
        <v>85.083333333333329</v>
      </c>
      <c r="J217" s="146">
        <f>AVERAGE(Raport1!J217,Raport2!J217,Raport3!J217,Raport4!J217,Raport5!J217,Raport6!J217)</f>
        <v>83</v>
      </c>
      <c r="K217" s="146">
        <f>AVERAGE(Raport1!K217,Raport2!K217,Raport3!K217,Raport4!K217,Raport5!K217,Raport6!K217)</f>
        <v>88.083333333333329</v>
      </c>
      <c r="L217" s="146">
        <f>AVERAGE(Raport1!L217,Raport2!L217,Raport3!L217,Raport4!L217,Raport5!L217,Raport6!L217)</f>
        <v>87</v>
      </c>
      <c r="M217" s="146">
        <f>AVERAGE(Raport1!M217,Raport2!M217,Raport3!M217,Raport4!M217,Raport5!M217,Raport6!M217)</f>
        <v>83.25</v>
      </c>
      <c r="N217" s="146">
        <f>AVERAGE(Raport1!N217,Raport2!N217,Raport3!N217,Raport4!N217,Raport5!N217,Raport6!N217)</f>
        <v>81.666666666666671</v>
      </c>
      <c r="O217" s="146">
        <f>AVERAGE(Raport1!O217,Raport2!O217,Raport3!O217,Raport4!O217,Raport5!O217,Raport6!O217)</f>
        <v>84.166666666666671</v>
      </c>
      <c r="P217" s="146">
        <f>AVERAGE(Raport1!P217,Raport2!P217,Raport3!P217,Raport4!P217,Raport5!P217,Raport6!P217)</f>
        <v>80.083333333333329</v>
      </c>
      <c r="Q217" s="146">
        <f>AVERAGE(Raport1!Q217,Raport2!Q217,Raport3!Q217,Raport4!Q217,Raport5!Q217,Raport6!Q217)</f>
        <v>82.083333333333329</v>
      </c>
      <c r="R217" s="146">
        <f>AVERAGE(Raport1!R217,Raport2!R217,Raport3!R217,Raport4!R217,Raport5!R217,Raport6!R217)</f>
        <v>80.333333333333329</v>
      </c>
      <c r="S217" s="146">
        <f>AVERAGE(Raport1!S217,Raport2!S217,Raport3!S217,Raport4!S217,Raport5!S217,Raport6!S217)</f>
        <v>80.5</v>
      </c>
      <c r="T217" s="232">
        <f t="shared" si="3"/>
        <v>82.699999999999989</v>
      </c>
    </row>
    <row r="218" spans="1:20" ht="14.25" thickTop="1" thickBot="1">
      <c r="A218" s="61">
        <v>211</v>
      </c>
      <c r="B218" s="62">
        <v>211</v>
      </c>
      <c r="C218" s="62">
        <f>PresensiMIPA!B217</f>
        <v>12218</v>
      </c>
      <c r="D218" s="63" t="str">
        <f>PresensiMIPA!G217</f>
        <v>DWI INDRIYANI HASDININGSIH</v>
      </c>
      <c r="E218" s="146">
        <f>AVERAGE(Raport1!E218,Raport2!E218,Raport3!E218,Raport4!E218,Raport5!E218,Raport6!E218)</f>
        <v>85.916666666666671</v>
      </c>
      <c r="F218" s="146">
        <f>AVERAGE(Raport1!F218,Raport2!F218,Raport3!F218,Raport4!F218,Raport5!F218,Raport6!F218)</f>
        <v>88</v>
      </c>
      <c r="G218" s="146">
        <f>AVERAGE(Raport1!G218,Raport2!G218,Raport3!G218,Raport4!G218,Raport5!G218,Raport6!G218)</f>
        <v>88</v>
      </c>
      <c r="H218" s="146">
        <f>AVERAGE(Raport1!H218,Raport2!H218,Raport3!H218,Raport4!H218,Raport5!H218,Raport6!H218)</f>
        <v>88.083333333333329</v>
      </c>
      <c r="I218" s="146">
        <f>AVERAGE(Raport1!I218,Raport2!I218,Raport3!I218,Raport4!I218,Raport5!I218,Raport6!I218)</f>
        <v>86.5</v>
      </c>
      <c r="J218" s="146">
        <f>AVERAGE(Raport1!J218,Raport2!J218,Raport3!J218,Raport4!J218,Raport5!J218,Raport6!J218)</f>
        <v>85</v>
      </c>
      <c r="K218" s="146">
        <f>AVERAGE(Raport1!K218,Raport2!K218,Raport3!K218,Raport4!K218,Raport5!K218,Raport6!K218)</f>
        <v>89.75</v>
      </c>
      <c r="L218" s="146">
        <f>AVERAGE(Raport1!L218,Raport2!L218,Raport3!L218,Raport4!L218,Raport5!L218,Raport6!L218)</f>
        <v>86.833333333333329</v>
      </c>
      <c r="M218" s="146">
        <f>AVERAGE(Raport1!M218,Raport2!M218,Raport3!M218,Raport4!M218,Raport5!M218,Raport6!M218)</f>
        <v>86.166666666666671</v>
      </c>
      <c r="N218" s="146">
        <f>AVERAGE(Raport1!N218,Raport2!N218,Raport3!N218,Raport4!N218,Raport5!N218,Raport6!N218)</f>
        <v>86.666666666666671</v>
      </c>
      <c r="O218" s="146">
        <f>AVERAGE(Raport1!O218,Raport2!O218,Raport3!O218,Raport4!O218,Raport5!O218,Raport6!O218)</f>
        <v>86.666666666666671</v>
      </c>
      <c r="P218" s="146">
        <f>AVERAGE(Raport1!P218,Raport2!P218,Raport3!P218,Raport4!P218,Raport5!P218,Raport6!P218)</f>
        <v>85.583333333333329</v>
      </c>
      <c r="Q218" s="146">
        <f>AVERAGE(Raport1!Q218,Raport2!Q218,Raport3!Q218,Raport4!Q218,Raport5!Q218,Raport6!Q218)</f>
        <v>85.916666666666671</v>
      </c>
      <c r="R218" s="146">
        <f>AVERAGE(Raport1!R218,Raport2!R218,Raport3!R218,Raport4!R218,Raport5!R218,Raport6!R218)</f>
        <v>87.333333333333329</v>
      </c>
      <c r="S218" s="146">
        <f>AVERAGE(Raport1!S218,Raport2!S218,Raport3!S218,Raport4!S218,Raport5!S218,Raport6!S218)</f>
        <v>85.75</v>
      </c>
      <c r="T218" s="232">
        <f t="shared" si="3"/>
        <v>86.811111111111103</v>
      </c>
    </row>
    <row r="219" spans="1:20" ht="14.25" thickTop="1" thickBot="1">
      <c r="A219" s="61">
        <v>212</v>
      </c>
      <c r="B219" s="62">
        <v>212</v>
      </c>
      <c r="C219" s="62">
        <f>PresensiMIPA!B218</f>
        <v>12227</v>
      </c>
      <c r="D219" s="63" t="str">
        <f>PresensiMIPA!G218</f>
        <v>FAINSANU FARAKA</v>
      </c>
      <c r="E219" s="146">
        <f>AVERAGE(Raport1!E219,Raport2!E219,Raport3!E219,Raport4!E219,Raport5!E219,Raport6!E219)</f>
        <v>86.166666666666671</v>
      </c>
      <c r="F219" s="146">
        <f>AVERAGE(Raport1!F219,Raport2!F219,Raport3!F219,Raport4!F219,Raport5!F219,Raport6!F219)</f>
        <v>91.5</v>
      </c>
      <c r="G219" s="146">
        <f>AVERAGE(Raport1!G219,Raport2!G219,Raport3!G219,Raport4!G219,Raport5!G219,Raport6!G219)</f>
        <v>86.583333333333329</v>
      </c>
      <c r="H219" s="146">
        <f>AVERAGE(Raport1!H219,Raport2!H219,Raport3!H219,Raport4!H219,Raport5!H219,Raport6!H219)</f>
        <v>88</v>
      </c>
      <c r="I219" s="146">
        <f>AVERAGE(Raport1!I219,Raport2!I219,Raport3!I219,Raport4!I219,Raport5!I219,Raport6!I219)</f>
        <v>90.333333333333329</v>
      </c>
      <c r="J219" s="146">
        <f>AVERAGE(Raport1!J219,Raport2!J219,Raport3!J219,Raport4!J219,Raport5!J219,Raport6!J219)</f>
        <v>84.583333333333329</v>
      </c>
      <c r="K219" s="146">
        <f>AVERAGE(Raport1!K219,Raport2!K219,Raport3!K219,Raport4!K219,Raport5!K219,Raport6!K219)</f>
        <v>91.416666666666671</v>
      </c>
      <c r="L219" s="146">
        <f>AVERAGE(Raport1!L219,Raport2!L219,Raport3!L219,Raport4!L219,Raport5!L219,Raport6!L219)</f>
        <v>87.5</v>
      </c>
      <c r="M219" s="146">
        <f>AVERAGE(Raport1!M219,Raport2!M219,Raport3!M219,Raport4!M219,Raport5!M219,Raport6!M219)</f>
        <v>88.5</v>
      </c>
      <c r="N219" s="146">
        <f>AVERAGE(Raport1!N219,Raport2!N219,Raport3!N219,Raport4!N219,Raport5!N219,Raport6!N219)</f>
        <v>89.916666666666671</v>
      </c>
      <c r="O219" s="146">
        <f>AVERAGE(Raport1!O219,Raport2!O219,Raport3!O219,Raport4!O219,Raport5!O219,Raport6!O219)</f>
        <v>87.666666666666671</v>
      </c>
      <c r="P219" s="146">
        <f>AVERAGE(Raport1!P219,Raport2!P219,Raport3!P219,Raport4!P219,Raport5!P219,Raport6!P219)</f>
        <v>87.083333333333329</v>
      </c>
      <c r="Q219" s="146">
        <f>AVERAGE(Raport1!Q219,Raport2!Q219,Raport3!Q219,Raport4!Q219,Raport5!Q219,Raport6!Q219)</f>
        <v>86.583333333333329</v>
      </c>
      <c r="R219" s="146">
        <f>AVERAGE(Raport1!R219,Raport2!R219,Raport3!R219,Raport4!R219,Raport5!R219,Raport6!R219)</f>
        <v>89.333333333333329</v>
      </c>
      <c r="S219" s="146">
        <f>AVERAGE(Raport1!S219,Raport2!S219,Raport3!S219,Raport4!S219,Raport5!S219,Raport6!S219)</f>
        <v>88.166666666666671</v>
      </c>
      <c r="T219" s="232">
        <f t="shared" si="3"/>
        <v>88.2222222222222</v>
      </c>
    </row>
    <row r="220" spans="1:20" ht="14.25" thickTop="1" thickBot="1">
      <c r="A220" s="61">
        <v>213</v>
      </c>
      <c r="B220" s="62">
        <v>213</v>
      </c>
      <c r="C220" s="62">
        <f>PresensiMIPA!B219</f>
        <v>12240</v>
      </c>
      <c r="D220" s="63" t="str">
        <f>PresensiMIPA!G219</f>
        <v>FATIMAH OKTAVIA LAURENS</v>
      </c>
      <c r="E220" s="146">
        <f>AVERAGE(Raport1!E220,Raport2!E220,Raport3!E220,Raport4!E220,Raport5!E220,Raport6!E220)</f>
        <v>85.583333333333329</v>
      </c>
      <c r="F220" s="146">
        <f>AVERAGE(Raport1!F220,Raport2!F220,Raport3!F220,Raport4!F220,Raport5!F220,Raport6!F220)</f>
        <v>84.75</v>
      </c>
      <c r="G220" s="146">
        <f>AVERAGE(Raport1!G220,Raport2!G220,Raport3!G220,Raport4!G220,Raport5!G220,Raport6!G220)</f>
        <v>85.416666666666671</v>
      </c>
      <c r="H220" s="146">
        <f>AVERAGE(Raport1!H220,Raport2!H220,Raport3!H220,Raport4!H220,Raport5!H220,Raport6!H220)</f>
        <v>87.75</v>
      </c>
      <c r="I220" s="146">
        <f>AVERAGE(Raport1!I220,Raport2!I220,Raport3!I220,Raport4!I220,Raport5!I220,Raport6!I220)</f>
        <v>87.416666666666671</v>
      </c>
      <c r="J220" s="146">
        <f>AVERAGE(Raport1!J220,Raport2!J220,Raport3!J220,Raport4!J220,Raport5!J220,Raport6!J220)</f>
        <v>85.5</v>
      </c>
      <c r="K220" s="146">
        <f>AVERAGE(Raport1!K220,Raport2!K220,Raport3!K220,Raport4!K220,Raport5!K220,Raport6!K220)</f>
        <v>91.5</v>
      </c>
      <c r="L220" s="146">
        <f>AVERAGE(Raport1!L220,Raport2!L220,Raport3!L220,Raport4!L220,Raport5!L220,Raport6!L220)</f>
        <v>87.083333333333329</v>
      </c>
      <c r="M220" s="146">
        <f>AVERAGE(Raport1!M220,Raport2!M220,Raport3!M220,Raport4!M220,Raport5!M220,Raport6!M220)</f>
        <v>86.25</v>
      </c>
      <c r="N220" s="146">
        <f>AVERAGE(Raport1!N220,Raport2!N220,Raport3!N220,Raport4!N220,Raport5!N220,Raport6!N220)</f>
        <v>85.666666666666671</v>
      </c>
      <c r="O220" s="146">
        <f>AVERAGE(Raport1!O220,Raport2!O220,Raport3!O220,Raport4!O220,Raport5!O220,Raport6!O220)</f>
        <v>87.333333333333329</v>
      </c>
      <c r="P220" s="146">
        <f>AVERAGE(Raport1!P220,Raport2!P220,Raport3!P220,Raport4!P220,Raport5!P220,Raport6!P220)</f>
        <v>83</v>
      </c>
      <c r="Q220" s="146">
        <f>AVERAGE(Raport1!Q220,Raport2!Q220,Raport3!Q220,Raport4!Q220,Raport5!Q220,Raport6!Q220)</f>
        <v>86.083333333333329</v>
      </c>
      <c r="R220" s="146">
        <f>AVERAGE(Raport1!R220,Raport2!R220,Raport3!R220,Raport4!R220,Raport5!R220,Raport6!R220)</f>
        <v>82.583333333333329</v>
      </c>
      <c r="S220" s="146">
        <f>AVERAGE(Raport1!S220,Raport2!S220,Raport3!S220,Raport4!S220,Raport5!S220,Raport6!S220)</f>
        <v>87</v>
      </c>
      <c r="T220" s="232">
        <f t="shared" si="3"/>
        <v>86.194444444444429</v>
      </c>
    </row>
    <row r="221" spans="1:20" ht="14.25" thickTop="1" thickBot="1">
      <c r="A221" s="61">
        <v>214</v>
      </c>
      <c r="B221" s="62">
        <v>214</v>
      </c>
      <c r="C221" s="62">
        <f>PresensiMIPA!B220</f>
        <v>12255</v>
      </c>
      <c r="D221" s="63" t="str">
        <f>PresensiMIPA!G220</f>
        <v>GHEFARI ALBIR FACHRI SUHERMAN</v>
      </c>
      <c r="E221" s="146">
        <f>AVERAGE(Raport1!E221,Raport2!E221,Raport3!E221,Raport4!E221,Raport5!E221,Raport6!E221)</f>
        <v>82.75</v>
      </c>
      <c r="F221" s="146">
        <f>AVERAGE(Raport1!F221,Raport2!F221,Raport3!F221,Raport4!F221,Raport5!F221,Raport6!F221)</f>
        <v>79.166666666666671</v>
      </c>
      <c r="G221" s="146">
        <f>AVERAGE(Raport1!G221,Raport2!G221,Raport3!G221,Raport4!G221,Raport5!G221,Raport6!G221)</f>
        <v>77.916666666666671</v>
      </c>
      <c r="H221" s="146">
        <f>AVERAGE(Raport1!H221,Raport2!H221,Raport3!H221,Raport4!H221,Raport5!H221,Raport6!H221)</f>
        <v>73.083333333333329</v>
      </c>
      <c r="I221" s="146">
        <f>AVERAGE(Raport1!I221,Raport2!I221,Raport3!I221,Raport4!I221,Raport5!I221,Raport6!I221)</f>
        <v>82.833333333333329</v>
      </c>
      <c r="J221" s="146">
        <f>AVERAGE(Raport1!J221,Raport2!J221,Raport3!J221,Raport4!J221,Raport5!J221,Raport6!J221)</f>
        <v>82.083333333333329</v>
      </c>
      <c r="K221" s="146">
        <f>AVERAGE(Raport1!K221,Raport2!K221,Raport3!K221,Raport4!K221,Raport5!K221,Raport6!K221)</f>
        <v>86.083333333333329</v>
      </c>
      <c r="L221" s="146">
        <f>AVERAGE(Raport1!L221,Raport2!L221,Raport3!L221,Raport4!L221,Raport5!L221,Raport6!L221)</f>
        <v>85.75</v>
      </c>
      <c r="M221" s="146">
        <f>AVERAGE(Raport1!M221,Raport2!M221,Raport3!M221,Raport4!M221,Raport5!M221,Raport6!M221)</f>
        <v>81.416666666666671</v>
      </c>
      <c r="N221" s="146">
        <f>AVERAGE(Raport1!N221,Raport2!N221,Raport3!N221,Raport4!N221,Raport5!N221,Raport6!N221)</f>
        <v>74.416666666666671</v>
      </c>
      <c r="O221" s="146">
        <f>AVERAGE(Raport1!O221,Raport2!O221,Raport3!O221,Raport4!O221,Raport5!O221,Raport6!O221)</f>
        <v>82.916666666666671</v>
      </c>
      <c r="P221" s="146">
        <f>AVERAGE(Raport1!P221,Raport2!P221,Raport3!P221,Raport4!P221,Raport5!P221,Raport6!P221)</f>
        <v>74.833333333333329</v>
      </c>
      <c r="Q221" s="146">
        <f>AVERAGE(Raport1!Q221,Raport2!Q221,Raport3!Q221,Raport4!Q221,Raport5!Q221,Raport6!Q221)</f>
        <v>76.666666666666671</v>
      </c>
      <c r="R221" s="146">
        <f>AVERAGE(Raport1!R221,Raport2!R221,Raport3!R221,Raport4!R221,Raport5!R221,Raport6!R221)</f>
        <v>80.75</v>
      </c>
      <c r="S221" s="146">
        <f>AVERAGE(Raport1!S221,Raport2!S221,Raport3!S221,Raport4!S221,Raport5!S221,Raport6!S221)</f>
        <v>78.166666666666671</v>
      </c>
      <c r="T221" s="232">
        <f t="shared" si="3"/>
        <v>79.922222222222217</v>
      </c>
    </row>
    <row r="222" spans="1:20" ht="14.25" thickTop="1" thickBot="1">
      <c r="A222" s="61">
        <v>215</v>
      </c>
      <c r="B222" s="62">
        <v>215</v>
      </c>
      <c r="C222" s="62">
        <f>PresensiMIPA!B221</f>
        <v>12259</v>
      </c>
      <c r="D222" s="63" t="str">
        <f>PresensiMIPA!G221</f>
        <v>Halimatus Sakdiyah</v>
      </c>
      <c r="E222" s="146">
        <f>AVERAGE(Raport1!E222,Raport2!E222,Raport3!E222,Raport4!E222,Raport5!E222,Raport6!E222)</f>
        <v>85.833333333333329</v>
      </c>
      <c r="F222" s="146">
        <f>AVERAGE(Raport1!F222,Raport2!F222,Raport3!F222,Raport4!F222,Raport5!F222,Raport6!F222)</f>
        <v>87.5</v>
      </c>
      <c r="G222" s="146">
        <f>AVERAGE(Raport1!G222,Raport2!G222,Raport3!G222,Raport4!G222,Raport5!G222,Raport6!G222)</f>
        <v>86.75</v>
      </c>
      <c r="H222" s="146">
        <f>AVERAGE(Raport1!H222,Raport2!H222,Raport3!H222,Raport4!H222,Raport5!H222,Raport6!H222)</f>
        <v>80.166666666666671</v>
      </c>
      <c r="I222" s="146">
        <f>AVERAGE(Raport1!I222,Raport2!I222,Raport3!I222,Raport4!I222,Raport5!I222,Raport6!I222)</f>
        <v>87.083333333333329</v>
      </c>
      <c r="J222" s="146">
        <f>AVERAGE(Raport1!J222,Raport2!J222,Raport3!J222,Raport4!J222,Raport5!J222,Raport6!J222)</f>
        <v>83.5</v>
      </c>
      <c r="K222" s="146">
        <f>AVERAGE(Raport1!K222,Raport2!K222,Raport3!K222,Raport4!K222,Raport5!K222,Raport6!K222)</f>
        <v>91.416666666666671</v>
      </c>
      <c r="L222" s="146">
        <f>AVERAGE(Raport1!L222,Raport2!L222,Raport3!L222,Raport4!L222,Raport5!L222,Raport6!L222)</f>
        <v>87.083333333333329</v>
      </c>
      <c r="M222" s="146">
        <f>AVERAGE(Raport1!M222,Raport2!M222,Raport3!M222,Raport4!M222,Raport5!M222,Raport6!M222)</f>
        <v>86.333333333333329</v>
      </c>
      <c r="N222" s="146">
        <f>AVERAGE(Raport1!N222,Raport2!N222,Raport3!N222,Raport4!N222,Raport5!N222,Raport6!N222)</f>
        <v>88.833333333333329</v>
      </c>
      <c r="O222" s="146">
        <f>AVERAGE(Raport1!O222,Raport2!O222,Raport3!O222,Raport4!O222,Raport5!O222,Raport6!O222)</f>
        <v>83.25</v>
      </c>
      <c r="P222" s="146">
        <f>AVERAGE(Raport1!P222,Raport2!P222,Raport3!P222,Raport4!P222,Raport5!P222,Raport6!P222)</f>
        <v>85.75</v>
      </c>
      <c r="Q222" s="146">
        <f>AVERAGE(Raport1!Q222,Raport2!Q222,Raport3!Q222,Raport4!Q222,Raport5!Q222,Raport6!Q222)</f>
        <v>84.75</v>
      </c>
      <c r="R222" s="146">
        <f>AVERAGE(Raport1!R222,Raport2!R222,Raport3!R222,Raport4!R222,Raport5!R222,Raport6!R222)</f>
        <v>83.75</v>
      </c>
      <c r="S222" s="146">
        <f>AVERAGE(Raport1!S222,Raport2!S222,Raport3!S222,Raport4!S222,Raport5!S222,Raport6!S222)</f>
        <v>83.666666666666671</v>
      </c>
      <c r="T222" s="232">
        <f t="shared" si="3"/>
        <v>85.711111111111123</v>
      </c>
    </row>
    <row r="223" spans="1:20" ht="14.25" thickTop="1" thickBot="1">
      <c r="A223" s="61">
        <v>216</v>
      </c>
      <c r="B223" s="62">
        <v>216</v>
      </c>
      <c r="C223" s="62">
        <f>PresensiMIPA!B222</f>
        <v>12272</v>
      </c>
      <c r="D223" s="63" t="str">
        <f>PresensiMIPA!G222</f>
        <v>HISYAM SAPUTRA</v>
      </c>
      <c r="E223" s="146">
        <f>AVERAGE(Raport1!E223,Raport2!E223,Raport3!E223,Raport4!E223,Raport5!E223,Raport6!E223)</f>
        <v>82.75</v>
      </c>
      <c r="F223" s="146">
        <f>AVERAGE(Raport1!F223,Raport2!F223,Raport3!F223,Raport4!F223,Raport5!F223,Raport6!F223)</f>
        <v>80.416666666666671</v>
      </c>
      <c r="G223" s="146">
        <f>AVERAGE(Raport1!G223,Raport2!G223,Raport3!G223,Raport4!G223,Raport5!G223,Raport6!G223)</f>
        <v>79.333333333333329</v>
      </c>
      <c r="H223" s="146">
        <f>AVERAGE(Raport1!H223,Raport2!H223,Raport3!H223,Raport4!H223,Raport5!H223,Raport6!H223)</f>
        <v>79.416666666666671</v>
      </c>
      <c r="I223" s="146">
        <f>AVERAGE(Raport1!I223,Raport2!I223,Raport3!I223,Raport4!I223,Raport5!I223,Raport6!I223)</f>
        <v>86.083333333333329</v>
      </c>
      <c r="J223" s="146">
        <f>AVERAGE(Raport1!J223,Raport2!J223,Raport3!J223,Raport4!J223,Raport5!J223,Raport6!J223)</f>
        <v>81.5</v>
      </c>
      <c r="K223" s="146">
        <f>AVERAGE(Raport1!K223,Raport2!K223,Raport3!K223,Raport4!K223,Raport5!K223,Raport6!K223)</f>
        <v>88.083333333333329</v>
      </c>
      <c r="L223" s="146">
        <f>AVERAGE(Raport1!L223,Raport2!L223,Raport3!L223,Raport4!L223,Raport5!L223,Raport6!L223)</f>
        <v>87.333333333333329</v>
      </c>
      <c r="M223" s="146">
        <f>AVERAGE(Raport1!M223,Raport2!M223,Raport3!M223,Raport4!M223,Raport5!M223,Raport6!M223)</f>
        <v>83.583333333333329</v>
      </c>
      <c r="N223" s="146">
        <f>AVERAGE(Raport1!N223,Raport2!N223,Raport3!N223,Raport4!N223,Raport5!N223,Raport6!N223)</f>
        <v>79.416666666666671</v>
      </c>
      <c r="O223" s="146">
        <f>AVERAGE(Raport1!O223,Raport2!O223,Raport3!O223,Raport4!O223,Raport5!O223,Raport6!O223)</f>
        <v>84.333333333333329</v>
      </c>
      <c r="P223" s="146">
        <f>AVERAGE(Raport1!P223,Raport2!P223,Raport3!P223,Raport4!P223,Raport5!P223,Raport6!P223)</f>
        <v>81.083333333333329</v>
      </c>
      <c r="Q223" s="146">
        <f>AVERAGE(Raport1!Q223,Raport2!Q223,Raport3!Q223,Raport4!Q223,Raport5!Q223,Raport6!Q223)</f>
        <v>79.75</v>
      </c>
      <c r="R223" s="146">
        <f>AVERAGE(Raport1!R223,Raport2!R223,Raport3!R223,Raport4!R223,Raport5!R223,Raport6!R223)</f>
        <v>81.083333333333329</v>
      </c>
      <c r="S223" s="146">
        <f>AVERAGE(Raport1!S223,Raport2!S223,Raport3!S223,Raport4!S223,Raport5!S223,Raport6!S223)</f>
        <v>78.833333333333329</v>
      </c>
      <c r="T223" s="232">
        <f t="shared" si="3"/>
        <v>82.2</v>
      </c>
    </row>
    <row r="224" spans="1:20" ht="14.25" thickTop="1" thickBot="1">
      <c r="A224" s="61">
        <v>217</v>
      </c>
      <c r="B224" s="62">
        <v>217</v>
      </c>
      <c r="C224" s="62">
        <f>PresensiMIPA!B223</f>
        <v>12281</v>
      </c>
      <c r="D224" s="63" t="str">
        <f>PresensiMIPA!G223</f>
        <v>INDAH FITRIANI</v>
      </c>
      <c r="E224" s="146">
        <f>AVERAGE(Raport1!E224,Raport2!E224,Raport3!E224,Raport4!E224,Raport5!E224,Raport6!E224)</f>
        <v>87.083333333333329</v>
      </c>
      <c r="F224" s="146">
        <f>AVERAGE(Raport1!F224,Raport2!F224,Raport3!F224,Raport4!F224,Raport5!F224,Raport6!F224)</f>
        <v>90.75</v>
      </c>
      <c r="G224" s="146">
        <f>AVERAGE(Raport1!G224,Raport2!G224,Raport3!G224,Raport4!G224,Raport5!G224,Raport6!G224)</f>
        <v>87.833333333333329</v>
      </c>
      <c r="H224" s="146">
        <f>AVERAGE(Raport1!H224,Raport2!H224,Raport3!H224,Raport4!H224,Raport5!H224,Raport6!H224)</f>
        <v>88.5</v>
      </c>
      <c r="I224" s="146">
        <f>AVERAGE(Raport1!I224,Raport2!I224,Raport3!I224,Raport4!I224,Raport5!I224,Raport6!I224)</f>
        <v>87.666666666666671</v>
      </c>
      <c r="J224" s="146">
        <f>AVERAGE(Raport1!J224,Raport2!J224,Raport3!J224,Raport4!J224,Raport5!J224,Raport6!J224)</f>
        <v>85.333333333333329</v>
      </c>
      <c r="K224" s="146">
        <f>AVERAGE(Raport1!K224,Raport2!K224,Raport3!K224,Raport4!K224,Raport5!K224,Raport6!K224)</f>
        <v>91.166666666666671</v>
      </c>
      <c r="L224" s="146">
        <f>AVERAGE(Raport1!L224,Raport2!L224,Raport3!L224,Raport4!L224,Raport5!L224,Raport6!L224)</f>
        <v>87.5</v>
      </c>
      <c r="M224" s="146">
        <f>AVERAGE(Raport1!M224,Raport2!M224,Raport3!M224,Raport4!M224,Raport5!M224,Raport6!M224)</f>
        <v>87.583333333333329</v>
      </c>
      <c r="N224" s="146">
        <f>AVERAGE(Raport1!N224,Raport2!N224,Raport3!N224,Raport4!N224,Raport5!N224,Raport6!N224)</f>
        <v>86.25</v>
      </c>
      <c r="O224" s="146">
        <f>AVERAGE(Raport1!O224,Raport2!O224,Raport3!O224,Raport4!O224,Raport5!O224,Raport6!O224)</f>
        <v>85.916666666666671</v>
      </c>
      <c r="P224" s="146">
        <f>AVERAGE(Raport1!P224,Raport2!P224,Raport3!P224,Raport4!P224,Raport5!P224,Raport6!P224)</f>
        <v>86</v>
      </c>
      <c r="Q224" s="146">
        <f>AVERAGE(Raport1!Q224,Raport2!Q224,Raport3!Q224,Raport4!Q224,Raport5!Q224,Raport6!Q224)</f>
        <v>85.166666666666671</v>
      </c>
      <c r="R224" s="146">
        <f>AVERAGE(Raport1!R224,Raport2!R224,Raport3!R224,Raport4!R224,Raport5!R224,Raport6!R224)</f>
        <v>84.583333333333329</v>
      </c>
      <c r="S224" s="146">
        <f>AVERAGE(Raport1!S224,Raport2!S224,Raport3!S224,Raport4!S224,Raport5!S224,Raport6!S224)</f>
        <v>88.333333333333329</v>
      </c>
      <c r="T224" s="232">
        <f t="shared" si="3"/>
        <v>87.311111111111103</v>
      </c>
    </row>
    <row r="225" spans="1:20" ht="14.25" thickTop="1" thickBot="1">
      <c r="A225" s="61">
        <v>218</v>
      </c>
      <c r="B225" s="62">
        <v>218</v>
      </c>
      <c r="C225" s="62">
        <f>PresensiMIPA!B224</f>
        <v>12308</v>
      </c>
      <c r="D225" s="63" t="str">
        <f>PresensiMIPA!G224</f>
        <v>Lailatus Sofi</v>
      </c>
      <c r="E225" s="146">
        <f>AVERAGE(Raport1!E225,Raport2!E225,Raport3!E225,Raport4!E225,Raport5!E225,Raport6!E225)</f>
        <v>85.416666666666671</v>
      </c>
      <c r="F225" s="146">
        <f>AVERAGE(Raport1!F225,Raport2!F225,Raport3!F225,Raport4!F225,Raport5!F225,Raport6!F225)</f>
        <v>82.25</v>
      </c>
      <c r="G225" s="146">
        <f>AVERAGE(Raport1!G225,Raport2!G225,Raport3!G225,Raport4!G225,Raport5!G225,Raport6!G225)</f>
        <v>82.583333333333329</v>
      </c>
      <c r="H225" s="146">
        <f>AVERAGE(Raport1!H225,Raport2!H225,Raport3!H225,Raport4!H225,Raport5!H225,Raport6!H225)</f>
        <v>84.166666666666671</v>
      </c>
      <c r="I225" s="146">
        <f>AVERAGE(Raport1!I225,Raport2!I225,Raport3!I225,Raport4!I225,Raport5!I225,Raport6!I225)</f>
        <v>85.416666666666671</v>
      </c>
      <c r="J225" s="146">
        <f>AVERAGE(Raport1!J225,Raport2!J225,Raport3!J225,Raport4!J225,Raport5!J225,Raport6!J225)</f>
        <v>83.75</v>
      </c>
      <c r="K225" s="146">
        <f>AVERAGE(Raport1!K225,Raport2!K225,Raport3!K225,Raport4!K225,Raport5!K225,Raport6!K225)</f>
        <v>88.166666666666671</v>
      </c>
      <c r="L225" s="146">
        <f>AVERAGE(Raport1!L225,Raport2!L225,Raport3!L225,Raport4!L225,Raport5!L225,Raport6!L225)</f>
        <v>86.916666666666671</v>
      </c>
      <c r="M225" s="146">
        <f>AVERAGE(Raport1!M225,Raport2!M225,Raport3!M225,Raport4!M225,Raport5!M225,Raport6!M225)</f>
        <v>84.833333333333329</v>
      </c>
      <c r="N225" s="146">
        <f>AVERAGE(Raport1!N225,Raport2!N225,Raport3!N225,Raport4!N225,Raport5!N225,Raport6!N225)</f>
        <v>81.583333333333329</v>
      </c>
      <c r="O225" s="146">
        <f>AVERAGE(Raport1!O225,Raport2!O225,Raport3!O225,Raport4!O225,Raport5!O225,Raport6!O225)</f>
        <v>84.416666666666671</v>
      </c>
      <c r="P225" s="146">
        <f>AVERAGE(Raport1!P225,Raport2!P225,Raport3!P225,Raport4!P225,Raport5!P225,Raport6!P225)</f>
        <v>79.916666666666671</v>
      </c>
      <c r="Q225" s="146">
        <f>AVERAGE(Raport1!Q225,Raport2!Q225,Raport3!Q225,Raport4!Q225,Raport5!Q225,Raport6!Q225)</f>
        <v>81.916666666666671</v>
      </c>
      <c r="R225" s="146">
        <f>AVERAGE(Raport1!R225,Raport2!R225,Raport3!R225,Raport4!R225,Raport5!R225,Raport6!R225)</f>
        <v>81.833333333333329</v>
      </c>
      <c r="S225" s="146">
        <f>AVERAGE(Raport1!S225,Raport2!S225,Raport3!S225,Raport4!S225,Raport5!S225,Raport6!S225)</f>
        <v>79.916666666666671</v>
      </c>
      <c r="T225" s="232">
        <f t="shared" si="3"/>
        <v>83.538888888888877</v>
      </c>
    </row>
    <row r="226" spans="1:20" ht="14.25" thickTop="1" thickBot="1">
      <c r="A226" s="61">
        <v>219</v>
      </c>
      <c r="B226" s="62">
        <v>219</v>
      </c>
      <c r="C226" s="62">
        <f>PresensiMIPA!B225</f>
        <v>12328</v>
      </c>
      <c r="D226" s="63" t="str">
        <f>PresensiMIPA!G225</f>
        <v>Marisa Sofia</v>
      </c>
      <c r="E226" s="146">
        <f>AVERAGE(Raport1!E226,Raport2!E226,Raport3!E226,Raport4!E226,Raport5!E226,Raport6!E226)</f>
        <v>82.833333333333329</v>
      </c>
      <c r="F226" s="146">
        <f>AVERAGE(Raport1!F226,Raport2!F226,Raport3!F226,Raport4!F226,Raport5!F226,Raport6!F226)</f>
        <v>83</v>
      </c>
      <c r="G226" s="146">
        <f>AVERAGE(Raport1!G226,Raport2!G226,Raport3!G226,Raport4!G226,Raport5!G226,Raport6!G226)</f>
        <v>85.083333333333329</v>
      </c>
      <c r="H226" s="146">
        <f>AVERAGE(Raport1!H226,Raport2!H226,Raport3!H226,Raport4!H226,Raport5!H226,Raport6!H226)</f>
        <v>81</v>
      </c>
      <c r="I226" s="146">
        <f>AVERAGE(Raport1!I226,Raport2!I226,Raport3!I226,Raport4!I226,Raport5!I226,Raport6!I226)</f>
        <v>86.333333333333329</v>
      </c>
      <c r="J226" s="146">
        <f>AVERAGE(Raport1!J226,Raport2!J226,Raport3!J226,Raport4!J226,Raport5!J226,Raport6!J226)</f>
        <v>83.666666666666671</v>
      </c>
      <c r="K226" s="146">
        <f>AVERAGE(Raport1!K226,Raport2!K226,Raport3!K226,Raport4!K226,Raport5!K226,Raport6!K226)</f>
        <v>90.25</v>
      </c>
      <c r="L226" s="146">
        <f>AVERAGE(Raport1!L226,Raport2!L226,Raport3!L226,Raport4!L226,Raport5!L226,Raport6!L226)</f>
        <v>87.416666666666671</v>
      </c>
      <c r="M226" s="146">
        <f>AVERAGE(Raport1!M226,Raport2!M226,Raport3!M226,Raport4!M226,Raport5!M226,Raport6!M226)</f>
        <v>87.333333333333329</v>
      </c>
      <c r="N226" s="146">
        <f>AVERAGE(Raport1!N226,Raport2!N226,Raport3!N226,Raport4!N226,Raport5!N226,Raport6!N226)</f>
        <v>83.083333333333329</v>
      </c>
      <c r="O226" s="146">
        <f>AVERAGE(Raport1!O226,Raport2!O226,Raport3!O226,Raport4!O226,Raport5!O226,Raport6!O226)</f>
        <v>84.416666666666671</v>
      </c>
      <c r="P226" s="146">
        <f>AVERAGE(Raport1!P226,Raport2!P226,Raport3!P226,Raport4!P226,Raport5!P226,Raport6!P226)</f>
        <v>81.833333333333329</v>
      </c>
      <c r="Q226" s="146">
        <f>AVERAGE(Raport1!Q226,Raport2!Q226,Raport3!Q226,Raport4!Q226,Raport5!Q226,Raport6!Q226)</f>
        <v>83.25</v>
      </c>
      <c r="R226" s="146">
        <f>AVERAGE(Raport1!R226,Raport2!R226,Raport3!R226,Raport4!R226,Raport5!R226,Raport6!R226)</f>
        <v>81.416666666666671</v>
      </c>
      <c r="S226" s="146">
        <f>AVERAGE(Raport1!S226,Raport2!S226,Raport3!S226,Raport4!S226,Raport5!S226,Raport6!S226)</f>
        <v>83.583333333333329</v>
      </c>
      <c r="T226" s="232">
        <f t="shared" si="3"/>
        <v>84.3</v>
      </c>
    </row>
    <row r="227" spans="1:20" ht="14.25" thickTop="1" thickBot="1">
      <c r="A227" s="61">
        <v>220</v>
      </c>
      <c r="B227" s="62">
        <v>220</v>
      </c>
      <c r="C227" s="62">
        <f>PresensiMIPA!B226</f>
        <v>12346</v>
      </c>
      <c r="D227" s="63" t="str">
        <f>PresensiMIPA!G226</f>
        <v>Mila Safira</v>
      </c>
      <c r="E227" s="146">
        <f>AVERAGE(Raport1!E227,Raport2!E227,Raport3!E227,Raport4!E227,Raport5!E227,Raport6!E227)</f>
        <v>82.916666666666671</v>
      </c>
      <c r="F227" s="146">
        <f>AVERAGE(Raport1!F227,Raport2!F227,Raport3!F227,Raport4!F227,Raport5!F227,Raport6!F227)</f>
        <v>84.083333333333329</v>
      </c>
      <c r="G227" s="146">
        <f>AVERAGE(Raport1!G227,Raport2!G227,Raport3!G227,Raport4!G227,Raport5!G227,Raport6!G227)</f>
        <v>86</v>
      </c>
      <c r="H227" s="146">
        <f>AVERAGE(Raport1!H227,Raport2!H227,Raport3!H227,Raport4!H227,Raport5!H227,Raport6!H227)</f>
        <v>81.416666666666671</v>
      </c>
      <c r="I227" s="146">
        <f>AVERAGE(Raport1!I227,Raport2!I227,Raport3!I227,Raport4!I227,Raport5!I227,Raport6!I227)</f>
        <v>86.416666666666671</v>
      </c>
      <c r="J227" s="146">
        <f>AVERAGE(Raport1!J227,Raport2!J227,Raport3!J227,Raport4!J227,Raport5!J227,Raport6!J227)</f>
        <v>82.916666666666671</v>
      </c>
      <c r="K227" s="146">
        <f>AVERAGE(Raport1!K227,Raport2!K227,Raport3!K227,Raport4!K227,Raport5!K227,Raport6!K227)</f>
        <v>88.416666666666671</v>
      </c>
      <c r="L227" s="146">
        <f>AVERAGE(Raport1!L227,Raport2!L227,Raport3!L227,Raport4!L227,Raport5!L227,Raport6!L227)</f>
        <v>86.333333333333329</v>
      </c>
      <c r="M227" s="146">
        <f>AVERAGE(Raport1!M227,Raport2!M227,Raport3!M227,Raport4!M227,Raport5!M227,Raport6!M227)</f>
        <v>85.416666666666671</v>
      </c>
      <c r="N227" s="146">
        <f>AVERAGE(Raport1!N227,Raport2!N227,Raport3!N227,Raport4!N227,Raport5!N227,Raport6!N227)</f>
        <v>83.416666666666671</v>
      </c>
      <c r="O227" s="146">
        <f>AVERAGE(Raport1!O227,Raport2!O227,Raport3!O227,Raport4!O227,Raport5!O227,Raport6!O227)</f>
        <v>84.5</v>
      </c>
      <c r="P227" s="146">
        <f>AVERAGE(Raport1!P227,Raport2!P227,Raport3!P227,Raport4!P227,Raport5!P227,Raport6!P227)</f>
        <v>82.583333333333329</v>
      </c>
      <c r="Q227" s="146">
        <f>AVERAGE(Raport1!Q227,Raport2!Q227,Raport3!Q227,Raport4!Q227,Raport5!Q227,Raport6!Q227)</f>
        <v>81.416666666666671</v>
      </c>
      <c r="R227" s="146">
        <f>AVERAGE(Raport1!R227,Raport2!R227,Raport3!R227,Raport4!R227,Raport5!R227,Raport6!R227)</f>
        <v>82.916666666666671</v>
      </c>
      <c r="S227" s="146">
        <f>AVERAGE(Raport1!S227,Raport2!S227,Raport3!S227,Raport4!S227,Raport5!S227,Raport6!S227)</f>
        <v>80.916666666666671</v>
      </c>
      <c r="T227" s="232">
        <f t="shared" si="3"/>
        <v>83.977777777777803</v>
      </c>
    </row>
    <row r="228" spans="1:20" ht="14.25" thickTop="1" thickBot="1">
      <c r="A228" s="61">
        <v>221</v>
      </c>
      <c r="B228" s="62">
        <v>221</v>
      </c>
      <c r="C228" s="62">
        <f>PresensiMIPA!B227</f>
        <v>12349</v>
      </c>
      <c r="D228" s="63" t="str">
        <f>PresensiMIPA!G227</f>
        <v>MOCHAMMAD AFIF</v>
      </c>
      <c r="E228" s="146">
        <f>AVERAGE(Raport1!E228,Raport2!E228,Raport3!E228,Raport4!E228,Raport5!E228,Raport6!E228)</f>
        <v>83.166666666666671</v>
      </c>
      <c r="F228" s="146">
        <f>AVERAGE(Raport1!F228,Raport2!F228,Raport3!F228,Raport4!F228,Raport5!F228,Raport6!F228)</f>
        <v>79.416666666666671</v>
      </c>
      <c r="G228" s="146">
        <f>AVERAGE(Raport1!G228,Raport2!G228,Raport3!G228,Raport4!G228,Raport5!G228,Raport6!G228)</f>
        <v>79.083333333333329</v>
      </c>
      <c r="H228" s="146">
        <f>AVERAGE(Raport1!H228,Raport2!H228,Raport3!H228,Raport4!H228,Raport5!H228,Raport6!H228)</f>
        <v>83.083333333333329</v>
      </c>
      <c r="I228" s="146">
        <f>AVERAGE(Raport1!I228,Raport2!I228,Raport3!I228,Raport4!I228,Raport5!I228,Raport6!I228)</f>
        <v>84.75</v>
      </c>
      <c r="J228" s="146">
        <f>AVERAGE(Raport1!J228,Raport2!J228,Raport3!J228,Raport4!J228,Raport5!J228,Raport6!J228)</f>
        <v>81.083333333333329</v>
      </c>
      <c r="K228" s="146">
        <f>AVERAGE(Raport1!K228,Raport2!K228,Raport3!K228,Raport4!K228,Raport5!K228,Raport6!K228)</f>
        <v>87.25</v>
      </c>
      <c r="L228" s="146">
        <f>AVERAGE(Raport1!L228,Raport2!L228,Raport3!L228,Raport4!L228,Raport5!L228,Raport6!L228)</f>
        <v>86.5</v>
      </c>
      <c r="M228" s="146">
        <f>AVERAGE(Raport1!M228,Raport2!M228,Raport3!M228,Raport4!M228,Raport5!M228,Raport6!M228)</f>
        <v>82.416666666666671</v>
      </c>
      <c r="N228" s="146">
        <f>AVERAGE(Raport1!N228,Raport2!N228,Raport3!N228,Raport4!N228,Raport5!N228,Raport6!N228)</f>
        <v>76.666666666666671</v>
      </c>
      <c r="O228" s="146">
        <f>AVERAGE(Raport1!O228,Raport2!O228,Raport3!O228,Raport4!O228,Raport5!O228,Raport6!O228)</f>
        <v>85.25</v>
      </c>
      <c r="P228" s="146">
        <f>AVERAGE(Raport1!P228,Raport2!P228,Raport3!P228,Raport4!P228,Raport5!P228,Raport6!P228)</f>
        <v>78.416666666666671</v>
      </c>
      <c r="Q228" s="146">
        <f>AVERAGE(Raport1!Q228,Raport2!Q228,Raport3!Q228,Raport4!Q228,Raport5!Q228,Raport6!Q228)</f>
        <v>83.666666666666671</v>
      </c>
      <c r="R228" s="146">
        <f>AVERAGE(Raport1!R228,Raport2!R228,Raport3!R228,Raport4!R228,Raport5!R228,Raport6!R228)</f>
        <v>81</v>
      </c>
      <c r="S228" s="146">
        <f>AVERAGE(Raport1!S228,Raport2!S228,Raport3!S228,Raport4!S228,Raport5!S228,Raport6!S228)</f>
        <v>78.666666666666671</v>
      </c>
      <c r="T228" s="232">
        <f t="shared" si="3"/>
        <v>82.027777777777771</v>
      </c>
    </row>
    <row r="229" spans="1:20" ht="14.25" thickTop="1" thickBot="1">
      <c r="A229" s="61">
        <v>222</v>
      </c>
      <c r="B229" s="62">
        <v>222</v>
      </c>
      <c r="C229" s="62">
        <f>PresensiMIPA!B228</f>
        <v>12375</v>
      </c>
      <c r="D229" s="63" t="str">
        <f>PresensiMIPA!G228</f>
        <v>MUHAMMAD GAZWAN GHATFANI</v>
      </c>
      <c r="E229" s="146">
        <f>AVERAGE(Raport1!E229,Raport2!E229,Raport3!E229,Raport4!E229,Raport5!E229,Raport6!E229)</f>
        <v>84.583333333333329</v>
      </c>
      <c r="F229" s="146">
        <f>AVERAGE(Raport1!F229,Raport2!F229,Raport3!F229,Raport4!F229,Raport5!F229,Raport6!F229)</f>
        <v>82.5</v>
      </c>
      <c r="G229" s="146">
        <f>AVERAGE(Raport1!G229,Raport2!G229,Raport3!G229,Raport4!G229,Raport5!G229,Raport6!G229)</f>
        <v>80.833333333333329</v>
      </c>
      <c r="H229" s="146">
        <f>AVERAGE(Raport1!H229,Raport2!H229,Raport3!H229,Raport4!H229,Raport5!H229,Raport6!H229)</f>
        <v>86.25</v>
      </c>
      <c r="I229" s="146">
        <f>AVERAGE(Raport1!I229,Raport2!I229,Raport3!I229,Raport4!I229,Raport5!I229,Raport6!I229)</f>
        <v>86.333333333333329</v>
      </c>
      <c r="J229" s="146">
        <f>AVERAGE(Raport1!J229,Raport2!J229,Raport3!J229,Raport4!J229,Raport5!J229,Raport6!J229)</f>
        <v>84.416666666666671</v>
      </c>
      <c r="K229" s="146">
        <f>AVERAGE(Raport1!K229,Raport2!K229,Raport3!K229,Raport4!K229,Raport5!K229,Raport6!K229)</f>
        <v>90.5</v>
      </c>
      <c r="L229" s="146">
        <f>AVERAGE(Raport1!L229,Raport2!L229,Raport3!L229,Raport4!L229,Raport5!L229,Raport6!L229)</f>
        <v>88</v>
      </c>
      <c r="M229" s="146">
        <f>AVERAGE(Raport1!M229,Raport2!M229,Raport3!M229,Raport4!M229,Raport5!M229,Raport6!M229)</f>
        <v>85.666666666666671</v>
      </c>
      <c r="N229" s="146">
        <f>AVERAGE(Raport1!N229,Raport2!N229,Raport3!N229,Raport4!N229,Raport5!N229,Raport6!N229)</f>
        <v>83.333333333333329</v>
      </c>
      <c r="O229" s="146">
        <f>AVERAGE(Raport1!O229,Raport2!O229,Raport3!O229,Raport4!O229,Raport5!O229,Raport6!O229)</f>
        <v>85.75</v>
      </c>
      <c r="P229" s="146">
        <f>AVERAGE(Raport1!P229,Raport2!P229,Raport3!P229,Raport4!P229,Raport5!P229,Raport6!P229)</f>
        <v>80.416666666666671</v>
      </c>
      <c r="Q229" s="146">
        <f>AVERAGE(Raport1!Q229,Raport2!Q229,Raport3!Q229,Raport4!Q229,Raport5!Q229,Raport6!Q229)</f>
        <v>82.25</v>
      </c>
      <c r="R229" s="146">
        <f>AVERAGE(Raport1!R229,Raport2!R229,Raport3!R229,Raport4!R229,Raport5!R229,Raport6!R229)</f>
        <v>84.416666666666671</v>
      </c>
      <c r="S229" s="146">
        <f>AVERAGE(Raport1!S229,Raport2!S229,Raport3!S229,Raport4!S229,Raport5!S229,Raport6!S229)</f>
        <v>85.166666666666671</v>
      </c>
      <c r="T229" s="232">
        <f t="shared" si="3"/>
        <v>84.694444444444443</v>
      </c>
    </row>
    <row r="230" spans="1:20" ht="14.25" thickTop="1" thickBot="1">
      <c r="A230" s="61">
        <v>223</v>
      </c>
      <c r="B230" s="62">
        <v>223</v>
      </c>
      <c r="C230" s="62">
        <f>PresensiMIPA!B229</f>
        <v>12393</v>
      </c>
      <c r="D230" s="63" t="str">
        <f>PresensiMIPA!G229</f>
        <v>NADYA REVANIA ROHMAN</v>
      </c>
      <c r="E230" s="146">
        <f>AVERAGE(Raport1!E230,Raport2!E230,Raport3!E230,Raport4!E230,Raport5!E230,Raport6!E230)</f>
        <v>86</v>
      </c>
      <c r="F230" s="146">
        <f>AVERAGE(Raport1!F230,Raport2!F230,Raport3!F230,Raport4!F230,Raport5!F230,Raport6!F230)</f>
        <v>88.416666666666671</v>
      </c>
      <c r="G230" s="146">
        <f>AVERAGE(Raport1!G230,Raport2!G230,Raport3!G230,Raport4!G230,Raport5!G230,Raport6!G230)</f>
        <v>87.083333333333329</v>
      </c>
      <c r="H230" s="146">
        <f>AVERAGE(Raport1!H230,Raport2!H230,Raport3!H230,Raport4!H230,Raport5!H230,Raport6!H230)</f>
        <v>87.333333333333329</v>
      </c>
      <c r="I230" s="146">
        <f>AVERAGE(Raport1!I230,Raport2!I230,Raport3!I230,Raport4!I230,Raport5!I230,Raport6!I230)</f>
        <v>85.25</v>
      </c>
      <c r="J230" s="146">
        <f>AVERAGE(Raport1!J230,Raport2!J230,Raport3!J230,Raport4!J230,Raport5!J230,Raport6!J230)</f>
        <v>84.083333333333329</v>
      </c>
      <c r="K230" s="146">
        <f>AVERAGE(Raport1!K230,Raport2!K230,Raport3!K230,Raport4!K230,Raport5!K230,Raport6!K230)</f>
        <v>91.666666666666671</v>
      </c>
      <c r="L230" s="146">
        <f>AVERAGE(Raport1!L230,Raport2!L230,Raport3!L230,Raport4!L230,Raport5!L230,Raport6!L230)</f>
        <v>86.5</v>
      </c>
      <c r="M230" s="146">
        <f>AVERAGE(Raport1!M230,Raport2!M230,Raport3!M230,Raport4!M230,Raport5!M230,Raport6!M230)</f>
        <v>87.416666666666671</v>
      </c>
      <c r="N230" s="146">
        <f>AVERAGE(Raport1!N230,Raport2!N230,Raport3!N230,Raport4!N230,Raport5!N230,Raport6!N230)</f>
        <v>84</v>
      </c>
      <c r="O230" s="146">
        <f>AVERAGE(Raport1!O230,Raport2!O230,Raport3!O230,Raport4!O230,Raport5!O230,Raport6!O230)</f>
        <v>85.916666666666671</v>
      </c>
      <c r="P230" s="146">
        <f>AVERAGE(Raport1!P230,Raport2!P230,Raport3!P230,Raport4!P230,Raport5!P230,Raport6!P230)</f>
        <v>84</v>
      </c>
      <c r="Q230" s="146">
        <f>AVERAGE(Raport1!Q230,Raport2!Q230,Raport3!Q230,Raport4!Q230,Raport5!Q230,Raport6!Q230)</f>
        <v>84.416666666666671</v>
      </c>
      <c r="R230" s="146">
        <f>AVERAGE(Raport1!R230,Raport2!R230,Raport3!R230,Raport4!R230,Raport5!R230,Raport6!R230)</f>
        <v>83.75</v>
      </c>
      <c r="S230" s="146">
        <f>AVERAGE(Raport1!S230,Raport2!S230,Raport3!S230,Raport4!S230,Raport5!S230,Raport6!S230)</f>
        <v>86.666666666666671</v>
      </c>
      <c r="T230" s="232">
        <f t="shared" si="3"/>
        <v>86.166666666666671</v>
      </c>
    </row>
    <row r="231" spans="1:20" ht="14.25" thickTop="1" thickBot="1">
      <c r="A231" s="61">
        <v>224</v>
      </c>
      <c r="B231" s="62">
        <v>224</v>
      </c>
      <c r="C231" s="62">
        <f>PresensiMIPA!B230</f>
        <v>12404</v>
      </c>
      <c r="D231" s="63" t="str">
        <f>PresensiMIPA!G230</f>
        <v>NOVIAN WAHYU NUGROHO</v>
      </c>
      <c r="E231" s="146">
        <f>AVERAGE(Raport1!E231,Raport2!E231,Raport3!E231,Raport4!E231,Raport5!E231,Raport6!E231)</f>
        <v>79.333333333333329</v>
      </c>
      <c r="F231" s="146">
        <f>AVERAGE(Raport1!F231,Raport2!F231,Raport3!F231,Raport4!F231,Raport5!F231,Raport6!F231)</f>
        <v>78.666666666666671</v>
      </c>
      <c r="G231" s="146">
        <f>AVERAGE(Raport1!G231,Raport2!G231,Raport3!G231,Raport4!G231,Raport5!G231,Raport6!G231)</f>
        <v>77.583333333333329</v>
      </c>
      <c r="H231" s="146">
        <f>AVERAGE(Raport1!H231,Raport2!H231,Raport3!H231,Raport4!H231,Raport5!H231,Raport6!H231)</f>
        <v>75.5</v>
      </c>
      <c r="I231" s="146">
        <f>AVERAGE(Raport1!I231,Raport2!I231,Raport3!I231,Raport4!I231,Raport5!I231,Raport6!I231)</f>
        <v>84.166666666666671</v>
      </c>
      <c r="J231" s="146">
        <f>AVERAGE(Raport1!J231,Raport2!J231,Raport3!J231,Raport4!J231,Raport5!J231,Raport6!J231)</f>
        <v>83.25</v>
      </c>
      <c r="K231" s="146">
        <f>AVERAGE(Raport1!K231,Raport2!K231,Raport3!K231,Raport4!K231,Raport5!K231,Raport6!K231)</f>
        <v>84.5</v>
      </c>
      <c r="L231" s="146">
        <f>AVERAGE(Raport1!L231,Raport2!L231,Raport3!L231,Raport4!L231,Raport5!L231,Raport6!L231)</f>
        <v>87.25</v>
      </c>
      <c r="M231" s="146">
        <f>AVERAGE(Raport1!M231,Raport2!M231,Raport3!M231,Raport4!M231,Raport5!M231,Raport6!M231)</f>
        <v>80.583333333333329</v>
      </c>
      <c r="N231" s="146">
        <f>AVERAGE(Raport1!N231,Raport2!N231,Raport3!N231,Raport4!N231,Raport5!N231,Raport6!N231)</f>
        <v>75.75</v>
      </c>
      <c r="O231" s="146">
        <f>AVERAGE(Raport1!O231,Raport2!O231,Raport3!O231,Raport4!O231,Raport5!O231,Raport6!O231)</f>
        <v>82.5</v>
      </c>
      <c r="P231" s="146">
        <f>AVERAGE(Raport1!P231,Raport2!P231,Raport3!P231,Raport4!P231,Raport5!P231,Raport6!P231)</f>
        <v>78.333333333333329</v>
      </c>
      <c r="Q231" s="146">
        <f>AVERAGE(Raport1!Q231,Raport2!Q231,Raport3!Q231,Raport4!Q231,Raport5!Q231,Raport6!Q231)</f>
        <v>78.75</v>
      </c>
      <c r="R231" s="146">
        <f>AVERAGE(Raport1!R231,Raport2!R231,Raport3!R231,Raport4!R231,Raport5!R231,Raport6!R231)</f>
        <v>80</v>
      </c>
      <c r="S231" s="146">
        <f>AVERAGE(Raport1!S231,Raport2!S231,Raport3!S231,Raport4!S231,Raport5!S231,Raport6!S231)</f>
        <v>74.916666666666671</v>
      </c>
      <c r="T231" s="232">
        <f t="shared" si="3"/>
        <v>80.072222222222237</v>
      </c>
    </row>
    <row r="232" spans="1:20" ht="14.25" thickTop="1" thickBot="1">
      <c r="A232" s="61">
        <v>225</v>
      </c>
      <c r="B232" s="62">
        <v>225</v>
      </c>
      <c r="C232" s="62">
        <f>PresensiMIPA!B231</f>
        <v>12406</v>
      </c>
      <c r="D232" s="63" t="str">
        <f>PresensiMIPA!G231</f>
        <v>NUR BUNGA FIRDAUSY</v>
      </c>
      <c r="E232" s="146">
        <f>AVERAGE(Raport1!E232,Raport2!E232,Raport3!E232,Raport4!E232,Raport5!E232,Raport6!E232)</f>
        <v>86.25</v>
      </c>
      <c r="F232" s="146">
        <f>AVERAGE(Raport1!F232,Raport2!F232,Raport3!F232,Raport4!F232,Raport5!F232,Raport6!F232)</f>
        <v>89.916666666666671</v>
      </c>
      <c r="G232" s="146">
        <f>AVERAGE(Raport1!G232,Raport2!G232,Raport3!G232,Raport4!G232,Raport5!G232,Raport6!G232)</f>
        <v>87.25</v>
      </c>
      <c r="H232" s="146">
        <f>AVERAGE(Raport1!H232,Raport2!H232,Raport3!H232,Raport4!H232,Raport5!H232,Raport6!H232)</f>
        <v>88.333333333333329</v>
      </c>
      <c r="I232" s="146">
        <f>AVERAGE(Raport1!I232,Raport2!I232,Raport3!I232,Raport4!I232,Raport5!I232,Raport6!I232)</f>
        <v>85.25</v>
      </c>
      <c r="J232" s="146">
        <f>AVERAGE(Raport1!J232,Raport2!J232,Raport3!J232,Raport4!J232,Raport5!J232,Raport6!J232)</f>
        <v>83</v>
      </c>
      <c r="K232" s="146">
        <f>AVERAGE(Raport1!K232,Raport2!K232,Raport3!K232,Raport4!K232,Raport5!K232,Raport6!K232)</f>
        <v>91.833333333333329</v>
      </c>
      <c r="L232" s="146">
        <f>AVERAGE(Raport1!L232,Raport2!L232,Raport3!L232,Raport4!L232,Raport5!L232,Raport6!L232)</f>
        <v>87.25</v>
      </c>
      <c r="M232" s="146">
        <f>AVERAGE(Raport1!M232,Raport2!M232,Raport3!M232,Raport4!M232,Raport5!M232,Raport6!M232)</f>
        <v>87.583333333333329</v>
      </c>
      <c r="N232" s="146">
        <f>AVERAGE(Raport1!N232,Raport2!N232,Raport3!N232,Raport4!N232,Raport5!N232,Raport6!N232)</f>
        <v>85.083333333333329</v>
      </c>
      <c r="O232" s="146">
        <f>AVERAGE(Raport1!O232,Raport2!O232,Raport3!O232,Raport4!O232,Raport5!O232,Raport6!O232)</f>
        <v>87.333333333333329</v>
      </c>
      <c r="P232" s="146">
        <f>AVERAGE(Raport1!P232,Raport2!P232,Raport3!P232,Raport4!P232,Raport5!P232,Raport6!P232)</f>
        <v>85.416666666666671</v>
      </c>
      <c r="Q232" s="146">
        <f>AVERAGE(Raport1!Q232,Raport2!Q232,Raport3!Q232,Raport4!Q232,Raport5!Q232,Raport6!Q232)</f>
        <v>86.5</v>
      </c>
      <c r="R232" s="146">
        <f>AVERAGE(Raport1!R232,Raport2!R232,Raport3!R232,Raport4!R232,Raport5!R232,Raport6!R232)</f>
        <v>86.25</v>
      </c>
      <c r="S232" s="146">
        <f>AVERAGE(Raport1!S232,Raport2!S232,Raport3!S232,Raport4!S232,Raport5!S232,Raport6!S232)</f>
        <v>87.416666666666671</v>
      </c>
      <c r="T232" s="232">
        <f t="shared" si="3"/>
        <v>86.977777777777803</v>
      </c>
    </row>
    <row r="233" spans="1:20" ht="14.25" thickTop="1" thickBot="1">
      <c r="A233" s="61">
        <v>226</v>
      </c>
      <c r="B233" s="62">
        <v>226</v>
      </c>
      <c r="C233" s="62">
        <f>PresensiMIPA!B232</f>
        <v>12419</v>
      </c>
      <c r="D233" s="63" t="str">
        <f>PresensiMIPA!G232</f>
        <v>Nurul Ilmiyeh</v>
      </c>
      <c r="E233" s="146">
        <f>AVERAGE(Raport1!E233,Raport2!E233,Raport3!E233,Raport4!E233,Raport5!E233,Raport6!E233)</f>
        <v>87.666666666666671</v>
      </c>
      <c r="F233" s="146">
        <f>AVERAGE(Raport1!F233,Raport2!F233,Raport3!F233,Raport4!F233,Raport5!F233,Raport6!F233)</f>
        <v>87.666666666666671</v>
      </c>
      <c r="G233" s="146">
        <f>AVERAGE(Raport1!G233,Raport2!G233,Raport3!G233,Raport4!G233,Raport5!G233,Raport6!G233)</f>
        <v>84.333333333333329</v>
      </c>
      <c r="H233" s="146">
        <f>AVERAGE(Raport1!H233,Raport2!H233,Raport3!H233,Raport4!H233,Raport5!H233,Raport6!H233)</f>
        <v>85.083333333333329</v>
      </c>
      <c r="I233" s="146">
        <f>AVERAGE(Raport1!I233,Raport2!I233,Raport3!I233,Raport4!I233,Raport5!I233,Raport6!I233)</f>
        <v>85.166666666666671</v>
      </c>
      <c r="J233" s="146">
        <f>AVERAGE(Raport1!J233,Raport2!J233,Raport3!J233,Raport4!J233,Raport5!J233,Raport6!J233)</f>
        <v>84.416666666666671</v>
      </c>
      <c r="K233" s="146">
        <f>AVERAGE(Raport1!K233,Raport2!K233,Raport3!K233,Raport4!K233,Raport5!K233,Raport6!K233)</f>
        <v>87.416666666666671</v>
      </c>
      <c r="L233" s="146">
        <f>AVERAGE(Raport1!L233,Raport2!L233,Raport3!L233,Raport4!L233,Raport5!L233,Raport6!L233)</f>
        <v>87.75</v>
      </c>
      <c r="M233" s="146">
        <f>AVERAGE(Raport1!M233,Raport2!M233,Raport3!M233,Raport4!M233,Raport5!M233,Raport6!M233)</f>
        <v>85.5</v>
      </c>
      <c r="N233" s="146">
        <f>AVERAGE(Raport1!N233,Raport2!N233,Raport3!N233,Raport4!N233,Raport5!N233,Raport6!N233)</f>
        <v>88.333333333333329</v>
      </c>
      <c r="O233" s="146">
        <f>AVERAGE(Raport1!O233,Raport2!O233,Raport3!O233,Raport4!O233,Raport5!O233,Raport6!O233)</f>
        <v>84.333333333333329</v>
      </c>
      <c r="P233" s="146">
        <f>AVERAGE(Raport1!P233,Raport2!P233,Raport3!P233,Raport4!P233,Raport5!P233,Raport6!P233)</f>
        <v>84.166666666666671</v>
      </c>
      <c r="Q233" s="146">
        <f>AVERAGE(Raport1!Q233,Raport2!Q233,Raport3!Q233,Raport4!Q233,Raport5!Q233,Raport6!Q233)</f>
        <v>81.75</v>
      </c>
      <c r="R233" s="146">
        <f>AVERAGE(Raport1!R233,Raport2!R233,Raport3!R233,Raport4!R233,Raport5!R233,Raport6!R233)</f>
        <v>86.75</v>
      </c>
      <c r="S233" s="146">
        <f>AVERAGE(Raport1!S233,Raport2!S233,Raport3!S233,Raport4!S233,Raport5!S233,Raport6!S233)</f>
        <v>84.083333333333329</v>
      </c>
      <c r="T233" s="232">
        <f t="shared" si="3"/>
        <v>85.62777777777778</v>
      </c>
    </row>
    <row r="234" spans="1:20" ht="14.25" thickTop="1" thickBot="1">
      <c r="A234" s="61">
        <v>227</v>
      </c>
      <c r="B234" s="62">
        <v>227</v>
      </c>
      <c r="C234" s="62">
        <f>PresensiMIPA!B233</f>
        <v>12430</v>
      </c>
      <c r="D234" s="63" t="str">
        <f>PresensiMIPA!G233</f>
        <v>PUTRI MAHARANI</v>
      </c>
      <c r="E234" s="146">
        <f>AVERAGE(Raport1!E234,Raport2!E234,Raport3!E234,Raport4!E234,Raport5!E234,Raport6!E234)</f>
        <v>81.916666666666671</v>
      </c>
      <c r="F234" s="146">
        <f>AVERAGE(Raport1!F234,Raport2!F234,Raport3!F234,Raport4!F234,Raport5!F234,Raport6!F234)</f>
        <v>81.416666666666671</v>
      </c>
      <c r="G234" s="146">
        <f>AVERAGE(Raport1!G234,Raport2!G234,Raport3!G234,Raport4!G234,Raport5!G234,Raport6!G234)</f>
        <v>81.25</v>
      </c>
      <c r="H234" s="146">
        <f>AVERAGE(Raport1!H234,Raport2!H234,Raport3!H234,Raport4!H234,Raport5!H234,Raport6!H234)</f>
        <v>78.916666666666671</v>
      </c>
      <c r="I234" s="146">
        <f>AVERAGE(Raport1!I234,Raport2!I234,Raport3!I234,Raport4!I234,Raport5!I234,Raport6!I234)</f>
        <v>85.666666666666671</v>
      </c>
      <c r="J234" s="146">
        <f>AVERAGE(Raport1!J234,Raport2!J234,Raport3!J234,Raport4!J234,Raport5!J234,Raport6!J234)</f>
        <v>83.416666666666671</v>
      </c>
      <c r="K234" s="146">
        <f>AVERAGE(Raport1!K234,Raport2!K234,Raport3!K234,Raport4!K234,Raport5!K234,Raport6!K234)</f>
        <v>89.333333333333329</v>
      </c>
      <c r="L234" s="146">
        <f>AVERAGE(Raport1!L234,Raport2!L234,Raport3!L234,Raport4!L234,Raport5!L234,Raport6!L234)</f>
        <v>87.25</v>
      </c>
      <c r="M234" s="146">
        <f>AVERAGE(Raport1!M234,Raport2!M234,Raport3!M234,Raport4!M234,Raport5!M234,Raport6!M234)</f>
        <v>84.833333333333329</v>
      </c>
      <c r="N234" s="146">
        <f>AVERAGE(Raport1!N234,Raport2!N234,Raport3!N234,Raport4!N234,Raport5!N234,Raport6!N234)</f>
        <v>78.916666666666671</v>
      </c>
      <c r="O234" s="146">
        <f>AVERAGE(Raport1!O234,Raport2!O234,Raport3!O234,Raport4!O234,Raport5!O234,Raport6!O234)</f>
        <v>85.583333333333329</v>
      </c>
      <c r="P234" s="146">
        <f>AVERAGE(Raport1!P234,Raport2!P234,Raport3!P234,Raport4!P234,Raport5!P234,Raport6!P234)</f>
        <v>80.416666666666671</v>
      </c>
      <c r="Q234" s="146">
        <f>AVERAGE(Raport1!Q234,Raport2!Q234,Raport3!Q234,Raport4!Q234,Raport5!Q234,Raport6!Q234)</f>
        <v>80.833333333333329</v>
      </c>
      <c r="R234" s="146">
        <f>AVERAGE(Raport1!R234,Raport2!R234,Raport3!R234,Raport4!R234,Raport5!R234,Raport6!R234)</f>
        <v>86</v>
      </c>
      <c r="S234" s="146">
        <f>AVERAGE(Raport1!S234,Raport2!S234,Raport3!S234,Raport4!S234,Raport5!S234,Raport6!S234)</f>
        <v>79.083333333333329</v>
      </c>
      <c r="T234" s="232">
        <f t="shared" si="3"/>
        <v>82.98888888888888</v>
      </c>
    </row>
    <row r="235" spans="1:20" ht="14.25" thickTop="1" thickBot="1">
      <c r="A235" s="61">
        <v>228</v>
      </c>
      <c r="B235" s="62">
        <v>228</v>
      </c>
      <c r="C235" s="62">
        <f>PresensiMIPA!B234</f>
        <v>12445</v>
      </c>
      <c r="D235" s="63" t="str">
        <f>PresensiMIPA!G234</f>
        <v>RAFLY ARDIANSYAH</v>
      </c>
      <c r="E235" s="146">
        <f>AVERAGE(Raport1!E235,Raport2!E235,Raport3!E235,Raport4!E235,Raport5!E235,Raport6!E235)</f>
        <v>85.833333333333329</v>
      </c>
      <c r="F235" s="146">
        <f>AVERAGE(Raport1!F235,Raport2!F235,Raport3!F235,Raport4!F235,Raport5!F235,Raport6!F235)</f>
        <v>84.333333333333329</v>
      </c>
      <c r="G235" s="146">
        <f>AVERAGE(Raport1!G235,Raport2!G235,Raport3!G235,Raport4!G235,Raport5!G235,Raport6!G235)</f>
        <v>80.166666666666671</v>
      </c>
      <c r="H235" s="146">
        <f>AVERAGE(Raport1!H235,Raport2!H235,Raport3!H235,Raport4!H235,Raport5!H235,Raport6!H235)</f>
        <v>81.5</v>
      </c>
      <c r="I235" s="146">
        <f>AVERAGE(Raport1!I235,Raport2!I235,Raport3!I235,Raport4!I235,Raport5!I235,Raport6!I235)</f>
        <v>84.833333333333329</v>
      </c>
      <c r="J235" s="146">
        <f>AVERAGE(Raport1!J235,Raport2!J235,Raport3!J235,Raport4!J235,Raport5!J235,Raport6!J235)</f>
        <v>89</v>
      </c>
      <c r="K235" s="146">
        <f>AVERAGE(Raport1!K235,Raport2!K235,Raport3!K235,Raport4!K235,Raport5!K235,Raport6!K235)</f>
        <v>88.333333333333329</v>
      </c>
      <c r="L235" s="146">
        <f>AVERAGE(Raport1!L235,Raport2!L235,Raport3!L235,Raport4!L235,Raport5!L235,Raport6!L235)</f>
        <v>87.333333333333329</v>
      </c>
      <c r="M235" s="146">
        <f>AVERAGE(Raport1!M235,Raport2!M235,Raport3!M235,Raport4!M235,Raport5!M235,Raport6!M235)</f>
        <v>84.583333333333329</v>
      </c>
      <c r="N235" s="146">
        <f>AVERAGE(Raport1!N235,Raport2!N235,Raport3!N235,Raport4!N235,Raport5!N235,Raport6!N235)</f>
        <v>79.083333333333329</v>
      </c>
      <c r="O235" s="146">
        <f>AVERAGE(Raport1!O235,Raport2!O235,Raport3!O235,Raport4!O235,Raport5!O235,Raport6!O235)</f>
        <v>83.166666666666671</v>
      </c>
      <c r="P235" s="146">
        <f>AVERAGE(Raport1!P235,Raport2!P235,Raport3!P235,Raport4!P235,Raport5!P235,Raport6!P235)</f>
        <v>80.666666666666671</v>
      </c>
      <c r="Q235" s="146">
        <f>AVERAGE(Raport1!Q235,Raport2!Q235,Raport3!Q235,Raport4!Q235,Raport5!Q235,Raport6!Q235)</f>
        <v>80.916666666666671</v>
      </c>
      <c r="R235" s="146">
        <f>AVERAGE(Raport1!R235,Raport2!R235,Raport3!R235,Raport4!R235,Raport5!R235,Raport6!R235)</f>
        <v>80.583333333333329</v>
      </c>
      <c r="S235" s="146">
        <f>AVERAGE(Raport1!S235,Raport2!S235,Raport3!S235,Raport4!S235,Raport5!S235,Raport6!S235)</f>
        <v>90.083333333333329</v>
      </c>
      <c r="T235" s="232">
        <f t="shared" si="3"/>
        <v>84.027777777777771</v>
      </c>
    </row>
    <row r="236" spans="1:20" ht="14.25" thickTop="1" thickBot="1">
      <c r="A236" s="61">
        <v>229</v>
      </c>
      <c r="B236" s="62">
        <v>229</v>
      </c>
      <c r="C236" s="62">
        <f>PresensiMIPA!B235</f>
        <v>12453</v>
      </c>
      <c r="D236" s="63" t="str">
        <f>PresensiMIPA!G235</f>
        <v>RAYHAN RAMZY</v>
      </c>
      <c r="E236" s="146">
        <f>AVERAGE(Raport1!E236,Raport2!E236,Raport3!E236,Raport4!E236,Raport5!E236,Raport6!E236)</f>
        <v>81.416666666666671</v>
      </c>
      <c r="F236" s="146">
        <f>AVERAGE(Raport1!F236,Raport2!F236,Raport3!F236,Raport4!F236,Raport5!F236,Raport6!F236)</f>
        <v>79.333333333333329</v>
      </c>
      <c r="G236" s="146">
        <f>AVERAGE(Raport1!G236,Raport2!G236,Raport3!G236,Raport4!G236,Raport5!G236,Raport6!G236)</f>
        <v>78.5</v>
      </c>
      <c r="H236" s="146">
        <f>AVERAGE(Raport1!H236,Raport2!H236,Raport3!H236,Raport4!H236,Raport5!H236,Raport6!H236)</f>
        <v>75.333333333333329</v>
      </c>
      <c r="I236" s="146">
        <f>AVERAGE(Raport1!I236,Raport2!I236,Raport3!I236,Raport4!I236,Raport5!I236,Raport6!I236)</f>
        <v>83.25</v>
      </c>
      <c r="J236" s="146">
        <f>AVERAGE(Raport1!J236,Raport2!J236,Raport3!J236,Raport4!J236,Raport5!J236,Raport6!J236)</f>
        <v>82.916666666666671</v>
      </c>
      <c r="K236" s="146">
        <f>AVERAGE(Raport1!K236,Raport2!K236,Raport3!K236,Raport4!K236,Raport5!K236,Raport6!K236)</f>
        <v>85.333333333333329</v>
      </c>
      <c r="L236" s="146">
        <f>AVERAGE(Raport1!L236,Raport2!L236,Raport3!L236,Raport4!L236,Raport5!L236,Raport6!L236)</f>
        <v>85.166666666666671</v>
      </c>
      <c r="M236" s="146">
        <f>AVERAGE(Raport1!M236,Raport2!M236,Raport3!M236,Raport4!M236,Raport5!M236,Raport6!M236)</f>
        <v>81.333333333333329</v>
      </c>
      <c r="N236" s="146">
        <f>AVERAGE(Raport1!N236,Raport2!N236,Raport3!N236,Raport4!N236,Raport5!N236,Raport6!N236)</f>
        <v>74.166666666666671</v>
      </c>
      <c r="O236" s="146">
        <f>AVERAGE(Raport1!O236,Raport2!O236,Raport3!O236,Raport4!O236,Raport5!O236,Raport6!O236)</f>
        <v>84.833333333333329</v>
      </c>
      <c r="P236" s="146">
        <f>AVERAGE(Raport1!P236,Raport2!P236,Raport3!P236,Raport4!P236,Raport5!P236,Raport6!P236)</f>
        <v>77.333333333333329</v>
      </c>
      <c r="Q236" s="146">
        <f>AVERAGE(Raport1!Q236,Raport2!Q236,Raport3!Q236,Raport4!Q236,Raport5!Q236,Raport6!Q236)</f>
        <v>80.583333333333329</v>
      </c>
      <c r="R236" s="146">
        <f>AVERAGE(Raport1!R236,Raport2!R236,Raport3!R236,Raport4!R236,Raport5!R236,Raport6!R236)</f>
        <v>80.916666666666671</v>
      </c>
      <c r="S236" s="146">
        <f>AVERAGE(Raport1!S236,Raport2!S236,Raport3!S236,Raport4!S236,Raport5!S236,Raport6!S236)</f>
        <v>78</v>
      </c>
      <c r="T236" s="232">
        <f t="shared" si="3"/>
        <v>80.561111111111117</v>
      </c>
    </row>
    <row r="237" spans="1:20" ht="14.25" thickTop="1" thickBot="1">
      <c r="A237" s="61">
        <v>230</v>
      </c>
      <c r="B237" s="62">
        <v>230</v>
      </c>
      <c r="C237" s="62">
        <f>PresensiMIPA!B236</f>
        <v>12463</v>
      </c>
      <c r="D237" s="63" t="str">
        <f>PresensiMIPA!G236</f>
        <v>RIFKI ANANDA SHALIH</v>
      </c>
      <c r="E237" s="146">
        <f>AVERAGE(Raport1!E237,Raport2!E237,Raport3!E237,Raport4!E237,Raport5!E237,Raport6!E237)</f>
        <v>82.083333333333329</v>
      </c>
      <c r="F237" s="146">
        <f>AVERAGE(Raport1!F237,Raport2!F237,Raport3!F237,Raport4!F237,Raport5!F237,Raport6!F237)</f>
        <v>79</v>
      </c>
      <c r="G237" s="146">
        <f>AVERAGE(Raport1!G237,Raport2!G237,Raport3!G237,Raport4!G237,Raport5!G237,Raport6!G237)</f>
        <v>77</v>
      </c>
      <c r="H237" s="146">
        <f>AVERAGE(Raport1!H237,Raport2!H237,Raport3!H237,Raport4!H237,Raport5!H237,Raport6!H237)</f>
        <v>81.5</v>
      </c>
      <c r="I237" s="146">
        <f>AVERAGE(Raport1!I237,Raport2!I237,Raport3!I237,Raport4!I237,Raport5!I237,Raport6!I237)</f>
        <v>82.583333333333329</v>
      </c>
      <c r="J237" s="146">
        <f>AVERAGE(Raport1!J237,Raport2!J237,Raport3!J237,Raport4!J237,Raport5!J237,Raport6!J237)</f>
        <v>82</v>
      </c>
      <c r="K237" s="146">
        <f>AVERAGE(Raport1!K237,Raport2!K237,Raport3!K237,Raport4!K237,Raport5!K237,Raport6!K237)</f>
        <v>90.416666666666671</v>
      </c>
      <c r="L237" s="146">
        <f>AVERAGE(Raport1!L237,Raport2!L237,Raport3!L237,Raport4!L237,Raport5!L237,Raport6!L237)</f>
        <v>86.166666666666671</v>
      </c>
      <c r="M237" s="146">
        <f>AVERAGE(Raport1!M237,Raport2!M237,Raport3!M237,Raport4!M237,Raport5!M237,Raport6!M237)</f>
        <v>84.666666666666671</v>
      </c>
      <c r="N237" s="146">
        <f>AVERAGE(Raport1!N237,Raport2!N237,Raport3!N237,Raport4!N237,Raport5!N237,Raport6!N237)</f>
        <v>75.416666666666671</v>
      </c>
      <c r="O237" s="146">
        <f>AVERAGE(Raport1!O237,Raport2!O237,Raport3!O237,Raport4!O237,Raport5!O237,Raport6!O237)</f>
        <v>84.5</v>
      </c>
      <c r="P237" s="146">
        <f>AVERAGE(Raport1!P237,Raport2!P237,Raport3!P237,Raport4!P237,Raport5!P237,Raport6!P237)</f>
        <v>77.75</v>
      </c>
      <c r="Q237" s="146">
        <f>AVERAGE(Raport1!Q237,Raport2!Q237,Raport3!Q237,Raport4!Q237,Raport5!Q237,Raport6!Q237)</f>
        <v>82.833333333333329</v>
      </c>
      <c r="R237" s="146">
        <f>AVERAGE(Raport1!R237,Raport2!R237,Raport3!R237,Raport4!R237,Raport5!R237,Raport6!R237)</f>
        <v>80.5</v>
      </c>
      <c r="S237" s="146">
        <f>AVERAGE(Raport1!S237,Raport2!S237,Raport3!S237,Raport4!S237,Raport5!S237,Raport6!S237)</f>
        <v>82.416666666666671</v>
      </c>
      <c r="T237" s="232">
        <f t="shared" si="3"/>
        <v>81.922222222222217</v>
      </c>
    </row>
    <row r="238" spans="1:20" ht="14.25" thickTop="1" thickBot="1">
      <c r="A238" s="61">
        <v>231</v>
      </c>
      <c r="B238" s="62">
        <v>231</v>
      </c>
      <c r="C238" s="62">
        <f>PresensiMIPA!B237</f>
        <v>12496</v>
      </c>
      <c r="D238" s="63" t="str">
        <f>PresensiMIPA!G237</f>
        <v>SITI MARYAM</v>
      </c>
      <c r="E238" s="146">
        <f>AVERAGE(Raport1!E238,Raport2!E238,Raport3!E238,Raport4!E238,Raport5!E238,Raport6!E238)</f>
        <v>83.333333333333329</v>
      </c>
      <c r="F238" s="146">
        <f>AVERAGE(Raport1!F238,Raport2!F238,Raport3!F238,Raport4!F238,Raport5!F238,Raport6!F238)</f>
        <v>84.833333333333329</v>
      </c>
      <c r="G238" s="146">
        <f>AVERAGE(Raport1!G238,Raport2!G238,Raport3!G238,Raport4!G238,Raport5!G238,Raport6!G238)</f>
        <v>79.25</v>
      </c>
      <c r="H238" s="146">
        <f>AVERAGE(Raport1!H238,Raport2!H238,Raport3!H238,Raport4!H238,Raport5!H238,Raport6!H238)</f>
        <v>80.333333333333329</v>
      </c>
      <c r="I238" s="146">
        <f>AVERAGE(Raport1!I238,Raport2!I238,Raport3!I238,Raport4!I238,Raport5!I238,Raport6!I238)</f>
        <v>85.666666666666671</v>
      </c>
      <c r="J238" s="146">
        <f>AVERAGE(Raport1!J238,Raport2!J238,Raport3!J238,Raport4!J238,Raport5!J238,Raport6!J238)</f>
        <v>82.75</v>
      </c>
      <c r="K238" s="146">
        <f>AVERAGE(Raport1!K238,Raport2!K238,Raport3!K238,Raport4!K238,Raport5!K238,Raport6!K238)</f>
        <v>93.083333333333329</v>
      </c>
      <c r="L238" s="146">
        <f>AVERAGE(Raport1!L238,Raport2!L238,Raport3!L238,Raport4!L238,Raport5!L238,Raport6!L238)</f>
        <v>86.75</v>
      </c>
      <c r="M238" s="146">
        <f>AVERAGE(Raport1!M238,Raport2!M238,Raport3!M238,Raport4!M238,Raport5!M238,Raport6!M238)</f>
        <v>85.75</v>
      </c>
      <c r="N238" s="146">
        <f>AVERAGE(Raport1!N238,Raport2!N238,Raport3!N238,Raport4!N238,Raport5!N238,Raport6!N238)</f>
        <v>85.333333333333329</v>
      </c>
      <c r="O238" s="146">
        <f>AVERAGE(Raport1!O238,Raport2!O238,Raport3!O238,Raport4!O238,Raport5!O238,Raport6!O238)</f>
        <v>85</v>
      </c>
      <c r="P238" s="146">
        <f>AVERAGE(Raport1!P238,Raport2!P238,Raport3!P238,Raport4!P238,Raport5!P238,Raport6!P238)</f>
        <v>83.083333333333329</v>
      </c>
      <c r="Q238" s="146">
        <f>AVERAGE(Raport1!Q238,Raport2!Q238,Raport3!Q238,Raport4!Q238,Raport5!Q238,Raport6!Q238)</f>
        <v>81.25</v>
      </c>
      <c r="R238" s="146">
        <f>AVERAGE(Raport1!R238,Raport2!R238,Raport3!R238,Raport4!R238,Raport5!R238,Raport6!R238)</f>
        <v>82.833333333333329</v>
      </c>
      <c r="S238" s="146">
        <f>AVERAGE(Raport1!S238,Raport2!S238,Raport3!S238,Raport4!S238,Raport5!S238,Raport6!S238)</f>
        <v>82</v>
      </c>
      <c r="T238" s="232">
        <f t="shared" si="3"/>
        <v>84.083333333333329</v>
      </c>
    </row>
    <row r="239" spans="1:20" ht="14.25" thickTop="1" thickBot="1">
      <c r="A239" s="61">
        <v>232</v>
      </c>
      <c r="B239" s="62">
        <v>232</v>
      </c>
      <c r="C239" s="62">
        <f>PresensiMIPA!B238</f>
        <v>12514</v>
      </c>
      <c r="D239" s="63" t="str">
        <f>PresensiMIPA!G238</f>
        <v>THIYA MEISYA MS</v>
      </c>
      <c r="E239" s="146">
        <f>AVERAGE(Raport1!E239,Raport2!E239,Raport3!E239,Raport4!E239,Raport5!E239,Raport6!E239)</f>
        <v>81.416666666666671</v>
      </c>
      <c r="F239" s="146">
        <f>AVERAGE(Raport1!F239,Raport2!F239,Raport3!F239,Raport4!F239,Raport5!F239,Raport6!F239)</f>
        <v>87.083333333333329</v>
      </c>
      <c r="G239" s="146">
        <f>AVERAGE(Raport1!G239,Raport2!G239,Raport3!G239,Raport4!G239,Raport5!G239,Raport6!G239)</f>
        <v>80.166666666666671</v>
      </c>
      <c r="H239" s="146">
        <f>AVERAGE(Raport1!H239,Raport2!H239,Raport3!H239,Raport4!H239,Raport5!H239,Raport6!H239)</f>
        <v>78.333333333333329</v>
      </c>
      <c r="I239" s="146">
        <f>AVERAGE(Raport1!I239,Raport2!I239,Raport3!I239,Raport4!I239,Raport5!I239,Raport6!I239)</f>
        <v>84.583333333333329</v>
      </c>
      <c r="J239" s="146">
        <f>AVERAGE(Raport1!J239,Raport2!J239,Raport3!J239,Raport4!J239,Raport5!J239,Raport6!J239)</f>
        <v>82.833333333333329</v>
      </c>
      <c r="K239" s="146">
        <f>AVERAGE(Raport1!K239,Raport2!K239,Raport3!K239,Raport4!K239,Raport5!K239,Raport6!K239)</f>
        <v>90.833333333333329</v>
      </c>
      <c r="L239" s="146">
        <f>AVERAGE(Raport1!L239,Raport2!L239,Raport3!L239,Raport4!L239,Raport5!L239,Raport6!L239)</f>
        <v>86.75</v>
      </c>
      <c r="M239" s="146">
        <f>AVERAGE(Raport1!M239,Raport2!M239,Raport3!M239,Raport4!M239,Raport5!M239,Raport6!M239)</f>
        <v>86.916666666666671</v>
      </c>
      <c r="N239" s="146">
        <f>AVERAGE(Raport1!N239,Raport2!N239,Raport3!N239,Raport4!N239,Raport5!N239,Raport6!N239)</f>
        <v>78.25</v>
      </c>
      <c r="O239" s="146">
        <f>AVERAGE(Raport1!O239,Raport2!O239,Raport3!O239,Raport4!O239,Raport5!O239,Raport6!O239)</f>
        <v>83.666666666666671</v>
      </c>
      <c r="P239" s="146">
        <f>AVERAGE(Raport1!P239,Raport2!P239,Raport3!P239,Raport4!P239,Raport5!P239,Raport6!P239)</f>
        <v>81.166666666666671</v>
      </c>
      <c r="Q239" s="146">
        <f>AVERAGE(Raport1!Q239,Raport2!Q239,Raport3!Q239,Raport4!Q239,Raport5!Q239,Raport6!Q239)</f>
        <v>82.5</v>
      </c>
      <c r="R239" s="146">
        <f>AVERAGE(Raport1!R239,Raport2!R239,Raport3!R239,Raport4!R239,Raport5!R239,Raport6!R239)</f>
        <v>82.916666666666671</v>
      </c>
      <c r="S239" s="146">
        <f>AVERAGE(Raport1!S239,Raport2!S239,Raport3!S239,Raport4!S239,Raport5!S239,Raport6!S239)</f>
        <v>82.166666666666671</v>
      </c>
      <c r="T239" s="232">
        <f t="shared" si="3"/>
        <v>83.305555555555571</v>
      </c>
    </row>
    <row r="240" spans="1:20" ht="14.25" thickTop="1" thickBot="1">
      <c r="A240" s="61">
        <v>233</v>
      </c>
      <c r="B240" s="62">
        <v>233</v>
      </c>
      <c r="C240" s="62">
        <f>PresensiMIPA!B239</f>
        <v>12525</v>
      </c>
      <c r="D240" s="63" t="str">
        <f>PresensiMIPA!G239</f>
        <v>UMMU FADILA ULFA</v>
      </c>
      <c r="E240" s="146">
        <f>AVERAGE(Raport1!E240,Raport2!E240,Raport3!E240,Raport4!E240,Raport5!E240,Raport6!E240)</f>
        <v>85.666666666666671</v>
      </c>
      <c r="F240" s="146">
        <f>AVERAGE(Raport1!F240,Raport2!F240,Raport3!F240,Raport4!F240,Raport5!F240,Raport6!F240)</f>
        <v>81.916666666666671</v>
      </c>
      <c r="G240" s="146">
        <f>AVERAGE(Raport1!G240,Raport2!G240,Raport3!G240,Raport4!G240,Raport5!G240,Raport6!G240)</f>
        <v>84.583333333333329</v>
      </c>
      <c r="H240" s="146">
        <f>AVERAGE(Raport1!H240,Raport2!H240,Raport3!H240,Raport4!H240,Raport5!H240,Raport6!H240)</f>
        <v>80.583333333333329</v>
      </c>
      <c r="I240" s="146">
        <f>AVERAGE(Raport1!I240,Raport2!I240,Raport3!I240,Raport4!I240,Raport5!I240,Raport6!I240)</f>
        <v>86.5</v>
      </c>
      <c r="J240" s="146">
        <f>AVERAGE(Raport1!J240,Raport2!J240,Raport3!J240,Raport4!J240,Raport5!J240,Raport6!J240)</f>
        <v>84.083333333333329</v>
      </c>
      <c r="K240" s="146">
        <f>AVERAGE(Raport1!K240,Raport2!K240,Raport3!K240,Raport4!K240,Raport5!K240,Raport6!K240)</f>
        <v>91.083333333333329</v>
      </c>
      <c r="L240" s="146">
        <f>AVERAGE(Raport1!L240,Raport2!L240,Raport3!L240,Raport4!L240,Raport5!L240,Raport6!L240)</f>
        <v>87.916666666666671</v>
      </c>
      <c r="M240" s="146">
        <f>AVERAGE(Raport1!M240,Raport2!M240,Raport3!M240,Raport4!M240,Raport5!M240,Raport6!M240)</f>
        <v>85.5</v>
      </c>
      <c r="N240" s="146">
        <f>AVERAGE(Raport1!N240,Raport2!N240,Raport3!N240,Raport4!N240,Raport5!N240,Raport6!N240)</f>
        <v>79.5</v>
      </c>
      <c r="O240" s="146">
        <f>AVERAGE(Raport1!O240,Raport2!O240,Raport3!O240,Raport4!O240,Raport5!O240,Raport6!O240)</f>
        <v>85.583333333333329</v>
      </c>
      <c r="P240" s="146">
        <f>AVERAGE(Raport1!P240,Raport2!P240,Raport3!P240,Raport4!P240,Raport5!P240,Raport6!P240)</f>
        <v>80.083333333333329</v>
      </c>
      <c r="Q240" s="146">
        <f>AVERAGE(Raport1!Q240,Raport2!Q240,Raport3!Q240,Raport4!Q240,Raport5!Q240,Raport6!Q240)</f>
        <v>83.916666666666671</v>
      </c>
      <c r="R240" s="146">
        <f>AVERAGE(Raport1!R240,Raport2!R240,Raport3!R240,Raport4!R240,Raport5!R240,Raport6!R240)</f>
        <v>81.75</v>
      </c>
      <c r="S240" s="146">
        <f>AVERAGE(Raport1!S240,Raport2!S240,Raport3!S240,Raport4!S240,Raport5!S240,Raport6!S240)</f>
        <v>84.916666666666671</v>
      </c>
      <c r="T240" s="232">
        <f t="shared" si="3"/>
        <v>84.238888888888894</v>
      </c>
    </row>
    <row r="241" spans="1:20" ht="14.25" thickTop="1" thickBot="1">
      <c r="A241" s="61">
        <v>234</v>
      </c>
      <c r="B241" s="62">
        <v>234</v>
      </c>
      <c r="C241" s="62">
        <f>PresensiMIPA!B240</f>
        <v>12535</v>
      </c>
      <c r="D241" s="63" t="str">
        <f>PresensiMIPA!G240</f>
        <v>WILLY CHAIRULLAH FAUZI PUTRA</v>
      </c>
      <c r="E241" s="146">
        <f>AVERAGE(Raport1!E241,Raport2!E241,Raport3!E241,Raport4!E241,Raport5!E241,Raport6!E241)</f>
        <v>83.666666666666671</v>
      </c>
      <c r="F241" s="146">
        <f>AVERAGE(Raport1!F241,Raport2!F241,Raport3!F241,Raport4!F241,Raport5!F241,Raport6!F241)</f>
        <v>81.5</v>
      </c>
      <c r="G241" s="146">
        <f>AVERAGE(Raport1!G241,Raport2!G241,Raport3!G241,Raport4!G241,Raport5!G241,Raport6!G241)</f>
        <v>84.416666666666671</v>
      </c>
      <c r="H241" s="146">
        <f>AVERAGE(Raport1!H241,Raport2!H241,Raport3!H241,Raport4!H241,Raport5!H241,Raport6!H241)</f>
        <v>87.083333333333329</v>
      </c>
      <c r="I241" s="146">
        <f>AVERAGE(Raport1!I241,Raport2!I241,Raport3!I241,Raport4!I241,Raport5!I241,Raport6!I241)</f>
        <v>85.5</v>
      </c>
      <c r="J241" s="146">
        <f>AVERAGE(Raport1!J241,Raport2!J241,Raport3!J241,Raport4!J241,Raport5!J241,Raport6!J241)</f>
        <v>84.416666666666671</v>
      </c>
      <c r="K241" s="146">
        <f>AVERAGE(Raport1!K241,Raport2!K241,Raport3!K241,Raport4!K241,Raport5!K241,Raport6!K241)</f>
        <v>90.833333333333329</v>
      </c>
      <c r="L241" s="146">
        <f>AVERAGE(Raport1!L241,Raport2!L241,Raport3!L241,Raport4!L241,Raport5!L241,Raport6!L241)</f>
        <v>87.25</v>
      </c>
      <c r="M241" s="146">
        <f>AVERAGE(Raport1!M241,Raport2!M241,Raport3!M241,Raport4!M241,Raport5!M241,Raport6!M241)</f>
        <v>85.25</v>
      </c>
      <c r="N241" s="146">
        <f>AVERAGE(Raport1!N241,Raport2!N241,Raport3!N241,Raport4!N241,Raport5!N241,Raport6!N241)</f>
        <v>83</v>
      </c>
      <c r="O241" s="146">
        <f>AVERAGE(Raport1!O241,Raport2!O241,Raport3!O241,Raport4!O241,Raport5!O241,Raport6!O241)</f>
        <v>86.5</v>
      </c>
      <c r="P241" s="146">
        <f>AVERAGE(Raport1!P241,Raport2!P241,Raport3!P241,Raport4!P241,Raport5!P241,Raport6!P241)</f>
        <v>83.333333333333329</v>
      </c>
      <c r="Q241" s="146">
        <f>AVERAGE(Raport1!Q241,Raport2!Q241,Raport3!Q241,Raport4!Q241,Raport5!Q241,Raport6!Q241)</f>
        <v>84.75</v>
      </c>
      <c r="R241" s="146">
        <f>AVERAGE(Raport1!R241,Raport2!R241,Raport3!R241,Raport4!R241,Raport5!R241,Raport6!R241)</f>
        <v>83.416666666666671</v>
      </c>
      <c r="S241" s="146">
        <f>AVERAGE(Raport1!S241,Raport2!S241,Raport3!S241,Raport4!S241,Raport5!S241,Raport6!S241)</f>
        <v>84.5</v>
      </c>
      <c r="T241" s="232">
        <f t="shared" si="3"/>
        <v>85.027777777777786</v>
      </c>
    </row>
    <row r="242" spans="1:20" ht="14.25" thickTop="1" thickBot="1">
      <c r="A242" s="61">
        <v>235</v>
      </c>
      <c r="B242" s="62">
        <v>235</v>
      </c>
      <c r="C242" s="62">
        <f>PresensiMIPA!B241</f>
        <v>12541</v>
      </c>
      <c r="D242" s="63" t="str">
        <f>PresensiMIPA!G241</f>
        <v>ZEINAH</v>
      </c>
      <c r="E242" s="146">
        <f>AVERAGE(Raport1!E242,Raport2!E242,Raport3!E242,Raport4!E242,Raport5!E242,Raport6!E242)</f>
        <v>85.583333333333329</v>
      </c>
      <c r="F242" s="146">
        <f>AVERAGE(Raport1!F242,Raport2!F242,Raport3!F242,Raport4!F242,Raport5!F242,Raport6!F242)</f>
        <v>84.083333333333329</v>
      </c>
      <c r="G242" s="146">
        <f>AVERAGE(Raport1!G242,Raport2!G242,Raport3!G242,Raport4!G242,Raport5!G242,Raport6!G242)</f>
        <v>84.833333333333329</v>
      </c>
      <c r="H242" s="146">
        <f>AVERAGE(Raport1!H242,Raport2!H242,Raport3!H242,Raport4!H242,Raport5!H242,Raport6!H242)</f>
        <v>80.333333333333329</v>
      </c>
      <c r="I242" s="146">
        <f>AVERAGE(Raport1!I242,Raport2!I242,Raport3!I242,Raport4!I242,Raport5!I242,Raport6!I242)</f>
        <v>86.916666666666671</v>
      </c>
      <c r="J242" s="146">
        <f>AVERAGE(Raport1!J242,Raport2!J242,Raport3!J242,Raport4!J242,Raport5!J242,Raport6!J242)</f>
        <v>83.583333333333329</v>
      </c>
      <c r="K242" s="146">
        <f>AVERAGE(Raport1!K242,Raport2!K242,Raport3!K242,Raport4!K242,Raport5!K242,Raport6!K242)</f>
        <v>89.5</v>
      </c>
      <c r="L242" s="146">
        <f>AVERAGE(Raport1!L242,Raport2!L242,Raport3!L242,Raport4!L242,Raport5!L242,Raport6!L242)</f>
        <v>87.416666666666671</v>
      </c>
      <c r="M242" s="146">
        <f>AVERAGE(Raport1!M242,Raport2!M242,Raport3!M242,Raport4!M242,Raport5!M242,Raport6!M242)</f>
        <v>85.416666666666671</v>
      </c>
      <c r="N242" s="146">
        <f>AVERAGE(Raport1!N242,Raport2!N242,Raport3!N242,Raport4!N242,Raport5!N242,Raport6!N242)</f>
        <v>81.25</v>
      </c>
      <c r="O242" s="146">
        <f>AVERAGE(Raport1!O242,Raport2!O242,Raport3!O242,Raport4!O242,Raport5!O242,Raport6!O242)</f>
        <v>84.166666666666671</v>
      </c>
      <c r="P242" s="146">
        <f>AVERAGE(Raport1!P242,Raport2!P242,Raport3!P242,Raport4!P242,Raport5!P242,Raport6!P242)</f>
        <v>79.833333333333329</v>
      </c>
      <c r="Q242" s="146">
        <f>AVERAGE(Raport1!Q242,Raport2!Q242,Raport3!Q242,Raport4!Q242,Raport5!Q242,Raport6!Q242)</f>
        <v>82.416666666666671</v>
      </c>
      <c r="R242" s="146">
        <f>AVERAGE(Raport1!R242,Raport2!R242,Raport3!R242,Raport4!R242,Raport5!R242,Raport6!R242)</f>
        <v>84.083333333333329</v>
      </c>
      <c r="S242" s="146">
        <f>AVERAGE(Raport1!S242,Raport2!S242,Raport3!S242,Raport4!S242,Raport5!S242,Raport6!S242)</f>
        <v>82.416666666666671</v>
      </c>
      <c r="T242" s="232">
        <f t="shared" si="3"/>
        <v>84.12222222222222</v>
      </c>
    </row>
    <row r="243" spans="1:20" ht="14.25" thickTop="1" thickBot="1">
      <c r="A243" s="61">
        <v>236</v>
      </c>
      <c r="B243" s="62">
        <v>236</v>
      </c>
      <c r="C243" s="62">
        <f>PresensiMIPA!B242</f>
        <v>12547</v>
      </c>
      <c r="D243" s="63" t="str">
        <f>PresensiMIPA!G242</f>
        <v>JUANITA FAJRINA PRAMESWARI</v>
      </c>
      <c r="E243" s="146">
        <f>AVERAGE(Raport1!E243,Raport2!E243,Raport3!E243,Raport4!E243,Raport5!E243,Raport6!E243)</f>
        <v>89.75</v>
      </c>
      <c r="F243" s="146">
        <f>AVERAGE(Raport1!F243,Raport2!F243,Raport3!F243,Raport4!F243,Raport5!F243,Raport6!F243)</f>
        <v>89.916666666666671</v>
      </c>
      <c r="G243" s="146">
        <f>AVERAGE(Raport1!G243,Raport2!G243,Raport3!G243,Raport4!G243,Raport5!G243,Raport6!G243)</f>
        <v>85.416666666666671</v>
      </c>
      <c r="H243" s="146">
        <f>AVERAGE(Raport1!H243,Raport2!H243,Raport3!H243,Raport4!H243,Raport5!H243,Raport6!H243)</f>
        <v>88.333333333333329</v>
      </c>
      <c r="I243" s="146">
        <f>AVERAGE(Raport1!I243,Raport2!I243,Raport3!I243,Raport4!I243,Raport5!I243,Raport6!I243)</f>
        <v>91.5</v>
      </c>
      <c r="J243" s="146">
        <f>AVERAGE(Raport1!J243,Raport2!J243,Raport3!J243,Raport4!J243,Raport5!J243,Raport6!J243)</f>
        <v>85.333333333333329</v>
      </c>
      <c r="K243" s="146">
        <f>AVERAGE(Raport1!K243,Raport2!K243,Raport3!K243,Raport4!K243,Raport5!K243,Raport6!K243)</f>
        <v>89</v>
      </c>
      <c r="L243" s="146">
        <f>AVERAGE(Raport1!L243,Raport2!L243,Raport3!L243,Raport4!L243,Raport5!L243,Raport6!L243)</f>
        <v>85.833333333333329</v>
      </c>
      <c r="M243" s="146">
        <f>AVERAGE(Raport1!M243,Raport2!M243,Raport3!M243,Raport4!M243,Raport5!M243,Raport6!M243)</f>
        <v>86.5</v>
      </c>
      <c r="N243" s="146">
        <f>AVERAGE(Raport1!N243,Raport2!N243,Raport3!N243,Raport4!N243,Raport5!N243,Raport6!N243)</f>
        <v>86.333333333333329</v>
      </c>
      <c r="O243" s="146">
        <f>AVERAGE(Raport1!O243,Raport2!O243,Raport3!O243,Raport4!O243,Raport5!O243,Raport6!O243)</f>
        <v>88.083333333333329</v>
      </c>
      <c r="P243" s="146">
        <f>AVERAGE(Raport1!P243,Raport2!P243,Raport3!P243,Raport4!P243,Raport5!P243,Raport6!P243)</f>
        <v>84.666666666666671</v>
      </c>
      <c r="Q243" s="146">
        <f>AVERAGE(Raport1!Q243,Raport2!Q243,Raport3!Q243,Raport4!Q243,Raport5!Q243,Raport6!Q243)</f>
        <v>87.25</v>
      </c>
      <c r="R243" s="146">
        <f>AVERAGE(Raport1!R243,Raport2!R243,Raport3!R243,Raport4!R243,Raport5!R243,Raport6!R243)</f>
        <v>90.416666666666671</v>
      </c>
      <c r="S243" s="146">
        <f>AVERAGE(Raport1!S243,Raport2!S243,Raport3!S243,Raport4!S243,Raport5!S243,Raport6!S243)</f>
        <v>87</v>
      </c>
      <c r="T243" s="232">
        <f t="shared" si="3"/>
        <v>87.688888888888897</v>
      </c>
    </row>
    <row r="244" spans="1:20" ht="14.25" thickTop="1" thickBot="1">
      <c r="A244" s="61">
        <v>237</v>
      </c>
      <c r="B244" s="62">
        <v>237</v>
      </c>
      <c r="C244" s="62">
        <f>PresensiMIPA!B243</f>
        <v>12138</v>
      </c>
      <c r="D244" s="63" t="str">
        <f>PresensiMIPA!G243</f>
        <v>AGIL SETIAWAN PUTRA</v>
      </c>
      <c r="E244" s="146">
        <f>AVERAGE(Raport1!E244,Raport2!E244,Raport3!E244,Raport4!E244,Raport5!E244,Raport6!E244)</f>
        <v>84.916666666666671</v>
      </c>
      <c r="F244" s="146">
        <f>AVERAGE(Raport1!F244,Raport2!F244,Raport3!F244,Raport4!F244,Raport5!F244,Raport6!F244)</f>
        <v>86.166666666666671</v>
      </c>
      <c r="G244" s="146">
        <f>AVERAGE(Raport1!G244,Raport2!G244,Raport3!G244,Raport4!G244,Raport5!G244,Raport6!G244)</f>
        <v>80.833333333333329</v>
      </c>
      <c r="H244" s="146">
        <f>AVERAGE(Raport1!H244,Raport2!H244,Raport3!H244,Raport4!H244,Raport5!H244,Raport6!H244)</f>
        <v>82.833333333333329</v>
      </c>
      <c r="I244" s="146">
        <f>AVERAGE(Raport1!I244,Raport2!I244,Raport3!I244,Raport4!I244,Raport5!I244,Raport6!I244)</f>
        <v>86.5</v>
      </c>
      <c r="J244" s="146">
        <f>AVERAGE(Raport1!J244,Raport2!J244,Raport3!J244,Raport4!J244,Raport5!J244,Raport6!J244)</f>
        <v>85.666666666666671</v>
      </c>
      <c r="K244" s="146">
        <f>AVERAGE(Raport1!K244,Raport2!K244,Raport3!K244,Raport4!K244,Raport5!K244,Raport6!K244)</f>
        <v>88.25</v>
      </c>
      <c r="L244" s="146">
        <f>AVERAGE(Raport1!L244,Raport2!L244,Raport3!L244,Raport4!L244,Raport5!L244,Raport6!L244)</f>
        <v>88.75</v>
      </c>
      <c r="M244" s="146">
        <f>AVERAGE(Raport1!M244,Raport2!M244,Raport3!M244,Raport4!M244,Raport5!M244,Raport6!M244)</f>
        <v>86.666666666666671</v>
      </c>
      <c r="N244" s="146">
        <f>AVERAGE(Raport1!N244,Raport2!N244,Raport3!N244,Raport4!N244,Raport5!N244,Raport6!N244)</f>
        <v>86.666666666666671</v>
      </c>
      <c r="O244" s="146">
        <f>AVERAGE(Raport1!O244,Raport2!O244,Raport3!O244,Raport4!O244,Raport5!O244,Raport6!O244)</f>
        <v>85.333333333333329</v>
      </c>
      <c r="P244" s="146">
        <f>AVERAGE(Raport1!P244,Raport2!P244,Raport3!P244,Raport4!P244,Raport5!P244,Raport6!P244)</f>
        <v>84.5</v>
      </c>
      <c r="Q244" s="146">
        <f>AVERAGE(Raport1!Q244,Raport2!Q244,Raport3!Q244,Raport4!Q244,Raport5!Q244,Raport6!Q244)</f>
        <v>83.833333333333329</v>
      </c>
      <c r="R244" s="146">
        <f>AVERAGE(Raport1!R244,Raport2!R244,Raport3!R244,Raport4!R244,Raport5!R244,Raport6!R244)</f>
        <v>81.166666666666671</v>
      </c>
      <c r="S244" s="146">
        <f>AVERAGE(Raport1!S244,Raport2!S244,Raport3!S244,Raport4!S244,Raport5!S244,Raport6!S244)</f>
        <v>86.25</v>
      </c>
      <c r="T244" s="232">
        <f t="shared" si="3"/>
        <v>85.222222222222229</v>
      </c>
    </row>
    <row r="245" spans="1:20" ht="14.25" thickTop="1" thickBot="1">
      <c r="A245" s="61">
        <v>238</v>
      </c>
      <c r="B245" s="62">
        <v>238</v>
      </c>
      <c r="C245" s="62">
        <f>PresensiMIPA!B244</f>
        <v>12145</v>
      </c>
      <c r="D245" s="63" t="str">
        <f>PresensiMIPA!G244</f>
        <v>AISYAH NOER AULYA</v>
      </c>
      <c r="E245" s="146">
        <f>AVERAGE(Raport1!E245,Raport2!E245,Raport3!E245,Raport4!E245,Raport5!E245,Raport6!E245)</f>
        <v>87.333333333333329</v>
      </c>
      <c r="F245" s="146">
        <f>AVERAGE(Raport1!F245,Raport2!F245,Raport3!F245,Raport4!F245,Raport5!F245,Raport6!F245)</f>
        <v>84.5</v>
      </c>
      <c r="G245" s="146">
        <f>AVERAGE(Raport1!G245,Raport2!G245,Raport3!G245,Raport4!G245,Raport5!G245,Raport6!G245)</f>
        <v>86</v>
      </c>
      <c r="H245" s="146">
        <f>AVERAGE(Raport1!H245,Raport2!H245,Raport3!H245,Raport4!H245,Raport5!H245,Raport6!H245)</f>
        <v>85.833333333333329</v>
      </c>
      <c r="I245" s="146">
        <f>AVERAGE(Raport1!I245,Raport2!I245,Raport3!I245,Raport4!I245,Raport5!I245,Raport6!I245)</f>
        <v>87.333333333333329</v>
      </c>
      <c r="J245" s="146">
        <f>AVERAGE(Raport1!J245,Raport2!J245,Raport3!J245,Raport4!J245,Raport5!J245,Raport6!J245)</f>
        <v>84.333333333333329</v>
      </c>
      <c r="K245" s="146">
        <f>AVERAGE(Raport1!K245,Raport2!K245,Raport3!K245,Raport4!K245,Raport5!K245,Raport6!K245)</f>
        <v>90.916666666666671</v>
      </c>
      <c r="L245" s="146">
        <f>AVERAGE(Raport1!L245,Raport2!L245,Raport3!L245,Raport4!L245,Raport5!L245,Raport6!L245)</f>
        <v>86.083333333333329</v>
      </c>
      <c r="M245" s="146">
        <f>AVERAGE(Raport1!M245,Raport2!M245,Raport3!M245,Raport4!M245,Raport5!M245,Raport6!M245)</f>
        <v>86.166666666666671</v>
      </c>
      <c r="N245" s="146">
        <f>AVERAGE(Raport1!N245,Raport2!N245,Raport3!N245,Raport4!N245,Raport5!N245,Raport6!N245)</f>
        <v>89</v>
      </c>
      <c r="O245" s="146">
        <f>AVERAGE(Raport1!O245,Raport2!O245,Raport3!O245,Raport4!O245,Raport5!O245,Raport6!O245)</f>
        <v>84.75</v>
      </c>
      <c r="P245" s="146">
        <f>AVERAGE(Raport1!P245,Raport2!P245,Raport3!P245,Raport4!P245,Raport5!P245,Raport6!P245)</f>
        <v>84.916666666666671</v>
      </c>
      <c r="Q245" s="146">
        <f>AVERAGE(Raport1!Q245,Raport2!Q245,Raport3!Q245,Raport4!Q245,Raport5!Q245,Raport6!Q245)</f>
        <v>83.25</v>
      </c>
      <c r="R245" s="146">
        <f>AVERAGE(Raport1!R245,Raport2!R245,Raport3!R245,Raport4!R245,Raport5!R245,Raport6!R245)</f>
        <v>85.166666666666671</v>
      </c>
      <c r="S245" s="146">
        <f>AVERAGE(Raport1!S245,Raport2!S245,Raport3!S245,Raport4!S245,Raport5!S245,Raport6!S245)</f>
        <v>84.333333333333329</v>
      </c>
      <c r="T245" s="232">
        <f t="shared" si="3"/>
        <v>85.99444444444444</v>
      </c>
    </row>
    <row r="246" spans="1:20" ht="14.25" thickTop="1" thickBot="1">
      <c r="A246" s="61">
        <v>239</v>
      </c>
      <c r="B246" s="62">
        <v>239</v>
      </c>
      <c r="C246" s="62">
        <f>PresensiMIPA!B245</f>
        <v>12156</v>
      </c>
      <c r="D246" s="63" t="str">
        <f>PresensiMIPA!G245</f>
        <v>ALI AKBAR NAFIS</v>
      </c>
      <c r="E246" s="146">
        <f>AVERAGE(Raport1!E246,Raport2!E246,Raport3!E246,Raport4!E246,Raport5!E246,Raport6!E246)</f>
        <v>84.416666666666671</v>
      </c>
      <c r="F246" s="146">
        <f>AVERAGE(Raport1!F246,Raport2!F246,Raport3!F246,Raport4!F246,Raport5!F246,Raport6!F246)</f>
        <v>85.5</v>
      </c>
      <c r="G246" s="146">
        <f>AVERAGE(Raport1!G246,Raport2!G246,Raport3!G246,Raport4!G246,Raport5!G246,Raport6!G246)</f>
        <v>84.75</v>
      </c>
      <c r="H246" s="146">
        <f>AVERAGE(Raport1!H246,Raport2!H246,Raport3!H246,Raport4!H246,Raport5!H246,Raport6!H246)</f>
        <v>82.5</v>
      </c>
      <c r="I246" s="146">
        <f>AVERAGE(Raport1!I246,Raport2!I246,Raport3!I246,Raport4!I246,Raport5!I246,Raport6!I246)</f>
        <v>87.666666666666671</v>
      </c>
      <c r="J246" s="146">
        <f>AVERAGE(Raport1!J246,Raport2!J246,Raport3!J246,Raport4!J246,Raport5!J246,Raport6!J246)</f>
        <v>85.083333333333329</v>
      </c>
      <c r="K246" s="146">
        <f>AVERAGE(Raport1!K246,Raport2!K246,Raport3!K246,Raport4!K246,Raport5!K246,Raport6!K246)</f>
        <v>87.5</v>
      </c>
      <c r="L246" s="146">
        <f>AVERAGE(Raport1!L246,Raport2!L246,Raport3!L246,Raport4!L246,Raport5!L246,Raport6!L246)</f>
        <v>85.75</v>
      </c>
      <c r="M246" s="146">
        <f>AVERAGE(Raport1!M246,Raport2!M246,Raport3!M246,Raport4!M246,Raport5!M246,Raport6!M246)</f>
        <v>85.416666666666671</v>
      </c>
      <c r="N246" s="146">
        <f>AVERAGE(Raport1!N246,Raport2!N246,Raport3!N246,Raport4!N246,Raport5!N246,Raport6!N246)</f>
        <v>83.25</v>
      </c>
      <c r="O246" s="146">
        <f>AVERAGE(Raport1!O246,Raport2!O246,Raport3!O246,Raport4!O246,Raport5!O246,Raport6!O246)</f>
        <v>84.916666666666671</v>
      </c>
      <c r="P246" s="146">
        <f>AVERAGE(Raport1!P246,Raport2!P246,Raport3!P246,Raport4!P246,Raport5!P246,Raport6!P246)</f>
        <v>83.583333333333329</v>
      </c>
      <c r="Q246" s="146">
        <f>AVERAGE(Raport1!Q246,Raport2!Q246,Raport3!Q246,Raport4!Q246,Raport5!Q246,Raport6!Q246)</f>
        <v>85.083333333333329</v>
      </c>
      <c r="R246" s="146">
        <f>AVERAGE(Raport1!R246,Raport2!R246,Raport3!R246,Raport4!R246,Raport5!R246,Raport6!R246)</f>
        <v>81.583333333333329</v>
      </c>
      <c r="S246" s="146">
        <f>AVERAGE(Raport1!S246,Raport2!S246,Raport3!S246,Raport4!S246,Raport5!S246,Raport6!S246)</f>
        <v>85.25</v>
      </c>
      <c r="T246" s="232">
        <f t="shared" si="3"/>
        <v>84.816666666666663</v>
      </c>
    </row>
    <row r="247" spans="1:20" ht="14.25" thickTop="1" thickBot="1">
      <c r="A247" s="61"/>
      <c r="B247" s="62">
        <v>240</v>
      </c>
      <c r="C247" s="62">
        <f>PresensiMIPA!B246</f>
        <v>12175</v>
      </c>
      <c r="D247" s="63" t="str">
        <f>PresensiMIPA!G246</f>
        <v>ANGGIA FELYSA PUTRI</v>
      </c>
      <c r="E247" s="146">
        <f>AVERAGE(Raport1!E247,Raport2!E247,Raport3!E247,Raport4!E247,Raport5!E247,Raport6!E247)</f>
        <v>81.5</v>
      </c>
      <c r="F247" s="146">
        <f>AVERAGE(Raport1!F247,Raport2!F247,Raport3!F247,Raport4!F247,Raport5!F247,Raport6!F247)</f>
        <v>81.583333333333329</v>
      </c>
      <c r="G247" s="146">
        <f>AVERAGE(Raport1!G247,Raport2!G247,Raport3!G247,Raport4!G247,Raport5!G247,Raport6!G247)</f>
        <v>81.833333333333329</v>
      </c>
      <c r="H247" s="146">
        <f>AVERAGE(Raport1!H247,Raport2!H247,Raport3!H247,Raport4!H247,Raport5!H247,Raport6!H247)</f>
        <v>77.333333333333329</v>
      </c>
      <c r="I247" s="146">
        <f>AVERAGE(Raport1!I247,Raport2!I247,Raport3!I247,Raport4!I247,Raport5!I247,Raport6!I247)</f>
        <v>83.916666666666671</v>
      </c>
      <c r="J247" s="146">
        <f>AVERAGE(Raport1!J247,Raport2!J247,Raport3!J247,Raport4!J247,Raport5!J247,Raport6!J247)</f>
        <v>83.166666666666671</v>
      </c>
      <c r="K247" s="146">
        <f>AVERAGE(Raport1!K247,Raport2!K247,Raport3!K247,Raport4!K247,Raport5!K247,Raport6!K247)</f>
        <v>89.416666666666671</v>
      </c>
      <c r="L247" s="146">
        <f>AVERAGE(Raport1!L247,Raport2!L247,Raport3!L247,Raport4!L247,Raport5!L247,Raport6!L247)</f>
        <v>85.166666666666671</v>
      </c>
      <c r="M247" s="146">
        <f>AVERAGE(Raport1!M247,Raport2!M247,Raport3!M247,Raport4!M247,Raport5!M247,Raport6!M247)</f>
        <v>85.5</v>
      </c>
      <c r="N247" s="146">
        <f>AVERAGE(Raport1!N247,Raport2!N247,Raport3!N247,Raport4!N247,Raport5!N247,Raport6!N247)</f>
        <v>83.75</v>
      </c>
      <c r="O247" s="146">
        <f>AVERAGE(Raport1!O247,Raport2!O247,Raport3!O247,Raport4!O247,Raport5!O247,Raport6!O247)</f>
        <v>84.083333333333329</v>
      </c>
      <c r="P247" s="146">
        <f>AVERAGE(Raport1!P247,Raport2!P247,Raport3!P247,Raport4!P247,Raport5!P247,Raport6!P247)</f>
        <v>83.833333333333329</v>
      </c>
      <c r="Q247" s="146">
        <f>AVERAGE(Raport1!Q247,Raport2!Q247,Raport3!Q247,Raport4!Q247,Raport5!Q247,Raport6!Q247)</f>
        <v>79</v>
      </c>
      <c r="R247" s="146">
        <f>AVERAGE(Raport1!R247,Raport2!R247,Raport3!R247,Raport4!R247,Raport5!R247,Raport6!R247)</f>
        <v>82.666666666666671</v>
      </c>
      <c r="S247" s="146">
        <f>AVERAGE(Raport1!S247,Raport2!S247,Raport3!S247,Raport4!S247,Raport5!S247,Raport6!S247)</f>
        <v>83.333333333333329</v>
      </c>
      <c r="T247" s="232">
        <f t="shared" si="3"/>
        <v>83.072222222222237</v>
      </c>
    </row>
    <row r="248" spans="1:20" ht="14.25" thickTop="1" thickBot="1">
      <c r="A248" s="61"/>
      <c r="B248" s="62">
        <v>241</v>
      </c>
      <c r="C248" s="62">
        <f>PresensiMIPA!B247</f>
        <v>12187</v>
      </c>
      <c r="D248" s="63" t="str">
        <f>PresensiMIPA!G247</f>
        <v>ASYRAF FARIHANIF</v>
      </c>
      <c r="E248" s="146">
        <f>AVERAGE(Raport1!E248,Raport2!E248,Raport3!E248,Raport4!E248,Raport5!E248,Raport6!E248)</f>
        <v>81.333333333333329</v>
      </c>
      <c r="F248" s="146">
        <f>AVERAGE(Raport1!F248,Raport2!F248,Raport3!F248,Raport4!F248,Raport5!F248,Raport6!F248)</f>
        <v>80.5</v>
      </c>
      <c r="G248" s="146">
        <f>AVERAGE(Raport1!G248,Raport2!G248,Raport3!G248,Raport4!G248,Raport5!G248,Raport6!G248)</f>
        <v>77.916666666666671</v>
      </c>
      <c r="H248" s="146">
        <f>AVERAGE(Raport1!H248,Raport2!H248,Raport3!H248,Raport4!H248,Raport5!H248,Raport6!H248)</f>
        <v>76.583333333333329</v>
      </c>
      <c r="I248" s="146">
        <f>AVERAGE(Raport1!I248,Raport2!I248,Raport3!I248,Raport4!I248,Raport5!I248,Raport6!I248)</f>
        <v>83.833333333333329</v>
      </c>
      <c r="J248" s="146">
        <f>AVERAGE(Raport1!J248,Raport2!J248,Raport3!J248,Raport4!J248,Raport5!J248,Raport6!J248)</f>
        <v>82.166666666666671</v>
      </c>
      <c r="K248" s="146">
        <f>AVERAGE(Raport1!K248,Raport2!K248,Raport3!K248,Raport4!K248,Raport5!K248,Raport6!K248)</f>
        <v>86.583333333333329</v>
      </c>
      <c r="L248" s="146">
        <f>AVERAGE(Raport1!L248,Raport2!L248,Raport3!L248,Raport4!L248,Raport5!L248,Raport6!L248)</f>
        <v>86.916666666666671</v>
      </c>
      <c r="M248" s="146">
        <f>AVERAGE(Raport1!M248,Raport2!M248,Raport3!M248,Raport4!M248,Raport5!M248,Raport6!M248)</f>
        <v>81.333333333333329</v>
      </c>
      <c r="N248" s="146">
        <f>AVERAGE(Raport1!N248,Raport2!N248,Raport3!N248,Raport4!N248,Raport5!N248,Raport6!N248)</f>
        <v>82</v>
      </c>
      <c r="O248" s="146">
        <f>AVERAGE(Raport1!O248,Raport2!O248,Raport3!O248,Raport4!O248,Raport5!O248,Raport6!O248)</f>
        <v>84.666666666666671</v>
      </c>
      <c r="P248" s="146">
        <f>AVERAGE(Raport1!P248,Raport2!P248,Raport3!P248,Raport4!P248,Raport5!P248,Raport6!P248)</f>
        <v>82</v>
      </c>
      <c r="Q248" s="146">
        <f>AVERAGE(Raport1!Q248,Raport2!Q248,Raport3!Q248,Raport4!Q248,Raport5!Q248,Raport6!Q248)</f>
        <v>78.5</v>
      </c>
      <c r="R248" s="146">
        <f>AVERAGE(Raport1!R248,Raport2!R248,Raport3!R248,Raport4!R248,Raport5!R248,Raport6!R248)</f>
        <v>81.5</v>
      </c>
      <c r="S248" s="146">
        <f>AVERAGE(Raport1!S248,Raport2!S248,Raport3!S248,Raport4!S248,Raport5!S248,Raport6!S248)</f>
        <v>78.916666666666671</v>
      </c>
      <c r="T248" s="232">
        <f t="shared" si="3"/>
        <v>81.650000000000006</v>
      </c>
    </row>
    <row r="249" spans="1:20" ht="14.25" thickTop="1" thickBot="1">
      <c r="A249" s="61"/>
      <c r="B249" s="62">
        <v>242</v>
      </c>
      <c r="C249" s="62">
        <f>PresensiMIPA!B248</f>
        <v>12189</v>
      </c>
      <c r="D249" s="63" t="str">
        <f>PresensiMIPA!G248</f>
        <v>AURORA DWI BALBINA</v>
      </c>
      <c r="E249" s="146">
        <f>AVERAGE(Raport1!E249,Raport2!E249,Raport3!E249,Raport4!E249,Raport5!E249,Raport6!E249)</f>
        <v>83.583333333333329</v>
      </c>
      <c r="F249" s="146">
        <f>AVERAGE(Raport1!F249,Raport2!F249,Raport3!F249,Raport4!F249,Raport5!F249,Raport6!F249)</f>
        <v>84.25</v>
      </c>
      <c r="G249" s="146">
        <f>AVERAGE(Raport1!G249,Raport2!G249,Raport3!G249,Raport4!G249,Raport5!G249,Raport6!G249)</f>
        <v>86.833333333333329</v>
      </c>
      <c r="H249" s="146">
        <f>AVERAGE(Raport1!H249,Raport2!H249,Raport3!H249,Raport4!H249,Raport5!H249,Raport6!H249)</f>
        <v>81.833333333333329</v>
      </c>
      <c r="I249" s="146">
        <f>AVERAGE(Raport1!I249,Raport2!I249,Raport3!I249,Raport4!I249,Raport5!I249,Raport6!I249)</f>
        <v>87.583333333333329</v>
      </c>
      <c r="J249" s="146">
        <f>AVERAGE(Raport1!J249,Raport2!J249,Raport3!J249,Raport4!J249,Raport5!J249,Raport6!J249)</f>
        <v>83.333333333333329</v>
      </c>
      <c r="K249" s="146">
        <f>AVERAGE(Raport1!K249,Raport2!K249,Raport3!K249,Raport4!K249,Raport5!K249,Raport6!K249)</f>
        <v>90.416666666666671</v>
      </c>
      <c r="L249" s="146">
        <f>AVERAGE(Raport1!L249,Raport2!L249,Raport3!L249,Raport4!L249,Raport5!L249,Raport6!L249)</f>
        <v>86</v>
      </c>
      <c r="M249" s="146">
        <f>AVERAGE(Raport1!M249,Raport2!M249,Raport3!M249,Raport4!M249,Raport5!M249,Raport6!M249)</f>
        <v>87.416666666666671</v>
      </c>
      <c r="N249" s="146">
        <f>AVERAGE(Raport1!N249,Raport2!N249,Raport3!N249,Raport4!N249,Raport5!N249,Raport6!N249)</f>
        <v>85.25</v>
      </c>
      <c r="O249" s="146">
        <f>AVERAGE(Raport1!O249,Raport2!O249,Raport3!O249,Raport4!O249,Raport5!O249,Raport6!O249)</f>
        <v>87</v>
      </c>
      <c r="P249" s="146">
        <f>AVERAGE(Raport1!P249,Raport2!P249,Raport3!P249,Raport4!P249,Raport5!P249,Raport6!P249)</f>
        <v>84.166666666666671</v>
      </c>
      <c r="Q249" s="146">
        <f>AVERAGE(Raport1!Q249,Raport2!Q249,Raport3!Q249,Raport4!Q249,Raport5!Q249,Raport6!Q249)</f>
        <v>83.75</v>
      </c>
      <c r="R249" s="146">
        <f>AVERAGE(Raport1!R249,Raport2!R249,Raport3!R249,Raport4!R249,Raport5!R249,Raport6!R249)</f>
        <v>84.333333333333329</v>
      </c>
      <c r="S249" s="146">
        <f>AVERAGE(Raport1!S249,Raport2!S249,Raport3!S249,Raport4!S249,Raport5!S249,Raport6!S249)</f>
        <v>83.333333333333329</v>
      </c>
      <c r="T249" s="232">
        <f t="shared" si="3"/>
        <v>85.272222222222197</v>
      </c>
    </row>
    <row r="250" spans="1:20" ht="14.25" thickTop="1" thickBot="1">
      <c r="A250" s="61"/>
      <c r="B250" s="62">
        <v>243</v>
      </c>
      <c r="C250" s="62">
        <f>PresensiMIPA!B249</f>
        <v>12204</v>
      </c>
      <c r="D250" s="63" t="str">
        <f>PresensiMIPA!G249</f>
        <v>DHAFAA HUBILLAH</v>
      </c>
      <c r="E250" s="146">
        <f>AVERAGE(Raport1!E250,Raport2!E250,Raport3!E250,Raport4!E250,Raport5!E250,Raport6!E250)</f>
        <v>83.666666666666671</v>
      </c>
      <c r="F250" s="146">
        <f>AVERAGE(Raport1!F250,Raport2!F250,Raport3!F250,Raport4!F250,Raport5!F250,Raport6!F250)</f>
        <v>84.5</v>
      </c>
      <c r="G250" s="146">
        <f>AVERAGE(Raport1!G250,Raport2!G250,Raport3!G250,Raport4!G250,Raport5!G250,Raport6!G250)</f>
        <v>79.25</v>
      </c>
      <c r="H250" s="146">
        <f>AVERAGE(Raport1!H250,Raport2!H250,Raport3!H250,Raport4!H250,Raport5!H250,Raport6!H250)</f>
        <v>83.75</v>
      </c>
      <c r="I250" s="146">
        <f>AVERAGE(Raport1!I250,Raport2!I250,Raport3!I250,Raport4!I250,Raport5!I250,Raport6!I250)</f>
        <v>85.583333333333329</v>
      </c>
      <c r="J250" s="146">
        <f>AVERAGE(Raport1!J250,Raport2!J250,Raport3!J250,Raport4!J250,Raport5!J250,Raport6!J250)</f>
        <v>83.083333333333329</v>
      </c>
      <c r="K250" s="146">
        <f>AVERAGE(Raport1!K250,Raport2!K250,Raport3!K250,Raport4!K250,Raport5!K250,Raport6!K250)</f>
        <v>89.833333333333329</v>
      </c>
      <c r="L250" s="146">
        <f>AVERAGE(Raport1!L250,Raport2!L250,Raport3!L250,Raport4!L250,Raport5!L250,Raport6!L250)</f>
        <v>84.916666666666671</v>
      </c>
      <c r="M250" s="146">
        <f>AVERAGE(Raport1!M250,Raport2!M250,Raport3!M250,Raport4!M250,Raport5!M250,Raport6!M250)</f>
        <v>86.083333333333329</v>
      </c>
      <c r="N250" s="146">
        <f>AVERAGE(Raport1!N250,Raport2!N250,Raport3!N250,Raport4!N250,Raport5!N250,Raport6!N250)</f>
        <v>84.5</v>
      </c>
      <c r="O250" s="146">
        <f>AVERAGE(Raport1!O250,Raport2!O250,Raport3!O250,Raport4!O250,Raport5!O250,Raport6!O250)</f>
        <v>84.75</v>
      </c>
      <c r="P250" s="146">
        <f>AVERAGE(Raport1!P250,Raport2!P250,Raport3!P250,Raport4!P250,Raport5!P250,Raport6!P250)</f>
        <v>82.333333333333329</v>
      </c>
      <c r="Q250" s="146">
        <f>AVERAGE(Raport1!Q250,Raport2!Q250,Raport3!Q250,Raport4!Q250,Raport5!Q250,Raport6!Q250)</f>
        <v>84.666666666666671</v>
      </c>
      <c r="R250" s="146">
        <f>AVERAGE(Raport1!R250,Raport2!R250,Raport3!R250,Raport4!R250,Raport5!R250,Raport6!R250)</f>
        <v>81.666666666666671</v>
      </c>
      <c r="S250" s="146">
        <f>AVERAGE(Raport1!S250,Raport2!S250,Raport3!S250,Raport4!S250,Raport5!S250,Raport6!S250)</f>
        <v>82.333333333333329</v>
      </c>
      <c r="T250" s="232">
        <f t="shared" si="3"/>
        <v>84.061111111111117</v>
      </c>
    </row>
    <row r="251" spans="1:20" ht="14.25" thickTop="1" thickBot="1">
      <c r="A251" s="61"/>
      <c r="B251" s="62">
        <v>244</v>
      </c>
      <c r="C251" s="62">
        <f>PresensiMIPA!B250</f>
        <v>12219</v>
      </c>
      <c r="D251" s="63" t="str">
        <f>PresensiMIPA!G250</f>
        <v>EKA PUTRI CHAIRUNNISA</v>
      </c>
      <c r="E251" s="146">
        <f>AVERAGE(Raport1!E251,Raport2!E251,Raport3!E251,Raport4!E251,Raport5!E251,Raport6!E251)</f>
        <v>82.666666666666671</v>
      </c>
      <c r="F251" s="146">
        <f>AVERAGE(Raport1!F251,Raport2!F251,Raport3!F251,Raport4!F251,Raport5!F251,Raport6!F251)</f>
        <v>81.416666666666671</v>
      </c>
      <c r="G251" s="146">
        <f>AVERAGE(Raport1!G251,Raport2!G251,Raport3!G251,Raport4!G251,Raport5!G251,Raport6!G251)</f>
        <v>79.25</v>
      </c>
      <c r="H251" s="146">
        <f>AVERAGE(Raport1!H251,Raport2!H251,Raport3!H251,Raport4!H251,Raport5!H251,Raport6!H251)</f>
        <v>76.416666666666671</v>
      </c>
      <c r="I251" s="146">
        <f>AVERAGE(Raport1!I251,Raport2!I251,Raport3!I251,Raport4!I251,Raport5!I251,Raport6!I251)</f>
        <v>85.333333333333329</v>
      </c>
      <c r="J251" s="146">
        <f>AVERAGE(Raport1!J251,Raport2!J251,Raport3!J251,Raport4!J251,Raport5!J251,Raport6!J251)</f>
        <v>82.916666666666671</v>
      </c>
      <c r="K251" s="146">
        <f>AVERAGE(Raport1!K251,Raport2!K251,Raport3!K251,Raport4!K251,Raport5!K251,Raport6!K251)</f>
        <v>88.916666666666671</v>
      </c>
      <c r="L251" s="146">
        <f>AVERAGE(Raport1!L251,Raport2!L251,Raport3!L251,Raport4!L251,Raport5!L251,Raport6!L251)</f>
        <v>86.083333333333329</v>
      </c>
      <c r="M251" s="146">
        <f>AVERAGE(Raport1!M251,Raport2!M251,Raport3!M251,Raport4!M251,Raport5!M251,Raport6!M251)</f>
        <v>84.666666666666671</v>
      </c>
      <c r="N251" s="146">
        <f>AVERAGE(Raport1!N251,Raport2!N251,Raport3!N251,Raport4!N251,Raport5!N251,Raport6!N251)</f>
        <v>82.583333333333329</v>
      </c>
      <c r="O251" s="146">
        <f>AVERAGE(Raport1!O251,Raport2!O251,Raport3!O251,Raport4!O251,Raport5!O251,Raport6!O251)</f>
        <v>84.5</v>
      </c>
      <c r="P251" s="146">
        <f>AVERAGE(Raport1!P251,Raport2!P251,Raport3!P251,Raport4!P251,Raport5!P251,Raport6!P251)</f>
        <v>82.833333333333329</v>
      </c>
      <c r="Q251" s="146">
        <f>AVERAGE(Raport1!Q251,Raport2!Q251,Raport3!Q251,Raport4!Q251,Raport5!Q251,Raport6!Q251)</f>
        <v>80.416666666666671</v>
      </c>
      <c r="R251" s="146">
        <f>AVERAGE(Raport1!R251,Raport2!R251,Raport3!R251,Raport4!R251,Raport5!R251,Raport6!R251)</f>
        <v>81.916666666666671</v>
      </c>
      <c r="S251" s="146">
        <f>AVERAGE(Raport1!S251,Raport2!S251,Raport3!S251,Raport4!S251,Raport5!S251,Raport6!S251)</f>
        <v>79.25</v>
      </c>
      <c r="T251" s="232">
        <f t="shared" si="3"/>
        <v>82.611111111111114</v>
      </c>
    </row>
    <row r="252" spans="1:20" ht="14.25" thickTop="1" thickBot="1">
      <c r="A252" s="61"/>
      <c r="B252" s="62">
        <v>245</v>
      </c>
      <c r="C252" s="62">
        <f>PresensiMIPA!B251</f>
        <v>12228</v>
      </c>
      <c r="D252" s="63" t="str">
        <f>PresensiMIPA!G251</f>
        <v>Faisal</v>
      </c>
      <c r="E252" s="146">
        <f>AVERAGE(Raport1!E252,Raport2!E252,Raport3!E252,Raport4!E252,Raport5!E252,Raport6!E252)</f>
        <v>90.5</v>
      </c>
      <c r="F252" s="146">
        <f>AVERAGE(Raport1!F252,Raport2!F252,Raport3!F252,Raport4!F252,Raport5!F252,Raport6!F252)</f>
        <v>93.25</v>
      </c>
      <c r="G252" s="146">
        <f>AVERAGE(Raport1!G252,Raport2!G252,Raport3!G252,Raport4!G252,Raport5!G252,Raport6!G252)</f>
        <v>89.083333333333329</v>
      </c>
      <c r="H252" s="146">
        <f>AVERAGE(Raport1!H252,Raport2!H252,Raport3!H252,Raport4!H252,Raport5!H252,Raport6!H252)</f>
        <v>91.083333333333329</v>
      </c>
      <c r="I252" s="146">
        <f>AVERAGE(Raport1!I252,Raport2!I252,Raport3!I252,Raport4!I252,Raport5!I252,Raport6!I252)</f>
        <v>92</v>
      </c>
      <c r="J252" s="146">
        <f>AVERAGE(Raport1!J252,Raport2!J252,Raport3!J252,Raport4!J252,Raport5!J252,Raport6!J252)</f>
        <v>89.75</v>
      </c>
      <c r="K252" s="146">
        <f>AVERAGE(Raport1!K252,Raport2!K252,Raport3!K252,Raport4!K252,Raport5!K252,Raport6!K252)</f>
        <v>93.333333333333329</v>
      </c>
      <c r="L252" s="146">
        <f>AVERAGE(Raport1!L252,Raport2!L252,Raport3!L252,Raport4!L252,Raport5!L252,Raport6!L252)</f>
        <v>87.25</v>
      </c>
      <c r="M252" s="146">
        <f>AVERAGE(Raport1!M252,Raport2!M252,Raport3!M252,Raport4!M252,Raport5!M252,Raport6!M252)</f>
        <v>89.083333333333329</v>
      </c>
      <c r="N252" s="146">
        <f>AVERAGE(Raport1!N252,Raport2!N252,Raport3!N252,Raport4!N252,Raport5!N252,Raport6!N252)</f>
        <v>91.083333333333329</v>
      </c>
      <c r="O252" s="146">
        <f>AVERAGE(Raport1!O252,Raport2!O252,Raport3!O252,Raport4!O252,Raport5!O252,Raport6!O252)</f>
        <v>90</v>
      </c>
      <c r="P252" s="146">
        <f>AVERAGE(Raport1!P252,Raport2!P252,Raport3!P252,Raport4!P252,Raport5!P252,Raport6!P252)</f>
        <v>88.25</v>
      </c>
      <c r="Q252" s="146">
        <f>AVERAGE(Raport1!Q252,Raport2!Q252,Raport3!Q252,Raport4!Q252,Raport5!Q252,Raport6!Q252)</f>
        <v>90.75</v>
      </c>
      <c r="R252" s="146">
        <f>AVERAGE(Raport1!R252,Raport2!R252,Raport3!R252,Raport4!R252,Raport5!R252,Raport6!R252)</f>
        <v>90.666666666666671</v>
      </c>
      <c r="S252" s="146">
        <f>AVERAGE(Raport1!S252,Raport2!S252,Raport3!S252,Raport4!S252,Raport5!S252,Raport6!S252)</f>
        <v>92.083333333333329</v>
      </c>
      <c r="T252" s="232">
        <f t="shared" si="3"/>
        <v>90.544444444444451</v>
      </c>
    </row>
    <row r="253" spans="1:20" ht="14.25" thickTop="1" thickBot="1">
      <c r="A253" s="61"/>
      <c r="B253" s="62">
        <v>246</v>
      </c>
      <c r="C253" s="62">
        <f>PresensiMIPA!B252</f>
        <v>12241</v>
      </c>
      <c r="D253" s="63" t="str">
        <f>PresensiMIPA!G252</f>
        <v>FAUSIYEH</v>
      </c>
      <c r="E253" s="146">
        <f>AVERAGE(Raport1!E253,Raport2!E253,Raport3!E253,Raport4!E253,Raport5!E253,Raport6!E253)</f>
        <v>87.583333333333329</v>
      </c>
      <c r="F253" s="146">
        <f>AVERAGE(Raport1!F253,Raport2!F253,Raport3!F253,Raport4!F253,Raport5!F253,Raport6!F253)</f>
        <v>89.666666666666671</v>
      </c>
      <c r="G253" s="146">
        <f>AVERAGE(Raport1!G253,Raport2!G253,Raport3!G253,Raport4!G253,Raport5!G253,Raport6!G253)</f>
        <v>81.833333333333329</v>
      </c>
      <c r="H253" s="146">
        <f>AVERAGE(Raport1!H253,Raport2!H253,Raport3!H253,Raport4!H253,Raport5!H253,Raport6!H253)</f>
        <v>85.75</v>
      </c>
      <c r="I253" s="146">
        <f>AVERAGE(Raport1!I253,Raport2!I253,Raport3!I253,Raport4!I253,Raport5!I253,Raport6!I253)</f>
        <v>88.25</v>
      </c>
      <c r="J253" s="146">
        <f>AVERAGE(Raport1!J253,Raport2!J253,Raport3!J253,Raport4!J253,Raport5!J253,Raport6!J253)</f>
        <v>83.5</v>
      </c>
      <c r="K253" s="146">
        <f>AVERAGE(Raport1!K253,Raport2!K253,Raport3!K253,Raport4!K253,Raport5!K253,Raport6!K253)</f>
        <v>92.25</v>
      </c>
      <c r="L253" s="146">
        <f>AVERAGE(Raport1!L253,Raport2!L253,Raport3!L253,Raport4!L253,Raport5!L253,Raport6!L253)</f>
        <v>86.583333333333329</v>
      </c>
      <c r="M253" s="146">
        <f>AVERAGE(Raport1!M253,Raport2!M253,Raport3!M253,Raport4!M253,Raport5!M253,Raport6!M253)</f>
        <v>86.583333333333329</v>
      </c>
      <c r="N253" s="146">
        <f>AVERAGE(Raport1!N253,Raport2!N253,Raport3!N253,Raport4!N253,Raport5!N253,Raport6!N253)</f>
        <v>89.666666666666671</v>
      </c>
      <c r="O253" s="146">
        <f>AVERAGE(Raport1!O253,Raport2!O253,Raport3!O253,Raport4!O253,Raport5!O253,Raport6!O253)</f>
        <v>84.583333333333329</v>
      </c>
      <c r="P253" s="146">
        <f>AVERAGE(Raport1!P253,Raport2!P253,Raport3!P253,Raport4!P253,Raport5!P253,Raport6!P253)</f>
        <v>85.333333333333329</v>
      </c>
      <c r="Q253" s="146">
        <f>AVERAGE(Raport1!Q253,Raport2!Q253,Raport3!Q253,Raport4!Q253,Raport5!Q253,Raport6!Q253)</f>
        <v>82.5</v>
      </c>
      <c r="R253" s="146">
        <f>AVERAGE(Raport1!R253,Raport2!R253,Raport3!R253,Raport4!R253,Raport5!R253,Raport6!R253)</f>
        <v>85.333333333333329</v>
      </c>
      <c r="S253" s="146">
        <f>AVERAGE(Raport1!S253,Raport2!S253,Raport3!S253,Raport4!S253,Raport5!S253,Raport6!S253)</f>
        <v>85.583333333333329</v>
      </c>
      <c r="T253" s="232">
        <f t="shared" si="3"/>
        <v>86.333333333333314</v>
      </c>
    </row>
    <row r="254" spans="1:20" ht="14.25" thickTop="1" thickBot="1">
      <c r="A254" s="61"/>
      <c r="B254" s="62">
        <v>247</v>
      </c>
      <c r="C254" s="62">
        <f>PresensiMIPA!B253</f>
        <v>12256</v>
      </c>
      <c r="D254" s="63" t="str">
        <f>PresensiMIPA!G253</f>
        <v>GIBRAN THOIFURY</v>
      </c>
      <c r="E254" s="146">
        <f>AVERAGE(Raport1!E254,Raport2!E254,Raport3!E254,Raport4!E254,Raport5!E254,Raport6!E254)</f>
        <v>81.666666666666671</v>
      </c>
      <c r="F254" s="146">
        <f>AVERAGE(Raport1!F254,Raport2!F254,Raport3!F254,Raport4!F254,Raport5!F254,Raport6!F254)</f>
        <v>80.5</v>
      </c>
      <c r="G254" s="146">
        <f>AVERAGE(Raport1!G254,Raport2!G254,Raport3!G254,Raport4!G254,Raport5!G254,Raport6!G254)</f>
        <v>78.5</v>
      </c>
      <c r="H254" s="146">
        <f>AVERAGE(Raport1!H254,Raport2!H254,Raport3!H254,Raport4!H254,Raport5!H254,Raport6!H254)</f>
        <v>76.833333333333329</v>
      </c>
      <c r="I254" s="146">
        <f>AVERAGE(Raport1!I254,Raport2!I254,Raport3!I254,Raport4!I254,Raport5!I254,Raport6!I254)</f>
        <v>85</v>
      </c>
      <c r="J254" s="146">
        <f>AVERAGE(Raport1!J254,Raport2!J254,Raport3!J254,Raport4!J254,Raport5!J254,Raport6!J254)</f>
        <v>82.083333333333329</v>
      </c>
      <c r="K254" s="146">
        <f>AVERAGE(Raport1!K254,Raport2!K254,Raport3!K254,Raport4!K254,Raport5!K254,Raport6!K254)</f>
        <v>85.833333333333329</v>
      </c>
      <c r="L254" s="146">
        <f>AVERAGE(Raport1!L254,Raport2!L254,Raport3!L254,Raport4!L254,Raport5!L254,Raport6!L254)</f>
        <v>88.25</v>
      </c>
      <c r="M254" s="146">
        <f>AVERAGE(Raport1!M254,Raport2!M254,Raport3!M254,Raport4!M254,Raport5!M254,Raport6!M254)</f>
        <v>83.333333333333329</v>
      </c>
      <c r="N254" s="146">
        <f>AVERAGE(Raport1!N254,Raport2!N254,Raport3!N254,Raport4!N254,Raport5!N254,Raport6!N254)</f>
        <v>77.583333333333329</v>
      </c>
      <c r="O254" s="146">
        <f>AVERAGE(Raport1!O254,Raport2!O254,Raport3!O254,Raport4!O254,Raport5!O254,Raport6!O254)</f>
        <v>84.416666666666671</v>
      </c>
      <c r="P254" s="146">
        <f>AVERAGE(Raport1!P254,Raport2!P254,Raport3!P254,Raport4!P254,Raport5!P254,Raport6!P254)</f>
        <v>82.166666666666671</v>
      </c>
      <c r="Q254" s="146">
        <f>AVERAGE(Raport1!Q254,Raport2!Q254,Raport3!Q254,Raport4!Q254,Raport5!Q254,Raport6!Q254)</f>
        <v>78.833333333333329</v>
      </c>
      <c r="R254" s="146">
        <f>AVERAGE(Raport1!R254,Raport2!R254,Raport3!R254,Raport4!R254,Raport5!R254,Raport6!R254)</f>
        <v>82.416666666666671</v>
      </c>
      <c r="S254" s="146">
        <f>AVERAGE(Raport1!S254,Raport2!S254,Raport3!S254,Raport4!S254,Raport5!S254,Raport6!S254)</f>
        <v>80.916666666666671</v>
      </c>
      <c r="T254" s="232">
        <f t="shared" si="3"/>
        <v>81.8888888888889</v>
      </c>
    </row>
    <row r="255" spans="1:20" ht="14.25" thickTop="1" thickBot="1">
      <c r="A255" s="61"/>
      <c r="B255" s="62">
        <v>248</v>
      </c>
      <c r="C255" s="62">
        <f>PresensiMIPA!B254</f>
        <v>12261</v>
      </c>
      <c r="D255" s="63" t="str">
        <f>PresensiMIPA!G254</f>
        <v>HANIFIA AFNANI</v>
      </c>
      <c r="E255" s="146">
        <f>AVERAGE(Raport1!E255,Raport2!E255,Raport3!E255,Raport4!E255,Raport5!E255,Raport6!E255)</f>
        <v>89.666666666666671</v>
      </c>
      <c r="F255" s="146">
        <f>AVERAGE(Raport1!F255,Raport2!F255,Raport3!F255,Raport4!F255,Raport5!F255,Raport6!F255)</f>
        <v>88.666666666666671</v>
      </c>
      <c r="G255" s="146">
        <f>AVERAGE(Raport1!G255,Raport2!G255,Raport3!G255,Raport4!G255,Raport5!G255,Raport6!G255)</f>
        <v>87</v>
      </c>
      <c r="H255" s="146">
        <f>AVERAGE(Raport1!H255,Raport2!H255,Raport3!H255,Raport4!H255,Raport5!H255,Raport6!H255)</f>
        <v>85.5</v>
      </c>
      <c r="I255" s="146">
        <f>AVERAGE(Raport1!I255,Raport2!I255,Raport3!I255,Raport4!I255,Raport5!I255,Raport6!I255)</f>
        <v>87.333333333333329</v>
      </c>
      <c r="J255" s="146">
        <f>AVERAGE(Raport1!J255,Raport2!J255,Raport3!J255,Raport4!J255,Raport5!J255,Raport6!J255)</f>
        <v>85</v>
      </c>
      <c r="K255" s="146">
        <f>AVERAGE(Raport1!K255,Raport2!K255,Raport3!K255,Raport4!K255,Raport5!K255,Raport6!K255)</f>
        <v>91</v>
      </c>
      <c r="L255" s="146">
        <f>AVERAGE(Raport1!L255,Raport2!L255,Raport3!L255,Raport4!L255,Raport5!L255,Raport6!L255)</f>
        <v>85.5</v>
      </c>
      <c r="M255" s="146">
        <f>AVERAGE(Raport1!M255,Raport2!M255,Raport3!M255,Raport4!M255,Raport5!M255,Raport6!M255)</f>
        <v>86.166666666666671</v>
      </c>
      <c r="N255" s="146">
        <f>AVERAGE(Raport1!N255,Raport2!N255,Raport3!N255,Raport4!N255,Raport5!N255,Raport6!N255)</f>
        <v>84.916666666666671</v>
      </c>
      <c r="O255" s="146">
        <f>AVERAGE(Raport1!O255,Raport2!O255,Raport3!O255,Raport4!O255,Raport5!O255,Raport6!O255)</f>
        <v>86.25</v>
      </c>
      <c r="P255" s="146">
        <f>AVERAGE(Raport1!P255,Raport2!P255,Raport3!P255,Raport4!P255,Raport5!P255,Raport6!P255)</f>
        <v>84.5</v>
      </c>
      <c r="Q255" s="146">
        <f>AVERAGE(Raport1!Q255,Raport2!Q255,Raport3!Q255,Raport4!Q255,Raport5!Q255,Raport6!Q255)</f>
        <v>84.75</v>
      </c>
      <c r="R255" s="146">
        <f>AVERAGE(Raport1!R255,Raport2!R255,Raport3!R255,Raport4!R255,Raport5!R255,Raport6!R255)</f>
        <v>86.75</v>
      </c>
      <c r="S255" s="146">
        <f>AVERAGE(Raport1!S255,Raport2!S255,Raport3!S255,Raport4!S255,Raport5!S255,Raport6!S255)</f>
        <v>85.916666666666671</v>
      </c>
      <c r="T255" s="232">
        <f t="shared" si="3"/>
        <v>86.594444444444449</v>
      </c>
    </row>
    <row r="256" spans="1:20" ht="14.25" thickTop="1" thickBot="1">
      <c r="A256" s="61"/>
      <c r="B256" s="62">
        <v>249</v>
      </c>
      <c r="C256" s="62">
        <f>PresensiMIPA!B255</f>
        <v>12275</v>
      </c>
      <c r="D256" s="63" t="str">
        <f>PresensiMIPA!G255</f>
        <v>ICHZA MAHENDRA NURBA</v>
      </c>
      <c r="E256" s="146">
        <f>AVERAGE(Raport1!E256,Raport2!E256,Raport3!E256,Raport4!E256,Raport5!E256,Raport6!E256)</f>
        <v>81.833333333333329</v>
      </c>
      <c r="F256" s="146">
        <f>AVERAGE(Raport1!F256,Raport2!F256,Raport3!F256,Raport4!F256,Raport5!F256,Raport6!F256)</f>
        <v>81</v>
      </c>
      <c r="G256" s="146">
        <f>AVERAGE(Raport1!G256,Raport2!G256,Raport3!G256,Raport4!G256,Raport5!G256,Raport6!G256)</f>
        <v>77.416666666666671</v>
      </c>
      <c r="H256" s="146">
        <f>AVERAGE(Raport1!H256,Raport2!H256,Raport3!H256,Raport4!H256,Raport5!H256,Raport6!H256)</f>
        <v>76.666666666666671</v>
      </c>
      <c r="I256" s="146">
        <f>AVERAGE(Raport1!I256,Raport2!I256,Raport3!I256,Raport4!I256,Raport5!I256,Raport6!I256)</f>
        <v>83.083333333333329</v>
      </c>
      <c r="J256" s="146">
        <f>AVERAGE(Raport1!J256,Raport2!J256,Raport3!J256,Raport4!J256,Raport5!J256,Raport6!J256)</f>
        <v>82.333333333333329</v>
      </c>
      <c r="K256" s="146">
        <f>AVERAGE(Raport1!K256,Raport2!K256,Raport3!K256,Raport4!K256,Raport5!K256,Raport6!K256)</f>
        <v>89</v>
      </c>
      <c r="L256" s="146">
        <f>AVERAGE(Raport1!L256,Raport2!L256,Raport3!L256,Raport4!L256,Raport5!L256,Raport6!L256)</f>
        <v>88.083333333333329</v>
      </c>
      <c r="M256" s="146">
        <f>AVERAGE(Raport1!M256,Raport2!M256,Raport3!M256,Raport4!M256,Raport5!M256,Raport6!M256)</f>
        <v>84.25</v>
      </c>
      <c r="N256" s="146">
        <f>AVERAGE(Raport1!N256,Raport2!N256,Raport3!N256,Raport4!N256,Raport5!N256,Raport6!N256)</f>
        <v>81</v>
      </c>
      <c r="O256" s="146">
        <f>AVERAGE(Raport1!O256,Raport2!O256,Raport3!O256,Raport4!O256,Raport5!O256,Raport6!O256)</f>
        <v>84.416666666666671</v>
      </c>
      <c r="P256" s="146">
        <f>AVERAGE(Raport1!P256,Raport2!P256,Raport3!P256,Raport4!P256,Raport5!P256,Raport6!P256)</f>
        <v>82.5</v>
      </c>
      <c r="Q256" s="146">
        <f>AVERAGE(Raport1!Q256,Raport2!Q256,Raport3!Q256,Raport4!Q256,Raport5!Q256,Raport6!Q256)</f>
        <v>78.916666666666671</v>
      </c>
      <c r="R256" s="146">
        <f>AVERAGE(Raport1!R256,Raport2!R256,Raport3!R256,Raport4!R256,Raport5!R256,Raport6!R256)</f>
        <v>80.583333333333329</v>
      </c>
      <c r="S256" s="146">
        <f>AVERAGE(Raport1!S256,Raport2!S256,Raport3!S256,Raport4!S256,Raport5!S256,Raport6!S256)</f>
        <v>81.333333333333329</v>
      </c>
      <c r="T256" s="232">
        <f t="shared" si="3"/>
        <v>82.161111111111097</v>
      </c>
    </row>
    <row r="257" spans="1:20" ht="14.25" thickTop="1" thickBot="1">
      <c r="A257" s="61"/>
      <c r="B257" s="62">
        <v>250</v>
      </c>
      <c r="C257" s="62">
        <f>PresensiMIPA!B256</f>
        <v>12283</v>
      </c>
      <c r="D257" s="63" t="str">
        <f>PresensiMIPA!G256</f>
        <v>INDAH MARDIANA PUTRI</v>
      </c>
      <c r="E257" s="146">
        <f>AVERAGE(Raport1!E257,Raport2!E257,Raport3!E257,Raport4!E257,Raport5!E257,Raport6!E257)</f>
        <v>85.833333333333329</v>
      </c>
      <c r="F257" s="146">
        <f>AVERAGE(Raport1!F257,Raport2!F257,Raport3!F257,Raport4!F257,Raport5!F257,Raport6!F257)</f>
        <v>86.75</v>
      </c>
      <c r="G257" s="146">
        <f>AVERAGE(Raport1!G257,Raport2!G257,Raport3!G257,Raport4!G257,Raport5!G257,Raport6!G257)</f>
        <v>82.333333333333329</v>
      </c>
      <c r="H257" s="146">
        <f>AVERAGE(Raport1!H257,Raport2!H257,Raport3!H257,Raport4!H257,Raport5!H257,Raport6!H257)</f>
        <v>82</v>
      </c>
      <c r="I257" s="146">
        <f>AVERAGE(Raport1!I257,Raport2!I257,Raport3!I257,Raport4!I257,Raport5!I257,Raport6!I257)</f>
        <v>85.333333333333329</v>
      </c>
      <c r="J257" s="146">
        <f>AVERAGE(Raport1!J257,Raport2!J257,Raport3!J257,Raport4!J257,Raport5!J257,Raport6!J257)</f>
        <v>83.416666666666671</v>
      </c>
      <c r="K257" s="146">
        <f>AVERAGE(Raport1!K257,Raport2!K257,Raport3!K257,Raport4!K257,Raport5!K257,Raport6!K257)</f>
        <v>89.416666666666671</v>
      </c>
      <c r="L257" s="146">
        <f>AVERAGE(Raport1!L257,Raport2!L257,Raport3!L257,Raport4!L257,Raport5!L257,Raport6!L257)</f>
        <v>85.333333333333329</v>
      </c>
      <c r="M257" s="146">
        <f>AVERAGE(Raport1!M257,Raport2!M257,Raport3!M257,Raport4!M257,Raport5!M257,Raport6!M257)</f>
        <v>86.5</v>
      </c>
      <c r="N257" s="146">
        <f>AVERAGE(Raport1!N257,Raport2!N257,Raport3!N257,Raport4!N257,Raport5!N257,Raport6!N257)</f>
        <v>87.166666666666671</v>
      </c>
      <c r="O257" s="146">
        <f>AVERAGE(Raport1!O257,Raport2!O257,Raport3!O257,Raport4!O257,Raport5!O257,Raport6!O257)</f>
        <v>85.75</v>
      </c>
      <c r="P257" s="146">
        <f>AVERAGE(Raport1!P257,Raport2!P257,Raport3!P257,Raport4!P257,Raport5!P257,Raport6!P257)</f>
        <v>85.333333333333329</v>
      </c>
      <c r="Q257" s="146">
        <f>AVERAGE(Raport1!Q257,Raport2!Q257,Raport3!Q257,Raport4!Q257,Raport5!Q257,Raport6!Q257)</f>
        <v>82</v>
      </c>
      <c r="R257" s="146">
        <f>AVERAGE(Raport1!R257,Raport2!R257,Raport3!R257,Raport4!R257,Raport5!R257,Raport6!R257)</f>
        <v>80.916666666666671</v>
      </c>
      <c r="S257" s="146">
        <f>AVERAGE(Raport1!S257,Raport2!S257,Raport3!S257,Raport4!S257,Raport5!S257,Raport6!S257)</f>
        <v>81.583333333333329</v>
      </c>
      <c r="T257" s="232">
        <f t="shared" si="3"/>
        <v>84.644444444444431</v>
      </c>
    </row>
    <row r="258" spans="1:20" ht="14.25" thickTop="1" thickBot="1">
      <c r="A258" s="47"/>
      <c r="B258" s="62">
        <v>251</v>
      </c>
      <c r="C258" s="62">
        <f>PresensiMIPA!B257</f>
        <v>12295</v>
      </c>
      <c r="D258" s="63" t="str">
        <f>PresensiMIPA!G257</f>
        <v>Jihan Sofaroh</v>
      </c>
      <c r="E258" s="146">
        <f>AVERAGE(Raport1!E258,Raport2!E258,Raport3!E258,Raport4!E258,Raport5!E258,Raport6!E258)</f>
        <v>83.583333333333329</v>
      </c>
      <c r="F258" s="146">
        <f>AVERAGE(Raport1!F258,Raport2!F258,Raport3!F258,Raport4!F258,Raport5!F258,Raport6!F258)</f>
        <v>84.25</v>
      </c>
      <c r="G258" s="146">
        <f>AVERAGE(Raport1!G258,Raport2!G258,Raport3!G258,Raport4!G258,Raport5!G258,Raport6!G258)</f>
        <v>83.083333333333329</v>
      </c>
      <c r="H258" s="146">
        <f>AVERAGE(Raport1!H258,Raport2!H258,Raport3!H258,Raport4!H258,Raport5!H258,Raport6!H258)</f>
        <v>80.75</v>
      </c>
      <c r="I258" s="146">
        <f>AVERAGE(Raport1!I258,Raport2!I258,Raport3!I258,Raport4!I258,Raport5!I258,Raport6!I258)</f>
        <v>85.75</v>
      </c>
      <c r="J258" s="146">
        <f>AVERAGE(Raport1!J258,Raport2!J258,Raport3!J258,Raport4!J258,Raport5!J258,Raport6!J258)</f>
        <v>84.333333333333329</v>
      </c>
      <c r="K258" s="146">
        <f>AVERAGE(Raport1!K258,Raport2!K258,Raport3!K258,Raport4!K258,Raport5!K258,Raport6!K258)</f>
        <v>91.333333333333329</v>
      </c>
      <c r="L258" s="146">
        <f>AVERAGE(Raport1!L258,Raport2!L258,Raport3!L258,Raport4!L258,Raport5!L258,Raport6!L258)</f>
        <v>86.583333333333329</v>
      </c>
      <c r="M258" s="146">
        <f>AVERAGE(Raport1!M258,Raport2!M258,Raport3!M258,Raport4!M258,Raport5!M258,Raport6!M258)</f>
        <v>86.666666666666671</v>
      </c>
      <c r="N258" s="146">
        <f>AVERAGE(Raport1!N258,Raport2!N258,Raport3!N258,Raport4!N258,Raport5!N258,Raport6!N258)</f>
        <v>83.75</v>
      </c>
      <c r="O258" s="146">
        <f>AVERAGE(Raport1!O258,Raport2!O258,Raport3!O258,Raport4!O258,Raport5!O258,Raport6!O258)</f>
        <v>84.583333333333329</v>
      </c>
      <c r="P258" s="146">
        <f>AVERAGE(Raport1!P258,Raport2!P258,Raport3!P258,Raport4!P258,Raport5!P258,Raport6!P258)</f>
        <v>85.333333333333329</v>
      </c>
      <c r="Q258" s="146">
        <f>AVERAGE(Raport1!Q258,Raport2!Q258,Raport3!Q258,Raport4!Q258,Raport5!Q258,Raport6!Q258)</f>
        <v>82.916666666666671</v>
      </c>
      <c r="R258" s="146">
        <f>AVERAGE(Raport1!R258,Raport2!R258,Raport3!R258,Raport4!R258,Raport5!R258,Raport6!R258)</f>
        <v>81.166666666666671</v>
      </c>
      <c r="S258" s="146">
        <f>AVERAGE(Raport1!S258,Raport2!S258,Raport3!S258,Raport4!S258,Raport5!S258,Raport6!S258)</f>
        <v>81.5</v>
      </c>
      <c r="T258" s="232">
        <f t="shared" si="3"/>
        <v>84.372222222222234</v>
      </c>
    </row>
    <row r="259" spans="1:20" ht="14.25" thickTop="1" thickBot="1">
      <c r="A259" s="47"/>
      <c r="B259" s="62">
        <v>252</v>
      </c>
      <c r="C259" s="62">
        <f>PresensiMIPA!B258</f>
        <v>12319</v>
      </c>
      <c r="D259" s="63" t="str">
        <f>PresensiMIPA!G258</f>
        <v>M. CHAIRUL AMINULLAH</v>
      </c>
      <c r="E259" s="146">
        <f>AVERAGE(Raport1!E259,Raport2!E259,Raport3!E259,Raport4!E259,Raport5!E259,Raport6!E259)</f>
        <v>85.083333333333329</v>
      </c>
      <c r="F259" s="146">
        <f>AVERAGE(Raport1!F259,Raport2!F259,Raport3!F259,Raport4!F259,Raport5!F259,Raport6!F259)</f>
        <v>86</v>
      </c>
      <c r="G259" s="146">
        <f>AVERAGE(Raport1!G259,Raport2!G259,Raport3!G259,Raport4!G259,Raport5!G259,Raport6!G259)</f>
        <v>79.5</v>
      </c>
      <c r="H259" s="146">
        <f>AVERAGE(Raport1!H259,Raport2!H259,Raport3!H259,Raport4!H259,Raport5!H259,Raport6!H259)</f>
        <v>81</v>
      </c>
      <c r="I259" s="146">
        <f>AVERAGE(Raport1!I259,Raport2!I259,Raport3!I259,Raport4!I259,Raport5!I259,Raport6!I259)</f>
        <v>85.916666666666671</v>
      </c>
      <c r="J259" s="146">
        <f>AVERAGE(Raport1!J259,Raport2!J259,Raport3!J259,Raport4!J259,Raport5!J259,Raport6!J259)</f>
        <v>85.416666666666671</v>
      </c>
      <c r="K259" s="146">
        <f>AVERAGE(Raport1!K259,Raport2!K259,Raport3!K259,Raport4!K259,Raport5!K259,Raport6!K259)</f>
        <v>89.166666666666671</v>
      </c>
      <c r="L259" s="146">
        <f>AVERAGE(Raport1!L259,Raport2!L259,Raport3!L259,Raport4!L259,Raport5!L259,Raport6!L259)</f>
        <v>86.333333333333329</v>
      </c>
      <c r="M259" s="146">
        <f>AVERAGE(Raport1!M259,Raport2!M259,Raport3!M259,Raport4!M259,Raport5!M259,Raport6!M259)</f>
        <v>85.75</v>
      </c>
      <c r="N259" s="146">
        <f>AVERAGE(Raport1!N259,Raport2!N259,Raport3!N259,Raport4!N259,Raport5!N259,Raport6!N259)</f>
        <v>85.333333333333329</v>
      </c>
      <c r="O259" s="146">
        <f>AVERAGE(Raport1!O259,Raport2!O259,Raport3!O259,Raport4!O259,Raport5!O259,Raport6!O259)</f>
        <v>85</v>
      </c>
      <c r="P259" s="146">
        <f>AVERAGE(Raport1!P259,Raport2!P259,Raport3!P259,Raport4!P259,Raport5!P259,Raport6!P259)</f>
        <v>84.5</v>
      </c>
      <c r="Q259" s="146">
        <f>AVERAGE(Raport1!Q259,Raport2!Q259,Raport3!Q259,Raport4!Q259,Raport5!Q259,Raport6!Q259)</f>
        <v>82.416666666666671</v>
      </c>
      <c r="R259" s="146">
        <f>AVERAGE(Raport1!R259,Raport2!R259,Raport3!R259,Raport4!R259,Raport5!R259,Raport6!R259)</f>
        <v>83.416666666666671</v>
      </c>
      <c r="S259" s="146">
        <f>AVERAGE(Raport1!S259,Raport2!S259,Raport3!S259,Raport4!S259,Raport5!S259,Raport6!S259)</f>
        <v>88.25</v>
      </c>
      <c r="T259" s="232">
        <f t="shared" si="3"/>
        <v>84.872222222222234</v>
      </c>
    </row>
    <row r="260" spans="1:20" ht="14.25" thickTop="1" thickBot="1">
      <c r="A260" s="47"/>
      <c r="B260" s="62">
        <v>253</v>
      </c>
      <c r="C260" s="62">
        <f>PresensiMIPA!B259</f>
        <v>12333</v>
      </c>
      <c r="D260" s="63" t="str">
        <f>PresensiMIPA!G259</f>
        <v>MAULIDIA FIANDINI PUTRI</v>
      </c>
      <c r="E260" s="146">
        <f>AVERAGE(Raport1!E260,Raport2!E260,Raport3!E260,Raport4!E260,Raport5!E260,Raport6!E260)</f>
        <v>83.416666666666671</v>
      </c>
      <c r="F260" s="146">
        <f>AVERAGE(Raport1!F260,Raport2!F260,Raport3!F260,Raport4!F260,Raport5!F260,Raport6!F260)</f>
        <v>83.166666666666671</v>
      </c>
      <c r="G260" s="146">
        <f>AVERAGE(Raport1!G260,Raport2!G260,Raport3!G260,Raport4!G260,Raport5!G260,Raport6!G260)</f>
        <v>85.916666666666671</v>
      </c>
      <c r="H260" s="146">
        <f>AVERAGE(Raport1!H260,Raport2!H260,Raport3!H260,Raport4!H260,Raport5!H260,Raport6!H260)</f>
        <v>78.833333333333329</v>
      </c>
      <c r="I260" s="146">
        <f>AVERAGE(Raport1!I260,Raport2!I260,Raport3!I260,Raport4!I260,Raport5!I260,Raport6!I260)</f>
        <v>84.75</v>
      </c>
      <c r="J260" s="146">
        <f>AVERAGE(Raport1!J260,Raport2!J260,Raport3!J260,Raport4!J260,Raport5!J260,Raport6!J260)</f>
        <v>84.166666666666671</v>
      </c>
      <c r="K260" s="146">
        <f>AVERAGE(Raport1!K260,Raport2!K260,Raport3!K260,Raport4!K260,Raport5!K260,Raport6!K260)</f>
        <v>89.083333333333329</v>
      </c>
      <c r="L260" s="146">
        <f>AVERAGE(Raport1!L260,Raport2!L260,Raport3!L260,Raport4!L260,Raport5!L260,Raport6!L260)</f>
        <v>84.416666666666671</v>
      </c>
      <c r="M260" s="146">
        <f>AVERAGE(Raport1!M260,Raport2!M260,Raport3!M260,Raport4!M260,Raport5!M260,Raport6!M260)</f>
        <v>86.416666666666671</v>
      </c>
      <c r="N260" s="146">
        <f>AVERAGE(Raport1!N260,Raport2!N260,Raport3!N260,Raport4!N260,Raport5!N260,Raport6!N260)</f>
        <v>84.25</v>
      </c>
      <c r="O260" s="146">
        <f>AVERAGE(Raport1!O260,Raport2!O260,Raport3!O260,Raport4!O260,Raport5!O260,Raport6!O260)</f>
        <v>85.25</v>
      </c>
      <c r="P260" s="146">
        <f>AVERAGE(Raport1!P260,Raport2!P260,Raport3!P260,Raport4!P260,Raport5!P260,Raport6!P260)</f>
        <v>85.083333333333329</v>
      </c>
      <c r="Q260" s="146">
        <f>AVERAGE(Raport1!Q260,Raport2!Q260,Raport3!Q260,Raport4!Q260,Raport5!Q260,Raport6!Q260)</f>
        <v>81.083333333333329</v>
      </c>
      <c r="R260" s="146">
        <f>AVERAGE(Raport1!R260,Raport2!R260,Raport3!R260,Raport4!R260,Raport5!R260,Raport6!R260)</f>
        <v>83.333333333333329</v>
      </c>
      <c r="S260" s="146">
        <f>AVERAGE(Raport1!S260,Raport2!S260,Raport3!S260,Raport4!S260,Raport5!S260,Raport6!S260)</f>
        <v>82.416666666666671</v>
      </c>
      <c r="T260" s="232">
        <f t="shared" si="3"/>
        <v>84.105555555555554</v>
      </c>
    </row>
    <row r="261" spans="1:20" ht="14.25" thickTop="1" thickBot="1">
      <c r="A261" s="47"/>
      <c r="B261" s="62">
        <v>254</v>
      </c>
      <c r="C261" s="62">
        <f>PresensiMIPA!B260</f>
        <v>12347</v>
      </c>
      <c r="D261" s="63" t="str">
        <f>PresensiMIPA!G260</f>
        <v>MITA AULIA NUR WAHID</v>
      </c>
      <c r="E261" s="146">
        <f>AVERAGE(Raport1!E261,Raport2!E261,Raport3!E261,Raport4!E261,Raport5!E261,Raport6!E261)</f>
        <v>87.166666666666671</v>
      </c>
      <c r="F261" s="146">
        <f>AVERAGE(Raport1!F261,Raport2!F261,Raport3!F261,Raport4!F261,Raport5!F261,Raport6!F261)</f>
        <v>90.75</v>
      </c>
      <c r="G261" s="146">
        <f>AVERAGE(Raport1!G261,Raport2!G261,Raport3!G261,Raport4!G261,Raport5!G261,Raport6!G261)</f>
        <v>86.666666666666671</v>
      </c>
      <c r="H261" s="146">
        <f>AVERAGE(Raport1!H261,Raport2!H261,Raport3!H261,Raport4!H261,Raport5!H261,Raport6!H261)</f>
        <v>90.5</v>
      </c>
      <c r="I261" s="146">
        <f>AVERAGE(Raport1!I261,Raport2!I261,Raport3!I261,Raport4!I261,Raport5!I261,Raport6!I261)</f>
        <v>90.833333333333329</v>
      </c>
      <c r="J261" s="146">
        <f>AVERAGE(Raport1!J261,Raport2!J261,Raport3!J261,Raport4!J261,Raport5!J261,Raport6!J261)</f>
        <v>87.333333333333329</v>
      </c>
      <c r="K261" s="146">
        <f>AVERAGE(Raport1!K261,Raport2!K261,Raport3!K261,Raport4!K261,Raport5!K261,Raport6!K261)</f>
        <v>91.75</v>
      </c>
      <c r="L261" s="146">
        <f>AVERAGE(Raport1!L261,Raport2!L261,Raport3!L261,Raport4!L261,Raport5!L261,Raport6!L261)</f>
        <v>86</v>
      </c>
      <c r="M261" s="146">
        <f>AVERAGE(Raport1!M261,Raport2!M261,Raport3!M261,Raport4!M261,Raport5!M261,Raport6!M261)</f>
        <v>87.083333333333329</v>
      </c>
      <c r="N261" s="146">
        <f>AVERAGE(Raport1!N261,Raport2!N261,Raport3!N261,Raport4!N261,Raport5!N261,Raport6!N261)</f>
        <v>91</v>
      </c>
      <c r="O261" s="146">
        <f>AVERAGE(Raport1!O261,Raport2!O261,Raport3!O261,Raport4!O261,Raport5!O261,Raport6!O261)</f>
        <v>89.583333333333329</v>
      </c>
      <c r="P261" s="146">
        <f>AVERAGE(Raport1!P261,Raport2!P261,Raport3!P261,Raport4!P261,Raport5!P261,Raport6!P261)</f>
        <v>86.333333333333329</v>
      </c>
      <c r="Q261" s="146">
        <f>AVERAGE(Raport1!Q261,Raport2!Q261,Raport3!Q261,Raport4!Q261,Raport5!Q261,Raport6!Q261)</f>
        <v>89.916666666666671</v>
      </c>
      <c r="R261" s="146">
        <f>AVERAGE(Raport1!R261,Raport2!R261,Raport3!R261,Raport4!R261,Raport5!R261,Raport6!R261)</f>
        <v>88.666666666666671</v>
      </c>
      <c r="S261" s="146">
        <f>AVERAGE(Raport1!S261,Raport2!S261,Raport3!S261,Raport4!S261,Raport5!S261,Raport6!S261)</f>
        <v>89</v>
      </c>
      <c r="T261" s="232">
        <f t="shared" si="3"/>
        <v>88.838888888888903</v>
      </c>
    </row>
    <row r="262" spans="1:20" ht="14.25" thickTop="1" thickBot="1">
      <c r="A262" s="47"/>
      <c r="B262" s="62">
        <v>255</v>
      </c>
      <c r="C262" s="62">
        <f>PresensiMIPA!B261</f>
        <v>12361</v>
      </c>
      <c r="D262" s="63" t="str">
        <f>PresensiMIPA!G261</f>
        <v>MOH. ROMADHON</v>
      </c>
      <c r="E262" s="146">
        <f>AVERAGE(Raport1!E262,Raport2!E262,Raport3!E262,Raport4!E262,Raport5!E262,Raport6!E262)</f>
        <v>82.166666666666671</v>
      </c>
      <c r="F262" s="146">
        <f>AVERAGE(Raport1!F262,Raport2!F262,Raport3!F262,Raport4!F262,Raport5!F262,Raport6!F262)</f>
        <v>79</v>
      </c>
      <c r="G262" s="146">
        <f>AVERAGE(Raport1!G262,Raport2!G262,Raport3!G262,Raport4!G262,Raport5!G262,Raport6!G262)</f>
        <v>76.25</v>
      </c>
      <c r="H262" s="146">
        <f>AVERAGE(Raport1!H262,Raport2!H262,Raport3!H262,Raport4!H262,Raport5!H262,Raport6!H262)</f>
        <v>74.416666666666671</v>
      </c>
      <c r="I262" s="146">
        <f>AVERAGE(Raport1!I262,Raport2!I262,Raport3!I262,Raport4!I262,Raport5!I262,Raport6!I262)</f>
        <v>82.25</v>
      </c>
      <c r="J262" s="146">
        <f>AVERAGE(Raport1!J262,Raport2!J262,Raport3!J262,Raport4!J262,Raport5!J262,Raport6!J262)</f>
        <v>81.5</v>
      </c>
      <c r="K262" s="146">
        <f>AVERAGE(Raport1!K262,Raport2!K262,Raport3!K262,Raport4!K262,Raport5!K262,Raport6!K262)</f>
        <v>85.833333333333329</v>
      </c>
      <c r="L262" s="146">
        <f>AVERAGE(Raport1!L262,Raport2!L262,Raport3!L262,Raport4!L262,Raport5!L262,Raport6!L262)</f>
        <v>86.916666666666671</v>
      </c>
      <c r="M262" s="146">
        <f>AVERAGE(Raport1!M262,Raport2!M262,Raport3!M262,Raport4!M262,Raport5!M262,Raport6!M262)</f>
        <v>82.583333333333329</v>
      </c>
      <c r="N262" s="146">
        <f>AVERAGE(Raport1!N262,Raport2!N262,Raport3!N262,Raport4!N262,Raport5!N262,Raport6!N262)</f>
        <v>78.333333333333329</v>
      </c>
      <c r="O262" s="146">
        <f>AVERAGE(Raport1!O262,Raport2!O262,Raport3!O262,Raport4!O262,Raport5!O262,Raport6!O262)</f>
        <v>84.833333333333329</v>
      </c>
      <c r="P262" s="146">
        <f>AVERAGE(Raport1!P262,Raport2!P262,Raport3!P262,Raport4!P262,Raport5!P262,Raport6!P262)</f>
        <v>80.833333333333329</v>
      </c>
      <c r="Q262" s="146">
        <f>AVERAGE(Raport1!Q262,Raport2!Q262,Raport3!Q262,Raport4!Q262,Raport5!Q262,Raport6!Q262)</f>
        <v>75</v>
      </c>
      <c r="R262" s="146">
        <f>AVERAGE(Raport1!R262,Raport2!R262,Raport3!R262,Raport4!R262,Raport5!R262,Raport6!R262)</f>
        <v>81.666666666666671</v>
      </c>
      <c r="S262" s="146">
        <f>AVERAGE(Raport1!S262,Raport2!S262,Raport3!S262,Raport4!S262,Raport5!S262,Raport6!S262)</f>
        <v>77.583333333333329</v>
      </c>
      <c r="T262" s="232">
        <f t="shared" si="3"/>
        <v>80.611111111111128</v>
      </c>
    </row>
    <row r="263" spans="1:20" ht="14.25" thickTop="1" thickBot="1">
      <c r="A263" s="47"/>
      <c r="B263" s="62">
        <v>256</v>
      </c>
      <c r="C263" s="62">
        <f>PresensiMIPA!B262</f>
        <v>12394</v>
      </c>
      <c r="D263" s="63" t="str">
        <f>PresensiMIPA!G262</f>
        <v>NADYA WULANDARI</v>
      </c>
      <c r="E263" s="146">
        <f>AVERAGE(Raport1!E263,Raport2!E263,Raport3!E263,Raport4!E263,Raport5!E263,Raport6!E263)</f>
        <v>85.666666666666671</v>
      </c>
      <c r="F263" s="146">
        <f>AVERAGE(Raport1!F263,Raport2!F263,Raport3!F263,Raport4!F263,Raport5!F263,Raport6!F263)</f>
        <v>87.25</v>
      </c>
      <c r="G263" s="146">
        <f>AVERAGE(Raport1!G263,Raport2!G263,Raport3!G263,Raport4!G263,Raport5!G263,Raport6!G263)</f>
        <v>84.416666666666671</v>
      </c>
      <c r="H263" s="146">
        <f>AVERAGE(Raport1!H263,Raport2!H263,Raport3!H263,Raport4!H263,Raport5!H263,Raport6!H263)</f>
        <v>81.166666666666671</v>
      </c>
      <c r="I263" s="146">
        <f>AVERAGE(Raport1!I263,Raport2!I263,Raport3!I263,Raport4!I263,Raport5!I263,Raport6!I263)</f>
        <v>86.833333333333329</v>
      </c>
      <c r="J263" s="146">
        <f>AVERAGE(Raport1!J263,Raport2!J263,Raport3!J263,Raport4!J263,Raport5!J263,Raport6!J263)</f>
        <v>85.333333333333329</v>
      </c>
      <c r="K263" s="146">
        <f>AVERAGE(Raport1!K263,Raport2!K263,Raport3!K263,Raport4!K263,Raport5!K263,Raport6!K263)</f>
        <v>91.833333333333329</v>
      </c>
      <c r="L263" s="146">
        <f>AVERAGE(Raport1!L263,Raport2!L263,Raport3!L263,Raport4!L263,Raport5!L263,Raport6!L263)</f>
        <v>85.75</v>
      </c>
      <c r="M263" s="146">
        <f>AVERAGE(Raport1!M263,Raport2!M263,Raport3!M263,Raport4!M263,Raport5!M263,Raport6!M263)</f>
        <v>86.5</v>
      </c>
      <c r="N263" s="146">
        <f>AVERAGE(Raport1!N263,Raport2!N263,Raport3!N263,Raport4!N263,Raport5!N263,Raport6!N263)</f>
        <v>89.333333333333329</v>
      </c>
      <c r="O263" s="146">
        <f>AVERAGE(Raport1!O263,Raport2!O263,Raport3!O263,Raport4!O263,Raport5!O263,Raport6!O263)</f>
        <v>87</v>
      </c>
      <c r="P263" s="146">
        <f>AVERAGE(Raport1!P263,Raport2!P263,Raport3!P263,Raport4!P263,Raport5!P263,Raport6!P263)</f>
        <v>85.916666666666671</v>
      </c>
      <c r="Q263" s="146">
        <f>AVERAGE(Raport1!Q263,Raport2!Q263,Raport3!Q263,Raport4!Q263,Raport5!Q263,Raport6!Q263)</f>
        <v>84</v>
      </c>
      <c r="R263" s="146">
        <f>AVERAGE(Raport1!R263,Raport2!R263,Raport3!R263,Raport4!R263,Raport5!R263,Raport6!R263)</f>
        <v>84.583333333333329</v>
      </c>
      <c r="S263" s="146">
        <f>AVERAGE(Raport1!S263,Raport2!S263,Raport3!S263,Raport4!S263,Raport5!S263,Raport6!S263)</f>
        <v>85.083333333333329</v>
      </c>
      <c r="T263" s="232">
        <f t="shared" si="3"/>
        <v>86.044444444444437</v>
      </c>
    </row>
    <row r="264" spans="1:20" ht="14.25" thickTop="1" thickBot="1">
      <c r="B264" s="62">
        <v>257</v>
      </c>
      <c r="C264" s="62">
        <f>PresensiMIPA!B263</f>
        <v>12408</v>
      </c>
      <c r="D264" s="63" t="str">
        <f>PresensiMIPA!G263</f>
        <v>NUR FADILAH</v>
      </c>
      <c r="E264" s="146">
        <f>AVERAGE(Raport1!E264,Raport2!E264,Raport3!E264,Raport4!E264,Raport5!E264,Raport6!E264)</f>
        <v>86.666666666666671</v>
      </c>
      <c r="F264" s="146">
        <f>AVERAGE(Raport1!F264,Raport2!F264,Raport3!F264,Raport4!F264,Raport5!F264,Raport6!F264)</f>
        <v>87.083333333333329</v>
      </c>
      <c r="G264" s="146">
        <f>AVERAGE(Raport1!G264,Raport2!G264,Raport3!G264,Raport4!G264,Raport5!G264,Raport6!G264)</f>
        <v>82.916666666666671</v>
      </c>
      <c r="H264" s="146">
        <f>AVERAGE(Raport1!H264,Raport2!H264,Raport3!H264,Raport4!H264,Raport5!H264,Raport6!H264)</f>
        <v>84.916666666666671</v>
      </c>
      <c r="I264" s="146">
        <f>AVERAGE(Raport1!I264,Raport2!I264,Raport3!I264,Raport4!I264,Raport5!I264,Raport6!I264)</f>
        <v>87</v>
      </c>
      <c r="J264" s="146">
        <f>AVERAGE(Raport1!J264,Raport2!J264,Raport3!J264,Raport4!J264,Raport5!J264,Raport6!J264)</f>
        <v>84.166666666666671</v>
      </c>
      <c r="K264" s="146">
        <f>AVERAGE(Raport1!K264,Raport2!K264,Raport3!K264,Raport4!K264,Raport5!K264,Raport6!K264)</f>
        <v>88.666666666666671</v>
      </c>
      <c r="L264" s="146">
        <f>AVERAGE(Raport1!L264,Raport2!L264,Raport3!L264,Raport4!L264,Raport5!L264,Raport6!L264)</f>
        <v>86.5</v>
      </c>
      <c r="M264" s="146">
        <f>AVERAGE(Raport1!M264,Raport2!M264,Raport3!M264,Raport4!M264,Raport5!M264,Raport6!M264)</f>
        <v>85.416666666666671</v>
      </c>
      <c r="N264" s="146">
        <f>AVERAGE(Raport1!N264,Raport2!N264,Raport3!N264,Raport4!N264,Raport5!N264,Raport6!N264)</f>
        <v>89.5</v>
      </c>
      <c r="O264" s="146">
        <f>AVERAGE(Raport1!O264,Raport2!O264,Raport3!O264,Raport4!O264,Raport5!O264,Raport6!O264)</f>
        <v>84.5</v>
      </c>
      <c r="P264" s="146">
        <f>AVERAGE(Raport1!P264,Raport2!P264,Raport3!P264,Raport4!P264,Raport5!P264,Raport6!P264)</f>
        <v>85.416666666666671</v>
      </c>
      <c r="Q264" s="146">
        <f>AVERAGE(Raport1!Q264,Raport2!Q264,Raport3!Q264,Raport4!Q264,Raport5!Q264,Raport6!Q264)</f>
        <v>83.916666666666671</v>
      </c>
      <c r="R264" s="146">
        <f>AVERAGE(Raport1!R264,Raport2!R264,Raport3!R264,Raport4!R264,Raport5!R264,Raport6!R264)</f>
        <v>81.583333333333329</v>
      </c>
      <c r="S264" s="146">
        <f>AVERAGE(Raport1!S264,Raport2!S264,Raport3!S264,Raport4!S264,Raport5!S264,Raport6!S264)</f>
        <v>82.583333333333329</v>
      </c>
      <c r="T264" s="232">
        <f t="shared" si="3"/>
        <v>85.388888888888886</v>
      </c>
    </row>
    <row r="265" spans="1:20" ht="14.25" thickTop="1" thickBot="1">
      <c r="A265" s="47">
        <v>1</v>
      </c>
      <c r="B265" s="62">
        <v>258</v>
      </c>
      <c r="C265" s="62">
        <f>PresensiMIPA!B264</f>
        <v>12410</v>
      </c>
      <c r="D265" s="63" t="str">
        <f>PresensiMIPA!G264</f>
        <v>Nurfada Marsuki Wahid</v>
      </c>
      <c r="E265" s="146">
        <f>AVERAGE(Raport1!E265,Raport2!E265,Raport3!E265,Raport4!E265,Raport5!E265,Raport6!E265)</f>
        <v>85</v>
      </c>
      <c r="F265" s="146">
        <f>AVERAGE(Raport1!F265,Raport2!F265,Raport3!F265,Raport4!F265,Raport5!F265,Raport6!F265)</f>
        <v>83.75</v>
      </c>
      <c r="G265" s="146">
        <f>AVERAGE(Raport1!G265,Raport2!G265,Raport3!G265,Raport4!G265,Raport5!G265,Raport6!G265)</f>
        <v>80.833333333333329</v>
      </c>
      <c r="H265" s="146">
        <f>AVERAGE(Raport1!H265,Raport2!H265,Raport3!H265,Raport4!H265,Raport5!H265,Raport6!H265)</f>
        <v>80.666666666666671</v>
      </c>
      <c r="I265" s="146">
        <f>AVERAGE(Raport1!I265,Raport2!I265,Raport3!I265,Raport4!I265,Raport5!I265,Raport6!I265)</f>
        <v>86.083333333333329</v>
      </c>
      <c r="J265" s="146">
        <f>AVERAGE(Raport1!J265,Raport2!J265,Raport3!J265,Raport4!J265,Raport5!J265,Raport6!J265)</f>
        <v>85.166666666666671</v>
      </c>
      <c r="K265" s="146">
        <f>AVERAGE(Raport1!K265,Raport2!K265,Raport3!K265,Raport4!K265,Raport5!K265,Raport6!K265)</f>
        <v>89.5</v>
      </c>
      <c r="L265" s="146">
        <f>AVERAGE(Raport1!L265,Raport2!L265,Raport3!L265,Raport4!L265,Raport5!L265,Raport6!L265)</f>
        <v>87</v>
      </c>
      <c r="M265" s="146">
        <f>AVERAGE(Raport1!M265,Raport2!M265,Raport3!M265,Raport4!M265,Raport5!M265,Raport6!M265)</f>
        <v>86.25</v>
      </c>
      <c r="N265" s="146">
        <f>AVERAGE(Raport1!N265,Raport2!N265,Raport3!N265,Raport4!N265,Raport5!N265,Raport6!N265)</f>
        <v>86.166666666666671</v>
      </c>
      <c r="O265" s="146">
        <f>AVERAGE(Raport1!O265,Raport2!O265,Raport3!O265,Raport4!O265,Raport5!O265,Raport6!O265)</f>
        <v>86</v>
      </c>
      <c r="P265" s="146">
        <f>AVERAGE(Raport1!P265,Raport2!P265,Raport3!P265,Raport4!P265,Raport5!P265,Raport6!P265)</f>
        <v>82.916666666666671</v>
      </c>
      <c r="Q265" s="146">
        <f>AVERAGE(Raport1!Q265,Raport2!Q265,Raport3!Q265,Raport4!Q265,Raport5!Q265,Raport6!Q265)</f>
        <v>82.833333333333329</v>
      </c>
      <c r="R265" s="146">
        <f>AVERAGE(Raport1!R265,Raport2!R265,Raport3!R265,Raport4!R265,Raport5!R265,Raport6!R265)</f>
        <v>82</v>
      </c>
      <c r="S265" s="146">
        <f>AVERAGE(Raport1!S265,Raport2!S265,Raport3!S265,Raport4!S265,Raport5!S265,Raport6!S265)</f>
        <v>81.833333333333329</v>
      </c>
      <c r="T265" s="232">
        <f t="shared" ref="T265:T330" si="4">AVERAGE(E265:S265)</f>
        <v>84.399999999999991</v>
      </c>
    </row>
    <row r="266" spans="1:20" ht="14.25" thickTop="1" thickBot="1">
      <c r="A266" s="61">
        <v>2</v>
      </c>
      <c r="B266" s="62">
        <v>259</v>
      </c>
      <c r="C266" s="62">
        <f>PresensiMIPA!B265</f>
        <v>12422</v>
      </c>
      <c r="D266" s="63" t="str">
        <f>PresensiMIPA!G265</f>
        <v>NURUL WIDYA WATI</v>
      </c>
      <c r="E266" s="146">
        <f>AVERAGE(Raport1!E266,Raport2!E266,Raport3!E266,Raport4!E266,Raport5!E266,Raport6!E266)</f>
        <v>84.083333333333329</v>
      </c>
      <c r="F266" s="146">
        <f>AVERAGE(Raport1!F266,Raport2!F266,Raport3!F266,Raport4!F266,Raport5!F266,Raport6!F266)</f>
        <v>82.75</v>
      </c>
      <c r="G266" s="146">
        <f>AVERAGE(Raport1!G266,Raport2!G266,Raport3!G266,Raport4!G266,Raport5!G266,Raport6!G266)</f>
        <v>86.083333333333329</v>
      </c>
      <c r="H266" s="146">
        <f>AVERAGE(Raport1!H266,Raport2!H266,Raport3!H266,Raport4!H266,Raport5!H266,Raport6!H266)</f>
        <v>84.583333333333329</v>
      </c>
      <c r="I266" s="146">
        <f>AVERAGE(Raport1!I266,Raport2!I266,Raport3!I266,Raport4!I266,Raport5!I266,Raport6!I266)</f>
        <v>84.916666666666671</v>
      </c>
      <c r="J266" s="146">
        <f>AVERAGE(Raport1!J266,Raport2!J266,Raport3!J266,Raport4!J266,Raport5!J266,Raport6!J266)</f>
        <v>84</v>
      </c>
      <c r="K266" s="146">
        <f>AVERAGE(Raport1!K266,Raport2!K266,Raport3!K266,Raport4!K266,Raport5!K266,Raport6!K266)</f>
        <v>89.416666666666671</v>
      </c>
      <c r="L266" s="146">
        <f>AVERAGE(Raport1!L266,Raport2!L266,Raport3!L266,Raport4!L266,Raport5!L266,Raport6!L266)</f>
        <v>86.333333333333329</v>
      </c>
      <c r="M266" s="146">
        <f>AVERAGE(Raport1!M266,Raport2!M266,Raport3!M266,Raport4!M266,Raport5!M266,Raport6!M266)</f>
        <v>87</v>
      </c>
      <c r="N266" s="146">
        <f>AVERAGE(Raport1!N266,Raport2!N266,Raport3!N266,Raport4!N266,Raport5!N266,Raport6!N266)</f>
        <v>86.25</v>
      </c>
      <c r="O266" s="146">
        <f>AVERAGE(Raport1!O266,Raport2!O266,Raport3!O266,Raport4!O266,Raport5!O266,Raport6!O266)</f>
        <v>85.166666666666671</v>
      </c>
      <c r="P266" s="146">
        <f>AVERAGE(Raport1!P266,Raport2!P266,Raport3!P266,Raport4!P266,Raport5!P266,Raport6!P266)</f>
        <v>83.583333333333329</v>
      </c>
      <c r="Q266" s="146">
        <f>AVERAGE(Raport1!Q266,Raport2!Q266,Raport3!Q266,Raport4!Q266,Raport5!Q266,Raport6!Q266)</f>
        <v>82.333333333333329</v>
      </c>
      <c r="R266" s="146">
        <f>AVERAGE(Raport1!R266,Raport2!R266,Raport3!R266,Raport4!R266,Raport5!R266,Raport6!R266)</f>
        <v>80.916666666666671</v>
      </c>
      <c r="S266" s="146">
        <f>AVERAGE(Raport1!S266,Raport2!S266,Raport3!S266,Raport4!S266,Raport5!S266,Raport6!S266)</f>
        <v>82.916666666666671</v>
      </c>
      <c r="T266" s="232">
        <f t="shared" si="4"/>
        <v>84.688888888888883</v>
      </c>
    </row>
    <row r="267" spans="1:20" ht="14.25" thickTop="1" thickBot="1">
      <c r="A267" s="47">
        <v>3</v>
      </c>
      <c r="B267" s="62">
        <v>260</v>
      </c>
      <c r="C267" s="62">
        <f>PresensiMIPA!B266</f>
        <v>12432</v>
      </c>
      <c r="D267" s="63" t="str">
        <f>PresensiMIPA!G266</f>
        <v>Putri Puspitasari</v>
      </c>
      <c r="E267" s="146">
        <f>AVERAGE(Raport1!E267,Raport2!E267,Raport3!E267,Raport4!E267,Raport5!E267,Raport6!E267)</f>
        <v>83.333333333333329</v>
      </c>
      <c r="F267" s="146">
        <f>AVERAGE(Raport1!F267,Raport2!F267,Raport3!F267,Raport4!F267,Raport5!F267,Raport6!F267)</f>
        <v>84.416666666666671</v>
      </c>
      <c r="G267" s="146">
        <f>AVERAGE(Raport1!G267,Raport2!G267,Raport3!G267,Raport4!G267,Raport5!G267,Raport6!G267)</f>
        <v>86.25</v>
      </c>
      <c r="H267" s="146">
        <f>AVERAGE(Raport1!H267,Raport2!H267,Raport3!H267,Raport4!H267,Raport5!H267,Raport6!H267)</f>
        <v>85</v>
      </c>
      <c r="I267" s="146">
        <f>AVERAGE(Raport1!I267,Raport2!I267,Raport3!I267,Raport4!I267,Raport5!I267,Raport6!I267)</f>
        <v>87.916666666666671</v>
      </c>
      <c r="J267" s="146">
        <f>AVERAGE(Raport1!J267,Raport2!J267,Raport3!J267,Raport4!J267,Raport5!J267,Raport6!J267)</f>
        <v>84.75</v>
      </c>
      <c r="K267" s="146">
        <f>AVERAGE(Raport1!K267,Raport2!K267,Raport3!K267,Raport4!K267,Raport5!K267,Raport6!K267)</f>
        <v>91.583333333333329</v>
      </c>
      <c r="L267" s="146">
        <f>AVERAGE(Raport1!L267,Raport2!L267,Raport3!L267,Raport4!L267,Raport5!L267,Raport6!L267)</f>
        <v>86.583333333333329</v>
      </c>
      <c r="M267" s="146">
        <f>AVERAGE(Raport1!M267,Raport2!M267,Raport3!M267,Raport4!M267,Raport5!M267,Raport6!M267)</f>
        <v>86.083333333333329</v>
      </c>
      <c r="N267" s="146">
        <f>AVERAGE(Raport1!N267,Raport2!N267,Raport3!N267,Raport4!N267,Raport5!N267,Raport6!N267)</f>
        <v>87.083333333333329</v>
      </c>
      <c r="O267" s="146">
        <f>AVERAGE(Raport1!O267,Raport2!O267,Raport3!O267,Raport4!O267,Raport5!O267,Raport6!O267)</f>
        <v>85.916666666666671</v>
      </c>
      <c r="P267" s="146">
        <f>AVERAGE(Raport1!P267,Raport2!P267,Raport3!P267,Raport4!P267,Raport5!P267,Raport6!P267)</f>
        <v>83.666666666666671</v>
      </c>
      <c r="Q267" s="146">
        <f>AVERAGE(Raport1!Q267,Raport2!Q267,Raport3!Q267,Raport4!Q267,Raport5!Q267,Raport6!Q267)</f>
        <v>82.083333333333329</v>
      </c>
      <c r="R267" s="146">
        <f>AVERAGE(Raport1!R267,Raport2!R267,Raport3!R267,Raport4!R267,Raport5!R267,Raport6!R267)</f>
        <v>83.083333333333329</v>
      </c>
      <c r="S267" s="146">
        <f>AVERAGE(Raport1!S267,Raport2!S267,Raport3!S267,Raport4!S267,Raport5!S267,Raport6!S267)</f>
        <v>83.666666666666671</v>
      </c>
      <c r="T267" s="232">
        <f t="shared" si="4"/>
        <v>85.427777777777777</v>
      </c>
    </row>
    <row r="268" spans="1:20" ht="14.25" thickTop="1" thickBot="1">
      <c r="A268" s="61">
        <v>4</v>
      </c>
      <c r="B268" s="62">
        <v>261</v>
      </c>
      <c r="C268" s="62">
        <f>PresensiMIPA!B267</f>
        <v>12447</v>
      </c>
      <c r="D268" s="63" t="str">
        <f>PresensiMIPA!G267</f>
        <v>RANDI AZKA ATHAR AMIN</v>
      </c>
      <c r="E268" s="146">
        <f>AVERAGE(Raport1!E268,Raport2!E268,Raport3!E268,Raport4!E268,Raport5!E268,Raport6!E268)</f>
        <v>83.25</v>
      </c>
      <c r="F268" s="146">
        <f>AVERAGE(Raport1!F268,Raport2!F268,Raport3!F268,Raport4!F268,Raport5!F268,Raport6!F268)</f>
        <v>84</v>
      </c>
      <c r="G268" s="146">
        <f>AVERAGE(Raport1!G268,Raport2!G268,Raport3!G268,Raport4!G268,Raport5!G268,Raport6!G268)</f>
        <v>84.416666666666671</v>
      </c>
      <c r="H268" s="146">
        <f>AVERAGE(Raport1!H268,Raport2!H268,Raport3!H268,Raport4!H268,Raport5!H268,Raport6!H268)</f>
        <v>84.166666666666671</v>
      </c>
      <c r="I268" s="146">
        <f>AVERAGE(Raport1!I268,Raport2!I268,Raport3!I268,Raport4!I268,Raport5!I268,Raport6!I268)</f>
        <v>86</v>
      </c>
      <c r="J268" s="146">
        <f>AVERAGE(Raport1!J268,Raport2!J268,Raport3!J268,Raport4!J268,Raport5!J268,Raport6!J268)</f>
        <v>82.75</v>
      </c>
      <c r="K268" s="146">
        <f>AVERAGE(Raport1!K268,Raport2!K268,Raport3!K268,Raport4!K268,Raport5!K268,Raport6!K268)</f>
        <v>87.166666666666671</v>
      </c>
      <c r="L268" s="146">
        <f>AVERAGE(Raport1!L268,Raport2!L268,Raport3!L268,Raport4!L268,Raport5!L268,Raport6!L268)</f>
        <v>88.583333333333329</v>
      </c>
      <c r="M268" s="146">
        <f>AVERAGE(Raport1!M268,Raport2!M268,Raport3!M268,Raport4!M268,Raport5!M268,Raport6!M268)</f>
        <v>84.5</v>
      </c>
      <c r="N268" s="146">
        <f>AVERAGE(Raport1!N268,Raport2!N268,Raport3!N268,Raport4!N268,Raport5!N268,Raport6!N268)</f>
        <v>83.833333333333329</v>
      </c>
      <c r="O268" s="146">
        <f>AVERAGE(Raport1!O268,Raport2!O268,Raport3!O268,Raport4!O268,Raport5!O268,Raport6!O268)</f>
        <v>85.166666666666671</v>
      </c>
      <c r="P268" s="146">
        <f>AVERAGE(Raport1!P268,Raport2!P268,Raport3!P268,Raport4!P268,Raport5!P268,Raport6!P268)</f>
        <v>83.416666666666671</v>
      </c>
      <c r="Q268" s="146">
        <f>AVERAGE(Raport1!Q268,Raport2!Q268,Raport3!Q268,Raport4!Q268,Raport5!Q268,Raport6!Q268)</f>
        <v>83.416666666666671</v>
      </c>
      <c r="R268" s="146">
        <f>AVERAGE(Raport1!R268,Raport2!R268,Raport3!R268,Raport4!R268,Raport5!R268,Raport6!R268)</f>
        <v>83</v>
      </c>
      <c r="S268" s="146">
        <f>AVERAGE(Raport1!S268,Raport2!S268,Raport3!S268,Raport4!S268,Raport5!S268,Raport6!S268)</f>
        <v>81.333333333333329</v>
      </c>
      <c r="T268" s="232">
        <f t="shared" si="4"/>
        <v>84.333333333333329</v>
      </c>
    </row>
    <row r="269" spans="1:20" ht="14.25" thickTop="1" thickBot="1">
      <c r="A269" s="47">
        <v>5</v>
      </c>
      <c r="B269" s="62">
        <v>262</v>
      </c>
      <c r="C269" s="62">
        <f>PresensiMIPA!B268</f>
        <v>12456</v>
      </c>
      <c r="D269" s="63" t="str">
        <f>PresensiMIPA!G268</f>
        <v>RENI WAHYU CAHYA NINGRUM</v>
      </c>
      <c r="E269" s="146">
        <f>AVERAGE(Raport1!E269,Raport2!E269,Raport3!E269,Raport4!E269,Raport5!E269,Raport6!E269)</f>
        <v>80.666666666666671</v>
      </c>
      <c r="F269" s="146">
        <f>AVERAGE(Raport1!F269,Raport2!F269,Raport3!F269,Raport4!F269,Raport5!F269,Raport6!F269)</f>
        <v>78.5</v>
      </c>
      <c r="G269" s="146">
        <f>AVERAGE(Raport1!G269,Raport2!G269,Raport3!G269,Raport4!G269,Raport5!G269,Raport6!G269)</f>
        <v>77.416666666666671</v>
      </c>
      <c r="H269" s="146">
        <f>AVERAGE(Raport1!H269,Raport2!H269,Raport3!H269,Raport4!H269,Raport5!H269,Raport6!H269)</f>
        <v>76.666666666666671</v>
      </c>
      <c r="I269" s="146">
        <f>AVERAGE(Raport1!I269,Raport2!I269,Raport3!I269,Raport4!I269,Raport5!I269,Raport6!I269)</f>
        <v>83.166666666666671</v>
      </c>
      <c r="J269" s="146">
        <f>AVERAGE(Raport1!J269,Raport2!J269,Raport3!J269,Raport4!J269,Raport5!J269,Raport6!J269)</f>
        <v>82.25</v>
      </c>
      <c r="K269" s="146">
        <f>AVERAGE(Raport1!K269,Raport2!K269,Raport3!K269,Raport4!K269,Raport5!K269,Raport6!K269)</f>
        <v>82.916666666666671</v>
      </c>
      <c r="L269" s="146">
        <f>AVERAGE(Raport1!L269,Raport2!L269,Raport3!L269,Raport4!L269,Raport5!L269,Raport6!L269)</f>
        <v>83.166666666666671</v>
      </c>
      <c r="M269" s="146">
        <f>AVERAGE(Raport1!M269,Raport2!M269,Raport3!M269,Raport4!M269,Raport5!M269,Raport6!M269)</f>
        <v>85.166666666666671</v>
      </c>
      <c r="N269" s="146">
        <f>AVERAGE(Raport1!N269,Raport2!N269,Raport3!N269,Raport4!N269,Raport5!N269,Raport6!N269)</f>
        <v>81.916666666666671</v>
      </c>
      <c r="O269" s="146">
        <f>AVERAGE(Raport1!O269,Raport2!O269,Raport3!O269,Raport4!O269,Raport5!O269,Raport6!O269)</f>
        <v>83.416666666666671</v>
      </c>
      <c r="P269" s="146">
        <f>AVERAGE(Raport1!P269,Raport2!P269,Raport3!P269,Raport4!P269,Raport5!P269,Raport6!P269)</f>
        <v>81.416666666666671</v>
      </c>
      <c r="Q269" s="146">
        <f>AVERAGE(Raport1!Q269,Raport2!Q269,Raport3!Q269,Raport4!Q269,Raport5!Q269,Raport6!Q269)</f>
        <v>78</v>
      </c>
      <c r="R269" s="146">
        <f>AVERAGE(Raport1!R269,Raport2!R269,Raport3!R269,Raport4!R269,Raport5!R269,Raport6!R269)</f>
        <v>85.5</v>
      </c>
      <c r="S269" s="146">
        <f>AVERAGE(Raport1!S269,Raport2!S269,Raport3!S269,Raport4!S269,Raport5!S269,Raport6!S269)</f>
        <v>79.083333333333329</v>
      </c>
      <c r="T269" s="232">
        <f t="shared" si="4"/>
        <v>81.283333333333317</v>
      </c>
    </row>
    <row r="270" spans="1:20" ht="14.25" thickTop="1" thickBot="1">
      <c r="A270" s="61">
        <v>6</v>
      </c>
      <c r="B270" s="62">
        <v>263</v>
      </c>
      <c r="C270" s="62">
        <f>PresensiMIPA!B269</f>
        <v>12465</v>
      </c>
      <c r="D270" s="63" t="str">
        <f>PresensiMIPA!G269</f>
        <v>RIFKY HERMAWAN</v>
      </c>
      <c r="E270" s="146">
        <f>AVERAGE(Raport1!E270,Raport2!E270,Raport3!E270,Raport4!E270,Raport5!E270,Raport6!E270)</f>
        <v>81.833333333333329</v>
      </c>
      <c r="F270" s="146">
        <f>AVERAGE(Raport1!F270,Raport2!F270,Raport3!F270,Raport4!F270,Raport5!F270,Raport6!F270)</f>
        <v>80.166666666666671</v>
      </c>
      <c r="G270" s="146">
        <f>AVERAGE(Raport1!G270,Raport2!G270,Raport3!G270,Raport4!G270,Raport5!G270,Raport6!G270)</f>
        <v>76.083333333333329</v>
      </c>
      <c r="H270" s="146">
        <f>AVERAGE(Raport1!H270,Raport2!H270,Raport3!H270,Raport4!H270,Raport5!H270,Raport6!H270)</f>
        <v>74.5</v>
      </c>
      <c r="I270" s="146">
        <f>AVERAGE(Raport1!I270,Raport2!I270,Raport3!I270,Raport4!I270,Raport5!I270,Raport6!I270)</f>
        <v>81.333333333333329</v>
      </c>
      <c r="J270" s="146">
        <f>AVERAGE(Raport1!J270,Raport2!J270,Raport3!J270,Raport4!J270,Raport5!J270,Raport6!J270)</f>
        <v>82.166666666666671</v>
      </c>
      <c r="K270" s="146">
        <f>AVERAGE(Raport1!K270,Raport2!K270,Raport3!K270,Raport4!K270,Raport5!K270,Raport6!K270)</f>
        <v>85.666666666666671</v>
      </c>
      <c r="L270" s="146">
        <f>AVERAGE(Raport1!L270,Raport2!L270,Raport3!L270,Raport4!L270,Raport5!L270,Raport6!L270)</f>
        <v>86.416666666666671</v>
      </c>
      <c r="M270" s="146">
        <f>AVERAGE(Raport1!M270,Raport2!M270,Raport3!M270,Raport4!M270,Raport5!M270,Raport6!M270)</f>
        <v>82.5</v>
      </c>
      <c r="N270" s="146">
        <f>AVERAGE(Raport1!N270,Raport2!N270,Raport3!N270,Raport4!N270,Raport5!N270,Raport6!N270)</f>
        <v>78.25</v>
      </c>
      <c r="O270" s="146">
        <f>AVERAGE(Raport1!O270,Raport2!O270,Raport3!O270,Raport4!O270,Raport5!O270,Raport6!O270)</f>
        <v>84.666666666666671</v>
      </c>
      <c r="P270" s="146">
        <f>AVERAGE(Raport1!P270,Raport2!P270,Raport3!P270,Raport4!P270,Raport5!P270,Raport6!P270)</f>
        <v>83.25</v>
      </c>
      <c r="Q270" s="146">
        <f>AVERAGE(Raport1!Q270,Raport2!Q270,Raport3!Q270,Raport4!Q270,Raport5!Q270,Raport6!Q270)</f>
        <v>78.25</v>
      </c>
      <c r="R270" s="146">
        <f>AVERAGE(Raport1!R270,Raport2!R270,Raport3!R270,Raport4!R270,Raport5!R270,Raport6!R270)</f>
        <v>80.75</v>
      </c>
      <c r="S270" s="146">
        <f>AVERAGE(Raport1!S270,Raport2!S270,Raport3!S270,Raport4!S270,Raport5!S270,Raport6!S270)</f>
        <v>78.333333333333329</v>
      </c>
      <c r="T270" s="232">
        <f t="shared" si="4"/>
        <v>80.944444444444429</v>
      </c>
    </row>
    <row r="271" spans="1:20" ht="14.25" thickTop="1" thickBot="1">
      <c r="A271" s="47">
        <v>7</v>
      </c>
      <c r="B271" s="62">
        <v>264</v>
      </c>
      <c r="C271" s="62">
        <f>PresensiMIPA!B270</f>
        <v>12479</v>
      </c>
      <c r="D271" s="63" t="str">
        <f>PresensiMIPA!G270</f>
        <v>RP. REYHAN ELBAN ABIYYU SETIAWAN</v>
      </c>
      <c r="E271" s="146">
        <f>AVERAGE(Raport1!E271,Raport2!E271,Raport3!E271,Raport4!E271,Raport5!E271,Raport6!E271)</f>
        <v>85.333333333333329</v>
      </c>
      <c r="F271" s="146">
        <f>AVERAGE(Raport1!F271,Raport2!F271,Raport3!F271,Raport4!F271,Raport5!F271,Raport6!F271)</f>
        <v>84.666666666666671</v>
      </c>
      <c r="G271" s="146">
        <f>AVERAGE(Raport1!G271,Raport2!G271,Raport3!G271,Raport4!G271,Raport5!G271,Raport6!G271)</f>
        <v>80</v>
      </c>
      <c r="H271" s="146">
        <f>AVERAGE(Raport1!H271,Raport2!H271,Raport3!H271,Raport4!H271,Raport5!H271,Raport6!H271)</f>
        <v>91.666666666666671</v>
      </c>
      <c r="I271" s="146">
        <f>AVERAGE(Raport1!I271,Raport2!I271,Raport3!I271,Raport4!I271,Raport5!I271,Raport6!I271)</f>
        <v>89.5</v>
      </c>
      <c r="J271" s="146">
        <f>AVERAGE(Raport1!J271,Raport2!J271,Raport3!J271,Raport4!J271,Raport5!J271,Raport6!J271)</f>
        <v>86</v>
      </c>
      <c r="K271" s="146">
        <f>AVERAGE(Raport1!K271,Raport2!K271,Raport3!K271,Raport4!K271,Raport5!K271,Raport6!K271)</f>
        <v>88.5</v>
      </c>
      <c r="L271" s="146">
        <f>AVERAGE(Raport1!L271,Raport2!L271,Raport3!L271,Raport4!L271,Raport5!L271,Raport6!L271)</f>
        <v>88.166666666666671</v>
      </c>
      <c r="M271" s="146">
        <f>AVERAGE(Raport1!M271,Raport2!M271,Raport3!M271,Raport4!M271,Raport5!M271,Raport6!M271)</f>
        <v>84.666666666666671</v>
      </c>
      <c r="N271" s="146">
        <f>AVERAGE(Raport1!N271,Raport2!N271,Raport3!N271,Raport4!N271,Raport5!N271,Raport6!N271)</f>
        <v>87.416666666666671</v>
      </c>
      <c r="O271" s="146">
        <f>AVERAGE(Raport1!O271,Raport2!O271,Raport3!O271,Raport4!O271,Raport5!O271,Raport6!O271)</f>
        <v>90</v>
      </c>
      <c r="P271" s="146">
        <f>AVERAGE(Raport1!P271,Raport2!P271,Raport3!P271,Raport4!P271,Raport5!P271,Raport6!P271)</f>
        <v>84.75</v>
      </c>
      <c r="Q271" s="146">
        <f>AVERAGE(Raport1!Q271,Raport2!Q271,Raport3!Q271,Raport4!Q271,Raport5!Q271,Raport6!Q271)</f>
        <v>84.666666666666671</v>
      </c>
      <c r="R271" s="146">
        <f>AVERAGE(Raport1!R271,Raport2!R271,Raport3!R271,Raport4!R271,Raport5!R271,Raport6!R271)</f>
        <v>85.25</v>
      </c>
      <c r="S271" s="146">
        <f>AVERAGE(Raport1!S271,Raport2!S271,Raport3!S271,Raport4!S271,Raport5!S271,Raport6!S271)</f>
        <v>86.25</v>
      </c>
      <c r="T271" s="232">
        <f t="shared" si="4"/>
        <v>86.455555555555549</v>
      </c>
    </row>
    <row r="272" spans="1:20" ht="14.25" thickTop="1" thickBot="1">
      <c r="A272" s="61">
        <v>8</v>
      </c>
      <c r="B272" s="62">
        <v>265</v>
      </c>
      <c r="C272" s="62">
        <f>PresensiMIPA!B271</f>
        <v>12482</v>
      </c>
      <c r="D272" s="63" t="str">
        <f>PresensiMIPA!G271</f>
        <v>SALSABILA FARADISA</v>
      </c>
      <c r="E272" s="146">
        <f>AVERAGE(Raport1!E272,Raport2!E272,Raport3!E272,Raport4!E272,Raport5!E272,Raport6!E272)</f>
        <v>85.666666666666671</v>
      </c>
      <c r="F272" s="146">
        <f>AVERAGE(Raport1!F272,Raport2!F272,Raport3!F272,Raport4!F272,Raport5!F272,Raport6!F272)</f>
        <v>84</v>
      </c>
      <c r="G272" s="146">
        <f>AVERAGE(Raport1!G272,Raport2!G272,Raport3!G272,Raport4!G272,Raport5!G272,Raport6!G272)</f>
        <v>85</v>
      </c>
      <c r="H272" s="146">
        <f>AVERAGE(Raport1!H272,Raport2!H272,Raport3!H272,Raport4!H272,Raport5!H272,Raport6!H272)</f>
        <v>80.083333333333329</v>
      </c>
      <c r="I272" s="146">
        <f>AVERAGE(Raport1!I272,Raport2!I272,Raport3!I272,Raport4!I272,Raport5!I272,Raport6!I272)</f>
        <v>86.5</v>
      </c>
      <c r="J272" s="146">
        <f>AVERAGE(Raport1!J272,Raport2!J272,Raport3!J272,Raport4!J272,Raport5!J272,Raport6!J272)</f>
        <v>84.666666666666671</v>
      </c>
      <c r="K272" s="146">
        <f>AVERAGE(Raport1!K272,Raport2!K272,Raport3!K272,Raport4!K272,Raport5!K272,Raport6!K272)</f>
        <v>91.583333333333329</v>
      </c>
      <c r="L272" s="146">
        <f>AVERAGE(Raport1!L272,Raport2!L272,Raport3!L272,Raport4!L272,Raport5!L272,Raport6!L272)</f>
        <v>85.166666666666671</v>
      </c>
      <c r="M272" s="146">
        <f>AVERAGE(Raport1!M272,Raport2!M272,Raport3!M272,Raport4!M272,Raport5!M272,Raport6!M272)</f>
        <v>86.416666666666671</v>
      </c>
      <c r="N272" s="146">
        <f>AVERAGE(Raport1!N272,Raport2!N272,Raport3!N272,Raport4!N272,Raport5!N272,Raport6!N272)</f>
        <v>87.916666666666671</v>
      </c>
      <c r="O272" s="146">
        <f>AVERAGE(Raport1!O272,Raport2!O272,Raport3!O272,Raport4!O272,Raport5!O272,Raport6!O272)</f>
        <v>86.5</v>
      </c>
      <c r="P272" s="146">
        <f>AVERAGE(Raport1!P272,Raport2!P272,Raport3!P272,Raport4!P272,Raport5!P272,Raport6!P272)</f>
        <v>85.833333333333329</v>
      </c>
      <c r="Q272" s="146">
        <f>AVERAGE(Raport1!Q272,Raport2!Q272,Raport3!Q272,Raport4!Q272,Raport5!Q272,Raport6!Q272)</f>
        <v>83.5</v>
      </c>
      <c r="R272" s="146">
        <f>AVERAGE(Raport1!R272,Raport2!R272,Raport3!R272,Raport4!R272,Raport5!R272,Raport6!R272)</f>
        <v>83.333333333333329</v>
      </c>
      <c r="S272" s="146">
        <f>AVERAGE(Raport1!S272,Raport2!S272,Raport3!S272,Raport4!S272,Raport5!S272,Raport6!S272)</f>
        <v>83.166666666666671</v>
      </c>
      <c r="T272" s="232">
        <f t="shared" si="4"/>
        <v>85.288888888888877</v>
      </c>
    </row>
    <row r="273" spans="1:20" ht="14.25" thickTop="1" thickBot="1">
      <c r="A273" s="47">
        <v>9</v>
      </c>
      <c r="B273" s="62">
        <v>266</v>
      </c>
      <c r="C273" s="62">
        <f>PresensiMIPA!B272</f>
        <v>12516</v>
      </c>
      <c r="D273" s="63" t="str">
        <f>PresensiMIPA!G272</f>
        <v>Tri Ayu Sukma Ningsih</v>
      </c>
      <c r="E273" s="146">
        <f>AVERAGE(Raport1!E273,Raport2!E273,Raport3!E273,Raport4!E273,Raport5!E273,Raport6!E273)</f>
        <v>88.916666666666671</v>
      </c>
      <c r="F273" s="146">
        <f>AVERAGE(Raport1!F273,Raport2!F273,Raport3!F273,Raport4!F273,Raport5!F273,Raport6!F273)</f>
        <v>90.75</v>
      </c>
      <c r="G273" s="146">
        <f>AVERAGE(Raport1!G273,Raport2!G273,Raport3!G273,Raport4!G273,Raport5!G273,Raport6!G273)</f>
        <v>86.833333333333329</v>
      </c>
      <c r="H273" s="146">
        <f>AVERAGE(Raport1!H273,Raport2!H273,Raport3!H273,Raport4!H273,Raport5!H273,Raport6!H273)</f>
        <v>90.166666666666671</v>
      </c>
      <c r="I273" s="146">
        <f>AVERAGE(Raport1!I273,Raport2!I273,Raport3!I273,Raport4!I273,Raport5!I273,Raport6!I273)</f>
        <v>89.583333333333329</v>
      </c>
      <c r="J273" s="146">
        <f>AVERAGE(Raport1!J273,Raport2!J273,Raport3!J273,Raport4!J273,Raport5!J273,Raport6!J273)</f>
        <v>88.416666666666671</v>
      </c>
      <c r="K273" s="146">
        <f>AVERAGE(Raport1!K273,Raport2!K273,Raport3!K273,Raport4!K273,Raport5!K273,Raport6!K273)</f>
        <v>91.916666666666671</v>
      </c>
      <c r="L273" s="146">
        <f>AVERAGE(Raport1!L273,Raport2!L273,Raport3!L273,Raport4!L273,Raport5!L273,Raport6!L273)</f>
        <v>86.583333333333329</v>
      </c>
      <c r="M273" s="146">
        <f>AVERAGE(Raport1!M273,Raport2!M273,Raport3!M273,Raport4!M273,Raport5!M273,Raport6!M273)</f>
        <v>88.333333333333329</v>
      </c>
      <c r="N273" s="146">
        <f>AVERAGE(Raport1!N273,Raport2!N273,Raport3!N273,Raport4!N273,Raport5!N273,Raport6!N273)</f>
        <v>89.916666666666671</v>
      </c>
      <c r="O273" s="146">
        <f>AVERAGE(Raport1!O273,Raport2!O273,Raport3!O273,Raport4!O273,Raport5!O273,Raport6!O273)</f>
        <v>91.333333333333329</v>
      </c>
      <c r="P273" s="146">
        <f>AVERAGE(Raport1!P273,Raport2!P273,Raport3!P273,Raport4!P273,Raport5!P273,Raport6!P273)</f>
        <v>86.083333333333329</v>
      </c>
      <c r="Q273" s="146">
        <f>AVERAGE(Raport1!Q273,Raport2!Q273,Raport3!Q273,Raport4!Q273,Raport5!Q273,Raport6!Q273)</f>
        <v>88</v>
      </c>
      <c r="R273" s="146">
        <f>AVERAGE(Raport1!R273,Raport2!R273,Raport3!R273,Raport4!R273,Raport5!R273,Raport6!R273)</f>
        <v>91.25</v>
      </c>
      <c r="S273" s="146">
        <f>AVERAGE(Raport1!S273,Raport2!S273,Raport3!S273,Raport4!S273,Raport5!S273,Raport6!S273)</f>
        <v>87.583333333333329</v>
      </c>
      <c r="T273" s="232">
        <f t="shared" si="4"/>
        <v>89.044444444444437</v>
      </c>
    </row>
    <row r="274" spans="1:20" ht="14.25" thickTop="1" thickBot="1">
      <c r="A274" s="61">
        <v>10</v>
      </c>
      <c r="B274" s="62">
        <v>267</v>
      </c>
      <c r="C274" s="62">
        <f>PresensiMIPA!B273</f>
        <v>12526</v>
      </c>
      <c r="D274" s="63" t="str">
        <f>PresensiMIPA!G273</f>
        <v>Veni Vebriyanti</v>
      </c>
      <c r="E274" s="146">
        <f>AVERAGE(Raport1!E274,Raport2!E274,Raport3!E274,Raport4!E274,Raport5!E274,Raport6!E274)</f>
        <v>82.416666666666671</v>
      </c>
      <c r="F274" s="146">
        <f>AVERAGE(Raport1!F274,Raport2!F274,Raport3!F274,Raport4!F274,Raport5!F274,Raport6!F274)</f>
        <v>82.583333333333329</v>
      </c>
      <c r="G274" s="146">
        <f>AVERAGE(Raport1!G274,Raport2!G274,Raport3!G274,Raport4!G274,Raport5!G274,Raport6!G274)</f>
        <v>82.5</v>
      </c>
      <c r="H274" s="146">
        <f>AVERAGE(Raport1!H274,Raport2!H274,Raport3!H274,Raport4!H274,Raport5!H274,Raport6!H274)</f>
        <v>85.5</v>
      </c>
      <c r="I274" s="146">
        <f>AVERAGE(Raport1!I274,Raport2!I274,Raport3!I274,Raport4!I274,Raport5!I274,Raport6!I274)</f>
        <v>84.083333333333329</v>
      </c>
      <c r="J274" s="146">
        <f>AVERAGE(Raport1!J274,Raport2!J274,Raport3!J274,Raport4!J274,Raport5!J274,Raport6!J274)</f>
        <v>84</v>
      </c>
      <c r="K274" s="146">
        <f>AVERAGE(Raport1!K274,Raport2!K274,Raport3!K274,Raport4!K274,Raport5!K274,Raport6!K274)</f>
        <v>90.166666666666671</v>
      </c>
      <c r="L274" s="146">
        <f>AVERAGE(Raport1!L274,Raport2!L274,Raport3!L274,Raport4!L274,Raport5!L274,Raport6!L274)</f>
        <v>85.333333333333329</v>
      </c>
      <c r="M274" s="146">
        <f>AVERAGE(Raport1!M274,Raport2!M274,Raport3!M274,Raport4!M274,Raport5!M274,Raport6!M274)</f>
        <v>84.5</v>
      </c>
      <c r="N274" s="146">
        <f>AVERAGE(Raport1!N274,Raport2!N274,Raport3!N274,Raport4!N274,Raport5!N274,Raport6!N274)</f>
        <v>87.416666666666671</v>
      </c>
      <c r="O274" s="146">
        <f>AVERAGE(Raport1!O274,Raport2!O274,Raport3!O274,Raport4!O274,Raport5!O274,Raport6!O274)</f>
        <v>85.583333333333329</v>
      </c>
      <c r="P274" s="146">
        <f>AVERAGE(Raport1!P274,Raport2!P274,Raport3!P274,Raport4!P274,Raport5!P274,Raport6!P274)</f>
        <v>82.916666666666671</v>
      </c>
      <c r="Q274" s="146">
        <f>AVERAGE(Raport1!Q274,Raport2!Q274,Raport3!Q274,Raport4!Q274,Raport5!Q274,Raport6!Q274)</f>
        <v>80.083333333333329</v>
      </c>
      <c r="R274" s="146">
        <f>AVERAGE(Raport1!R274,Raport2!R274,Raport3!R274,Raport4!R274,Raport5!R274,Raport6!R274)</f>
        <v>81.583333333333329</v>
      </c>
      <c r="S274" s="146">
        <f>AVERAGE(Raport1!S274,Raport2!S274,Raport3!S274,Raport4!S274,Raport5!S274,Raport6!S274)</f>
        <v>82.25</v>
      </c>
      <c r="T274" s="232">
        <f t="shared" si="4"/>
        <v>84.061111111111103</v>
      </c>
    </row>
    <row r="275" spans="1:20" ht="14.25" thickTop="1" thickBot="1">
      <c r="A275" s="47">
        <v>11</v>
      </c>
      <c r="B275" s="62">
        <v>268</v>
      </c>
      <c r="C275" s="62">
        <f>PresensiMIPA!B274</f>
        <v>12537</v>
      </c>
      <c r="D275" s="63" t="str">
        <f>PresensiMIPA!G274</f>
        <v>YANDA EKO DIANSYAH</v>
      </c>
      <c r="E275" s="146">
        <f>AVERAGE(Raport1!E275,Raport2!E275,Raport3!E275,Raport4!E275,Raport5!E275,Raport6!E275)</f>
        <v>83.666666666666671</v>
      </c>
      <c r="F275" s="146">
        <f>AVERAGE(Raport1!F275,Raport2!F275,Raport3!F275,Raport4!F275,Raport5!F275,Raport6!F275)</f>
        <v>81.25</v>
      </c>
      <c r="G275" s="146">
        <f>AVERAGE(Raport1!G275,Raport2!G275,Raport3!G275,Raport4!G275,Raport5!G275,Raport6!G275)</f>
        <v>81.5</v>
      </c>
      <c r="H275" s="146">
        <f>AVERAGE(Raport1!H275,Raport2!H275,Raport3!H275,Raport4!H275,Raport5!H275,Raport6!H275)</f>
        <v>81.5</v>
      </c>
      <c r="I275" s="146">
        <f>AVERAGE(Raport1!I275,Raport2!I275,Raport3!I275,Raport4!I275,Raport5!I275,Raport6!I275)</f>
        <v>84.5</v>
      </c>
      <c r="J275" s="146">
        <f>AVERAGE(Raport1!J275,Raport2!J275,Raport3!J275,Raport4!J275,Raport5!J275,Raport6!J275)</f>
        <v>83.25</v>
      </c>
      <c r="K275" s="146">
        <f>AVERAGE(Raport1!K275,Raport2!K275,Raport3!K275,Raport4!K275,Raport5!K275,Raport6!K275)</f>
        <v>90.166666666666671</v>
      </c>
      <c r="L275" s="146">
        <f>AVERAGE(Raport1!L275,Raport2!L275,Raport3!L275,Raport4!L275,Raport5!L275,Raport6!L275)</f>
        <v>86</v>
      </c>
      <c r="M275" s="146">
        <f>AVERAGE(Raport1!M275,Raport2!M275,Raport3!M275,Raport4!M275,Raport5!M275,Raport6!M275)</f>
        <v>86.416666666666671</v>
      </c>
      <c r="N275" s="146">
        <f>AVERAGE(Raport1!N275,Raport2!N275,Raport3!N275,Raport4!N275,Raport5!N275,Raport6!N275)</f>
        <v>83.833333333333329</v>
      </c>
      <c r="O275" s="146">
        <f>AVERAGE(Raport1!O275,Raport2!O275,Raport3!O275,Raport4!O275,Raport5!O275,Raport6!O275)</f>
        <v>85.416666666666671</v>
      </c>
      <c r="P275" s="146">
        <f>AVERAGE(Raport1!P275,Raport2!P275,Raport3!P275,Raport4!P275,Raport5!P275,Raport6!P275)</f>
        <v>84.75</v>
      </c>
      <c r="Q275" s="146">
        <f>AVERAGE(Raport1!Q275,Raport2!Q275,Raport3!Q275,Raport4!Q275,Raport5!Q275,Raport6!Q275)</f>
        <v>85.083333333333329</v>
      </c>
      <c r="R275" s="146">
        <f>AVERAGE(Raport1!R275,Raport2!R275,Raport3!R275,Raport4!R275,Raport5!R275,Raport6!R275)</f>
        <v>81.416666666666671</v>
      </c>
      <c r="S275" s="146">
        <f>AVERAGE(Raport1!S275,Raport2!S275,Raport3!S275,Raport4!S275,Raport5!S275,Raport6!S275)</f>
        <v>82</v>
      </c>
      <c r="T275" s="232">
        <f t="shared" si="4"/>
        <v>84.05</v>
      </c>
    </row>
    <row r="276" spans="1:20" ht="14.25" thickTop="1" thickBot="1">
      <c r="A276" s="61">
        <v>12</v>
      </c>
      <c r="B276" s="62">
        <v>269</v>
      </c>
      <c r="C276" s="62">
        <f>PresensiMIPA!B275</f>
        <v>12542</v>
      </c>
      <c r="D276" s="63" t="str">
        <f>PresensiMIPA!G275</f>
        <v>Zuhriya Octasya Qudsi</v>
      </c>
      <c r="E276" s="146">
        <f>AVERAGE(Raport1!E276,Raport2!E276,Raport3!E276,Raport4!E276,Raport5!E276,Raport6!E276)</f>
        <v>86.5</v>
      </c>
      <c r="F276" s="146">
        <f>AVERAGE(Raport1!F276,Raport2!F276,Raport3!F276,Raport4!F276,Raport5!F276,Raport6!F276)</f>
        <v>85.333333333333329</v>
      </c>
      <c r="G276" s="146">
        <f>AVERAGE(Raport1!G276,Raport2!G276,Raport3!G276,Raport4!G276,Raport5!G276,Raport6!G276)</f>
        <v>86.583333333333329</v>
      </c>
      <c r="H276" s="146">
        <f>AVERAGE(Raport1!H276,Raport2!H276,Raport3!H276,Raport4!H276,Raport5!H276,Raport6!H276)</f>
        <v>85.083333333333329</v>
      </c>
      <c r="I276" s="146">
        <f>AVERAGE(Raport1!I276,Raport2!I276,Raport3!I276,Raport4!I276,Raport5!I276,Raport6!I276)</f>
        <v>87.083333333333329</v>
      </c>
      <c r="J276" s="146">
        <f>AVERAGE(Raport1!J276,Raport2!J276,Raport3!J276,Raport4!J276,Raport5!J276,Raport6!J276)</f>
        <v>83.75</v>
      </c>
      <c r="K276" s="146">
        <f>AVERAGE(Raport1!K276,Raport2!K276,Raport3!K276,Raport4!K276,Raport5!K276,Raport6!K276)</f>
        <v>90.666666666666671</v>
      </c>
      <c r="L276" s="146">
        <f>AVERAGE(Raport1!L276,Raport2!L276,Raport3!L276,Raport4!L276,Raport5!L276,Raport6!L276)</f>
        <v>86.333333333333329</v>
      </c>
      <c r="M276" s="146">
        <f>AVERAGE(Raport1!M276,Raport2!M276,Raport3!M276,Raport4!M276,Raport5!M276,Raport6!M276)</f>
        <v>86.916666666666671</v>
      </c>
      <c r="N276" s="146">
        <f>AVERAGE(Raport1!N276,Raport2!N276,Raport3!N276,Raport4!N276,Raport5!N276,Raport6!N276)</f>
        <v>87.083333333333329</v>
      </c>
      <c r="O276" s="146">
        <f>AVERAGE(Raport1!O276,Raport2!O276,Raport3!O276,Raport4!O276,Raport5!O276,Raport6!O276)</f>
        <v>84.75</v>
      </c>
      <c r="P276" s="146">
        <f>AVERAGE(Raport1!P276,Raport2!P276,Raport3!P276,Raport4!P276,Raport5!P276,Raport6!P276)</f>
        <v>83</v>
      </c>
      <c r="Q276" s="146">
        <f>AVERAGE(Raport1!Q276,Raport2!Q276,Raport3!Q276,Raport4!Q276,Raport5!Q276,Raport6!Q276)</f>
        <v>86.333333333333329</v>
      </c>
      <c r="R276" s="146">
        <f>AVERAGE(Raport1!R276,Raport2!R276,Raport3!R276,Raport4!R276,Raport5!R276,Raport6!R276)</f>
        <v>84.666666666666671</v>
      </c>
      <c r="S276" s="146">
        <f>AVERAGE(Raport1!S276,Raport2!S276,Raport3!S276,Raport4!S276,Raport5!S276,Raport6!S276)</f>
        <v>83.5</v>
      </c>
      <c r="T276" s="232">
        <f t="shared" si="4"/>
        <v>85.838888888888889</v>
      </c>
    </row>
    <row r="277" spans="1:20" ht="14.25" thickTop="1" thickBot="1">
      <c r="A277" s="47">
        <v>13</v>
      </c>
      <c r="B277" s="62">
        <v>270</v>
      </c>
      <c r="C277" s="62">
        <f>PresensiMIPA!B276</f>
        <v>0</v>
      </c>
      <c r="D277" s="63">
        <f>PresensiMIPA!G276</f>
        <v>0</v>
      </c>
      <c r="E277" s="146" t="e">
        <f>AVERAGE(Raport1!E277,Raport2!E277,Raport3!E277,Raport4!E277,Raport5!E277,Raport6!E277)</f>
        <v>#DIV/0!</v>
      </c>
      <c r="F277" s="146" t="e">
        <f>AVERAGE(Raport1!F277,Raport2!F277,Raport3!F277,Raport4!F277,Raport5!F277,Raport6!F277)</f>
        <v>#DIV/0!</v>
      </c>
      <c r="G277" s="146" t="e">
        <f>AVERAGE(Raport1!G277,Raport2!G277,Raport3!G277,Raport4!G277,Raport5!G277,Raport6!G277)</f>
        <v>#DIV/0!</v>
      </c>
      <c r="H277" s="146" t="e">
        <f>AVERAGE(Raport1!H277,Raport2!H277,Raport3!H277,Raport4!H277,Raport5!H277,Raport6!H277)</f>
        <v>#DIV/0!</v>
      </c>
      <c r="I277" s="146" t="e">
        <f>AVERAGE(Raport1!I277,Raport2!I277,Raport3!I277,Raport4!I277,Raport5!I277,Raport6!I277)</f>
        <v>#DIV/0!</v>
      </c>
      <c r="J277" s="146" t="e">
        <f>AVERAGE(Raport1!J277,Raport2!J277,Raport3!J277,Raport4!J277,Raport5!J277,Raport6!J277)</f>
        <v>#DIV/0!</v>
      </c>
      <c r="K277" s="146" t="e">
        <f>AVERAGE(Raport1!K277,Raport2!K277,Raport3!K277,Raport4!K277,Raport5!K277,Raport6!K277)</f>
        <v>#DIV/0!</v>
      </c>
      <c r="L277" s="146" t="e">
        <f>AVERAGE(Raport1!L277,Raport2!L277,Raport3!L277,Raport4!L277,Raport5!L277,Raport6!L277)</f>
        <v>#DIV/0!</v>
      </c>
      <c r="M277" s="146" t="e">
        <f>AVERAGE(Raport1!M277,Raport2!M277,Raport3!M277,Raport4!M277,Raport5!M277,Raport6!M277)</f>
        <v>#DIV/0!</v>
      </c>
      <c r="N277" s="146" t="e">
        <f>AVERAGE(Raport1!N277,Raport2!N277,Raport3!N277,Raport4!N277,Raport5!N277,Raport6!N277)</f>
        <v>#DIV/0!</v>
      </c>
      <c r="O277" s="146" t="e">
        <f>AVERAGE(Raport1!O277,Raport2!O277,Raport3!O277,Raport4!O277,Raport5!O277,Raport6!O277)</f>
        <v>#DIV/0!</v>
      </c>
      <c r="P277" s="146" t="e">
        <f>AVERAGE(Raport1!P277,Raport2!P277,Raport3!P277,Raport4!P277,Raport5!P277,Raport6!P277)</f>
        <v>#DIV/0!</v>
      </c>
      <c r="Q277" s="146" t="e">
        <f>AVERAGE(Raport1!Q277,Raport2!Q277,Raport3!Q277,Raport4!Q277,Raport5!Q277,Raport6!Q277)</f>
        <v>#DIV/0!</v>
      </c>
      <c r="R277" s="146" t="e">
        <f>AVERAGE(Raport1!R277,Raport2!R277,Raport3!R277,Raport4!R277,Raport5!R277,Raport6!R277)</f>
        <v>#DIV/0!</v>
      </c>
      <c r="S277" s="146" t="e">
        <f>AVERAGE(Raport1!S277,Raport2!S277,Raport3!S277,Raport4!S277,Raport5!S277,Raport6!S277)</f>
        <v>#DIV/0!</v>
      </c>
      <c r="T277" s="232" t="e">
        <f t="shared" si="4"/>
        <v>#DIV/0!</v>
      </c>
    </row>
    <row r="278" spans="1:20" ht="14.25" thickTop="1" thickBot="1">
      <c r="A278" s="61">
        <v>14</v>
      </c>
      <c r="B278" s="62">
        <v>271</v>
      </c>
      <c r="C278" s="62">
        <f>PresensiMIPA!B277</f>
        <v>0</v>
      </c>
      <c r="D278" s="63">
        <f>PresensiMIPA!G277</f>
        <v>0</v>
      </c>
      <c r="E278" s="146" t="e">
        <f>AVERAGE(Raport1!E278,Raport2!E278,Raport3!E278,Raport4!E278,Raport5!E278,Raport6!E278)</f>
        <v>#DIV/0!</v>
      </c>
      <c r="F278" s="146" t="e">
        <f>AVERAGE(Raport1!F278,Raport2!F278,Raport3!F278,Raport4!F278,Raport5!F278,Raport6!F278)</f>
        <v>#DIV/0!</v>
      </c>
      <c r="G278" s="146" t="e">
        <f>AVERAGE(Raport1!G278,Raport2!G278,Raport3!G278,Raport4!G278,Raport5!G278,Raport6!G278)</f>
        <v>#DIV/0!</v>
      </c>
      <c r="H278" s="146" t="e">
        <f>AVERAGE(Raport1!H278,Raport2!H278,Raport3!H278,Raport4!H278,Raport5!H278,Raport6!H278)</f>
        <v>#DIV/0!</v>
      </c>
      <c r="I278" s="146" t="e">
        <f>AVERAGE(Raport1!I278,Raport2!I278,Raport3!I278,Raport4!I278,Raport5!I278,Raport6!I278)</f>
        <v>#DIV/0!</v>
      </c>
      <c r="J278" s="146" t="e">
        <f>AVERAGE(Raport1!J278,Raport2!J278,Raport3!J278,Raport4!J278,Raport5!J278,Raport6!J278)</f>
        <v>#DIV/0!</v>
      </c>
      <c r="K278" s="146" t="e">
        <f>AVERAGE(Raport1!K278,Raport2!K278,Raport3!K278,Raport4!K278,Raport5!K278,Raport6!K278)</f>
        <v>#DIV/0!</v>
      </c>
      <c r="L278" s="146" t="e">
        <f>AVERAGE(Raport1!L278,Raport2!L278,Raport3!L278,Raport4!L278,Raport5!L278,Raport6!L278)</f>
        <v>#DIV/0!</v>
      </c>
      <c r="M278" s="146" t="e">
        <f>AVERAGE(Raport1!M278,Raport2!M278,Raport3!M278,Raport4!M278,Raport5!M278,Raport6!M278)</f>
        <v>#DIV/0!</v>
      </c>
      <c r="N278" s="146" t="e">
        <f>AVERAGE(Raport1!N278,Raport2!N278,Raport3!N278,Raport4!N278,Raport5!N278,Raport6!N278)</f>
        <v>#DIV/0!</v>
      </c>
      <c r="O278" s="146" t="e">
        <f>AVERAGE(Raport1!O278,Raport2!O278,Raport3!O278,Raport4!O278,Raport5!O278,Raport6!O278)</f>
        <v>#DIV/0!</v>
      </c>
      <c r="P278" s="146" t="e">
        <f>AVERAGE(Raport1!P278,Raport2!P278,Raport3!P278,Raport4!P278,Raport5!P278,Raport6!P278)</f>
        <v>#DIV/0!</v>
      </c>
      <c r="Q278" s="146" t="e">
        <f>AVERAGE(Raport1!Q278,Raport2!Q278,Raport3!Q278,Raport4!Q278,Raport5!Q278,Raport6!Q278)</f>
        <v>#DIV/0!</v>
      </c>
      <c r="R278" s="146" t="e">
        <f>AVERAGE(Raport1!R278,Raport2!R278,Raport3!R278,Raport4!R278,Raport5!R278,Raport6!R278)</f>
        <v>#DIV/0!</v>
      </c>
      <c r="S278" s="146" t="e">
        <f>AVERAGE(Raport1!S278,Raport2!S278,Raport3!S278,Raport4!S278,Raport5!S278,Raport6!S278)</f>
        <v>#DIV/0!</v>
      </c>
      <c r="T278" s="232" t="e">
        <f t="shared" si="4"/>
        <v>#DIV/0!</v>
      </c>
    </row>
    <row r="279" spans="1:20" ht="14.25" thickTop="1" thickBot="1">
      <c r="A279" s="47">
        <v>15</v>
      </c>
      <c r="B279" s="62">
        <v>272</v>
      </c>
      <c r="C279" s="62">
        <f>PresensiMIPA!B278</f>
        <v>0</v>
      </c>
      <c r="D279" s="63">
        <f>PresensiMIPA!G278</f>
        <v>0</v>
      </c>
      <c r="E279" s="146" t="e">
        <f>AVERAGE(Raport1!E279,Raport2!E279,Raport3!E279,Raport4!E279,Raport5!E279,Raport6!E279)</f>
        <v>#DIV/0!</v>
      </c>
      <c r="F279" s="146" t="e">
        <f>AVERAGE(Raport1!F279,Raport2!F279,Raport3!F279,Raport4!F279,Raport5!F279,Raport6!F279)</f>
        <v>#DIV/0!</v>
      </c>
      <c r="G279" s="146" t="e">
        <f>AVERAGE(Raport1!G279,Raport2!G279,Raport3!G279,Raport4!G279,Raport5!G279,Raport6!G279)</f>
        <v>#DIV/0!</v>
      </c>
      <c r="H279" s="146" t="e">
        <f>AVERAGE(Raport1!H279,Raport2!H279,Raport3!H279,Raport4!H279,Raport5!H279,Raport6!H279)</f>
        <v>#DIV/0!</v>
      </c>
      <c r="I279" s="146" t="e">
        <f>AVERAGE(Raport1!I279,Raport2!I279,Raport3!I279,Raport4!I279,Raport5!I279,Raport6!I279)</f>
        <v>#DIV/0!</v>
      </c>
      <c r="J279" s="146" t="e">
        <f>AVERAGE(Raport1!J279,Raport2!J279,Raport3!J279,Raport4!J279,Raport5!J279,Raport6!J279)</f>
        <v>#DIV/0!</v>
      </c>
      <c r="K279" s="146" t="e">
        <f>AVERAGE(Raport1!K279,Raport2!K279,Raport3!K279,Raport4!K279,Raport5!K279,Raport6!K279)</f>
        <v>#DIV/0!</v>
      </c>
      <c r="L279" s="146" t="e">
        <f>AVERAGE(Raport1!L279,Raport2!L279,Raport3!L279,Raport4!L279,Raport5!L279,Raport6!L279)</f>
        <v>#DIV/0!</v>
      </c>
      <c r="M279" s="146" t="e">
        <f>AVERAGE(Raport1!M279,Raport2!M279,Raport3!M279,Raport4!M279,Raport5!M279,Raport6!M279)</f>
        <v>#DIV/0!</v>
      </c>
      <c r="N279" s="146" t="e">
        <f>AVERAGE(Raport1!N279,Raport2!N279,Raport3!N279,Raport4!N279,Raport5!N279,Raport6!N279)</f>
        <v>#DIV/0!</v>
      </c>
      <c r="O279" s="146" t="e">
        <f>AVERAGE(Raport1!O279,Raport2!O279,Raport3!O279,Raport4!O279,Raport5!O279,Raport6!O279)</f>
        <v>#DIV/0!</v>
      </c>
      <c r="P279" s="146" t="e">
        <f>AVERAGE(Raport1!P279,Raport2!P279,Raport3!P279,Raport4!P279,Raport5!P279,Raport6!P279)</f>
        <v>#DIV/0!</v>
      </c>
      <c r="Q279" s="146" t="e">
        <f>AVERAGE(Raport1!Q279,Raport2!Q279,Raport3!Q279,Raport4!Q279,Raport5!Q279,Raport6!Q279)</f>
        <v>#DIV/0!</v>
      </c>
      <c r="R279" s="146" t="e">
        <f>AVERAGE(Raport1!R279,Raport2!R279,Raport3!R279,Raport4!R279,Raport5!R279,Raport6!R279)</f>
        <v>#DIV/0!</v>
      </c>
      <c r="S279" s="146" t="e">
        <f>AVERAGE(Raport1!S279,Raport2!S279,Raport3!S279,Raport4!S279,Raport5!S279,Raport6!S279)</f>
        <v>#DIV/0!</v>
      </c>
      <c r="T279" s="232" t="e">
        <f t="shared" si="4"/>
        <v>#DIV/0!</v>
      </c>
    </row>
    <row r="280" spans="1:20" ht="14.25" thickTop="1" thickBot="1">
      <c r="A280" s="61">
        <v>16</v>
      </c>
      <c r="B280" s="62">
        <v>273</v>
      </c>
      <c r="C280" s="62">
        <f>PresensiMIPA!B279</f>
        <v>0</v>
      </c>
      <c r="D280" s="63">
        <f>PresensiMIPA!G279</f>
        <v>0</v>
      </c>
      <c r="E280" s="146" t="e">
        <f>AVERAGE(Raport1!E280,Raport2!E280,Raport3!E280,Raport4!E280,Raport5!E280,Raport6!E280)</f>
        <v>#DIV/0!</v>
      </c>
      <c r="F280" s="146" t="e">
        <f>AVERAGE(Raport1!F280,Raport2!F280,Raport3!F280,Raport4!F280,Raport5!F280,Raport6!F280)</f>
        <v>#DIV/0!</v>
      </c>
      <c r="G280" s="146" t="e">
        <f>AVERAGE(Raport1!G280,Raport2!G280,Raport3!G280,Raport4!G280,Raport5!G280,Raport6!G280)</f>
        <v>#DIV/0!</v>
      </c>
      <c r="H280" s="146" t="e">
        <f>AVERAGE(Raport1!H280,Raport2!H280,Raport3!H280,Raport4!H280,Raport5!H280,Raport6!H280)</f>
        <v>#DIV/0!</v>
      </c>
      <c r="I280" s="146" t="e">
        <f>AVERAGE(Raport1!I280,Raport2!I280,Raport3!I280,Raport4!I280,Raport5!I280,Raport6!I280)</f>
        <v>#DIV/0!</v>
      </c>
      <c r="J280" s="146" t="e">
        <f>AVERAGE(Raport1!J280,Raport2!J280,Raport3!J280,Raport4!J280,Raport5!J280,Raport6!J280)</f>
        <v>#DIV/0!</v>
      </c>
      <c r="K280" s="146" t="e">
        <f>AVERAGE(Raport1!K280,Raport2!K280,Raport3!K280,Raport4!K280,Raport5!K280,Raport6!K280)</f>
        <v>#DIV/0!</v>
      </c>
      <c r="L280" s="146" t="e">
        <f>AVERAGE(Raport1!L280,Raport2!L280,Raport3!L280,Raport4!L280,Raport5!L280,Raport6!L280)</f>
        <v>#DIV/0!</v>
      </c>
      <c r="M280" s="146" t="e">
        <f>AVERAGE(Raport1!M280,Raport2!M280,Raport3!M280,Raport4!M280,Raport5!M280,Raport6!M280)</f>
        <v>#DIV/0!</v>
      </c>
      <c r="N280" s="146" t="e">
        <f>AVERAGE(Raport1!N280,Raport2!N280,Raport3!N280,Raport4!N280,Raport5!N280,Raport6!N280)</f>
        <v>#DIV/0!</v>
      </c>
      <c r="O280" s="146" t="e">
        <f>AVERAGE(Raport1!O280,Raport2!O280,Raport3!O280,Raport4!O280,Raport5!O280,Raport6!O280)</f>
        <v>#DIV/0!</v>
      </c>
      <c r="P280" s="146" t="e">
        <f>AVERAGE(Raport1!P280,Raport2!P280,Raport3!P280,Raport4!P280,Raport5!P280,Raport6!P280)</f>
        <v>#DIV/0!</v>
      </c>
      <c r="Q280" s="146" t="e">
        <f>AVERAGE(Raport1!Q280,Raport2!Q280,Raport3!Q280,Raport4!Q280,Raport5!Q280,Raport6!Q280)</f>
        <v>#DIV/0!</v>
      </c>
      <c r="R280" s="146" t="e">
        <f>AVERAGE(Raport1!R280,Raport2!R280,Raport3!R280,Raport4!R280,Raport5!R280,Raport6!R280)</f>
        <v>#DIV/0!</v>
      </c>
      <c r="S280" s="146" t="e">
        <f>AVERAGE(Raport1!S280,Raport2!S280,Raport3!S280,Raport4!S280,Raport5!S280,Raport6!S280)</f>
        <v>#DIV/0!</v>
      </c>
      <c r="T280" s="232" t="e">
        <f t="shared" si="4"/>
        <v>#DIV/0!</v>
      </c>
    </row>
    <row r="281" spans="1:20" ht="14.25" thickTop="1" thickBot="1">
      <c r="A281" s="61"/>
      <c r="B281" s="62">
        <v>274</v>
      </c>
      <c r="C281" s="62">
        <f>PresensiMIPA!B280</f>
        <v>0</v>
      </c>
      <c r="D281" s="63">
        <f>PresensiMIPA!G280</f>
        <v>0</v>
      </c>
      <c r="E281" s="146" t="e">
        <f>AVERAGE(Raport1!E281,Raport2!E281,Raport3!E281,Raport4!E281,Raport5!E281,Raport6!E281)</f>
        <v>#DIV/0!</v>
      </c>
      <c r="F281" s="146" t="e">
        <f>AVERAGE(Raport1!F281,Raport2!F281,Raport3!F281,Raport4!F281,Raport5!F281,Raport6!F281)</f>
        <v>#DIV/0!</v>
      </c>
      <c r="G281" s="146" t="e">
        <f>AVERAGE(Raport1!G281,Raport2!G281,Raport3!G281,Raport4!G281,Raport5!G281,Raport6!G281)</f>
        <v>#DIV/0!</v>
      </c>
      <c r="H281" s="146" t="e">
        <f>AVERAGE(Raport1!H281,Raport2!H281,Raport3!H281,Raport4!H281,Raport5!H281,Raport6!H281)</f>
        <v>#DIV/0!</v>
      </c>
      <c r="I281" s="146" t="e">
        <f>AVERAGE(Raport1!I281,Raport2!I281,Raport3!I281,Raport4!I281,Raport5!I281,Raport6!I281)</f>
        <v>#DIV/0!</v>
      </c>
      <c r="J281" s="146" t="e">
        <f>AVERAGE(Raport1!J281,Raport2!J281,Raport3!J281,Raport4!J281,Raport5!J281,Raport6!J281)</f>
        <v>#DIV/0!</v>
      </c>
      <c r="K281" s="146" t="e">
        <f>AVERAGE(Raport1!K281,Raport2!K281,Raport3!K281,Raport4!K281,Raport5!K281,Raport6!K281)</f>
        <v>#DIV/0!</v>
      </c>
      <c r="L281" s="146" t="e">
        <f>AVERAGE(Raport1!L281,Raport2!L281,Raport3!L281,Raport4!L281,Raport5!L281,Raport6!L281)</f>
        <v>#DIV/0!</v>
      </c>
      <c r="M281" s="146" t="e">
        <f>AVERAGE(Raport1!M281,Raport2!M281,Raport3!M281,Raport4!M281,Raport5!M281,Raport6!M281)</f>
        <v>#DIV/0!</v>
      </c>
      <c r="N281" s="146" t="e">
        <f>AVERAGE(Raport1!N281,Raport2!N281,Raport3!N281,Raport4!N281,Raport5!N281,Raport6!N281)</f>
        <v>#DIV/0!</v>
      </c>
      <c r="O281" s="146" t="e">
        <f>AVERAGE(Raport1!O281,Raport2!O281,Raport3!O281,Raport4!O281,Raport5!O281,Raport6!O281)</f>
        <v>#DIV/0!</v>
      </c>
      <c r="P281" s="146" t="e">
        <f>AVERAGE(Raport1!P281,Raport2!P281,Raport3!P281,Raport4!P281,Raport5!P281,Raport6!P281)</f>
        <v>#DIV/0!</v>
      </c>
      <c r="Q281" s="146" t="e">
        <f>AVERAGE(Raport1!Q281,Raport2!Q281,Raport3!Q281,Raport4!Q281,Raport5!Q281,Raport6!Q281)</f>
        <v>#DIV/0!</v>
      </c>
      <c r="R281" s="146" t="e">
        <f>AVERAGE(Raport1!R281,Raport2!R281,Raport3!R281,Raport4!R281,Raport5!R281,Raport6!R281)</f>
        <v>#DIV/0!</v>
      </c>
      <c r="S281" s="146" t="e">
        <f>AVERAGE(Raport1!S281,Raport2!S281,Raport3!S281,Raport4!S281,Raport5!S281,Raport6!S281)</f>
        <v>#DIV/0!</v>
      </c>
      <c r="T281" s="232" t="e">
        <f t="shared" ref="T281:T282" si="5">AVERAGE(E281:S281)</f>
        <v>#DIV/0!</v>
      </c>
    </row>
    <row r="282" spans="1:20" ht="14.25" thickTop="1" thickBot="1">
      <c r="A282" s="61"/>
      <c r="B282" s="62">
        <v>275</v>
      </c>
      <c r="C282" s="62">
        <f>PresensiMIPA!B281</f>
        <v>0</v>
      </c>
      <c r="D282" s="63">
        <f>PresensiMIPA!G281</f>
        <v>0</v>
      </c>
      <c r="E282" s="146" t="e">
        <f>AVERAGE(Raport1!E282,Raport2!E282,Raport3!E282,Raport4!E282,Raport5!E282,Raport6!E282)</f>
        <v>#DIV/0!</v>
      </c>
      <c r="F282" s="146" t="e">
        <f>AVERAGE(Raport1!F282,Raport2!F282,Raport3!F282,Raport4!F282,Raport5!F282,Raport6!F282)</f>
        <v>#DIV/0!</v>
      </c>
      <c r="G282" s="146" t="e">
        <f>AVERAGE(Raport1!G282,Raport2!G282,Raport3!G282,Raport4!G282,Raport5!G282,Raport6!G282)</f>
        <v>#DIV/0!</v>
      </c>
      <c r="H282" s="146" t="e">
        <f>AVERAGE(Raport1!H282,Raport2!H282,Raport3!H282,Raport4!H282,Raport5!H282,Raport6!H282)</f>
        <v>#DIV/0!</v>
      </c>
      <c r="I282" s="146" t="e">
        <f>AVERAGE(Raport1!I282,Raport2!I282,Raport3!I282,Raport4!I282,Raport5!I282,Raport6!I282)</f>
        <v>#DIV/0!</v>
      </c>
      <c r="J282" s="146" t="e">
        <f>AVERAGE(Raport1!J282,Raport2!J282,Raport3!J282,Raport4!J282,Raport5!J282,Raport6!J282)</f>
        <v>#DIV/0!</v>
      </c>
      <c r="K282" s="146" t="e">
        <f>AVERAGE(Raport1!K282,Raport2!K282,Raport3!K282,Raport4!K282,Raport5!K282,Raport6!K282)</f>
        <v>#DIV/0!</v>
      </c>
      <c r="L282" s="146" t="e">
        <f>AVERAGE(Raport1!L282,Raport2!L282,Raport3!L282,Raport4!L282,Raport5!L282,Raport6!L282)</f>
        <v>#DIV/0!</v>
      </c>
      <c r="M282" s="146" t="e">
        <f>AVERAGE(Raport1!M282,Raport2!M282,Raport3!M282,Raport4!M282,Raport5!M282,Raport6!M282)</f>
        <v>#DIV/0!</v>
      </c>
      <c r="N282" s="146" t="e">
        <f>AVERAGE(Raport1!N282,Raport2!N282,Raport3!N282,Raport4!N282,Raport5!N282,Raport6!N282)</f>
        <v>#DIV/0!</v>
      </c>
      <c r="O282" s="146" t="e">
        <f>AVERAGE(Raport1!O282,Raport2!O282,Raport3!O282,Raport4!O282,Raport5!O282,Raport6!O282)</f>
        <v>#DIV/0!</v>
      </c>
      <c r="P282" s="146" t="e">
        <f>AVERAGE(Raport1!P282,Raport2!P282,Raport3!P282,Raport4!P282,Raport5!P282,Raport6!P282)</f>
        <v>#DIV/0!</v>
      </c>
      <c r="Q282" s="146" t="e">
        <f>AVERAGE(Raport1!Q282,Raport2!Q282,Raport3!Q282,Raport4!Q282,Raport5!Q282,Raport6!Q282)</f>
        <v>#DIV/0!</v>
      </c>
      <c r="R282" s="146" t="e">
        <f>AVERAGE(Raport1!R282,Raport2!R282,Raport3!R282,Raport4!R282,Raport5!R282,Raport6!R282)</f>
        <v>#DIV/0!</v>
      </c>
      <c r="S282" s="146" t="e">
        <f>AVERAGE(Raport1!S282,Raport2!S282,Raport3!S282,Raport4!S282,Raport5!S282,Raport6!S282)</f>
        <v>#DIV/0!</v>
      </c>
      <c r="T282" s="232" t="e">
        <f t="shared" si="5"/>
        <v>#DIV/0!</v>
      </c>
    </row>
    <row r="283" spans="1:20" ht="14.25" thickTop="1" thickBot="1">
      <c r="A283" s="47">
        <v>17</v>
      </c>
      <c r="B283" s="62">
        <v>1</v>
      </c>
      <c r="C283" s="59">
        <f>PresensiIPS!B7</f>
        <v>12124</v>
      </c>
      <c r="D283" s="60" t="str">
        <f>PresensiIPS!G7</f>
        <v>ABDILLAH RAMADHANI</v>
      </c>
      <c r="E283" s="146">
        <f>AVERAGE(Raport1!E283,Raport2!E283,Raport3!E283,Raport4!E283,Raport5!E283,Raport6!E283)</f>
        <v>83.25</v>
      </c>
      <c r="F283" s="146">
        <f>AVERAGE(Raport1!F283,Raport2!F283,Raport3!F283,Raport4!F283,Raport5!F283,Raport6!F283)</f>
        <v>84.25</v>
      </c>
      <c r="G283" s="146">
        <f>AVERAGE(Raport1!G283,Raport2!G283,Raport3!G283,Raport4!G283,Raport5!G283,Raport6!G283)</f>
        <v>84.5</v>
      </c>
      <c r="H283" s="146">
        <f>AVERAGE(Raport1!H283,Raport2!H283,Raport3!H283,Raport4!H283,Raport5!H283,Raport6!H283)</f>
        <v>83.5</v>
      </c>
      <c r="I283" s="146">
        <f>AVERAGE(Raport1!I283,Raport2!I283,Raport3!I283,Raport4!I283,Raport5!I283,Raport6!I283)</f>
        <v>88.75</v>
      </c>
      <c r="J283" s="146">
        <f>AVERAGE(Raport1!J283,Raport2!J283,Raport3!J283,Raport4!J283,Raport5!J283,Raport6!J283)</f>
        <v>80.166666666666671</v>
      </c>
      <c r="K283" s="146">
        <f>AVERAGE(Raport1!K283,Raport2!K283,Raport3!K283,Raport4!K283,Raport5!K283,Raport6!K283)</f>
        <v>91.5</v>
      </c>
      <c r="L283" s="146">
        <f>AVERAGE(Raport1!L283,Raport2!L283,Raport3!L283,Raport4!L283,Raport5!L283,Raport6!L283)</f>
        <v>85.75</v>
      </c>
      <c r="M283" s="146">
        <f>AVERAGE(Raport1!M283,Raport2!M283,Raport3!M283,Raport4!M283,Raport5!M283,Raport6!M283)</f>
        <v>86.833333333333329</v>
      </c>
      <c r="N283" s="146">
        <f>AVERAGE(Raport1!N283,Raport2!N283,Raport3!N283,Raport4!N283,Raport5!N283,Raport6!N283)</f>
        <v>81.75</v>
      </c>
      <c r="O283" s="146">
        <f>AVERAGE(Raport1!O283,Raport2!O283,Raport3!O283,Raport4!O283,Raport5!O283,Raport6!O283)</f>
        <v>85.166666666666671</v>
      </c>
      <c r="P283" s="146">
        <f>AVERAGE(Raport1!P283,Raport2!P283,Raport3!P283,Raport4!P283,Raport5!P283,Raport6!P283)</f>
        <v>81.666666666666671</v>
      </c>
      <c r="Q283" s="146">
        <f>AVERAGE(Raport1!Q283,Raport2!Q283,Raport3!Q283,Raport4!Q283,Raport5!Q283,Raport6!Q283)</f>
        <v>83.25</v>
      </c>
      <c r="R283" s="146">
        <f>AVERAGE(Raport1!R283,Raport2!R283,Raport3!R283,Raport4!R283,Raport5!R283,Raport6!R283)</f>
        <v>80.916666666666671</v>
      </c>
      <c r="S283" s="146">
        <f>AVERAGE(Raport1!S283,Raport2!S283,Raport3!S283,Raport4!S283,Raport5!S283,Raport6!S283)</f>
        <v>84.166666666666671</v>
      </c>
      <c r="T283" s="232">
        <f t="shared" si="4"/>
        <v>84.361111111111128</v>
      </c>
    </row>
    <row r="284" spans="1:20" ht="14.25" thickTop="1" thickBot="1">
      <c r="A284" s="61">
        <v>18</v>
      </c>
      <c r="B284" s="62">
        <v>2</v>
      </c>
      <c r="C284" s="59">
        <f>PresensiIPS!B8</f>
        <v>12160</v>
      </c>
      <c r="D284" s="60" t="str">
        <f>PresensiIPS!G8</f>
        <v>ALIZAH IRMAYANTI</v>
      </c>
      <c r="E284" s="146">
        <f>AVERAGE(Raport1!E284,Raport2!E284,Raport3!E284,Raport4!E284,Raport5!E284,Raport6!E284)</f>
        <v>80.75</v>
      </c>
      <c r="F284" s="146">
        <f>AVERAGE(Raport1!F284,Raport2!F284,Raport3!F284,Raport4!F284,Raport5!F284,Raport6!F284)</f>
        <v>86.333333333333329</v>
      </c>
      <c r="G284" s="146">
        <f>AVERAGE(Raport1!G284,Raport2!G284,Raport3!G284,Raport4!G284,Raport5!G284,Raport6!G284)</f>
        <v>86.916666666666671</v>
      </c>
      <c r="H284" s="146">
        <f>AVERAGE(Raport1!H284,Raport2!H284,Raport3!H284,Raport4!H284,Raport5!H284,Raport6!H284)</f>
        <v>84.583333333333329</v>
      </c>
      <c r="I284" s="146">
        <f>AVERAGE(Raport1!I284,Raport2!I284,Raport3!I284,Raport4!I284,Raport5!I284,Raport6!I284)</f>
        <v>86.833333333333329</v>
      </c>
      <c r="J284" s="146">
        <f>AVERAGE(Raport1!J284,Raport2!J284,Raport3!J284,Raport4!J284,Raport5!J284,Raport6!J284)</f>
        <v>82.75</v>
      </c>
      <c r="K284" s="146">
        <f>AVERAGE(Raport1!K284,Raport2!K284,Raport3!K284,Raport4!K284,Raport5!K284,Raport6!K284)</f>
        <v>90</v>
      </c>
      <c r="L284" s="146">
        <f>AVERAGE(Raport1!L284,Raport2!L284,Raport3!L284,Raport4!L284,Raport5!L284,Raport6!L284)</f>
        <v>85</v>
      </c>
      <c r="M284" s="146">
        <f>AVERAGE(Raport1!M284,Raport2!M284,Raport3!M284,Raport4!M284,Raport5!M284,Raport6!M284)</f>
        <v>87.083333333333329</v>
      </c>
      <c r="N284" s="146">
        <f>AVERAGE(Raport1!N284,Raport2!N284,Raport3!N284,Raport4!N284,Raport5!N284,Raport6!N284)</f>
        <v>87.5</v>
      </c>
      <c r="O284" s="146">
        <f>AVERAGE(Raport1!O284,Raport2!O284,Raport3!O284,Raport4!O284,Raport5!O284,Raport6!O284)</f>
        <v>81.166666666666671</v>
      </c>
      <c r="P284" s="146">
        <f>AVERAGE(Raport1!P284,Raport2!P284,Raport3!P284,Raport4!P284,Raport5!P284,Raport6!P284)</f>
        <v>84.333333333333329</v>
      </c>
      <c r="Q284" s="146">
        <f>AVERAGE(Raport1!Q284,Raport2!Q284,Raport3!Q284,Raport4!Q284,Raport5!Q284,Raport6!Q284)</f>
        <v>86.583333333333329</v>
      </c>
      <c r="R284" s="146">
        <f>AVERAGE(Raport1!R284,Raport2!R284,Raport3!R284,Raport4!R284,Raport5!R284,Raport6!R284)</f>
        <v>84.583333333333329</v>
      </c>
      <c r="S284" s="146">
        <f>AVERAGE(Raport1!S284,Raport2!S284,Raport3!S284,Raport4!S284,Raport5!S284,Raport6!S284)</f>
        <v>85.75</v>
      </c>
      <c r="T284" s="232">
        <f t="shared" si="4"/>
        <v>85.344444444444434</v>
      </c>
    </row>
    <row r="285" spans="1:20" ht="14.25" thickTop="1" thickBot="1">
      <c r="A285" s="47">
        <v>19</v>
      </c>
      <c r="B285" s="62">
        <v>3</v>
      </c>
      <c r="C285" s="59">
        <f>PresensiIPS!B9</f>
        <v>12168</v>
      </c>
      <c r="D285" s="60" t="str">
        <f>PresensiIPS!G9</f>
        <v>ANDI MUBAROK</v>
      </c>
      <c r="E285" s="146">
        <f>AVERAGE(Raport1!E285,Raport2!E285,Raport3!E285,Raport4!E285,Raport5!E285,Raport6!E285)</f>
        <v>78.916666666666671</v>
      </c>
      <c r="F285" s="146">
        <f>AVERAGE(Raport1!F285,Raport2!F285,Raport3!F285,Raport4!F285,Raport5!F285,Raport6!F285)</f>
        <v>77.916666666666671</v>
      </c>
      <c r="G285" s="146">
        <f>AVERAGE(Raport1!G285,Raport2!G285,Raport3!G285,Raport4!G285,Raport5!G285,Raport6!G285)</f>
        <v>76.083333333333329</v>
      </c>
      <c r="H285" s="146">
        <f>AVERAGE(Raport1!H285,Raport2!H285,Raport3!H285,Raport4!H285,Raport5!H285,Raport6!H285)</f>
        <v>75.583333333333329</v>
      </c>
      <c r="I285" s="146">
        <f>AVERAGE(Raport1!I285,Raport2!I285,Raport3!I285,Raport4!I285,Raport5!I285,Raport6!I285)</f>
        <v>79.75</v>
      </c>
      <c r="J285" s="146">
        <f>AVERAGE(Raport1!J285,Raport2!J285,Raport3!J285,Raport4!J285,Raport5!J285,Raport6!J285)</f>
        <v>78.583333333333329</v>
      </c>
      <c r="K285" s="146">
        <f>AVERAGE(Raport1!K285,Raport2!K285,Raport3!K285,Raport4!K285,Raport5!K285,Raport6!K285)</f>
        <v>89</v>
      </c>
      <c r="L285" s="146">
        <f>AVERAGE(Raport1!L285,Raport2!L285,Raport3!L285,Raport4!L285,Raport5!L285,Raport6!L285)</f>
        <v>83.083333333333329</v>
      </c>
      <c r="M285" s="146">
        <f>AVERAGE(Raport1!M285,Raport2!M285,Raport3!M285,Raport4!M285,Raport5!M285,Raport6!M285)</f>
        <v>82.5</v>
      </c>
      <c r="N285" s="146">
        <f>AVERAGE(Raport1!N285,Raport2!N285,Raport3!N285,Raport4!N285,Raport5!N285,Raport6!N285)</f>
        <v>76.25</v>
      </c>
      <c r="O285" s="146">
        <f>AVERAGE(Raport1!O285,Raport2!O285,Raport3!O285,Raport4!O285,Raport5!O285,Raport6!O285)</f>
        <v>77.666666666666671</v>
      </c>
      <c r="P285" s="146">
        <f>AVERAGE(Raport1!P285,Raport2!P285,Raport3!P285,Raport4!P285,Raport5!P285,Raport6!P285)</f>
        <v>78.25</v>
      </c>
      <c r="Q285" s="146">
        <f>AVERAGE(Raport1!Q285,Raport2!Q285,Raport3!Q285,Raport4!Q285,Raport5!Q285,Raport6!Q285)</f>
        <v>77.833333333333329</v>
      </c>
      <c r="R285" s="146">
        <f>AVERAGE(Raport1!R285,Raport2!R285,Raport3!R285,Raport4!R285,Raport5!R285,Raport6!R285)</f>
        <v>77.083333333333329</v>
      </c>
      <c r="S285" s="146">
        <f>AVERAGE(Raport1!S285,Raport2!S285,Raport3!S285,Raport4!S285,Raport5!S285,Raport6!S285)</f>
        <v>79</v>
      </c>
      <c r="T285" s="232">
        <f t="shared" si="4"/>
        <v>79.166666666666657</v>
      </c>
    </row>
    <row r="286" spans="1:20" ht="14.25" thickTop="1" thickBot="1">
      <c r="A286" s="61">
        <v>20</v>
      </c>
      <c r="B286" s="62">
        <v>4</v>
      </c>
      <c r="C286" s="59">
        <f>PresensiIPS!B10</f>
        <v>12188</v>
      </c>
      <c r="D286" s="60" t="str">
        <f>PresensiIPS!G10</f>
        <v>ATTHARIQ ALKAUSAR HERDIYANTO</v>
      </c>
      <c r="E286" s="146">
        <f>AVERAGE(Raport1!E286,Raport2!E286,Raport3!E286,Raport4!E286,Raport5!E286,Raport6!E286)</f>
        <v>85.416666666666671</v>
      </c>
      <c r="F286" s="146">
        <f>AVERAGE(Raport1!F286,Raport2!F286,Raport3!F286,Raport4!F286,Raport5!F286,Raport6!F286)</f>
        <v>88.75</v>
      </c>
      <c r="G286" s="146">
        <f>AVERAGE(Raport1!G286,Raport2!G286,Raport3!G286,Raport4!G286,Raport5!G286,Raport6!G286)</f>
        <v>86.916666666666671</v>
      </c>
      <c r="H286" s="146">
        <f>AVERAGE(Raport1!H286,Raport2!H286,Raport3!H286,Raport4!H286,Raport5!H286,Raport6!H286)</f>
        <v>84.166666666666671</v>
      </c>
      <c r="I286" s="146">
        <f>AVERAGE(Raport1!I286,Raport2!I286,Raport3!I286,Raport4!I286,Raport5!I286,Raport6!I286)</f>
        <v>89.583333333333329</v>
      </c>
      <c r="J286" s="146">
        <f>AVERAGE(Raport1!J286,Raport2!J286,Raport3!J286,Raport4!J286,Raport5!J286,Raport6!J286)</f>
        <v>84.583333333333329</v>
      </c>
      <c r="K286" s="146">
        <f>AVERAGE(Raport1!K286,Raport2!K286,Raport3!K286,Raport4!K286,Raport5!K286,Raport6!K286)</f>
        <v>90.333333333333329</v>
      </c>
      <c r="L286" s="146">
        <f>AVERAGE(Raport1!L286,Raport2!L286,Raport3!L286,Raport4!L286,Raport5!L286,Raport6!L286)</f>
        <v>86.416666666666671</v>
      </c>
      <c r="M286" s="146">
        <f>AVERAGE(Raport1!M286,Raport2!M286,Raport3!M286,Raport4!M286,Raport5!M286,Raport6!M286)</f>
        <v>88</v>
      </c>
      <c r="N286" s="146">
        <f>AVERAGE(Raport1!N286,Raport2!N286,Raport3!N286,Raport4!N286,Raport5!N286,Raport6!N286)</f>
        <v>86.416666666666671</v>
      </c>
      <c r="O286" s="146">
        <f>AVERAGE(Raport1!O286,Raport2!O286,Raport3!O286,Raport4!O286,Raport5!O286,Raport6!O286)</f>
        <v>84.666666666666671</v>
      </c>
      <c r="P286" s="146">
        <f>AVERAGE(Raport1!P286,Raport2!P286,Raport3!P286,Raport4!P286,Raport5!P286,Raport6!P286)</f>
        <v>85.583333333333329</v>
      </c>
      <c r="Q286" s="146">
        <f>AVERAGE(Raport1!Q286,Raport2!Q286,Raport3!Q286,Raport4!Q286,Raport5!Q286,Raport6!Q286)</f>
        <v>86.666666666666671</v>
      </c>
      <c r="R286" s="146">
        <f>AVERAGE(Raport1!R286,Raport2!R286,Raport3!R286,Raport4!R286,Raport5!R286,Raport6!R286)</f>
        <v>84.916666666666671</v>
      </c>
      <c r="S286" s="146">
        <f>AVERAGE(Raport1!S286,Raport2!S286,Raport3!S286,Raport4!S286,Raport5!S286,Raport6!S286)</f>
        <v>86.083333333333329</v>
      </c>
      <c r="T286" s="232">
        <f t="shared" si="4"/>
        <v>86.566666666666663</v>
      </c>
    </row>
    <row r="287" spans="1:20" ht="14.25" thickTop="1" thickBot="1">
      <c r="A287" s="47">
        <v>21</v>
      </c>
      <c r="B287" s="62">
        <v>5</v>
      </c>
      <c r="C287" s="59">
        <f>PresensiIPS!B11</f>
        <v>12200</v>
      </c>
      <c r="D287" s="60" t="str">
        <f>PresensiIPS!G11</f>
        <v>DANU FIRMAN CAHYA SYSNANDA</v>
      </c>
      <c r="E287" s="146">
        <f>AVERAGE(Raport1!E287,Raport2!E287,Raport3!E287,Raport4!E287,Raport5!E287,Raport6!E287)</f>
        <v>86.5</v>
      </c>
      <c r="F287" s="146">
        <f>AVERAGE(Raport1!F287,Raport2!F287,Raport3!F287,Raport4!F287,Raport5!F287,Raport6!F287)</f>
        <v>89.416666666666671</v>
      </c>
      <c r="G287" s="146">
        <f>AVERAGE(Raport1!G287,Raport2!G287,Raport3!G287,Raport4!G287,Raport5!G287,Raport6!G287)</f>
        <v>89.666666666666671</v>
      </c>
      <c r="H287" s="146">
        <f>AVERAGE(Raport1!H287,Raport2!H287,Raport3!H287,Raport4!H287,Raport5!H287,Raport6!H287)</f>
        <v>86</v>
      </c>
      <c r="I287" s="146">
        <f>AVERAGE(Raport1!I287,Raport2!I287,Raport3!I287,Raport4!I287,Raport5!I287,Raport6!I287)</f>
        <v>90.833333333333329</v>
      </c>
      <c r="J287" s="146">
        <f>AVERAGE(Raport1!J287,Raport2!J287,Raport3!J287,Raport4!J287,Raport5!J287,Raport6!J287)</f>
        <v>87.666666666666671</v>
      </c>
      <c r="K287" s="146">
        <f>AVERAGE(Raport1!K287,Raport2!K287,Raport3!K287,Raport4!K287,Raport5!K287,Raport6!K287)</f>
        <v>92.416666666666671</v>
      </c>
      <c r="L287" s="146">
        <f>AVERAGE(Raport1!L287,Raport2!L287,Raport3!L287,Raport4!L287,Raport5!L287,Raport6!L287)</f>
        <v>85.083333333333329</v>
      </c>
      <c r="M287" s="146">
        <f>AVERAGE(Raport1!M287,Raport2!M287,Raport3!M287,Raport4!M287,Raport5!M287,Raport6!M287)</f>
        <v>87.75</v>
      </c>
      <c r="N287" s="146">
        <f>AVERAGE(Raport1!N287,Raport2!N287,Raport3!N287,Raport4!N287,Raport5!N287,Raport6!N287)</f>
        <v>89.5</v>
      </c>
      <c r="O287" s="146">
        <f>AVERAGE(Raport1!O287,Raport2!O287,Raport3!O287,Raport4!O287,Raport5!O287,Raport6!O287)</f>
        <v>87.583333333333329</v>
      </c>
      <c r="P287" s="146">
        <f>AVERAGE(Raport1!P287,Raport2!P287,Raport3!P287,Raport4!P287,Raport5!P287,Raport6!P287)</f>
        <v>87.25</v>
      </c>
      <c r="Q287" s="146">
        <f>AVERAGE(Raport1!Q287,Raport2!Q287,Raport3!Q287,Raport4!Q287,Raport5!Q287,Raport6!Q287)</f>
        <v>89.333333333333329</v>
      </c>
      <c r="R287" s="146">
        <f>AVERAGE(Raport1!R287,Raport2!R287,Raport3!R287,Raport4!R287,Raport5!R287,Raport6!R287)</f>
        <v>88</v>
      </c>
      <c r="S287" s="146">
        <f>AVERAGE(Raport1!S287,Raport2!S287,Raport3!S287,Raport4!S287,Raport5!S287,Raport6!S287)</f>
        <v>89.5</v>
      </c>
      <c r="T287" s="232">
        <f t="shared" si="4"/>
        <v>88.433333333333337</v>
      </c>
    </row>
    <row r="288" spans="1:20" ht="14.25" thickTop="1" thickBot="1">
      <c r="A288" s="61">
        <v>22</v>
      </c>
      <c r="B288" s="62">
        <v>6</v>
      </c>
      <c r="C288" s="59">
        <f>PresensiIPS!B12</f>
        <v>12224</v>
      </c>
      <c r="D288" s="60" t="str">
        <f>PresensiIPS!G12</f>
        <v>ERNI KURNIAWATI BASYIROH</v>
      </c>
      <c r="E288" s="146">
        <f>AVERAGE(Raport1!E288,Raport2!E288,Raport3!E288,Raport4!E288,Raport5!E288,Raport6!E288)</f>
        <v>84.833333333333329</v>
      </c>
      <c r="F288" s="146">
        <f>AVERAGE(Raport1!F288,Raport2!F288,Raport3!F288,Raport4!F288,Raport5!F288,Raport6!F288)</f>
        <v>84.916666666666671</v>
      </c>
      <c r="G288" s="146">
        <f>AVERAGE(Raport1!G288,Raport2!G288,Raport3!G288,Raport4!G288,Raport5!G288,Raport6!G288)</f>
        <v>85.083333333333329</v>
      </c>
      <c r="H288" s="146">
        <f>AVERAGE(Raport1!H288,Raport2!H288,Raport3!H288,Raport4!H288,Raport5!H288,Raport6!H288)</f>
        <v>80.166666666666671</v>
      </c>
      <c r="I288" s="146">
        <f>AVERAGE(Raport1!I288,Raport2!I288,Raport3!I288,Raport4!I288,Raport5!I288,Raport6!I288)</f>
        <v>85.083333333333329</v>
      </c>
      <c r="J288" s="146">
        <f>AVERAGE(Raport1!J288,Raport2!J288,Raport3!J288,Raport4!J288,Raport5!J288,Raport6!J288)</f>
        <v>82</v>
      </c>
      <c r="K288" s="146">
        <f>AVERAGE(Raport1!K288,Raport2!K288,Raport3!K288,Raport4!K288,Raport5!K288,Raport6!K288)</f>
        <v>88.5</v>
      </c>
      <c r="L288" s="146">
        <f>AVERAGE(Raport1!L288,Raport2!L288,Raport3!L288,Raport4!L288,Raport5!L288,Raport6!L288)</f>
        <v>86.333333333333329</v>
      </c>
      <c r="M288" s="146">
        <f>AVERAGE(Raport1!M288,Raport2!M288,Raport3!M288,Raport4!M288,Raport5!M288,Raport6!M288)</f>
        <v>87.083333333333329</v>
      </c>
      <c r="N288" s="146">
        <f>AVERAGE(Raport1!N288,Raport2!N288,Raport3!N288,Raport4!N288,Raport5!N288,Raport6!N288)</f>
        <v>87.75</v>
      </c>
      <c r="O288" s="146">
        <f>AVERAGE(Raport1!O288,Raport2!O288,Raport3!O288,Raport4!O288,Raport5!O288,Raport6!O288)</f>
        <v>82.333333333333329</v>
      </c>
      <c r="P288" s="146">
        <f>AVERAGE(Raport1!P288,Raport2!P288,Raport3!P288,Raport4!P288,Raport5!P288,Raport6!P288)</f>
        <v>83.916666666666671</v>
      </c>
      <c r="Q288" s="146">
        <f>AVERAGE(Raport1!Q288,Raport2!Q288,Raport3!Q288,Raport4!Q288,Raport5!Q288,Raport6!Q288)</f>
        <v>80.75</v>
      </c>
      <c r="R288" s="146">
        <f>AVERAGE(Raport1!R288,Raport2!R288,Raport3!R288,Raport4!R288,Raport5!R288,Raport6!R288)</f>
        <v>80.416666666666671</v>
      </c>
      <c r="S288" s="146">
        <f>AVERAGE(Raport1!S288,Raport2!S288,Raport3!S288,Raport4!S288,Raport5!S288,Raport6!S288)</f>
        <v>80.083333333333329</v>
      </c>
      <c r="T288" s="232">
        <f t="shared" si="4"/>
        <v>83.95</v>
      </c>
    </row>
    <row r="289" spans="1:20" ht="14.25" thickTop="1" thickBot="1">
      <c r="A289" s="47">
        <v>23</v>
      </c>
      <c r="B289" s="62">
        <v>7</v>
      </c>
      <c r="C289" s="59">
        <f>PresensiIPS!B13</f>
        <v>12230</v>
      </c>
      <c r="D289" s="60" t="str">
        <f>PresensiIPS!G13</f>
        <v>FAJRUL FALAH</v>
      </c>
      <c r="E289" s="146">
        <f>AVERAGE(Raport1!E289,Raport2!E289,Raport3!E289,Raport4!E289,Raport5!E289,Raport6!E289)</f>
        <v>85.666666666666671</v>
      </c>
      <c r="F289" s="146">
        <f>AVERAGE(Raport1!F289,Raport2!F289,Raport3!F289,Raport4!F289,Raport5!F289,Raport6!F289)</f>
        <v>84.75</v>
      </c>
      <c r="G289" s="146">
        <f>AVERAGE(Raport1!G289,Raport2!G289,Raport3!G289,Raport4!G289,Raport5!G289,Raport6!G289)</f>
        <v>85.166666666666671</v>
      </c>
      <c r="H289" s="146">
        <f>AVERAGE(Raport1!H289,Raport2!H289,Raport3!H289,Raport4!H289,Raport5!H289,Raport6!H289)</f>
        <v>84.75</v>
      </c>
      <c r="I289" s="146">
        <f>AVERAGE(Raport1!I289,Raport2!I289,Raport3!I289,Raport4!I289,Raport5!I289,Raport6!I289)</f>
        <v>86.666666666666671</v>
      </c>
      <c r="J289" s="146">
        <f>AVERAGE(Raport1!J289,Raport2!J289,Raport3!J289,Raport4!J289,Raport5!J289,Raport6!J289)</f>
        <v>87.25</v>
      </c>
      <c r="K289" s="146">
        <f>AVERAGE(Raport1!K289,Raport2!K289,Raport3!K289,Raport4!K289,Raport5!K289,Raport6!K289)</f>
        <v>88.083333333333329</v>
      </c>
      <c r="L289" s="146">
        <f>AVERAGE(Raport1!L289,Raport2!L289,Raport3!L289,Raport4!L289,Raport5!L289,Raport6!L289)</f>
        <v>85.416666666666671</v>
      </c>
      <c r="M289" s="146">
        <f>AVERAGE(Raport1!M289,Raport2!M289,Raport3!M289,Raport4!M289,Raport5!M289,Raport6!M289)</f>
        <v>85.25</v>
      </c>
      <c r="N289" s="146">
        <f>AVERAGE(Raport1!N289,Raport2!N289,Raport3!N289,Raport4!N289,Raport5!N289,Raport6!N289)</f>
        <v>86.416666666666671</v>
      </c>
      <c r="O289" s="146">
        <f>AVERAGE(Raport1!O289,Raport2!O289,Raport3!O289,Raport4!O289,Raport5!O289,Raport6!O289)</f>
        <v>86.916666666666671</v>
      </c>
      <c r="P289" s="146">
        <f>AVERAGE(Raport1!P289,Raport2!P289,Raport3!P289,Raport4!P289,Raport5!P289,Raport6!P289)</f>
        <v>81.833333333333329</v>
      </c>
      <c r="Q289" s="146">
        <f>AVERAGE(Raport1!Q289,Raport2!Q289,Raport3!Q289,Raport4!Q289,Raport5!Q289,Raport6!Q289)</f>
        <v>86.333333333333329</v>
      </c>
      <c r="R289" s="146">
        <f>AVERAGE(Raport1!R289,Raport2!R289,Raport3!R289,Raport4!R289,Raport5!R289,Raport6!R289)</f>
        <v>82</v>
      </c>
      <c r="S289" s="146">
        <f>AVERAGE(Raport1!S289,Raport2!S289,Raport3!S289,Raport4!S289,Raport5!S289,Raport6!S289)</f>
        <v>89.416666666666671</v>
      </c>
      <c r="T289" s="232">
        <f t="shared" si="4"/>
        <v>85.727777777777774</v>
      </c>
    </row>
    <row r="290" spans="1:20" ht="14.25" thickTop="1" thickBot="1">
      <c r="A290" s="61">
        <v>24</v>
      </c>
      <c r="B290" s="62">
        <v>8</v>
      </c>
      <c r="C290" s="59">
        <f>PresensiIPS!B14</f>
        <v>12233</v>
      </c>
      <c r="D290" s="60" t="str">
        <f>PresensiIPS!G14</f>
        <v>FANIA WULANDARI</v>
      </c>
      <c r="E290" s="146">
        <f>AVERAGE(Raport1!E290,Raport2!E290,Raport3!E290,Raport4!E290,Raport5!E290,Raport6!E290)</f>
        <v>84.833333333333329</v>
      </c>
      <c r="F290" s="146">
        <f>AVERAGE(Raport1!F290,Raport2!F290,Raport3!F290,Raport4!F290,Raport5!F290,Raport6!F290)</f>
        <v>84.666666666666671</v>
      </c>
      <c r="G290" s="146">
        <f>AVERAGE(Raport1!G290,Raport2!G290,Raport3!G290,Raport4!G290,Raport5!G290,Raport6!G290)</f>
        <v>85.5</v>
      </c>
      <c r="H290" s="146">
        <f>AVERAGE(Raport1!H290,Raport2!H290,Raport3!H290,Raport4!H290,Raport5!H290,Raport6!H290)</f>
        <v>79.833333333333329</v>
      </c>
      <c r="I290" s="146">
        <f>AVERAGE(Raport1!I290,Raport2!I290,Raport3!I290,Raport4!I290,Raport5!I290,Raport6!I290)</f>
        <v>84.833333333333329</v>
      </c>
      <c r="J290" s="146">
        <f>AVERAGE(Raport1!J290,Raport2!J290,Raport3!J290,Raport4!J290,Raport5!J290,Raport6!J290)</f>
        <v>84</v>
      </c>
      <c r="K290" s="146">
        <f>AVERAGE(Raport1!K290,Raport2!K290,Raport3!K290,Raport4!K290,Raport5!K290,Raport6!K290)</f>
        <v>86.5</v>
      </c>
      <c r="L290" s="146">
        <f>AVERAGE(Raport1!L290,Raport2!L290,Raport3!L290,Raport4!L290,Raport5!L290,Raport6!L290)</f>
        <v>85.5</v>
      </c>
      <c r="M290" s="146">
        <f>AVERAGE(Raport1!M290,Raport2!M290,Raport3!M290,Raport4!M290,Raport5!M290,Raport6!M290)</f>
        <v>84.583333333333329</v>
      </c>
      <c r="N290" s="146">
        <f>AVERAGE(Raport1!N290,Raport2!N290,Raport3!N290,Raport4!N290,Raport5!N290,Raport6!N290)</f>
        <v>84.166666666666671</v>
      </c>
      <c r="O290" s="146">
        <f>AVERAGE(Raport1!O290,Raport2!O290,Raport3!O290,Raport4!O290,Raport5!O290,Raport6!O290)</f>
        <v>82.166666666666671</v>
      </c>
      <c r="P290" s="146">
        <f>AVERAGE(Raport1!P290,Raport2!P290,Raport3!P290,Raport4!P290,Raport5!P290,Raport6!P290)</f>
        <v>84.333333333333329</v>
      </c>
      <c r="Q290" s="146">
        <f>AVERAGE(Raport1!Q290,Raport2!Q290,Raport3!Q290,Raport4!Q290,Raport5!Q290,Raport6!Q290)</f>
        <v>82.666666666666671</v>
      </c>
      <c r="R290" s="146">
        <f>AVERAGE(Raport1!R290,Raport2!R290,Raport3!R290,Raport4!R290,Raport5!R290,Raport6!R290)</f>
        <v>80.166666666666671</v>
      </c>
      <c r="S290" s="146">
        <f>AVERAGE(Raport1!S290,Raport2!S290,Raport3!S290,Raport4!S290,Raport5!S290,Raport6!S290)</f>
        <v>81.666666666666671</v>
      </c>
      <c r="T290" s="232">
        <f t="shared" si="4"/>
        <v>83.694444444444443</v>
      </c>
    </row>
    <row r="291" spans="1:20" ht="14.25" thickTop="1" thickBot="1">
      <c r="A291" s="47">
        <v>25</v>
      </c>
      <c r="B291" s="62">
        <v>9</v>
      </c>
      <c r="C291" s="59">
        <f>PresensiIPS!B15</f>
        <v>12251</v>
      </c>
      <c r="D291" s="60" t="str">
        <f>PresensiIPS!G15</f>
        <v>FITRIA PUTRI UTAMI</v>
      </c>
      <c r="E291" s="146">
        <f>AVERAGE(Raport1!E291,Raport2!E291,Raport3!E291,Raport4!E291,Raport5!E291,Raport6!E291)</f>
        <v>83.416666666666671</v>
      </c>
      <c r="F291" s="146">
        <f>AVERAGE(Raport1!F291,Raport2!F291,Raport3!F291,Raport4!F291,Raport5!F291,Raport6!F291)</f>
        <v>84.583333333333329</v>
      </c>
      <c r="G291" s="146">
        <f>AVERAGE(Raport1!G291,Raport2!G291,Raport3!G291,Raport4!G291,Raport5!G291,Raport6!G291)</f>
        <v>86.666666666666671</v>
      </c>
      <c r="H291" s="146">
        <f>AVERAGE(Raport1!H291,Raport2!H291,Raport3!H291,Raport4!H291,Raport5!H291,Raport6!H291)</f>
        <v>84</v>
      </c>
      <c r="I291" s="146">
        <f>AVERAGE(Raport1!I291,Raport2!I291,Raport3!I291,Raport4!I291,Raport5!I291,Raport6!I291)</f>
        <v>86.416666666666671</v>
      </c>
      <c r="J291" s="146">
        <f>AVERAGE(Raport1!J291,Raport2!J291,Raport3!J291,Raport4!J291,Raport5!J291,Raport6!J291)</f>
        <v>84.416666666666671</v>
      </c>
      <c r="K291" s="146">
        <f>AVERAGE(Raport1!K291,Raport2!K291,Raport3!K291,Raport4!K291,Raport5!K291,Raport6!K291)</f>
        <v>89.083333333333329</v>
      </c>
      <c r="L291" s="146">
        <f>AVERAGE(Raport1!L291,Raport2!L291,Raport3!L291,Raport4!L291,Raport5!L291,Raport6!L291)</f>
        <v>85.333333333333329</v>
      </c>
      <c r="M291" s="146">
        <f>AVERAGE(Raport1!M291,Raport2!M291,Raport3!M291,Raport4!M291,Raport5!M291,Raport6!M291)</f>
        <v>86.75</v>
      </c>
      <c r="N291" s="146">
        <f>AVERAGE(Raport1!N291,Raport2!N291,Raport3!N291,Raport4!N291,Raport5!N291,Raport6!N291)</f>
        <v>85.916666666666671</v>
      </c>
      <c r="O291" s="146">
        <f>AVERAGE(Raport1!O291,Raport2!O291,Raport3!O291,Raport4!O291,Raport5!O291,Raport6!O291)</f>
        <v>81.75</v>
      </c>
      <c r="P291" s="146">
        <f>AVERAGE(Raport1!P291,Raport2!P291,Raport3!P291,Raport4!P291,Raport5!P291,Raport6!P291)</f>
        <v>84</v>
      </c>
      <c r="Q291" s="146">
        <f>AVERAGE(Raport1!Q291,Raport2!Q291,Raport3!Q291,Raport4!Q291,Raport5!Q291,Raport6!Q291)</f>
        <v>83.75</v>
      </c>
      <c r="R291" s="146">
        <f>AVERAGE(Raport1!R291,Raport2!R291,Raport3!R291,Raport4!R291,Raport5!R291,Raport6!R291)</f>
        <v>83.416666666666671</v>
      </c>
      <c r="S291" s="146">
        <f>AVERAGE(Raport1!S291,Raport2!S291,Raport3!S291,Raport4!S291,Raport5!S291,Raport6!S291)</f>
        <v>84.666666666666671</v>
      </c>
      <c r="T291" s="232">
        <f t="shared" si="4"/>
        <v>84.944444444444471</v>
      </c>
    </row>
    <row r="292" spans="1:20" ht="14.25" thickTop="1" thickBot="1">
      <c r="A292" s="61">
        <v>26</v>
      </c>
      <c r="B292" s="62">
        <v>10</v>
      </c>
      <c r="C292" s="59">
        <f>PresensiIPS!B16</f>
        <v>12258</v>
      </c>
      <c r="D292" s="60" t="str">
        <f>PresensiIPS!G16</f>
        <v>GUSTI HAITSAM PERKASA</v>
      </c>
      <c r="E292" s="146">
        <f>AVERAGE(Raport1!E292,Raport2!E292,Raport3!E292,Raport4!E292,Raport5!E292,Raport6!E292)</f>
        <v>81</v>
      </c>
      <c r="F292" s="146">
        <f>AVERAGE(Raport1!F292,Raport2!F292,Raport3!F292,Raport4!F292,Raport5!F292,Raport6!F292)</f>
        <v>80</v>
      </c>
      <c r="G292" s="146">
        <f>AVERAGE(Raport1!G292,Raport2!G292,Raport3!G292,Raport4!G292,Raport5!G292,Raport6!G292)</f>
        <v>82.416666666666671</v>
      </c>
      <c r="H292" s="146">
        <f>AVERAGE(Raport1!H292,Raport2!H292,Raport3!H292,Raport4!H292,Raport5!H292,Raport6!H292)</f>
        <v>76.583333333333329</v>
      </c>
      <c r="I292" s="146">
        <f>AVERAGE(Raport1!I292,Raport2!I292,Raport3!I292,Raport4!I292,Raport5!I292,Raport6!I292)</f>
        <v>82.25</v>
      </c>
      <c r="J292" s="146">
        <f>AVERAGE(Raport1!J292,Raport2!J292,Raport3!J292,Raport4!J292,Raport5!J292,Raport6!J292)</f>
        <v>78.5</v>
      </c>
      <c r="K292" s="146">
        <f>AVERAGE(Raport1!K292,Raport2!K292,Raport3!K292,Raport4!K292,Raport5!K292,Raport6!K292)</f>
        <v>83.666666666666671</v>
      </c>
      <c r="L292" s="146">
        <f>AVERAGE(Raport1!L292,Raport2!L292,Raport3!L292,Raport4!L292,Raport5!L292,Raport6!L292)</f>
        <v>86.083333333333329</v>
      </c>
      <c r="M292" s="146">
        <f>AVERAGE(Raport1!M292,Raport2!M292,Raport3!M292,Raport4!M292,Raport5!M292,Raport6!M292)</f>
        <v>84.666666666666671</v>
      </c>
      <c r="N292" s="146">
        <f>AVERAGE(Raport1!N292,Raport2!N292,Raport3!N292,Raport4!N292,Raport5!N292,Raport6!N292)</f>
        <v>81.416666666666671</v>
      </c>
      <c r="O292" s="146">
        <f>AVERAGE(Raport1!O292,Raport2!O292,Raport3!O292,Raport4!O292,Raport5!O292,Raport6!O292)</f>
        <v>76.833333333333329</v>
      </c>
      <c r="P292" s="146">
        <f>AVERAGE(Raport1!P292,Raport2!P292,Raport3!P292,Raport4!P292,Raport5!P292,Raport6!P292)</f>
        <v>78.25</v>
      </c>
      <c r="Q292" s="146">
        <f>AVERAGE(Raport1!Q292,Raport2!Q292,Raport3!Q292,Raport4!Q292,Raport5!Q292,Raport6!Q292)</f>
        <v>79.083333333333329</v>
      </c>
      <c r="R292" s="146">
        <f>AVERAGE(Raport1!R292,Raport2!R292,Raport3!R292,Raport4!R292,Raport5!R292,Raport6!R292)</f>
        <v>76.166666666666671</v>
      </c>
      <c r="S292" s="146">
        <f>AVERAGE(Raport1!S292,Raport2!S292,Raport3!S292,Raport4!S292,Raport5!S292,Raport6!S292)</f>
        <v>80.583333333333329</v>
      </c>
      <c r="T292" s="232">
        <f t="shared" si="4"/>
        <v>80.5</v>
      </c>
    </row>
    <row r="293" spans="1:20" ht="14.25" thickTop="1" thickBot="1">
      <c r="A293" s="47">
        <v>27</v>
      </c>
      <c r="B293" s="62">
        <v>11</v>
      </c>
      <c r="C293" s="59">
        <f>PresensiIPS!B17</f>
        <v>12273</v>
      </c>
      <c r="D293" s="60" t="str">
        <f>PresensiIPS!G17</f>
        <v>HORISUN ARIEF</v>
      </c>
      <c r="E293" s="146">
        <f>AVERAGE(Raport1!E293,Raport2!E293,Raport3!E293,Raport4!E293,Raport5!E293,Raport6!E293)</f>
        <v>80</v>
      </c>
      <c r="F293" s="146">
        <f>AVERAGE(Raport1!F293,Raport2!F293,Raport3!F293,Raport4!F293,Raport5!F293,Raport6!F293)</f>
        <v>79.5</v>
      </c>
      <c r="G293" s="146">
        <f>AVERAGE(Raport1!G293,Raport2!G293,Raport3!G293,Raport4!G293,Raport5!G293,Raport6!G293)</f>
        <v>79.5</v>
      </c>
      <c r="H293" s="146">
        <f>AVERAGE(Raport1!H293,Raport2!H293,Raport3!H293,Raport4!H293,Raport5!H293,Raport6!H293)</f>
        <v>77.25</v>
      </c>
      <c r="I293" s="146">
        <f>AVERAGE(Raport1!I293,Raport2!I293,Raport3!I293,Raport4!I293,Raport5!I293,Raport6!I293)</f>
        <v>80</v>
      </c>
      <c r="J293" s="146">
        <f>AVERAGE(Raport1!J293,Raport2!J293,Raport3!J293,Raport4!J293,Raport5!J293,Raport6!J293)</f>
        <v>78.166666666666671</v>
      </c>
      <c r="K293" s="146">
        <f>AVERAGE(Raport1!K293,Raport2!K293,Raport3!K293,Raport4!K293,Raport5!K293,Raport6!K293)</f>
        <v>84.25</v>
      </c>
      <c r="L293" s="146">
        <f>AVERAGE(Raport1!L293,Raport2!L293,Raport3!L293,Raport4!L293,Raport5!L293,Raport6!L293)</f>
        <v>86.166666666666671</v>
      </c>
      <c r="M293" s="146">
        <f>AVERAGE(Raport1!M293,Raport2!M293,Raport3!M293,Raport4!M293,Raport5!M293,Raport6!M293)</f>
        <v>82.083333333333329</v>
      </c>
      <c r="N293" s="146">
        <f>AVERAGE(Raport1!N293,Raport2!N293,Raport3!N293,Raport4!N293,Raport5!N293,Raport6!N293)</f>
        <v>78.083333333333329</v>
      </c>
      <c r="O293" s="146">
        <f>AVERAGE(Raport1!O293,Raport2!O293,Raport3!O293,Raport4!O293,Raport5!O293,Raport6!O293)</f>
        <v>76.416666666666671</v>
      </c>
      <c r="P293" s="146">
        <f>AVERAGE(Raport1!P293,Raport2!P293,Raport3!P293,Raport4!P293,Raport5!P293,Raport6!P293)</f>
        <v>78.25</v>
      </c>
      <c r="Q293" s="146">
        <f>AVERAGE(Raport1!Q293,Raport2!Q293,Raport3!Q293,Raport4!Q293,Raport5!Q293,Raport6!Q293)</f>
        <v>77.916666666666671</v>
      </c>
      <c r="R293" s="146">
        <f>AVERAGE(Raport1!R293,Raport2!R293,Raport3!R293,Raport4!R293,Raport5!R293,Raport6!R293)</f>
        <v>77.583333333333329</v>
      </c>
      <c r="S293" s="146">
        <f>AVERAGE(Raport1!S293,Raport2!S293,Raport3!S293,Raport4!S293,Raport5!S293,Raport6!S293)</f>
        <v>78.75</v>
      </c>
      <c r="T293" s="232">
        <f t="shared" si="4"/>
        <v>79.594444444444449</v>
      </c>
    </row>
    <row r="294" spans="1:20" ht="14.25" thickTop="1" thickBot="1">
      <c r="A294" s="61">
        <v>28</v>
      </c>
      <c r="B294" s="62">
        <v>12</v>
      </c>
      <c r="C294" s="59">
        <f>PresensiIPS!B18</f>
        <v>12279</v>
      </c>
      <c r="D294" s="60" t="str">
        <f>PresensiIPS!G18</f>
        <v>IMROATUL MUNAWAROH</v>
      </c>
      <c r="E294" s="146">
        <f>AVERAGE(Raport1!E294,Raport2!E294,Raport3!E294,Raport4!E294,Raport5!E294,Raport6!E294)</f>
        <v>85.5</v>
      </c>
      <c r="F294" s="146">
        <f>AVERAGE(Raport1!F294,Raport2!F294,Raport3!F294,Raport4!F294,Raport5!F294,Raport6!F294)</f>
        <v>81.75</v>
      </c>
      <c r="G294" s="146">
        <f>AVERAGE(Raport1!G294,Raport2!G294,Raport3!G294,Raport4!G294,Raport5!G294,Raport6!G294)</f>
        <v>85.416666666666671</v>
      </c>
      <c r="H294" s="146">
        <f>AVERAGE(Raport1!H294,Raport2!H294,Raport3!H294,Raport4!H294,Raport5!H294,Raport6!H294)</f>
        <v>81</v>
      </c>
      <c r="I294" s="146">
        <f>AVERAGE(Raport1!I294,Raport2!I294,Raport3!I294,Raport4!I294,Raport5!I294,Raport6!I294)</f>
        <v>84.333333333333329</v>
      </c>
      <c r="J294" s="146">
        <f>AVERAGE(Raport1!J294,Raport2!J294,Raport3!J294,Raport4!J294,Raport5!J294,Raport6!J294)</f>
        <v>81.833333333333329</v>
      </c>
      <c r="K294" s="146">
        <f>AVERAGE(Raport1!K294,Raport2!K294,Raport3!K294,Raport4!K294,Raport5!K294,Raport6!K294)</f>
        <v>89</v>
      </c>
      <c r="L294" s="146">
        <f>AVERAGE(Raport1!L294,Raport2!L294,Raport3!L294,Raport4!L294,Raport5!L294,Raport6!L294)</f>
        <v>85.416666666666671</v>
      </c>
      <c r="M294" s="146">
        <f>AVERAGE(Raport1!M294,Raport2!M294,Raport3!M294,Raport4!M294,Raport5!M294,Raport6!M294)</f>
        <v>85.166666666666671</v>
      </c>
      <c r="N294" s="146">
        <f>AVERAGE(Raport1!N294,Raport2!N294,Raport3!N294,Raport4!N294,Raport5!N294,Raport6!N294)</f>
        <v>87.5</v>
      </c>
      <c r="O294" s="146">
        <f>AVERAGE(Raport1!O294,Raport2!O294,Raport3!O294,Raport4!O294,Raport5!O294,Raport6!O294)</f>
        <v>83.5</v>
      </c>
      <c r="P294" s="146">
        <f>AVERAGE(Raport1!P294,Raport2!P294,Raport3!P294,Raport4!P294,Raport5!P294,Raport6!P294)</f>
        <v>84.25</v>
      </c>
      <c r="Q294" s="146">
        <f>AVERAGE(Raport1!Q294,Raport2!Q294,Raport3!Q294,Raport4!Q294,Raport5!Q294,Raport6!Q294)</f>
        <v>85.833333333333329</v>
      </c>
      <c r="R294" s="146">
        <f>AVERAGE(Raport1!R294,Raport2!R294,Raport3!R294,Raport4!R294,Raport5!R294,Raport6!R294)</f>
        <v>82.916666666666671</v>
      </c>
      <c r="S294" s="146">
        <f>AVERAGE(Raport1!S294,Raport2!S294,Raport3!S294,Raport4!S294,Raport5!S294,Raport6!S294)</f>
        <v>82</v>
      </c>
      <c r="T294" s="232">
        <f t="shared" si="4"/>
        <v>84.3611111111111</v>
      </c>
    </row>
    <row r="295" spans="1:20" ht="14.25" thickTop="1" thickBot="1">
      <c r="A295" s="47">
        <v>29</v>
      </c>
      <c r="B295" s="62">
        <v>13</v>
      </c>
      <c r="C295" s="59">
        <f>PresensiIPS!B19</f>
        <v>12286</v>
      </c>
      <c r="D295" s="60" t="str">
        <f>PresensiIPS!G19</f>
        <v>Iqbal Syarifullah</v>
      </c>
      <c r="E295" s="146">
        <f>AVERAGE(Raport1!E295,Raport2!E295,Raport3!E295,Raport4!E295,Raport5!E295,Raport6!E295)</f>
        <v>78.583333333333329</v>
      </c>
      <c r="F295" s="146">
        <f>AVERAGE(Raport1!F295,Raport2!F295,Raport3!F295,Raport4!F295,Raport5!F295,Raport6!F295)</f>
        <v>77.083333333333329</v>
      </c>
      <c r="G295" s="146">
        <f>AVERAGE(Raport1!G295,Raport2!G295,Raport3!G295,Raport4!G295,Raport5!G295,Raport6!G295)</f>
        <v>77.333333333333329</v>
      </c>
      <c r="H295" s="146">
        <f>AVERAGE(Raport1!H295,Raport2!H295,Raport3!H295,Raport4!H295,Raport5!H295,Raport6!H295)</f>
        <v>72</v>
      </c>
      <c r="I295" s="146">
        <f>AVERAGE(Raport1!I295,Raport2!I295,Raport3!I295,Raport4!I295,Raport5!I295,Raport6!I295)</f>
        <v>77.5</v>
      </c>
      <c r="J295" s="146">
        <f>AVERAGE(Raport1!J295,Raport2!J295,Raport3!J295,Raport4!J295,Raport5!J295,Raport6!J295)</f>
        <v>78.5</v>
      </c>
      <c r="K295" s="146">
        <f>AVERAGE(Raport1!K295,Raport2!K295,Raport3!K295,Raport4!K295,Raport5!K295,Raport6!K295)</f>
        <v>86.25</v>
      </c>
      <c r="L295" s="146">
        <f>AVERAGE(Raport1!L295,Raport2!L295,Raport3!L295,Raport4!L295,Raport5!L295,Raport6!L295)</f>
        <v>86.583333333333329</v>
      </c>
      <c r="M295" s="146">
        <f>AVERAGE(Raport1!M295,Raport2!M295,Raport3!M295,Raport4!M295,Raport5!M295,Raport6!M295)</f>
        <v>81.833333333333329</v>
      </c>
      <c r="N295" s="146">
        <f>AVERAGE(Raport1!N295,Raport2!N295,Raport3!N295,Raport4!N295,Raport5!N295,Raport6!N295)</f>
        <v>77.916666666666671</v>
      </c>
      <c r="O295" s="146">
        <f>AVERAGE(Raport1!O295,Raport2!O295,Raport3!O295,Raport4!O295,Raport5!O295,Raport6!O295)</f>
        <v>73.75</v>
      </c>
      <c r="P295" s="146">
        <f>AVERAGE(Raport1!P295,Raport2!P295,Raport3!P295,Raport4!P295,Raport5!P295,Raport6!P295)</f>
        <v>79.083333333333329</v>
      </c>
      <c r="Q295" s="146">
        <f>AVERAGE(Raport1!Q295,Raport2!Q295,Raport3!Q295,Raport4!Q295,Raport5!Q295,Raport6!Q295)</f>
        <v>78.25</v>
      </c>
      <c r="R295" s="146">
        <f>AVERAGE(Raport1!R295,Raport2!R295,Raport3!R295,Raport4!R295,Raport5!R295,Raport6!R295)</f>
        <v>75.666666666666671</v>
      </c>
      <c r="S295" s="146">
        <f>AVERAGE(Raport1!S295,Raport2!S295,Raport3!S295,Raport4!S295,Raport5!S295,Raport6!S295)</f>
        <v>75.75</v>
      </c>
      <c r="T295" s="232">
        <f t="shared" si="4"/>
        <v>78.405555555555566</v>
      </c>
    </row>
    <row r="296" spans="1:20" ht="14.25" thickTop="1" thickBot="1">
      <c r="A296" s="61">
        <v>30</v>
      </c>
      <c r="B296" s="62">
        <v>14</v>
      </c>
      <c r="C296" s="59">
        <f>PresensiIPS!B20</f>
        <v>12304</v>
      </c>
      <c r="D296" s="60" t="str">
        <f>PresensiIPS!G20</f>
        <v>KHOIRON NAHDIYIN</v>
      </c>
      <c r="E296" s="146">
        <f>AVERAGE(Raport1!E296,Raport2!E296,Raport3!E296,Raport4!E296,Raport5!E296,Raport6!E296)</f>
        <v>80</v>
      </c>
      <c r="F296" s="146">
        <f>AVERAGE(Raport1!F296,Raport2!F296,Raport3!F296,Raport4!F296,Raport5!F296,Raport6!F296)</f>
        <v>78.25</v>
      </c>
      <c r="G296" s="146">
        <f>AVERAGE(Raport1!G296,Raport2!G296,Raport3!G296,Raport4!G296,Raport5!G296,Raport6!G296)</f>
        <v>77.5</v>
      </c>
      <c r="H296" s="146">
        <f>AVERAGE(Raport1!H296,Raport2!H296,Raport3!H296,Raport4!H296,Raport5!H296,Raport6!H296)</f>
        <v>73.5</v>
      </c>
      <c r="I296" s="146">
        <f>AVERAGE(Raport1!I296,Raport2!I296,Raport3!I296,Raport4!I296,Raport5!I296,Raport6!I296)</f>
        <v>78.583333333333329</v>
      </c>
      <c r="J296" s="146">
        <f>AVERAGE(Raport1!J296,Raport2!J296,Raport3!J296,Raport4!J296,Raport5!J296,Raport6!J296)</f>
        <v>78.333333333333329</v>
      </c>
      <c r="K296" s="146">
        <f>AVERAGE(Raport1!K296,Raport2!K296,Raport3!K296,Raport4!K296,Raport5!K296,Raport6!K296)</f>
        <v>84</v>
      </c>
      <c r="L296" s="146">
        <f>AVERAGE(Raport1!L296,Raport2!L296,Raport3!L296,Raport4!L296,Raport5!L296,Raport6!L296)</f>
        <v>82.75</v>
      </c>
      <c r="M296" s="146">
        <f>AVERAGE(Raport1!M296,Raport2!M296,Raport3!M296,Raport4!M296,Raport5!M296,Raport6!M296)</f>
        <v>82.583333333333329</v>
      </c>
      <c r="N296" s="146">
        <f>AVERAGE(Raport1!N296,Raport2!N296,Raport3!N296,Raport4!N296,Raport5!N296,Raport6!N296)</f>
        <v>77</v>
      </c>
      <c r="O296" s="146">
        <f>AVERAGE(Raport1!O296,Raport2!O296,Raport3!O296,Raport4!O296,Raport5!O296,Raport6!O296)</f>
        <v>74.416666666666671</v>
      </c>
      <c r="P296" s="146">
        <f>AVERAGE(Raport1!P296,Raport2!P296,Raport3!P296,Raport4!P296,Raport5!P296,Raport6!P296)</f>
        <v>78.583333333333329</v>
      </c>
      <c r="Q296" s="146">
        <f>AVERAGE(Raport1!Q296,Raport2!Q296,Raport3!Q296,Raport4!Q296,Raport5!Q296,Raport6!Q296)</f>
        <v>77.25</v>
      </c>
      <c r="R296" s="146">
        <f>AVERAGE(Raport1!R296,Raport2!R296,Raport3!R296,Raport4!R296,Raport5!R296,Raport6!R296)</f>
        <v>76.083333333333329</v>
      </c>
      <c r="S296" s="146">
        <f>AVERAGE(Raport1!S296,Raport2!S296,Raport3!S296,Raport4!S296,Raport5!S296,Raport6!S296)</f>
        <v>76.416666666666671</v>
      </c>
      <c r="T296" s="232">
        <f t="shared" si="4"/>
        <v>78.349999999999994</v>
      </c>
    </row>
    <row r="297" spans="1:20" ht="14.25" thickTop="1" thickBot="1">
      <c r="A297" s="47">
        <v>31</v>
      </c>
      <c r="B297" s="62">
        <v>15</v>
      </c>
      <c r="C297" s="59">
        <f>PresensiIPS!B21</f>
        <v>12326</v>
      </c>
      <c r="D297" s="60" t="str">
        <f>PresensiIPS!G21</f>
        <v>MAHARDHIKA AGUNG WICAKSONO</v>
      </c>
      <c r="E297" s="146">
        <f>AVERAGE(Raport1!E297,Raport2!E297,Raport3!E297,Raport4!E297,Raport5!E297,Raport6!E297)</f>
        <v>87</v>
      </c>
      <c r="F297" s="146">
        <f>AVERAGE(Raport1!F297,Raport2!F297,Raport3!F297,Raport4!F297,Raport5!F297,Raport6!F297)</f>
        <v>91.75</v>
      </c>
      <c r="G297" s="146">
        <f>AVERAGE(Raport1!G297,Raport2!G297,Raport3!G297,Raport4!G297,Raport5!G297,Raport6!G297)</f>
        <v>87.833333333333329</v>
      </c>
      <c r="H297" s="146">
        <f>AVERAGE(Raport1!H297,Raport2!H297,Raport3!H297,Raport4!H297,Raport5!H297,Raport6!H297)</f>
        <v>85.333333333333329</v>
      </c>
      <c r="I297" s="146">
        <f>AVERAGE(Raport1!I297,Raport2!I297,Raport3!I297,Raport4!I297,Raport5!I297,Raport6!I297)</f>
        <v>90.75</v>
      </c>
      <c r="J297" s="146">
        <f>AVERAGE(Raport1!J297,Raport2!J297,Raport3!J297,Raport4!J297,Raport5!J297,Raport6!J297)</f>
        <v>84.5</v>
      </c>
      <c r="K297" s="146">
        <f>AVERAGE(Raport1!K297,Raport2!K297,Raport3!K297,Raport4!K297,Raport5!K297,Raport6!K297)</f>
        <v>89.416666666666671</v>
      </c>
      <c r="L297" s="146">
        <f>AVERAGE(Raport1!L297,Raport2!L297,Raport3!L297,Raport4!L297,Raport5!L297,Raport6!L297)</f>
        <v>85.75</v>
      </c>
      <c r="M297" s="146">
        <f>AVERAGE(Raport1!M297,Raport2!M297,Raport3!M297,Raport4!M297,Raport5!M297,Raport6!M297)</f>
        <v>87.916666666666671</v>
      </c>
      <c r="N297" s="146">
        <f>AVERAGE(Raport1!N297,Raport2!N297,Raport3!N297,Raport4!N297,Raport5!N297,Raport6!N297)</f>
        <v>90.083333333333329</v>
      </c>
      <c r="O297" s="146">
        <f>AVERAGE(Raport1!O297,Raport2!O297,Raport3!O297,Raport4!O297,Raport5!O297,Raport6!O297)</f>
        <v>86.416666666666671</v>
      </c>
      <c r="P297" s="146">
        <f>AVERAGE(Raport1!P297,Raport2!P297,Raport3!P297,Raport4!P297,Raport5!P297,Raport6!P297)</f>
        <v>85.583333333333329</v>
      </c>
      <c r="Q297" s="146">
        <f>AVERAGE(Raport1!Q297,Raport2!Q297,Raport3!Q297,Raport4!Q297,Raport5!Q297,Raport6!Q297)</f>
        <v>88.5</v>
      </c>
      <c r="R297" s="146">
        <f>AVERAGE(Raport1!R297,Raport2!R297,Raport3!R297,Raport4!R297,Raport5!R297,Raport6!R297)</f>
        <v>86.75</v>
      </c>
      <c r="S297" s="146">
        <f>AVERAGE(Raport1!S297,Raport2!S297,Raport3!S297,Raport4!S297,Raport5!S297,Raport6!S297)</f>
        <v>86</v>
      </c>
      <c r="T297" s="232">
        <f t="shared" si="4"/>
        <v>87.572222222222223</v>
      </c>
    </row>
    <row r="298" spans="1:20" ht="14.25" thickTop="1" thickBot="1">
      <c r="A298" s="61">
        <v>32</v>
      </c>
      <c r="B298" s="62">
        <v>16</v>
      </c>
      <c r="C298" s="59">
        <f>PresensiIPS!B22</f>
        <v>12336</v>
      </c>
      <c r="D298" s="60" t="str">
        <f>PresensiIPS!G22</f>
        <v>MAULINA ROBIATUN NISA</v>
      </c>
      <c r="E298" s="146">
        <f>AVERAGE(Raport1!E298,Raport2!E298,Raport3!E298,Raport4!E298,Raport5!E298,Raport6!E298)</f>
        <v>83.083333333333329</v>
      </c>
      <c r="F298" s="146">
        <f>AVERAGE(Raport1!F298,Raport2!F298,Raport3!F298,Raport4!F298,Raport5!F298,Raport6!F298)</f>
        <v>81.916666666666671</v>
      </c>
      <c r="G298" s="146">
        <f>AVERAGE(Raport1!G298,Raport2!G298,Raport3!G298,Raport4!G298,Raport5!G298,Raport6!G298)</f>
        <v>84.916666666666671</v>
      </c>
      <c r="H298" s="146">
        <f>AVERAGE(Raport1!H298,Raport2!H298,Raport3!H298,Raport4!H298,Raport5!H298,Raport6!H298)</f>
        <v>82.5</v>
      </c>
      <c r="I298" s="146">
        <f>AVERAGE(Raport1!I298,Raport2!I298,Raport3!I298,Raport4!I298,Raport5!I298,Raport6!I298)</f>
        <v>85.666666666666671</v>
      </c>
      <c r="J298" s="146">
        <f>AVERAGE(Raport1!J298,Raport2!J298,Raport3!J298,Raport4!J298,Raport5!J298,Raport6!J298)</f>
        <v>82.166666666666671</v>
      </c>
      <c r="K298" s="146">
        <f>AVERAGE(Raport1!K298,Raport2!K298,Raport3!K298,Raport4!K298,Raport5!K298,Raport6!K298)</f>
        <v>90</v>
      </c>
      <c r="L298" s="146">
        <f>AVERAGE(Raport1!L298,Raport2!L298,Raport3!L298,Raport4!L298,Raport5!L298,Raport6!L298)</f>
        <v>85.833333333333329</v>
      </c>
      <c r="M298" s="146">
        <f>AVERAGE(Raport1!M298,Raport2!M298,Raport3!M298,Raport4!M298,Raport5!M298,Raport6!M298)</f>
        <v>84.833333333333329</v>
      </c>
      <c r="N298" s="146">
        <f>AVERAGE(Raport1!N298,Raport2!N298,Raport3!N298,Raport4!N298,Raport5!N298,Raport6!N298)</f>
        <v>85.5</v>
      </c>
      <c r="O298" s="146">
        <f>AVERAGE(Raport1!O298,Raport2!O298,Raport3!O298,Raport4!O298,Raport5!O298,Raport6!O298)</f>
        <v>83.916666666666671</v>
      </c>
      <c r="P298" s="146">
        <f>AVERAGE(Raport1!P298,Raport2!P298,Raport3!P298,Raport4!P298,Raport5!P298,Raport6!P298)</f>
        <v>83.5</v>
      </c>
      <c r="Q298" s="146">
        <f>AVERAGE(Raport1!Q298,Raport2!Q298,Raport3!Q298,Raport4!Q298,Raport5!Q298,Raport6!Q298)</f>
        <v>80.083333333333329</v>
      </c>
      <c r="R298" s="146">
        <f>AVERAGE(Raport1!R298,Raport2!R298,Raport3!R298,Raport4!R298,Raport5!R298,Raport6!R298)</f>
        <v>81.583333333333329</v>
      </c>
      <c r="S298" s="146">
        <f>AVERAGE(Raport1!S298,Raport2!S298,Raport3!S298,Raport4!S298,Raport5!S298,Raport6!S298)</f>
        <v>81.25</v>
      </c>
      <c r="T298" s="232">
        <f t="shared" si="4"/>
        <v>83.783333333333331</v>
      </c>
    </row>
    <row r="299" spans="1:20" ht="14.25" thickTop="1" thickBot="1">
      <c r="A299" s="47">
        <v>33</v>
      </c>
      <c r="B299" s="62">
        <v>17</v>
      </c>
      <c r="C299" s="59">
        <f>PresensiIPS!B23</f>
        <v>12342</v>
      </c>
      <c r="D299" s="60" t="str">
        <f>PresensiIPS!G23</f>
        <v>MELIANA PUSPITA SARI</v>
      </c>
      <c r="E299" s="146">
        <f>AVERAGE(Raport1!E299,Raport2!E299,Raport3!E299,Raport4!E299,Raport5!E299,Raport6!E299)</f>
        <v>84.166666666666671</v>
      </c>
      <c r="F299" s="146">
        <f>AVERAGE(Raport1!F299,Raport2!F299,Raport3!F299,Raport4!F299,Raport5!F299,Raport6!F299)</f>
        <v>84.75</v>
      </c>
      <c r="G299" s="146">
        <f>AVERAGE(Raport1!G299,Raport2!G299,Raport3!G299,Raport4!G299,Raport5!G299,Raport6!G299)</f>
        <v>85.5</v>
      </c>
      <c r="H299" s="146">
        <f>AVERAGE(Raport1!H299,Raport2!H299,Raport3!H299,Raport4!H299,Raport5!H299,Raport6!H299)</f>
        <v>83.583333333333329</v>
      </c>
      <c r="I299" s="146">
        <f>AVERAGE(Raport1!I299,Raport2!I299,Raport3!I299,Raport4!I299,Raport5!I299,Raport6!I299)</f>
        <v>85.916666666666671</v>
      </c>
      <c r="J299" s="146">
        <f>AVERAGE(Raport1!J299,Raport2!J299,Raport3!J299,Raport4!J299,Raport5!J299,Raport6!J299)</f>
        <v>83.25</v>
      </c>
      <c r="K299" s="146">
        <f>AVERAGE(Raport1!K299,Raport2!K299,Raport3!K299,Raport4!K299,Raport5!K299,Raport6!K299)</f>
        <v>91.333333333333329</v>
      </c>
      <c r="L299" s="146">
        <f>AVERAGE(Raport1!L299,Raport2!L299,Raport3!L299,Raport4!L299,Raport5!L299,Raport6!L299)</f>
        <v>85.666666666666671</v>
      </c>
      <c r="M299" s="146">
        <f>AVERAGE(Raport1!M299,Raport2!M299,Raport3!M299,Raport4!M299,Raport5!M299,Raport6!M299)</f>
        <v>86.666666666666671</v>
      </c>
      <c r="N299" s="146">
        <f>AVERAGE(Raport1!N299,Raport2!N299,Raport3!N299,Raport4!N299,Raport5!N299,Raport6!N299)</f>
        <v>89.583333333333329</v>
      </c>
      <c r="O299" s="146">
        <f>AVERAGE(Raport1!O299,Raport2!O299,Raport3!O299,Raport4!O299,Raport5!O299,Raport6!O299)</f>
        <v>81.916666666666671</v>
      </c>
      <c r="P299" s="146">
        <f>AVERAGE(Raport1!P299,Raport2!P299,Raport3!P299,Raport4!P299,Raport5!P299,Raport6!P299)</f>
        <v>85.083333333333329</v>
      </c>
      <c r="Q299" s="146">
        <f>AVERAGE(Raport1!Q299,Raport2!Q299,Raport3!Q299,Raport4!Q299,Raport5!Q299,Raport6!Q299)</f>
        <v>83.166666666666671</v>
      </c>
      <c r="R299" s="146">
        <f>AVERAGE(Raport1!R299,Raport2!R299,Raport3!R299,Raport4!R299,Raport5!R299,Raport6!R299)</f>
        <v>84.083333333333329</v>
      </c>
      <c r="S299" s="146">
        <f>AVERAGE(Raport1!S299,Raport2!S299,Raport3!S299,Raport4!S299,Raport5!S299,Raport6!S299)</f>
        <v>83.916666666666671</v>
      </c>
      <c r="T299" s="232">
        <f t="shared" si="4"/>
        <v>85.23888888888888</v>
      </c>
    </row>
    <row r="300" spans="1:20" ht="14.25" thickTop="1" thickBot="1">
      <c r="A300" s="61">
        <v>34</v>
      </c>
      <c r="B300" s="62">
        <v>18</v>
      </c>
      <c r="C300" s="59">
        <f>PresensiIPS!B24</f>
        <v>12351</v>
      </c>
      <c r="D300" s="60" t="str">
        <f>PresensiIPS!G24</f>
        <v>MOH. ARJUN DANI LUCKYANSYAH</v>
      </c>
      <c r="E300" s="146">
        <f>AVERAGE(Raport1!E300,Raport2!E300,Raport3!E300,Raport4!E300,Raport5!E300,Raport6!E300)</f>
        <v>84.333333333333329</v>
      </c>
      <c r="F300" s="146">
        <f>AVERAGE(Raport1!F300,Raport2!F300,Raport3!F300,Raport4!F300,Raport5!F300,Raport6!F300)</f>
        <v>84.666666666666671</v>
      </c>
      <c r="G300" s="146">
        <f>AVERAGE(Raport1!G300,Raport2!G300,Raport3!G300,Raport4!G300,Raport5!G300,Raport6!G300)</f>
        <v>85.75</v>
      </c>
      <c r="H300" s="146">
        <f>AVERAGE(Raport1!H300,Raport2!H300,Raport3!H300,Raport4!H300,Raport5!H300,Raport6!H300)</f>
        <v>84.083333333333329</v>
      </c>
      <c r="I300" s="146">
        <f>AVERAGE(Raport1!I300,Raport2!I300,Raport3!I300,Raport4!I300,Raport5!I300,Raport6!I300)</f>
        <v>86</v>
      </c>
      <c r="J300" s="146">
        <f>AVERAGE(Raport1!J300,Raport2!J300,Raport3!J300,Raport4!J300,Raport5!J300,Raport6!J300)</f>
        <v>83.833333333333329</v>
      </c>
      <c r="K300" s="146">
        <f>AVERAGE(Raport1!K300,Raport2!K300,Raport3!K300,Raport4!K300,Raport5!K300,Raport6!K300)</f>
        <v>90</v>
      </c>
      <c r="L300" s="146">
        <f>AVERAGE(Raport1!L300,Raport2!L300,Raport3!L300,Raport4!L300,Raport5!L300,Raport6!L300)</f>
        <v>85.166666666666671</v>
      </c>
      <c r="M300" s="146">
        <f>AVERAGE(Raport1!M300,Raport2!M300,Raport3!M300,Raport4!M300,Raport5!M300,Raport6!M300)</f>
        <v>85.916666666666671</v>
      </c>
      <c r="N300" s="146">
        <f>AVERAGE(Raport1!N300,Raport2!N300,Raport3!N300,Raport4!N300,Raport5!N300,Raport6!N300)</f>
        <v>83.833333333333329</v>
      </c>
      <c r="O300" s="146">
        <f>AVERAGE(Raport1!O300,Raport2!O300,Raport3!O300,Raport4!O300,Raport5!O300,Raport6!O300)</f>
        <v>85.5</v>
      </c>
      <c r="P300" s="146">
        <f>AVERAGE(Raport1!P300,Raport2!P300,Raport3!P300,Raport4!P300,Raport5!P300,Raport6!P300)</f>
        <v>82.666666666666671</v>
      </c>
      <c r="Q300" s="146">
        <f>AVERAGE(Raport1!Q300,Raport2!Q300,Raport3!Q300,Raport4!Q300,Raport5!Q300,Raport6!Q300)</f>
        <v>86.333333333333329</v>
      </c>
      <c r="R300" s="146">
        <f>AVERAGE(Raport1!R300,Raport2!R300,Raport3!R300,Raport4!R300,Raport5!R300,Raport6!R300)</f>
        <v>84.25</v>
      </c>
      <c r="S300" s="146">
        <f>AVERAGE(Raport1!S300,Raport2!S300,Raport3!S300,Raport4!S300,Raport5!S300,Raport6!S300)</f>
        <v>87.416666666666671</v>
      </c>
      <c r="T300" s="232">
        <f t="shared" si="4"/>
        <v>85.316666666666663</v>
      </c>
    </row>
    <row r="301" spans="1:20" ht="14.25" thickTop="1" thickBot="1">
      <c r="A301" s="47">
        <v>35</v>
      </c>
      <c r="B301" s="62">
        <v>19</v>
      </c>
      <c r="C301" s="59">
        <f>PresensiIPS!B25</f>
        <v>12360</v>
      </c>
      <c r="D301" s="60" t="str">
        <f>PresensiIPS!G25</f>
        <v>MOH. RIZQIYANTO KURNIAWAN</v>
      </c>
      <c r="E301" s="146">
        <f>AVERAGE(Raport1!E301,Raport2!E301,Raport3!E301,Raport4!E301,Raport5!E301,Raport6!E301)</f>
        <v>82.583333333333329</v>
      </c>
      <c r="F301" s="146">
        <f>AVERAGE(Raport1!F301,Raport2!F301,Raport3!F301,Raport4!F301,Raport5!F301,Raport6!F301)</f>
        <v>81.916666666666671</v>
      </c>
      <c r="G301" s="146">
        <f>AVERAGE(Raport1!G301,Raport2!G301,Raport3!G301,Raport4!G301,Raport5!G301,Raport6!G301)</f>
        <v>84.75</v>
      </c>
      <c r="H301" s="146">
        <f>AVERAGE(Raport1!H301,Raport2!H301,Raport3!H301,Raport4!H301,Raport5!H301,Raport6!H301)</f>
        <v>83.583333333333329</v>
      </c>
      <c r="I301" s="146">
        <f>AVERAGE(Raport1!I301,Raport2!I301,Raport3!I301,Raport4!I301,Raport5!I301,Raport6!I301)</f>
        <v>86.166666666666671</v>
      </c>
      <c r="J301" s="146">
        <f>AVERAGE(Raport1!J301,Raport2!J301,Raport3!J301,Raport4!J301,Raport5!J301,Raport6!J301)</f>
        <v>80.5</v>
      </c>
      <c r="K301" s="146">
        <f>AVERAGE(Raport1!K301,Raport2!K301,Raport3!K301,Raport4!K301,Raport5!K301,Raport6!K301)</f>
        <v>92.166666666666671</v>
      </c>
      <c r="L301" s="146">
        <f>AVERAGE(Raport1!L301,Raport2!L301,Raport3!L301,Raport4!L301,Raport5!L301,Raport6!L301)</f>
        <v>86.25</v>
      </c>
      <c r="M301" s="146">
        <f>AVERAGE(Raport1!M301,Raport2!M301,Raport3!M301,Raport4!M301,Raport5!M301,Raport6!M301)</f>
        <v>84.833333333333329</v>
      </c>
      <c r="N301" s="146">
        <f>AVERAGE(Raport1!N301,Raport2!N301,Raport3!N301,Raport4!N301,Raport5!N301,Raport6!N301)</f>
        <v>80.083333333333329</v>
      </c>
      <c r="O301" s="146">
        <f>AVERAGE(Raport1!O301,Raport2!O301,Raport3!O301,Raport4!O301,Raport5!O301,Raport6!O301)</f>
        <v>79.833333333333329</v>
      </c>
      <c r="P301" s="146">
        <f>AVERAGE(Raport1!P301,Raport2!P301,Raport3!P301,Raport4!P301,Raport5!P301,Raport6!P301)</f>
        <v>82.083333333333329</v>
      </c>
      <c r="Q301" s="146">
        <f>AVERAGE(Raport1!Q301,Raport2!Q301,Raport3!Q301,Raport4!Q301,Raport5!Q301,Raport6!Q301)</f>
        <v>82</v>
      </c>
      <c r="R301" s="146">
        <f>AVERAGE(Raport1!R301,Raport2!R301,Raport3!R301,Raport4!R301,Raport5!R301,Raport6!R301)</f>
        <v>80.416666666666671</v>
      </c>
      <c r="S301" s="146">
        <f>AVERAGE(Raport1!S301,Raport2!S301,Raport3!S301,Raport4!S301,Raport5!S301,Raport6!S301)</f>
        <v>82.25</v>
      </c>
      <c r="T301" s="232">
        <f t="shared" si="4"/>
        <v>83.294444444444451</v>
      </c>
    </row>
    <row r="302" spans="1:20" ht="14.25" thickTop="1" thickBot="1">
      <c r="A302" s="61">
        <v>36</v>
      </c>
      <c r="B302" s="62">
        <v>20</v>
      </c>
      <c r="C302" s="59">
        <f>PresensiIPS!B26</f>
        <v>12365</v>
      </c>
      <c r="D302" s="60" t="str">
        <f>PresensiIPS!G26</f>
        <v>MOHAMMAD ARIFIN ILHAM</v>
      </c>
      <c r="E302" s="146">
        <f>AVERAGE(Raport1!E302,Raport2!E302,Raport3!E302,Raport4!E302,Raport5!E302,Raport6!E302)</f>
        <v>83.666666666666671</v>
      </c>
      <c r="F302" s="146">
        <f>AVERAGE(Raport1!F302,Raport2!F302,Raport3!F302,Raport4!F302,Raport5!F302,Raport6!F302)</f>
        <v>88.416666666666671</v>
      </c>
      <c r="G302" s="146">
        <f>AVERAGE(Raport1!G302,Raport2!G302,Raport3!G302,Raport4!G302,Raport5!G302,Raport6!G302)</f>
        <v>83.083333333333329</v>
      </c>
      <c r="H302" s="146">
        <f>AVERAGE(Raport1!H302,Raport2!H302,Raport3!H302,Raport4!H302,Raport5!H302,Raport6!H302)</f>
        <v>80.75</v>
      </c>
      <c r="I302" s="146">
        <f>AVERAGE(Raport1!I302,Raport2!I302,Raport3!I302,Raport4!I302,Raport5!I302,Raport6!I302)</f>
        <v>86.166666666666671</v>
      </c>
      <c r="J302" s="146">
        <f>AVERAGE(Raport1!J302,Raport2!J302,Raport3!J302,Raport4!J302,Raport5!J302,Raport6!J302)</f>
        <v>79.583333333333329</v>
      </c>
      <c r="K302" s="146">
        <f>AVERAGE(Raport1!K302,Raport2!K302,Raport3!K302,Raport4!K302,Raport5!K302,Raport6!K302)</f>
        <v>83.916666666666671</v>
      </c>
      <c r="L302" s="146">
        <f>AVERAGE(Raport1!L302,Raport2!L302,Raport3!L302,Raport4!L302,Raport5!L302,Raport6!L302)</f>
        <v>84.916666666666671</v>
      </c>
      <c r="M302" s="146">
        <f>AVERAGE(Raport1!M302,Raport2!M302,Raport3!M302,Raport4!M302,Raport5!M302,Raport6!M302)</f>
        <v>85.833333333333329</v>
      </c>
      <c r="N302" s="146">
        <f>AVERAGE(Raport1!N302,Raport2!N302,Raport3!N302,Raport4!N302,Raport5!N302,Raport6!N302)</f>
        <v>79.166666666666671</v>
      </c>
      <c r="O302" s="146">
        <f>AVERAGE(Raport1!O302,Raport2!O302,Raport3!O302,Raport4!O302,Raport5!O302,Raport6!O302)</f>
        <v>81.416666666666671</v>
      </c>
      <c r="P302" s="146">
        <f>AVERAGE(Raport1!P302,Raport2!P302,Raport3!P302,Raport4!P302,Raport5!P302,Raport6!P302)</f>
        <v>82.833333333333329</v>
      </c>
      <c r="Q302" s="146">
        <f>AVERAGE(Raport1!Q302,Raport2!Q302,Raport3!Q302,Raport4!Q302,Raport5!Q302,Raport6!Q302)</f>
        <v>83.916666666666671</v>
      </c>
      <c r="R302" s="146">
        <f>AVERAGE(Raport1!R302,Raport2!R302,Raport3!R302,Raport4!R302,Raport5!R302,Raport6!R302)</f>
        <v>78.833333333333329</v>
      </c>
      <c r="S302" s="146">
        <f>AVERAGE(Raport1!S302,Raport2!S302,Raport3!S302,Raport4!S302,Raport5!S302,Raport6!S302)</f>
        <v>83.083333333333329</v>
      </c>
      <c r="T302" s="232">
        <f t="shared" si="4"/>
        <v>83.038888888888877</v>
      </c>
    </row>
    <row r="303" spans="1:20" ht="14.25" thickTop="1" thickBot="1">
      <c r="A303" s="47">
        <v>37</v>
      </c>
      <c r="B303" s="62">
        <v>21</v>
      </c>
      <c r="C303" s="59">
        <f>PresensiIPS!B27</f>
        <v>12381</v>
      </c>
      <c r="D303" s="60" t="str">
        <f>PresensiIPS!G27</f>
        <v>MUHAMMAD REDIAN YULI PRASETYA</v>
      </c>
      <c r="E303" s="146">
        <f>AVERAGE(Raport1!E303,Raport2!E303,Raport3!E303,Raport4!E303,Raport5!E303,Raport6!E303)</f>
        <v>78.916666666666671</v>
      </c>
      <c r="F303" s="146">
        <f>AVERAGE(Raport1!F303,Raport2!F303,Raport3!F303,Raport4!F303,Raport5!F303,Raport6!F303)</f>
        <v>77.5</v>
      </c>
      <c r="G303" s="146">
        <f>AVERAGE(Raport1!G303,Raport2!G303,Raport3!G303,Raport4!G303,Raport5!G303,Raport6!G303)</f>
        <v>75.916666666666671</v>
      </c>
      <c r="H303" s="146">
        <f>AVERAGE(Raport1!H303,Raport2!H303,Raport3!H303,Raport4!H303,Raport5!H303,Raport6!H303)</f>
        <v>72</v>
      </c>
      <c r="I303" s="146">
        <f>AVERAGE(Raport1!I303,Raport2!I303,Raport3!I303,Raport4!I303,Raport5!I303,Raport6!I303)</f>
        <v>81.25</v>
      </c>
      <c r="J303" s="146">
        <f>AVERAGE(Raport1!J303,Raport2!J303,Raport3!J303,Raport4!J303,Raport5!J303,Raport6!J303)</f>
        <v>77.083333333333329</v>
      </c>
      <c r="K303" s="146">
        <f>AVERAGE(Raport1!K303,Raport2!K303,Raport3!K303,Raport4!K303,Raport5!K303,Raport6!K303)</f>
        <v>81.416666666666671</v>
      </c>
      <c r="L303" s="146">
        <f>AVERAGE(Raport1!L303,Raport2!L303,Raport3!L303,Raport4!L303,Raport5!L303,Raport6!L303)</f>
        <v>86.75</v>
      </c>
      <c r="M303" s="146">
        <f>AVERAGE(Raport1!M303,Raport2!M303,Raport3!M303,Raport4!M303,Raport5!M303,Raport6!M303)</f>
        <v>82.083333333333329</v>
      </c>
      <c r="N303" s="146">
        <f>AVERAGE(Raport1!N303,Raport2!N303,Raport3!N303,Raport4!N303,Raport5!N303,Raport6!N303)</f>
        <v>77.416666666666671</v>
      </c>
      <c r="O303" s="146">
        <f>AVERAGE(Raport1!O303,Raport2!O303,Raport3!O303,Raport4!O303,Raport5!O303,Raport6!O303)</f>
        <v>74.25</v>
      </c>
      <c r="P303" s="146">
        <f>AVERAGE(Raport1!P303,Raport2!P303,Raport3!P303,Raport4!P303,Raport5!P303,Raport6!P303)</f>
        <v>77.666666666666671</v>
      </c>
      <c r="Q303" s="146">
        <f>AVERAGE(Raport1!Q303,Raport2!Q303,Raport3!Q303,Raport4!Q303,Raport5!Q303,Raport6!Q303)</f>
        <v>77.25</v>
      </c>
      <c r="R303" s="146">
        <f>AVERAGE(Raport1!R303,Raport2!R303,Raport3!R303,Raport4!R303,Raport5!R303,Raport6!R303)</f>
        <v>75</v>
      </c>
      <c r="S303" s="146">
        <f>AVERAGE(Raport1!S303,Raport2!S303,Raport3!S303,Raport4!S303,Raport5!S303,Raport6!S303)</f>
        <v>77.833333333333329</v>
      </c>
      <c r="T303" s="232">
        <f t="shared" si="4"/>
        <v>78.155555555555551</v>
      </c>
    </row>
    <row r="304" spans="1:20" ht="14.25" thickTop="1" thickBot="1">
      <c r="A304" s="61">
        <v>38</v>
      </c>
      <c r="B304" s="62">
        <v>22</v>
      </c>
      <c r="C304" s="59">
        <f>PresensiIPS!B28</f>
        <v>12387</v>
      </c>
      <c r="D304" s="60" t="str">
        <f>PresensiIPS!G28</f>
        <v>NABILA PUTRI KAHANAYA</v>
      </c>
      <c r="E304" s="146">
        <f>AVERAGE(Raport1!E304,Raport2!E304,Raport3!E304,Raport4!E304,Raport5!E304,Raport6!E304)</f>
        <v>77.416666666666671</v>
      </c>
      <c r="F304" s="146">
        <f>AVERAGE(Raport1!F304,Raport2!F304,Raport3!F304,Raport4!F304,Raport5!F304,Raport6!F304)</f>
        <v>83.25</v>
      </c>
      <c r="G304" s="146">
        <f>AVERAGE(Raport1!G304,Raport2!G304,Raport3!G304,Raport4!G304,Raport5!G304,Raport6!G304)</f>
        <v>83.25</v>
      </c>
      <c r="H304" s="146">
        <f>AVERAGE(Raport1!H304,Raport2!H304,Raport3!H304,Raport4!H304,Raport5!H304,Raport6!H304)</f>
        <v>79.666666666666671</v>
      </c>
      <c r="I304" s="146">
        <f>AVERAGE(Raport1!I304,Raport2!I304,Raport3!I304,Raport4!I304,Raport5!I304,Raport6!I304)</f>
        <v>85.333333333333329</v>
      </c>
      <c r="J304" s="146">
        <f>AVERAGE(Raport1!J304,Raport2!J304,Raport3!J304,Raport4!J304,Raport5!J304,Raport6!J304)</f>
        <v>83.583333333333329</v>
      </c>
      <c r="K304" s="146">
        <f>AVERAGE(Raport1!K304,Raport2!K304,Raport3!K304,Raport4!K304,Raport5!K304,Raport6!K304)</f>
        <v>87.5</v>
      </c>
      <c r="L304" s="146">
        <f>AVERAGE(Raport1!L304,Raport2!L304,Raport3!L304,Raport4!L304,Raport5!L304,Raport6!L304)</f>
        <v>84.833333333333329</v>
      </c>
      <c r="M304" s="146">
        <f>AVERAGE(Raport1!M304,Raport2!M304,Raport3!M304,Raport4!M304,Raport5!M304,Raport6!M304)</f>
        <v>83.25</v>
      </c>
      <c r="N304" s="146">
        <f>AVERAGE(Raport1!N304,Raport2!N304,Raport3!N304,Raport4!N304,Raport5!N304,Raport6!N304)</f>
        <v>80</v>
      </c>
      <c r="O304" s="146">
        <f>AVERAGE(Raport1!O304,Raport2!O304,Raport3!O304,Raport4!O304,Raport5!O304,Raport6!O304)</f>
        <v>77.25</v>
      </c>
      <c r="P304" s="146">
        <f>AVERAGE(Raport1!P304,Raport2!P304,Raport3!P304,Raport4!P304,Raport5!P304,Raport6!P304)</f>
        <v>83.666666666666671</v>
      </c>
      <c r="Q304" s="146">
        <f>AVERAGE(Raport1!Q304,Raport2!Q304,Raport3!Q304,Raport4!Q304,Raport5!Q304,Raport6!Q304)</f>
        <v>82.25</v>
      </c>
      <c r="R304" s="146">
        <f>AVERAGE(Raport1!R304,Raport2!R304,Raport3!R304,Raport4!R304,Raport5!R304,Raport6!R304)</f>
        <v>78.833333333333329</v>
      </c>
      <c r="S304" s="146">
        <f>AVERAGE(Raport1!S304,Raport2!S304,Raport3!S304,Raport4!S304,Raport5!S304,Raport6!S304)</f>
        <v>79.583333333333329</v>
      </c>
      <c r="T304" s="232">
        <f t="shared" si="4"/>
        <v>81.977777777777774</v>
      </c>
    </row>
    <row r="305" spans="1:20" ht="14.25" thickTop="1" thickBot="1">
      <c r="A305" s="47">
        <v>39</v>
      </c>
      <c r="B305" s="62">
        <v>23</v>
      </c>
      <c r="C305" s="59">
        <f>PresensiIPS!B29</f>
        <v>12409</v>
      </c>
      <c r="D305" s="60" t="str">
        <f>PresensiIPS!G29</f>
        <v>NUR FATMAWATI</v>
      </c>
      <c r="E305" s="146">
        <f>AVERAGE(Raport1!E305,Raport2!E305,Raport3!E305,Raport4!E305,Raport5!E305,Raport6!E305)</f>
        <v>82.333333333333329</v>
      </c>
      <c r="F305" s="146">
        <f>AVERAGE(Raport1!F305,Raport2!F305,Raport3!F305,Raport4!F305,Raport5!F305,Raport6!F305)</f>
        <v>81.25</v>
      </c>
      <c r="G305" s="146">
        <f>AVERAGE(Raport1!G305,Raport2!G305,Raport3!G305,Raport4!G305,Raport5!G305,Raport6!G305)</f>
        <v>81.166666666666671</v>
      </c>
      <c r="H305" s="146">
        <f>AVERAGE(Raport1!H305,Raport2!H305,Raport3!H305,Raport4!H305,Raport5!H305,Raport6!H305)</f>
        <v>78.5</v>
      </c>
      <c r="I305" s="146">
        <f>AVERAGE(Raport1!I305,Raport2!I305,Raport3!I305,Raport4!I305,Raport5!I305,Raport6!I305)</f>
        <v>83.25</v>
      </c>
      <c r="J305" s="146">
        <f>AVERAGE(Raport1!J305,Raport2!J305,Raport3!J305,Raport4!J305,Raport5!J305,Raport6!J305)</f>
        <v>80.25</v>
      </c>
      <c r="K305" s="146">
        <f>AVERAGE(Raport1!K305,Raport2!K305,Raport3!K305,Raport4!K305,Raport5!K305,Raport6!K305)</f>
        <v>87.416666666666671</v>
      </c>
      <c r="L305" s="146">
        <f>AVERAGE(Raport1!L305,Raport2!L305,Raport3!L305,Raport4!L305,Raport5!L305,Raport6!L305)</f>
        <v>84.916666666666671</v>
      </c>
      <c r="M305" s="146">
        <f>AVERAGE(Raport1!M305,Raport2!M305,Raport3!M305,Raport4!M305,Raport5!M305,Raport6!M305)</f>
        <v>83.75</v>
      </c>
      <c r="N305" s="146">
        <f>AVERAGE(Raport1!N305,Raport2!N305,Raport3!N305,Raport4!N305,Raport5!N305,Raport6!N305)</f>
        <v>81</v>
      </c>
      <c r="O305" s="146">
        <f>AVERAGE(Raport1!O305,Raport2!O305,Raport3!O305,Raport4!O305,Raport5!O305,Raport6!O305)</f>
        <v>81.5</v>
      </c>
      <c r="P305" s="146">
        <f>AVERAGE(Raport1!P305,Raport2!P305,Raport3!P305,Raport4!P305,Raport5!P305,Raport6!P305)</f>
        <v>83.083333333333329</v>
      </c>
      <c r="Q305" s="146">
        <f>AVERAGE(Raport1!Q305,Raport2!Q305,Raport3!Q305,Raport4!Q305,Raport5!Q305,Raport6!Q305)</f>
        <v>80.583333333333329</v>
      </c>
      <c r="R305" s="146">
        <f>AVERAGE(Raport1!R305,Raport2!R305,Raport3!R305,Raport4!R305,Raport5!R305,Raport6!R305)</f>
        <v>78.666666666666671</v>
      </c>
      <c r="S305" s="146">
        <f>AVERAGE(Raport1!S305,Raport2!S305,Raport3!S305,Raport4!S305,Raport5!S305,Raport6!S305)</f>
        <v>80.083333333333329</v>
      </c>
      <c r="T305" s="232">
        <f t="shared" si="4"/>
        <v>81.849999999999994</v>
      </c>
    </row>
    <row r="306" spans="1:20" ht="14.25" thickTop="1" thickBot="1">
      <c r="A306" s="61">
        <v>40</v>
      </c>
      <c r="B306" s="62">
        <v>24</v>
      </c>
      <c r="C306" s="59">
        <f>PresensiIPS!B30</f>
        <v>12428</v>
      </c>
      <c r="D306" s="60" t="str">
        <f>PresensiIPS!G30</f>
        <v>PUTRA TARUNA RAHARJA</v>
      </c>
      <c r="E306" s="146">
        <f>AVERAGE(Raport1!E306,Raport2!E306,Raport3!E306,Raport4!E306,Raport5!E306,Raport6!E306)</f>
        <v>80.666666666666671</v>
      </c>
      <c r="F306" s="146">
        <f>AVERAGE(Raport1!F306,Raport2!F306,Raport3!F306,Raport4!F306,Raport5!F306,Raport6!F306)</f>
        <v>84.083333333333329</v>
      </c>
      <c r="G306" s="146">
        <f>AVERAGE(Raport1!G306,Raport2!G306,Raport3!G306,Raport4!G306,Raport5!G306,Raport6!G306)</f>
        <v>85</v>
      </c>
      <c r="H306" s="146">
        <f>AVERAGE(Raport1!H306,Raport2!H306,Raport3!H306,Raport4!H306,Raport5!H306,Raport6!H306)</f>
        <v>81.583333333333329</v>
      </c>
      <c r="I306" s="146">
        <f>AVERAGE(Raport1!I306,Raport2!I306,Raport3!I306,Raport4!I306,Raport5!I306,Raport6!I306)</f>
        <v>86.833333333333329</v>
      </c>
      <c r="J306" s="146">
        <f>AVERAGE(Raport1!J306,Raport2!J306,Raport3!J306,Raport4!J306,Raport5!J306,Raport6!J306)</f>
        <v>84.166666666666671</v>
      </c>
      <c r="K306" s="146">
        <f>AVERAGE(Raport1!K306,Raport2!K306,Raport3!K306,Raport4!K306,Raport5!K306,Raport6!K306)</f>
        <v>90</v>
      </c>
      <c r="L306" s="146">
        <f>AVERAGE(Raport1!L306,Raport2!L306,Raport3!L306,Raport4!L306,Raport5!L306,Raport6!L306)</f>
        <v>85.583333333333329</v>
      </c>
      <c r="M306" s="146">
        <f>AVERAGE(Raport1!M306,Raport2!M306,Raport3!M306,Raport4!M306,Raport5!M306,Raport6!M306)</f>
        <v>85.75</v>
      </c>
      <c r="N306" s="146">
        <f>AVERAGE(Raport1!N306,Raport2!N306,Raport3!N306,Raport4!N306,Raport5!N306,Raport6!N306)</f>
        <v>82.333333333333329</v>
      </c>
      <c r="O306" s="146">
        <f>AVERAGE(Raport1!O306,Raport2!O306,Raport3!O306,Raport4!O306,Raport5!O306,Raport6!O306)</f>
        <v>82.583333333333329</v>
      </c>
      <c r="P306" s="146">
        <f>AVERAGE(Raport1!P306,Raport2!P306,Raport3!P306,Raport4!P306,Raport5!P306,Raport6!P306)</f>
        <v>82.916666666666671</v>
      </c>
      <c r="Q306" s="146">
        <f>AVERAGE(Raport1!Q306,Raport2!Q306,Raport3!Q306,Raport4!Q306,Raport5!Q306,Raport6!Q306)</f>
        <v>85.5</v>
      </c>
      <c r="R306" s="146">
        <f>AVERAGE(Raport1!R306,Raport2!R306,Raport3!R306,Raport4!R306,Raport5!R306,Raport6!R306)</f>
        <v>81.25</v>
      </c>
      <c r="S306" s="146">
        <f>AVERAGE(Raport1!S306,Raport2!S306,Raport3!S306,Raport4!S306,Raport5!S306,Raport6!S306)</f>
        <v>82</v>
      </c>
      <c r="T306" s="232">
        <f t="shared" si="4"/>
        <v>84.016666666666666</v>
      </c>
    </row>
    <row r="307" spans="1:20" ht="14.25" thickTop="1" thickBot="1">
      <c r="A307" s="47">
        <v>41</v>
      </c>
      <c r="B307" s="62">
        <v>25</v>
      </c>
      <c r="C307" s="59">
        <f>PresensiIPS!B31</f>
        <v>12431</v>
      </c>
      <c r="D307" s="60" t="str">
        <f>PresensiIPS!G31</f>
        <v>PUTRI MAHARANI</v>
      </c>
      <c r="E307" s="146">
        <f>AVERAGE(Raport1!E307,Raport2!E307,Raport3!E307,Raport4!E307,Raport5!E307,Raport6!E307)</f>
        <v>83.416666666666671</v>
      </c>
      <c r="F307" s="146">
        <f>AVERAGE(Raport1!F307,Raport2!F307,Raport3!F307,Raport4!F307,Raport5!F307,Raport6!F307)</f>
        <v>83.916666666666671</v>
      </c>
      <c r="G307" s="146">
        <f>AVERAGE(Raport1!G307,Raport2!G307,Raport3!G307,Raport4!G307,Raport5!G307,Raport6!G307)</f>
        <v>83.166666666666671</v>
      </c>
      <c r="H307" s="146">
        <f>AVERAGE(Raport1!H307,Raport2!H307,Raport3!H307,Raport4!H307,Raport5!H307,Raport6!H307)</f>
        <v>80.333333333333329</v>
      </c>
      <c r="I307" s="146">
        <f>AVERAGE(Raport1!I307,Raport2!I307,Raport3!I307,Raport4!I307,Raport5!I307,Raport6!I307)</f>
        <v>86</v>
      </c>
      <c r="J307" s="146">
        <f>AVERAGE(Raport1!J307,Raport2!J307,Raport3!J307,Raport4!J307,Raport5!J307,Raport6!J307)</f>
        <v>80.166666666666671</v>
      </c>
      <c r="K307" s="146">
        <f>AVERAGE(Raport1!K307,Raport2!K307,Raport3!K307,Raport4!K307,Raport5!K307,Raport6!K307)</f>
        <v>90.333333333333329</v>
      </c>
      <c r="L307" s="146">
        <f>AVERAGE(Raport1!L307,Raport2!L307,Raport3!L307,Raport4!L307,Raport5!L307,Raport6!L307)</f>
        <v>85.333333333333329</v>
      </c>
      <c r="M307" s="146">
        <f>AVERAGE(Raport1!M307,Raport2!M307,Raport3!M307,Raport4!M307,Raport5!M307,Raport6!M307)</f>
        <v>85.5</v>
      </c>
      <c r="N307" s="146">
        <f>AVERAGE(Raport1!N307,Raport2!N307,Raport3!N307,Raport4!N307,Raport5!N307,Raport6!N307)</f>
        <v>81</v>
      </c>
      <c r="O307" s="146">
        <f>AVERAGE(Raport1!O307,Raport2!O307,Raport3!O307,Raport4!O307,Raport5!O307,Raport6!O307)</f>
        <v>83.916666666666671</v>
      </c>
      <c r="P307" s="146">
        <f>AVERAGE(Raport1!P307,Raport2!P307,Raport3!P307,Raport4!P307,Raport5!P307,Raport6!P307)</f>
        <v>83.25</v>
      </c>
      <c r="Q307" s="146">
        <f>AVERAGE(Raport1!Q307,Raport2!Q307,Raport3!Q307,Raport4!Q307,Raport5!Q307,Raport6!Q307)</f>
        <v>84.166666666666671</v>
      </c>
      <c r="R307" s="146">
        <f>AVERAGE(Raport1!R307,Raport2!R307,Raport3!R307,Raport4!R307,Raport5!R307,Raport6!R307)</f>
        <v>84</v>
      </c>
      <c r="S307" s="146">
        <f>AVERAGE(Raport1!S307,Raport2!S307,Raport3!S307,Raport4!S307,Raport5!S307,Raport6!S307)</f>
        <v>79.916666666666671</v>
      </c>
      <c r="T307" s="232">
        <f t="shared" si="4"/>
        <v>83.62777777777778</v>
      </c>
    </row>
    <row r="308" spans="1:20" ht="14.25" thickTop="1" thickBot="1">
      <c r="A308" s="61">
        <v>42</v>
      </c>
      <c r="B308" s="62">
        <v>26</v>
      </c>
      <c r="C308" s="59">
        <f>PresensiIPS!B32</f>
        <v>12441</v>
      </c>
      <c r="D308" s="60" t="str">
        <f>PresensiIPS!G32</f>
        <v>R. RISALDY YANUAR RISKY</v>
      </c>
      <c r="E308" s="146">
        <f>AVERAGE(Raport1!E308,Raport2!E308,Raport3!E308,Raport4!E308,Raport5!E308,Raport6!E308)</f>
        <v>81.166666666666671</v>
      </c>
      <c r="F308" s="146">
        <f>AVERAGE(Raport1!F308,Raport2!F308,Raport3!F308,Raport4!F308,Raport5!F308,Raport6!F308)</f>
        <v>80.25</v>
      </c>
      <c r="G308" s="146">
        <f>AVERAGE(Raport1!G308,Raport2!G308,Raport3!G308,Raport4!G308,Raport5!G308,Raport6!G308)</f>
        <v>83</v>
      </c>
      <c r="H308" s="146">
        <f>AVERAGE(Raport1!H308,Raport2!H308,Raport3!H308,Raport4!H308,Raport5!H308,Raport6!H308)</f>
        <v>79.75</v>
      </c>
      <c r="I308" s="146">
        <f>AVERAGE(Raport1!I308,Raport2!I308,Raport3!I308,Raport4!I308,Raport5!I308,Raport6!I308)</f>
        <v>84.916666666666671</v>
      </c>
      <c r="J308" s="146">
        <f>AVERAGE(Raport1!J308,Raport2!J308,Raport3!J308,Raport4!J308,Raport5!J308,Raport6!J308)</f>
        <v>79.5</v>
      </c>
      <c r="K308" s="146">
        <f>AVERAGE(Raport1!K308,Raport2!K308,Raport3!K308,Raport4!K308,Raport5!K308,Raport6!K308)</f>
        <v>90.833333333333329</v>
      </c>
      <c r="L308" s="146">
        <f>AVERAGE(Raport1!L308,Raport2!L308,Raport3!L308,Raport4!L308,Raport5!L308,Raport6!L308)</f>
        <v>86</v>
      </c>
      <c r="M308" s="146">
        <f>AVERAGE(Raport1!M308,Raport2!M308,Raport3!M308,Raport4!M308,Raport5!M308,Raport6!M308)</f>
        <v>84.916666666666671</v>
      </c>
      <c r="N308" s="146">
        <f>AVERAGE(Raport1!N308,Raport2!N308,Raport3!N308,Raport4!N308,Raport5!N308,Raport6!N308)</f>
        <v>82.416666666666671</v>
      </c>
      <c r="O308" s="146">
        <f>AVERAGE(Raport1!O308,Raport2!O308,Raport3!O308,Raport4!O308,Raport5!O308,Raport6!O308)</f>
        <v>78.166666666666671</v>
      </c>
      <c r="P308" s="146">
        <f>AVERAGE(Raport1!P308,Raport2!P308,Raport3!P308,Raport4!P308,Raport5!P308,Raport6!P308)</f>
        <v>82.916666666666671</v>
      </c>
      <c r="Q308" s="146">
        <f>AVERAGE(Raport1!Q308,Raport2!Q308,Raport3!Q308,Raport4!Q308,Raport5!Q308,Raport6!Q308)</f>
        <v>79.75</v>
      </c>
      <c r="R308" s="146">
        <f>AVERAGE(Raport1!R308,Raport2!R308,Raport3!R308,Raport4!R308,Raport5!R308,Raport6!R308)</f>
        <v>77.666666666666671</v>
      </c>
      <c r="S308" s="146">
        <f>AVERAGE(Raport1!S308,Raport2!S308,Raport3!S308,Raport4!S308,Raport5!S308,Raport6!S308)</f>
        <v>79.25</v>
      </c>
      <c r="T308" s="232">
        <f t="shared" si="4"/>
        <v>82.033333333333331</v>
      </c>
    </row>
    <row r="309" spans="1:20" ht="14.25" thickTop="1" thickBot="1">
      <c r="A309" s="47">
        <v>43</v>
      </c>
      <c r="B309" s="62">
        <v>27</v>
      </c>
      <c r="C309" s="59">
        <f>PresensiIPS!B33</f>
        <v>12444</v>
      </c>
      <c r="D309" s="60" t="str">
        <f>PresensiIPS!G33</f>
        <v>RADIKA NOVIA RAMADHANI</v>
      </c>
      <c r="E309" s="146">
        <f>AVERAGE(Raport1!E309,Raport2!E309,Raport3!E309,Raport4!E309,Raport5!E309,Raport6!E309)</f>
        <v>81.75</v>
      </c>
      <c r="F309" s="146">
        <f>AVERAGE(Raport1!F309,Raport2!F309,Raport3!F309,Raport4!F309,Raport5!F309,Raport6!F309)</f>
        <v>81.333333333333329</v>
      </c>
      <c r="G309" s="146">
        <f>AVERAGE(Raport1!G309,Raport2!G309,Raport3!G309,Raport4!G309,Raport5!G309,Raport6!G309)</f>
        <v>83.083333333333329</v>
      </c>
      <c r="H309" s="146">
        <f>AVERAGE(Raport1!H309,Raport2!H309,Raport3!H309,Raport4!H309,Raport5!H309,Raport6!H309)</f>
        <v>81.083333333333329</v>
      </c>
      <c r="I309" s="146">
        <f>AVERAGE(Raport1!I309,Raport2!I309,Raport3!I309,Raport4!I309,Raport5!I309,Raport6!I309)</f>
        <v>83</v>
      </c>
      <c r="J309" s="146">
        <f>AVERAGE(Raport1!J309,Raport2!J309,Raport3!J309,Raport4!J309,Raport5!J309,Raport6!J309)</f>
        <v>80.083333333333329</v>
      </c>
      <c r="K309" s="146">
        <f>AVERAGE(Raport1!K309,Raport2!K309,Raport3!K309,Raport4!K309,Raport5!K309,Raport6!K309)</f>
        <v>89</v>
      </c>
      <c r="L309" s="146">
        <f>AVERAGE(Raport1!L309,Raport2!L309,Raport3!L309,Raport4!L309,Raport5!L309,Raport6!L309)</f>
        <v>85.083333333333329</v>
      </c>
      <c r="M309" s="146">
        <f>AVERAGE(Raport1!M309,Raport2!M309,Raport3!M309,Raport4!M309,Raport5!M309,Raport6!M309)</f>
        <v>84.416666666666671</v>
      </c>
      <c r="N309" s="146">
        <f>AVERAGE(Raport1!N309,Raport2!N309,Raport3!N309,Raport4!N309,Raport5!N309,Raport6!N309)</f>
        <v>84.333333333333329</v>
      </c>
      <c r="O309" s="146">
        <f>AVERAGE(Raport1!O309,Raport2!O309,Raport3!O309,Raport4!O309,Raport5!O309,Raport6!O309)</f>
        <v>79</v>
      </c>
      <c r="P309" s="146">
        <f>AVERAGE(Raport1!P309,Raport2!P309,Raport3!P309,Raport4!P309,Raport5!P309,Raport6!P309)</f>
        <v>82.583333333333329</v>
      </c>
      <c r="Q309" s="146">
        <f>AVERAGE(Raport1!Q309,Raport2!Q309,Raport3!Q309,Raport4!Q309,Raport5!Q309,Raport6!Q309)</f>
        <v>80.75</v>
      </c>
      <c r="R309" s="146">
        <f>AVERAGE(Raport1!R309,Raport2!R309,Raport3!R309,Raport4!R309,Raport5!R309,Raport6!R309)</f>
        <v>77.333333333333329</v>
      </c>
      <c r="S309" s="146">
        <f>AVERAGE(Raport1!S309,Raport2!S309,Raport3!S309,Raport4!S309,Raport5!S309,Raport6!S309)</f>
        <v>80.416666666666671</v>
      </c>
      <c r="T309" s="232">
        <f t="shared" si="4"/>
        <v>82.216666666666669</v>
      </c>
    </row>
    <row r="310" spans="1:20" ht="14.25" thickTop="1" thickBot="1">
      <c r="A310" s="61">
        <v>44</v>
      </c>
      <c r="B310" s="62">
        <v>28</v>
      </c>
      <c r="C310" s="59">
        <f>PresensiIPS!B34</f>
        <v>12471</v>
      </c>
      <c r="D310" s="60" t="str">
        <f>PresensiIPS!G34</f>
        <v>RISKI RAHMAWATI</v>
      </c>
      <c r="E310" s="146">
        <f>AVERAGE(Raport1!E310,Raport2!E310,Raport3!E310,Raport4!E310,Raport5!E310,Raport6!E310)</f>
        <v>85.25</v>
      </c>
      <c r="F310" s="146">
        <f>AVERAGE(Raport1!F310,Raport2!F310,Raport3!F310,Raport4!F310,Raport5!F310,Raport6!F310)</f>
        <v>83.833333333333329</v>
      </c>
      <c r="G310" s="146">
        <f>AVERAGE(Raport1!G310,Raport2!G310,Raport3!G310,Raport4!G310,Raport5!G310,Raport6!G310)</f>
        <v>85.416666666666671</v>
      </c>
      <c r="H310" s="146">
        <f>AVERAGE(Raport1!H310,Raport2!H310,Raport3!H310,Raport4!H310,Raport5!H310,Raport6!H310)</f>
        <v>85.75</v>
      </c>
      <c r="I310" s="146">
        <f>AVERAGE(Raport1!I310,Raport2!I310,Raport3!I310,Raport4!I310,Raport5!I310,Raport6!I310)</f>
        <v>85.666666666666671</v>
      </c>
      <c r="J310" s="146">
        <f>AVERAGE(Raport1!J310,Raport2!J310,Raport3!J310,Raport4!J310,Raport5!J310,Raport6!J310)</f>
        <v>80.75</v>
      </c>
      <c r="K310" s="146">
        <f>AVERAGE(Raport1!K310,Raport2!K310,Raport3!K310,Raport4!K310,Raport5!K310,Raport6!K310)</f>
        <v>89.666666666666671</v>
      </c>
      <c r="L310" s="146">
        <f>AVERAGE(Raport1!L310,Raport2!L310,Raport3!L310,Raport4!L310,Raport5!L310,Raport6!L310)</f>
        <v>86.25</v>
      </c>
      <c r="M310" s="146">
        <f>AVERAGE(Raport1!M310,Raport2!M310,Raport3!M310,Raport4!M310,Raport5!M310,Raport6!M310)</f>
        <v>85.25</v>
      </c>
      <c r="N310" s="146">
        <f>AVERAGE(Raport1!N310,Raport2!N310,Raport3!N310,Raport4!N310,Raport5!N310,Raport6!N310)</f>
        <v>87.75</v>
      </c>
      <c r="O310" s="146">
        <f>AVERAGE(Raport1!O310,Raport2!O310,Raport3!O310,Raport4!O310,Raport5!O310,Raport6!O310)</f>
        <v>85.583333333333329</v>
      </c>
      <c r="P310" s="146">
        <f>AVERAGE(Raport1!P310,Raport2!P310,Raport3!P310,Raport4!P310,Raport5!P310,Raport6!P310)</f>
        <v>83.583333333333329</v>
      </c>
      <c r="Q310" s="146">
        <f>AVERAGE(Raport1!Q310,Raport2!Q310,Raport3!Q310,Raport4!Q310,Raport5!Q310,Raport6!Q310)</f>
        <v>84</v>
      </c>
      <c r="R310" s="146">
        <f>AVERAGE(Raport1!R310,Raport2!R310,Raport3!R310,Raport4!R310,Raport5!R310,Raport6!R310)</f>
        <v>83.083333333333329</v>
      </c>
      <c r="S310" s="146">
        <f>AVERAGE(Raport1!S310,Raport2!S310,Raport3!S310,Raport4!S310,Raport5!S310,Raport6!S310)</f>
        <v>82.833333333333329</v>
      </c>
      <c r="T310" s="232">
        <f t="shared" si="4"/>
        <v>84.977777777777774</v>
      </c>
    </row>
    <row r="311" spans="1:20" ht="14.25" thickTop="1" thickBot="1">
      <c r="A311" s="47">
        <v>45</v>
      </c>
      <c r="B311" s="62">
        <v>29</v>
      </c>
      <c r="C311" s="59">
        <f>PresensiIPS!B35</f>
        <v>12487</v>
      </c>
      <c r="D311" s="60" t="str">
        <f>PresensiIPS!G35</f>
        <v>SEPTIAN WAHYU HIDAYAT</v>
      </c>
      <c r="E311" s="146">
        <f>AVERAGE(Raport1!E311,Raport2!E311,Raport3!E311,Raport4!E311,Raport5!E311,Raport6!E311)</f>
        <v>79.583333333333329</v>
      </c>
      <c r="F311" s="146">
        <f>AVERAGE(Raport1!F311,Raport2!F311,Raport3!F311,Raport4!F311,Raport5!F311,Raport6!F311)</f>
        <v>83.833333333333329</v>
      </c>
      <c r="G311" s="146">
        <f>AVERAGE(Raport1!G311,Raport2!G311,Raport3!G311,Raport4!G311,Raport5!G311,Raport6!G311)</f>
        <v>79.916666666666671</v>
      </c>
      <c r="H311" s="146">
        <f>AVERAGE(Raport1!H311,Raport2!H311,Raport3!H311,Raport4!H311,Raport5!H311,Raport6!H311)</f>
        <v>81</v>
      </c>
      <c r="I311" s="146">
        <f>AVERAGE(Raport1!I311,Raport2!I311,Raport3!I311,Raport4!I311,Raport5!I311,Raport6!I311)</f>
        <v>84.25</v>
      </c>
      <c r="J311" s="146">
        <f>AVERAGE(Raport1!J311,Raport2!J311,Raport3!J311,Raport4!J311,Raport5!J311,Raport6!J311)</f>
        <v>81.083333333333329</v>
      </c>
      <c r="K311" s="146">
        <f>AVERAGE(Raport1!K311,Raport2!K311,Raport3!K311,Raport4!K311,Raport5!K311,Raport6!K311)</f>
        <v>91.166666666666671</v>
      </c>
      <c r="L311" s="146">
        <f>AVERAGE(Raport1!L311,Raport2!L311,Raport3!L311,Raport4!L311,Raport5!L311,Raport6!L311)</f>
        <v>85.333333333333329</v>
      </c>
      <c r="M311" s="146">
        <f>AVERAGE(Raport1!M311,Raport2!M311,Raport3!M311,Raport4!M311,Raport5!M311,Raport6!M311)</f>
        <v>84.5</v>
      </c>
      <c r="N311" s="146">
        <f>AVERAGE(Raport1!N311,Raport2!N311,Raport3!N311,Raport4!N311,Raport5!N311,Raport6!N311)</f>
        <v>79.833333333333329</v>
      </c>
      <c r="O311" s="146">
        <f>AVERAGE(Raport1!O311,Raport2!O311,Raport3!O311,Raport4!O311,Raport5!O311,Raport6!O311)</f>
        <v>78.916666666666671</v>
      </c>
      <c r="P311" s="146">
        <f>AVERAGE(Raport1!P311,Raport2!P311,Raport3!P311,Raport4!P311,Raport5!P311,Raport6!P311)</f>
        <v>80.833333333333329</v>
      </c>
      <c r="Q311" s="146">
        <f>AVERAGE(Raport1!Q311,Raport2!Q311,Raport3!Q311,Raport4!Q311,Raport5!Q311,Raport6!Q311)</f>
        <v>80.166666666666671</v>
      </c>
      <c r="R311" s="146">
        <f>AVERAGE(Raport1!R311,Raport2!R311,Raport3!R311,Raport4!R311,Raport5!R311,Raport6!R311)</f>
        <v>77.75</v>
      </c>
      <c r="S311" s="146">
        <f>AVERAGE(Raport1!S311,Raport2!S311,Raport3!S311,Raport4!S311,Raport5!S311,Raport6!S311)</f>
        <v>78.75</v>
      </c>
      <c r="T311" s="232">
        <f t="shared" si="4"/>
        <v>81.794444444444451</v>
      </c>
    </row>
    <row r="312" spans="1:20" ht="14.25" thickTop="1" thickBot="1">
      <c r="A312" s="61">
        <v>46</v>
      </c>
      <c r="B312" s="62">
        <v>30</v>
      </c>
      <c r="C312" s="59">
        <f>PresensiIPS!B36</f>
        <v>12489</v>
      </c>
      <c r="D312" s="60" t="str">
        <f>PresensiIPS!G36</f>
        <v>Serly Nisa Arini</v>
      </c>
      <c r="E312" s="146">
        <f>AVERAGE(Raport1!E312,Raport2!E312,Raport3!E312,Raport4!E312,Raport5!E312,Raport6!E312)</f>
        <v>83.75</v>
      </c>
      <c r="F312" s="146">
        <f>AVERAGE(Raport1!F312,Raport2!F312,Raport3!F312,Raport4!F312,Raport5!F312,Raport6!F312)</f>
        <v>85.166666666666671</v>
      </c>
      <c r="G312" s="146">
        <f>AVERAGE(Raport1!G312,Raport2!G312,Raport3!G312,Raport4!G312,Raport5!G312,Raport6!G312)</f>
        <v>83.833333333333329</v>
      </c>
      <c r="H312" s="146">
        <f>AVERAGE(Raport1!H312,Raport2!H312,Raport3!H312,Raport4!H312,Raport5!H312,Raport6!H312)</f>
        <v>82.666666666666671</v>
      </c>
      <c r="I312" s="146">
        <f>AVERAGE(Raport1!I312,Raport2!I312,Raport3!I312,Raport4!I312,Raport5!I312,Raport6!I312)</f>
        <v>85.5</v>
      </c>
      <c r="J312" s="146">
        <f>AVERAGE(Raport1!J312,Raport2!J312,Raport3!J312,Raport4!J312,Raport5!J312,Raport6!J312)</f>
        <v>81.75</v>
      </c>
      <c r="K312" s="146">
        <f>AVERAGE(Raport1!K312,Raport2!K312,Raport3!K312,Raport4!K312,Raport5!K312,Raport6!K312)</f>
        <v>89.083333333333329</v>
      </c>
      <c r="L312" s="146">
        <f>AVERAGE(Raport1!L312,Raport2!L312,Raport3!L312,Raport4!L312,Raport5!L312,Raport6!L312)</f>
        <v>85.5</v>
      </c>
      <c r="M312" s="146">
        <f>AVERAGE(Raport1!M312,Raport2!M312,Raport3!M312,Raport4!M312,Raport5!M312,Raport6!M312)</f>
        <v>85.25</v>
      </c>
      <c r="N312" s="146">
        <f>AVERAGE(Raport1!N312,Raport2!N312,Raport3!N312,Raport4!N312,Raport5!N312,Raport6!N312)</f>
        <v>80.5</v>
      </c>
      <c r="O312" s="146">
        <f>AVERAGE(Raport1!O312,Raport2!O312,Raport3!O312,Raport4!O312,Raport5!O312,Raport6!O312)</f>
        <v>80.75</v>
      </c>
      <c r="P312" s="146">
        <f>AVERAGE(Raport1!P312,Raport2!P312,Raport3!P312,Raport4!P312,Raport5!P312,Raport6!P312)</f>
        <v>84.75</v>
      </c>
      <c r="Q312" s="146">
        <f>AVERAGE(Raport1!Q312,Raport2!Q312,Raport3!Q312,Raport4!Q312,Raport5!Q312,Raport6!Q312)</f>
        <v>82.666666666666671</v>
      </c>
      <c r="R312" s="146">
        <f>AVERAGE(Raport1!R312,Raport2!R312,Raport3!R312,Raport4!R312,Raport5!R312,Raport6!R312)</f>
        <v>79.25</v>
      </c>
      <c r="S312" s="146">
        <f>AVERAGE(Raport1!S312,Raport2!S312,Raport3!S312,Raport4!S312,Raport5!S312,Raport6!S312)</f>
        <v>78.666666666666671</v>
      </c>
      <c r="T312" s="232">
        <f t="shared" si="4"/>
        <v>83.272222222222226</v>
      </c>
    </row>
    <row r="313" spans="1:20" ht="14.25" thickTop="1" thickBot="1">
      <c r="A313" s="47">
        <v>47</v>
      </c>
      <c r="B313" s="62">
        <v>31</v>
      </c>
      <c r="C313" s="59">
        <f>PresensiIPS!B37</f>
        <v>12512</v>
      </c>
      <c r="D313" s="60" t="str">
        <f>PresensiIPS!G37</f>
        <v>TAURODAD CATUR FIRMANSYAH</v>
      </c>
      <c r="E313" s="146">
        <f>AVERAGE(Raport1!E313,Raport2!E313,Raport3!E313,Raport4!E313,Raport5!E313,Raport6!E313)</f>
        <v>76.333333333333329</v>
      </c>
      <c r="F313" s="146">
        <f>AVERAGE(Raport1!F313,Raport2!F313,Raport3!F313,Raport4!F313,Raport5!F313,Raport6!F313)</f>
        <v>77.083333333333329</v>
      </c>
      <c r="G313" s="146">
        <f>AVERAGE(Raport1!G313,Raport2!G313,Raport3!G313,Raport4!G313,Raport5!G313,Raport6!G313)</f>
        <v>74.833333333333329</v>
      </c>
      <c r="H313" s="146">
        <f>AVERAGE(Raport1!H313,Raport2!H313,Raport3!H313,Raport4!H313,Raport5!H313,Raport6!H313)</f>
        <v>72.916666666666671</v>
      </c>
      <c r="I313" s="146">
        <f>AVERAGE(Raport1!I313,Raport2!I313,Raport3!I313,Raport4!I313,Raport5!I313,Raport6!I313)</f>
        <v>80.75</v>
      </c>
      <c r="J313" s="146">
        <f>AVERAGE(Raport1!J313,Raport2!J313,Raport3!J313,Raport4!J313,Raport5!J313,Raport6!J313)</f>
        <v>78.666666666666671</v>
      </c>
      <c r="K313" s="146">
        <f>AVERAGE(Raport1!K313,Raport2!K313,Raport3!K313,Raport4!K313,Raport5!K313,Raport6!K313)</f>
        <v>85.333333333333329</v>
      </c>
      <c r="L313" s="146">
        <f>AVERAGE(Raport1!L313,Raport2!L313,Raport3!L313,Raport4!L313,Raport5!L313,Raport6!L313)</f>
        <v>82.25</v>
      </c>
      <c r="M313" s="146">
        <f>AVERAGE(Raport1!M313,Raport2!M313,Raport3!M313,Raport4!M313,Raport5!M313,Raport6!M313)</f>
        <v>80.75</v>
      </c>
      <c r="N313" s="146">
        <f>AVERAGE(Raport1!N313,Raport2!N313,Raport3!N313,Raport4!N313,Raport5!N313,Raport6!N313)</f>
        <v>76.583333333333329</v>
      </c>
      <c r="O313" s="146">
        <f>AVERAGE(Raport1!O313,Raport2!O313,Raport3!O313,Raport4!O313,Raport5!O313,Raport6!O313)</f>
        <v>74.25</v>
      </c>
      <c r="P313" s="146">
        <f>AVERAGE(Raport1!P313,Raport2!P313,Raport3!P313,Raport4!P313,Raport5!P313,Raport6!P313)</f>
        <v>77.583333333333329</v>
      </c>
      <c r="Q313" s="146">
        <f>AVERAGE(Raport1!Q313,Raport2!Q313,Raport3!Q313,Raport4!Q313,Raport5!Q313,Raport6!Q313)</f>
        <v>75.75</v>
      </c>
      <c r="R313" s="146">
        <f>AVERAGE(Raport1!R313,Raport2!R313,Raport3!R313,Raport4!R313,Raport5!R313,Raport6!R313)</f>
        <v>77.083333333333329</v>
      </c>
      <c r="S313" s="146">
        <f>AVERAGE(Raport1!S313,Raport2!S313,Raport3!S313,Raport4!S313,Raport5!S313,Raport6!S313)</f>
        <v>74.583333333333329</v>
      </c>
      <c r="T313" s="232">
        <f t="shared" si="4"/>
        <v>77.650000000000006</v>
      </c>
    </row>
    <row r="314" spans="1:20" ht="14.25" thickTop="1" thickBot="1">
      <c r="A314" s="61">
        <v>48</v>
      </c>
      <c r="B314" s="62">
        <v>32</v>
      </c>
      <c r="C314" s="59">
        <f>PresensiIPS!B38</f>
        <v>12520</v>
      </c>
      <c r="D314" s="60" t="str">
        <f>PresensiIPS!G38</f>
        <v>ULFATUL LAILAH</v>
      </c>
      <c r="E314" s="146">
        <f>AVERAGE(Raport1!E314,Raport2!E314,Raport3!E314,Raport4!E314,Raport5!E314,Raport6!E314)</f>
        <v>79.5</v>
      </c>
      <c r="F314" s="146">
        <f>AVERAGE(Raport1!F314,Raport2!F314,Raport3!F314,Raport4!F314,Raport5!F314,Raport6!F314)</f>
        <v>79.916666666666671</v>
      </c>
      <c r="G314" s="146">
        <f>AVERAGE(Raport1!G314,Raport2!G314,Raport3!G314,Raport4!G314,Raport5!G314,Raport6!G314)</f>
        <v>78.083333333333329</v>
      </c>
      <c r="H314" s="146">
        <f>AVERAGE(Raport1!H314,Raport2!H314,Raport3!H314,Raport4!H314,Raport5!H314,Raport6!H314)</f>
        <v>75.583333333333329</v>
      </c>
      <c r="I314" s="146">
        <f>AVERAGE(Raport1!I314,Raport2!I314,Raport3!I314,Raport4!I314,Raport5!I314,Raport6!I314)</f>
        <v>85</v>
      </c>
      <c r="J314" s="146">
        <f>AVERAGE(Raport1!J314,Raport2!J314,Raport3!J314,Raport4!J314,Raport5!J314,Raport6!J314)</f>
        <v>80.666666666666671</v>
      </c>
      <c r="K314" s="146">
        <f>AVERAGE(Raport1!K314,Raport2!K314,Raport3!K314,Raport4!K314,Raport5!K314,Raport6!K314)</f>
        <v>87.583333333333329</v>
      </c>
      <c r="L314" s="146">
        <f>AVERAGE(Raport1!L314,Raport2!L314,Raport3!L314,Raport4!L314,Raport5!L314,Raport6!L314)</f>
        <v>81.5</v>
      </c>
      <c r="M314" s="146">
        <f>AVERAGE(Raport1!M314,Raport2!M314,Raport3!M314,Raport4!M314,Raport5!M314,Raport6!M314)</f>
        <v>83.25</v>
      </c>
      <c r="N314" s="146">
        <f>AVERAGE(Raport1!N314,Raport2!N314,Raport3!N314,Raport4!N314,Raport5!N314,Raport6!N314)</f>
        <v>79.666666666666671</v>
      </c>
      <c r="O314" s="146">
        <f>AVERAGE(Raport1!O314,Raport2!O314,Raport3!O314,Raport4!O314,Raport5!O314,Raport6!O314)</f>
        <v>78.666666666666671</v>
      </c>
      <c r="P314" s="146">
        <f>AVERAGE(Raport1!P314,Raport2!P314,Raport3!P314,Raport4!P314,Raport5!P314,Raport6!P314)</f>
        <v>82.75</v>
      </c>
      <c r="Q314" s="146">
        <f>AVERAGE(Raport1!Q314,Raport2!Q314,Raport3!Q314,Raport4!Q314,Raport5!Q314,Raport6!Q314)</f>
        <v>81.916666666666671</v>
      </c>
      <c r="R314" s="146">
        <f>AVERAGE(Raport1!R314,Raport2!R314,Raport3!R314,Raport4!R314,Raport5!R314,Raport6!R314)</f>
        <v>80.75</v>
      </c>
      <c r="S314" s="146">
        <f>AVERAGE(Raport1!S314,Raport2!S314,Raport3!S314,Raport4!S314,Raport5!S314,Raport6!S314)</f>
        <v>77.416666666666671</v>
      </c>
      <c r="T314" s="232">
        <f t="shared" si="4"/>
        <v>80.816666666666663</v>
      </c>
    </row>
    <row r="315" spans="1:20" ht="14.25" thickTop="1" thickBot="1">
      <c r="A315" s="47">
        <v>49</v>
      </c>
      <c r="B315" s="62">
        <v>33</v>
      </c>
      <c r="C315" s="59">
        <f>PresensiIPS!B39</f>
        <v>12530</v>
      </c>
      <c r="D315" s="60" t="str">
        <f>PresensiIPS!G39</f>
        <v>WAHYU NOVAN HIDAYAT</v>
      </c>
      <c r="E315" s="146">
        <f>AVERAGE(Raport1!E315,Raport2!E315,Raport3!E315,Raport4!E315,Raport5!E315,Raport6!E315)</f>
        <v>78.75</v>
      </c>
      <c r="F315" s="146">
        <f>AVERAGE(Raport1!F315,Raport2!F315,Raport3!F315,Raport4!F315,Raport5!F315,Raport6!F315)</f>
        <v>79.083333333333329</v>
      </c>
      <c r="G315" s="146">
        <f>AVERAGE(Raport1!G315,Raport2!G315,Raport3!G315,Raport4!G315,Raport5!G315,Raport6!G315)</f>
        <v>77.583333333333329</v>
      </c>
      <c r="H315" s="146">
        <f>AVERAGE(Raport1!H315,Raport2!H315,Raport3!H315,Raport4!H315,Raport5!H315,Raport6!H315)</f>
        <v>75.083333333333329</v>
      </c>
      <c r="I315" s="146">
        <f>AVERAGE(Raport1!I315,Raport2!I315,Raport3!I315,Raport4!I315,Raport5!I315,Raport6!I315)</f>
        <v>82.916666666666671</v>
      </c>
      <c r="J315" s="146">
        <f>AVERAGE(Raport1!J315,Raport2!J315,Raport3!J315,Raport4!J315,Raport5!J315,Raport6!J315)</f>
        <v>77.5</v>
      </c>
      <c r="K315" s="146">
        <f>AVERAGE(Raport1!K315,Raport2!K315,Raport3!K315,Raport4!K315,Raport5!K315,Raport6!K315)</f>
        <v>83.583333333333329</v>
      </c>
      <c r="L315" s="146">
        <f>AVERAGE(Raport1!L315,Raport2!L315,Raport3!L315,Raport4!L315,Raport5!L315,Raport6!L315)</f>
        <v>84.916666666666671</v>
      </c>
      <c r="M315" s="146">
        <f>AVERAGE(Raport1!M315,Raport2!M315,Raport3!M315,Raport4!M315,Raport5!M315,Raport6!M315)</f>
        <v>81.916666666666671</v>
      </c>
      <c r="N315" s="146">
        <f>AVERAGE(Raport1!N315,Raport2!N315,Raport3!N315,Raport4!N315,Raport5!N315,Raport6!N315)</f>
        <v>78.25</v>
      </c>
      <c r="O315" s="146">
        <f>AVERAGE(Raport1!O315,Raport2!O315,Raport3!O315,Raport4!O315,Raport5!O315,Raport6!O315)</f>
        <v>76.25</v>
      </c>
      <c r="P315" s="146">
        <f>AVERAGE(Raport1!P315,Raport2!P315,Raport3!P315,Raport4!P315,Raport5!P315,Raport6!P315)</f>
        <v>79.083333333333329</v>
      </c>
      <c r="Q315" s="146">
        <f>AVERAGE(Raport1!Q315,Raport2!Q315,Raport3!Q315,Raport4!Q315,Raport5!Q315,Raport6!Q315)</f>
        <v>78</v>
      </c>
      <c r="R315" s="146">
        <f>AVERAGE(Raport1!R315,Raport2!R315,Raport3!R315,Raport4!R315,Raport5!R315,Raport6!R315)</f>
        <v>75.666666666666671</v>
      </c>
      <c r="S315" s="146">
        <f>AVERAGE(Raport1!S315,Raport2!S315,Raport3!S315,Raport4!S315,Raport5!S315,Raport6!S315)</f>
        <v>75.333333333333329</v>
      </c>
      <c r="T315" s="232">
        <f t="shared" si="4"/>
        <v>78.927777777777763</v>
      </c>
    </row>
    <row r="316" spans="1:20" ht="14.25" thickTop="1" thickBot="1">
      <c r="A316" s="61">
        <v>50</v>
      </c>
      <c r="B316" s="62">
        <v>34</v>
      </c>
      <c r="C316" s="59">
        <f>PresensiIPS!B40</f>
        <v>12540</v>
      </c>
      <c r="D316" s="60" t="str">
        <f>PresensiIPS!G40</f>
        <v>ZALFA RIZQIYA SHABRIANANDA</v>
      </c>
      <c r="E316" s="146">
        <f>AVERAGE(Raport1!E316,Raport2!E316,Raport3!E316,Raport4!E316,Raport5!E316,Raport6!E316)</f>
        <v>85.75</v>
      </c>
      <c r="F316" s="146">
        <f>AVERAGE(Raport1!F316,Raport2!F316,Raport3!F316,Raport4!F316,Raport5!F316,Raport6!F316)</f>
        <v>87.916666666666671</v>
      </c>
      <c r="G316" s="146">
        <f>AVERAGE(Raport1!G316,Raport2!G316,Raport3!G316,Raport4!G316,Raport5!G316,Raport6!G316)</f>
        <v>86.833333333333329</v>
      </c>
      <c r="H316" s="146">
        <f>AVERAGE(Raport1!H316,Raport2!H316,Raport3!H316,Raport4!H316,Raport5!H316,Raport6!H316)</f>
        <v>81.5</v>
      </c>
      <c r="I316" s="146">
        <f>AVERAGE(Raport1!I316,Raport2!I316,Raport3!I316,Raport4!I316,Raport5!I316,Raport6!I316)</f>
        <v>88.083333333333329</v>
      </c>
      <c r="J316" s="146">
        <f>AVERAGE(Raport1!J316,Raport2!J316,Raport3!J316,Raport4!J316,Raport5!J316,Raport6!J316)</f>
        <v>90.416666666666671</v>
      </c>
      <c r="K316" s="146">
        <f>AVERAGE(Raport1!K316,Raport2!K316,Raport3!K316,Raport4!K316,Raport5!K316,Raport6!K316)</f>
        <v>91.083333333333329</v>
      </c>
      <c r="L316" s="146">
        <f>AVERAGE(Raport1!L316,Raport2!L316,Raport3!L316,Raport4!L316,Raport5!L316,Raport6!L316)</f>
        <v>85.083333333333329</v>
      </c>
      <c r="M316" s="146">
        <f>AVERAGE(Raport1!M316,Raport2!M316,Raport3!M316,Raport4!M316,Raport5!M316,Raport6!M316)</f>
        <v>86.916666666666671</v>
      </c>
      <c r="N316" s="146">
        <f>AVERAGE(Raport1!N316,Raport2!N316,Raport3!N316,Raport4!N316,Raport5!N316,Raport6!N316)</f>
        <v>85.75</v>
      </c>
      <c r="O316" s="146">
        <f>AVERAGE(Raport1!O316,Raport2!O316,Raport3!O316,Raport4!O316,Raport5!O316,Raport6!O316)</f>
        <v>86.083333333333329</v>
      </c>
      <c r="P316" s="146">
        <f>AVERAGE(Raport1!P316,Raport2!P316,Raport3!P316,Raport4!P316,Raport5!P316,Raport6!P316)</f>
        <v>85.333333333333329</v>
      </c>
      <c r="Q316" s="146">
        <f>AVERAGE(Raport1!Q316,Raport2!Q316,Raport3!Q316,Raport4!Q316,Raport5!Q316,Raport6!Q316)</f>
        <v>86.416666666666671</v>
      </c>
      <c r="R316" s="146">
        <f>AVERAGE(Raport1!R316,Raport2!R316,Raport3!R316,Raport4!R316,Raport5!R316,Raport6!R316)</f>
        <v>84.083333333333329</v>
      </c>
      <c r="S316" s="146">
        <f>AVERAGE(Raport1!S316,Raport2!S316,Raport3!S316,Raport4!S316,Raport5!S316,Raport6!S316)</f>
        <v>89</v>
      </c>
      <c r="T316" s="232">
        <f t="shared" si="4"/>
        <v>86.683333333333337</v>
      </c>
    </row>
    <row r="317" spans="1:20" ht="14.25" thickTop="1" thickBot="1">
      <c r="A317" s="47">
        <v>51</v>
      </c>
      <c r="B317" s="62">
        <v>35</v>
      </c>
      <c r="C317" s="59">
        <f>PresensiIPS!B41</f>
        <v>12127</v>
      </c>
      <c r="D317" s="60" t="str">
        <f>PresensiIPS!G41</f>
        <v>ACHMAD AL FATHONI</v>
      </c>
      <c r="E317" s="146">
        <f>AVERAGE(Raport1!E317,Raport2!E317,Raport3!E317,Raport4!E317,Raport5!E317,Raport6!E317)</f>
        <v>80.333333333333329</v>
      </c>
      <c r="F317" s="146">
        <f>AVERAGE(Raport1!F317,Raport2!F317,Raport3!F317,Raport4!F317,Raport5!F317,Raport6!F317)</f>
        <v>81.666666666666671</v>
      </c>
      <c r="G317" s="146">
        <f>AVERAGE(Raport1!G317,Raport2!G317,Raport3!G317,Raport4!G317,Raport5!G317,Raport6!G317)</f>
        <v>83.166666666666671</v>
      </c>
      <c r="H317" s="146">
        <f>AVERAGE(Raport1!H317,Raport2!H317,Raport3!H317,Raport4!H317,Raport5!H317,Raport6!H317)</f>
        <v>76.833333333333329</v>
      </c>
      <c r="I317" s="146">
        <f>AVERAGE(Raport1!I317,Raport2!I317,Raport3!I317,Raport4!I317,Raport5!I317,Raport6!I317)</f>
        <v>83.5</v>
      </c>
      <c r="J317" s="146">
        <f>AVERAGE(Raport1!J317,Raport2!J317,Raport3!J317,Raport4!J317,Raport5!J317,Raport6!J317)</f>
        <v>80.5</v>
      </c>
      <c r="K317" s="146">
        <f>AVERAGE(Raport1!K317,Raport2!K317,Raport3!K317,Raport4!K317,Raport5!K317,Raport6!K317)</f>
        <v>87.416666666666671</v>
      </c>
      <c r="L317" s="146">
        <f>AVERAGE(Raport1!L317,Raport2!L317,Raport3!L317,Raport4!L317,Raport5!L317,Raport6!L317)</f>
        <v>84.666666666666671</v>
      </c>
      <c r="M317" s="146">
        <f>AVERAGE(Raport1!M317,Raport2!M317,Raport3!M317,Raport4!M317,Raport5!M317,Raport6!M317)</f>
        <v>85.083333333333329</v>
      </c>
      <c r="N317" s="146">
        <f>AVERAGE(Raport1!N317,Raport2!N317,Raport3!N317,Raport4!N317,Raport5!N317,Raport6!N317)</f>
        <v>78.166666666666671</v>
      </c>
      <c r="O317" s="146">
        <f>AVERAGE(Raport1!O317,Raport2!O317,Raport3!O317,Raport4!O317,Raport5!O317,Raport6!O317)</f>
        <v>81.166666666666671</v>
      </c>
      <c r="P317" s="146">
        <f>AVERAGE(Raport1!P317,Raport2!P317,Raport3!P317,Raport4!P317,Raport5!P317,Raport6!P317)</f>
        <v>80.416666666666671</v>
      </c>
      <c r="Q317" s="146">
        <f>AVERAGE(Raport1!Q317,Raport2!Q317,Raport3!Q317,Raport4!Q317,Raport5!Q317,Raport6!Q317)</f>
        <v>79</v>
      </c>
      <c r="R317" s="146">
        <f>AVERAGE(Raport1!R317,Raport2!R317,Raport3!R317,Raport4!R317,Raport5!R317,Raport6!R317)</f>
        <v>79.833333333333329</v>
      </c>
      <c r="S317" s="146">
        <f>AVERAGE(Raport1!S317,Raport2!S317,Raport3!S317,Raport4!S317,Raport5!S317,Raport6!S317)</f>
        <v>80</v>
      </c>
      <c r="T317" s="232">
        <f t="shared" si="4"/>
        <v>81.449999999999989</v>
      </c>
    </row>
    <row r="318" spans="1:20" ht="14.25" thickTop="1" thickBot="1">
      <c r="A318" s="61">
        <v>52</v>
      </c>
      <c r="B318" s="62">
        <v>36</v>
      </c>
      <c r="C318" s="59">
        <f>PresensiIPS!B42</f>
        <v>12133</v>
      </c>
      <c r="D318" s="60" t="str">
        <f>PresensiIPS!G42</f>
        <v>Adistira Bima Nanda Syahputra</v>
      </c>
      <c r="E318" s="146">
        <f>AVERAGE(Raport1!E318,Raport2!E318,Raport3!E318,Raport4!E318,Raport5!E318,Raport6!E318)</f>
        <v>78.583333333333329</v>
      </c>
      <c r="F318" s="146">
        <f>AVERAGE(Raport1!F318,Raport2!F318,Raport3!F318,Raport4!F318,Raport5!F318,Raport6!F318)</f>
        <v>78.5</v>
      </c>
      <c r="G318" s="146">
        <f>AVERAGE(Raport1!G318,Raport2!G318,Raport3!G318,Raport4!G318,Raport5!G318,Raport6!G318)</f>
        <v>81.833333333333329</v>
      </c>
      <c r="H318" s="146">
        <f>AVERAGE(Raport1!H318,Raport2!H318,Raport3!H318,Raport4!H318,Raport5!H318,Raport6!H318)</f>
        <v>77.916666666666671</v>
      </c>
      <c r="I318" s="146">
        <f>AVERAGE(Raport1!I318,Raport2!I318,Raport3!I318,Raport4!I318,Raport5!I318,Raport6!I318)</f>
        <v>87.916666666666671</v>
      </c>
      <c r="J318" s="146">
        <f>AVERAGE(Raport1!J318,Raport2!J318,Raport3!J318,Raport4!J318,Raport5!J318,Raport6!J318)</f>
        <v>80.166666666666671</v>
      </c>
      <c r="K318" s="146">
        <f>AVERAGE(Raport1!K318,Raport2!K318,Raport3!K318,Raport4!K318,Raport5!K318,Raport6!K318)</f>
        <v>86.083333333333329</v>
      </c>
      <c r="L318" s="146">
        <f>AVERAGE(Raport1!L318,Raport2!L318,Raport3!L318,Raport4!L318,Raport5!L318,Raport6!L318)</f>
        <v>85.333333333333329</v>
      </c>
      <c r="M318" s="146">
        <f>AVERAGE(Raport1!M318,Raport2!M318,Raport3!M318,Raport4!M318,Raport5!M318,Raport6!M318)</f>
        <v>84</v>
      </c>
      <c r="N318" s="146">
        <f>AVERAGE(Raport1!N318,Raport2!N318,Raport3!N318,Raport4!N318,Raport5!N318,Raport6!N318)</f>
        <v>76.75</v>
      </c>
      <c r="O318" s="146">
        <f>AVERAGE(Raport1!O318,Raport2!O318,Raport3!O318,Raport4!O318,Raport5!O318,Raport6!O318)</f>
        <v>78.833333333333329</v>
      </c>
      <c r="P318" s="146">
        <f>AVERAGE(Raport1!P318,Raport2!P318,Raport3!P318,Raport4!P318,Raport5!P318,Raport6!P318)</f>
        <v>79.916666666666671</v>
      </c>
      <c r="Q318" s="146">
        <f>AVERAGE(Raport1!Q318,Raport2!Q318,Raport3!Q318,Raport4!Q318,Raport5!Q318,Raport6!Q318)</f>
        <v>77.833333333333329</v>
      </c>
      <c r="R318" s="146">
        <f>AVERAGE(Raport1!R318,Raport2!R318,Raport3!R318,Raport4!R318,Raport5!R318,Raport6!R318)</f>
        <v>73.75</v>
      </c>
      <c r="S318" s="146">
        <f>AVERAGE(Raport1!S318,Raport2!S318,Raport3!S318,Raport4!S318,Raport5!S318,Raport6!S318)</f>
        <v>79</v>
      </c>
      <c r="T318" s="232">
        <f t="shared" si="4"/>
        <v>80.427777777777777</v>
      </c>
    </row>
    <row r="319" spans="1:20" ht="14.25" thickTop="1" thickBot="1">
      <c r="A319" s="47">
        <v>53</v>
      </c>
      <c r="B319" s="62">
        <v>37</v>
      </c>
      <c r="C319" s="59">
        <f>PresensiIPS!B43</f>
        <v>12165</v>
      </c>
      <c r="D319" s="60" t="str">
        <f>PresensiIPS!G43</f>
        <v>AMEYLA NADHIRA TSURAYYA</v>
      </c>
      <c r="E319" s="146">
        <f>AVERAGE(Raport1!E319,Raport2!E319,Raport3!E319,Raport4!E319,Raport5!E319,Raport6!E319)</f>
        <v>86.666666666666671</v>
      </c>
      <c r="F319" s="146">
        <f>AVERAGE(Raport1!F319,Raport2!F319,Raport3!F319,Raport4!F319,Raport5!F319,Raport6!F319)</f>
        <v>86.166666666666671</v>
      </c>
      <c r="G319" s="146">
        <f>AVERAGE(Raport1!G319,Raport2!G319,Raport3!G319,Raport4!G319,Raport5!G319,Raport6!G319)</f>
        <v>86.916666666666671</v>
      </c>
      <c r="H319" s="146">
        <f>AVERAGE(Raport1!H319,Raport2!H319,Raport3!H319,Raport4!H319,Raport5!H319,Raport6!H319)</f>
        <v>84.916666666666671</v>
      </c>
      <c r="I319" s="146">
        <f>AVERAGE(Raport1!I319,Raport2!I319,Raport3!I319,Raport4!I319,Raport5!I319,Raport6!I319)</f>
        <v>88.833333333333329</v>
      </c>
      <c r="J319" s="146">
        <f>AVERAGE(Raport1!J319,Raport2!J319,Raport3!J319,Raport4!J319,Raport5!J319,Raport6!J319)</f>
        <v>86.5</v>
      </c>
      <c r="K319" s="146">
        <f>AVERAGE(Raport1!K319,Raport2!K319,Raport3!K319,Raport4!K319,Raport5!K319,Raport6!K319)</f>
        <v>91.5</v>
      </c>
      <c r="L319" s="146">
        <f>AVERAGE(Raport1!L319,Raport2!L319,Raport3!L319,Raport4!L319,Raport5!L319,Raport6!L319)</f>
        <v>85.083333333333329</v>
      </c>
      <c r="M319" s="146">
        <f>AVERAGE(Raport1!M319,Raport2!M319,Raport3!M319,Raport4!M319,Raport5!M319,Raport6!M319)</f>
        <v>87.583333333333329</v>
      </c>
      <c r="N319" s="146">
        <f>AVERAGE(Raport1!N319,Raport2!N319,Raport3!N319,Raport4!N319,Raport5!N319,Raport6!N319)</f>
        <v>86.5</v>
      </c>
      <c r="O319" s="146">
        <f>AVERAGE(Raport1!O319,Raport2!O319,Raport3!O319,Raport4!O319,Raport5!O319,Raport6!O319)</f>
        <v>87.25</v>
      </c>
      <c r="P319" s="146">
        <f>AVERAGE(Raport1!P319,Raport2!P319,Raport3!P319,Raport4!P319,Raport5!P319,Raport6!P319)</f>
        <v>85.75</v>
      </c>
      <c r="Q319" s="146">
        <f>AVERAGE(Raport1!Q319,Raport2!Q319,Raport3!Q319,Raport4!Q319,Raport5!Q319,Raport6!Q319)</f>
        <v>87.916666666666671</v>
      </c>
      <c r="R319" s="146">
        <f>AVERAGE(Raport1!R319,Raport2!R319,Raport3!R319,Raport4!R319,Raport5!R319,Raport6!R319)</f>
        <v>84.666666666666671</v>
      </c>
      <c r="S319" s="146">
        <f>AVERAGE(Raport1!S319,Raport2!S319,Raport3!S319,Raport4!S319,Raport5!S319,Raport6!S319)</f>
        <v>85.833333333333329</v>
      </c>
      <c r="T319" s="232">
        <f t="shared" si="4"/>
        <v>86.805555555555571</v>
      </c>
    </row>
    <row r="320" spans="1:20" ht="14.25" thickTop="1" thickBot="1">
      <c r="A320" s="61">
        <v>54</v>
      </c>
      <c r="B320" s="62">
        <v>38</v>
      </c>
      <c r="C320" s="59">
        <f>PresensiIPS!B44</f>
        <v>12178</v>
      </c>
      <c r="D320" s="60" t="str">
        <f>PresensiIPS!G44</f>
        <v>ANNISA MAHARANI</v>
      </c>
      <c r="E320" s="146">
        <f>AVERAGE(Raport1!E320,Raport2!E320,Raport3!E320,Raport4!E320,Raport5!E320,Raport6!E320)</f>
        <v>86</v>
      </c>
      <c r="F320" s="146">
        <f>AVERAGE(Raport1!F320,Raport2!F320,Raport3!F320,Raport4!F320,Raport5!F320,Raport6!F320)</f>
        <v>83.833333333333329</v>
      </c>
      <c r="G320" s="146">
        <f>AVERAGE(Raport1!G320,Raport2!G320,Raport3!G320,Raport4!G320,Raport5!G320,Raport6!G320)</f>
        <v>86.583333333333329</v>
      </c>
      <c r="H320" s="146">
        <f>AVERAGE(Raport1!H320,Raport2!H320,Raport3!H320,Raport4!H320,Raport5!H320,Raport6!H320)</f>
        <v>86.083333333333329</v>
      </c>
      <c r="I320" s="146">
        <f>AVERAGE(Raport1!I320,Raport2!I320,Raport3!I320,Raport4!I320,Raport5!I320,Raport6!I320)</f>
        <v>86.666666666666671</v>
      </c>
      <c r="J320" s="146">
        <f>AVERAGE(Raport1!J320,Raport2!J320,Raport3!J320,Raport4!J320,Raport5!J320,Raport6!J320)</f>
        <v>84</v>
      </c>
      <c r="K320" s="146">
        <f>AVERAGE(Raport1!K320,Raport2!K320,Raport3!K320,Raport4!K320,Raport5!K320,Raport6!K320)</f>
        <v>91.833333333333329</v>
      </c>
      <c r="L320" s="146">
        <f>AVERAGE(Raport1!L320,Raport2!L320,Raport3!L320,Raport4!L320,Raport5!L320,Raport6!L320)</f>
        <v>84.083333333333329</v>
      </c>
      <c r="M320" s="146">
        <f>AVERAGE(Raport1!M320,Raport2!M320,Raport3!M320,Raport4!M320,Raport5!M320,Raport6!M320)</f>
        <v>87.666666666666671</v>
      </c>
      <c r="N320" s="146">
        <f>AVERAGE(Raport1!N320,Raport2!N320,Raport3!N320,Raport4!N320,Raport5!N320,Raport6!N320)</f>
        <v>88</v>
      </c>
      <c r="O320" s="146">
        <f>AVERAGE(Raport1!O320,Raport2!O320,Raport3!O320,Raport4!O320,Raport5!O320,Raport6!O320)</f>
        <v>85.666666666666671</v>
      </c>
      <c r="P320" s="146">
        <f>AVERAGE(Raport1!P320,Raport2!P320,Raport3!P320,Raport4!P320,Raport5!P320,Raport6!P320)</f>
        <v>84.916666666666671</v>
      </c>
      <c r="Q320" s="146">
        <f>AVERAGE(Raport1!Q320,Raport2!Q320,Raport3!Q320,Raport4!Q320,Raport5!Q320,Raport6!Q320)</f>
        <v>81.916666666666671</v>
      </c>
      <c r="R320" s="146">
        <f>AVERAGE(Raport1!R320,Raport2!R320,Raport3!R320,Raport4!R320,Raport5!R320,Raport6!R320)</f>
        <v>83</v>
      </c>
      <c r="S320" s="146">
        <f>AVERAGE(Raport1!S320,Raport2!S320,Raport3!S320,Raport4!S320,Raport5!S320,Raport6!S320)</f>
        <v>85.166666666666671</v>
      </c>
      <c r="T320" s="232">
        <f t="shared" si="4"/>
        <v>85.694444444444443</v>
      </c>
    </row>
    <row r="321" spans="1:20" ht="14.25" thickTop="1" thickBot="1">
      <c r="A321" s="47">
        <v>55</v>
      </c>
      <c r="B321" s="62">
        <v>39</v>
      </c>
      <c r="C321" s="59">
        <f>PresensiIPS!B45</f>
        <v>12194</v>
      </c>
      <c r="D321" s="60" t="str">
        <f>PresensiIPS!G45</f>
        <v>BRYAN DEO RAKAPRIARTA</v>
      </c>
      <c r="E321" s="146">
        <f>AVERAGE(Raport1!E321,Raport2!E321,Raport3!E321,Raport4!E321,Raport5!E321,Raport6!E321)</f>
        <v>77.916666666666671</v>
      </c>
      <c r="F321" s="146">
        <f>AVERAGE(Raport1!F321,Raport2!F321,Raport3!F321,Raport4!F321,Raport5!F321,Raport6!F321)</f>
        <v>75</v>
      </c>
      <c r="G321" s="146">
        <f>AVERAGE(Raport1!G321,Raport2!G321,Raport3!G321,Raport4!G321,Raport5!G321,Raport6!G321)</f>
        <v>77.5</v>
      </c>
      <c r="H321" s="146">
        <f>AVERAGE(Raport1!H321,Raport2!H321,Raport3!H321,Raport4!H321,Raport5!H321,Raport6!H321)</f>
        <v>74.75</v>
      </c>
      <c r="I321" s="146">
        <f>AVERAGE(Raport1!I321,Raport2!I321,Raport3!I321,Raport4!I321,Raport5!I321,Raport6!I321)</f>
        <v>83.666666666666671</v>
      </c>
      <c r="J321" s="146">
        <f>AVERAGE(Raport1!J321,Raport2!J321,Raport3!J321,Raport4!J321,Raport5!J321,Raport6!J321)</f>
        <v>76.833333333333329</v>
      </c>
      <c r="K321" s="146">
        <f>AVERAGE(Raport1!K321,Raport2!K321,Raport3!K321,Raport4!K321,Raport5!K321,Raport6!K321)</f>
        <v>83.666666666666671</v>
      </c>
      <c r="L321" s="146">
        <f>AVERAGE(Raport1!L321,Raport2!L321,Raport3!L321,Raport4!L321,Raport5!L321,Raport6!L321)</f>
        <v>82.833333333333329</v>
      </c>
      <c r="M321" s="146">
        <f>AVERAGE(Raport1!M321,Raport2!M321,Raport3!M321,Raport4!M321,Raport5!M321,Raport6!M321)</f>
        <v>78.5</v>
      </c>
      <c r="N321" s="146">
        <f>AVERAGE(Raport1!N321,Raport2!N321,Raport3!N321,Raport4!N321,Raport5!N321,Raport6!N321)</f>
        <v>72.666666666666671</v>
      </c>
      <c r="O321" s="146">
        <f>AVERAGE(Raport1!O321,Raport2!O321,Raport3!O321,Raport4!O321,Raport5!O321,Raport6!O321)</f>
        <v>73.333333333333329</v>
      </c>
      <c r="P321" s="146">
        <f>AVERAGE(Raport1!P321,Raport2!P321,Raport3!P321,Raport4!P321,Raport5!P321,Raport6!P321)</f>
        <v>78.916666666666671</v>
      </c>
      <c r="Q321" s="146">
        <f>AVERAGE(Raport1!Q321,Raport2!Q321,Raport3!Q321,Raport4!Q321,Raport5!Q321,Raport6!Q321)</f>
        <v>75</v>
      </c>
      <c r="R321" s="146">
        <f>AVERAGE(Raport1!R321,Raport2!R321,Raport3!R321,Raport4!R321,Raport5!R321,Raport6!R321)</f>
        <v>74.416666666666671</v>
      </c>
      <c r="S321" s="146">
        <f>AVERAGE(Raport1!S321,Raport2!S321,Raport3!S321,Raport4!S321,Raport5!S321,Raport6!S321)</f>
        <v>71.083333333333329</v>
      </c>
      <c r="T321" s="232">
        <f t="shared" si="4"/>
        <v>77.072222222222223</v>
      </c>
    </row>
    <row r="322" spans="1:20" ht="14.25" thickTop="1" thickBot="1">
      <c r="A322" s="61">
        <v>56</v>
      </c>
      <c r="B322" s="62">
        <v>40</v>
      </c>
      <c r="C322" s="59">
        <f>PresensiIPS!B46</f>
        <v>12212</v>
      </c>
      <c r="D322" s="60" t="str">
        <f>PresensiIPS!G46</f>
        <v>DIMAS MAHENDRA PUTRA</v>
      </c>
      <c r="E322" s="146">
        <f>AVERAGE(Raport1!E322,Raport2!E322,Raport3!E322,Raport4!E322,Raport5!E322,Raport6!E322)</f>
        <v>82.666666666666671</v>
      </c>
      <c r="F322" s="146">
        <f>AVERAGE(Raport1!F322,Raport2!F322,Raport3!F322,Raport4!F322,Raport5!F322,Raport6!F322)</f>
        <v>80.5</v>
      </c>
      <c r="G322" s="146">
        <f>AVERAGE(Raport1!G322,Raport2!G322,Raport3!G322,Raport4!G322,Raport5!G322,Raport6!G322)</f>
        <v>82.916666666666671</v>
      </c>
      <c r="H322" s="146">
        <f>AVERAGE(Raport1!H322,Raport2!H322,Raport3!H322,Raport4!H322,Raport5!H322,Raport6!H322)</f>
        <v>78.75</v>
      </c>
      <c r="I322" s="146">
        <f>AVERAGE(Raport1!I322,Raport2!I322,Raport3!I322,Raport4!I322,Raport5!I322,Raport6!I322)</f>
        <v>87.75</v>
      </c>
      <c r="J322" s="146">
        <f>AVERAGE(Raport1!J322,Raport2!J322,Raport3!J322,Raport4!J322,Raport5!J322,Raport6!J322)</f>
        <v>80.5</v>
      </c>
      <c r="K322" s="146">
        <f>AVERAGE(Raport1!K322,Raport2!K322,Raport3!K322,Raport4!K322,Raport5!K322,Raport6!K322)</f>
        <v>87.333333333333329</v>
      </c>
      <c r="L322" s="146">
        <f>AVERAGE(Raport1!L322,Raport2!L322,Raport3!L322,Raport4!L322,Raport5!L322,Raport6!L322)</f>
        <v>84</v>
      </c>
      <c r="M322" s="146">
        <f>AVERAGE(Raport1!M322,Raport2!M322,Raport3!M322,Raport4!M322,Raport5!M322,Raport6!M322)</f>
        <v>85.083333333333329</v>
      </c>
      <c r="N322" s="146">
        <f>AVERAGE(Raport1!N322,Raport2!N322,Raport3!N322,Raport4!N322,Raport5!N322,Raport6!N322)</f>
        <v>83.5</v>
      </c>
      <c r="O322" s="146">
        <f>AVERAGE(Raport1!O322,Raport2!O322,Raport3!O322,Raport4!O322,Raport5!O322,Raport6!O322)</f>
        <v>81.25</v>
      </c>
      <c r="P322" s="146">
        <f>AVERAGE(Raport1!P322,Raport2!P322,Raport3!P322,Raport4!P322,Raport5!P322,Raport6!P322)</f>
        <v>81.75</v>
      </c>
      <c r="Q322" s="146">
        <f>AVERAGE(Raport1!Q322,Raport2!Q322,Raport3!Q322,Raport4!Q322,Raport5!Q322,Raport6!Q322)</f>
        <v>82.666666666666671</v>
      </c>
      <c r="R322" s="146">
        <f>AVERAGE(Raport1!R322,Raport2!R322,Raport3!R322,Raport4!R322,Raport5!R322,Raport6!R322)</f>
        <v>78.666666666666671</v>
      </c>
      <c r="S322" s="146">
        <f>AVERAGE(Raport1!S322,Raport2!S322,Raport3!S322,Raport4!S322,Raport5!S322,Raport6!S322)</f>
        <v>79.75</v>
      </c>
      <c r="T322" s="232">
        <f t="shared" si="4"/>
        <v>82.472222222222229</v>
      </c>
    </row>
    <row r="323" spans="1:20" ht="14.25" thickTop="1" thickBot="1">
      <c r="A323" s="47">
        <v>57</v>
      </c>
      <c r="B323" s="62">
        <v>41</v>
      </c>
      <c r="C323" s="59">
        <f>PresensiIPS!B47</f>
        <v>12243</v>
      </c>
      <c r="D323" s="60" t="str">
        <f>PresensiIPS!G47</f>
        <v>FERIEL GIBRAN</v>
      </c>
      <c r="E323" s="146">
        <f>AVERAGE(Raport1!E323,Raport2!E323,Raport3!E323,Raport4!E323,Raport5!E323,Raport6!E323)</f>
        <v>82.5</v>
      </c>
      <c r="F323" s="146">
        <f>AVERAGE(Raport1!F323,Raport2!F323,Raport3!F323,Raport4!F323,Raport5!F323,Raport6!F323)</f>
        <v>81.25</v>
      </c>
      <c r="G323" s="146">
        <f>AVERAGE(Raport1!G323,Raport2!G323,Raport3!G323,Raport4!G323,Raport5!G323,Raport6!G323)</f>
        <v>86.666666666666671</v>
      </c>
      <c r="H323" s="146">
        <f>AVERAGE(Raport1!H323,Raport2!H323,Raport3!H323,Raport4!H323,Raport5!H323,Raport6!H323)</f>
        <v>81.583333333333329</v>
      </c>
      <c r="I323" s="146">
        <f>AVERAGE(Raport1!I323,Raport2!I323,Raport3!I323,Raport4!I323,Raport5!I323,Raport6!I323)</f>
        <v>86</v>
      </c>
      <c r="J323" s="146">
        <f>AVERAGE(Raport1!J323,Raport2!J323,Raport3!J323,Raport4!J323,Raport5!J323,Raport6!J323)</f>
        <v>82.833333333333329</v>
      </c>
      <c r="K323" s="146">
        <f>AVERAGE(Raport1!K323,Raport2!K323,Raport3!K323,Raport4!K323,Raport5!K323,Raport6!K323)</f>
        <v>88.166666666666671</v>
      </c>
      <c r="L323" s="146">
        <f>AVERAGE(Raport1!L323,Raport2!L323,Raport3!L323,Raport4!L323,Raport5!L323,Raport6!L323)</f>
        <v>84.25</v>
      </c>
      <c r="M323" s="146">
        <f>AVERAGE(Raport1!M323,Raport2!M323,Raport3!M323,Raport4!M323,Raport5!M323,Raport6!M323)</f>
        <v>83.166666666666671</v>
      </c>
      <c r="N323" s="146">
        <f>AVERAGE(Raport1!N323,Raport2!N323,Raport3!N323,Raport4!N323,Raport5!N323,Raport6!N323)</f>
        <v>82.916666666666671</v>
      </c>
      <c r="O323" s="146">
        <f>AVERAGE(Raport1!O323,Raport2!O323,Raport3!O323,Raport4!O323,Raport5!O323,Raport6!O323)</f>
        <v>82.5</v>
      </c>
      <c r="P323" s="146">
        <f>AVERAGE(Raport1!P323,Raport2!P323,Raport3!P323,Raport4!P323,Raport5!P323,Raport6!P323)</f>
        <v>82.083333333333329</v>
      </c>
      <c r="Q323" s="146">
        <f>AVERAGE(Raport1!Q323,Raport2!Q323,Raport3!Q323,Raport4!Q323,Raport5!Q323,Raport6!Q323)</f>
        <v>82.583333333333329</v>
      </c>
      <c r="R323" s="146">
        <f>AVERAGE(Raport1!R323,Raport2!R323,Raport3!R323,Raport4!R323,Raport5!R323,Raport6!R323)</f>
        <v>79</v>
      </c>
      <c r="S323" s="146">
        <f>AVERAGE(Raport1!S323,Raport2!S323,Raport3!S323,Raport4!S323,Raport5!S323,Raport6!S323)</f>
        <v>82.083333333333329</v>
      </c>
      <c r="T323" s="232">
        <f t="shared" si="4"/>
        <v>83.172222222222217</v>
      </c>
    </row>
    <row r="324" spans="1:20" ht="14.25" thickTop="1" thickBot="1">
      <c r="A324" s="61">
        <v>58</v>
      </c>
      <c r="B324" s="62">
        <v>42</v>
      </c>
      <c r="C324" s="59">
        <f>PresensiIPS!B48</f>
        <v>12246</v>
      </c>
      <c r="D324" s="60" t="str">
        <f>PresensiIPS!G48</f>
        <v>FIFI ANDRIANI</v>
      </c>
      <c r="E324" s="146">
        <f>AVERAGE(Raport1!E324,Raport2!E324,Raport3!E324,Raport4!E324,Raport5!E324,Raport6!E324)</f>
        <v>83.166666666666671</v>
      </c>
      <c r="F324" s="146">
        <f>AVERAGE(Raport1!F324,Raport2!F324,Raport3!F324,Raport4!F324,Raport5!F324,Raport6!F324)</f>
        <v>85.333333333333329</v>
      </c>
      <c r="G324" s="146">
        <f>AVERAGE(Raport1!G324,Raport2!G324,Raport3!G324,Raport4!G324,Raport5!G324,Raport6!G324)</f>
        <v>85.416666666666671</v>
      </c>
      <c r="H324" s="146">
        <f>AVERAGE(Raport1!H324,Raport2!H324,Raport3!H324,Raport4!H324,Raport5!H324,Raport6!H324)</f>
        <v>83.833333333333329</v>
      </c>
      <c r="I324" s="146">
        <f>AVERAGE(Raport1!I324,Raport2!I324,Raport3!I324,Raport4!I324,Raport5!I324,Raport6!I324)</f>
        <v>87.333333333333329</v>
      </c>
      <c r="J324" s="146">
        <f>AVERAGE(Raport1!J324,Raport2!J324,Raport3!J324,Raport4!J324,Raport5!J324,Raport6!J324)</f>
        <v>83.583333333333329</v>
      </c>
      <c r="K324" s="146">
        <f>AVERAGE(Raport1!K324,Raport2!K324,Raport3!K324,Raport4!K324,Raport5!K324,Raport6!K324)</f>
        <v>87.083333333333329</v>
      </c>
      <c r="L324" s="146">
        <f>AVERAGE(Raport1!L324,Raport2!L324,Raport3!L324,Raport4!L324,Raport5!L324,Raport6!L324)</f>
        <v>84</v>
      </c>
      <c r="M324" s="146">
        <f>AVERAGE(Raport1!M324,Raport2!M324,Raport3!M324,Raport4!M324,Raport5!M324,Raport6!M324)</f>
        <v>85.25</v>
      </c>
      <c r="N324" s="146">
        <f>AVERAGE(Raport1!N324,Raport2!N324,Raport3!N324,Raport4!N324,Raport5!N324,Raport6!N324)</f>
        <v>84.666666666666671</v>
      </c>
      <c r="O324" s="146">
        <f>AVERAGE(Raport1!O324,Raport2!O324,Raport3!O324,Raport4!O324,Raport5!O324,Raport6!O324)</f>
        <v>78</v>
      </c>
      <c r="P324" s="146">
        <f>AVERAGE(Raport1!P324,Raport2!P324,Raport3!P324,Raport4!P324,Raport5!P324,Raport6!P324)</f>
        <v>84.916666666666671</v>
      </c>
      <c r="Q324" s="146">
        <f>AVERAGE(Raport1!Q324,Raport2!Q324,Raport3!Q324,Raport4!Q324,Raport5!Q324,Raport6!Q324)</f>
        <v>81.25</v>
      </c>
      <c r="R324" s="146">
        <f>AVERAGE(Raport1!R324,Raport2!R324,Raport3!R324,Raport4!R324,Raport5!R324,Raport6!R324)</f>
        <v>80.916666666666671</v>
      </c>
      <c r="S324" s="146">
        <f>AVERAGE(Raport1!S324,Raport2!S324,Raport3!S324,Raport4!S324,Raport5!S324,Raport6!S324)</f>
        <v>81.333333333333329</v>
      </c>
      <c r="T324" s="232">
        <f t="shared" si="4"/>
        <v>83.73888888888888</v>
      </c>
    </row>
    <row r="325" spans="1:20" ht="14.25" thickTop="1" thickBot="1">
      <c r="A325" s="47">
        <v>59</v>
      </c>
      <c r="B325" s="62">
        <v>43</v>
      </c>
      <c r="C325" s="59">
        <f>PresensiIPS!B49</f>
        <v>11816</v>
      </c>
      <c r="D325" s="60" t="str">
        <f>PresensiIPS!G49</f>
        <v>Fikri Okta Firmasyah Alim</v>
      </c>
      <c r="E325" s="146">
        <f>AVERAGE(Raport1!E325,Raport2!E325,Raport3!E325,Raport4!E325,Raport5!E325,Raport6!E325)</f>
        <v>76.666666666666671</v>
      </c>
      <c r="F325" s="146">
        <f>AVERAGE(Raport1!F325,Raport2!F325,Raport3!F325,Raport4!F325,Raport5!F325,Raport6!F325)</f>
        <v>74.25</v>
      </c>
      <c r="G325" s="146">
        <f>AVERAGE(Raport1!G325,Raport2!G325,Raport3!G325,Raport4!G325,Raport5!G325,Raport6!G325)</f>
        <v>75.916666666666671</v>
      </c>
      <c r="H325" s="146">
        <f>AVERAGE(Raport1!H325,Raport2!H325,Raport3!H325,Raport4!H325,Raport5!H325,Raport6!H325)</f>
        <v>74.166666666666671</v>
      </c>
      <c r="I325" s="146">
        <f>AVERAGE(Raport1!I325,Raport2!I325,Raport3!I325,Raport4!I325,Raport5!I325,Raport6!I325)</f>
        <v>81.25</v>
      </c>
      <c r="J325" s="146">
        <f>AVERAGE(Raport1!J325,Raport2!J325,Raport3!J325,Raport4!J325,Raport5!J325,Raport6!J325)</f>
        <v>77.416666666666671</v>
      </c>
      <c r="K325" s="146">
        <f>AVERAGE(Raport1!K325,Raport2!K325,Raport3!K325,Raport4!K325,Raport5!K325,Raport6!K325)</f>
        <v>81.916666666666671</v>
      </c>
      <c r="L325" s="146">
        <f>AVERAGE(Raport1!L325,Raport2!L325,Raport3!L325,Raport4!L325,Raport5!L325,Raport6!L325)</f>
        <v>80.5</v>
      </c>
      <c r="M325" s="146">
        <f>AVERAGE(Raport1!M325,Raport2!M325,Raport3!M325,Raport4!M325,Raport5!M325,Raport6!M325)</f>
        <v>77.833333333333329</v>
      </c>
      <c r="N325" s="146">
        <f>AVERAGE(Raport1!N325,Raport2!N325,Raport3!N325,Raport4!N325,Raport5!N325,Raport6!N325)</f>
        <v>74.083333333333329</v>
      </c>
      <c r="O325" s="146">
        <f>AVERAGE(Raport1!O325,Raport2!O325,Raport3!O325,Raport4!O325,Raport5!O325,Raport6!O325)</f>
        <v>74.416666666666671</v>
      </c>
      <c r="P325" s="146">
        <f>AVERAGE(Raport1!P325,Raport2!P325,Raport3!P325,Raport4!P325,Raport5!P325,Raport6!P325)</f>
        <v>74</v>
      </c>
      <c r="Q325" s="146">
        <f>AVERAGE(Raport1!Q325,Raport2!Q325,Raport3!Q325,Raport4!Q325,Raport5!Q325,Raport6!Q325)</f>
        <v>74</v>
      </c>
      <c r="R325" s="146">
        <f>AVERAGE(Raport1!R325,Raport2!R325,Raport3!R325,Raport4!R325,Raport5!R325,Raport6!R325)</f>
        <v>73.5</v>
      </c>
      <c r="S325" s="146">
        <f>AVERAGE(Raport1!S325,Raport2!S325,Raport3!S325,Raport4!S325,Raport5!S325,Raport6!S325)</f>
        <v>70.666666666666671</v>
      </c>
      <c r="T325" s="232">
        <f t="shared" si="4"/>
        <v>76.038888888888906</v>
      </c>
    </row>
    <row r="326" spans="1:20" ht="14.25" thickTop="1" thickBot="1">
      <c r="A326" s="61">
        <v>60</v>
      </c>
      <c r="B326" s="62">
        <v>44</v>
      </c>
      <c r="C326" s="59">
        <f>PresensiIPS!B50</f>
        <v>12271</v>
      </c>
      <c r="D326" s="60" t="str">
        <f>PresensiIPS!G50</f>
        <v>Hijjatul Ikaromah</v>
      </c>
      <c r="E326" s="146">
        <f>AVERAGE(Raport1!E326,Raport2!E326,Raport3!E326,Raport4!E326,Raport5!E326,Raport6!E326)</f>
        <v>83.333333333333329</v>
      </c>
      <c r="F326" s="146">
        <f>AVERAGE(Raport1!F326,Raport2!F326,Raport3!F326,Raport4!F326,Raport5!F326,Raport6!F326)</f>
        <v>82.666666666666671</v>
      </c>
      <c r="G326" s="146">
        <f>AVERAGE(Raport1!G326,Raport2!G326,Raport3!G326,Raport4!G326,Raport5!G326,Raport6!G326)</f>
        <v>84.666666666666671</v>
      </c>
      <c r="H326" s="146">
        <f>AVERAGE(Raport1!H326,Raport2!H326,Raport3!H326,Raport4!H326,Raport5!H326,Raport6!H326)</f>
        <v>85.583333333333329</v>
      </c>
      <c r="I326" s="146">
        <f>AVERAGE(Raport1!I326,Raport2!I326,Raport3!I326,Raport4!I326,Raport5!I326,Raport6!I326)</f>
        <v>84</v>
      </c>
      <c r="J326" s="146">
        <f>AVERAGE(Raport1!J326,Raport2!J326,Raport3!J326,Raport4!J326,Raport5!J326,Raport6!J326)</f>
        <v>81.166666666666671</v>
      </c>
      <c r="K326" s="146">
        <f>AVERAGE(Raport1!K326,Raport2!K326,Raport3!K326,Raport4!K326,Raport5!K326,Raport6!K326)</f>
        <v>89.083333333333329</v>
      </c>
      <c r="L326" s="146">
        <f>AVERAGE(Raport1!L326,Raport2!L326,Raport3!L326,Raport4!L326,Raport5!L326,Raport6!L326)</f>
        <v>85</v>
      </c>
      <c r="M326" s="146">
        <f>AVERAGE(Raport1!M326,Raport2!M326,Raport3!M326,Raport4!M326,Raport5!M326,Raport6!M326)</f>
        <v>85.333333333333329</v>
      </c>
      <c r="N326" s="146">
        <f>AVERAGE(Raport1!N326,Raport2!N326,Raport3!N326,Raport4!N326,Raport5!N326,Raport6!N326)</f>
        <v>83.25</v>
      </c>
      <c r="O326" s="146">
        <f>AVERAGE(Raport1!O326,Raport2!O326,Raport3!O326,Raport4!O326,Raport5!O326,Raport6!O326)</f>
        <v>82.583333333333329</v>
      </c>
      <c r="P326" s="146">
        <f>AVERAGE(Raport1!P326,Raport2!P326,Raport3!P326,Raport4!P326,Raport5!P326,Raport6!P326)</f>
        <v>83.5</v>
      </c>
      <c r="Q326" s="146">
        <f>AVERAGE(Raport1!Q326,Raport2!Q326,Raport3!Q326,Raport4!Q326,Raport5!Q326,Raport6!Q326)</f>
        <v>80.75</v>
      </c>
      <c r="R326" s="146">
        <f>AVERAGE(Raport1!R326,Raport2!R326,Raport3!R326,Raport4!R326,Raport5!R326,Raport6!R326)</f>
        <v>81.333333333333329</v>
      </c>
      <c r="S326" s="146">
        <f>AVERAGE(Raport1!S326,Raport2!S326,Raport3!S326,Raport4!S326,Raport5!S326,Raport6!S326)</f>
        <v>80.083333333333329</v>
      </c>
      <c r="T326" s="232">
        <f t="shared" si="4"/>
        <v>83.48888888888888</v>
      </c>
    </row>
    <row r="327" spans="1:20" ht="14.25" thickTop="1" thickBot="1">
      <c r="A327" s="47">
        <v>61</v>
      </c>
      <c r="B327" s="62">
        <v>45</v>
      </c>
      <c r="C327" s="59">
        <f>PresensiIPS!B51</f>
        <v>12274</v>
      </c>
      <c r="D327" s="60" t="str">
        <f>PresensiIPS!G51</f>
        <v>IBNUL FARID</v>
      </c>
      <c r="E327" s="146">
        <f>AVERAGE(Raport1!E327,Raport2!E327,Raport3!E327,Raport4!E327,Raport5!E327,Raport6!E327)</f>
        <v>81.333333333333329</v>
      </c>
      <c r="F327" s="146">
        <f>AVERAGE(Raport1!F327,Raport2!F327,Raport3!F327,Raport4!F327,Raport5!F327,Raport6!F327)</f>
        <v>78.083333333333329</v>
      </c>
      <c r="G327" s="146">
        <f>AVERAGE(Raport1!G327,Raport2!G327,Raport3!G327,Raport4!G327,Raport5!G327,Raport6!G327)</f>
        <v>82.5</v>
      </c>
      <c r="H327" s="146">
        <f>AVERAGE(Raport1!H327,Raport2!H327,Raport3!H327,Raport4!H327,Raport5!H327,Raport6!H327)</f>
        <v>76.75</v>
      </c>
      <c r="I327" s="146">
        <f>AVERAGE(Raport1!I327,Raport2!I327,Raport3!I327,Raport4!I327,Raport5!I327,Raport6!I327)</f>
        <v>83</v>
      </c>
      <c r="J327" s="146">
        <f>AVERAGE(Raport1!J327,Raport2!J327,Raport3!J327,Raport4!J327,Raport5!J327,Raport6!J327)</f>
        <v>79.75</v>
      </c>
      <c r="K327" s="146">
        <f>AVERAGE(Raport1!K327,Raport2!K327,Raport3!K327,Raport4!K327,Raport5!K327,Raport6!K327)</f>
        <v>87.75</v>
      </c>
      <c r="L327" s="146">
        <f>AVERAGE(Raport1!L327,Raport2!L327,Raport3!L327,Raport4!L327,Raport5!L327,Raport6!L327)</f>
        <v>84.583333333333329</v>
      </c>
      <c r="M327" s="146">
        <f>AVERAGE(Raport1!M327,Raport2!M327,Raport3!M327,Raport4!M327,Raport5!M327,Raport6!M327)</f>
        <v>83.083333333333329</v>
      </c>
      <c r="N327" s="146">
        <f>AVERAGE(Raport1!N327,Raport2!N327,Raport3!N327,Raport4!N327,Raport5!N327,Raport6!N327)</f>
        <v>78.333333333333329</v>
      </c>
      <c r="O327" s="146">
        <f>AVERAGE(Raport1!O327,Raport2!O327,Raport3!O327,Raport4!O327,Raport5!O327,Raport6!O327)</f>
        <v>79.25</v>
      </c>
      <c r="P327" s="146">
        <f>AVERAGE(Raport1!P327,Raport2!P327,Raport3!P327,Raport4!P327,Raport5!P327,Raport6!P327)</f>
        <v>81.083333333333329</v>
      </c>
      <c r="Q327" s="146">
        <f>AVERAGE(Raport1!Q327,Raport2!Q327,Raport3!Q327,Raport4!Q327,Raport5!Q327,Raport6!Q327)</f>
        <v>77.666666666666671</v>
      </c>
      <c r="R327" s="146">
        <f>AVERAGE(Raport1!R327,Raport2!R327,Raport3!R327,Raport4!R327,Raport5!R327,Raport6!R327)</f>
        <v>76.916666666666671</v>
      </c>
      <c r="S327" s="146">
        <f>AVERAGE(Raport1!S327,Raport2!S327,Raport3!S327,Raport4!S327,Raport5!S327,Raport6!S327)</f>
        <v>78.916666666666671</v>
      </c>
      <c r="T327" s="232">
        <f t="shared" si="4"/>
        <v>80.600000000000009</v>
      </c>
    </row>
    <row r="328" spans="1:20" ht="14.25" thickTop="1" thickBot="1">
      <c r="A328" s="61">
        <v>62</v>
      </c>
      <c r="B328" s="62">
        <v>46</v>
      </c>
      <c r="C328" s="59">
        <f>PresensiIPS!B52</f>
        <v>12282</v>
      </c>
      <c r="D328" s="60" t="str">
        <f>PresensiIPS!G52</f>
        <v>INDAH GITA DWI CAHYANI EFFENDI</v>
      </c>
      <c r="E328" s="146">
        <f>AVERAGE(Raport1!E328,Raport2!E328,Raport3!E328,Raport4!E328,Raport5!E328,Raport6!E328)</f>
        <v>87.166666666666671</v>
      </c>
      <c r="F328" s="146">
        <f>AVERAGE(Raport1!F328,Raport2!F328,Raport3!F328,Raport4!F328,Raport5!F328,Raport6!F328)</f>
        <v>86.916666666666671</v>
      </c>
      <c r="G328" s="146">
        <f>AVERAGE(Raport1!G328,Raport2!G328,Raport3!G328,Raport4!G328,Raport5!G328,Raport6!G328)</f>
        <v>86.416666666666671</v>
      </c>
      <c r="H328" s="146">
        <f>AVERAGE(Raport1!H328,Raport2!H328,Raport3!H328,Raport4!H328,Raport5!H328,Raport6!H328)</f>
        <v>80.25</v>
      </c>
      <c r="I328" s="146">
        <f>AVERAGE(Raport1!I328,Raport2!I328,Raport3!I328,Raport4!I328,Raport5!I328,Raport6!I328)</f>
        <v>90.333333333333329</v>
      </c>
      <c r="J328" s="146">
        <f>AVERAGE(Raport1!J328,Raport2!J328,Raport3!J328,Raport4!J328,Raport5!J328,Raport6!J328)</f>
        <v>91</v>
      </c>
      <c r="K328" s="146">
        <f>AVERAGE(Raport1!K328,Raport2!K328,Raport3!K328,Raport4!K328,Raport5!K328,Raport6!K328)</f>
        <v>91.166666666666671</v>
      </c>
      <c r="L328" s="146">
        <f>AVERAGE(Raport1!L328,Raport2!L328,Raport3!L328,Raport4!L328,Raport5!L328,Raport6!L328)</f>
        <v>83.583333333333329</v>
      </c>
      <c r="M328" s="146">
        <f>AVERAGE(Raport1!M328,Raport2!M328,Raport3!M328,Raport4!M328,Raport5!M328,Raport6!M328)</f>
        <v>85.25</v>
      </c>
      <c r="N328" s="146">
        <f>AVERAGE(Raport1!N328,Raport2!N328,Raport3!N328,Raport4!N328,Raport5!N328,Raport6!N328)</f>
        <v>87.833333333333329</v>
      </c>
      <c r="O328" s="146">
        <f>AVERAGE(Raport1!O328,Raport2!O328,Raport3!O328,Raport4!O328,Raport5!O328,Raport6!O328)</f>
        <v>86.166666666666671</v>
      </c>
      <c r="P328" s="146">
        <f>AVERAGE(Raport1!P328,Raport2!P328,Raport3!P328,Raport4!P328,Raport5!P328,Raport6!P328)</f>
        <v>85.916666666666671</v>
      </c>
      <c r="Q328" s="146">
        <f>AVERAGE(Raport1!Q328,Raport2!Q328,Raport3!Q328,Raport4!Q328,Raport5!Q328,Raport6!Q328)</f>
        <v>84.5</v>
      </c>
      <c r="R328" s="146">
        <f>AVERAGE(Raport1!R328,Raport2!R328,Raport3!R328,Raport4!R328,Raport5!R328,Raport6!R328)</f>
        <v>84</v>
      </c>
      <c r="S328" s="146">
        <f>AVERAGE(Raport1!S328,Raport2!S328,Raport3!S328,Raport4!S328,Raport5!S328,Raport6!S328)</f>
        <v>89.333333333333329</v>
      </c>
      <c r="T328" s="232">
        <f t="shared" si="4"/>
        <v>86.655555555555551</v>
      </c>
    </row>
    <row r="329" spans="1:20" ht="14.25" thickTop="1" thickBot="1">
      <c r="A329" s="47">
        <v>63</v>
      </c>
      <c r="B329" s="62">
        <v>47</v>
      </c>
      <c r="C329" s="59">
        <f>PresensiIPS!B53</f>
        <v>12305</v>
      </c>
      <c r="D329" s="60" t="str">
        <f>PresensiIPS!G53</f>
        <v>Khoirul Yakin</v>
      </c>
      <c r="E329" s="146">
        <f>AVERAGE(Raport1!E329,Raport2!E329,Raport3!E329,Raport4!E329,Raport5!E329,Raport6!E329)</f>
        <v>78.333333333333329</v>
      </c>
      <c r="F329" s="146">
        <f>AVERAGE(Raport1!F329,Raport2!F329,Raport3!F329,Raport4!F329,Raport5!F329,Raport6!F329)</f>
        <v>81.333333333333329</v>
      </c>
      <c r="G329" s="146">
        <f>AVERAGE(Raport1!G329,Raport2!G329,Raport3!G329,Raport4!G329,Raport5!G329,Raport6!G329)</f>
        <v>82.083333333333329</v>
      </c>
      <c r="H329" s="146">
        <f>AVERAGE(Raport1!H329,Raport2!H329,Raport3!H329,Raport4!H329,Raport5!H329,Raport6!H329)</f>
        <v>76.083333333333329</v>
      </c>
      <c r="I329" s="146">
        <f>AVERAGE(Raport1!I329,Raport2!I329,Raport3!I329,Raport4!I329,Raport5!I329,Raport6!I329)</f>
        <v>84.25</v>
      </c>
      <c r="J329" s="146">
        <f>AVERAGE(Raport1!J329,Raport2!J329,Raport3!J329,Raport4!J329,Raport5!J329,Raport6!J329)</f>
        <v>81.166666666666671</v>
      </c>
      <c r="K329" s="146">
        <f>AVERAGE(Raport1!K329,Raport2!K329,Raport3!K329,Raport4!K329,Raport5!K329,Raport6!K329)</f>
        <v>86.916666666666671</v>
      </c>
      <c r="L329" s="146">
        <f>AVERAGE(Raport1!L329,Raport2!L329,Raport3!L329,Raport4!L329,Raport5!L329,Raport6!L329)</f>
        <v>81.916666666666671</v>
      </c>
      <c r="M329" s="146">
        <f>AVERAGE(Raport1!M329,Raport2!M329,Raport3!M329,Raport4!M329,Raport5!M329,Raport6!M329)</f>
        <v>83</v>
      </c>
      <c r="N329" s="146">
        <f>AVERAGE(Raport1!N329,Raport2!N329,Raport3!N329,Raport4!N329,Raport5!N329,Raport6!N329)</f>
        <v>76.583333333333329</v>
      </c>
      <c r="O329" s="146">
        <f>AVERAGE(Raport1!O329,Raport2!O329,Raport3!O329,Raport4!O329,Raport5!O329,Raport6!O329)</f>
        <v>75.666666666666671</v>
      </c>
      <c r="P329" s="146">
        <f>AVERAGE(Raport1!P329,Raport2!P329,Raport3!P329,Raport4!P329,Raport5!P329,Raport6!P329)</f>
        <v>79.583333333333329</v>
      </c>
      <c r="Q329" s="146">
        <f>AVERAGE(Raport1!Q329,Raport2!Q329,Raport3!Q329,Raport4!Q329,Raport5!Q329,Raport6!Q329)</f>
        <v>76.5</v>
      </c>
      <c r="R329" s="146">
        <f>AVERAGE(Raport1!R329,Raport2!R329,Raport3!R329,Raport4!R329,Raport5!R329,Raport6!R329)</f>
        <v>75.833333333333329</v>
      </c>
      <c r="S329" s="146">
        <f>AVERAGE(Raport1!S329,Raport2!S329,Raport3!S329,Raport4!S329,Raport5!S329,Raport6!S329)</f>
        <v>73</v>
      </c>
      <c r="T329" s="232">
        <f t="shared" si="4"/>
        <v>79.48333333333332</v>
      </c>
    </row>
    <row r="330" spans="1:20" ht="14.25" thickTop="1" thickBot="1">
      <c r="A330" s="61">
        <v>64</v>
      </c>
      <c r="B330" s="62">
        <v>48</v>
      </c>
      <c r="C330" s="59">
        <f>PresensiIPS!B54</f>
        <v>12311</v>
      </c>
      <c r="D330" s="60" t="str">
        <f>PresensiIPS!G54</f>
        <v>LENY KARMILA</v>
      </c>
      <c r="E330" s="146">
        <f>AVERAGE(Raport1!E330,Raport2!E330,Raport3!E330,Raport4!E330,Raport5!E330,Raport6!E330)</f>
        <v>88</v>
      </c>
      <c r="F330" s="146">
        <f>AVERAGE(Raport1!F330,Raport2!F330,Raport3!F330,Raport4!F330,Raport5!F330,Raport6!F330)</f>
        <v>84.833333333333329</v>
      </c>
      <c r="G330" s="146">
        <f>AVERAGE(Raport1!G330,Raport2!G330,Raport3!G330,Raport4!G330,Raport5!G330,Raport6!G330)</f>
        <v>87</v>
      </c>
      <c r="H330" s="146">
        <f>AVERAGE(Raport1!H330,Raport2!H330,Raport3!H330,Raport4!H330,Raport5!H330,Raport6!H330)</f>
        <v>83.916666666666671</v>
      </c>
      <c r="I330" s="146">
        <f>AVERAGE(Raport1!I330,Raport2!I330,Raport3!I330,Raport4!I330,Raport5!I330,Raport6!I330)</f>
        <v>88.75</v>
      </c>
      <c r="J330" s="146">
        <f>AVERAGE(Raport1!J330,Raport2!J330,Raport3!J330,Raport4!J330,Raport5!J330,Raport6!J330)</f>
        <v>84</v>
      </c>
      <c r="K330" s="146">
        <f>AVERAGE(Raport1!K330,Raport2!K330,Raport3!K330,Raport4!K330,Raport5!K330,Raport6!K330)</f>
        <v>90.583333333333329</v>
      </c>
      <c r="L330" s="146">
        <f>AVERAGE(Raport1!L330,Raport2!L330,Raport3!L330,Raport4!L330,Raport5!L330,Raport6!L330)</f>
        <v>83.583333333333329</v>
      </c>
      <c r="M330" s="146">
        <f>AVERAGE(Raport1!M330,Raport2!M330,Raport3!M330,Raport4!M330,Raport5!M330,Raport6!M330)</f>
        <v>85.916666666666671</v>
      </c>
      <c r="N330" s="146">
        <f>AVERAGE(Raport1!N330,Raport2!N330,Raport3!N330,Raport4!N330,Raport5!N330,Raport6!N330)</f>
        <v>81.833333333333329</v>
      </c>
      <c r="O330" s="146">
        <f>AVERAGE(Raport1!O330,Raport2!O330,Raport3!O330,Raport4!O330,Raport5!O330,Raport6!O330)</f>
        <v>84.5</v>
      </c>
      <c r="P330" s="146">
        <f>AVERAGE(Raport1!P330,Raport2!P330,Raport3!P330,Raport4!P330,Raport5!P330,Raport6!P330)</f>
        <v>86.666666666666671</v>
      </c>
      <c r="Q330" s="146">
        <f>AVERAGE(Raport1!Q330,Raport2!Q330,Raport3!Q330,Raport4!Q330,Raport5!Q330,Raport6!Q330)</f>
        <v>85.25</v>
      </c>
      <c r="R330" s="146">
        <f>AVERAGE(Raport1!R330,Raport2!R330,Raport3!R330,Raport4!R330,Raport5!R330,Raport6!R330)</f>
        <v>84.416666666666671</v>
      </c>
      <c r="S330" s="146">
        <f>AVERAGE(Raport1!S330,Raport2!S330,Raport3!S330,Raport4!S330,Raport5!S330,Raport6!S330)</f>
        <v>85.333333333333329</v>
      </c>
      <c r="T330" s="232">
        <f t="shared" si="4"/>
        <v>85.6388888888889</v>
      </c>
    </row>
    <row r="331" spans="1:20" ht="14.25" thickTop="1" thickBot="1">
      <c r="A331" s="47">
        <v>65</v>
      </c>
      <c r="B331" s="62">
        <v>49</v>
      </c>
      <c r="C331" s="59">
        <f>PresensiIPS!B55</f>
        <v>12343</v>
      </c>
      <c r="D331" s="60" t="str">
        <f>PresensiIPS!G55</f>
        <v>Merri Sri Kusmiati</v>
      </c>
      <c r="E331" s="146">
        <f>AVERAGE(Raport1!E331,Raport2!E331,Raport3!E331,Raport4!E331,Raport5!E331,Raport6!E331)</f>
        <v>85.666666666666671</v>
      </c>
      <c r="F331" s="146">
        <f>AVERAGE(Raport1!F331,Raport2!F331,Raport3!F331,Raport4!F331,Raport5!F331,Raport6!F331)</f>
        <v>81.666666666666671</v>
      </c>
      <c r="G331" s="146">
        <f>AVERAGE(Raport1!G331,Raport2!G331,Raport3!G331,Raport4!G331,Raport5!G331,Raport6!G331)</f>
        <v>82</v>
      </c>
      <c r="H331" s="146">
        <f>AVERAGE(Raport1!H331,Raport2!H331,Raport3!H331,Raport4!H331,Raport5!H331,Raport6!H331)</f>
        <v>82.75</v>
      </c>
      <c r="I331" s="146">
        <f>AVERAGE(Raport1!I331,Raport2!I331,Raport3!I331,Raport4!I331,Raport5!I331,Raport6!I331)</f>
        <v>83</v>
      </c>
      <c r="J331" s="146">
        <f>AVERAGE(Raport1!J331,Raport2!J331,Raport3!J331,Raport4!J331,Raport5!J331,Raport6!J331)</f>
        <v>83.833333333333329</v>
      </c>
      <c r="K331" s="146">
        <f>AVERAGE(Raport1!K331,Raport2!K331,Raport3!K331,Raport4!K331,Raport5!K331,Raport6!K331)</f>
        <v>87.5</v>
      </c>
      <c r="L331" s="146">
        <f>AVERAGE(Raport1!L331,Raport2!L331,Raport3!L331,Raport4!L331,Raport5!L331,Raport6!L331)</f>
        <v>85.166666666666671</v>
      </c>
      <c r="M331" s="146">
        <f>AVERAGE(Raport1!M331,Raport2!M331,Raport3!M331,Raport4!M331,Raport5!M331,Raport6!M331)</f>
        <v>84.25</v>
      </c>
      <c r="N331" s="146">
        <f>AVERAGE(Raport1!N331,Raport2!N331,Raport3!N331,Raport4!N331,Raport5!N331,Raport6!N331)</f>
        <v>76.833333333333329</v>
      </c>
      <c r="O331" s="146">
        <f>AVERAGE(Raport1!O331,Raport2!O331,Raport3!O331,Raport4!O331,Raport5!O331,Raport6!O331)</f>
        <v>80.416666666666671</v>
      </c>
      <c r="P331" s="146">
        <f>AVERAGE(Raport1!P331,Raport2!P331,Raport3!P331,Raport4!P331,Raport5!P331,Raport6!P331)</f>
        <v>83.666666666666671</v>
      </c>
      <c r="Q331" s="146">
        <f>AVERAGE(Raport1!Q331,Raport2!Q331,Raport3!Q331,Raport4!Q331,Raport5!Q331,Raport6!Q331)</f>
        <v>81.333333333333329</v>
      </c>
      <c r="R331" s="146">
        <f>AVERAGE(Raport1!R331,Raport2!R331,Raport3!R331,Raport4!R331,Raport5!R331,Raport6!R331)</f>
        <v>81.5</v>
      </c>
      <c r="S331" s="146">
        <f>AVERAGE(Raport1!S331,Raport2!S331,Raport3!S331,Raport4!S331,Raport5!S331,Raport6!S331)</f>
        <v>80.833333333333329</v>
      </c>
      <c r="T331" s="232">
        <f t="shared" ref="T331:T394" si="6">AVERAGE(E331:S331)</f>
        <v>82.694444444444429</v>
      </c>
    </row>
    <row r="332" spans="1:20" ht="14.25" thickTop="1" thickBot="1">
      <c r="A332" s="61">
        <v>66</v>
      </c>
      <c r="B332" s="62">
        <v>50</v>
      </c>
      <c r="C332" s="59">
        <f>PresensiIPS!B56</f>
        <v>12354</v>
      </c>
      <c r="D332" s="60" t="str">
        <f>PresensiIPS!G56</f>
        <v>MOH. MAULUDIN AKBAR</v>
      </c>
      <c r="E332" s="146">
        <f>AVERAGE(Raport1!E332,Raport2!E332,Raport3!E332,Raport4!E332,Raport5!E332,Raport6!E332)</f>
        <v>84.333333333333329</v>
      </c>
      <c r="F332" s="146">
        <f>AVERAGE(Raport1!F332,Raport2!F332,Raport3!F332,Raport4!F332,Raport5!F332,Raport6!F332)</f>
        <v>84.166666666666671</v>
      </c>
      <c r="G332" s="146">
        <f>AVERAGE(Raport1!G332,Raport2!G332,Raport3!G332,Raport4!G332,Raport5!G332,Raport6!G332)</f>
        <v>86.25</v>
      </c>
      <c r="H332" s="146">
        <f>AVERAGE(Raport1!H332,Raport2!H332,Raport3!H332,Raport4!H332,Raport5!H332,Raport6!H332)</f>
        <v>81.416666666666671</v>
      </c>
      <c r="I332" s="146">
        <f>AVERAGE(Raport1!I332,Raport2!I332,Raport3!I332,Raport4!I332,Raport5!I332,Raport6!I332)</f>
        <v>88.25</v>
      </c>
      <c r="J332" s="146">
        <f>AVERAGE(Raport1!J332,Raport2!J332,Raport3!J332,Raport4!J332,Raport5!J332,Raport6!J332)</f>
        <v>83.833333333333329</v>
      </c>
      <c r="K332" s="146">
        <f>AVERAGE(Raport1!K332,Raport2!K332,Raport3!K332,Raport4!K332,Raport5!K332,Raport6!K332)</f>
        <v>87.5</v>
      </c>
      <c r="L332" s="146">
        <f>AVERAGE(Raport1!L332,Raport2!L332,Raport3!L332,Raport4!L332,Raport5!L332,Raport6!L332)</f>
        <v>85.666666666666671</v>
      </c>
      <c r="M332" s="146">
        <f>AVERAGE(Raport1!M332,Raport2!M332,Raport3!M332,Raport4!M332,Raport5!M332,Raport6!M332)</f>
        <v>85.333333333333329</v>
      </c>
      <c r="N332" s="146">
        <f>AVERAGE(Raport1!N332,Raport2!N332,Raport3!N332,Raport4!N332,Raport5!N332,Raport6!N332)</f>
        <v>85.833333333333329</v>
      </c>
      <c r="O332" s="146">
        <f>AVERAGE(Raport1!O332,Raport2!O332,Raport3!O332,Raport4!O332,Raport5!O332,Raport6!O332)</f>
        <v>85.75</v>
      </c>
      <c r="P332" s="146">
        <f>AVERAGE(Raport1!P332,Raport2!P332,Raport3!P332,Raport4!P332,Raport5!P332,Raport6!P332)</f>
        <v>80.75</v>
      </c>
      <c r="Q332" s="146">
        <f>AVERAGE(Raport1!Q332,Raport2!Q332,Raport3!Q332,Raport4!Q332,Raport5!Q332,Raport6!Q332)</f>
        <v>84.416666666666671</v>
      </c>
      <c r="R332" s="146">
        <f>AVERAGE(Raport1!R332,Raport2!R332,Raport3!R332,Raport4!R332,Raport5!R332,Raport6!R332)</f>
        <v>79.583333333333329</v>
      </c>
      <c r="S332" s="146">
        <f>AVERAGE(Raport1!S332,Raport2!S332,Raport3!S332,Raport4!S332,Raport5!S332,Raport6!S332)</f>
        <v>81.916666666666671</v>
      </c>
      <c r="T332" s="232">
        <f t="shared" si="6"/>
        <v>84.333333333333329</v>
      </c>
    </row>
    <row r="333" spans="1:20" ht="14.25" thickTop="1" thickBot="1">
      <c r="A333" s="47">
        <v>67</v>
      </c>
      <c r="B333" s="62">
        <v>51</v>
      </c>
      <c r="C333" s="59">
        <f>PresensiIPS!B57</f>
        <v>12362</v>
      </c>
      <c r="D333" s="60" t="str">
        <f>PresensiIPS!G57</f>
        <v>Moh. Sulton Bonang</v>
      </c>
      <c r="E333" s="146">
        <f>AVERAGE(Raport1!E333,Raport2!E333,Raport3!E333,Raport4!E333,Raport5!E333,Raport6!E333)</f>
        <v>83.75</v>
      </c>
      <c r="F333" s="146">
        <f>AVERAGE(Raport1!F333,Raport2!F333,Raport3!F333,Raport4!F333,Raport5!F333,Raport6!F333)</f>
        <v>80.25</v>
      </c>
      <c r="G333" s="146">
        <f>AVERAGE(Raport1!G333,Raport2!G333,Raport3!G333,Raport4!G333,Raport5!G333,Raport6!G333)</f>
        <v>81.916666666666671</v>
      </c>
      <c r="H333" s="146">
        <f>AVERAGE(Raport1!H333,Raport2!H333,Raport3!H333,Raport4!H333,Raport5!H333,Raport6!H333)</f>
        <v>80.5</v>
      </c>
      <c r="I333" s="146">
        <f>AVERAGE(Raport1!I333,Raport2!I333,Raport3!I333,Raport4!I333,Raport5!I333,Raport6!I333)</f>
        <v>86.166666666666671</v>
      </c>
      <c r="J333" s="146">
        <f>AVERAGE(Raport1!J333,Raport2!J333,Raport3!J333,Raport4!J333,Raport5!J333,Raport6!J333)</f>
        <v>83.5</v>
      </c>
      <c r="K333" s="146">
        <f>AVERAGE(Raport1!K333,Raport2!K333,Raport3!K333,Raport4!K333,Raport5!K333,Raport6!K333)</f>
        <v>84.916666666666671</v>
      </c>
      <c r="L333" s="146">
        <f>AVERAGE(Raport1!L333,Raport2!L333,Raport3!L333,Raport4!L333,Raport5!L333,Raport6!L333)</f>
        <v>85.583333333333329</v>
      </c>
      <c r="M333" s="146">
        <f>AVERAGE(Raport1!M333,Raport2!M333,Raport3!M333,Raport4!M333,Raport5!M333,Raport6!M333)</f>
        <v>84.5</v>
      </c>
      <c r="N333" s="146">
        <f>AVERAGE(Raport1!N333,Raport2!N333,Raport3!N333,Raport4!N333,Raport5!N333,Raport6!N333)</f>
        <v>79.333333333333329</v>
      </c>
      <c r="O333" s="146">
        <f>AVERAGE(Raport1!O333,Raport2!O333,Raport3!O333,Raport4!O333,Raport5!O333,Raport6!O333)</f>
        <v>83.083333333333329</v>
      </c>
      <c r="P333" s="146">
        <f>AVERAGE(Raport1!P333,Raport2!P333,Raport3!P333,Raport4!P333,Raport5!P333,Raport6!P333)</f>
        <v>80.916666666666671</v>
      </c>
      <c r="Q333" s="146">
        <f>AVERAGE(Raport1!Q333,Raport2!Q333,Raport3!Q333,Raport4!Q333,Raport5!Q333,Raport6!Q333)</f>
        <v>76.833333333333329</v>
      </c>
      <c r="R333" s="146">
        <f>AVERAGE(Raport1!R333,Raport2!R333,Raport3!R333,Raport4!R333,Raport5!R333,Raport6!R333)</f>
        <v>79.333333333333329</v>
      </c>
      <c r="S333" s="146">
        <f>AVERAGE(Raport1!S333,Raport2!S333,Raport3!S333,Raport4!S333,Raport5!S333,Raport6!S333)</f>
        <v>80.083333333333329</v>
      </c>
      <c r="T333" s="232">
        <f t="shared" si="6"/>
        <v>82.044444444444437</v>
      </c>
    </row>
    <row r="334" spans="1:20" ht="14.25" thickTop="1" thickBot="1">
      <c r="A334" s="61">
        <v>68</v>
      </c>
      <c r="B334" s="62">
        <v>52</v>
      </c>
      <c r="C334" s="59">
        <f>PresensiIPS!B58</f>
        <v>12366</v>
      </c>
      <c r="D334" s="60" t="str">
        <f>PresensiIPS!G58</f>
        <v>MOHAMMAD BARIGI IQBAL</v>
      </c>
      <c r="E334" s="146">
        <f>AVERAGE(Raport1!E334,Raport2!E334,Raport3!E334,Raport4!E334,Raport5!E334,Raport6!E334)</f>
        <v>77.25</v>
      </c>
      <c r="F334" s="146">
        <f>AVERAGE(Raport1!F334,Raport2!F334,Raport3!F334,Raport4!F334,Raport5!F334,Raport6!F334)</f>
        <v>74</v>
      </c>
      <c r="G334" s="146">
        <f>AVERAGE(Raport1!G334,Raport2!G334,Raport3!G334,Raport4!G334,Raport5!G334,Raport6!G334)</f>
        <v>78.25</v>
      </c>
      <c r="H334" s="146">
        <f>AVERAGE(Raport1!H334,Raport2!H334,Raport3!H334,Raport4!H334,Raport5!H334,Raport6!H334)</f>
        <v>75.666666666666671</v>
      </c>
      <c r="I334" s="146">
        <f>AVERAGE(Raport1!I334,Raport2!I334,Raport3!I334,Raport4!I334,Raport5!I334,Raport6!I334)</f>
        <v>80.666666666666671</v>
      </c>
      <c r="J334" s="146">
        <f>AVERAGE(Raport1!J334,Raport2!J334,Raport3!J334,Raport4!J334,Raport5!J334,Raport6!J334)</f>
        <v>79.083333333333329</v>
      </c>
      <c r="K334" s="146">
        <f>AVERAGE(Raport1!K334,Raport2!K334,Raport3!K334,Raport4!K334,Raport5!K334,Raport6!K334)</f>
        <v>83.833333333333329</v>
      </c>
      <c r="L334" s="146">
        <f>AVERAGE(Raport1!L334,Raport2!L334,Raport3!L334,Raport4!L334,Raport5!L334,Raport6!L334)</f>
        <v>80.833333333333329</v>
      </c>
      <c r="M334" s="146">
        <f>AVERAGE(Raport1!M334,Raport2!M334,Raport3!M334,Raport4!M334,Raport5!M334,Raport6!M334)</f>
        <v>77.916666666666671</v>
      </c>
      <c r="N334" s="146">
        <f>AVERAGE(Raport1!N334,Raport2!N334,Raport3!N334,Raport4!N334,Raport5!N334,Raport6!N334)</f>
        <v>74.083333333333329</v>
      </c>
      <c r="O334" s="146">
        <f>AVERAGE(Raport1!O334,Raport2!O334,Raport3!O334,Raport4!O334,Raport5!O334,Raport6!O334)</f>
        <v>71.833333333333329</v>
      </c>
      <c r="P334" s="146">
        <f>AVERAGE(Raport1!P334,Raport2!P334,Raport3!P334,Raport4!P334,Raport5!P334,Raport6!P334)</f>
        <v>78.583333333333329</v>
      </c>
      <c r="Q334" s="146">
        <f>AVERAGE(Raport1!Q334,Raport2!Q334,Raport3!Q334,Raport4!Q334,Raport5!Q334,Raport6!Q334)</f>
        <v>73.583333333333329</v>
      </c>
      <c r="R334" s="146">
        <f>AVERAGE(Raport1!R334,Raport2!R334,Raport3!R334,Raport4!R334,Raport5!R334,Raport6!R334)</f>
        <v>74.833333333333329</v>
      </c>
      <c r="S334" s="146">
        <f>AVERAGE(Raport1!S334,Raport2!S334,Raport3!S334,Raport4!S334,Raport5!S334,Raport6!S334)</f>
        <v>70</v>
      </c>
      <c r="T334" s="232">
        <f t="shared" si="6"/>
        <v>76.694444444444443</v>
      </c>
    </row>
    <row r="335" spans="1:20" ht="14.25" thickTop="1" thickBot="1">
      <c r="A335" s="47">
        <v>69</v>
      </c>
      <c r="B335" s="62">
        <v>53</v>
      </c>
      <c r="C335" s="59">
        <f>PresensiIPS!B59</f>
        <v>12371</v>
      </c>
      <c r="D335" s="60" t="str">
        <f>PresensiIPS!G59</f>
        <v>MUHAMMAD ALFIN NUR CHOLIS</v>
      </c>
      <c r="E335" s="146">
        <f>AVERAGE(Raport1!E335,Raport2!E335,Raport3!E335,Raport4!E335,Raport5!E335,Raport6!E335)</f>
        <v>88.583333333333329</v>
      </c>
      <c r="F335" s="146">
        <f>AVERAGE(Raport1!F335,Raport2!F335,Raport3!F335,Raport4!F335,Raport5!F335,Raport6!F335)</f>
        <v>90.5</v>
      </c>
      <c r="G335" s="146">
        <f>AVERAGE(Raport1!G335,Raport2!G335,Raport3!G335,Raport4!G335,Raport5!G335,Raport6!G335)</f>
        <v>89.25</v>
      </c>
      <c r="H335" s="146">
        <f>AVERAGE(Raport1!H335,Raport2!H335,Raport3!H335,Raport4!H335,Raport5!H335,Raport6!H335)</f>
        <v>86.75</v>
      </c>
      <c r="I335" s="146">
        <f>AVERAGE(Raport1!I335,Raport2!I335,Raport3!I335,Raport4!I335,Raport5!I335,Raport6!I335)</f>
        <v>92.083333333333329</v>
      </c>
      <c r="J335" s="146">
        <f>AVERAGE(Raport1!J335,Raport2!J335,Raport3!J335,Raport4!J335,Raport5!J335,Raport6!J335)</f>
        <v>84.666666666666671</v>
      </c>
      <c r="K335" s="146">
        <f>AVERAGE(Raport1!K335,Raport2!K335,Raport3!K335,Raport4!K335,Raport5!K335,Raport6!K335)</f>
        <v>91.416666666666671</v>
      </c>
      <c r="L335" s="146">
        <f>AVERAGE(Raport1!L335,Raport2!L335,Raport3!L335,Raport4!L335,Raport5!L335,Raport6!L335)</f>
        <v>85.916666666666671</v>
      </c>
      <c r="M335" s="146">
        <f>AVERAGE(Raport1!M335,Raport2!M335,Raport3!M335,Raport4!M335,Raport5!M335,Raport6!M335)</f>
        <v>87.583333333333329</v>
      </c>
      <c r="N335" s="146">
        <f>AVERAGE(Raport1!N335,Raport2!N335,Raport3!N335,Raport4!N335,Raport5!N335,Raport6!N335)</f>
        <v>89.916666666666671</v>
      </c>
      <c r="O335" s="146">
        <f>AVERAGE(Raport1!O335,Raport2!O335,Raport3!O335,Raport4!O335,Raport5!O335,Raport6!O335)</f>
        <v>87.25</v>
      </c>
      <c r="P335" s="146">
        <f>AVERAGE(Raport1!P335,Raport2!P335,Raport3!P335,Raport4!P335,Raport5!P335,Raport6!P335)</f>
        <v>86.166666666666671</v>
      </c>
      <c r="Q335" s="146">
        <f>AVERAGE(Raport1!Q335,Raport2!Q335,Raport3!Q335,Raport4!Q335,Raport5!Q335,Raport6!Q335)</f>
        <v>89.25</v>
      </c>
      <c r="R335" s="146">
        <f>AVERAGE(Raport1!R335,Raport2!R335,Raport3!R335,Raport4!R335,Raport5!R335,Raport6!R335)</f>
        <v>80.083333333333329</v>
      </c>
      <c r="S335" s="146">
        <f>AVERAGE(Raport1!S335,Raport2!S335,Raport3!S335,Raport4!S335,Raport5!S335,Raport6!S335)</f>
        <v>85.75</v>
      </c>
      <c r="T335" s="232">
        <f t="shared" si="6"/>
        <v>87.677777777777763</v>
      </c>
    </row>
    <row r="336" spans="1:20" ht="14.25" thickTop="1" thickBot="1">
      <c r="A336" s="61">
        <v>70</v>
      </c>
      <c r="B336" s="62">
        <v>54</v>
      </c>
      <c r="C336" s="59">
        <f>PresensiIPS!B60</f>
        <v>12390</v>
      </c>
      <c r="D336" s="60" t="str">
        <f>PresensiIPS!G60</f>
        <v>Nadia Cinta Puri</v>
      </c>
      <c r="E336" s="146">
        <f>AVERAGE(Raport1!E336,Raport2!E336,Raport3!E336,Raport4!E336,Raport5!E336,Raport6!E336)</f>
        <v>88.583333333333329</v>
      </c>
      <c r="F336" s="146">
        <f>AVERAGE(Raport1!F336,Raport2!F336,Raport3!F336,Raport4!F336,Raport5!F336,Raport6!F336)</f>
        <v>90.833333333333329</v>
      </c>
      <c r="G336" s="146">
        <f>AVERAGE(Raport1!G336,Raport2!G336,Raport3!G336,Raport4!G336,Raport5!G336,Raport6!G336)</f>
        <v>88.916666666666671</v>
      </c>
      <c r="H336" s="146">
        <f>AVERAGE(Raport1!H336,Raport2!H336,Raport3!H336,Raport4!H336,Raport5!H336,Raport6!H336)</f>
        <v>88.25</v>
      </c>
      <c r="I336" s="146">
        <f>AVERAGE(Raport1!I336,Raport2!I336,Raport3!I336,Raport4!I336,Raport5!I336,Raport6!I336)</f>
        <v>92.083333333333329</v>
      </c>
      <c r="J336" s="146">
        <f>AVERAGE(Raport1!J336,Raport2!J336,Raport3!J336,Raport4!J336,Raport5!J336,Raport6!J336)</f>
        <v>86.333333333333329</v>
      </c>
      <c r="K336" s="146">
        <f>AVERAGE(Raport1!K336,Raport2!K336,Raport3!K336,Raport4!K336,Raport5!K336,Raport6!K336)</f>
        <v>90.416666666666671</v>
      </c>
      <c r="L336" s="146">
        <f>AVERAGE(Raport1!L336,Raport2!L336,Raport3!L336,Raport4!L336,Raport5!L336,Raport6!L336)</f>
        <v>84.916666666666671</v>
      </c>
      <c r="M336" s="146">
        <f>AVERAGE(Raport1!M336,Raport2!M336,Raport3!M336,Raport4!M336,Raport5!M336,Raport6!M336)</f>
        <v>86.916666666666671</v>
      </c>
      <c r="N336" s="146">
        <f>AVERAGE(Raport1!N336,Raport2!N336,Raport3!N336,Raport4!N336,Raport5!N336,Raport6!N336)</f>
        <v>86.916666666666671</v>
      </c>
      <c r="O336" s="146">
        <f>AVERAGE(Raport1!O336,Raport2!O336,Raport3!O336,Raport4!O336,Raport5!O336,Raport6!O336)</f>
        <v>86.666666666666671</v>
      </c>
      <c r="P336" s="146">
        <f>AVERAGE(Raport1!P336,Raport2!P336,Raport3!P336,Raport4!P336,Raport5!P336,Raport6!P336)</f>
        <v>88.5</v>
      </c>
      <c r="Q336" s="146">
        <f>AVERAGE(Raport1!Q336,Raport2!Q336,Raport3!Q336,Raport4!Q336,Raport5!Q336,Raport6!Q336)</f>
        <v>88.416666666666671</v>
      </c>
      <c r="R336" s="146">
        <f>AVERAGE(Raport1!R336,Raport2!R336,Raport3!R336,Raport4!R336,Raport5!R336,Raport6!R336)</f>
        <v>85.916666666666671</v>
      </c>
      <c r="S336" s="146">
        <f>AVERAGE(Raport1!S336,Raport2!S336,Raport3!S336,Raport4!S336,Raport5!S336,Raport6!S336)</f>
        <v>87</v>
      </c>
      <c r="T336" s="232">
        <f t="shared" si="6"/>
        <v>88.044444444444437</v>
      </c>
    </row>
    <row r="337" spans="1:20" ht="14.25" thickTop="1" thickBot="1">
      <c r="A337" s="47">
        <v>71</v>
      </c>
      <c r="B337" s="62">
        <v>55</v>
      </c>
      <c r="C337" s="59">
        <f>PresensiIPS!B61</f>
        <v>12398</v>
      </c>
      <c r="D337" s="60" t="str">
        <f>PresensiIPS!G61</f>
        <v>NAUFAL ROCHMAN</v>
      </c>
      <c r="E337" s="146">
        <f>AVERAGE(Raport1!E337,Raport2!E337,Raport3!E337,Raport4!E337,Raport5!E337,Raport6!E337)</f>
        <v>83.916666666666671</v>
      </c>
      <c r="F337" s="146">
        <f>AVERAGE(Raport1!F337,Raport2!F337,Raport3!F337,Raport4!F337,Raport5!F337,Raport6!F337)</f>
        <v>83.916666666666671</v>
      </c>
      <c r="G337" s="146">
        <f>AVERAGE(Raport1!G337,Raport2!G337,Raport3!G337,Raport4!G337,Raport5!G337,Raport6!G337)</f>
        <v>82.083333333333329</v>
      </c>
      <c r="H337" s="146">
        <f>AVERAGE(Raport1!H337,Raport2!H337,Raport3!H337,Raport4!H337,Raport5!H337,Raport6!H337)</f>
        <v>75.583333333333329</v>
      </c>
      <c r="I337" s="146">
        <f>AVERAGE(Raport1!I337,Raport2!I337,Raport3!I337,Raport4!I337,Raport5!I337,Raport6!I337)</f>
        <v>86.916666666666671</v>
      </c>
      <c r="J337" s="146">
        <f>AVERAGE(Raport1!J337,Raport2!J337,Raport3!J337,Raport4!J337,Raport5!J337,Raport6!J337)</f>
        <v>81.083333333333329</v>
      </c>
      <c r="K337" s="146">
        <f>AVERAGE(Raport1!K337,Raport2!K337,Raport3!K337,Raport4!K337,Raport5!K337,Raport6!K337)</f>
        <v>87.916666666666671</v>
      </c>
      <c r="L337" s="146">
        <f>AVERAGE(Raport1!L337,Raport2!L337,Raport3!L337,Raport4!L337,Raport5!L337,Raport6!L337)</f>
        <v>81.833333333333329</v>
      </c>
      <c r="M337" s="146">
        <f>AVERAGE(Raport1!M337,Raport2!M337,Raport3!M337,Raport4!M337,Raport5!M337,Raport6!M337)</f>
        <v>83.583333333333329</v>
      </c>
      <c r="N337" s="146">
        <f>AVERAGE(Raport1!N337,Raport2!N337,Raport3!N337,Raport4!N337,Raport5!N337,Raport6!N337)</f>
        <v>77.833333333333329</v>
      </c>
      <c r="O337" s="146">
        <f>AVERAGE(Raport1!O337,Raport2!O337,Raport3!O337,Raport4!O337,Raport5!O337,Raport6!O337)</f>
        <v>79</v>
      </c>
      <c r="P337" s="146">
        <f>AVERAGE(Raport1!P337,Raport2!P337,Raport3!P337,Raport4!P337,Raport5!P337,Raport6!P337)</f>
        <v>82.166666666666671</v>
      </c>
      <c r="Q337" s="146">
        <f>AVERAGE(Raport1!Q337,Raport2!Q337,Raport3!Q337,Raport4!Q337,Raport5!Q337,Raport6!Q337)</f>
        <v>80.333333333333329</v>
      </c>
      <c r="R337" s="146">
        <f>AVERAGE(Raport1!R337,Raport2!R337,Raport3!R337,Raport4!R337,Raport5!R337,Raport6!R337)</f>
        <v>78.25</v>
      </c>
      <c r="S337" s="146">
        <f>AVERAGE(Raport1!S337,Raport2!S337,Raport3!S337,Raport4!S337,Raport5!S337,Raport6!S337)</f>
        <v>81.166666666666671</v>
      </c>
      <c r="T337" s="232">
        <f t="shared" si="6"/>
        <v>81.705555555555563</v>
      </c>
    </row>
    <row r="338" spans="1:20" ht="14.25" thickTop="1" thickBot="1">
      <c r="A338" s="61">
        <v>72</v>
      </c>
      <c r="B338" s="62">
        <v>56</v>
      </c>
      <c r="C338" s="59">
        <f>PresensiIPS!B62</f>
        <v>12413</v>
      </c>
      <c r="D338" s="60" t="str">
        <f>PresensiIPS!G62</f>
        <v>NURHAYATI</v>
      </c>
      <c r="E338" s="146">
        <f>AVERAGE(Raport1!E338,Raport2!E338,Raport3!E338,Raport4!E338,Raport5!E338,Raport6!E338)</f>
        <v>88</v>
      </c>
      <c r="F338" s="146">
        <f>AVERAGE(Raport1!F338,Raport2!F338,Raport3!F338,Raport4!F338,Raport5!F338,Raport6!F338)</f>
        <v>85.583333333333329</v>
      </c>
      <c r="G338" s="146">
        <f>AVERAGE(Raport1!G338,Raport2!G338,Raport3!G338,Raport4!G338,Raport5!G338,Raport6!G338)</f>
        <v>86.833333333333329</v>
      </c>
      <c r="H338" s="146">
        <f>AVERAGE(Raport1!H338,Raport2!H338,Raport3!H338,Raport4!H338,Raport5!H338,Raport6!H338)</f>
        <v>83.5</v>
      </c>
      <c r="I338" s="146">
        <f>AVERAGE(Raport1!I338,Raport2!I338,Raport3!I338,Raport4!I338,Raport5!I338,Raport6!I338)</f>
        <v>87.083333333333329</v>
      </c>
      <c r="J338" s="146">
        <f>AVERAGE(Raport1!J338,Raport2!J338,Raport3!J338,Raport4!J338,Raport5!J338,Raport6!J338)</f>
        <v>82.75</v>
      </c>
      <c r="K338" s="146">
        <f>AVERAGE(Raport1!K338,Raport2!K338,Raport3!K338,Raport4!K338,Raport5!K338,Raport6!K338)</f>
        <v>89.416666666666671</v>
      </c>
      <c r="L338" s="146">
        <f>AVERAGE(Raport1!L338,Raport2!L338,Raport3!L338,Raport4!L338,Raport5!L338,Raport6!L338)</f>
        <v>83.916666666666671</v>
      </c>
      <c r="M338" s="146">
        <f>AVERAGE(Raport1!M338,Raport2!M338,Raport3!M338,Raport4!M338,Raport5!M338,Raport6!M338)</f>
        <v>85.5</v>
      </c>
      <c r="N338" s="146">
        <f>AVERAGE(Raport1!N338,Raport2!N338,Raport3!N338,Raport4!N338,Raport5!N338,Raport6!N338)</f>
        <v>86.75</v>
      </c>
      <c r="O338" s="146">
        <f>AVERAGE(Raport1!O338,Raport2!O338,Raport3!O338,Raport4!O338,Raport5!O338,Raport6!O338)</f>
        <v>86.666666666666671</v>
      </c>
      <c r="P338" s="146">
        <f>AVERAGE(Raport1!P338,Raport2!P338,Raport3!P338,Raport4!P338,Raport5!P338,Raport6!P338)</f>
        <v>85.166666666666671</v>
      </c>
      <c r="Q338" s="146">
        <f>AVERAGE(Raport1!Q338,Raport2!Q338,Raport3!Q338,Raport4!Q338,Raport5!Q338,Raport6!Q338)</f>
        <v>85.25</v>
      </c>
      <c r="R338" s="146">
        <f>AVERAGE(Raport1!R338,Raport2!R338,Raport3!R338,Raport4!R338,Raport5!R338,Raport6!R338)</f>
        <v>83.333333333333329</v>
      </c>
      <c r="S338" s="146">
        <f>AVERAGE(Raport1!S338,Raport2!S338,Raport3!S338,Raport4!S338,Raport5!S338,Raport6!S338)</f>
        <v>85</v>
      </c>
      <c r="T338" s="232">
        <f t="shared" si="6"/>
        <v>85.649999999999991</v>
      </c>
    </row>
    <row r="339" spans="1:20" ht="14.25" thickTop="1" thickBot="1">
      <c r="A339" s="47">
        <v>73</v>
      </c>
      <c r="B339" s="62">
        <v>57</v>
      </c>
      <c r="C339" s="59">
        <f>PresensiIPS!B63</f>
        <v>12420</v>
      </c>
      <c r="D339" s="60" t="str">
        <f>PresensiIPS!G63</f>
        <v>NURUL KAMALIA</v>
      </c>
      <c r="E339" s="146">
        <f>AVERAGE(Raport1!E339,Raport2!E339,Raport3!E339,Raport4!E339,Raport5!E339,Raport6!E339)</f>
        <v>87.166666666666671</v>
      </c>
      <c r="F339" s="146">
        <f>AVERAGE(Raport1!F339,Raport2!F339,Raport3!F339,Raport4!F339,Raport5!F339,Raport6!F339)</f>
        <v>84.916666666666671</v>
      </c>
      <c r="G339" s="146">
        <f>AVERAGE(Raport1!G339,Raport2!G339,Raport3!G339,Raport4!G339,Raport5!G339,Raport6!G339)</f>
        <v>81</v>
      </c>
      <c r="H339" s="146">
        <f>AVERAGE(Raport1!H339,Raport2!H339,Raport3!H339,Raport4!H339,Raport5!H339,Raport6!H339)</f>
        <v>71.333333333333329</v>
      </c>
      <c r="I339" s="146">
        <f>AVERAGE(Raport1!I339,Raport2!I339,Raport3!I339,Raport4!I339,Raport5!I339,Raport6!I339)</f>
        <v>84.916666666666671</v>
      </c>
      <c r="J339" s="146">
        <f>AVERAGE(Raport1!J339,Raport2!J339,Raport3!J339,Raport4!J339,Raport5!J339,Raport6!J339)</f>
        <v>80.833333333333329</v>
      </c>
      <c r="K339" s="146">
        <f>AVERAGE(Raport1!K339,Raport2!K339,Raport3!K339,Raport4!K339,Raport5!K339,Raport6!K339)</f>
        <v>88.666666666666671</v>
      </c>
      <c r="L339" s="146">
        <f>AVERAGE(Raport1!L339,Raport2!L339,Raport3!L339,Raport4!L339,Raport5!L339,Raport6!L339)</f>
        <v>83.5</v>
      </c>
      <c r="M339" s="146">
        <f>AVERAGE(Raport1!M339,Raport2!M339,Raport3!M339,Raport4!M339,Raport5!M339,Raport6!M339)</f>
        <v>80</v>
      </c>
      <c r="N339" s="146">
        <f>AVERAGE(Raport1!N339,Raport2!N339,Raport3!N339,Raport4!N339,Raport5!N339,Raport6!N339)</f>
        <v>82.083333333333329</v>
      </c>
      <c r="O339" s="146">
        <f>AVERAGE(Raport1!O339,Raport2!O339,Raport3!O339,Raport4!O339,Raport5!O339,Raport6!O339)</f>
        <v>80.5</v>
      </c>
      <c r="P339" s="146">
        <f>AVERAGE(Raport1!P339,Raport2!P339,Raport3!P339,Raport4!P339,Raport5!P339,Raport6!P339)</f>
        <v>80.5</v>
      </c>
      <c r="Q339" s="146">
        <f>AVERAGE(Raport1!Q339,Raport2!Q339,Raport3!Q339,Raport4!Q339,Raport5!Q339,Raport6!Q339)</f>
        <v>77.5</v>
      </c>
      <c r="R339" s="146">
        <f>AVERAGE(Raport1!R339,Raport2!R339,Raport3!R339,Raport4!R339,Raport5!R339,Raport6!R339)</f>
        <v>78.833333333333329</v>
      </c>
      <c r="S339" s="146">
        <f>AVERAGE(Raport1!S339,Raport2!S339,Raport3!S339,Raport4!S339,Raport5!S339,Raport6!S339)</f>
        <v>73.75</v>
      </c>
      <c r="T339" s="232">
        <f t="shared" si="6"/>
        <v>81.033333333333331</v>
      </c>
    </row>
    <row r="340" spans="1:20" ht="14.25" thickTop="1" thickBot="1">
      <c r="A340" s="61">
        <v>74</v>
      </c>
      <c r="B340" s="62">
        <v>58</v>
      </c>
      <c r="C340" s="59">
        <f>PresensiIPS!B64</f>
        <v>12448</v>
      </c>
      <c r="D340" s="60" t="str">
        <f>PresensiIPS!G64</f>
        <v>RANGGA ADITYA RASTRA PRADANA</v>
      </c>
      <c r="E340" s="146">
        <f>AVERAGE(Raport1!E340,Raport2!E340,Raport3!E340,Raport4!E340,Raport5!E340,Raport6!E340)</f>
        <v>81.583333333333329</v>
      </c>
      <c r="F340" s="146">
        <f>AVERAGE(Raport1!F340,Raport2!F340,Raport3!F340,Raport4!F340,Raport5!F340,Raport6!F340)</f>
        <v>82.25</v>
      </c>
      <c r="G340" s="146">
        <f>AVERAGE(Raport1!G340,Raport2!G340,Raport3!G340,Raport4!G340,Raport5!G340,Raport6!G340)</f>
        <v>85</v>
      </c>
      <c r="H340" s="146">
        <f>AVERAGE(Raport1!H340,Raport2!H340,Raport3!H340,Raport4!H340,Raport5!H340,Raport6!H340)</f>
        <v>84.083333333333329</v>
      </c>
      <c r="I340" s="146">
        <f>AVERAGE(Raport1!I340,Raport2!I340,Raport3!I340,Raport4!I340,Raport5!I340,Raport6!I340)</f>
        <v>88.333333333333329</v>
      </c>
      <c r="J340" s="146">
        <f>AVERAGE(Raport1!J340,Raport2!J340,Raport3!J340,Raport4!J340,Raport5!J340,Raport6!J340)</f>
        <v>81.5</v>
      </c>
      <c r="K340" s="146">
        <f>AVERAGE(Raport1!K340,Raport2!K340,Raport3!K340,Raport4!K340,Raport5!K340,Raport6!K340)</f>
        <v>90.25</v>
      </c>
      <c r="L340" s="146">
        <f>AVERAGE(Raport1!L340,Raport2!L340,Raport3!L340,Raport4!L340,Raport5!L340,Raport6!L340)</f>
        <v>84.75</v>
      </c>
      <c r="M340" s="146">
        <f>AVERAGE(Raport1!M340,Raport2!M340,Raport3!M340,Raport4!M340,Raport5!M340,Raport6!M340)</f>
        <v>86.25</v>
      </c>
      <c r="N340" s="146">
        <f>AVERAGE(Raport1!N340,Raport2!N340,Raport3!N340,Raport4!N340,Raport5!N340,Raport6!N340)</f>
        <v>82.333333333333329</v>
      </c>
      <c r="O340" s="146">
        <f>AVERAGE(Raport1!O340,Raport2!O340,Raport3!O340,Raport4!O340,Raport5!O340,Raport6!O340)</f>
        <v>82.583333333333329</v>
      </c>
      <c r="P340" s="146">
        <f>AVERAGE(Raport1!P340,Raport2!P340,Raport3!P340,Raport4!P340,Raport5!P340,Raport6!P340)</f>
        <v>83.166666666666671</v>
      </c>
      <c r="Q340" s="146">
        <f>AVERAGE(Raport1!Q340,Raport2!Q340,Raport3!Q340,Raport4!Q340,Raport5!Q340,Raport6!Q340)</f>
        <v>82.5</v>
      </c>
      <c r="R340" s="146">
        <f>AVERAGE(Raport1!R340,Raport2!R340,Raport3!R340,Raport4!R340,Raport5!R340,Raport6!R340)</f>
        <v>79.75</v>
      </c>
      <c r="S340" s="146">
        <f>AVERAGE(Raport1!S340,Raport2!S340,Raport3!S340,Raport4!S340,Raport5!S340,Raport6!S340)</f>
        <v>82.916666666666671</v>
      </c>
      <c r="T340" s="232">
        <f t="shared" si="6"/>
        <v>83.816666666666677</v>
      </c>
    </row>
    <row r="341" spans="1:20" ht="14.25" thickTop="1" thickBot="1">
      <c r="A341" s="47">
        <v>75</v>
      </c>
      <c r="B341" s="62">
        <v>59</v>
      </c>
      <c r="C341" s="59">
        <f>PresensiIPS!B65</f>
        <v>12449</v>
      </c>
      <c r="D341" s="60" t="str">
        <f>PresensiIPS!G65</f>
        <v>RANIA SALSABILA</v>
      </c>
      <c r="E341" s="146">
        <f>AVERAGE(Raport1!E341,Raport2!E341,Raport3!E341,Raport4!E341,Raport5!E341,Raport6!E341)</f>
        <v>89.916666666666671</v>
      </c>
      <c r="F341" s="146">
        <f>AVERAGE(Raport1!F341,Raport2!F341,Raport3!F341,Raport4!F341,Raport5!F341,Raport6!F341)</f>
        <v>92</v>
      </c>
      <c r="G341" s="146">
        <f>AVERAGE(Raport1!G341,Raport2!G341,Raport3!G341,Raport4!G341,Raport5!G341,Raport6!G341)</f>
        <v>89.25</v>
      </c>
      <c r="H341" s="146">
        <f>AVERAGE(Raport1!H341,Raport2!H341,Raport3!H341,Raport4!H341,Raport5!H341,Raport6!H341)</f>
        <v>89.333333333333329</v>
      </c>
      <c r="I341" s="146">
        <f>AVERAGE(Raport1!I341,Raport2!I341,Raport3!I341,Raport4!I341,Raport5!I341,Raport6!I341)</f>
        <v>92.583333333333329</v>
      </c>
      <c r="J341" s="146">
        <f>AVERAGE(Raport1!J341,Raport2!J341,Raport3!J341,Raport4!J341,Raport5!J341,Raport6!J341)</f>
        <v>88.583333333333329</v>
      </c>
      <c r="K341" s="146">
        <f>AVERAGE(Raport1!K341,Raport2!K341,Raport3!K341,Raport4!K341,Raport5!K341,Raport6!K341)</f>
        <v>91</v>
      </c>
      <c r="L341" s="146">
        <f>AVERAGE(Raport1!L341,Raport2!L341,Raport3!L341,Raport4!L341,Raport5!L341,Raport6!L341)</f>
        <v>85.083333333333329</v>
      </c>
      <c r="M341" s="146">
        <f>AVERAGE(Raport1!M341,Raport2!M341,Raport3!M341,Raport4!M341,Raport5!M341,Raport6!M341)</f>
        <v>87.666666666666671</v>
      </c>
      <c r="N341" s="146">
        <f>AVERAGE(Raport1!N341,Raport2!N341,Raport3!N341,Raport4!N341,Raport5!N341,Raport6!N341)</f>
        <v>88.5</v>
      </c>
      <c r="O341" s="146">
        <f>AVERAGE(Raport1!O341,Raport2!O341,Raport3!O341,Raport4!O341,Raport5!O341,Raport6!O341)</f>
        <v>88.416666666666671</v>
      </c>
      <c r="P341" s="146">
        <f>AVERAGE(Raport1!P341,Raport2!P341,Raport3!P341,Raport4!P341,Raport5!P341,Raport6!P341)</f>
        <v>89.583333333333329</v>
      </c>
      <c r="Q341" s="146">
        <f>AVERAGE(Raport1!Q341,Raport2!Q341,Raport3!Q341,Raport4!Q341,Raport5!Q341,Raport6!Q341)</f>
        <v>90</v>
      </c>
      <c r="R341" s="146">
        <f>AVERAGE(Raport1!R341,Raport2!R341,Raport3!R341,Raport4!R341,Raport5!R341,Raport6!R341)</f>
        <v>87.166666666666671</v>
      </c>
      <c r="S341" s="146">
        <f>AVERAGE(Raport1!S341,Raport2!S341,Raport3!S341,Raport4!S341,Raport5!S341,Raport6!S341)</f>
        <v>88.583333333333329</v>
      </c>
      <c r="T341" s="232">
        <f t="shared" si="6"/>
        <v>89.177777777777763</v>
      </c>
    </row>
    <row r="342" spans="1:20" ht="14.25" thickTop="1" thickBot="1">
      <c r="A342" s="61">
        <v>76</v>
      </c>
      <c r="B342" s="62">
        <v>60</v>
      </c>
      <c r="C342" s="59">
        <f>PresensiIPS!B66</f>
        <v>12464</v>
      </c>
      <c r="D342" s="60" t="str">
        <f>PresensiIPS!G66</f>
        <v>RIFKI ANGGANA OKTO RAMDANI</v>
      </c>
      <c r="E342" s="146">
        <f>AVERAGE(Raport1!E342,Raport2!E342,Raport3!E342,Raport4!E342,Raport5!E342,Raport6!E342)</f>
        <v>80.916666666666671</v>
      </c>
      <c r="F342" s="146">
        <f>AVERAGE(Raport1!F342,Raport2!F342,Raport3!F342,Raport4!F342,Raport5!F342,Raport6!F342)</f>
        <v>79.666666666666671</v>
      </c>
      <c r="G342" s="146">
        <f>AVERAGE(Raport1!G342,Raport2!G342,Raport3!G342,Raport4!G342,Raport5!G342,Raport6!G342)</f>
        <v>82.75</v>
      </c>
      <c r="H342" s="146">
        <f>AVERAGE(Raport1!H342,Raport2!H342,Raport3!H342,Raport4!H342,Raport5!H342,Raport6!H342)</f>
        <v>78.5</v>
      </c>
      <c r="I342" s="146">
        <f>AVERAGE(Raport1!I342,Raport2!I342,Raport3!I342,Raport4!I342,Raport5!I342,Raport6!I342)</f>
        <v>83.666666666666671</v>
      </c>
      <c r="J342" s="146">
        <f>AVERAGE(Raport1!J342,Raport2!J342,Raport3!J342,Raport4!J342,Raport5!J342,Raport6!J342)</f>
        <v>80.5</v>
      </c>
      <c r="K342" s="146">
        <f>AVERAGE(Raport1!K342,Raport2!K342,Raport3!K342,Raport4!K342,Raport5!K342,Raport6!K342)</f>
        <v>89.166666666666671</v>
      </c>
      <c r="L342" s="146">
        <f>AVERAGE(Raport1!L342,Raport2!L342,Raport3!L342,Raport4!L342,Raport5!L342,Raport6!L342)</f>
        <v>84.416666666666671</v>
      </c>
      <c r="M342" s="146">
        <f>AVERAGE(Raport1!M342,Raport2!M342,Raport3!M342,Raport4!M342,Raport5!M342,Raport6!M342)</f>
        <v>84.5</v>
      </c>
      <c r="N342" s="146">
        <f>AVERAGE(Raport1!N342,Raport2!N342,Raport3!N342,Raport4!N342,Raport5!N342,Raport6!N342)</f>
        <v>79.916666666666671</v>
      </c>
      <c r="O342" s="146">
        <f>AVERAGE(Raport1!O342,Raport2!O342,Raport3!O342,Raport4!O342,Raport5!O342,Raport6!O342)</f>
        <v>78.583333333333329</v>
      </c>
      <c r="P342" s="146">
        <f>AVERAGE(Raport1!P342,Raport2!P342,Raport3!P342,Raport4!P342,Raport5!P342,Raport6!P342)</f>
        <v>79.916666666666671</v>
      </c>
      <c r="Q342" s="146">
        <f>AVERAGE(Raport1!Q342,Raport2!Q342,Raport3!Q342,Raport4!Q342,Raport5!Q342,Raport6!Q342)</f>
        <v>79.583333333333329</v>
      </c>
      <c r="R342" s="146">
        <f>AVERAGE(Raport1!R342,Raport2!R342,Raport3!R342,Raport4!R342,Raport5!R342,Raport6!R342)</f>
        <v>78.5</v>
      </c>
      <c r="S342" s="146">
        <f>AVERAGE(Raport1!S342,Raport2!S342,Raport3!S342,Raport4!S342,Raport5!S342,Raport6!S342)</f>
        <v>78.166666666666671</v>
      </c>
      <c r="T342" s="232">
        <f t="shared" si="6"/>
        <v>81.25</v>
      </c>
    </row>
    <row r="343" spans="1:20" ht="14.25" thickTop="1" thickBot="1">
      <c r="A343" s="47">
        <v>77</v>
      </c>
      <c r="B343" s="62">
        <v>61</v>
      </c>
      <c r="C343" s="59">
        <f>PresensiIPS!B67</f>
        <v>12474</v>
      </c>
      <c r="D343" s="60" t="str">
        <f>PresensiIPS!G67</f>
        <v>RIZA UMAM QUR'ANI</v>
      </c>
      <c r="E343" s="146">
        <f>AVERAGE(Raport1!E343,Raport2!E343,Raport3!E343,Raport4!E343,Raport5!E343,Raport6!E343)</f>
        <v>76.083333333333329</v>
      </c>
      <c r="F343" s="146">
        <f>AVERAGE(Raport1!F343,Raport2!F343,Raport3!F343,Raport4!F343,Raport5!F343,Raport6!F343)</f>
        <v>78.416666666666671</v>
      </c>
      <c r="G343" s="146">
        <f>AVERAGE(Raport1!G343,Raport2!G343,Raport3!G343,Raport4!G343,Raport5!G343,Raport6!G343)</f>
        <v>80</v>
      </c>
      <c r="H343" s="146">
        <f>AVERAGE(Raport1!H343,Raport2!H343,Raport3!H343,Raport4!H343,Raport5!H343,Raport6!H343)</f>
        <v>75.666666666666671</v>
      </c>
      <c r="I343" s="146">
        <f>AVERAGE(Raport1!I343,Raport2!I343,Raport3!I343,Raport4!I343,Raport5!I343,Raport6!I343)</f>
        <v>83.75</v>
      </c>
      <c r="J343" s="146">
        <f>AVERAGE(Raport1!J343,Raport2!J343,Raport3!J343,Raport4!J343,Raport5!J343,Raport6!J343)</f>
        <v>80.25</v>
      </c>
      <c r="K343" s="146">
        <f>AVERAGE(Raport1!K343,Raport2!K343,Raport3!K343,Raport4!K343,Raport5!K343,Raport6!K343)</f>
        <v>87.5</v>
      </c>
      <c r="L343" s="146">
        <f>AVERAGE(Raport1!L343,Raport2!L343,Raport3!L343,Raport4!L343,Raport5!L343,Raport6!L343)</f>
        <v>81.25</v>
      </c>
      <c r="M343" s="146">
        <f>AVERAGE(Raport1!M343,Raport2!M343,Raport3!M343,Raport4!M343,Raport5!M343,Raport6!M343)</f>
        <v>83.333333333333329</v>
      </c>
      <c r="N343" s="146">
        <f>AVERAGE(Raport1!N343,Raport2!N343,Raport3!N343,Raport4!N343,Raport5!N343,Raport6!N343)</f>
        <v>76.166666666666671</v>
      </c>
      <c r="O343" s="146">
        <f>AVERAGE(Raport1!O343,Raport2!O343,Raport3!O343,Raport4!O343,Raport5!O343,Raport6!O343)</f>
        <v>80.333333333333329</v>
      </c>
      <c r="P343" s="146">
        <f>AVERAGE(Raport1!P343,Raport2!P343,Raport3!P343,Raport4!P343,Raport5!P343,Raport6!P343)</f>
        <v>81.583333333333329</v>
      </c>
      <c r="Q343" s="146">
        <f>AVERAGE(Raport1!Q343,Raport2!Q343,Raport3!Q343,Raport4!Q343,Raport5!Q343,Raport6!Q343)</f>
        <v>77.166666666666671</v>
      </c>
      <c r="R343" s="146">
        <f>AVERAGE(Raport1!R343,Raport2!R343,Raport3!R343,Raport4!R343,Raport5!R343,Raport6!R343)</f>
        <v>81</v>
      </c>
      <c r="S343" s="146">
        <f>AVERAGE(Raport1!S343,Raport2!S343,Raport3!S343,Raport4!S343,Raport5!S343,Raport6!S343)</f>
        <v>75.166666666666671</v>
      </c>
      <c r="T343" s="232">
        <f t="shared" si="6"/>
        <v>79.844444444444463</v>
      </c>
    </row>
    <row r="344" spans="1:20" ht="14.25" thickTop="1" thickBot="1">
      <c r="A344" s="61">
        <v>78</v>
      </c>
      <c r="B344" s="62">
        <v>62</v>
      </c>
      <c r="C344" s="59">
        <f>PresensiIPS!B68</f>
        <v>12490</v>
      </c>
      <c r="D344" s="60" t="str">
        <f>PresensiIPS!G68</f>
        <v>SHERLI OKTAFIA DEWI</v>
      </c>
      <c r="E344" s="146">
        <f>AVERAGE(Raport1!E344,Raport2!E344,Raport3!E344,Raport4!E344,Raport5!E344,Raport6!E344)</f>
        <v>84.916666666666671</v>
      </c>
      <c r="F344" s="146">
        <f>AVERAGE(Raport1!F344,Raport2!F344,Raport3!F344,Raport4!F344,Raport5!F344,Raport6!F344)</f>
        <v>83.416666666666671</v>
      </c>
      <c r="G344" s="146">
        <f>AVERAGE(Raport1!G344,Raport2!G344,Raport3!G344,Raport4!G344,Raport5!G344,Raport6!G344)</f>
        <v>87.5</v>
      </c>
      <c r="H344" s="146">
        <f>AVERAGE(Raport1!H344,Raport2!H344,Raport3!H344,Raport4!H344,Raport5!H344,Raport6!H344)</f>
        <v>83.25</v>
      </c>
      <c r="I344" s="146">
        <f>AVERAGE(Raport1!I344,Raport2!I344,Raport3!I344,Raport4!I344,Raport5!I344,Raport6!I344)</f>
        <v>84.083333333333329</v>
      </c>
      <c r="J344" s="146">
        <f>AVERAGE(Raport1!J344,Raport2!J344,Raport3!J344,Raport4!J344,Raport5!J344,Raport6!J344)</f>
        <v>83.916666666666671</v>
      </c>
      <c r="K344" s="146">
        <f>AVERAGE(Raport1!K344,Raport2!K344,Raport3!K344,Raport4!K344,Raport5!K344,Raport6!K344)</f>
        <v>88.166666666666671</v>
      </c>
      <c r="L344" s="146">
        <f>AVERAGE(Raport1!L344,Raport2!L344,Raport3!L344,Raport4!L344,Raport5!L344,Raport6!L344)</f>
        <v>84.333333333333329</v>
      </c>
      <c r="M344" s="146">
        <f>AVERAGE(Raport1!M344,Raport2!M344,Raport3!M344,Raport4!M344,Raport5!M344,Raport6!M344)</f>
        <v>84.833333333333329</v>
      </c>
      <c r="N344" s="146">
        <f>AVERAGE(Raport1!N344,Raport2!N344,Raport3!N344,Raport4!N344,Raport5!N344,Raport6!N344)</f>
        <v>87.666666666666671</v>
      </c>
      <c r="O344" s="146">
        <f>AVERAGE(Raport1!O344,Raport2!O344,Raport3!O344,Raport4!O344,Raport5!O344,Raport6!O344)</f>
        <v>82.833333333333329</v>
      </c>
      <c r="P344" s="146">
        <f>AVERAGE(Raport1!P344,Raport2!P344,Raport3!P344,Raport4!P344,Raport5!P344,Raport6!P344)</f>
        <v>82.583333333333329</v>
      </c>
      <c r="Q344" s="146">
        <f>AVERAGE(Raport1!Q344,Raport2!Q344,Raport3!Q344,Raport4!Q344,Raport5!Q344,Raport6!Q344)</f>
        <v>82.833333333333329</v>
      </c>
      <c r="R344" s="146">
        <f>AVERAGE(Raport1!R344,Raport2!R344,Raport3!R344,Raport4!R344,Raport5!R344,Raport6!R344)</f>
        <v>81.583333333333329</v>
      </c>
      <c r="S344" s="146">
        <f>AVERAGE(Raport1!S344,Raport2!S344,Raport3!S344,Raport4!S344,Raport5!S344,Raport6!S344)</f>
        <v>79.75</v>
      </c>
      <c r="T344" s="232">
        <f t="shared" si="6"/>
        <v>84.111111111111114</v>
      </c>
    </row>
    <row r="345" spans="1:20" ht="14.25" thickTop="1" thickBot="1">
      <c r="A345" s="47">
        <v>79</v>
      </c>
      <c r="B345" s="62">
        <v>63</v>
      </c>
      <c r="C345" s="59">
        <f>PresensiIPS!B69</f>
        <v>12500</v>
      </c>
      <c r="D345" s="60" t="str">
        <f>PresensiIPS!G69</f>
        <v>SITI RAHAYU RAMADHANI</v>
      </c>
      <c r="E345" s="146">
        <f>AVERAGE(Raport1!E345,Raport2!E345,Raport3!E345,Raport4!E345,Raport5!E345,Raport6!E345)</f>
        <v>86.333333333333329</v>
      </c>
      <c r="F345" s="146">
        <f>AVERAGE(Raport1!F345,Raport2!F345,Raport3!F345,Raport4!F345,Raport5!F345,Raport6!F345)</f>
        <v>83.916666666666671</v>
      </c>
      <c r="G345" s="146">
        <f>AVERAGE(Raport1!G345,Raport2!G345,Raport3!G345,Raport4!G345,Raport5!G345,Raport6!G345)</f>
        <v>87.75</v>
      </c>
      <c r="H345" s="146">
        <f>AVERAGE(Raport1!H345,Raport2!H345,Raport3!H345,Raport4!H345,Raport5!H345,Raport6!H345)</f>
        <v>84.833333333333329</v>
      </c>
      <c r="I345" s="146">
        <f>AVERAGE(Raport1!I345,Raport2!I345,Raport3!I345,Raport4!I345,Raport5!I345,Raport6!I345)</f>
        <v>89.833333333333329</v>
      </c>
      <c r="J345" s="146">
        <f>AVERAGE(Raport1!J345,Raport2!J345,Raport3!J345,Raport4!J345,Raport5!J345,Raport6!J345)</f>
        <v>84.416666666666671</v>
      </c>
      <c r="K345" s="146">
        <f>AVERAGE(Raport1!K345,Raport2!K345,Raport3!K345,Raport4!K345,Raport5!K345,Raport6!K345)</f>
        <v>87.5</v>
      </c>
      <c r="L345" s="146">
        <f>AVERAGE(Raport1!L345,Raport2!L345,Raport3!L345,Raport4!L345,Raport5!L345,Raport6!L345)</f>
        <v>84.25</v>
      </c>
      <c r="M345" s="146">
        <f>AVERAGE(Raport1!M345,Raport2!M345,Raport3!M345,Raport4!M345,Raport5!M345,Raport6!M345)</f>
        <v>87</v>
      </c>
      <c r="N345" s="146">
        <f>AVERAGE(Raport1!N345,Raport2!N345,Raport3!N345,Raport4!N345,Raport5!N345,Raport6!N345)</f>
        <v>86.25</v>
      </c>
      <c r="O345" s="146">
        <f>AVERAGE(Raport1!O345,Raport2!O345,Raport3!O345,Raport4!O345,Raport5!O345,Raport6!O345)</f>
        <v>85.083333333333329</v>
      </c>
      <c r="P345" s="146">
        <f>AVERAGE(Raport1!P345,Raport2!P345,Raport3!P345,Raport4!P345,Raport5!P345,Raport6!P345)</f>
        <v>83.916666666666671</v>
      </c>
      <c r="Q345" s="146">
        <f>AVERAGE(Raport1!Q345,Raport2!Q345,Raport3!Q345,Raport4!Q345,Raport5!Q345,Raport6!Q345)</f>
        <v>82.5</v>
      </c>
      <c r="R345" s="146">
        <f>AVERAGE(Raport1!R345,Raport2!R345,Raport3!R345,Raport4!R345,Raport5!R345,Raport6!R345)</f>
        <v>83.833333333333329</v>
      </c>
      <c r="S345" s="146">
        <f>AVERAGE(Raport1!S345,Raport2!S345,Raport3!S345,Raport4!S345,Raport5!S345,Raport6!S345)</f>
        <v>83.75</v>
      </c>
      <c r="T345" s="232">
        <f t="shared" si="6"/>
        <v>85.411111111111097</v>
      </c>
    </row>
    <row r="346" spans="1:20" ht="14.25" thickTop="1" thickBot="1">
      <c r="A346" s="61">
        <v>80</v>
      </c>
      <c r="B346" s="62">
        <v>64</v>
      </c>
      <c r="C346" s="59">
        <f>PresensiIPS!B70</f>
        <v>12515</v>
      </c>
      <c r="D346" s="60" t="str">
        <f>PresensiIPS!G70</f>
        <v>TINO RAMADANI ARIANTO</v>
      </c>
      <c r="E346" s="146">
        <f>AVERAGE(Raport1!E346,Raport2!E346,Raport3!E346,Raport4!E346,Raport5!E346,Raport6!E346)</f>
        <v>82.583333333333329</v>
      </c>
      <c r="F346" s="146">
        <f>AVERAGE(Raport1!F346,Raport2!F346,Raport3!F346,Raport4!F346,Raport5!F346,Raport6!F346)</f>
        <v>79.333333333333329</v>
      </c>
      <c r="G346" s="146">
        <f>AVERAGE(Raport1!G346,Raport2!G346,Raport3!G346,Raport4!G346,Raport5!G346,Raport6!G346)</f>
        <v>82.5</v>
      </c>
      <c r="H346" s="146">
        <f>AVERAGE(Raport1!H346,Raport2!H346,Raport3!H346,Raport4!H346,Raport5!H346,Raport6!H346)</f>
        <v>79.75</v>
      </c>
      <c r="I346" s="146">
        <f>AVERAGE(Raport1!I346,Raport2!I346,Raport3!I346,Raport4!I346,Raport5!I346,Raport6!I346)</f>
        <v>85.916666666666671</v>
      </c>
      <c r="J346" s="146">
        <f>AVERAGE(Raport1!J346,Raport2!J346,Raport3!J346,Raport4!J346,Raport5!J346,Raport6!J346)</f>
        <v>82</v>
      </c>
      <c r="K346" s="146">
        <f>AVERAGE(Raport1!K346,Raport2!K346,Raport3!K346,Raport4!K346,Raport5!K346,Raport6!K346)</f>
        <v>87.333333333333329</v>
      </c>
      <c r="L346" s="146">
        <f>AVERAGE(Raport1!L346,Raport2!L346,Raport3!L346,Raport4!L346,Raport5!L346,Raport6!L346)</f>
        <v>85.083333333333329</v>
      </c>
      <c r="M346" s="146">
        <f>AVERAGE(Raport1!M346,Raport2!M346,Raport3!M346,Raport4!M346,Raport5!M346,Raport6!M346)</f>
        <v>85</v>
      </c>
      <c r="N346" s="146">
        <f>AVERAGE(Raport1!N346,Raport2!N346,Raport3!N346,Raport4!N346,Raport5!N346,Raport6!N346)</f>
        <v>79.083333333333329</v>
      </c>
      <c r="O346" s="146">
        <f>AVERAGE(Raport1!O346,Raport2!O346,Raport3!O346,Raport4!O346,Raport5!O346,Raport6!O346)</f>
        <v>78.083333333333329</v>
      </c>
      <c r="P346" s="146">
        <f>AVERAGE(Raport1!P346,Raport2!P346,Raport3!P346,Raport4!P346,Raport5!P346,Raport6!P346)</f>
        <v>79.25</v>
      </c>
      <c r="Q346" s="146">
        <f>AVERAGE(Raport1!Q346,Raport2!Q346,Raport3!Q346,Raport4!Q346,Raport5!Q346,Raport6!Q346)</f>
        <v>76.75</v>
      </c>
      <c r="R346" s="146">
        <f>AVERAGE(Raport1!R346,Raport2!R346,Raport3!R346,Raport4!R346,Raport5!R346,Raport6!R346)</f>
        <v>79.666666666666671</v>
      </c>
      <c r="S346" s="146">
        <f>AVERAGE(Raport1!S346,Raport2!S346,Raport3!S346,Raport4!S346,Raport5!S346,Raport6!S346)</f>
        <v>79.75</v>
      </c>
      <c r="T346" s="232">
        <f t="shared" si="6"/>
        <v>81.472222222222229</v>
      </c>
    </row>
    <row r="347" spans="1:20" ht="14.25" thickTop="1" thickBot="1">
      <c r="A347" s="47">
        <v>81</v>
      </c>
      <c r="B347" s="62">
        <v>65</v>
      </c>
      <c r="C347" s="59">
        <f>PresensiIPS!B71</f>
        <v>12528</v>
      </c>
      <c r="D347" s="60" t="str">
        <f>PresensiIPS!G71</f>
        <v>VINATA AFISYAH PUTRI</v>
      </c>
      <c r="E347" s="146">
        <f>AVERAGE(Raport1!E347,Raport2!E347,Raport3!E347,Raport4!E347,Raport5!E347,Raport6!E347)</f>
        <v>87.166666666666671</v>
      </c>
      <c r="F347" s="146">
        <f>AVERAGE(Raport1!F347,Raport2!F347,Raport3!F347,Raport4!F347,Raport5!F347,Raport6!F347)</f>
        <v>82.333333333333329</v>
      </c>
      <c r="G347" s="146">
        <f>AVERAGE(Raport1!G347,Raport2!G347,Raport3!G347,Raport4!G347,Raport5!G347,Raport6!G347)</f>
        <v>87.166666666666671</v>
      </c>
      <c r="H347" s="146">
        <f>AVERAGE(Raport1!H347,Raport2!H347,Raport3!H347,Raport4!H347,Raport5!H347,Raport6!H347)</f>
        <v>84.333333333333329</v>
      </c>
      <c r="I347" s="146">
        <f>AVERAGE(Raport1!I347,Raport2!I347,Raport3!I347,Raport4!I347,Raport5!I347,Raport6!I347)</f>
        <v>89.583333333333329</v>
      </c>
      <c r="J347" s="146">
        <f>AVERAGE(Raport1!J347,Raport2!J347,Raport3!J347,Raport4!J347,Raport5!J347,Raport6!J347)</f>
        <v>83.916666666666671</v>
      </c>
      <c r="K347" s="146">
        <f>AVERAGE(Raport1!K347,Raport2!K347,Raport3!K347,Raport4!K347,Raport5!K347,Raport6!K347)</f>
        <v>90.083333333333329</v>
      </c>
      <c r="L347" s="146">
        <f>AVERAGE(Raport1!L347,Raport2!L347,Raport3!L347,Raport4!L347,Raport5!L347,Raport6!L347)</f>
        <v>84.166666666666671</v>
      </c>
      <c r="M347" s="146">
        <f>AVERAGE(Raport1!M347,Raport2!M347,Raport3!M347,Raport4!M347,Raport5!M347,Raport6!M347)</f>
        <v>87.25</v>
      </c>
      <c r="N347" s="146">
        <f>AVERAGE(Raport1!N347,Raport2!N347,Raport3!N347,Raport4!N347,Raport5!N347,Raport6!N347)</f>
        <v>84.5</v>
      </c>
      <c r="O347" s="146">
        <f>AVERAGE(Raport1!O347,Raport2!O347,Raport3!O347,Raport4!O347,Raport5!O347,Raport6!O347)</f>
        <v>85.416666666666671</v>
      </c>
      <c r="P347" s="146">
        <f>AVERAGE(Raport1!P347,Raport2!P347,Raport3!P347,Raport4!P347,Raport5!P347,Raport6!P347)</f>
        <v>85.833333333333329</v>
      </c>
      <c r="Q347" s="146">
        <f>AVERAGE(Raport1!Q347,Raport2!Q347,Raport3!Q347,Raport4!Q347,Raport5!Q347,Raport6!Q347)</f>
        <v>85.583333333333329</v>
      </c>
      <c r="R347" s="146">
        <f>AVERAGE(Raport1!R347,Raport2!R347,Raport3!R347,Raport4!R347,Raport5!R347,Raport6!R347)</f>
        <v>83.25</v>
      </c>
      <c r="S347" s="146">
        <f>AVERAGE(Raport1!S347,Raport2!S347,Raport3!S347,Raport4!S347,Raport5!S347,Raport6!S347)</f>
        <v>85.833333333333329</v>
      </c>
      <c r="T347" s="232">
        <f t="shared" si="6"/>
        <v>85.761111111111106</v>
      </c>
    </row>
    <row r="348" spans="1:20" ht="14.25" thickTop="1" thickBot="1">
      <c r="A348" s="61">
        <v>82</v>
      </c>
      <c r="B348" s="62">
        <v>66</v>
      </c>
      <c r="C348" s="59">
        <f>PresensiIPS!B72</f>
        <v>12531</v>
      </c>
      <c r="D348" s="60" t="str">
        <f>PresensiIPS!G72</f>
        <v>WAHYU YUDISTIRA</v>
      </c>
      <c r="E348" s="146">
        <f>AVERAGE(Raport1!E348,Raport2!E348,Raport3!E348,Raport4!E348,Raport5!E348,Raport6!E348)</f>
        <v>78.75</v>
      </c>
      <c r="F348" s="146">
        <f>AVERAGE(Raport1!F348,Raport2!F348,Raport3!F348,Raport4!F348,Raport5!F348,Raport6!F348)</f>
        <v>77.75</v>
      </c>
      <c r="G348" s="146">
        <f>AVERAGE(Raport1!G348,Raport2!G348,Raport3!G348,Raport4!G348,Raport5!G348,Raport6!G348)</f>
        <v>79.916666666666671</v>
      </c>
      <c r="H348" s="146">
        <f>AVERAGE(Raport1!H348,Raport2!H348,Raport3!H348,Raport4!H348,Raport5!H348,Raport6!H348)</f>
        <v>74.25</v>
      </c>
      <c r="I348" s="146">
        <f>AVERAGE(Raport1!I348,Raport2!I348,Raport3!I348,Raport4!I348,Raport5!I348,Raport6!I348)</f>
        <v>83.083333333333329</v>
      </c>
      <c r="J348" s="146">
        <f>AVERAGE(Raport1!J348,Raport2!J348,Raport3!J348,Raport4!J348,Raport5!J348,Raport6!J348)</f>
        <v>79</v>
      </c>
      <c r="K348" s="146">
        <f>AVERAGE(Raport1!K348,Raport2!K348,Raport3!K348,Raport4!K348,Raport5!K348,Raport6!K348)</f>
        <v>87.25</v>
      </c>
      <c r="L348" s="146">
        <f>AVERAGE(Raport1!L348,Raport2!L348,Raport3!L348,Raport4!L348,Raport5!L348,Raport6!L348)</f>
        <v>80.666666666666671</v>
      </c>
      <c r="M348" s="146">
        <f>AVERAGE(Raport1!M348,Raport2!M348,Raport3!M348,Raport4!M348,Raport5!M348,Raport6!M348)</f>
        <v>81.666666666666671</v>
      </c>
      <c r="N348" s="146">
        <f>AVERAGE(Raport1!N348,Raport2!N348,Raport3!N348,Raport4!N348,Raport5!N348,Raport6!N348)</f>
        <v>77.25</v>
      </c>
      <c r="O348" s="146">
        <f>AVERAGE(Raport1!O348,Raport2!O348,Raport3!O348,Raport4!O348,Raport5!O348,Raport6!O348)</f>
        <v>73</v>
      </c>
      <c r="P348" s="146">
        <f>AVERAGE(Raport1!P348,Raport2!P348,Raport3!P348,Raport4!P348,Raport5!P348,Raport6!P348)</f>
        <v>79.5</v>
      </c>
      <c r="Q348" s="146">
        <f>AVERAGE(Raport1!Q348,Raport2!Q348,Raport3!Q348,Raport4!Q348,Raport5!Q348,Raport6!Q348)</f>
        <v>74.833333333333329</v>
      </c>
      <c r="R348" s="146">
        <f>AVERAGE(Raport1!R348,Raport2!R348,Raport3!R348,Raport4!R348,Raport5!R348,Raport6!R348)</f>
        <v>76.083333333333329</v>
      </c>
      <c r="S348" s="146">
        <f>AVERAGE(Raport1!S348,Raport2!S348,Raport3!S348,Raport4!S348,Raport5!S348,Raport6!S348)</f>
        <v>70.916666666666671</v>
      </c>
      <c r="T348" s="232">
        <f t="shared" si="6"/>
        <v>78.261111111111106</v>
      </c>
    </row>
    <row r="349" spans="1:20" ht="14.25" thickTop="1" thickBot="1">
      <c r="A349" s="47">
        <v>83</v>
      </c>
      <c r="B349" s="62">
        <v>67</v>
      </c>
      <c r="C349" s="59">
        <f>PresensiIPS!B73</f>
        <v>12132</v>
      </c>
      <c r="D349" s="60" t="str">
        <f>PresensiIPS!G73</f>
        <v>ADILA RAHMA SALISA</v>
      </c>
      <c r="E349" s="146">
        <f>AVERAGE(Raport1!E349,Raport2!E349,Raport3!E349,Raport4!E349,Raport5!E349,Raport6!E349)</f>
        <v>87.666666666666671</v>
      </c>
      <c r="F349" s="146">
        <f>AVERAGE(Raport1!F349,Raport2!F349,Raport3!F349,Raport4!F349,Raport5!F349,Raport6!F349)</f>
        <v>89.75</v>
      </c>
      <c r="G349" s="146">
        <f>AVERAGE(Raport1!G349,Raport2!G349,Raport3!G349,Raport4!G349,Raport5!G349,Raport6!G349)</f>
        <v>85.333333333333329</v>
      </c>
      <c r="H349" s="146">
        <f>AVERAGE(Raport1!H349,Raport2!H349,Raport3!H349,Raport4!H349,Raport5!H349,Raport6!H349)</f>
        <v>86.583333333333329</v>
      </c>
      <c r="I349" s="146">
        <f>AVERAGE(Raport1!I349,Raport2!I349,Raport3!I349,Raport4!I349,Raport5!I349,Raport6!I349)</f>
        <v>86.583333333333329</v>
      </c>
      <c r="J349" s="146">
        <f>AVERAGE(Raport1!J349,Raport2!J349,Raport3!J349,Raport4!J349,Raport5!J349,Raport6!J349)</f>
        <v>84</v>
      </c>
      <c r="K349" s="146">
        <f>AVERAGE(Raport1!K349,Raport2!K349,Raport3!K349,Raport4!K349,Raport5!K349,Raport6!K349)</f>
        <v>90.833333333333329</v>
      </c>
      <c r="L349" s="146">
        <f>AVERAGE(Raport1!L349,Raport2!L349,Raport3!L349,Raport4!L349,Raport5!L349,Raport6!L349)</f>
        <v>85.083333333333329</v>
      </c>
      <c r="M349" s="146">
        <f>AVERAGE(Raport1!M349,Raport2!M349,Raport3!M349,Raport4!M349,Raport5!M349,Raport6!M349)</f>
        <v>86.5</v>
      </c>
      <c r="N349" s="146">
        <f>AVERAGE(Raport1!N349,Raport2!N349,Raport3!N349,Raport4!N349,Raport5!N349,Raport6!N349)</f>
        <v>83.416666666666671</v>
      </c>
      <c r="O349" s="146">
        <f>AVERAGE(Raport1!O349,Raport2!O349,Raport3!O349,Raport4!O349,Raport5!O349,Raport6!O349)</f>
        <v>84.5</v>
      </c>
      <c r="P349" s="146">
        <f>AVERAGE(Raport1!P349,Raport2!P349,Raport3!P349,Raport4!P349,Raport5!P349,Raport6!P349)</f>
        <v>85.833333333333329</v>
      </c>
      <c r="Q349" s="146">
        <f>AVERAGE(Raport1!Q349,Raport2!Q349,Raport3!Q349,Raport4!Q349,Raport5!Q349,Raport6!Q349)</f>
        <v>86.583333333333329</v>
      </c>
      <c r="R349" s="146">
        <f>AVERAGE(Raport1!R349,Raport2!R349,Raport3!R349,Raport4!R349,Raport5!R349,Raport6!R349)</f>
        <v>84.583333333333329</v>
      </c>
      <c r="S349" s="146">
        <f>AVERAGE(Raport1!S349,Raport2!S349,Raport3!S349,Raport4!S349,Raport5!S349,Raport6!S349)</f>
        <v>87.166666666666671</v>
      </c>
      <c r="T349" s="232">
        <f t="shared" si="6"/>
        <v>86.294444444444437</v>
      </c>
    </row>
    <row r="350" spans="1:20" ht="14.25" thickTop="1" thickBot="1">
      <c r="A350" s="61">
        <v>84</v>
      </c>
      <c r="B350" s="62">
        <v>68</v>
      </c>
      <c r="C350" s="59">
        <f>PresensiIPS!B74</f>
        <v>12141</v>
      </c>
      <c r="D350" s="60" t="str">
        <f>PresensiIPS!G74</f>
        <v>AHMAD ZHARIF HABIBULLAH</v>
      </c>
      <c r="E350" s="146">
        <f>AVERAGE(Raport1!E350,Raport2!E350,Raport3!E350,Raport4!E350,Raport5!E350,Raport6!E350)</f>
        <v>84.166666666666671</v>
      </c>
      <c r="F350" s="146">
        <f>AVERAGE(Raport1!F350,Raport2!F350,Raport3!F350,Raport4!F350,Raport5!F350,Raport6!F350)</f>
        <v>82.25</v>
      </c>
      <c r="G350" s="146">
        <f>AVERAGE(Raport1!G350,Raport2!G350,Raport3!G350,Raport4!G350,Raport5!G350,Raport6!G350)</f>
        <v>84.25</v>
      </c>
      <c r="H350" s="146">
        <f>AVERAGE(Raport1!H350,Raport2!H350,Raport3!H350,Raport4!H350,Raport5!H350,Raport6!H350)</f>
        <v>86.25</v>
      </c>
      <c r="I350" s="146">
        <f>AVERAGE(Raport1!I350,Raport2!I350,Raport3!I350,Raport4!I350,Raport5!I350,Raport6!I350)</f>
        <v>83.916666666666671</v>
      </c>
      <c r="J350" s="146">
        <f>AVERAGE(Raport1!J350,Raport2!J350,Raport3!J350,Raport4!J350,Raport5!J350,Raport6!J350)</f>
        <v>83.833333333333329</v>
      </c>
      <c r="K350" s="146">
        <f>AVERAGE(Raport1!K350,Raport2!K350,Raport3!K350,Raport4!K350,Raport5!K350,Raport6!K350)</f>
        <v>89.333333333333329</v>
      </c>
      <c r="L350" s="146">
        <f>AVERAGE(Raport1!L350,Raport2!L350,Raport3!L350,Raport4!L350,Raport5!L350,Raport6!L350)</f>
        <v>83.583333333333329</v>
      </c>
      <c r="M350" s="146">
        <f>AVERAGE(Raport1!M350,Raport2!M350,Raport3!M350,Raport4!M350,Raport5!M350,Raport6!M350)</f>
        <v>87.833333333333329</v>
      </c>
      <c r="N350" s="146">
        <f>AVERAGE(Raport1!N350,Raport2!N350,Raport3!N350,Raport4!N350,Raport5!N350,Raport6!N350)</f>
        <v>86.75</v>
      </c>
      <c r="O350" s="146">
        <f>AVERAGE(Raport1!O350,Raport2!O350,Raport3!O350,Raport4!O350,Raport5!O350,Raport6!O350)</f>
        <v>85.333333333333329</v>
      </c>
      <c r="P350" s="146">
        <f>AVERAGE(Raport1!P350,Raport2!P350,Raport3!P350,Raport4!P350,Raport5!P350,Raport6!P350)</f>
        <v>81.333333333333329</v>
      </c>
      <c r="Q350" s="146">
        <f>AVERAGE(Raport1!Q350,Raport2!Q350,Raport3!Q350,Raport4!Q350,Raport5!Q350,Raport6!Q350)</f>
        <v>84.5</v>
      </c>
      <c r="R350" s="146">
        <f>AVERAGE(Raport1!R350,Raport2!R350,Raport3!R350,Raport4!R350,Raport5!R350,Raport6!R350)</f>
        <v>81.166666666666671</v>
      </c>
      <c r="S350" s="146">
        <f>AVERAGE(Raport1!S350,Raport2!S350,Raport3!S350,Raport4!S350,Raport5!S350,Raport6!S350)</f>
        <v>85.5</v>
      </c>
      <c r="T350" s="232">
        <f t="shared" si="6"/>
        <v>84.666666666666686</v>
      </c>
    </row>
    <row r="351" spans="1:20" ht="14.25" thickTop="1" thickBot="1">
      <c r="A351" s="47">
        <v>85</v>
      </c>
      <c r="B351" s="62">
        <v>69</v>
      </c>
      <c r="C351" s="59">
        <f>PresensiIPS!B75</f>
        <v>12167</v>
      </c>
      <c r="D351" s="60" t="str">
        <f>PresensiIPS!G75</f>
        <v>ANANDA NOVA JUNIAR</v>
      </c>
      <c r="E351" s="146">
        <f>AVERAGE(Raport1!E351,Raport2!E351,Raport3!E351,Raport4!E351,Raport5!E351,Raport6!E351)</f>
        <v>86.25</v>
      </c>
      <c r="F351" s="146">
        <f>AVERAGE(Raport1!F351,Raport2!F351,Raport3!F351,Raport4!F351,Raport5!F351,Raport6!F351)</f>
        <v>86.25</v>
      </c>
      <c r="G351" s="146">
        <f>AVERAGE(Raport1!G351,Raport2!G351,Raport3!G351,Raport4!G351,Raport5!G351,Raport6!G351)</f>
        <v>85.916666666666671</v>
      </c>
      <c r="H351" s="146">
        <f>AVERAGE(Raport1!H351,Raport2!H351,Raport3!H351,Raport4!H351,Raport5!H351,Raport6!H351)</f>
        <v>85.166666666666671</v>
      </c>
      <c r="I351" s="146">
        <f>AVERAGE(Raport1!I351,Raport2!I351,Raport3!I351,Raport4!I351,Raport5!I351,Raport6!I351)</f>
        <v>85.75</v>
      </c>
      <c r="J351" s="146">
        <f>AVERAGE(Raport1!J351,Raport2!J351,Raport3!J351,Raport4!J351,Raport5!J351,Raport6!J351)</f>
        <v>84.916666666666671</v>
      </c>
      <c r="K351" s="146">
        <f>AVERAGE(Raport1!K351,Raport2!K351,Raport3!K351,Raport4!K351,Raport5!K351,Raport6!K351)</f>
        <v>90.416666666666671</v>
      </c>
      <c r="L351" s="146">
        <f>AVERAGE(Raport1!L351,Raport2!L351,Raport3!L351,Raport4!L351,Raport5!L351,Raport6!L351)</f>
        <v>83.583333333333329</v>
      </c>
      <c r="M351" s="146">
        <f>AVERAGE(Raport1!M351,Raport2!M351,Raport3!M351,Raport4!M351,Raport5!M351,Raport6!M351)</f>
        <v>85.833333333333329</v>
      </c>
      <c r="N351" s="146">
        <f>AVERAGE(Raport1!N351,Raport2!N351,Raport3!N351,Raport4!N351,Raport5!N351,Raport6!N351)</f>
        <v>82.416666666666671</v>
      </c>
      <c r="O351" s="146">
        <f>AVERAGE(Raport1!O351,Raport2!O351,Raport3!O351,Raport4!O351,Raport5!O351,Raport6!O351)</f>
        <v>85.75</v>
      </c>
      <c r="P351" s="146">
        <f>AVERAGE(Raport1!P351,Raport2!P351,Raport3!P351,Raport4!P351,Raport5!P351,Raport6!P351)</f>
        <v>81.166666666666671</v>
      </c>
      <c r="Q351" s="146">
        <f>AVERAGE(Raport1!Q351,Raport2!Q351,Raport3!Q351,Raport4!Q351,Raport5!Q351,Raport6!Q351)</f>
        <v>87.333333333333329</v>
      </c>
      <c r="R351" s="146">
        <f>AVERAGE(Raport1!R351,Raport2!R351,Raport3!R351,Raport4!R351,Raport5!R351,Raport6!R351)</f>
        <v>79.333333333333329</v>
      </c>
      <c r="S351" s="146">
        <f>AVERAGE(Raport1!S351,Raport2!S351,Raport3!S351,Raport4!S351,Raport5!S351,Raport6!S351)</f>
        <v>82.75</v>
      </c>
      <c r="T351" s="232">
        <f t="shared" si="6"/>
        <v>84.855555555555554</v>
      </c>
    </row>
    <row r="352" spans="1:20" ht="14.25" thickTop="1" thickBot="1">
      <c r="A352" s="61">
        <v>86</v>
      </c>
      <c r="B352" s="62">
        <v>70</v>
      </c>
      <c r="C352" s="59">
        <f>PresensiIPS!B76</f>
        <v>12173</v>
      </c>
      <c r="D352" s="60" t="str">
        <f>PresensiIPS!G76</f>
        <v>ANDRES FARREL ARDAN</v>
      </c>
      <c r="E352" s="146">
        <f>AVERAGE(Raport1!E352,Raport2!E352,Raport3!E352,Raport4!E352,Raport5!E352,Raport6!E352)</f>
        <v>87.083333333333329</v>
      </c>
      <c r="F352" s="146">
        <f>AVERAGE(Raport1!F352,Raport2!F352,Raport3!F352,Raport4!F352,Raport5!F352,Raport6!F352)</f>
        <v>88.083333333333329</v>
      </c>
      <c r="G352" s="146">
        <f>AVERAGE(Raport1!G352,Raport2!G352,Raport3!G352,Raport4!G352,Raport5!G352,Raport6!G352)</f>
        <v>87.666666666666671</v>
      </c>
      <c r="H352" s="146">
        <f>AVERAGE(Raport1!H352,Raport2!H352,Raport3!H352,Raport4!H352,Raport5!H352,Raport6!H352)</f>
        <v>83</v>
      </c>
      <c r="I352" s="146">
        <f>AVERAGE(Raport1!I352,Raport2!I352,Raport3!I352,Raport4!I352,Raport5!I352,Raport6!I352)</f>
        <v>85.75</v>
      </c>
      <c r="J352" s="146">
        <f>AVERAGE(Raport1!J352,Raport2!J352,Raport3!J352,Raport4!J352,Raport5!J352,Raport6!J352)</f>
        <v>87.333333333333329</v>
      </c>
      <c r="K352" s="146">
        <f>AVERAGE(Raport1!K352,Raport2!K352,Raport3!K352,Raport4!K352,Raport5!K352,Raport6!K352)</f>
        <v>91.083333333333329</v>
      </c>
      <c r="L352" s="146">
        <f>AVERAGE(Raport1!L352,Raport2!L352,Raport3!L352,Raport4!L352,Raport5!L352,Raport6!L352)</f>
        <v>85.25</v>
      </c>
      <c r="M352" s="146">
        <f>AVERAGE(Raport1!M352,Raport2!M352,Raport3!M352,Raport4!M352,Raport5!M352,Raport6!M352)</f>
        <v>86.833333333333329</v>
      </c>
      <c r="N352" s="146">
        <f>AVERAGE(Raport1!N352,Raport2!N352,Raport3!N352,Raport4!N352,Raport5!N352,Raport6!N352)</f>
        <v>85</v>
      </c>
      <c r="O352" s="146">
        <f>AVERAGE(Raport1!O352,Raport2!O352,Raport3!O352,Raport4!O352,Raport5!O352,Raport6!O352)</f>
        <v>82.916666666666671</v>
      </c>
      <c r="P352" s="146">
        <f>AVERAGE(Raport1!P352,Raport2!P352,Raport3!P352,Raport4!P352,Raport5!P352,Raport6!P352)</f>
        <v>85.333333333333329</v>
      </c>
      <c r="Q352" s="146">
        <f>AVERAGE(Raport1!Q352,Raport2!Q352,Raport3!Q352,Raport4!Q352,Raport5!Q352,Raport6!Q352)</f>
        <v>86.666666666666671</v>
      </c>
      <c r="R352" s="146">
        <f>AVERAGE(Raport1!R352,Raport2!R352,Raport3!R352,Raport4!R352,Raport5!R352,Raport6!R352)</f>
        <v>84.166666666666671</v>
      </c>
      <c r="S352" s="146">
        <f>AVERAGE(Raport1!S352,Raport2!S352,Raport3!S352,Raport4!S352,Raport5!S352,Raport6!S352)</f>
        <v>87.833333333333329</v>
      </c>
      <c r="T352" s="232">
        <f t="shared" si="6"/>
        <v>86.266666666666666</v>
      </c>
    </row>
    <row r="353" spans="1:20" ht="14.25" thickTop="1" thickBot="1">
      <c r="A353" s="47">
        <v>87</v>
      </c>
      <c r="B353" s="62">
        <v>71</v>
      </c>
      <c r="C353" s="59">
        <f>PresensiIPS!B77</f>
        <v>12203</v>
      </c>
      <c r="D353" s="60" t="str">
        <f>PresensiIPS!G77</f>
        <v>DEWI ROSITA</v>
      </c>
      <c r="E353" s="146">
        <f>AVERAGE(Raport1!E353,Raport2!E353,Raport3!E353,Raport4!E353,Raport5!E353,Raport6!E353)</f>
        <v>86.25</v>
      </c>
      <c r="F353" s="146">
        <f>AVERAGE(Raport1!F353,Raport2!F353,Raport3!F353,Raport4!F353,Raport5!F353,Raport6!F353)</f>
        <v>89</v>
      </c>
      <c r="G353" s="146">
        <f>AVERAGE(Raport1!G353,Raport2!G353,Raport3!G353,Raport4!G353,Raport5!G353,Raport6!G353)</f>
        <v>87.75</v>
      </c>
      <c r="H353" s="146">
        <f>AVERAGE(Raport1!H353,Raport2!H353,Raport3!H353,Raport4!H353,Raport5!H353,Raport6!H353)</f>
        <v>85.833333333333329</v>
      </c>
      <c r="I353" s="146">
        <f>AVERAGE(Raport1!I353,Raport2!I353,Raport3!I353,Raport4!I353,Raport5!I353,Raport6!I353)</f>
        <v>89.25</v>
      </c>
      <c r="J353" s="146">
        <f>AVERAGE(Raport1!J353,Raport2!J353,Raport3!J353,Raport4!J353,Raport5!J353,Raport6!J353)</f>
        <v>87.333333333333329</v>
      </c>
      <c r="K353" s="146">
        <f>AVERAGE(Raport1!K353,Raport2!K353,Raport3!K353,Raport4!K353,Raport5!K353,Raport6!K353)</f>
        <v>88</v>
      </c>
      <c r="L353" s="146">
        <f>AVERAGE(Raport1!L353,Raport2!L353,Raport3!L353,Raport4!L353,Raport5!L353,Raport6!L353)</f>
        <v>85.5</v>
      </c>
      <c r="M353" s="146">
        <f>AVERAGE(Raport1!M353,Raport2!M353,Raport3!M353,Raport4!M353,Raport5!M353,Raport6!M353)</f>
        <v>86.5</v>
      </c>
      <c r="N353" s="146">
        <f>AVERAGE(Raport1!N353,Raport2!N353,Raport3!N353,Raport4!N353,Raport5!N353,Raport6!N353)</f>
        <v>86.666666666666671</v>
      </c>
      <c r="O353" s="146">
        <f>AVERAGE(Raport1!O353,Raport2!O353,Raport3!O353,Raport4!O353,Raport5!O353,Raport6!O353)</f>
        <v>86.166666666666671</v>
      </c>
      <c r="P353" s="146">
        <f>AVERAGE(Raport1!P353,Raport2!P353,Raport3!P353,Raport4!P353,Raport5!P353,Raport6!P353)</f>
        <v>84.666666666666671</v>
      </c>
      <c r="Q353" s="146">
        <f>AVERAGE(Raport1!Q353,Raport2!Q353,Raport3!Q353,Raport4!Q353,Raport5!Q353,Raport6!Q353)</f>
        <v>87.666666666666671</v>
      </c>
      <c r="R353" s="146">
        <f>AVERAGE(Raport1!R353,Raport2!R353,Raport3!R353,Raport4!R353,Raport5!R353,Raport6!R353)</f>
        <v>84.916666666666671</v>
      </c>
      <c r="S353" s="146">
        <f>AVERAGE(Raport1!S353,Raport2!S353,Raport3!S353,Raport4!S353,Raport5!S353,Raport6!S353)</f>
        <v>86.75</v>
      </c>
      <c r="T353" s="232">
        <f t="shared" si="6"/>
        <v>86.816666666666663</v>
      </c>
    </row>
    <row r="354" spans="1:20" ht="14.25" thickTop="1" thickBot="1">
      <c r="A354" s="61">
        <v>88</v>
      </c>
      <c r="B354" s="62">
        <v>72</v>
      </c>
      <c r="C354" s="59">
        <f>PresensiIPS!B78</f>
        <v>12225</v>
      </c>
      <c r="D354" s="60" t="str">
        <f>PresensiIPS!G78</f>
        <v>ERZA NASYWA SALSABILA</v>
      </c>
      <c r="E354" s="146">
        <f>AVERAGE(Raport1!E354,Raport2!E354,Raport3!E354,Raport4!E354,Raport5!E354,Raport6!E354)</f>
        <v>86.583333333333329</v>
      </c>
      <c r="F354" s="146">
        <f>AVERAGE(Raport1!F354,Raport2!F354,Raport3!F354,Raport4!F354,Raport5!F354,Raport6!F354)</f>
        <v>86.25</v>
      </c>
      <c r="G354" s="146">
        <f>AVERAGE(Raport1!G354,Raport2!G354,Raport3!G354,Raport4!G354,Raport5!G354,Raport6!G354)</f>
        <v>87.333333333333329</v>
      </c>
      <c r="H354" s="146">
        <f>AVERAGE(Raport1!H354,Raport2!H354,Raport3!H354,Raport4!H354,Raport5!H354,Raport6!H354)</f>
        <v>86.833333333333329</v>
      </c>
      <c r="I354" s="146">
        <f>AVERAGE(Raport1!I354,Raport2!I354,Raport3!I354,Raport4!I354,Raport5!I354,Raport6!I354)</f>
        <v>86.666666666666671</v>
      </c>
      <c r="J354" s="146">
        <f>AVERAGE(Raport1!J354,Raport2!J354,Raport3!J354,Raport4!J354,Raport5!J354,Raport6!J354)</f>
        <v>86.416666666666671</v>
      </c>
      <c r="K354" s="146">
        <f>AVERAGE(Raport1!K354,Raport2!K354,Raport3!K354,Raport4!K354,Raport5!K354,Raport6!K354)</f>
        <v>91.25</v>
      </c>
      <c r="L354" s="146">
        <f>AVERAGE(Raport1!L354,Raport2!L354,Raport3!L354,Raport4!L354,Raport5!L354,Raport6!L354)</f>
        <v>84.583333333333329</v>
      </c>
      <c r="M354" s="146">
        <f>AVERAGE(Raport1!M354,Raport2!M354,Raport3!M354,Raport4!M354,Raport5!M354,Raport6!M354)</f>
        <v>86.833333333333329</v>
      </c>
      <c r="N354" s="146">
        <f>AVERAGE(Raport1!N354,Raport2!N354,Raport3!N354,Raport4!N354,Raport5!N354,Raport6!N354)</f>
        <v>85.916666666666671</v>
      </c>
      <c r="O354" s="146">
        <f>AVERAGE(Raport1!O354,Raport2!O354,Raport3!O354,Raport4!O354,Raport5!O354,Raport6!O354)</f>
        <v>86.5</v>
      </c>
      <c r="P354" s="146">
        <f>AVERAGE(Raport1!P354,Raport2!P354,Raport3!P354,Raport4!P354,Raport5!P354,Raport6!P354)</f>
        <v>85</v>
      </c>
      <c r="Q354" s="146">
        <f>AVERAGE(Raport1!Q354,Raport2!Q354,Raport3!Q354,Raport4!Q354,Raport5!Q354,Raport6!Q354)</f>
        <v>87.666666666666671</v>
      </c>
      <c r="R354" s="146">
        <f>AVERAGE(Raport1!R354,Raport2!R354,Raport3!R354,Raport4!R354,Raport5!R354,Raport6!R354)</f>
        <v>83.916666666666671</v>
      </c>
      <c r="S354" s="146">
        <f>AVERAGE(Raport1!S354,Raport2!S354,Raport3!S354,Raport4!S354,Raport5!S354,Raport6!S354)</f>
        <v>86.75</v>
      </c>
      <c r="T354" s="232">
        <f t="shared" si="6"/>
        <v>86.566666666666663</v>
      </c>
    </row>
    <row r="355" spans="1:20" ht="14.25" thickTop="1" thickBot="1">
      <c r="A355" s="47">
        <v>89</v>
      </c>
      <c r="B355" s="62">
        <v>73</v>
      </c>
      <c r="C355" s="59">
        <f>PresensiIPS!B79</f>
        <v>12235</v>
      </c>
      <c r="D355" s="60" t="str">
        <f>PresensiIPS!G79</f>
        <v>FARCHAN HAMDANI</v>
      </c>
      <c r="E355" s="146">
        <f>AVERAGE(Raport1!E355,Raport2!E355,Raport3!E355,Raport4!E355,Raport5!E355,Raport6!E355)</f>
        <v>82.75</v>
      </c>
      <c r="F355" s="146">
        <f>AVERAGE(Raport1!F355,Raport2!F355,Raport3!F355,Raport4!F355,Raport5!F355,Raport6!F355)</f>
        <v>86.583333333333329</v>
      </c>
      <c r="G355" s="146">
        <f>AVERAGE(Raport1!G355,Raport2!G355,Raport3!G355,Raport4!G355,Raport5!G355,Raport6!G355)</f>
        <v>83.583333333333329</v>
      </c>
      <c r="H355" s="146">
        <f>AVERAGE(Raport1!H355,Raport2!H355,Raport3!H355,Raport4!H355,Raport5!H355,Raport6!H355)</f>
        <v>84.083333333333329</v>
      </c>
      <c r="I355" s="146">
        <f>AVERAGE(Raport1!I355,Raport2!I355,Raport3!I355,Raport4!I355,Raport5!I355,Raport6!I355)</f>
        <v>83.583333333333329</v>
      </c>
      <c r="J355" s="146">
        <f>AVERAGE(Raport1!J355,Raport2!J355,Raport3!J355,Raport4!J355,Raport5!J355,Raport6!J355)</f>
        <v>86</v>
      </c>
      <c r="K355" s="146">
        <f>AVERAGE(Raport1!K355,Raport2!K355,Raport3!K355,Raport4!K355,Raport5!K355,Raport6!K355)</f>
        <v>88</v>
      </c>
      <c r="L355" s="146">
        <f>AVERAGE(Raport1!L355,Raport2!L355,Raport3!L355,Raport4!L355,Raport5!L355,Raport6!L355)</f>
        <v>85.666666666666671</v>
      </c>
      <c r="M355" s="146">
        <f>AVERAGE(Raport1!M355,Raport2!M355,Raport3!M355,Raport4!M355,Raport5!M355,Raport6!M355)</f>
        <v>86.333333333333329</v>
      </c>
      <c r="N355" s="146">
        <f>AVERAGE(Raport1!N355,Raport2!N355,Raport3!N355,Raport4!N355,Raport5!N355,Raport6!N355)</f>
        <v>80.25</v>
      </c>
      <c r="O355" s="146">
        <f>AVERAGE(Raport1!O355,Raport2!O355,Raport3!O355,Raport4!O355,Raport5!O355,Raport6!O355)</f>
        <v>81.25</v>
      </c>
      <c r="P355" s="146">
        <f>AVERAGE(Raport1!P355,Raport2!P355,Raport3!P355,Raport4!P355,Raport5!P355,Raport6!P355)</f>
        <v>81.666666666666671</v>
      </c>
      <c r="Q355" s="146">
        <f>AVERAGE(Raport1!Q355,Raport2!Q355,Raport3!Q355,Raport4!Q355,Raport5!Q355,Raport6!Q355)</f>
        <v>83.416666666666671</v>
      </c>
      <c r="R355" s="146">
        <f>AVERAGE(Raport1!R355,Raport2!R355,Raport3!R355,Raport4!R355,Raport5!R355,Raport6!R355)</f>
        <v>83.333333333333329</v>
      </c>
      <c r="S355" s="146">
        <f>AVERAGE(Raport1!S355,Raport2!S355,Raport3!S355,Raport4!S355,Raport5!S355,Raport6!S355)</f>
        <v>86.25</v>
      </c>
      <c r="T355" s="232">
        <f t="shared" si="6"/>
        <v>84.183333333333323</v>
      </c>
    </row>
    <row r="356" spans="1:20" ht="14.25" thickTop="1" thickBot="1">
      <c r="A356" s="61">
        <v>90</v>
      </c>
      <c r="B356" s="62">
        <v>74</v>
      </c>
      <c r="C356" s="59">
        <f>PresensiIPS!B80</f>
        <v>12247</v>
      </c>
      <c r="D356" s="60" t="str">
        <f>PresensiIPS!G80</f>
        <v>FIRMAN RAHMAT HIDAYAT</v>
      </c>
      <c r="E356" s="146">
        <f>AVERAGE(Raport1!E356,Raport2!E356,Raport3!E356,Raport4!E356,Raport5!E356,Raport6!E356)</f>
        <v>81.083333333333329</v>
      </c>
      <c r="F356" s="146">
        <f>AVERAGE(Raport1!F356,Raport2!F356,Raport3!F356,Raport4!F356,Raport5!F356,Raport6!F356)</f>
        <v>80.583333333333329</v>
      </c>
      <c r="G356" s="146">
        <f>AVERAGE(Raport1!G356,Raport2!G356,Raport3!G356,Raport4!G356,Raport5!G356,Raport6!G356)</f>
        <v>80.583333333333329</v>
      </c>
      <c r="H356" s="146">
        <f>AVERAGE(Raport1!H356,Raport2!H356,Raport3!H356,Raport4!H356,Raport5!H356,Raport6!H356)</f>
        <v>86.083333333333329</v>
      </c>
      <c r="I356" s="146">
        <f>AVERAGE(Raport1!I356,Raport2!I356,Raport3!I356,Raport4!I356,Raport5!I356,Raport6!I356)</f>
        <v>79.833333333333329</v>
      </c>
      <c r="J356" s="146">
        <f>AVERAGE(Raport1!J356,Raport2!J356,Raport3!J356,Raport4!J356,Raport5!J356,Raport6!J356)</f>
        <v>80.166666666666671</v>
      </c>
      <c r="K356" s="146">
        <f>AVERAGE(Raport1!K356,Raport2!K356,Raport3!K356,Raport4!K356,Raport5!K356,Raport6!K356)</f>
        <v>85.25</v>
      </c>
      <c r="L356" s="146">
        <f>AVERAGE(Raport1!L356,Raport2!L356,Raport3!L356,Raport4!L356,Raport5!L356,Raport6!L356)</f>
        <v>79.75</v>
      </c>
      <c r="M356" s="146">
        <f>AVERAGE(Raport1!M356,Raport2!M356,Raport3!M356,Raport4!M356,Raport5!M356,Raport6!M356)</f>
        <v>82.5</v>
      </c>
      <c r="N356" s="146">
        <f>AVERAGE(Raport1!N356,Raport2!N356,Raport3!N356,Raport4!N356,Raport5!N356,Raport6!N356)</f>
        <v>77.833333333333329</v>
      </c>
      <c r="O356" s="146">
        <f>AVERAGE(Raport1!O356,Raport2!O356,Raport3!O356,Raport4!O356,Raport5!O356,Raport6!O356)</f>
        <v>74.5</v>
      </c>
      <c r="P356" s="146">
        <f>AVERAGE(Raport1!P356,Raport2!P356,Raport3!P356,Raport4!P356,Raport5!P356,Raport6!P356)</f>
        <v>76</v>
      </c>
      <c r="Q356" s="146">
        <f>AVERAGE(Raport1!Q356,Raport2!Q356,Raport3!Q356,Raport4!Q356,Raport5!Q356,Raport6!Q356)</f>
        <v>79.166666666666671</v>
      </c>
      <c r="R356" s="146">
        <f>AVERAGE(Raport1!R356,Raport2!R356,Raport3!R356,Raport4!R356,Raport5!R356,Raport6!R356)</f>
        <v>75.083333333333329</v>
      </c>
      <c r="S356" s="146">
        <f>AVERAGE(Raport1!S356,Raport2!S356,Raport3!S356,Raport4!S356,Raport5!S356,Raport6!S356)</f>
        <v>78.5</v>
      </c>
      <c r="T356" s="232">
        <f t="shared" si="6"/>
        <v>79.794444444444437</v>
      </c>
    </row>
    <row r="357" spans="1:20" ht="14.25" thickTop="1" thickBot="1">
      <c r="A357" s="47">
        <v>91</v>
      </c>
      <c r="B357" s="62">
        <v>75</v>
      </c>
      <c r="C357" s="59">
        <f>PresensiIPS!B81</f>
        <v>12254</v>
      </c>
      <c r="D357" s="60" t="str">
        <f>PresensiIPS!G81</f>
        <v>FRIZKA KINANTI AYYUZA</v>
      </c>
      <c r="E357" s="146">
        <f>AVERAGE(Raport1!E357,Raport2!E357,Raport3!E357,Raport4!E357,Raport5!E357,Raport6!E357)</f>
        <v>86.833333333333329</v>
      </c>
      <c r="F357" s="146">
        <f>AVERAGE(Raport1!F357,Raport2!F357,Raport3!F357,Raport4!F357,Raport5!F357,Raport6!F357)</f>
        <v>86.833333333333329</v>
      </c>
      <c r="G357" s="146">
        <f>AVERAGE(Raport1!G357,Raport2!G357,Raport3!G357,Raport4!G357,Raport5!G357,Raport6!G357)</f>
        <v>88.333333333333329</v>
      </c>
      <c r="H357" s="146">
        <f>AVERAGE(Raport1!H357,Raport2!H357,Raport3!H357,Raport4!H357,Raport5!H357,Raport6!H357)</f>
        <v>85.25</v>
      </c>
      <c r="I357" s="146">
        <f>AVERAGE(Raport1!I357,Raport2!I357,Raport3!I357,Raport4!I357,Raport5!I357,Raport6!I357)</f>
        <v>85.833333333333329</v>
      </c>
      <c r="J357" s="146">
        <f>AVERAGE(Raport1!J357,Raport2!J357,Raport3!J357,Raport4!J357,Raport5!J357,Raport6!J357)</f>
        <v>84.083333333333329</v>
      </c>
      <c r="K357" s="146">
        <f>AVERAGE(Raport1!K357,Raport2!K357,Raport3!K357,Raport4!K357,Raport5!K357,Raport6!K357)</f>
        <v>89.583333333333329</v>
      </c>
      <c r="L357" s="146">
        <f>AVERAGE(Raport1!L357,Raport2!L357,Raport3!L357,Raport4!L357,Raport5!L357,Raport6!L357)</f>
        <v>85</v>
      </c>
      <c r="M357" s="146">
        <f>AVERAGE(Raport1!M357,Raport2!M357,Raport3!M357,Raport4!M357,Raport5!M357,Raport6!M357)</f>
        <v>85.166666666666671</v>
      </c>
      <c r="N357" s="146">
        <f>AVERAGE(Raport1!N357,Raport2!N357,Raport3!N357,Raport4!N357,Raport5!N357,Raport6!N357)</f>
        <v>87.666666666666671</v>
      </c>
      <c r="O357" s="146">
        <f>AVERAGE(Raport1!O357,Raport2!O357,Raport3!O357,Raport4!O357,Raport5!O357,Raport6!O357)</f>
        <v>84.416666666666671</v>
      </c>
      <c r="P357" s="146">
        <f>AVERAGE(Raport1!P357,Raport2!P357,Raport3!P357,Raport4!P357,Raport5!P357,Raport6!P357)</f>
        <v>85</v>
      </c>
      <c r="Q357" s="146">
        <f>AVERAGE(Raport1!Q357,Raport2!Q357,Raport3!Q357,Raport4!Q357,Raport5!Q357,Raport6!Q357)</f>
        <v>86.666666666666671</v>
      </c>
      <c r="R357" s="146">
        <f>AVERAGE(Raport1!R357,Raport2!R357,Raport3!R357,Raport4!R357,Raport5!R357,Raport6!R357)</f>
        <v>83.75</v>
      </c>
      <c r="S357" s="146">
        <f>AVERAGE(Raport1!S357,Raport2!S357,Raport3!S357,Raport4!S357,Raport5!S357,Raport6!S357)</f>
        <v>87.75</v>
      </c>
      <c r="T357" s="232">
        <f t="shared" si="6"/>
        <v>86.144444444444446</v>
      </c>
    </row>
    <row r="358" spans="1:20" ht="14.25" thickTop="1" thickBot="1">
      <c r="A358" s="61">
        <v>92</v>
      </c>
      <c r="B358" s="62">
        <v>76</v>
      </c>
      <c r="C358" s="59">
        <f>PresensiIPS!B82</f>
        <v>12260</v>
      </c>
      <c r="D358" s="60" t="str">
        <f>PresensiIPS!G82</f>
        <v>HALIQ ALI RAHMODI</v>
      </c>
      <c r="E358" s="146">
        <f>AVERAGE(Raport1!E358,Raport2!E358,Raport3!E358,Raport4!E358,Raport5!E358,Raport6!E358)</f>
        <v>72</v>
      </c>
      <c r="F358" s="146">
        <f>AVERAGE(Raport1!F358,Raport2!F358,Raport3!F358,Raport4!F358,Raport5!F358,Raport6!F358)</f>
        <v>72.333333333333329</v>
      </c>
      <c r="G358" s="146">
        <f>AVERAGE(Raport1!G358,Raport2!G358,Raport3!G358,Raport4!G358,Raport5!G358,Raport6!G358)</f>
        <v>76.75</v>
      </c>
      <c r="H358" s="146">
        <f>AVERAGE(Raport1!H358,Raport2!H358,Raport3!H358,Raport4!H358,Raport5!H358,Raport6!H358)</f>
        <v>82.833333333333329</v>
      </c>
      <c r="I358" s="146">
        <f>AVERAGE(Raport1!I358,Raport2!I358,Raport3!I358,Raport4!I358,Raport5!I358,Raport6!I358)</f>
        <v>79.666666666666671</v>
      </c>
      <c r="J358" s="146">
        <f>AVERAGE(Raport1!J358,Raport2!J358,Raport3!J358,Raport4!J358,Raport5!J358,Raport6!J358)</f>
        <v>76</v>
      </c>
      <c r="K358" s="146">
        <f>AVERAGE(Raport1!K358,Raport2!K358,Raport3!K358,Raport4!K358,Raport5!K358,Raport6!K358)</f>
        <v>77.75</v>
      </c>
      <c r="L358" s="146">
        <f>AVERAGE(Raport1!L358,Raport2!L358,Raport3!L358,Raport4!L358,Raport5!L358,Raport6!L358)</f>
        <v>75.166666666666671</v>
      </c>
      <c r="M358" s="146">
        <f>AVERAGE(Raport1!M358,Raport2!M358,Raport3!M358,Raport4!M358,Raport5!M358,Raport6!M358)</f>
        <v>78</v>
      </c>
      <c r="N358" s="146">
        <f>AVERAGE(Raport1!N358,Raport2!N358,Raport3!N358,Raport4!N358,Raport5!N358,Raport6!N358)</f>
        <v>73.333333333333329</v>
      </c>
      <c r="O358" s="146">
        <f>AVERAGE(Raport1!O358,Raport2!O358,Raport3!O358,Raport4!O358,Raport5!O358,Raport6!O358)</f>
        <v>71.333333333333329</v>
      </c>
      <c r="P358" s="146">
        <f>AVERAGE(Raport1!P358,Raport2!P358,Raport3!P358,Raport4!P358,Raport5!P358,Raport6!P358)</f>
        <v>72.833333333333329</v>
      </c>
      <c r="Q358" s="146">
        <f>AVERAGE(Raport1!Q358,Raport2!Q358,Raport3!Q358,Raport4!Q358,Raport5!Q358,Raport6!Q358)</f>
        <v>73.416666666666671</v>
      </c>
      <c r="R358" s="146">
        <f>AVERAGE(Raport1!R358,Raport2!R358,Raport3!R358,Raport4!R358,Raport5!R358,Raport6!R358)</f>
        <v>72.083333333333329</v>
      </c>
      <c r="S358" s="146">
        <f>AVERAGE(Raport1!S358,Raport2!S358,Raport3!S358,Raport4!S358,Raport5!S358,Raport6!S358)</f>
        <v>68</v>
      </c>
      <c r="T358" s="232">
        <f t="shared" si="6"/>
        <v>74.766666666666666</v>
      </c>
    </row>
    <row r="359" spans="1:20" ht="14.25" thickTop="1" thickBot="1">
      <c r="A359" s="47">
        <v>93</v>
      </c>
      <c r="B359" s="62">
        <v>77</v>
      </c>
      <c r="C359" s="59">
        <f>PresensiIPS!B83</f>
        <v>12277</v>
      </c>
      <c r="D359" s="60" t="str">
        <f>PresensiIPS!G83</f>
        <v>IKA NOVIA RAHMAWATI</v>
      </c>
      <c r="E359" s="146">
        <f>AVERAGE(Raport1!E359,Raport2!E359,Raport3!E359,Raport4!E359,Raport5!E359,Raport6!E359)</f>
        <v>85.083333333333329</v>
      </c>
      <c r="F359" s="146">
        <f>AVERAGE(Raport1!F359,Raport2!F359,Raport3!F359,Raport4!F359,Raport5!F359,Raport6!F359)</f>
        <v>85.333333333333329</v>
      </c>
      <c r="G359" s="146">
        <f>AVERAGE(Raport1!G359,Raport2!G359,Raport3!G359,Raport4!G359,Raport5!G359,Raport6!G359)</f>
        <v>83.916666666666671</v>
      </c>
      <c r="H359" s="146">
        <f>AVERAGE(Raport1!H359,Raport2!H359,Raport3!H359,Raport4!H359,Raport5!H359,Raport6!H359)</f>
        <v>85.583333333333329</v>
      </c>
      <c r="I359" s="146">
        <f>AVERAGE(Raport1!I359,Raport2!I359,Raport3!I359,Raport4!I359,Raport5!I359,Raport6!I359)</f>
        <v>86</v>
      </c>
      <c r="J359" s="146">
        <f>AVERAGE(Raport1!J359,Raport2!J359,Raport3!J359,Raport4!J359,Raport5!J359,Raport6!J359)</f>
        <v>84.833333333333329</v>
      </c>
      <c r="K359" s="146">
        <f>AVERAGE(Raport1!K359,Raport2!K359,Raport3!K359,Raport4!K359,Raport5!K359,Raport6!K359)</f>
        <v>89.583333333333329</v>
      </c>
      <c r="L359" s="146">
        <f>AVERAGE(Raport1!L359,Raport2!L359,Raport3!L359,Raport4!L359,Raport5!L359,Raport6!L359)</f>
        <v>81.5</v>
      </c>
      <c r="M359" s="146">
        <f>AVERAGE(Raport1!M359,Raport2!M359,Raport3!M359,Raport4!M359,Raport5!M359,Raport6!M359)</f>
        <v>84.5</v>
      </c>
      <c r="N359" s="146">
        <f>AVERAGE(Raport1!N359,Raport2!N359,Raport3!N359,Raport4!N359,Raport5!N359,Raport6!N359)</f>
        <v>84.25</v>
      </c>
      <c r="O359" s="146">
        <f>AVERAGE(Raport1!O359,Raport2!O359,Raport3!O359,Raport4!O359,Raport5!O359,Raport6!O359)</f>
        <v>80.583333333333329</v>
      </c>
      <c r="P359" s="146">
        <f>AVERAGE(Raport1!P359,Raport2!P359,Raport3!P359,Raport4!P359,Raport5!P359,Raport6!P359)</f>
        <v>84.666666666666671</v>
      </c>
      <c r="Q359" s="146">
        <f>AVERAGE(Raport1!Q359,Raport2!Q359,Raport3!Q359,Raport4!Q359,Raport5!Q359,Raport6!Q359)</f>
        <v>83.5</v>
      </c>
      <c r="R359" s="146">
        <f>AVERAGE(Raport1!R359,Raport2!R359,Raport3!R359,Raport4!R359,Raport5!R359,Raport6!R359)</f>
        <v>77.5</v>
      </c>
      <c r="S359" s="146">
        <f>AVERAGE(Raport1!S359,Raport2!S359,Raport3!S359,Raport4!S359,Raport5!S359,Raport6!S359)</f>
        <v>83.5</v>
      </c>
      <c r="T359" s="232">
        <f t="shared" si="6"/>
        <v>84.022222222222211</v>
      </c>
    </row>
    <row r="360" spans="1:20" ht="14.25" thickTop="1" thickBot="1">
      <c r="A360" s="61">
        <v>94</v>
      </c>
      <c r="B360" s="62">
        <v>78</v>
      </c>
      <c r="C360" s="59">
        <f>PresensiIPS!B84</f>
        <v>12291</v>
      </c>
      <c r="D360" s="60" t="str">
        <f>PresensiIPS!G84</f>
        <v>IVON ROSYARIDHA JATMIKE</v>
      </c>
      <c r="E360" s="146">
        <f>AVERAGE(Raport1!E360,Raport2!E360,Raport3!E360,Raport4!E360,Raport5!E360,Raport6!E360)</f>
        <v>85.666666666666671</v>
      </c>
      <c r="F360" s="146">
        <f>AVERAGE(Raport1!F360,Raport2!F360,Raport3!F360,Raport4!F360,Raport5!F360,Raport6!F360)</f>
        <v>88.5</v>
      </c>
      <c r="G360" s="146">
        <f>AVERAGE(Raport1!G360,Raport2!G360,Raport3!G360,Raport4!G360,Raport5!G360,Raport6!G360)</f>
        <v>88.166666666666671</v>
      </c>
      <c r="H360" s="146">
        <f>AVERAGE(Raport1!H360,Raport2!H360,Raport3!H360,Raport4!H360,Raport5!H360,Raport6!H360)</f>
        <v>86.5</v>
      </c>
      <c r="I360" s="146">
        <f>AVERAGE(Raport1!I360,Raport2!I360,Raport3!I360,Raport4!I360,Raport5!I360,Raport6!I360)</f>
        <v>85.666666666666671</v>
      </c>
      <c r="J360" s="146">
        <f>AVERAGE(Raport1!J360,Raport2!J360,Raport3!J360,Raport4!J360,Raport5!J360,Raport6!J360)</f>
        <v>89.833333333333329</v>
      </c>
      <c r="K360" s="146">
        <f>AVERAGE(Raport1!K360,Raport2!K360,Raport3!K360,Raport4!K360,Raport5!K360,Raport6!K360)</f>
        <v>90</v>
      </c>
      <c r="L360" s="146">
        <f>AVERAGE(Raport1!L360,Raport2!L360,Raport3!L360,Raport4!L360,Raport5!L360,Raport6!L360)</f>
        <v>83.25</v>
      </c>
      <c r="M360" s="146">
        <f>AVERAGE(Raport1!M360,Raport2!M360,Raport3!M360,Raport4!M360,Raport5!M360,Raport6!M360)</f>
        <v>85.083333333333329</v>
      </c>
      <c r="N360" s="146">
        <f>AVERAGE(Raport1!N360,Raport2!N360,Raport3!N360,Raport4!N360,Raport5!N360,Raport6!N360)</f>
        <v>85.916666666666671</v>
      </c>
      <c r="O360" s="146">
        <f>AVERAGE(Raport1!O360,Raport2!O360,Raport3!O360,Raport4!O360,Raport5!O360,Raport6!O360)</f>
        <v>86.416666666666671</v>
      </c>
      <c r="P360" s="146">
        <f>AVERAGE(Raport1!P360,Raport2!P360,Raport3!P360,Raport4!P360,Raport5!P360,Raport6!P360)</f>
        <v>84.5</v>
      </c>
      <c r="Q360" s="146">
        <f>AVERAGE(Raport1!Q360,Raport2!Q360,Raport3!Q360,Raport4!Q360,Raport5!Q360,Raport6!Q360)</f>
        <v>85.5</v>
      </c>
      <c r="R360" s="146">
        <f>AVERAGE(Raport1!R360,Raport2!R360,Raport3!R360,Raport4!R360,Raport5!R360,Raport6!R360)</f>
        <v>82.5</v>
      </c>
      <c r="S360" s="146">
        <f>AVERAGE(Raport1!S360,Raport2!S360,Raport3!S360,Raport4!S360,Raport5!S360,Raport6!S360)</f>
        <v>88</v>
      </c>
      <c r="T360" s="232">
        <f t="shared" si="6"/>
        <v>86.36666666666666</v>
      </c>
    </row>
    <row r="361" spans="1:20" ht="14.25" thickTop="1" thickBot="1">
      <c r="A361" s="47">
        <v>95</v>
      </c>
      <c r="B361" s="62">
        <v>79</v>
      </c>
      <c r="C361" s="59">
        <f>PresensiIPS!B85</f>
        <v>12301</v>
      </c>
      <c r="D361" s="60" t="str">
        <f>PresensiIPS!G85</f>
        <v>KANDIYAS</v>
      </c>
      <c r="E361" s="146">
        <f>AVERAGE(Raport1!E361,Raport2!E361,Raport3!E361,Raport4!E361,Raport5!E361,Raport6!E361)</f>
        <v>85.5</v>
      </c>
      <c r="F361" s="146">
        <f>AVERAGE(Raport1!F361,Raport2!F361,Raport3!F361,Raport4!F361,Raport5!F361,Raport6!F361)</f>
        <v>81.25</v>
      </c>
      <c r="G361" s="146">
        <f>AVERAGE(Raport1!G361,Raport2!G361,Raport3!G361,Raport4!G361,Raport5!G361,Raport6!G361)</f>
        <v>81.333333333333329</v>
      </c>
      <c r="H361" s="146">
        <f>AVERAGE(Raport1!H361,Raport2!H361,Raport3!H361,Raport4!H361,Raport5!H361,Raport6!H361)</f>
        <v>84</v>
      </c>
      <c r="I361" s="146">
        <f>AVERAGE(Raport1!I361,Raport2!I361,Raport3!I361,Raport4!I361,Raport5!I361,Raport6!I361)</f>
        <v>82.083333333333329</v>
      </c>
      <c r="J361" s="146">
        <f>AVERAGE(Raport1!J361,Raport2!J361,Raport3!J361,Raport4!J361,Raport5!J361,Raport6!J361)</f>
        <v>82.916666666666671</v>
      </c>
      <c r="K361" s="146">
        <f>AVERAGE(Raport1!K361,Raport2!K361,Raport3!K361,Raport4!K361,Raport5!K361,Raport6!K361)</f>
        <v>91.083333333333329</v>
      </c>
      <c r="L361" s="146">
        <f>AVERAGE(Raport1!L361,Raport2!L361,Raport3!L361,Raport4!L361,Raport5!L361,Raport6!L361)</f>
        <v>85.166666666666671</v>
      </c>
      <c r="M361" s="146">
        <f>AVERAGE(Raport1!M361,Raport2!M361,Raport3!M361,Raport4!M361,Raport5!M361,Raport6!M361)</f>
        <v>85</v>
      </c>
      <c r="N361" s="146">
        <f>AVERAGE(Raport1!N361,Raport2!N361,Raport3!N361,Raport4!N361,Raport5!N361,Raport6!N361)</f>
        <v>84</v>
      </c>
      <c r="O361" s="146">
        <f>AVERAGE(Raport1!O361,Raport2!O361,Raport3!O361,Raport4!O361,Raport5!O361,Raport6!O361)</f>
        <v>83</v>
      </c>
      <c r="P361" s="146">
        <f>AVERAGE(Raport1!P361,Raport2!P361,Raport3!P361,Raport4!P361,Raport5!P361,Raport6!P361)</f>
        <v>80.166666666666671</v>
      </c>
      <c r="Q361" s="146">
        <f>AVERAGE(Raport1!Q361,Raport2!Q361,Raport3!Q361,Raport4!Q361,Raport5!Q361,Raport6!Q361)</f>
        <v>81.916666666666671</v>
      </c>
      <c r="R361" s="146">
        <f>AVERAGE(Raport1!R361,Raport2!R361,Raport3!R361,Raport4!R361,Raport5!R361,Raport6!R361)</f>
        <v>76.083333333333329</v>
      </c>
      <c r="S361" s="146">
        <f>AVERAGE(Raport1!S361,Raport2!S361,Raport3!S361,Raport4!S361,Raport5!S361,Raport6!S361)</f>
        <v>82.916666666666671</v>
      </c>
      <c r="T361" s="232">
        <f t="shared" si="6"/>
        <v>83.094444444444434</v>
      </c>
    </row>
    <row r="362" spans="1:20" ht="14.25" thickTop="1" thickBot="1">
      <c r="A362" s="61">
        <v>96</v>
      </c>
      <c r="B362" s="62">
        <v>80</v>
      </c>
      <c r="C362" s="59">
        <f>PresensiIPS!B86</f>
        <v>12313</v>
      </c>
      <c r="D362" s="60" t="str">
        <f>PresensiIPS!G86</f>
        <v>Lika Adelia</v>
      </c>
      <c r="E362" s="146">
        <f>AVERAGE(Raport1!E362,Raport2!E362,Raport3!E362,Raport4!E362,Raport5!E362,Raport6!E362)</f>
        <v>85.416666666666671</v>
      </c>
      <c r="F362" s="146">
        <f>AVERAGE(Raport1!F362,Raport2!F362,Raport3!F362,Raport4!F362,Raport5!F362,Raport6!F362)</f>
        <v>88.416666666666671</v>
      </c>
      <c r="G362" s="146">
        <f>AVERAGE(Raport1!G362,Raport2!G362,Raport3!G362,Raport4!G362,Raport5!G362,Raport6!G362)</f>
        <v>87.666666666666671</v>
      </c>
      <c r="H362" s="146">
        <f>AVERAGE(Raport1!H362,Raport2!H362,Raport3!H362,Raport4!H362,Raport5!H362,Raport6!H362)</f>
        <v>85.916666666666671</v>
      </c>
      <c r="I362" s="146">
        <f>AVERAGE(Raport1!I362,Raport2!I362,Raport3!I362,Raport4!I362,Raport5!I362,Raport6!I362)</f>
        <v>87.416666666666671</v>
      </c>
      <c r="J362" s="146">
        <f>AVERAGE(Raport1!J362,Raport2!J362,Raport3!J362,Raport4!J362,Raport5!J362,Raport6!J362)</f>
        <v>85.583333333333329</v>
      </c>
      <c r="K362" s="146">
        <f>AVERAGE(Raport1!K362,Raport2!K362,Raport3!K362,Raport4!K362,Raport5!K362,Raport6!K362)</f>
        <v>90.5</v>
      </c>
      <c r="L362" s="146">
        <f>AVERAGE(Raport1!L362,Raport2!L362,Raport3!L362,Raport4!L362,Raport5!L362,Raport6!L362)</f>
        <v>84.416666666666671</v>
      </c>
      <c r="M362" s="146">
        <f>AVERAGE(Raport1!M362,Raport2!M362,Raport3!M362,Raport4!M362,Raport5!M362,Raport6!M362)</f>
        <v>87</v>
      </c>
      <c r="N362" s="146">
        <f>AVERAGE(Raport1!N362,Raport2!N362,Raport3!N362,Raport4!N362,Raport5!N362,Raport6!N362)</f>
        <v>86.416666666666671</v>
      </c>
      <c r="O362" s="146">
        <f>AVERAGE(Raport1!O362,Raport2!O362,Raport3!O362,Raport4!O362,Raport5!O362,Raport6!O362)</f>
        <v>87</v>
      </c>
      <c r="P362" s="146">
        <f>AVERAGE(Raport1!P362,Raport2!P362,Raport3!P362,Raport4!P362,Raport5!P362,Raport6!P362)</f>
        <v>84.333333333333329</v>
      </c>
      <c r="Q362" s="146">
        <f>AVERAGE(Raport1!Q362,Raport2!Q362,Raport3!Q362,Raport4!Q362,Raport5!Q362,Raport6!Q362)</f>
        <v>85</v>
      </c>
      <c r="R362" s="146">
        <f>AVERAGE(Raport1!R362,Raport2!R362,Raport3!R362,Raport4!R362,Raport5!R362,Raport6!R362)</f>
        <v>83.333333333333329</v>
      </c>
      <c r="S362" s="146">
        <f>AVERAGE(Raport1!S362,Raport2!S362,Raport3!S362,Raport4!S362,Raport5!S362,Raport6!S362)</f>
        <v>85.083333333333329</v>
      </c>
      <c r="T362" s="232">
        <f t="shared" si="6"/>
        <v>86.23333333333332</v>
      </c>
    </row>
    <row r="363" spans="1:20" ht="14.25" thickTop="1" thickBot="1">
      <c r="A363" s="47">
        <v>97</v>
      </c>
      <c r="B363" s="62">
        <v>81</v>
      </c>
      <c r="C363" s="59">
        <f>PresensiIPS!B87</f>
        <v>12317</v>
      </c>
      <c r="D363" s="60" t="str">
        <f>PresensiIPS!G87</f>
        <v>M. ABDULLOH</v>
      </c>
      <c r="E363" s="146">
        <f>AVERAGE(Raport1!E363,Raport2!E363,Raport3!E363,Raport4!E363,Raport5!E363,Raport6!E363)</f>
        <v>83.333333333333329</v>
      </c>
      <c r="F363" s="146">
        <f>AVERAGE(Raport1!F363,Raport2!F363,Raport3!F363,Raport4!F363,Raport5!F363,Raport6!F363)</f>
        <v>75.083333333333329</v>
      </c>
      <c r="G363" s="146">
        <f>AVERAGE(Raport1!G363,Raport2!G363,Raport3!G363,Raport4!G363,Raport5!G363,Raport6!G363)</f>
        <v>78.916666666666671</v>
      </c>
      <c r="H363" s="146">
        <f>AVERAGE(Raport1!H363,Raport2!H363,Raport3!H363,Raport4!H363,Raport5!H363,Raport6!H363)</f>
        <v>82.916666666666671</v>
      </c>
      <c r="I363" s="146">
        <f>AVERAGE(Raport1!I363,Raport2!I363,Raport3!I363,Raport4!I363,Raport5!I363,Raport6!I363)</f>
        <v>80.333333333333329</v>
      </c>
      <c r="J363" s="146">
        <f>AVERAGE(Raport1!J363,Raport2!J363,Raport3!J363,Raport4!J363,Raport5!J363,Raport6!J363)</f>
        <v>76.666666666666671</v>
      </c>
      <c r="K363" s="146">
        <f>AVERAGE(Raport1!K363,Raport2!K363,Raport3!K363,Raport4!K363,Raport5!K363,Raport6!K363)</f>
        <v>85.666666666666671</v>
      </c>
      <c r="L363" s="146">
        <f>AVERAGE(Raport1!L363,Raport2!L363,Raport3!L363,Raport4!L363,Raport5!L363,Raport6!L363)</f>
        <v>80.583333333333329</v>
      </c>
      <c r="M363" s="146">
        <f>AVERAGE(Raport1!M363,Raport2!M363,Raport3!M363,Raport4!M363,Raport5!M363,Raport6!M363)</f>
        <v>82.083333333333329</v>
      </c>
      <c r="N363" s="146">
        <f>AVERAGE(Raport1!N363,Raport2!N363,Raport3!N363,Raport4!N363,Raport5!N363,Raport6!N363)</f>
        <v>76.333333333333329</v>
      </c>
      <c r="O363" s="146">
        <f>AVERAGE(Raport1!O363,Raport2!O363,Raport3!O363,Raport4!O363,Raport5!O363,Raport6!O363)</f>
        <v>74.083333333333329</v>
      </c>
      <c r="P363" s="146">
        <f>AVERAGE(Raport1!P363,Raport2!P363,Raport3!P363,Raport4!P363,Raport5!P363,Raport6!P363)</f>
        <v>74.25</v>
      </c>
      <c r="Q363" s="146">
        <f>AVERAGE(Raport1!Q363,Raport2!Q363,Raport3!Q363,Raport4!Q363,Raport5!Q363,Raport6!Q363)</f>
        <v>77.25</v>
      </c>
      <c r="R363" s="146">
        <f>AVERAGE(Raport1!R363,Raport2!R363,Raport3!R363,Raport4!R363,Raport5!R363,Raport6!R363)</f>
        <v>73.5</v>
      </c>
      <c r="S363" s="146">
        <f>AVERAGE(Raport1!S363,Raport2!S363,Raport3!S363,Raport4!S363,Raport5!S363,Raport6!S363)</f>
        <v>72.75</v>
      </c>
      <c r="T363" s="232">
        <f t="shared" si="6"/>
        <v>78.25</v>
      </c>
    </row>
    <row r="364" spans="1:20" ht="14.25" thickTop="1" thickBot="1">
      <c r="A364" s="61">
        <v>98</v>
      </c>
      <c r="B364" s="62">
        <v>82</v>
      </c>
      <c r="C364" s="59">
        <f>PresensiIPS!B88</f>
        <v>12323</v>
      </c>
      <c r="D364" s="60" t="str">
        <f>PresensiIPS!G88</f>
        <v>M.RISKY ADITYA</v>
      </c>
      <c r="E364" s="146">
        <f>AVERAGE(Raport1!E364,Raport2!E364,Raport3!E364,Raport4!E364,Raport5!E364,Raport6!E364)</f>
        <v>73.166666666666671</v>
      </c>
      <c r="F364" s="146">
        <f>AVERAGE(Raport1!F364,Raport2!F364,Raport3!F364,Raport4!F364,Raport5!F364,Raport6!F364)</f>
        <v>77.583333333333329</v>
      </c>
      <c r="G364" s="146">
        <f>AVERAGE(Raport1!G364,Raport2!G364,Raport3!G364,Raport4!G364,Raport5!G364,Raport6!G364)</f>
        <v>80.666666666666671</v>
      </c>
      <c r="H364" s="146">
        <f>AVERAGE(Raport1!H364,Raport2!H364,Raport3!H364,Raport4!H364,Raport5!H364,Raport6!H364)</f>
        <v>83.666666666666671</v>
      </c>
      <c r="I364" s="146">
        <f>AVERAGE(Raport1!I364,Raport2!I364,Raport3!I364,Raport4!I364,Raport5!I364,Raport6!I364)</f>
        <v>82.166666666666671</v>
      </c>
      <c r="J364" s="146">
        <f>AVERAGE(Raport1!J364,Raport2!J364,Raport3!J364,Raport4!J364,Raport5!J364,Raport6!J364)</f>
        <v>79.75</v>
      </c>
      <c r="K364" s="146">
        <f>AVERAGE(Raport1!K364,Raport2!K364,Raport3!K364,Raport4!K364,Raport5!K364,Raport6!K364)</f>
        <v>86.916666666666671</v>
      </c>
      <c r="L364" s="146">
        <f>AVERAGE(Raport1!L364,Raport2!L364,Raport3!L364,Raport4!L364,Raport5!L364,Raport6!L364)</f>
        <v>81.25</v>
      </c>
      <c r="M364" s="146">
        <f>AVERAGE(Raport1!M364,Raport2!M364,Raport3!M364,Raport4!M364,Raport5!M364,Raport6!M364)</f>
        <v>82.916666666666671</v>
      </c>
      <c r="N364" s="146">
        <f>AVERAGE(Raport1!N364,Raport2!N364,Raport3!N364,Raport4!N364,Raport5!N364,Raport6!N364)</f>
        <v>76.166666666666671</v>
      </c>
      <c r="O364" s="146">
        <f>AVERAGE(Raport1!O364,Raport2!O364,Raport3!O364,Raport4!O364,Raport5!O364,Raport6!O364)</f>
        <v>76.333333333333329</v>
      </c>
      <c r="P364" s="146">
        <f>AVERAGE(Raport1!P364,Raport2!P364,Raport3!P364,Raport4!P364,Raport5!P364,Raport6!P364)</f>
        <v>76.333333333333329</v>
      </c>
      <c r="Q364" s="146">
        <f>AVERAGE(Raport1!Q364,Raport2!Q364,Raport3!Q364,Raport4!Q364,Raport5!Q364,Raport6!Q364)</f>
        <v>78.916666666666671</v>
      </c>
      <c r="R364" s="146">
        <f>AVERAGE(Raport1!R364,Raport2!R364,Raport3!R364,Raport4!R364,Raport5!R364,Raport6!R364)</f>
        <v>74.083333333333329</v>
      </c>
      <c r="S364" s="146">
        <f>AVERAGE(Raport1!S364,Raport2!S364,Raport3!S364,Raport4!S364,Raport5!S364,Raport6!S364)</f>
        <v>78.833333333333329</v>
      </c>
      <c r="T364" s="232">
        <f t="shared" si="6"/>
        <v>79.25</v>
      </c>
    </row>
    <row r="365" spans="1:20" ht="14.25" thickTop="1" thickBot="1">
      <c r="A365" s="47">
        <v>99</v>
      </c>
      <c r="B365" s="62">
        <v>83</v>
      </c>
      <c r="C365" s="59">
        <f>PresensiIPS!B89</f>
        <v>12338</v>
      </c>
      <c r="D365" s="60" t="str">
        <f>PresensiIPS!G89</f>
        <v>MAULINDA HASANAH</v>
      </c>
      <c r="E365" s="146">
        <f>AVERAGE(Raport1!E365,Raport2!E365,Raport3!E365,Raport4!E365,Raport5!E365,Raport6!E365)</f>
        <v>87.333333333333329</v>
      </c>
      <c r="F365" s="146">
        <f>AVERAGE(Raport1!F365,Raport2!F365,Raport3!F365,Raport4!F365,Raport5!F365,Raport6!F365)</f>
        <v>90.166666666666671</v>
      </c>
      <c r="G365" s="146">
        <f>AVERAGE(Raport1!G365,Raport2!G365,Raport3!G365,Raport4!G365,Raport5!G365,Raport6!G365)</f>
        <v>87.75</v>
      </c>
      <c r="H365" s="146">
        <f>AVERAGE(Raport1!H365,Raport2!H365,Raport3!H365,Raport4!H365,Raport5!H365,Raport6!H365)</f>
        <v>86.416666666666671</v>
      </c>
      <c r="I365" s="146">
        <f>AVERAGE(Raport1!I365,Raport2!I365,Raport3!I365,Raport4!I365,Raport5!I365,Raport6!I365)</f>
        <v>86.833333333333329</v>
      </c>
      <c r="J365" s="146">
        <f>AVERAGE(Raport1!J365,Raport2!J365,Raport3!J365,Raport4!J365,Raport5!J365,Raport6!J365)</f>
        <v>87.166666666666671</v>
      </c>
      <c r="K365" s="146">
        <f>AVERAGE(Raport1!K365,Raport2!K365,Raport3!K365,Raport4!K365,Raport5!K365,Raport6!K365)</f>
        <v>89.416666666666671</v>
      </c>
      <c r="L365" s="146">
        <f>AVERAGE(Raport1!L365,Raport2!L365,Raport3!L365,Raport4!L365,Raport5!L365,Raport6!L365)</f>
        <v>84.75</v>
      </c>
      <c r="M365" s="146">
        <f>AVERAGE(Raport1!M365,Raport2!M365,Raport3!M365,Raport4!M365,Raport5!M365,Raport6!M365)</f>
        <v>87.25</v>
      </c>
      <c r="N365" s="146">
        <f>AVERAGE(Raport1!N365,Raport2!N365,Raport3!N365,Raport4!N365,Raport5!N365,Raport6!N365)</f>
        <v>87.333333333333329</v>
      </c>
      <c r="O365" s="146">
        <f>AVERAGE(Raport1!O365,Raport2!O365,Raport3!O365,Raport4!O365,Raport5!O365,Raport6!O365)</f>
        <v>87.666666666666671</v>
      </c>
      <c r="P365" s="146">
        <f>AVERAGE(Raport1!P365,Raport2!P365,Raport3!P365,Raport4!P365,Raport5!P365,Raport6!P365)</f>
        <v>87.666666666666671</v>
      </c>
      <c r="Q365" s="146">
        <f>AVERAGE(Raport1!Q365,Raport2!Q365,Raport3!Q365,Raport4!Q365,Raport5!Q365,Raport6!Q365)</f>
        <v>87.833333333333329</v>
      </c>
      <c r="R365" s="146">
        <f>AVERAGE(Raport1!R365,Raport2!R365,Raport3!R365,Raport4!R365,Raport5!R365,Raport6!R365)</f>
        <v>85.083333333333329</v>
      </c>
      <c r="S365" s="146">
        <f>AVERAGE(Raport1!S365,Raport2!S365,Raport3!S365,Raport4!S365,Raport5!S365,Raport6!S365)</f>
        <v>84.166666666666671</v>
      </c>
      <c r="T365" s="232">
        <f t="shared" si="6"/>
        <v>87.12222222222222</v>
      </c>
    </row>
    <row r="366" spans="1:20" ht="14.25" thickTop="1" thickBot="1">
      <c r="A366" s="61">
        <v>100</v>
      </c>
      <c r="B366" s="62">
        <v>84</v>
      </c>
      <c r="C366" s="59">
        <f>PresensiIPS!B90</f>
        <v>12372</v>
      </c>
      <c r="D366" s="60" t="str">
        <f>PresensiIPS!G90</f>
        <v>MUHAMMAD CHAIRIL ARIFIN</v>
      </c>
      <c r="E366" s="146">
        <f>AVERAGE(Raport1!E366,Raport2!E366,Raport3!E366,Raport4!E366,Raport5!E366,Raport6!E366)</f>
        <v>84.25</v>
      </c>
      <c r="F366" s="146">
        <f>AVERAGE(Raport1!F366,Raport2!F366,Raport3!F366,Raport4!F366,Raport5!F366,Raport6!F366)</f>
        <v>85.5</v>
      </c>
      <c r="G366" s="146">
        <f>AVERAGE(Raport1!G366,Raport2!G366,Raport3!G366,Raport4!G366,Raport5!G366,Raport6!G366)</f>
        <v>82.833333333333329</v>
      </c>
      <c r="H366" s="146">
        <f>AVERAGE(Raport1!H366,Raport2!H366,Raport3!H366,Raport4!H366,Raport5!H366,Raport6!H366)</f>
        <v>84.5</v>
      </c>
      <c r="I366" s="146">
        <f>AVERAGE(Raport1!I366,Raport2!I366,Raport3!I366,Raport4!I366,Raport5!I366,Raport6!I366)</f>
        <v>84</v>
      </c>
      <c r="J366" s="146">
        <f>AVERAGE(Raport1!J366,Raport2!J366,Raport3!J366,Raport4!J366,Raport5!J366,Raport6!J366)</f>
        <v>82.666666666666671</v>
      </c>
      <c r="K366" s="146">
        <f>AVERAGE(Raport1!K366,Raport2!K366,Raport3!K366,Raport4!K366,Raport5!K366,Raport6!K366)</f>
        <v>89.5</v>
      </c>
      <c r="L366" s="146">
        <f>AVERAGE(Raport1!L366,Raport2!L366,Raport3!L366,Raport4!L366,Raport5!L366,Raport6!L366)</f>
        <v>85.666666666666671</v>
      </c>
      <c r="M366" s="146">
        <f>AVERAGE(Raport1!M366,Raport2!M366,Raport3!M366,Raport4!M366,Raport5!M366,Raport6!M366)</f>
        <v>83.666666666666671</v>
      </c>
      <c r="N366" s="146">
        <f>AVERAGE(Raport1!N366,Raport2!N366,Raport3!N366,Raport4!N366,Raport5!N366,Raport6!N366)</f>
        <v>83.916666666666671</v>
      </c>
      <c r="O366" s="146">
        <f>AVERAGE(Raport1!O366,Raport2!O366,Raport3!O366,Raport4!O366,Raport5!O366,Raport6!O366)</f>
        <v>81.916666666666671</v>
      </c>
      <c r="P366" s="146">
        <f>AVERAGE(Raport1!P366,Raport2!P366,Raport3!P366,Raport4!P366,Raport5!P366,Raport6!P366)</f>
        <v>81.666666666666671</v>
      </c>
      <c r="Q366" s="146">
        <f>AVERAGE(Raport1!Q366,Raport2!Q366,Raport3!Q366,Raport4!Q366,Raport5!Q366,Raport6!Q366)</f>
        <v>83.166666666666671</v>
      </c>
      <c r="R366" s="146">
        <f>AVERAGE(Raport1!R366,Raport2!R366,Raport3!R366,Raport4!R366,Raport5!R366,Raport6!R366)</f>
        <v>80</v>
      </c>
      <c r="S366" s="146">
        <f>AVERAGE(Raport1!S366,Raport2!S366,Raport3!S366,Raport4!S366,Raport5!S366,Raport6!S366)</f>
        <v>79.416666666666671</v>
      </c>
      <c r="T366" s="232">
        <f t="shared" si="6"/>
        <v>83.511111111111106</v>
      </c>
    </row>
    <row r="367" spans="1:20" ht="14.25" thickTop="1" thickBot="1">
      <c r="A367" s="47">
        <v>101</v>
      </c>
      <c r="B367" s="62">
        <v>85</v>
      </c>
      <c r="C367" s="59">
        <f>PresensiIPS!B91</f>
        <v>12383</v>
      </c>
      <c r="D367" s="60" t="str">
        <f>PresensiIPS!G91</f>
        <v>MUHAMMAD SUBHAN HADI</v>
      </c>
      <c r="E367" s="146">
        <f>AVERAGE(Raport1!E367,Raport2!E367,Raport3!E367,Raport4!E367,Raport5!E367,Raport6!E367)</f>
        <v>81.333333333333329</v>
      </c>
      <c r="F367" s="146">
        <f>AVERAGE(Raport1!F367,Raport2!F367,Raport3!F367,Raport4!F367,Raport5!F367,Raport6!F367)</f>
        <v>78.5</v>
      </c>
      <c r="G367" s="146">
        <f>AVERAGE(Raport1!G367,Raport2!G367,Raport3!G367,Raport4!G367,Raport5!G367,Raport6!G367)</f>
        <v>79.333333333333329</v>
      </c>
      <c r="H367" s="146">
        <f>AVERAGE(Raport1!H367,Raport2!H367,Raport3!H367,Raport4!H367,Raport5!H367,Raport6!H367)</f>
        <v>82.333333333333329</v>
      </c>
      <c r="I367" s="146">
        <f>AVERAGE(Raport1!I367,Raport2!I367,Raport3!I367,Raport4!I367,Raport5!I367,Raport6!I367)</f>
        <v>81.75</v>
      </c>
      <c r="J367" s="146">
        <f>AVERAGE(Raport1!J367,Raport2!J367,Raport3!J367,Raport4!J367,Raport5!J367,Raport6!J367)</f>
        <v>79</v>
      </c>
      <c r="K367" s="146">
        <f>AVERAGE(Raport1!K367,Raport2!K367,Raport3!K367,Raport4!K367,Raport5!K367,Raport6!K367)</f>
        <v>85.75</v>
      </c>
      <c r="L367" s="146">
        <f>AVERAGE(Raport1!L367,Raport2!L367,Raport3!L367,Raport4!L367,Raport5!L367,Raport6!L367)</f>
        <v>80.25</v>
      </c>
      <c r="M367" s="146">
        <f>AVERAGE(Raport1!M367,Raport2!M367,Raport3!M367,Raport4!M367,Raport5!M367,Raport6!M367)</f>
        <v>82.083333333333329</v>
      </c>
      <c r="N367" s="146">
        <f>AVERAGE(Raport1!N367,Raport2!N367,Raport3!N367,Raport4!N367,Raport5!N367,Raport6!N367)</f>
        <v>74.916666666666671</v>
      </c>
      <c r="O367" s="146">
        <f>AVERAGE(Raport1!O367,Raport2!O367,Raport3!O367,Raport4!O367,Raport5!O367,Raport6!O367)</f>
        <v>76.916666666666671</v>
      </c>
      <c r="P367" s="146">
        <f>AVERAGE(Raport1!P367,Raport2!P367,Raport3!P367,Raport4!P367,Raport5!P367,Raport6!P367)</f>
        <v>77.416666666666671</v>
      </c>
      <c r="Q367" s="146">
        <f>AVERAGE(Raport1!Q367,Raport2!Q367,Raport3!Q367,Raport4!Q367,Raport5!Q367,Raport6!Q367)</f>
        <v>79.166666666666671</v>
      </c>
      <c r="R367" s="146">
        <f>AVERAGE(Raport1!R367,Raport2!R367,Raport3!R367,Raport4!R367,Raport5!R367,Raport6!R367)</f>
        <v>76.416666666666671</v>
      </c>
      <c r="S367" s="146">
        <f>AVERAGE(Raport1!S367,Raport2!S367,Raport3!S367,Raport4!S367,Raport5!S367,Raport6!S367)</f>
        <v>78.583333333333329</v>
      </c>
      <c r="T367" s="232">
        <f t="shared" si="6"/>
        <v>79.583333333333329</v>
      </c>
    </row>
    <row r="368" spans="1:20" ht="14.25" thickTop="1" thickBot="1">
      <c r="A368" s="61">
        <v>102</v>
      </c>
      <c r="B368" s="62">
        <v>86</v>
      </c>
      <c r="C368" s="59">
        <f>PresensiIPS!B92</f>
        <v>12395</v>
      </c>
      <c r="D368" s="60" t="str">
        <f>PresensiIPS!G92</f>
        <v>NAFIAH MAHARANI</v>
      </c>
      <c r="E368" s="146">
        <f>AVERAGE(Raport1!E368,Raport2!E368,Raport3!E368,Raport4!E368,Raport5!E368,Raport6!E368)</f>
        <v>83.833333333333329</v>
      </c>
      <c r="F368" s="146">
        <f>AVERAGE(Raport1!F368,Raport2!F368,Raport3!F368,Raport4!F368,Raport5!F368,Raport6!F368)</f>
        <v>82</v>
      </c>
      <c r="G368" s="146">
        <f>AVERAGE(Raport1!G368,Raport2!G368,Raport3!G368,Raport4!G368,Raport5!G368,Raport6!G368)</f>
        <v>83.25</v>
      </c>
      <c r="H368" s="146">
        <f>AVERAGE(Raport1!H368,Raport2!H368,Raport3!H368,Raport4!H368,Raport5!H368,Raport6!H368)</f>
        <v>83.666666666666671</v>
      </c>
      <c r="I368" s="146">
        <f>AVERAGE(Raport1!I368,Raport2!I368,Raport3!I368,Raport4!I368,Raport5!I368,Raport6!I368)</f>
        <v>83.666666666666671</v>
      </c>
      <c r="J368" s="146">
        <f>AVERAGE(Raport1!J368,Raport2!J368,Raport3!J368,Raport4!J368,Raport5!J368,Raport6!J368)</f>
        <v>82.833333333333329</v>
      </c>
      <c r="K368" s="146">
        <f>AVERAGE(Raport1!K368,Raport2!K368,Raport3!K368,Raport4!K368,Raport5!K368,Raport6!K368)</f>
        <v>85.333333333333329</v>
      </c>
      <c r="L368" s="146">
        <f>AVERAGE(Raport1!L368,Raport2!L368,Raport3!L368,Raport4!L368,Raport5!L368,Raport6!L368)</f>
        <v>80.416666666666671</v>
      </c>
      <c r="M368" s="146">
        <f>AVERAGE(Raport1!M368,Raport2!M368,Raport3!M368,Raport4!M368,Raport5!M368,Raport6!M368)</f>
        <v>83.083333333333329</v>
      </c>
      <c r="N368" s="146">
        <f>AVERAGE(Raport1!N368,Raport2!N368,Raport3!N368,Raport4!N368,Raport5!N368,Raport6!N368)</f>
        <v>80.833333333333329</v>
      </c>
      <c r="O368" s="146">
        <f>AVERAGE(Raport1!O368,Raport2!O368,Raport3!O368,Raport4!O368,Raport5!O368,Raport6!O368)</f>
        <v>79.166666666666671</v>
      </c>
      <c r="P368" s="146">
        <f>AVERAGE(Raport1!P368,Raport2!P368,Raport3!P368,Raport4!P368,Raport5!P368,Raport6!P368)</f>
        <v>84.166666666666671</v>
      </c>
      <c r="Q368" s="146">
        <f>AVERAGE(Raport1!Q368,Raport2!Q368,Raport3!Q368,Raport4!Q368,Raport5!Q368,Raport6!Q368)</f>
        <v>79.833333333333329</v>
      </c>
      <c r="R368" s="146">
        <f>AVERAGE(Raport1!R368,Raport2!R368,Raport3!R368,Raport4!R368,Raport5!R368,Raport6!R368)</f>
        <v>76.75</v>
      </c>
      <c r="S368" s="146">
        <f>AVERAGE(Raport1!S368,Raport2!S368,Raport3!S368,Raport4!S368,Raport5!S368,Raport6!S368)</f>
        <v>81.166666666666671</v>
      </c>
      <c r="T368" s="232">
        <f t="shared" si="6"/>
        <v>82</v>
      </c>
    </row>
    <row r="369" spans="1:20" ht="14.25" thickTop="1" thickBot="1">
      <c r="A369" s="47">
        <v>103</v>
      </c>
      <c r="B369" s="62">
        <v>87</v>
      </c>
      <c r="C369" s="59">
        <f>PresensiIPS!B93</f>
        <v>12412</v>
      </c>
      <c r="D369" s="60" t="str">
        <f>PresensiIPS!G93</f>
        <v>NURHAYATI</v>
      </c>
      <c r="E369" s="146">
        <f>AVERAGE(Raport1!E369,Raport2!E369,Raport3!E369,Raport4!E369,Raport5!E369,Raport6!E369)</f>
        <v>88.333333333333329</v>
      </c>
      <c r="F369" s="146">
        <f>AVERAGE(Raport1!F369,Raport2!F369,Raport3!F369,Raport4!F369,Raport5!F369,Raport6!F369)</f>
        <v>86</v>
      </c>
      <c r="G369" s="146">
        <f>AVERAGE(Raport1!G369,Raport2!G369,Raport3!G369,Raport4!G369,Raport5!G369,Raport6!G369)</f>
        <v>87.166666666666671</v>
      </c>
      <c r="H369" s="146">
        <f>AVERAGE(Raport1!H369,Raport2!H369,Raport3!H369,Raport4!H369,Raport5!H369,Raport6!H369)</f>
        <v>83.833333333333329</v>
      </c>
      <c r="I369" s="146">
        <f>AVERAGE(Raport1!I369,Raport2!I369,Raport3!I369,Raport4!I369,Raport5!I369,Raport6!I369)</f>
        <v>88.833333333333329</v>
      </c>
      <c r="J369" s="146">
        <f>AVERAGE(Raport1!J369,Raport2!J369,Raport3!J369,Raport4!J369,Raport5!J369,Raport6!J369)</f>
        <v>85.25</v>
      </c>
      <c r="K369" s="146">
        <f>AVERAGE(Raport1!K369,Raport2!K369,Raport3!K369,Raport4!K369,Raport5!K369,Raport6!K369)</f>
        <v>88.666666666666671</v>
      </c>
      <c r="L369" s="146">
        <f>AVERAGE(Raport1!L369,Raport2!L369,Raport3!L369,Raport4!L369,Raport5!L369,Raport6!L369)</f>
        <v>84.333333333333329</v>
      </c>
      <c r="M369" s="146">
        <f>AVERAGE(Raport1!M369,Raport2!M369,Raport3!M369,Raport4!M369,Raport5!M369,Raport6!M369)</f>
        <v>86.416666666666671</v>
      </c>
      <c r="N369" s="146">
        <f>AVERAGE(Raport1!N369,Raport2!N369,Raport3!N369,Raport4!N369,Raport5!N369,Raport6!N369)</f>
        <v>87.166666666666671</v>
      </c>
      <c r="O369" s="146">
        <f>AVERAGE(Raport1!O369,Raport2!O369,Raport3!O369,Raport4!O369,Raport5!O369,Raport6!O369)</f>
        <v>87.083333333333329</v>
      </c>
      <c r="P369" s="146">
        <f>AVERAGE(Raport1!P369,Raport2!P369,Raport3!P369,Raport4!P369,Raport5!P369,Raport6!P369)</f>
        <v>83.916666666666671</v>
      </c>
      <c r="Q369" s="146">
        <f>AVERAGE(Raport1!Q369,Raport2!Q369,Raport3!Q369,Raport4!Q369,Raport5!Q369,Raport6!Q369)</f>
        <v>88.166666666666671</v>
      </c>
      <c r="R369" s="146">
        <f>AVERAGE(Raport1!R369,Raport2!R369,Raport3!R369,Raport4!R369,Raport5!R369,Raport6!R369)</f>
        <v>83</v>
      </c>
      <c r="S369" s="146">
        <f>AVERAGE(Raport1!S369,Raport2!S369,Raport3!S369,Raport4!S369,Raport5!S369,Raport6!S369)</f>
        <v>82.916666666666671</v>
      </c>
      <c r="T369" s="232">
        <f t="shared" si="6"/>
        <v>86.072222222222237</v>
      </c>
    </row>
    <row r="370" spans="1:20" ht="14.25" thickTop="1" thickBot="1">
      <c r="A370" s="61">
        <v>104</v>
      </c>
      <c r="B370" s="62">
        <v>88</v>
      </c>
      <c r="C370" s="59">
        <f>PresensiIPS!B94</f>
        <v>12415</v>
      </c>
      <c r="D370" s="60" t="str">
        <f>PresensiIPS!G94</f>
        <v>NURIL FAHMA WIJAYA</v>
      </c>
      <c r="E370" s="146">
        <f>AVERAGE(Raport1!E370,Raport2!E370,Raport3!E370,Raport4!E370,Raport5!E370,Raport6!E370)</f>
        <v>82.25</v>
      </c>
      <c r="F370" s="146">
        <f>AVERAGE(Raport1!F370,Raport2!F370,Raport3!F370,Raport4!F370,Raport5!F370,Raport6!F370)</f>
        <v>81.833333333333329</v>
      </c>
      <c r="G370" s="146">
        <f>AVERAGE(Raport1!G370,Raport2!G370,Raport3!G370,Raport4!G370,Raport5!G370,Raport6!G370)</f>
        <v>84.583333333333329</v>
      </c>
      <c r="H370" s="146">
        <f>AVERAGE(Raport1!H370,Raport2!H370,Raport3!H370,Raport4!H370,Raport5!H370,Raport6!H370)</f>
        <v>83.75</v>
      </c>
      <c r="I370" s="146">
        <f>AVERAGE(Raport1!I370,Raport2!I370,Raport3!I370,Raport4!I370,Raport5!I370,Raport6!I370)</f>
        <v>84.666666666666671</v>
      </c>
      <c r="J370" s="146">
        <f>AVERAGE(Raport1!J370,Raport2!J370,Raport3!J370,Raport4!J370,Raport5!J370,Raport6!J370)</f>
        <v>82.25</v>
      </c>
      <c r="K370" s="146">
        <f>AVERAGE(Raport1!K370,Raport2!K370,Raport3!K370,Raport4!K370,Raport5!K370,Raport6!K370)</f>
        <v>87.916666666666671</v>
      </c>
      <c r="L370" s="146">
        <f>AVERAGE(Raport1!L370,Raport2!L370,Raport3!L370,Raport4!L370,Raport5!L370,Raport6!L370)</f>
        <v>84.333333333333329</v>
      </c>
      <c r="M370" s="146">
        <f>AVERAGE(Raport1!M370,Raport2!M370,Raport3!M370,Raport4!M370,Raport5!M370,Raport6!M370)</f>
        <v>85.083333333333329</v>
      </c>
      <c r="N370" s="146">
        <f>AVERAGE(Raport1!N370,Raport2!N370,Raport3!N370,Raport4!N370,Raport5!N370,Raport6!N370)</f>
        <v>81.833333333333329</v>
      </c>
      <c r="O370" s="146">
        <f>AVERAGE(Raport1!O370,Raport2!O370,Raport3!O370,Raport4!O370,Raport5!O370,Raport6!O370)</f>
        <v>79.25</v>
      </c>
      <c r="P370" s="146">
        <f>AVERAGE(Raport1!P370,Raport2!P370,Raport3!P370,Raport4!P370,Raport5!P370,Raport6!P370)</f>
        <v>83.166666666666671</v>
      </c>
      <c r="Q370" s="146">
        <f>AVERAGE(Raport1!Q370,Raport2!Q370,Raport3!Q370,Raport4!Q370,Raport5!Q370,Raport6!Q370)</f>
        <v>82.333333333333329</v>
      </c>
      <c r="R370" s="146">
        <f>AVERAGE(Raport1!R370,Raport2!R370,Raport3!R370,Raport4!R370,Raport5!R370,Raport6!R370)</f>
        <v>78.333333333333329</v>
      </c>
      <c r="S370" s="146">
        <f>AVERAGE(Raport1!S370,Raport2!S370,Raport3!S370,Raport4!S370,Raport5!S370,Raport6!S370)</f>
        <v>79.333333333333329</v>
      </c>
      <c r="T370" s="232">
        <f t="shared" si="6"/>
        <v>82.727777777777774</v>
      </c>
    </row>
    <row r="371" spans="1:20" ht="14.25" thickTop="1" thickBot="1">
      <c r="A371" s="47">
        <v>105</v>
      </c>
      <c r="B371" s="62">
        <v>89</v>
      </c>
      <c r="C371" s="59">
        <f>PresensiIPS!B95</f>
        <v>12421</v>
      </c>
      <c r="D371" s="60" t="str">
        <f>PresensiIPS!G95</f>
        <v>NURUL MAKKIYAH</v>
      </c>
      <c r="E371" s="146">
        <f>AVERAGE(Raport1!E371,Raport2!E371,Raport3!E371,Raport4!E371,Raport5!E371,Raport6!E371)</f>
        <v>83.5</v>
      </c>
      <c r="F371" s="146">
        <f>AVERAGE(Raport1!F371,Raport2!F371,Raport3!F371,Raport4!F371,Raport5!F371,Raport6!F371)</f>
        <v>83.083333333333329</v>
      </c>
      <c r="G371" s="146">
        <f>AVERAGE(Raport1!G371,Raport2!G371,Raport3!G371,Raport4!G371,Raport5!G371,Raport6!G371)</f>
        <v>85.666666666666671</v>
      </c>
      <c r="H371" s="146">
        <f>AVERAGE(Raport1!H371,Raport2!H371,Raport3!H371,Raport4!H371,Raport5!H371,Raport6!H371)</f>
        <v>83.25</v>
      </c>
      <c r="I371" s="146">
        <f>AVERAGE(Raport1!I371,Raport2!I371,Raport3!I371,Raport4!I371,Raport5!I371,Raport6!I371)</f>
        <v>85.583333333333329</v>
      </c>
      <c r="J371" s="146">
        <f>AVERAGE(Raport1!J371,Raport2!J371,Raport3!J371,Raport4!J371,Raport5!J371,Raport6!J371)</f>
        <v>83.416666666666671</v>
      </c>
      <c r="K371" s="146">
        <f>AVERAGE(Raport1!K371,Raport2!K371,Raport3!K371,Raport4!K371,Raport5!K371,Raport6!K371)</f>
        <v>89.666666666666671</v>
      </c>
      <c r="L371" s="146">
        <f>AVERAGE(Raport1!L371,Raport2!L371,Raport3!L371,Raport4!L371,Raport5!L371,Raport6!L371)</f>
        <v>84.583333333333329</v>
      </c>
      <c r="M371" s="146">
        <f>AVERAGE(Raport1!M371,Raport2!M371,Raport3!M371,Raport4!M371,Raport5!M371,Raport6!M371)</f>
        <v>86.5</v>
      </c>
      <c r="N371" s="146">
        <f>AVERAGE(Raport1!N371,Raport2!N371,Raport3!N371,Raport4!N371,Raport5!N371,Raport6!N371)</f>
        <v>86.833333333333329</v>
      </c>
      <c r="O371" s="146">
        <f>AVERAGE(Raport1!O371,Raport2!O371,Raport3!O371,Raport4!O371,Raport5!O371,Raport6!O371)</f>
        <v>85.166666666666671</v>
      </c>
      <c r="P371" s="146">
        <f>AVERAGE(Raport1!P371,Raport2!P371,Raport3!P371,Raport4!P371,Raport5!P371,Raport6!P371)</f>
        <v>83.333333333333329</v>
      </c>
      <c r="Q371" s="146">
        <f>AVERAGE(Raport1!Q371,Raport2!Q371,Raport3!Q371,Raport4!Q371,Raport5!Q371,Raport6!Q371)</f>
        <v>86.25</v>
      </c>
      <c r="R371" s="146">
        <f>AVERAGE(Raport1!R371,Raport2!R371,Raport3!R371,Raport4!R371,Raport5!R371,Raport6!R371)</f>
        <v>81.5</v>
      </c>
      <c r="S371" s="146">
        <f>AVERAGE(Raport1!S371,Raport2!S371,Raport3!S371,Raport4!S371,Raport5!S371,Raport6!S371)</f>
        <v>81.25</v>
      </c>
      <c r="T371" s="232">
        <f t="shared" si="6"/>
        <v>84.6388888888889</v>
      </c>
    </row>
    <row r="372" spans="1:20" ht="14.25" thickTop="1" thickBot="1">
      <c r="A372" s="61">
        <v>106</v>
      </c>
      <c r="B372" s="62">
        <v>90</v>
      </c>
      <c r="C372" s="59">
        <f>PresensiIPS!B96</f>
        <v>12436</v>
      </c>
      <c r="D372" s="60" t="str">
        <f>PresensiIPS!G96</f>
        <v>R. FAHRURROZI NUR ANSORI</v>
      </c>
      <c r="E372" s="146">
        <f>AVERAGE(Raport1!E372,Raport2!E372,Raport3!E372,Raport4!E372,Raport5!E372,Raport6!E372)</f>
        <v>81.75</v>
      </c>
      <c r="F372" s="146">
        <f>AVERAGE(Raport1!F372,Raport2!F372,Raport3!F372,Raport4!F372,Raport5!F372,Raport6!F372)</f>
        <v>84.583333333333329</v>
      </c>
      <c r="G372" s="146">
        <f>AVERAGE(Raport1!G372,Raport2!G372,Raport3!G372,Raport4!G372,Raport5!G372,Raport6!G372)</f>
        <v>86.833333333333329</v>
      </c>
      <c r="H372" s="146">
        <f>AVERAGE(Raport1!H372,Raport2!H372,Raport3!H372,Raport4!H372,Raport5!H372,Raport6!H372)</f>
        <v>85.916666666666671</v>
      </c>
      <c r="I372" s="146">
        <f>AVERAGE(Raport1!I372,Raport2!I372,Raport3!I372,Raport4!I372,Raport5!I372,Raport6!I372)</f>
        <v>83.416666666666671</v>
      </c>
      <c r="J372" s="146">
        <f>AVERAGE(Raport1!J372,Raport2!J372,Raport3!J372,Raport4!J372,Raport5!J372,Raport6!J372)</f>
        <v>83.25</v>
      </c>
      <c r="K372" s="146">
        <f>AVERAGE(Raport1!K372,Raport2!K372,Raport3!K372,Raport4!K372,Raport5!K372,Raport6!K372)</f>
        <v>87.75</v>
      </c>
      <c r="L372" s="146">
        <f>AVERAGE(Raport1!L372,Raport2!L372,Raport3!L372,Raport4!L372,Raport5!L372,Raport6!L372)</f>
        <v>85.583333333333329</v>
      </c>
      <c r="M372" s="146">
        <f>AVERAGE(Raport1!M372,Raport2!M372,Raport3!M372,Raport4!M372,Raport5!M372,Raport6!M372)</f>
        <v>83.166666666666671</v>
      </c>
      <c r="N372" s="146">
        <f>AVERAGE(Raport1!N372,Raport2!N372,Raport3!N372,Raport4!N372,Raport5!N372,Raport6!N372)</f>
        <v>79.75</v>
      </c>
      <c r="O372" s="146">
        <f>AVERAGE(Raport1!O372,Raport2!O372,Raport3!O372,Raport4!O372,Raport5!O372,Raport6!O372)</f>
        <v>81.916666666666671</v>
      </c>
      <c r="P372" s="146">
        <f>AVERAGE(Raport1!P372,Raport2!P372,Raport3!P372,Raport4!P372,Raport5!P372,Raport6!P372)</f>
        <v>83.666666666666671</v>
      </c>
      <c r="Q372" s="146">
        <f>AVERAGE(Raport1!Q372,Raport2!Q372,Raport3!Q372,Raport4!Q372,Raport5!Q372,Raport6!Q372)</f>
        <v>81.75</v>
      </c>
      <c r="R372" s="146">
        <f>AVERAGE(Raport1!R372,Raport2!R372,Raport3!R372,Raport4!R372,Raport5!R372,Raport6!R372)</f>
        <v>82</v>
      </c>
      <c r="S372" s="146">
        <f>AVERAGE(Raport1!S372,Raport2!S372,Raport3!S372,Raport4!S372,Raport5!S372,Raport6!S372)</f>
        <v>81.583333333333329</v>
      </c>
      <c r="T372" s="232">
        <f t="shared" si="6"/>
        <v>83.527777777777771</v>
      </c>
    </row>
    <row r="373" spans="1:20" ht="14.25" thickTop="1" thickBot="1">
      <c r="A373" s="47">
        <v>107</v>
      </c>
      <c r="B373" s="62">
        <v>91</v>
      </c>
      <c r="C373" s="59">
        <f>PresensiIPS!B97</f>
        <v>12442</v>
      </c>
      <c r="D373" s="60" t="str">
        <f>PresensiIPS!G97</f>
        <v>R.A. ANGGRAINI DWI PUSPITA</v>
      </c>
      <c r="E373" s="146">
        <f>AVERAGE(Raport1!E373,Raport2!E373,Raport3!E373,Raport4!E373,Raport5!E373,Raport6!E373)</f>
        <v>76.916666666666671</v>
      </c>
      <c r="F373" s="146">
        <f>AVERAGE(Raport1!F373,Raport2!F373,Raport3!F373,Raport4!F373,Raport5!F373,Raport6!F373)</f>
        <v>76.5</v>
      </c>
      <c r="G373" s="146">
        <f>AVERAGE(Raport1!G373,Raport2!G373,Raport3!G373,Raport4!G373,Raport5!G373,Raport6!G373)</f>
        <v>79</v>
      </c>
      <c r="H373" s="146">
        <f>AVERAGE(Raport1!H373,Raport2!H373,Raport3!H373,Raport4!H373,Raport5!H373,Raport6!H373)</f>
        <v>77.75</v>
      </c>
      <c r="I373" s="146">
        <f>AVERAGE(Raport1!I373,Raport2!I373,Raport3!I373,Raport4!I373,Raport5!I373,Raport6!I373)</f>
        <v>81.25</v>
      </c>
      <c r="J373" s="146">
        <f>AVERAGE(Raport1!J373,Raport2!J373,Raport3!J373,Raport4!J373,Raport5!J373,Raport6!J373)</f>
        <v>81.083333333333329</v>
      </c>
      <c r="K373" s="146">
        <f>AVERAGE(Raport1!K373,Raport2!K373,Raport3!K373,Raport4!K373,Raport5!K373,Raport6!K373)</f>
        <v>82</v>
      </c>
      <c r="L373" s="146">
        <f>AVERAGE(Raport1!L373,Raport2!L373,Raport3!L373,Raport4!L373,Raport5!L373,Raport6!L373)</f>
        <v>77.666666666666671</v>
      </c>
      <c r="M373" s="146">
        <f>AVERAGE(Raport1!M373,Raport2!M373,Raport3!M373,Raport4!M373,Raport5!M373,Raport6!M373)</f>
        <v>82.083333333333329</v>
      </c>
      <c r="N373" s="146">
        <f>AVERAGE(Raport1!N373,Raport2!N373,Raport3!N373,Raport4!N373,Raport5!N373,Raport6!N373)</f>
        <v>76.666666666666671</v>
      </c>
      <c r="O373" s="146">
        <f>AVERAGE(Raport1!O373,Raport2!O373,Raport3!O373,Raport4!O373,Raport5!O373,Raport6!O373)</f>
        <v>75</v>
      </c>
      <c r="P373" s="146">
        <f>AVERAGE(Raport1!P373,Raport2!P373,Raport3!P373,Raport4!P373,Raport5!P373,Raport6!P373)</f>
        <v>78.166666666666671</v>
      </c>
      <c r="Q373" s="146">
        <f>AVERAGE(Raport1!Q373,Raport2!Q373,Raport3!Q373,Raport4!Q373,Raport5!Q373,Raport6!Q373)</f>
        <v>76.583333333333329</v>
      </c>
      <c r="R373" s="146">
        <f>AVERAGE(Raport1!R373,Raport2!R373,Raport3!R373,Raport4!R373,Raport5!R373,Raport6!R373)</f>
        <v>74.833333333333329</v>
      </c>
      <c r="S373" s="146">
        <f>AVERAGE(Raport1!S373,Raport2!S373,Raport3!S373,Raport4!S373,Raport5!S373,Raport6!S373)</f>
        <v>73.166666666666671</v>
      </c>
      <c r="T373" s="232">
        <f t="shared" si="6"/>
        <v>77.911111111111111</v>
      </c>
    </row>
    <row r="374" spans="1:20" ht="14.25" thickTop="1" thickBot="1">
      <c r="A374" s="61">
        <v>108</v>
      </c>
      <c r="B374" s="62">
        <v>92</v>
      </c>
      <c r="C374" s="59">
        <f>PresensiIPS!B98</f>
        <v>12002</v>
      </c>
      <c r="D374" s="60" t="str">
        <f>PresensiIPS!G98</f>
        <v>REKY FIRDAUS</v>
      </c>
      <c r="E374" s="146">
        <f>AVERAGE(Raport1!E374,Raport2!E374,Raport3!E374,Raport4!E374,Raport5!E374,Raport6!E374)</f>
        <v>72.833333333333329</v>
      </c>
      <c r="F374" s="146">
        <f>AVERAGE(Raport1!F374,Raport2!F374,Raport3!F374,Raport4!F374,Raport5!F374,Raport6!F374)</f>
        <v>75.916666666666671</v>
      </c>
      <c r="G374" s="146">
        <f>AVERAGE(Raport1!G374,Raport2!G374,Raport3!G374,Raport4!G374,Raport5!G374,Raport6!G374)</f>
        <v>76.166666666666671</v>
      </c>
      <c r="H374" s="146">
        <f>AVERAGE(Raport1!H374,Raport2!H374,Raport3!H374,Raport4!H374,Raport5!H374,Raport6!H374)</f>
        <v>79.25</v>
      </c>
      <c r="I374" s="146">
        <f>AVERAGE(Raport1!I374,Raport2!I374,Raport3!I374,Raport4!I374,Raport5!I374,Raport6!I374)</f>
        <v>78.25</v>
      </c>
      <c r="J374" s="146">
        <f>AVERAGE(Raport1!J374,Raport2!J374,Raport3!J374,Raport4!J374,Raport5!J374,Raport6!J374)</f>
        <v>79.166666666666671</v>
      </c>
      <c r="K374" s="146">
        <f>AVERAGE(Raport1!K374,Raport2!K374,Raport3!K374,Raport4!K374,Raport5!K374,Raport6!K374)</f>
        <v>83.916666666666671</v>
      </c>
      <c r="L374" s="146">
        <f>AVERAGE(Raport1!L374,Raport2!L374,Raport3!L374,Raport4!L374,Raport5!L374,Raport6!L374)</f>
        <v>78.083333333333329</v>
      </c>
      <c r="M374" s="146">
        <f>AVERAGE(Raport1!M374,Raport2!M374,Raport3!M374,Raport4!M374,Raport5!M374,Raport6!M374)</f>
        <v>81.5</v>
      </c>
      <c r="N374" s="146">
        <f>AVERAGE(Raport1!N374,Raport2!N374,Raport3!N374,Raport4!N374,Raport5!N374,Raport6!N374)</f>
        <v>74.666666666666671</v>
      </c>
      <c r="O374" s="146">
        <f>AVERAGE(Raport1!O374,Raport2!O374,Raport3!O374,Raport4!O374,Raport5!O374,Raport6!O374)</f>
        <v>74.583333333333329</v>
      </c>
      <c r="P374" s="146">
        <f>AVERAGE(Raport1!P374,Raport2!P374,Raport3!P374,Raport4!P374,Raport5!P374,Raport6!P374)</f>
        <v>74.166666666666671</v>
      </c>
      <c r="Q374" s="146">
        <f>AVERAGE(Raport1!Q374,Raport2!Q374,Raport3!Q374,Raport4!Q374,Raport5!Q374,Raport6!Q374)</f>
        <v>73.916666666666671</v>
      </c>
      <c r="R374" s="146">
        <f>AVERAGE(Raport1!R374,Raport2!R374,Raport3!R374,Raport4!R374,Raport5!R374,Raport6!R374)</f>
        <v>72.25</v>
      </c>
      <c r="S374" s="146">
        <f>AVERAGE(Raport1!S374,Raport2!S374,Raport3!S374,Raport4!S374,Raport5!S374,Raport6!S374)</f>
        <v>73.583333333333329</v>
      </c>
      <c r="T374" s="232">
        <f t="shared" si="6"/>
        <v>76.549999999999983</v>
      </c>
    </row>
    <row r="375" spans="1:20" ht="14.25" thickTop="1" thickBot="1">
      <c r="A375" s="47">
        <v>109</v>
      </c>
      <c r="B375" s="62">
        <v>93</v>
      </c>
      <c r="C375" s="59">
        <f>PresensiIPS!B99</f>
        <v>12459</v>
      </c>
      <c r="D375" s="60" t="str">
        <f>PresensiIPS!G99</f>
        <v>REZA PAHLEVI DWI KUSUMA</v>
      </c>
      <c r="E375" s="146">
        <f>AVERAGE(Raport1!E375,Raport2!E375,Raport3!E375,Raport4!E375,Raport5!E375,Raport6!E375)</f>
        <v>84.916666666666671</v>
      </c>
      <c r="F375" s="146">
        <f>AVERAGE(Raport1!F375,Raport2!F375,Raport3!F375,Raport4!F375,Raport5!F375,Raport6!F375)</f>
        <v>84.166666666666671</v>
      </c>
      <c r="G375" s="146">
        <f>AVERAGE(Raport1!G375,Raport2!G375,Raport3!G375,Raport4!G375,Raport5!G375,Raport6!G375)</f>
        <v>87.833333333333329</v>
      </c>
      <c r="H375" s="146">
        <f>AVERAGE(Raport1!H375,Raport2!H375,Raport3!H375,Raport4!H375,Raport5!H375,Raport6!H375)</f>
        <v>84.166666666666671</v>
      </c>
      <c r="I375" s="146">
        <f>AVERAGE(Raport1!I375,Raport2!I375,Raport3!I375,Raport4!I375,Raport5!I375,Raport6!I375)</f>
        <v>84.75</v>
      </c>
      <c r="J375" s="146">
        <f>AVERAGE(Raport1!J375,Raport2!J375,Raport3!J375,Raport4!J375,Raport5!J375,Raport6!J375)</f>
        <v>81.083333333333329</v>
      </c>
      <c r="K375" s="146">
        <f>AVERAGE(Raport1!K375,Raport2!K375,Raport3!K375,Raport4!K375,Raport5!K375,Raport6!K375)</f>
        <v>88.5</v>
      </c>
      <c r="L375" s="146">
        <f>AVERAGE(Raport1!L375,Raport2!L375,Raport3!L375,Raport4!L375,Raport5!L375,Raport6!L375)</f>
        <v>84.416666666666671</v>
      </c>
      <c r="M375" s="146">
        <f>AVERAGE(Raport1!M375,Raport2!M375,Raport3!M375,Raport4!M375,Raport5!M375,Raport6!M375)</f>
        <v>85.333333333333329</v>
      </c>
      <c r="N375" s="146">
        <f>AVERAGE(Raport1!N375,Raport2!N375,Raport3!N375,Raport4!N375,Raport5!N375,Raport6!N375)</f>
        <v>80.083333333333329</v>
      </c>
      <c r="O375" s="146">
        <f>AVERAGE(Raport1!O375,Raport2!O375,Raport3!O375,Raport4!O375,Raport5!O375,Raport6!O375)</f>
        <v>84.916666666666671</v>
      </c>
      <c r="P375" s="146">
        <f>AVERAGE(Raport1!P375,Raport2!P375,Raport3!P375,Raport4!P375,Raport5!P375,Raport6!P375)</f>
        <v>81.333333333333329</v>
      </c>
      <c r="Q375" s="146">
        <f>AVERAGE(Raport1!Q375,Raport2!Q375,Raport3!Q375,Raport4!Q375,Raport5!Q375,Raport6!Q375)</f>
        <v>84.416666666666671</v>
      </c>
      <c r="R375" s="146">
        <f>AVERAGE(Raport1!R375,Raport2!R375,Raport3!R375,Raport4!R375,Raport5!R375,Raport6!R375)</f>
        <v>80.833333333333329</v>
      </c>
      <c r="S375" s="146">
        <f>AVERAGE(Raport1!S375,Raport2!S375,Raport3!S375,Raport4!S375,Raport5!S375,Raport6!S375)</f>
        <v>83.416666666666671</v>
      </c>
      <c r="T375" s="232">
        <f t="shared" si="6"/>
        <v>84.01111111111112</v>
      </c>
    </row>
    <row r="376" spans="1:20" ht="14.25" thickTop="1" thickBot="1">
      <c r="A376" s="61"/>
      <c r="B376" s="62">
        <v>94</v>
      </c>
      <c r="C376" s="59">
        <f>PresensiIPS!B100</f>
        <v>12473</v>
      </c>
      <c r="D376" s="60" t="str">
        <f>PresensiIPS!G100</f>
        <v>RIYANTO</v>
      </c>
      <c r="E376" s="146">
        <f>AVERAGE(Raport1!E376,Raport2!E376,Raport3!E376,Raport4!E376,Raport5!E376,Raport6!E376)</f>
        <v>80.25</v>
      </c>
      <c r="F376" s="146">
        <f>AVERAGE(Raport1!F376,Raport2!F376,Raport3!F376,Raport4!F376,Raport5!F376,Raport6!F376)</f>
        <v>80.416666666666671</v>
      </c>
      <c r="G376" s="146">
        <f>AVERAGE(Raport1!G376,Raport2!G376,Raport3!G376,Raport4!G376,Raport5!G376,Raport6!G376)</f>
        <v>80</v>
      </c>
      <c r="H376" s="146">
        <f>AVERAGE(Raport1!H376,Raport2!H376,Raport3!H376,Raport4!H376,Raport5!H376,Raport6!H376)</f>
        <v>83.916666666666671</v>
      </c>
      <c r="I376" s="146">
        <f>AVERAGE(Raport1!I376,Raport2!I376,Raport3!I376,Raport4!I376,Raport5!I376,Raport6!I376)</f>
        <v>82.666666666666671</v>
      </c>
      <c r="J376" s="146">
        <f>AVERAGE(Raport1!J376,Raport2!J376,Raport3!J376,Raport4!J376,Raport5!J376,Raport6!J376)</f>
        <v>80.5</v>
      </c>
      <c r="K376" s="146">
        <f>AVERAGE(Raport1!K376,Raport2!K376,Raport3!K376,Raport4!K376,Raport5!K376,Raport6!K376)</f>
        <v>88.333333333333329</v>
      </c>
      <c r="L376" s="146">
        <f>AVERAGE(Raport1!L376,Raport2!L376,Raport3!L376,Raport4!L376,Raport5!L376,Raport6!L376)</f>
        <v>81.916666666666671</v>
      </c>
      <c r="M376" s="146">
        <f>AVERAGE(Raport1!M376,Raport2!M376,Raport3!M376,Raport4!M376,Raport5!M376,Raport6!M376)</f>
        <v>81.083333333333329</v>
      </c>
      <c r="N376" s="146">
        <f>AVERAGE(Raport1!N376,Raport2!N376,Raport3!N376,Raport4!N376,Raport5!N376,Raport6!N376)</f>
        <v>76.416666666666671</v>
      </c>
      <c r="O376" s="146">
        <f>AVERAGE(Raport1!O376,Raport2!O376,Raport3!O376,Raport4!O376,Raport5!O376,Raport6!O376)</f>
        <v>79.083333333333329</v>
      </c>
      <c r="P376" s="146">
        <f>AVERAGE(Raport1!P376,Raport2!P376,Raport3!P376,Raport4!P376,Raport5!P376,Raport6!P376)</f>
        <v>77.166666666666671</v>
      </c>
      <c r="Q376" s="146">
        <f>AVERAGE(Raport1!Q376,Raport2!Q376,Raport3!Q376,Raport4!Q376,Raport5!Q376,Raport6!Q376)</f>
        <v>81.833333333333329</v>
      </c>
      <c r="R376" s="146">
        <f>AVERAGE(Raport1!R376,Raport2!R376,Raport3!R376,Raport4!R376,Raport5!R376,Raport6!R376)</f>
        <v>76.666666666666671</v>
      </c>
      <c r="S376" s="146">
        <f>AVERAGE(Raport1!S376,Raport2!S376,Raport3!S376,Raport4!S376,Raport5!S376,Raport6!S376)</f>
        <v>73.916666666666671</v>
      </c>
      <c r="T376" s="232">
        <f t="shared" si="6"/>
        <v>80.277777777777786</v>
      </c>
    </row>
    <row r="377" spans="1:20" ht="14.25" thickTop="1" thickBot="1">
      <c r="A377" s="61"/>
      <c r="B377" s="62">
        <v>95</v>
      </c>
      <c r="C377" s="59">
        <f>PresensiIPS!B101</f>
        <v>12485</v>
      </c>
      <c r="D377" s="60" t="str">
        <f>PresensiIPS!G101</f>
        <v>SARI APRILIA PUTRI</v>
      </c>
      <c r="E377" s="146">
        <f>AVERAGE(Raport1!E377,Raport2!E377,Raport3!E377,Raport4!E377,Raport5!E377,Raport6!E377)</f>
        <v>85.166666666666671</v>
      </c>
      <c r="F377" s="146">
        <f>AVERAGE(Raport1!F377,Raport2!F377,Raport3!F377,Raport4!F377,Raport5!F377,Raport6!F377)</f>
        <v>85.083333333333329</v>
      </c>
      <c r="G377" s="146">
        <f>AVERAGE(Raport1!G377,Raport2!G377,Raport3!G377,Raport4!G377,Raport5!G377,Raport6!G377)</f>
        <v>83.166666666666671</v>
      </c>
      <c r="H377" s="146">
        <f>AVERAGE(Raport1!H377,Raport2!H377,Raport3!H377,Raport4!H377,Raport5!H377,Raport6!H377)</f>
        <v>86.083333333333329</v>
      </c>
      <c r="I377" s="146">
        <f>AVERAGE(Raport1!I377,Raport2!I377,Raport3!I377,Raport4!I377,Raport5!I377,Raport6!I377)</f>
        <v>85.583333333333329</v>
      </c>
      <c r="J377" s="146">
        <f>AVERAGE(Raport1!J377,Raport2!J377,Raport3!J377,Raport4!J377,Raport5!J377,Raport6!J377)</f>
        <v>84.5</v>
      </c>
      <c r="K377" s="146">
        <f>AVERAGE(Raport1!K377,Raport2!K377,Raport3!K377,Raport4!K377,Raport5!K377,Raport6!K377)</f>
        <v>89.083333333333329</v>
      </c>
      <c r="L377" s="146">
        <f>AVERAGE(Raport1!L377,Raport2!L377,Raport3!L377,Raport4!L377,Raport5!L377,Raport6!L377)</f>
        <v>80.25</v>
      </c>
      <c r="M377" s="146">
        <f>AVERAGE(Raport1!M377,Raport2!M377,Raport3!M377,Raport4!M377,Raport5!M377,Raport6!M377)</f>
        <v>84.333333333333329</v>
      </c>
      <c r="N377" s="146">
        <f>AVERAGE(Raport1!N377,Raport2!N377,Raport3!N377,Raport4!N377,Raport5!N377,Raport6!N377)</f>
        <v>85.166666666666671</v>
      </c>
      <c r="O377" s="146">
        <f>AVERAGE(Raport1!O377,Raport2!O377,Raport3!O377,Raport4!O377,Raport5!O377,Raport6!O377)</f>
        <v>81.25</v>
      </c>
      <c r="P377" s="146">
        <f>AVERAGE(Raport1!P377,Raport2!P377,Raport3!P377,Raport4!P377,Raport5!P377,Raport6!P377)</f>
        <v>82.916666666666671</v>
      </c>
      <c r="Q377" s="146">
        <f>AVERAGE(Raport1!Q377,Raport2!Q377,Raport3!Q377,Raport4!Q377,Raport5!Q377,Raport6!Q377)</f>
        <v>85.5</v>
      </c>
      <c r="R377" s="146">
        <f>AVERAGE(Raport1!R377,Raport2!R377,Raport3!R377,Raport4!R377,Raport5!R377,Raport6!R377)</f>
        <v>79.833333333333329</v>
      </c>
      <c r="S377" s="146">
        <f>AVERAGE(Raport1!S377,Raport2!S377,Raport3!S377,Raport4!S377,Raport5!S377,Raport6!S377)</f>
        <v>85.75</v>
      </c>
      <c r="T377" s="232">
        <f t="shared" si="6"/>
        <v>84.24444444444444</v>
      </c>
    </row>
    <row r="378" spans="1:20" ht="14.25" thickTop="1" thickBot="1">
      <c r="A378" s="61"/>
      <c r="B378" s="62">
        <v>96</v>
      </c>
      <c r="C378" s="59">
        <f>PresensiIPS!B102</f>
        <v>12493</v>
      </c>
      <c r="D378" s="60" t="str">
        <f>PresensiIPS!G102</f>
        <v>SITI AMELIA MAHDIN</v>
      </c>
      <c r="E378" s="146">
        <f>AVERAGE(Raport1!E378,Raport2!E378,Raport3!E378,Raport4!E378,Raport5!E378,Raport6!E378)</f>
        <v>87.083333333333329</v>
      </c>
      <c r="F378" s="146">
        <f>AVERAGE(Raport1!F378,Raport2!F378,Raport3!F378,Raport4!F378,Raport5!F378,Raport6!F378)</f>
        <v>84.333333333333329</v>
      </c>
      <c r="G378" s="146">
        <f>AVERAGE(Raport1!G378,Raport2!G378,Raport3!G378,Raport4!G378,Raport5!G378,Raport6!G378)</f>
        <v>85.25</v>
      </c>
      <c r="H378" s="146">
        <f>AVERAGE(Raport1!H378,Raport2!H378,Raport3!H378,Raport4!H378,Raport5!H378,Raport6!H378)</f>
        <v>81.666666666666671</v>
      </c>
      <c r="I378" s="146">
        <f>AVERAGE(Raport1!I378,Raport2!I378,Raport3!I378,Raport4!I378,Raport5!I378,Raport6!I378)</f>
        <v>85</v>
      </c>
      <c r="J378" s="146">
        <f>AVERAGE(Raport1!J378,Raport2!J378,Raport3!J378,Raport4!J378,Raport5!J378,Raport6!J378)</f>
        <v>84.666666666666671</v>
      </c>
      <c r="K378" s="146">
        <f>AVERAGE(Raport1!K378,Raport2!K378,Raport3!K378,Raport4!K378,Raport5!K378,Raport6!K378)</f>
        <v>89.083333333333329</v>
      </c>
      <c r="L378" s="146">
        <f>AVERAGE(Raport1!L378,Raport2!L378,Raport3!L378,Raport4!L378,Raport5!L378,Raport6!L378)</f>
        <v>83.583333333333329</v>
      </c>
      <c r="M378" s="146">
        <f>AVERAGE(Raport1!M378,Raport2!M378,Raport3!M378,Raport4!M378,Raport5!M378,Raport6!M378)</f>
        <v>86.75</v>
      </c>
      <c r="N378" s="146">
        <f>AVERAGE(Raport1!N378,Raport2!N378,Raport3!N378,Raport4!N378,Raport5!N378,Raport6!N378)</f>
        <v>85.416666666666671</v>
      </c>
      <c r="O378" s="146">
        <f>AVERAGE(Raport1!O378,Raport2!O378,Raport3!O378,Raport4!O378,Raport5!O378,Raport6!O378)</f>
        <v>86.25</v>
      </c>
      <c r="P378" s="146">
        <f>AVERAGE(Raport1!P378,Raport2!P378,Raport3!P378,Raport4!P378,Raport5!P378,Raport6!P378)</f>
        <v>83.333333333333329</v>
      </c>
      <c r="Q378" s="146">
        <f>AVERAGE(Raport1!Q378,Raport2!Q378,Raport3!Q378,Raport4!Q378,Raport5!Q378,Raport6!Q378)</f>
        <v>86.5</v>
      </c>
      <c r="R378" s="146">
        <f>AVERAGE(Raport1!R378,Raport2!R378,Raport3!R378,Raport4!R378,Raport5!R378,Raport6!R378)</f>
        <v>81.583333333333329</v>
      </c>
      <c r="S378" s="146">
        <f>AVERAGE(Raport1!S378,Raport2!S378,Raport3!S378,Raport4!S378,Raport5!S378,Raport6!S378)</f>
        <v>81.833333333333329</v>
      </c>
      <c r="T378" s="232">
        <f t="shared" si="6"/>
        <v>84.822222222222223</v>
      </c>
    </row>
    <row r="379" spans="1:20" ht="14.25" thickTop="1" thickBot="1">
      <c r="A379" s="61"/>
      <c r="B379" s="62">
        <v>97</v>
      </c>
      <c r="C379" s="59">
        <f>PresensiIPS!B103</f>
        <v>12503</v>
      </c>
      <c r="D379" s="60" t="str">
        <f>PresensiIPS!G103</f>
        <v>SONIA ERYANTI IKA PUTRI SHOLIHIN</v>
      </c>
      <c r="E379" s="146">
        <f>AVERAGE(Raport1!E379,Raport2!E379,Raport3!E379,Raport4!E379,Raport5!E379,Raport6!E379)</f>
        <v>89.416666666666671</v>
      </c>
      <c r="F379" s="146">
        <f>AVERAGE(Raport1!F379,Raport2!F379,Raport3!F379,Raport4!F379,Raport5!F379,Raport6!F379)</f>
        <v>91.333333333333329</v>
      </c>
      <c r="G379" s="146">
        <f>AVERAGE(Raport1!G379,Raport2!G379,Raport3!G379,Raport4!G379,Raport5!G379,Raport6!G379)</f>
        <v>86.333333333333329</v>
      </c>
      <c r="H379" s="146">
        <f>AVERAGE(Raport1!H379,Raport2!H379,Raport3!H379,Raport4!H379,Raport5!H379,Raport6!H379)</f>
        <v>87.5</v>
      </c>
      <c r="I379" s="146">
        <f>AVERAGE(Raport1!I379,Raport2!I379,Raport3!I379,Raport4!I379,Raport5!I379,Raport6!I379)</f>
        <v>90.25</v>
      </c>
      <c r="J379" s="146">
        <f>AVERAGE(Raport1!J379,Raport2!J379,Raport3!J379,Raport4!J379,Raport5!J379,Raport6!J379)</f>
        <v>90.666666666666671</v>
      </c>
      <c r="K379" s="146">
        <f>AVERAGE(Raport1!K379,Raport2!K379,Raport3!K379,Raport4!K379,Raport5!K379,Raport6!K379)</f>
        <v>90.25</v>
      </c>
      <c r="L379" s="146">
        <f>AVERAGE(Raport1!L379,Raport2!L379,Raport3!L379,Raport4!L379,Raport5!L379,Raport6!L379)</f>
        <v>85.5</v>
      </c>
      <c r="M379" s="146">
        <f>AVERAGE(Raport1!M379,Raport2!M379,Raport3!M379,Raport4!M379,Raport5!M379,Raport6!M379)</f>
        <v>87.166666666666671</v>
      </c>
      <c r="N379" s="146">
        <f>AVERAGE(Raport1!N379,Raport2!N379,Raport3!N379,Raport4!N379,Raport5!N379,Raport6!N379)</f>
        <v>89.166666666666671</v>
      </c>
      <c r="O379" s="146">
        <f>AVERAGE(Raport1!O379,Raport2!O379,Raport3!O379,Raport4!O379,Raport5!O379,Raport6!O379)</f>
        <v>88.416666666666671</v>
      </c>
      <c r="P379" s="146">
        <f>AVERAGE(Raport1!P379,Raport2!P379,Raport3!P379,Raport4!P379,Raport5!P379,Raport6!P379)</f>
        <v>87.666666666666671</v>
      </c>
      <c r="Q379" s="146">
        <f>AVERAGE(Raport1!Q379,Raport2!Q379,Raport3!Q379,Raport4!Q379,Raport5!Q379,Raport6!Q379)</f>
        <v>87.25</v>
      </c>
      <c r="R379" s="146">
        <f>AVERAGE(Raport1!R379,Raport2!R379,Raport3!R379,Raport4!R379,Raport5!R379,Raport6!R379)</f>
        <v>85.083333333333329</v>
      </c>
      <c r="S379" s="146">
        <f>AVERAGE(Raport1!S379,Raport2!S379,Raport3!S379,Raport4!S379,Raport5!S379,Raport6!S379)</f>
        <v>90</v>
      </c>
      <c r="T379" s="232">
        <f t="shared" si="6"/>
        <v>88.399999999999991</v>
      </c>
    </row>
    <row r="380" spans="1:20" ht="14.25" thickTop="1" thickBot="1">
      <c r="A380" s="61"/>
      <c r="B380" s="62">
        <v>98</v>
      </c>
      <c r="C380" s="59">
        <f>PresensiIPS!B104</f>
        <v>12507</v>
      </c>
      <c r="D380" s="60" t="str">
        <f>PresensiIPS!G104</f>
        <v>SUMAR</v>
      </c>
      <c r="E380" s="146">
        <f>AVERAGE(Raport1!E380,Raport2!E380,Raport3!E380,Raport4!E380,Raport5!E380,Raport6!E380)</f>
        <v>71.916666666666671</v>
      </c>
      <c r="F380" s="146">
        <f>AVERAGE(Raport1!F380,Raport2!F380,Raport3!F380,Raport4!F380,Raport5!F380,Raport6!F380)</f>
        <v>74.666666666666671</v>
      </c>
      <c r="G380" s="146">
        <f>AVERAGE(Raport1!G380,Raport2!G380,Raport3!G380,Raport4!G380,Raport5!G380,Raport6!G380)</f>
        <v>77.583333333333329</v>
      </c>
      <c r="H380" s="146">
        <f>AVERAGE(Raport1!H380,Raport2!H380,Raport3!H380,Raport4!H380,Raport5!H380,Raport6!H380)</f>
        <v>79.916666666666671</v>
      </c>
      <c r="I380" s="146">
        <f>AVERAGE(Raport1!I380,Raport2!I380,Raport3!I380,Raport4!I380,Raport5!I380,Raport6!I380)</f>
        <v>80</v>
      </c>
      <c r="J380" s="146">
        <f>AVERAGE(Raport1!J380,Raport2!J380,Raport3!J380,Raport4!J380,Raport5!J380,Raport6!J380)</f>
        <v>77.25</v>
      </c>
      <c r="K380" s="146">
        <f>AVERAGE(Raport1!K380,Raport2!K380,Raport3!K380,Raport4!K380,Raport5!K380,Raport6!K380)</f>
        <v>82.333333333333329</v>
      </c>
      <c r="L380" s="146">
        <f>AVERAGE(Raport1!L380,Raport2!L380,Raport3!L380,Raport4!L380,Raport5!L380,Raport6!L380)</f>
        <v>74.833333333333329</v>
      </c>
      <c r="M380" s="146">
        <f>AVERAGE(Raport1!M380,Raport2!M380,Raport3!M380,Raport4!M380,Raport5!M380,Raport6!M380)</f>
        <v>81.583333333333329</v>
      </c>
      <c r="N380" s="146">
        <f>AVERAGE(Raport1!N380,Raport2!N380,Raport3!N380,Raport4!N380,Raport5!N380,Raport6!N380)</f>
        <v>72.916666666666671</v>
      </c>
      <c r="O380" s="146">
        <f>AVERAGE(Raport1!O380,Raport2!O380,Raport3!O380,Raport4!O380,Raport5!O380,Raport6!O380)</f>
        <v>73</v>
      </c>
      <c r="P380" s="146">
        <f>AVERAGE(Raport1!P380,Raport2!P380,Raport3!P380,Raport4!P380,Raport5!P380,Raport6!P380)</f>
        <v>71.333333333333329</v>
      </c>
      <c r="Q380" s="146">
        <f>AVERAGE(Raport1!Q380,Raport2!Q380,Raport3!Q380,Raport4!Q380,Raport5!Q380,Raport6!Q380)</f>
        <v>76.75</v>
      </c>
      <c r="R380" s="146">
        <f>AVERAGE(Raport1!R380,Raport2!R380,Raport3!R380,Raport4!R380,Raport5!R380,Raport6!R380)</f>
        <v>71.75</v>
      </c>
      <c r="S380" s="146">
        <f>AVERAGE(Raport1!S380,Raport2!S380,Raport3!S380,Raport4!S380,Raport5!S380,Raport6!S380)</f>
        <v>74.166666666666671</v>
      </c>
      <c r="T380" s="232">
        <f t="shared" si="6"/>
        <v>76.000000000000014</v>
      </c>
    </row>
    <row r="381" spans="1:20" ht="14.25" thickTop="1" thickBot="1">
      <c r="A381" s="61"/>
      <c r="B381" s="62">
        <v>99</v>
      </c>
      <c r="C381" s="59">
        <f>PresensiIPS!B105</f>
        <v>12508</v>
      </c>
      <c r="D381" s="60" t="str">
        <f>PresensiIPS!G105</f>
        <v>SYAFINA DWI ANGGRAINI</v>
      </c>
      <c r="E381" s="146">
        <f>AVERAGE(Raport1!E381,Raport2!E381,Raport3!E381,Raport4!E381,Raport5!E381,Raport6!E381)</f>
        <v>82.75</v>
      </c>
      <c r="F381" s="146">
        <f>AVERAGE(Raport1!F381,Raport2!F381,Raport3!F381,Raport4!F381,Raport5!F381,Raport6!F381)</f>
        <v>85.333333333333329</v>
      </c>
      <c r="G381" s="146">
        <f>AVERAGE(Raport1!G381,Raport2!G381,Raport3!G381,Raport4!G381,Raport5!G381,Raport6!G381)</f>
        <v>85.75</v>
      </c>
      <c r="H381" s="146">
        <f>AVERAGE(Raport1!H381,Raport2!H381,Raport3!H381,Raport4!H381,Raport5!H381,Raport6!H381)</f>
        <v>85.833333333333329</v>
      </c>
      <c r="I381" s="146">
        <f>AVERAGE(Raport1!I381,Raport2!I381,Raport3!I381,Raport4!I381,Raport5!I381,Raport6!I381)</f>
        <v>83.25</v>
      </c>
      <c r="J381" s="146">
        <f>AVERAGE(Raport1!J381,Raport2!J381,Raport3!J381,Raport4!J381,Raport5!J381,Raport6!J381)</f>
        <v>83.333333333333329</v>
      </c>
      <c r="K381" s="146">
        <f>AVERAGE(Raport1!K381,Raport2!K381,Raport3!K381,Raport4!K381,Raport5!K381,Raport6!K381)</f>
        <v>88.583333333333329</v>
      </c>
      <c r="L381" s="146">
        <f>AVERAGE(Raport1!L381,Raport2!L381,Raport3!L381,Raport4!L381,Raport5!L381,Raport6!L381)</f>
        <v>84.416666666666671</v>
      </c>
      <c r="M381" s="146">
        <f>AVERAGE(Raport1!M381,Raport2!M381,Raport3!M381,Raport4!M381,Raport5!M381,Raport6!M381)</f>
        <v>85.916666666666671</v>
      </c>
      <c r="N381" s="146">
        <f>AVERAGE(Raport1!N381,Raport2!N381,Raport3!N381,Raport4!N381,Raport5!N381,Raport6!N381)</f>
        <v>85.166666666666671</v>
      </c>
      <c r="O381" s="146">
        <f>AVERAGE(Raport1!O381,Raport2!O381,Raport3!O381,Raport4!O381,Raport5!O381,Raport6!O381)</f>
        <v>81.75</v>
      </c>
      <c r="P381" s="146">
        <f>AVERAGE(Raport1!P381,Raport2!P381,Raport3!P381,Raport4!P381,Raport5!P381,Raport6!P381)</f>
        <v>83.5</v>
      </c>
      <c r="Q381" s="146">
        <f>AVERAGE(Raport1!Q381,Raport2!Q381,Raport3!Q381,Raport4!Q381,Raport5!Q381,Raport6!Q381)</f>
        <v>82.416666666666671</v>
      </c>
      <c r="R381" s="146">
        <f>AVERAGE(Raport1!R381,Raport2!R381,Raport3!R381,Raport4!R381,Raport5!R381,Raport6!R381)</f>
        <v>79.833333333333329</v>
      </c>
      <c r="S381" s="146">
        <f>AVERAGE(Raport1!S381,Raport2!S381,Raport3!S381,Raport4!S381,Raport5!S381,Raport6!S381)</f>
        <v>80.666666666666671</v>
      </c>
      <c r="T381" s="232">
        <f t="shared" si="6"/>
        <v>83.899999999999991</v>
      </c>
    </row>
    <row r="382" spans="1:20" ht="14.25" thickTop="1" thickBot="1">
      <c r="A382" s="61"/>
      <c r="B382" s="62">
        <v>100</v>
      </c>
      <c r="C382" s="59">
        <f>PresensiIPS!B106</f>
        <v>12130</v>
      </c>
      <c r="D382" s="60" t="str">
        <f>PresensiIPS!G106</f>
        <v>ACHMAD MAULANA ABIM SYAHPUTRA</v>
      </c>
      <c r="E382" s="146">
        <f>AVERAGE(Raport1!E382,Raport2!E382,Raport3!E382,Raport4!E382,Raport5!E382,Raport6!E382)</f>
        <v>82.416666666666671</v>
      </c>
      <c r="F382" s="146">
        <f>AVERAGE(Raport1!F382,Raport2!F382,Raport3!F382,Raport4!F382,Raport5!F382,Raport6!F382)</f>
        <v>80.583333333333329</v>
      </c>
      <c r="G382" s="146">
        <f>AVERAGE(Raport1!G382,Raport2!G382,Raport3!G382,Raport4!G382,Raport5!G382,Raport6!G382)</f>
        <v>85.333333333333329</v>
      </c>
      <c r="H382" s="146">
        <f>AVERAGE(Raport1!H382,Raport2!H382,Raport3!H382,Raport4!H382,Raport5!H382,Raport6!H382)</f>
        <v>83</v>
      </c>
      <c r="I382" s="146">
        <f>AVERAGE(Raport1!I382,Raport2!I382,Raport3!I382,Raport4!I382,Raport5!I382,Raport6!I382)</f>
        <v>83.416666666666671</v>
      </c>
      <c r="J382" s="146">
        <f>AVERAGE(Raport1!J382,Raport2!J382,Raport3!J382,Raport4!J382,Raport5!J382,Raport6!J382)</f>
        <v>80.583333333333329</v>
      </c>
      <c r="K382" s="146">
        <f>AVERAGE(Raport1!K382,Raport2!K382,Raport3!K382,Raport4!K382,Raport5!K382,Raport6!K382)</f>
        <v>87.666666666666671</v>
      </c>
      <c r="L382" s="146">
        <f>AVERAGE(Raport1!L382,Raport2!L382,Raport3!L382,Raport4!L382,Raport5!L382,Raport6!L382)</f>
        <v>85.666666666666671</v>
      </c>
      <c r="M382" s="146">
        <f>AVERAGE(Raport1!M382,Raport2!M382,Raport3!M382,Raport4!M382,Raport5!M382,Raport6!M382)</f>
        <v>86.25</v>
      </c>
      <c r="N382" s="146">
        <f>AVERAGE(Raport1!N382,Raport2!N382,Raport3!N382,Raport4!N382,Raport5!N382,Raport6!N382)</f>
        <v>81.416666666666671</v>
      </c>
      <c r="O382" s="146">
        <f>AVERAGE(Raport1!O382,Raport2!O382,Raport3!O382,Raport4!O382,Raport5!O382,Raport6!O382)</f>
        <v>78.75</v>
      </c>
      <c r="P382" s="146">
        <f>AVERAGE(Raport1!P382,Raport2!P382,Raport3!P382,Raport4!P382,Raport5!P382,Raport6!P382)</f>
        <v>82.833333333333329</v>
      </c>
      <c r="Q382" s="146">
        <f>AVERAGE(Raport1!Q382,Raport2!Q382,Raport3!Q382,Raport4!Q382,Raport5!Q382,Raport6!Q382)</f>
        <v>83.833333333333329</v>
      </c>
      <c r="R382" s="146">
        <f>AVERAGE(Raport1!R382,Raport2!R382,Raport3!R382,Raport4!R382,Raport5!R382,Raport6!R382)</f>
        <v>81.666666666666671</v>
      </c>
      <c r="S382" s="146">
        <f>AVERAGE(Raport1!S382,Raport2!S382,Raport3!S382,Raport4!S382,Raport5!S382,Raport6!S382)</f>
        <v>81.166666666666671</v>
      </c>
      <c r="T382" s="232">
        <f t="shared" si="6"/>
        <v>82.972222222222229</v>
      </c>
    </row>
    <row r="383" spans="1:20" ht="14.25" thickTop="1" thickBot="1">
      <c r="A383" s="61"/>
      <c r="B383" s="62">
        <v>101</v>
      </c>
      <c r="C383" s="59">
        <f>PresensiIPS!B107</f>
        <v>12151</v>
      </c>
      <c r="D383" s="60" t="str">
        <f>PresensiIPS!G107</f>
        <v>ALEK JULIYANTO</v>
      </c>
      <c r="E383" s="146">
        <f>AVERAGE(Raport1!E383,Raport2!E383,Raport3!E383,Raport4!E383,Raport5!E383,Raport6!E383)</f>
        <v>80.083333333333329</v>
      </c>
      <c r="F383" s="146">
        <f>AVERAGE(Raport1!F383,Raport2!F383,Raport3!F383,Raport4!F383,Raport5!F383,Raport6!F383)</f>
        <v>79.5</v>
      </c>
      <c r="G383" s="146">
        <f>AVERAGE(Raport1!G383,Raport2!G383,Raport3!G383,Raport4!G383,Raport5!G383,Raport6!G383)</f>
        <v>80.916666666666671</v>
      </c>
      <c r="H383" s="146">
        <f>AVERAGE(Raport1!H383,Raport2!H383,Raport3!H383,Raport4!H383,Raport5!H383,Raport6!H383)</f>
        <v>80.166666666666671</v>
      </c>
      <c r="I383" s="146">
        <f>AVERAGE(Raport1!I383,Raport2!I383,Raport3!I383,Raport4!I383,Raport5!I383,Raport6!I383)</f>
        <v>81.083333333333329</v>
      </c>
      <c r="J383" s="146">
        <f>AVERAGE(Raport1!J383,Raport2!J383,Raport3!J383,Raport4!J383,Raport5!J383,Raport6!J383)</f>
        <v>78.333333333333329</v>
      </c>
      <c r="K383" s="146">
        <f>AVERAGE(Raport1!K383,Raport2!K383,Raport3!K383,Raport4!K383,Raport5!K383,Raport6!K383)</f>
        <v>87.25</v>
      </c>
      <c r="L383" s="146">
        <f>AVERAGE(Raport1!L383,Raport2!L383,Raport3!L383,Raport4!L383,Raport5!L383,Raport6!L383)</f>
        <v>80</v>
      </c>
      <c r="M383" s="146">
        <f>AVERAGE(Raport1!M383,Raport2!M383,Raport3!M383,Raport4!M383,Raport5!M383,Raport6!M383)</f>
        <v>82.333333333333329</v>
      </c>
      <c r="N383" s="146">
        <f>AVERAGE(Raport1!N383,Raport2!N383,Raport3!N383,Raport4!N383,Raport5!N383,Raport6!N383)</f>
        <v>76.75</v>
      </c>
      <c r="O383" s="146">
        <f>AVERAGE(Raport1!O383,Raport2!O383,Raport3!O383,Raport4!O383,Raport5!O383,Raport6!O383)</f>
        <v>74.416666666666671</v>
      </c>
      <c r="P383" s="146">
        <f>AVERAGE(Raport1!P383,Raport2!P383,Raport3!P383,Raport4!P383,Raport5!P383,Raport6!P383)</f>
        <v>76.25</v>
      </c>
      <c r="Q383" s="146">
        <f>AVERAGE(Raport1!Q383,Raport2!Q383,Raport3!Q383,Raport4!Q383,Raport5!Q383,Raport6!Q383)</f>
        <v>73.916666666666671</v>
      </c>
      <c r="R383" s="146">
        <f>AVERAGE(Raport1!R383,Raport2!R383,Raport3!R383,Raport4!R383,Raport5!R383,Raport6!R383)</f>
        <v>75.166666666666671</v>
      </c>
      <c r="S383" s="146">
        <f>AVERAGE(Raport1!S383,Raport2!S383,Raport3!S383,Raport4!S383,Raport5!S383,Raport6!S383)</f>
        <v>80</v>
      </c>
      <c r="T383" s="232">
        <f t="shared" si="6"/>
        <v>79.077777777777783</v>
      </c>
    </row>
    <row r="384" spans="1:20" ht="14.25" thickTop="1" thickBot="1">
      <c r="A384" s="61"/>
      <c r="B384" s="62">
        <v>102</v>
      </c>
      <c r="C384" s="59">
        <f>PresensiIPS!B108</f>
        <v>12170</v>
      </c>
      <c r="D384" s="60" t="str">
        <f>PresensiIPS!G108</f>
        <v>ANDINI CRISTINA SANTOSO</v>
      </c>
      <c r="E384" s="146">
        <f>AVERAGE(Raport1!E384,Raport2!E384,Raport3!E384,Raport4!E384,Raport5!E384,Raport6!E384)</f>
        <v>83</v>
      </c>
      <c r="F384" s="146">
        <f>AVERAGE(Raport1!F384,Raport2!F384,Raport3!F384,Raport4!F384,Raport5!F384,Raport6!F384)</f>
        <v>86.083333333333329</v>
      </c>
      <c r="G384" s="146">
        <f>AVERAGE(Raport1!G384,Raport2!G384,Raport3!G384,Raport4!G384,Raport5!G384,Raport6!G384)</f>
        <v>87.333333333333329</v>
      </c>
      <c r="H384" s="146">
        <f>AVERAGE(Raport1!H384,Raport2!H384,Raport3!H384,Raport4!H384,Raport5!H384,Raport6!H384)</f>
        <v>84.416666666666671</v>
      </c>
      <c r="I384" s="146">
        <f>AVERAGE(Raport1!I384,Raport2!I384,Raport3!I384,Raport4!I384,Raport5!I384,Raport6!I384)</f>
        <v>84.25</v>
      </c>
      <c r="J384" s="146">
        <f>AVERAGE(Raport1!J384,Raport2!J384,Raport3!J384,Raport4!J384,Raport5!J384,Raport6!J384)</f>
        <v>83.333333333333329</v>
      </c>
      <c r="K384" s="146">
        <f>AVERAGE(Raport1!K384,Raport2!K384,Raport3!K384,Raport4!K384,Raport5!K384,Raport6!K384)</f>
        <v>90.166666666666671</v>
      </c>
      <c r="L384" s="146">
        <f>AVERAGE(Raport1!L384,Raport2!L384,Raport3!L384,Raport4!L384,Raport5!L384,Raport6!L384)</f>
        <v>85.083333333333329</v>
      </c>
      <c r="M384" s="146">
        <f>AVERAGE(Raport1!M384,Raport2!M384,Raport3!M384,Raport4!M384,Raport5!M384,Raport6!M384)</f>
        <v>87.166666666666671</v>
      </c>
      <c r="N384" s="146">
        <f>AVERAGE(Raport1!N384,Raport2!N384,Raport3!N384,Raport4!N384,Raport5!N384,Raport6!N384)</f>
        <v>86.25</v>
      </c>
      <c r="O384" s="146">
        <f>AVERAGE(Raport1!O384,Raport2!O384,Raport3!O384,Raport4!O384,Raport5!O384,Raport6!O384)</f>
        <v>83.583333333333329</v>
      </c>
      <c r="P384" s="146">
        <f>AVERAGE(Raport1!P384,Raport2!P384,Raport3!P384,Raport4!P384,Raport5!P384,Raport6!P384)</f>
        <v>85.75</v>
      </c>
      <c r="Q384" s="146">
        <f>AVERAGE(Raport1!Q384,Raport2!Q384,Raport3!Q384,Raport4!Q384,Raport5!Q384,Raport6!Q384)</f>
        <v>84.083333333333329</v>
      </c>
      <c r="R384" s="146">
        <f>AVERAGE(Raport1!R384,Raport2!R384,Raport3!R384,Raport4!R384,Raport5!R384,Raport6!R384)</f>
        <v>81.916666666666671</v>
      </c>
      <c r="S384" s="146">
        <f>AVERAGE(Raport1!S384,Raport2!S384,Raport3!S384,Raport4!S384,Raport5!S384,Raport6!S384)</f>
        <v>83</v>
      </c>
      <c r="T384" s="232">
        <f t="shared" si="6"/>
        <v>85.027777777777771</v>
      </c>
    </row>
    <row r="385" spans="1:20" ht="14.25" thickTop="1" thickBot="1">
      <c r="A385" s="61"/>
      <c r="B385" s="62">
        <v>103</v>
      </c>
      <c r="C385" s="59">
        <f>PresensiIPS!B109</f>
        <v>12179</v>
      </c>
      <c r="D385" s="60" t="str">
        <f>PresensiIPS!G109</f>
        <v>Antoni Ahmad Nufal</v>
      </c>
      <c r="E385" s="146">
        <f>AVERAGE(Raport1!E385,Raport2!E385,Raport3!E385,Raport4!E385,Raport5!E385,Raport6!E385)</f>
        <v>86.583333333333329</v>
      </c>
      <c r="F385" s="146">
        <f>AVERAGE(Raport1!F385,Raport2!F385,Raport3!F385,Raport4!F385,Raport5!F385,Raport6!F385)</f>
        <v>87.666666666666671</v>
      </c>
      <c r="G385" s="146">
        <f>AVERAGE(Raport1!G385,Raport2!G385,Raport3!G385,Raport4!G385,Raport5!G385,Raport6!G385)</f>
        <v>84.916666666666671</v>
      </c>
      <c r="H385" s="146">
        <f>AVERAGE(Raport1!H385,Raport2!H385,Raport3!H385,Raport4!H385,Raport5!H385,Raport6!H385)</f>
        <v>88.333333333333329</v>
      </c>
      <c r="I385" s="146">
        <f>AVERAGE(Raport1!I385,Raport2!I385,Raport3!I385,Raport4!I385,Raport5!I385,Raport6!I385)</f>
        <v>88.833333333333329</v>
      </c>
      <c r="J385" s="146">
        <f>AVERAGE(Raport1!J385,Raport2!J385,Raport3!J385,Raport4!J385,Raport5!J385,Raport6!J385)</f>
        <v>87.333333333333329</v>
      </c>
      <c r="K385" s="146">
        <f>AVERAGE(Raport1!K385,Raport2!K385,Raport3!K385,Raport4!K385,Raport5!K385,Raport6!K385)</f>
        <v>90.166666666666671</v>
      </c>
      <c r="L385" s="146">
        <f>AVERAGE(Raport1!L385,Raport2!L385,Raport3!L385,Raport4!L385,Raport5!L385,Raport6!L385)</f>
        <v>84</v>
      </c>
      <c r="M385" s="146">
        <f>AVERAGE(Raport1!M385,Raport2!M385,Raport3!M385,Raport4!M385,Raport5!M385,Raport6!M385)</f>
        <v>87.666666666666671</v>
      </c>
      <c r="N385" s="146">
        <f>AVERAGE(Raport1!N385,Raport2!N385,Raport3!N385,Raport4!N385,Raport5!N385,Raport6!N385)</f>
        <v>79.25</v>
      </c>
      <c r="O385" s="146">
        <f>AVERAGE(Raport1!O385,Raport2!O385,Raport3!O385,Raport4!O385,Raport5!O385,Raport6!O385)</f>
        <v>85.75</v>
      </c>
      <c r="P385" s="146">
        <f>AVERAGE(Raport1!P385,Raport2!P385,Raport3!P385,Raport4!P385,Raport5!P385,Raport6!P385)</f>
        <v>81.666666666666671</v>
      </c>
      <c r="Q385" s="146">
        <f>AVERAGE(Raport1!Q385,Raport2!Q385,Raport3!Q385,Raport4!Q385,Raport5!Q385,Raport6!Q385)</f>
        <v>86.083333333333329</v>
      </c>
      <c r="R385" s="146">
        <f>AVERAGE(Raport1!R385,Raport2!R385,Raport3!R385,Raport4!R385,Raport5!R385,Raport6!R385)</f>
        <v>83.666666666666671</v>
      </c>
      <c r="S385" s="146">
        <f>AVERAGE(Raport1!S385,Raport2!S385,Raport3!S385,Raport4!S385,Raport5!S385,Raport6!S385)</f>
        <v>90.916666666666671</v>
      </c>
      <c r="T385" s="232">
        <f t="shared" si="6"/>
        <v>86.188888888888883</v>
      </c>
    </row>
    <row r="386" spans="1:20" ht="14.25" thickTop="1" thickBot="1">
      <c r="A386" s="61"/>
      <c r="B386" s="62">
        <v>104</v>
      </c>
      <c r="C386" s="59">
        <f>PresensiIPS!B110</f>
        <v>12199</v>
      </c>
      <c r="D386" s="60" t="str">
        <f>PresensiIPS!G110</f>
        <v>DANI SYSNANDA CAHYA PUTRA</v>
      </c>
      <c r="E386" s="146">
        <f>AVERAGE(Raport1!E386,Raport2!E386,Raport3!E386,Raport4!E386,Raport5!E386,Raport6!E386)</f>
        <v>86.583333333333329</v>
      </c>
      <c r="F386" s="146">
        <f>AVERAGE(Raport1!F386,Raport2!F386,Raport3!F386,Raport4!F386,Raport5!F386,Raport6!F386)</f>
        <v>88.166666666666671</v>
      </c>
      <c r="G386" s="146">
        <f>AVERAGE(Raport1!G386,Raport2!G386,Raport3!G386,Raport4!G386,Raport5!G386,Raport6!G386)</f>
        <v>87.416666666666671</v>
      </c>
      <c r="H386" s="146">
        <f>AVERAGE(Raport1!H386,Raport2!H386,Raport3!H386,Raport4!H386,Raport5!H386,Raport6!H386)</f>
        <v>88.083333333333329</v>
      </c>
      <c r="I386" s="146">
        <f>AVERAGE(Raport1!I386,Raport2!I386,Raport3!I386,Raport4!I386,Raport5!I386,Raport6!I386)</f>
        <v>89.083333333333329</v>
      </c>
      <c r="J386" s="146">
        <f>AVERAGE(Raport1!J386,Raport2!J386,Raport3!J386,Raport4!J386,Raport5!J386,Raport6!J386)</f>
        <v>88.083333333333329</v>
      </c>
      <c r="K386" s="146">
        <f>AVERAGE(Raport1!K386,Raport2!K386,Raport3!K386,Raport4!K386,Raport5!K386,Raport6!K386)</f>
        <v>92</v>
      </c>
      <c r="L386" s="146">
        <f>AVERAGE(Raport1!L386,Raport2!L386,Raport3!L386,Raport4!L386,Raport5!L386,Raport6!L386)</f>
        <v>84.916666666666671</v>
      </c>
      <c r="M386" s="146">
        <f>AVERAGE(Raport1!M386,Raport2!M386,Raport3!M386,Raport4!M386,Raport5!M386,Raport6!M386)</f>
        <v>88.333333333333329</v>
      </c>
      <c r="N386" s="146">
        <f>AVERAGE(Raport1!N386,Raport2!N386,Raport3!N386,Raport4!N386,Raport5!N386,Raport6!N386)</f>
        <v>85.833333333333329</v>
      </c>
      <c r="O386" s="146">
        <f>AVERAGE(Raport1!O386,Raport2!O386,Raport3!O386,Raport4!O386,Raport5!O386,Raport6!O386)</f>
        <v>86.416666666666671</v>
      </c>
      <c r="P386" s="146">
        <f>AVERAGE(Raport1!P386,Raport2!P386,Raport3!P386,Raport4!P386,Raport5!P386,Raport6!P386)</f>
        <v>83.75</v>
      </c>
      <c r="Q386" s="146">
        <f>AVERAGE(Raport1!Q386,Raport2!Q386,Raport3!Q386,Raport4!Q386,Raport5!Q386,Raport6!Q386)</f>
        <v>87.5</v>
      </c>
      <c r="R386" s="146">
        <f>AVERAGE(Raport1!R386,Raport2!R386,Raport3!R386,Raport4!R386,Raport5!R386,Raport6!R386)</f>
        <v>85.666666666666671</v>
      </c>
      <c r="S386" s="146">
        <f>AVERAGE(Raport1!S386,Raport2!S386,Raport3!S386,Raport4!S386,Raport5!S386,Raport6!S386)</f>
        <v>90.416666666666671</v>
      </c>
      <c r="T386" s="232">
        <f t="shared" si="6"/>
        <v>87.483333333333334</v>
      </c>
    </row>
    <row r="387" spans="1:20" ht="14.25" thickTop="1" thickBot="1">
      <c r="A387" s="61"/>
      <c r="B387" s="62">
        <v>105</v>
      </c>
      <c r="C387" s="59">
        <f>PresensiIPS!B111</f>
        <v>12231</v>
      </c>
      <c r="D387" s="60" t="str">
        <f>PresensiIPS!G111</f>
        <v>FAMELIA SHOFRIA</v>
      </c>
      <c r="E387" s="146">
        <f>AVERAGE(Raport1!E387,Raport2!E387,Raport3!E387,Raport4!E387,Raport5!E387,Raport6!E387)</f>
        <v>84.333333333333329</v>
      </c>
      <c r="F387" s="146">
        <f>AVERAGE(Raport1!F387,Raport2!F387,Raport3!F387,Raport4!F387,Raport5!F387,Raport6!F387)</f>
        <v>82.583333333333329</v>
      </c>
      <c r="G387" s="146">
        <f>AVERAGE(Raport1!G387,Raport2!G387,Raport3!G387,Raport4!G387,Raport5!G387,Raport6!G387)</f>
        <v>85.75</v>
      </c>
      <c r="H387" s="146">
        <f>AVERAGE(Raport1!H387,Raport2!H387,Raport3!H387,Raport4!H387,Raport5!H387,Raport6!H387)</f>
        <v>83.666666666666671</v>
      </c>
      <c r="I387" s="146">
        <f>AVERAGE(Raport1!I387,Raport2!I387,Raport3!I387,Raport4!I387,Raport5!I387,Raport6!I387)</f>
        <v>82.333333333333329</v>
      </c>
      <c r="J387" s="146">
        <f>AVERAGE(Raport1!J387,Raport2!J387,Raport3!J387,Raport4!J387,Raport5!J387,Raport6!J387)</f>
        <v>83.166666666666671</v>
      </c>
      <c r="K387" s="146">
        <f>AVERAGE(Raport1!K387,Raport2!K387,Raport3!K387,Raport4!K387,Raport5!K387,Raport6!K387)</f>
        <v>87.75</v>
      </c>
      <c r="L387" s="146">
        <f>AVERAGE(Raport1!L387,Raport2!L387,Raport3!L387,Raport4!L387,Raport5!L387,Raport6!L387)</f>
        <v>82.333333333333329</v>
      </c>
      <c r="M387" s="146">
        <f>AVERAGE(Raport1!M387,Raport2!M387,Raport3!M387,Raport4!M387,Raport5!M387,Raport6!M387)</f>
        <v>86.666666666666671</v>
      </c>
      <c r="N387" s="146">
        <f>AVERAGE(Raport1!N387,Raport2!N387,Raport3!N387,Raport4!N387,Raport5!N387,Raport6!N387)</f>
        <v>84.083333333333329</v>
      </c>
      <c r="O387" s="146">
        <f>AVERAGE(Raport1!O387,Raport2!O387,Raport3!O387,Raport4!O387,Raport5!O387,Raport6!O387)</f>
        <v>82.75</v>
      </c>
      <c r="P387" s="146">
        <f>AVERAGE(Raport1!P387,Raport2!P387,Raport3!P387,Raport4!P387,Raport5!P387,Raport6!P387)</f>
        <v>83.833333333333329</v>
      </c>
      <c r="Q387" s="146">
        <f>AVERAGE(Raport1!Q387,Raport2!Q387,Raport3!Q387,Raport4!Q387,Raport5!Q387,Raport6!Q387)</f>
        <v>84.833333333333329</v>
      </c>
      <c r="R387" s="146">
        <f>AVERAGE(Raport1!R387,Raport2!R387,Raport3!R387,Raport4!R387,Raport5!R387,Raport6!R387)</f>
        <v>82.583333333333329</v>
      </c>
      <c r="S387" s="146">
        <f>AVERAGE(Raport1!S387,Raport2!S387,Raport3!S387,Raport4!S387,Raport5!S387,Raport6!S387)</f>
        <v>82</v>
      </c>
      <c r="T387" s="232">
        <f t="shared" si="6"/>
        <v>83.911111111111097</v>
      </c>
    </row>
    <row r="388" spans="1:20" ht="14.25" thickTop="1" thickBot="1">
      <c r="A388" s="61"/>
      <c r="B388" s="62">
        <v>106</v>
      </c>
      <c r="C388" s="59">
        <f>PresensiIPS!B112</f>
        <v>12237</v>
      </c>
      <c r="D388" s="60" t="str">
        <f>PresensiIPS!G112</f>
        <v>FARIS MAULANA</v>
      </c>
      <c r="E388" s="146">
        <f>AVERAGE(Raport1!E388,Raport2!E388,Raport3!E388,Raport4!E388,Raport5!E388,Raport6!E388)</f>
        <v>86</v>
      </c>
      <c r="F388" s="146">
        <f>AVERAGE(Raport1!F388,Raport2!F388,Raport3!F388,Raport4!F388,Raport5!F388,Raport6!F388)</f>
        <v>88.5</v>
      </c>
      <c r="G388" s="146">
        <f>AVERAGE(Raport1!G388,Raport2!G388,Raport3!G388,Raport4!G388,Raport5!G388,Raport6!G388)</f>
        <v>86.666666666666671</v>
      </c>
      <c r="H388" s="146">
        <f>AVERAGE(Raport1!H388,Raport2!H388,Raport3!H388,Raport4!H388,Raport5!H388,Raport6!H388)</f>
        <v>84.666666666666671</v>
      </c>
      <c r="I388" s="146">
        <f>AVERAGE(Raport1!I388,Raport2!I388,Raport3!I388,Raport4!I388,Raport5!I388,Raport6!I388)</f>
        <v>88.583333333333329</v>
      </c>
      <c r="J388" s="146">
        <f>AVERAGE(Raport1!J388,Raport2!J388,Raport3!J388,Raport4!J388,Raport5!J388,Raport6!J388)</f>
        <v>81.833333333333329</v>
      </c>
      <c r="K388" s="146">
        <f>AVERAGE(Raport1!K388,Raport2!K388,Raport3!K388,Raport4!K388,Raport5!K388,Raport6!K388)</f>
        <v>88.083333333333329</v>
      </c>
      <c r="L388" s="146">
        <f>AVERAGE(Raport1!L388,Raport2!L388,Raport3!L388,Raport4!L388,Raport5!L388,Raport6!L388)</f>
        <v>82</v>
      </c>
      <c r="M388" s="146">
        <f>AVERAGE(Raport1!M388,Raport2!M388,Raport3!M388,Raport4!M388,Raport5!M388,Raport6!M388)</f>
        <v>84.833333333333329</v>
      </c>
      <c r="N388" s="146">
        <f>AVERAGE(Raport1!N388,Raport2!N388,Raport3!N388,Raport4!N388,Raport5!N388,Raport6!N388)</f>
        <v>82.416666666666671</v>
      </c>
      <c r="O388" s="146">
        <f>AVERAGE(Raport1!O388,Raport2!O388,Raport3!O388,Raport4!O388,Raport5!O388,Raport6!O388)</f>
        <v>84.583333333333329</v>
      </c>
      <c r="P388" s="146">
        <f>AVERAGE(Raport1!P388,Raport2!P388,Raport3!P388,Raport4!P388,Raport5!P388,Raport6!P388)</f>
        <v>82.416666666666671</v>
      </c>
      <c r="Q388" s="146">
        <f>AVERAGE(Raport1!Q388,Raport2!Q388,Raport3!Q388,Raport4!Q388,Raport5!Q388,Raport6!Q388)</f>
        <v>84.666666666666671</v>
      </c>
      <c r="R388" s="146">
        <f>AVERAGE(Raport1!R388,Raport2!R388,Raport3!R388,Raport4!R388,Raport5!R388,Raport6!R388)</f>
        <v>79.916666666666671</v>
      </c>
      <c r="S388" s="146">
        <f>AVERAGE(Raport1!S388,Raport2!S388,Raport3!S388,Raport4!S388,Raport5!S388,Raport6!S388)</f>
        <v>85.416666666666671</v>
      </c>
      <c r="T388" s="232">
        <f t="shared" si="6"/>
        <v>84.705555555555563</v>
      </c>
    </row>
    <row r="389" spans="1:20" ht="14.25" thickTop="1" thickBot="1">
      <c r="A389" s="61"/>
      <c r="B389" s="62">
        <v>107</v>
      </c>
      <c r="C389" s="59">
        <f>PresensiIPS!B113</f>
        <v>12249</v>
      </c>
      <c r="D389" s="60" t="str">
        <f>PresensiIPS!G113</f>
        <v>FITRI DESI ISNAIN</v>
      </c>
      <c r="E389" s="146">
        <f>AVERAGE(Raport1!E389,Raport2!E389,Raport3!E389,Raport4!E389,Raport5!E389,Raport6!E389)</f>
        <v>86.75</v>
      </c>
      <c r="F389" s="146">
        <f>AVERAGE(Raport1!F389,Raport2!F389,Raport3!F389,Raport4!F389,Raport5!F389,Raport6!F389)</f>
        <v>89.416666666666671</v>
      </c>
      <c r="G389" s="146">
        <f>AVERAGE(Raport1!G389,Raport2!G389,Raport3!G389,Raport4!G389,Raport5!G389,Raport6!G389)</f>
        <v>88</v>
      </c>
      <c r="H389" s="146">
        <f>AVERAGE(Raport1!H389,Raport2!H389,Raport3!H389,Raport4!H389,Raport5!H389,Raport6!H389)</f>
        <v>84.583333333333329</v>
      </c>
      <c r="I389" s="146">
        <f>AVERAGE(Raport1!I389,Raport2!I389,Raport3!I389,Raport4!I389,Raport5!I389,Raport6!I389)</f>
        <v>88.916666666666671</v>
      </c>
      <c r="J389" s="146">
        <f>AVERAGE(Raport1!J389,Raport2!J389,Raport3!J389,Raport4!J389,Raport5!J389,Raport6!J389)</f>
        <v>85</v>
      </c>
      <c r="K389" s="146">
        <f>AVERAGE(Raport1!K389,Raport2!K389,Raport3!K389,Raport4!K389,Raport5!K389,Raport6!K389)</f>
        <v>89.083333333333329</v>
      </c>
      <c r="L389" s="146">
        <f>AVERAGE(Raport1!L389,Raport2!L389,Raport3!L389,Raport4!L389,Raport5!L389,Raport6!L389)</f>
        <v>82.583333333333329</v>
      </c>
      <c r="M389" s="146">
        <f>AVERAGE(Raport1!M389,Raport2!M389,Raport3!M389,Raport4!M389,Raport5!M389,Raport6!M389)</f>
        <v>86.75</v>
      </c>
      <c r="N389" s="146">
        <f>AVERAGE(Raport1!N389,Raport2!N389,Raport3!N389,Raport4!N389,Raport5!N389,Raport6!N389)</f>
        <v>87.083333333333329</v>
      </c>
      <c r="O389" s="146">
        <f>AVERAGE(Raport1!O389,Raport2!O389,Raport3!O389,Raport4!O389,Raport5!O389,Raport6!O389)</f>
        <v>87.166666666666671</v>
      </c>
      <c r="P389" s="146">
        <f>AVERAGE(Raport1!P389,Raport2!P389,Raport3!P389,Raport4!P389,Raport5!P389,Raport6!P389)</f>
        <v>83.666666666666671</v>
      </c>
      <c r="Q389" s="146">
        <f>AVERAGE(Raport1!Q389,Raport2!Q389,Raport3!Q389,Raport4!Q389,Raport5!Q389,Raport6!Q389)</f>
        <v>87.75</v>
      </c>
      <c r="R389" s="146">
        <f>AVERAGE(Raport1!R389,Raport2!R389,Raport3!R389,Raport4!R389,Raport5!R389,Raport6!R389)</f>
        <v>84.166666666666671</v>
      </c>
      <c r="S389" s="146">
        <f>AVERAGE(Raport1!S389,Raport2!S389,Raport3!S389,Raport4!S389,Raport5!S389,Raport6!S389)</f>
        <v>88.166666666666671</v>
      </c>
      <c r="T389" s="232">
        <f t="shared" si="6"/>
        <v>86.605555555555583</v>
      </c>
    </row>
    <row r="390" spans="1:20" ht="14.25" thickTop="1" thickBot="1">
      <c r="A390" s="61"/>
      <c r="B390" s="62">
        <v>108</v>
      </c>
      <c r="C390" s="59">
        <f>PresensiIPS!B114</f>
        <v>12268</v>
      </c>
      <c r="D390" s="60" t="str">
        <f>PresensiIPS!G114</f>
        <v>HENDY NURIAN EFFENDI</v>
      </c>
      <c r="E390" s="146">
        <f>AVERAGE(Raport1!E390,Raport2!E390,Raport3!E390,Raport4!E390,Raport5!E390,Raport6!E390)</f>
        <v>79.416666666666671</v>
      </c>
      <c r="F390" s="146">
        <f>AVERAGE(Raport1!F390,Raport2!F390,Raport3!F390,Raport4!F390,Raport5!F390,Raport6!F390)</f>
        <v>79.916666666666671</v>
      </c>
      <c r="G390" s="146">
        <f>AVERAGE(Raport1!G390,Raport2!G390,Raport3!G390,Raport4!G390,Raport5!G390,Raport6!G390)</f>
        <v>81.25</v>
      </c>
      <c r="H390" s="146">
        <f>AVERAGE(Raport1!H390,Raport2!H390,Raport3!H390,Raport4!H390,Raport5!H390,Raport6!H390)</f>
        <v>83.25</v>
      </c>
      <c r="I390" s="146">
        <f>AVERAGE(Raport1!I390,Raport2!I390,Raport3!I390,Raport4!I390,Raport5!I390,Raport6!I390)</f>
        <v>81.833333333333329</v>
      </c>
      <c r="J390" s="146">
        <f>AVERAGE(Raport1!J390,Raport2!J390,Raport3!J390,Raport4!J390,Raport5!J390,Raport6!J390)</f>
        <v>81.5</v>
      </c>
      <c r="K390" s="146">
        <f>AVERAGE(Raport1!K390,Raport2!K390,Raport3!K390,Raport4!K390,Raport5!K390,Raport6!K390)</f>
        <v>86.583333333333329</v>
      </c>
      <c r="L390" s="146">
        <f>AVERAGE(Raport1!L390,Raport2!L390,Raport3!L390,Raport4!L390,Raport5!L390,Raport6!L390)</f>
        <v>81.083333333333329</v>
      </c>
      <c r="M390" s="146">
        <f>AVERAGE(Raport1!M390,Raport2!M390,Raport3!M390,Raport4!M390,Raport5!M390,Raport6!M390)</f>
        <v>83.416666666666671</v>
      </c>
      <c r="N390" s="146">
        <f>AVERAGE(Raport1!N390,Raport2!N390,Raport3!N390,Raport4!N390,Raport5!N390,Raport6!N390)</f>
        <v>73.75</v>
      </c>
      <c r="O390" s="146">
        <f>AVERAGE(Raport1!O390,Raport2!O390,Raport3!O390,Raport4!O390,Raport5!O390,Raport6!O390)</f>
        <v>73.833333333333329</v>
      </c>
      <c r="P390" s="146">
        <f>AVERAGE(Raport1!P390,Raport2!P390,Raport3!P390,Raport4!P390,Raport5!P390,Raport6!P390)</f>
        <v>74.833333333333329</v>
      </c>
      <c r="Q390" s="146">
        <f>AVERAGE(Raport1!Q390,Raport2!Q390,Raport3!Q390,Raport4!Q390,Raport5!Q390,Raport6!Q390)</f>
        <v>76.5</v>
      </c>
      <c r="R390" s="146">
        <f>AVERAGE(Raport1!R390,Raport2!R390,Raport3!R390,Raport4!R390,Raport5!R390,Raport6!R390)</f>
        <v>76.166666666666671</v>
      </c>
      <c r="S390" s="146">
        <f>AVERAGE(Raport1!S390,Raport2!S390,Raport3!S390,Raport4!S390,Raport5!S390,Raport6!S390)</f>
        <v>78.583333333333329</v>
      </c>
      <c r="T390" s="232">
        <f t="shared" si="6"/>
        <v>79.461111111111123</v>
      </c>
    </row>
    <row r="391" spans="1:20" ht="14.25" thickTop="1" thickBot="1">
      <c r="A391" s="61"/>
      <c r="B391" s="62">
        <v>109</v>
      </c>
      <c r="C391" s="59">
        <f>PresensiIPS!B115</f>
        <v>12285</v>
      </c>
      <c r="D391" s="60" t="str">
        <f>PresensiIPS!G115</f>
        <v>Iqbal Amrullah</v>
      </c>
      <c r="E391" s="146">
        <f>AVERAGE(Raport1!E391,Raport2!E391,Raport3!E391,Raport4!E391,Raport5!E391,Raport6!E391)</f>
        <v>78.583333333333329</v>
      </c>
      <c r="F391" s="146">
        <f>AVERAGE(Raport1!F391,Raport2!F391,Raport3!F391,Raport4!F391,Raport5!F391,Raport6!F391)</f>
        <v>77.916666666666671</v>
      </c>
      <c r="G391" s="146">
        <f>AVERAGE(Raport1!G391,Raport2!G391,Raport3!G391,Raport4!G391,Raport5!G391,Raport6!G391)</f>
        <v>81.5</v>
      </c>
      <c r="H391" s="146">
        <f>AVERAGE(Raport1!H391,Raport2!H391,Raport3!H391,Raport4!H391,Raport5!H391,Raport6!H391)</f>
        <v>81.25</v>
      </c>
      <c r="I391" s="146">
        <f>AVERAGE(Raport1!I391,Raport2!I391,Raport3!I391,Raport4!I391,Raport5!I391,Raport6!I391)</f>
        <v>82.333333333333329</v>
      </c>
      <c r="J391" s="146">
        <f>AVERAGE(Raport1!J391,Raport2!J391,Raport3!J391,Raport4!J391,Raport5!J391,Raport6!J391)</f>
        <v>80.25</v>
      </c>
      <c r="K391" s="146">
        <f>AVERAGE(Raport1!K391,Raport2!K391,Raport3!K391,Raport4!K391,Raport5!K391,Raport6!K391)</f>
        <v>88.25</v>
      </c>
      <c r="L391" s="146">
        <f>AVERAGE(Raport1!L391,Raport2!L391,Raport3!L391,Raport4!L391,Raport5!L391,Raport6!L391)</f>
        <v>85</v>
      </c>
      <c r="M391" s="146">
        <f>AVERAGE(Raport1!M391,Raport2!M391,Raport3!M391,Raport4!M391,Raport5!M391,Raport6!M391)</f>
        <v>82.333333333333329</v>
      </c>
      <c r="N391" s="146">
        <f>AVERAGE(Raport1!N391,Raport2!N391,Raport3!N391,Raport4!N391,Raport5!N391,Raport6!N391)</f>
        <v>76.666666666666671</v>
      </c>
      <c r="O391" s="146">
        <f>AVERAGE(Raport1!O391,Raport2!O391,Raport3!O391,Raport4!O391,Raport5!O391,Raport6!O391)</f>
        <v>76.166666666666671</v>
      </c>
      <c r="P391" s="146">
        <f>AVERAGE(Raport1!P391,Raport2!P391,Raport3!P391,Raport4!P391,Raport5!P391,Raport6!P391)</f>
        <v>73.916666666666671</v>
      </c>
      <c r="Q391" s="146">
        <f>AVERAGE(Raport1!Q391,Raport2!Q391,Raport3!Q391,Raport4!Q391,Raport5!Q391,Raport6!Q391)</f>
        <v>75.5</v>
      </c>
      <c r="R391" s="146">
        <f>AVERAGE(Raport1!R391,Raport2!R391,Raport3!R391,Raport4!R391,Raport5!R391,Raport6!R391)</f>
        <v>76.75</v>
      </c>
      <c r="S391" s="146">
        <f>AVERAGE(Raport1!S391,Raport2!S391,Raport3!S391,Raport4!S391,Raport5!S391,Raport6!S391)</f>
        <v>77.416666666666671</v>
      </c>
      <c r="T391" s="232">
        <f t="shared" si="6"/>
        <v>79.588888888888889</v>
      </c>
    </row>
    <row r="392" spans="1:20" ht="14.25" thickTop="1" thickBot="1">
      <c r="B392" s="62">
        <v>110</v>
      </c>
      <c r="C392" s="59">
        <f>PresensiIPS!B116</f>
        <v>12296</v>
      </c>
      <c r="D392" s="60" t="str">
        <f>PresensiIPS!G116</f>
        <v>JUM'ANI FAROHAH</v>
      </c>
      <c r="E392" s="146">
        <f>AVERAGE(Raport1!E392,Raport2!E392,Raport3!E392,Raport4!E392,Raport5!E392,Raport6!E392)</f>
        <v>88.25</v>
      </c>
      <c r="F392" s="146">
        <f>AVERAGE(Raport1!F392,Raport2!F392,Raport3!F392,Raport4!F392,Raport5!F392,Raport6!F392)</f>
        <v>84.583333333333329</v>
      </c>
      <c r="G392" s="146">
        <f>AVERAGE(Raport1!G392,Raport2!G392,Raport3!G392,Raport4!G392,Raport5!G392,Raport6!G392)</f>
        <v>86.25</v>
      </c>
      <c r="H392" s="146">
        <f>AVERAGE(Raport1!H392,Raport2!H392,Raport3!H392,Raport4!H392,Raport5!H392,Raport6!H392)</f>
        <v>83.916666666666671</v>
      </c>
      <c r="I392" s="146">
        <f>AVERAGE(Raport1!I392,Raport2!I392,Raport3!I392,Raport4!I392,Raport5!I392,Raport6!I392)</f>
        <v>83.5</v>
      </c>
      <c r="J392" s="146">
        <f>AVERAGE(Raport1!J392,Raport2!J392,Raport3!J392,Raport4!J392,Raport5!J392,Raport6!J392)</f>
        <v>83.333333333333329</v>
      </c>
      <c r="K392" s="146">
        <f>AVERAGE(Raport1!K392,Raport2!K392,Raport3!K392,Raport4!K392,Raport5!K392,Raport6!K392)</f>
        <v>88.083333333333329</v>
      </c>
      <c r="L392" s="146">
        <f>AVERAGE(Raport1!L392,Raport2!L392,Raport3!L392,Raport4!L392,Raport5!L392,Raport6!L392)</f>
        <v>85.583333333333329</v>
      </c>
      <c r="M392" s="146">
        <f>AVERAGE(Raport1!M392,Raport2!M392,Raport3!M392,Raport4!M392,Raport5!M392,Raport6!M392)</f>
        <v>86.166666666666671</v>
      </c>
      <c r="N392" s="146">
        <f>AVERAGE(Raport1!N392,Raport2!N392,Raport3!N392,Raport4!N392,Raport5!N392,Raport6!N392)</f>
        <v>83.083333333333329</v>
      </c>
      <c r="O392" s="146">
        <f>AVERAGE(Raport1!O392,Raport2!O392,Raport3!O392,Raport4!O392,Raport5!O392,Raport6!O392)</f>
        <v>83.833333333333329</v>
      </c>
      <c r="P392" s="146">
        <f>AVERAGE(Raport1!P392,Raport2!P392,Raport3!P392,Raport4!P392,Raport5!P392,Raport6!P392)</f>
        <v>82.916666666666671</v>
      </c>
      <c r="Q392" s="146">
        <f>AVERAGE(Raport1!Q392,Raport2!Q392,Raport3!Q392,Raport4!Q392,Raport5!Q392,Raport6!Q392)</f>
        <v>84.833333333333329</v>
      </c>
      <c r="R392" s="146">
        <f>AVERAGE(Raport1!R392,Raport2!R392,Raport3!R392,Raport4!R392,Raport5!R392,Raport6!R392)</f>
        <v>82.166666666666671</v>
      </c>
      <c r="S392" s="146">
        <f>AVERAGE(Raport1!S392,Raport2!S392,Raport3!S392,Raport4!S392,Raport5!S392,Raport6!S392)</f>
        <v>83.25</v>
      </c>
      <c r="T392" s="232">
        <f t="shared" si="6"/>
        <v>84.65</v>
      </c>
    </row>
    <row r="393" spans="1:20" ht="14.25" thickTop="1" thickBot="1">
      <c r="B393" s="62">
        <v>111</v>
      </c>
      <c r="C393" s="59">
        <f>PresensiIPS!B117</f>
        <v>12320</v>
      </c>
      <c r="D393" s="60" t="str">
        <f>PresensiIPS!G117</f>
        <v>M. INDRA GUNAWAN</v>
      </c>
      <c r="E393" s="146">
        <f>AVERAGE(Raport1!E393,Raport2!E393,Raport3!E393,Raport4!E393,Raport5!E393,Raport6!E393)</f>
        <v>82.083333333333329</v>
      </c>
      <c r="F393" s="146">
        <f>AVERAGE(Raport1!F393,Raport2!F393,Raport3!F393,Raport4!F393,Raport5!F393,Raport6!F393)</f>
        <v>76.083333333333329</v>
      </c>
      <c r="G393" s="146">
        <f>AVERAGE(Raport1!G393,Raport2!G393,Raport3!G393,Raport4!G393,Raport5!G393,Raport6!G393)</f>
        <v>79.666666666666671</v>
      </c>
      <c r="H393" s="146">
        <f>AVERAGE(Raport1!H393,Raport2!H393,Raport3!H393,Raport4!H393,Raport5!H393,Raport6!H393)</f>
        <v>83.916666666666671</v>
      </c>
      <c r="I393" s="146">
        <f>AVERAGE(Raport1!I393,Raport2!I393,Raport3!I393,Raport4!I393,Raport5!I393,Raport6!I393)</f>
        <v>81</v>
      </c>
      <c r="J393" s="146">
        <f>AVERAGE(Raport1!J393,Raport2!J393,Raport3!J393,Raport4!J393,Raport5!J393,Raport6!J393)</f>
        <v>78</v>
      </c>
      <c r="K393" s="146">
        <f>AVERAGE(Raport1!K393,Raport2!K393,Raport3!K393,Raport4!K393,Raport5!K393,Raport6!K393)</f>
        <v>86.333333333333329</v>
      </c>
      <c r="L393" s="146">
        <f>AVERAGE(Raport1!L393,Raport2!L393,Raport3!L393,Raport4!L393,Raport5!L393,Raport6!L393)</f>
        <v>84.583333333333329</v>
      </c>
      <c r="M393" s="146">
        <f>AVERAGE(Raport1!M393,Raport2!M393,Raport3!M393,Raport4!M393,Raport5!M393,Raport6!M393)</f>
        <v>82.416666666666671</v>
      </c>
      <c r="N393" s="146">
        <f>AVERAGE(Raport1!N393,Raport2!N393,Raport3!N393,Raport4!N393,Raport5!N393,Raport6!N393)</f>
        <v>80.166666666666671</v>
      </c>
      <c r="O393" s="146">
        <f>AVERAGE(Raport1!O393,Raport2!O393,Raport3!O393,Raport4!O393,Raport5!O393,Raport6!O393)</f>
        <v>77.333333333333329</v>
      </c>
      <c r="P393" s="146">
        <f>AVERAGE(Raport1!P393,Raport2!P393,Raport3!P393,Raport4!P393,Raport5!P393,Raport6!P393)</f>
        <v>71.75</v>
      </c>
      <c r="Q393" s="146">
        <f>AVERAGE(Raport1!Q393,Raport2!Q393,Raport3!Q393,Raport4!Q393,Raport5!Q393,Raport6!Q393)</f>
        <v>75.666666666666671</v>
      </c>
      <c r="R393" s="146">
        <f>AVERAGE(Raport1!R393,Raport2!R393,Raport3!R393,Raport4!R393,Raport5!R393,Raport6!R393)</f>
        <v>75.333333333333329</v>
      </c>
      <c r="S393" s="146">
        <f>AVERAGE(Raport1!S393,Raport2!S393,Raport3!S393,Raport4!S393,Raport5!S393,Raport6!S393)</f>
        <v>74.75</v>
      </c>
      <c r="T393" s="232">
        <f t="shared" si="6"/>
        <v>79.272222222222211</v>
      </c>
    </row>
    <row r="394" spans="1:20" ht="14.25" thickTop="1" thickBot="1">
      <c r="B394" s="62">
        <v>112</v>
      </c>
      <c r="C394" s="59">
        <f>PresensiIPS!B118</f>
        <v>12324</v>
      </c>
      <c r="D394" s="60" t="str">
        <f>PresensiIPS!G118</f>
        <v>M. YUNIAR ABDIANTAMA</v>
      </c>
      <c r="E394" s="146">
        <f>AVERAGE(Raport1!E394,Raport2!E394,Raport3!E394,Raport4!E394,Raport5!E394,Raport6!E394)</f>
        <v>81.083333333333329</v>
      </c>
      <c r="F394" s="146">
        <f>AVERAGE(Raport1!F394,Raport2!F394,Raport3!F394,Raport4!F394,Raport5!F394,Raport6!F394)</f>
        <v>80.666666666666671</v>
      </c>
      <c r="G394" s="146">
        <f>AVERAGE(Raport1!G394,Raport2!G394,Raport3!G394,Raport4!G394,Raport5!G394,Raport6!G394)</f>
        <v>83.916666666666671</v>
      </c>
      <c r="H394" s="146">
        <f>AVERAGE(Raport1!H394,Raport2!H394,Raport3!H394,Raport4!H394,Raport5!H394,Raport6!H394)</f>
        <v>84.166666666666671</v>
      </c>
      <c r="I394" s="146">
        <f>AVERAGE(Raport1!I394,Raport2!I394,Raport3!I394,Raport4!I394,Raport5!I394,Raport6!I394)</f>
        <v>82.5</v>
      </c>
      <c r="J394" s="146">
        <f>AVERAGE(Raport1!J394,Raport2!J394,Raport3!J394,Raport4!J394,Raport5!J394,Raport6!J394)</f>
        <v>82.25</v>
      </c>
      <c r="K394" s="146">
        <f>AVERAGE(Raport1!K394,Raport2!K394,Raport3!K394,Raport4!K394,Raport5!K394,Raport6!K394)</f>
        <v>87.833333333333329</v>
      </c>
      <c r="L394" s="146">
        <f>AVERAGE(Raport1!L394,Raport2!L394,Raport3!L394,Raport4!L394,Raport5!L394,Raport6!L394)</f>
        <v>85.166666666666671</v>
      </c>
      <c r="M394" s="146">
        <f>AVERAGE(Raport1!M394,Raport2!M394,Raport3!M394,Raport4!M394,Raport5!M394,Raport6!M394)</f>
        <v>85.5</v>
      </c>
      <c r="N394" s="146">
        <f>AVERAGE(Raport1!N394,Raport2!N394,Raport3!N394,Raport4!N394,Raport5!N394,Raport6!N394)</f>
        <v>79.083333333333329</v>
      </c>
      <c r="O394" s="146">
        <f>AVERAGE(Raport1!O394,Raport2!O394,Raport3!O394,Raport4!O394,Raport5!O394,Raport6!O394)</f>
        <v>81.333333333333329</v>
      </c>
      <c r="P394" s="146">
        <f>AVERAGE(Raport1!P394,Raport2!P394,Raport3!P394,Raport4!P394,Raport5!P394,Raport6!P394)</f>
        <v>77.666666666666671</v>
      </c>
      <c r="Q394" s="146">
        <f>AVERAGE(Raport1!Q394,Raport2!Q394,Raport3!Q394,Raport4!Q394,Raport5!Q394,Raport6!Q394)</f>
        <v>80.416666666666671</v>
      </c>
      <c r="R394" s="146">
        <f>AVERAGE(Raport1!R394,Raport2!R394,Raport3!R394,Raport4!R394,Raport5!R394,Raport6!R394)</f>
        <v>78.916666666666671</v>
      </c>
      <c r="S394" s="146">
        <f>AVERAGE(Raport1!S394,Raport2!S394,Raport3!S394,Raport4!S394,Raport5!S394,Raport6!S394)</f>
        <v>82</v>
      </c>
      <c r="T394" s="232">
        <f t="shared" si="6"/>
        <v>82.166666666666686</v>
      </c>
    </row>
    <row r="395" spans="1:20" ht="14.25" thickTop="1" thickBot="1">
      <c r="B395" s="62">
        <v>113</v>
      </c>
      <c r="C395" s="59">
        <f>PresensiIPS!B119</f>
        <v>12332</v>
      </c>
      <c r="D395" s="60" t="str">
        <f>PresensiIPS!G119</f>
        <v>MAULANA RIZKY ANDHIRA</v>
      </c>
      <c r="E395" s="146">
        <f>AVERAGE(Raport1!E395,Raport2!E395,Raport3!E395,Raport4!E395,Raport5!E395,Raport6!E395)</f>
        <v>78.583333333333329</v>
      </c>
      <c r="F395" s="146">
        <f>AVERAGE(Raport1!F395,Raport2!F395,Raport3!F395,Raport4!F395,Raport5!F395,Raport6!F395)</f>
        <v>79.666666666666671</v>
      </c>
      <c r="G395" s="146">
        <f>AVERAGE(Raport1!G395,Raport2!G395,Raport3!G395,Raport4!G395,Raport5!G395,Raport6!G395)</f>
        <v>82.75</v>
      </c>
      <c r="H395" s="146">
        <f>AVERAGE(Raport1!H395,Raport2!H395,Raport3!H395,Raport4!H395,Raport5!H395,Raport6!H395)</f>
        <v>80.416666666666671</v>
      </c>
      <c r="I395" s="146">
        <f>AVERAGE(Raport1!I395,Raport2!I395,Raport3!I395,Raport4!I395,Raport5!I395,Raport6!I395)</f>
        <v>82</v>
      </c>
      <c r="J395" s="146">
        <f>AVERAGE(Raport1!J395,Raport2!J395,Raport3!J395,Raport4!J395,Raport5!J395,Raport6!J395)</f>
        <v>78.166666666666671</v>
      </c>
      <c r="K395" s="146">
        <f>AVERAGE(Raport1!K395,Raport2!K395,Raport3!K395,Raport4!K395,Raport5!K395,Raport6!K395)</f>
        <v>84.083333333333329</v>
      </c>
      <c r="L395" s="146">
        <f>AVERAGE(Raport1!L395,Raport2!L395,Raport3!L395,Raport4!L395,Raport5!L395,Raport6!L395)</f>
        <v>81.666666666666671</v>
      </c>
      <c r="M395" s="146">
        <f>AVERAGE(Raport1!M395,Raport2!M395,Raport3!M395,Raport4!M395,Raport5!M395,Raport6!M395)</f>
        <v>80.583333333333329</v>
      </c>
      <c r="N395" s="146">
        <f>AVERAGE(Raport1!N395,Raport2!N395,Raport3!N395,Raport4!N395,Raport5!N395,Raport6!N395)</f>
        <v>78.333333333333329</v>
      </c>
      <c r="O395" s="146">
        <f>AVERAGE(Raport1!O395,Raport2!O395,Raport3!O395,Raport4!O395,Raport5!O395,Raport6!O395)</f>
        <v>74.916666666666671</v>
      </c>
      <c r="P395" s="146">
        <f>AVERAGE(Raport1!P395,Raport2!P395,Raport3!P395,Raport4!P395,Raport5!P395,Raport6!P395)</f>
        <v>72.416666666666671</v>
      </c>
      <c r="Q395" s="146">
        <f>AVERAGE(Raport1!Q395,Raport2!Q395,Raport3!Q395,Raport4!Q395,Raport5!Q395,Raport6!Q395)</f>
        <v>74</v>
      </c>
      <c r="R395" s="146">
        <f>AVERAGE(Raport1!R395,Raport2!R395,Raport3!R395,Raport4!R395,Raport5!R395,Raport6!R395)</f>
        <v>72.666666666666671</v>
      </c>
      <c r="S395" s="146">
        <f>AVERAGE(Raport1!S395,Raport2!S395,Raport3!S395,Raport4!S395,Raport5!S395,Raport6!S395)</f>
        <v>75.583333333333329</v>
      </c>
      <c r="T395" s="232">
        <f t="shared" ref="T395:T415" si="7">AVERAGE(E395:S395)</f>
        <v>78.3888888888889</v>
      </c>
    </row>
    <row r="396" spans="1:20" ht="14.25" thickTop="1" thickBot="1">
      <c r="B396" s="62">
        <v>114</v>
      </c>
      <c r="C396" s="59">
        <f>PresensiIPS!B120</f>
        <v>12335</v>
      </c>
      <c r="D396" s="60" t="str">
        <f>PresensiIPS!G120</f>
        <v>MAULIDYA APRILIANY</v>
      </c>
      <c r="E396" s="146">
        <f>AVERAGE(Raport1!E396,Raport2!E396,Raport3!E396,Raport4!E396,Raport5!E396,Raport6!E396)</f>
        <v>83.583333333333329</v>
      </c>
      <c r="F396" s="146">
        <f>AVERAGE(Raport1!F396,Raport2!F396,Raport3!F396,Raport4!F396,Raport5!F396,Raport6!F396)</f>
        <v>83</v>
      </c>
      <c r="G396" s="146">
        <f>AVERAGE(Raport1!G396,Raport2!G396,Raport3!G396,Raport4!G396,Raport5!G396,Raport6!G396)</f>
        <v>84.75</v>
      </c>
      <c r="H396" s="146">
        <f>AVERAGE(Raport1!H396,Raport2!H396,Raport3!H396,Raport4!H396,Raport5!H396,Raport6!H396)</f>
        <v>84.416666666666671</v>
      </c>
      <c r="I396" s="146">
        <f>AVERAGE(Raport1!I396,Raport2!I396,Raport3!I396,Raport4!I396,Raport5!I396,Raport6!I396)</f>
        <v>82.25</v>
      </c>
      <c r="J396" s="146">
        <f>AVERAGE(Raport1!J396,Raport2!J396,Raport3!J396,Raport4!J396,Raport5!J396,Raport6!J396)</f>
        <v>83.166666666666671</v>
      </c>
      <c r="K396" s="146">
        <f>AVERAGE(Raport1!K396,Raport2!K396,Raport3!K396,Raport4!K396,Raport5!K396,Raport6!K396)</f>
        <v>90.416666666666671</v>
      </c>
      <c r="L396" s="146">
        <f>AVERAGE(Raport1!L396,Raport2!L396,Raport3!L396,Raport4!L396,Raport5!L396,Raport6!L396)</f>
        <v>84.333333333333329</v>
      </c>
      <c r="M396" s="146">
        <f>AVERAGE(Raport1!M396,Raport2!M396,Raport3!M396,Raport4!M396,Raport5!M396,Raport6!M396)</f>
        <v>87.416666666666671</v>
      </c>
      <c r="N396" s="146">
        <f>AVERAGE(Raport1!N396,Raport2!N396,Raport3!N396,Raport4!N396,Raport5!N396,Raport6!N396)</f>
        <v>84.5</v>
      </c>
      <c r="O396" s="146">
        <f>AVERAGE(Raport1!O396,Raport2!O396,Raport3!O396,Raport4!O396,Raport5!O396,Raport6!O396)</f>
        <v>85.166666666666671</v>
      </c>
      <c r="P396" s="146">
        <f>AVERAGE(Raport1!P396,Raport2!P396,Raport3!P396,Raport4!P396,Raport5!P396,Raport6!P396)</f>
        <v>81</v>
      </c>
      <c r="Q396" s="146">
        <f>AVERAGE(Raport1!Q396,Raport2!Q396,Raport3!Q396,Raport4!Q396,Raport5!Q396,Raport6!Q396)</f>
        <v>83.083333333333329</v>
      </c>
      <c r="R396" s="146">
        <f>AVERAGE(Raport1!R396,Raport2!R396,Raport3!R396,Raport4!R396,Raport5!R396,Raport6!R396)</f>
        <v>84.666666666666671</v>
      </c>
      <c r="S396" s="146">
        <f>AVERAGE(Raport1!S396,Raport2!S396,Raport3!S396,Raport4!S396,Raport5!S396,Raport6!S396)</f>
        <v>86.666666666666671</v>
      </c>
      <c r="T396" s="232">
        <f t="shared" si="7"/>
        <v>84.561111111111117</v>
      </c>
    </row>
    <row r="397" spans="1:20" ht="14.25" thickTop="1" thickBot="1">
      <c r="B397" s="62">
        <v>115</v>
      </c>
      <c r="C397" s="59">
        <f>PresensiIPS!B121</f>
        <v>12340</v>
      </c>
      <c r="D397" s="60" t="str">
        <f>PresensiIPS!G121</f>
        <v>MAULYDA DWY ANGRAYNY SUHERMAN</v>
      </c>
      <c r="E397" s="146">
        <f>AVERAGE(Raport1!E397,Raport2!E397,Raport3!E397,Raport4!E397,Raport5!E397,Raport6!E397)</f>
        <v>79</v>
      </c>
      <c r="F397" s="146">
        <f>AVERAGE(Raport1!F397,Raport2!F397,Raport3!F397,Raport4!F397,Raport5!F397,Raport6!F397)</f>
        <v>80.583333333333329</v>
      </c>
      <c r="G397" s="146">
        <f>AVERAGE(Raport1!G397,Raport2!G397,Raport3!G397,Raport4!G397,Raport5!G397,Raport6!G397)</f>
        <v>82.75</v>
      </c>
      <c r="H397" s="146">
        <f>AVERAGE(Raport1!H397,Raport2!H397,Raport3!H397,Raport4!H397,Raport5!H397,Raport6!H397)</f>
        <v>82.416666666666671</v>
      </c>
      <c r="I397" s="146">
        <f>AVERAGE(Raport1!I397,Raport2!I397,Raport3!I397,Raport4!I397,Raport5!I397,Raport6!I397)</f>
        <v>83.333333333333329</v>
      </c>
      <c r="J397" s="146">
        <f>AVERAGE(Raport1!J397,Raport2!J397,Raport3!J397,Raport4!J397,Raport5!J397,Raport6!J397)</f>
        <v>80.583333333333329</v>
      </c>
      <c r="K397" s="146">
        <f>AVERAGE(Raport1!K397,Raport2!K397,Raport3!K397,Raport4!K397,Raport5!K397,Raport6!K397)</f>
        <v>85.083333333333329</v>
      </c>
      <c r="L397" s="146">
        <f>AVERAGE(Raport1!L397,Raport2!L397,Raport3!L397,Raport4!L397,Raport5!L397,Raport6!L397)</f>
        <v>83.583333333333329</v>
      </c>
      <c r="M397" s="146">
        <f>AVERAGE(Raport1!M397,Raport2!M397,Raport3!M397,Raport4!M397,Raport5!M397,Raport6!M397)</f>
        <v>83.666666666666671</v>
      </c>
      <c r="N397" s="146">
        <f>AVERAGE(Raport1!N397,Raport2!N397,Raport3!N397,Raport4!N397,Raport5!N397,Raport6!N397)</f>
        <v>77.916666666666671</v>
      </c>
      <c r="O397" s="146">
        <f>AVERAGE(Raport1!O397,Raport2!O397,Raport3!O397,Raport4!O397,Raport5!O397,Raport6!O397)</f>
        <v>76.5</v>
      </c>
      <c r="P397" s="146">
        <f>AVERAGE(Raport1!P397,Raport2!P397,Raport3!P397,Raport4!P397,Raport5!P397,Raport6!P397)</f>
        <v>82.833333333333329</v>
      </c>
      <c r="Q397" s="146">
        <f>AVERAGE(Raport1!Q397,Raport2!Q397,Raport3!Q397,Raport4!Q397,Raport5!Q397,Raport6!Q397)</f>
        <v>76.416666666666671</v>
      </c>
      <c r="R397" s="146">
        <f>AVERAGE(Raport1!R397,Raport2!R397,Raport3!R397,Raport4!R397,Raport5!R397,Raport6!R397)</f>
        <v>76.083333333333329</v>
      </c>
      <c r="S397" s="146">
        <f>AVERAGE(Raport1!S397,Raport2!S397,Raport3!S397,Raport4!S397,Raport5!S397,Raport6!S397)</f>
        <v>79.083333333333329</v>
      </c>
      <c r="T397" s="232">
        <f t="shared" si="7"/>
        <v>80.655555555555551</v>
      </c>
    </row>
    <row r="398" spans="1:20" ht="14.25" thickTop="1" thickBot="1">
      <c r="B398" s="62">
        <v>116</v>
      </c>
      <c r="C398" s="59">
        <f>PresensiIPS!B122</f>
        <v>12358</v>
      </c>
      <c r="D398" s="60" t="str">
        <f>PresensiIPS!G122</f>
        <v>MOH. PANJI MAGHRIBA</v>
      </c>
      <c r="E398" s="146">
        <f>AVERAGE(Raport1!E398,Raport2!E398,Raport3!E398,Raport4!E398,Raport5!E398,Raport6!E398)</f>
        <v>88.666666666666671</v>
      </c>
      <c r="F398" s="146">
        <f>AVERAGE(Raport1!F398,Raport2!F398,Raport3!F398,Raport4!F398,Raport5!F398,Raport6!F398)</f>
        <v>88.666666666666671</v>
      </c>
      <c r="G398" s="146">
        <f>AVERAGE(Raport1!G398,Raport2!G398,Raport3!G398,Raport4!G398,Raport5!G398,Raport6!G398)</f>
        <v>87.75</v>
      </c>
      <c r="H398" s="146">
        <f>AVERAGE(Raport1!H398,Raport2!H398,Raport3!H398,Raport4!H398,Raport5!H398,Raport6!H398)</f>
        <v>88.25</v>
      </c>
      <c r="I398" s="146">
        <f>AVERAGE(Raport1!I398,Raport2!I398,Raport3!I398,Raport4!I398,Raport5!I398,Raport6!I398)</f>
        <v>90.666666666666671</v>
      </c>
      <c r="J398" s="146">
        <f>AVERAGE(Raport1!J398,Raport2!J398,Raport3!J398,Raport4!J398,Raport5!J398,Raport6!J398)</f>
        <v>87.083333333333329</v>
      </c>
      <c r="K398" s="146">
        <f>AVERAGE(Raport1!K398,Raport2!K398,Raport3!K398,Raport4!K398,Raport5!K398,Raport6!K398)</f>
        <v>91.833333333333329</v>
      </c>
      <c r="L398" s="146">
        <f>AVERAGE(Raport1!L398,Raport2!L398,Raport3!L398,Raport4!L398,Raport5!L398,Raport6!L398)</f>
        <v>86.75</v>
      </c>
      <c r="M398" s="146">
        <f>AVERAGE(Raport1!M398,Raport2!M398,Raport3!M398,Raport4!M398,Raport5!M398,Raport6!M398)</f>
        <v>87.5</v>
      </c>
      <c r="N398" s="146">
        <f>AVERAGE(Raport1!N398,Raport2!N398,Raport3!N398,Raport4!N398,Raport5!N398,Raport6!N398)</f>
        <v>87.583333333333329</v>
      </c>
      <c r="O398" s="146">
        <f>AVERAGE(Raport1!O398,Raport2!O398,Raport3!O398,Raport4!O398,Raport5!O398,Raport6!O398)</f>
        <v>85.25</v>
      </c>
      <c r="P398" s="146">
        <f>AVERAGE(Raport1!P398,Raport2!P398,Raport3!P398,Raport4!P398,Raport5!P398,Raport6!P398)</f>
        <v>85.5</v>
      </c>
      <c r="Q398" s="146">
        <f>AVERAGE(Raport1!Q398,Raport2!Q398,Raport3!Q398,Raport4!Q398,Raport5!Q398,Raport6!Q398)</f>
        <v>88.25</v>
      </c>
      <c r="R398" s="146">
        <f>AVERAGE(Raport1!R398,Raport2!R398,Raport3!R398,Raport4!R398,Raport5!R398,Raport6!R398)</f>
        <v>84.416666666666671</v>
      </c>
      <c r="S398" s="146">
        <f>AVERAGE(Raport1!S398,Raport2!S398,Raport3!S398,Raport4!S398,Raport5!S398,Raport6!S398)</f>
        <v>88.5</v>
      </c>
      <c r="T398" s="232">
        <f t="shared" si="7"/>
        <v>87.777777777777786</v>
      </c>
    </row>
    <row r="399" spans="1:20" ht="14.25" thickTop="1" thickBot="1">
      <c r="B399" s="62">
        <v>117</v>
      </c>
      <c r="C399" s="59">
        <f>PresensiIPS!B123</f>
        <v>12368</v>
      </c>
      <c r="D399" s="60" t="str">
        <f>PresensiIPS!G123</f>
        <v>MOHAMMAD ILHAM</v>
      </c>
      <c r="E399" s="146">
        <f>AVERAGE(Raport1!E399,Raport2!E399,Raport3!E399,Raport4!E399,Raport5!E399,Raport6!E399)</f>
        <v>78.416666666666671</v>
      </c>
      <c r="F399" s="146">
        <f>AVERAGE(Raport1!F399,Raport2!F399,Raport3!F399,Raport4!F399,Raport5!F399,Raport6!F399)</f>
        <v>78.416666666666671</v>
      </c>
      <c r="G399" s="146">
        <f>AVERAGE(Raport1!G399,Raport2!G399,Raport3!G399,Raport4!G399,Raport5!G399,Raport6!G399)</f>
        <v>81.083333333333329</v>
      </c>
      <c r="H399" s="146">
        <f>AVERAGE(Raport1!H399,Raport2!H399,Raport3!H399,Raport4!H399,Raport5!H399,Raport6!H399)</f>
        <v>80.333333333333329</v>
      </c>
      <c r="I399" s="146">
        <f>AVERAGE(Raport1!I399,Raport2!I399,Raport3!I399,Raport4!I399,Raport5!I399,Raport6!I399)</f>
        <v>81.333333333333329</v>
      </c>
      <c r="J399" s="146">
        <f>AVERAGE(Raport1!J399,Raport2!J399,Raport3!J399,Raport4!J399,Raport5!J399,Raport6!J399)</f>
        <v>79.916666666666671</v>
      </c>
      <c r="K399" s="146">
        <f>AVERAGE(Raport1!K399,Raport2!K399,Raport3!K399,Raport4!K399,Raport5!K399,Raport6!K399)</f>
        <v>88</v>
      </c>
      <c r="L399" s="146">
        <f>AVERAGE(Raport1!L399,Raport2!L399,Raport3!L399,Raport4!L399,Raport5!L399,Raport6!L399)</f>
        <v>85.25</v>
      </c>
      <c r="M399" s="146">
        <f>AVERAGE(Raport1!M399,Raport2!M399,Raport3!M399,Raport4!M399,Raport5!M399,Raport6!M399)</f>
        <v>82.833333333333329</v>
      </c>
      <c r="N399" s="146">
        <f>AVERAGE(Raport1!N399,Raport2!N399,Raport3!N399,Raport4!N399,Raport5!N399,Raport6!N399)</f>
        <v>77.166666666666671</v>
      </c>
      <c r="O399" s="146">
        <f>AVERAGE(Raport1!O399,Raport2!O399,Raport3!O399,Raport4!O399,Raport5!O399,Raport6!O399)</f>
        <v>73.416666666666671</v>
      </c>
      <c r="P399" s="146">
        <f>AVERAGE(Raport1!P399,Raport2!P399,Raport3!P399,Raport4!P399,Raport5!P399,Raport6!P399)</f>
        <v>75.583333333333329</v>
      </c>
      <c r="Q399" s="146">
        <f>AVERAGE(Raport1!Q399,Raport2!Q399,Raport3!Q399,Raport4!Q399,Raport5!Q399,Raport6!Q399)</f>
        <v>75.333333333333329</v>
      </c>
      <c r="R399" s="146">
        <f>AVERAGE(Raport1!R399,Raport2!R399,Raport3!R399,Raport4!R399,Raport5!R399,Raport6!R399)</f>
        <v>76.75</v>
      </c>
      <c r="S399" s="146">
        <f>AVERAGE(Raport1!S399,Raport2!S399,Raport3!S399,Raport4!S399,Raport5!S399,Raport6!S399)</f>
        <v>76.333333333333329</v>
      </c>
      <c r="T399" s="232">
        <f t="shared" si="7"/>
        <v>79.344444444444434</v>
      </c>
    </row>
    <row r="400" spans="1:20" ht="14.25" thickTop="1" thickBot="1">
      <c r="B400" s="62">
        <v>118</v>
      </c>
      <c r="C400" s="59">
        <f>PresensiIPS!B124</f>
        <v>12377</v>
      </c>
      <c r="D400" s="60" t="str">
        <f>PresensiIPS!G124</f>
        <v>MUHAMMAD KANDIAS</v>
      </c>
      <c r="E400" s="146">
        <f>AVERAGE(Raport1!E400,Raport2!E400,Raport3!E400,Raport4!E400,Raport5!E400,Raport6!E400)</f>
        <v>81.75</v>
      </c>
      <c r="F400" s="146">
        <f>AVERAGE(Raport1!F400,Raport2!F400,Raport3!F400,Raport4!F400,Raport5!F400,Raport6!F400)</f>
        <v>78.666666666666671</v>
      </c>
      <c r="G400" s="146">
        <f>AVERAGE(Raport1!G400,Raport2!G400,Raport3!G400,Raport4!G400,Raport5!G400,Raport6!G400)</f>
        <v>82.166666666666671</v>
      </c>
      <c r="H400" s="146">
        <f>AVERAGE(Raport1!H400,Raport2!H400,Raport3!H400,Raport4!H400,Raport5!H400,Raport6!H400)</f>
        <v>83.5</v>
      </c>
      <c r="I400" s="146">
        <f>AVERAGE(Raport1!I400,Raport2!I400,Raport3!I400,Raport4!I400,Raport5!I400,Raport6!I400)</f>
        <v>79.75</v>
      </c>
      <c r="J400" s="146">
        <f>AVERAGE(Raport1!J400,Raport2!J400,Raport3!J400,Raport4!J400,Raport5!J400,Raport6!J400)</f>
        <v>81.166666666666671</v>
      </c>
      <c r="K400" s="146">
        <f>AVERAGE(Raport1!K400,Raport2!K400,Raport3!K400,Raport4!K400,Raport5!K400,Raport6!K400)</f>
        <v>86.583333333333329</v>
      </c>
      <c r="L400" s="146">
        <f>AVERAGE(Raport1!L400,Raport2!L400,Raport3!L400,Raport4!L400,Raport5!L400,Raport6!L400)</f>
        <v>85.25</v>
      </c>
      <c r="M400" s="146">
        <f>AVERAGE(Raport1!M400,Raport2!M400,Raport3!M400,Raport4!M400,Raport5!M400,Raport6!M400)</f>
        <v>83.25</v>
      </c>
      <c r="N400" s="146">
        <f>AVERAGE(Raport1!N400,Raport2!N400,Raport3!N400,Raport4!N400,Raport5!N400,Raport6!N400)</f>
        <v>77.583333333333329</v>
      </c>
      <c r="O400" s="146">
        <f>AVERAGE(Raport1!O400,Raport2!O400,Raport3!O400,Raport4!O400,Raport5!O400,Raport6!O400)</f>
        <v>77.583333333333329</v>
      </c>
      <c r="P400" s="146">
        <f>AVERAGE(Raport1!P400,Raport2!P400,Raport3!P400,Raport4!P400,Raport5!P400,Raport6!P400)</f>
        <v>75.166666666666671</v>
      </c>
      <c r="Q400" s="146">
        <f>AVERAGE(Raport1!Q400,Raport2!Q400,Raport3!Q400,Raport4!Q400,Raport5!Q400,Raport6!Q400)</f>
        <v>75.333333333333329</v>
      </c>
      <c r="R400" s="146">
        <f>AVERAGE(Raport1!R400,Raport2!R400,Raport3!R400,Raport4!R400,Raport5!R400,Raport6!R400)</f>
        <v>79</v>
      </c>
      <c r="S400" s="146">
        <f>AVERAGE(Raport1!S400,Raport2!S400,Raport3!S400,Raport4!S400,Raport5!S400,Raport6!S400)</f>
        <v>78.833333333333329</v>
      </c>
      <c r="T400" s="232">
        <f t="shared" si="7"/>
        <v>80.37222222222222</v>
      </c>
    </row>
    <row r="401" spans="2:20" ht="14.25" thickTop="1" thickBot="1">
      <c r="B401" s="62">
        <v>119</v>
      </c>
      <c r="C401" s="59">
        <f>PresensiIPS!B125</f>
        <v>12384</v>
      </c>
      <c r="D401" s="60" t="str">
        <f>PresensiIPS!G125</f>
        <v>MUHAMMAD YUNUS FIRDAUS</v>
      </c>
      <c r="E401" s="146">
        <f>AVERAGE(Raport1!E401,Raport2!E401,Raport3!E401,Raport4!E401,Raport5!E401,Raport6!E401)</f>
        <v>88.583333333333329</v>
      </c>
      <c r="F401" s="146">
        <f>AVERAGE(Raport1!F401,Raport2!F401,Raport3!F401,Raport4!F401,Raport5!F401,Raport6!F401)</f>
        <v>89.666666666666671</v>
      </c>
      <c r="G401" s="146">
        <f>AVERAGE(Raport1!G401,Raport2!G401,Raport3!G401,Raport4!G401,Raport5!G401,Raport6!G401)</f>
        <v>87.666666666666671</v>
      </c>
      <c r="H401" s="146">
        <f>AVERAGE(Raport1!H401,Raport2!H401,Raport3!H401,Raport4!H401,Raport5!H401,Raport6!H401)</f>
        <v>87.916666666666671</v>
      </c>
      <c r="I401" s="146">
        <f>AVERAGE(Raport1!I401,Raport2!I401,Raport3!I401,Raport4!I401,Raport5!I401,Raport6!I401)</f>
        <v>89.75</v>
      </c>
      <c r="J401" s="146">
        <f>AVERAGE(Raport1!J401,Raport2!J401,Raport3!J401,Raport4!J401,Raport5!J401,Raport6!J401)</f>
        <v>90.5</v>
      </c>
      <c r="K401" s="146">
        <f>AVERAGE(Raport1!K401,Raport2!K401,Raport3!K401,Raport4!K401,Raport5!K401,Raport6!K401)</f>
        <v>89.75</v>
      </c>
      <c r="L401" s="146">
        <f>AVERAGE(Raport1!L401,Raport2!L401,Raport3!L401,Raport4!L401,Raport5!L401,Raport6!L401)</f>
        <v>82.666666666666671</v>
      </c>
      <c r="M401" s="146">
        <f>AVERAGE(Raport1!M401,Raport2!M401,Raport3!M401,Raport4!M401,Raport5!M401,Raport6!M401)</f>
        <v>87.25</v>
      </c>
      <c r="N401" s="146">
        <f>AVERAGE(Raport1!N401,Raport2!N401,Raport3!N401,Raport4!N401,Raport5!N401,Raport6!N401)</f>
        <v>88.833333333333329</v>
      </c>
      <c r="O401" s="146">
        <f>AVERAGE(Raport1!O401,Raport2!O401,Raport3!O401,Raport4!O401,Raport5!O401,Raport6!O401)</f>
        <v>89.666666666666671</v>
      </c>
      <c r="P401" s="146">
        <f>AVERAGE(Raport1!P401,Raport2!P401,Raport3!P401,Raport4!P401,Raport5!P401,Raport6!P401)</f>
        <v>82.25</v>
      </c>
      <c r="Q401" s="146">
        <f>AVERAGE(Raport1!Q401,Raport2!Q401,Raport3!Q401,Raport4!Q401,Raport5!Q401,Raport6!Q401)</f>
        <v>87.833333333333329</v>
      </c>
      <c r="R401" s="146">
        <f>AVERAGE(Raport1!R401,Raport2!R401,Raport3!R401,Raport4!R401,Raport5!R401,Raport6!R401)</f>
        <v>85.166666666666671</v>
      </c>
      <c r="S401" s="146">
        <f>AVERAGE(Raport1!S401,Raport2!S401,Raport3!S401,Raport4!S401,Raport5!S401,Raport6!S401)</f>
        <v>91.75</v>
      </c>
      <c r="T401" s="232">
        <f t="shared" si="7"/>
        <v>87.95</v>
      </c>
    </row>
    <row r="402" spans="2:20" ht="14.25" thickTop="1" thickBot="1">
      <c r="B402" s="62">
        <v>120</v>
      </c>
      <c r="C402" s="59">
        <f>PresensiIPS!B126</f>
        <v>12385</v>
      </c>
      <c r="D402" s="60" t="str">
        <f>PresensiIPS!G126</f>
        <v>MUSEYRIYE TUDDINIH</v>
      </c>
      <c r="E402" s="146">
        <f>AVERAGE(Raport1!E402,Raport2!E402,Raport3!E402,Raport4!E402,Raport5!E402,Raport6!E402)</f>
        <v>86</v>
      </c>
      <c r="F402" s="146">
        <f>AVERAGE(Raport1!F402,Raport2!F402,Raport3!F402,Raport4!F402,Raport5!F402,Raport6!F402)</f>
        <v>80.166666666666671</v>
      </c>
      <c r="G402" s="146">
        <f>AVERAGE(Raport1!G402,Raport2!G402,Raport3!G402,Raport4!G402,Raport5!G402,Raport6!G402)</f>
        <v>83.916666666666671</v>
      </c>
      <c r="H402" s="146">
        <f>AVERAGE(Raport1!H402,Raport2!H402,Raport3!H402,Raport4!H402,Raport5!H402,Raport6!H402)</f>
        <v>84.666666666666671</v>
      </c>
      <c r="I402" s="146">
        <f>AVERAGE(Raport1!I402,Raport2!I402,Raport3!I402,Raport4!I402,Raport5!I402,Raport6!I402)</f>
        <v>82.333333333333329</v>
      </c>
      <c r="J402" s="146">
        <f>AVERAGE(Raport1!J402,Raport2!J402,Raport3!J402,Raport4!J402,Raport5!J402,Raport6!J402)</f>
        <v>80.5</v>
      </c>
      <c r="K402" s="146">
        <f>AVERAGE(Raport1!K402,Raport2!K402,Raport3!K402,Raport4!K402,Raport5!K402,Raport6!K402)</f>
        <v>86.75</v>
      </c>
      <c r="L402" s="146">
        <f>AVERAGE(Raport1!L402,Raport2!L402,Raport3!L402,Raport4!L402,Raport5!L402,Raport6!L402)</f>
        <v>84.25</v>
      </c>
      <c r="M402" s="146">
        <f>AVERAGE(Raport1!M402,Raport2!M402,Raport3!M402,Raport4!M402,Raport5!M402,Raport6!M402)</f>
        <v>86.416666666666671</v>
      </c>
      <c r="N402" s="146">
        <f>AVERAGE(Raport1!N402,Raport2!N402,Raport3!N402,Raport4!N402,Raport5!N402,Raport6!N402)</f>
        <v>79.666666666666671</v>
      </c>
      <c r="O402" s="146">
        <f>AVERAGE(Raport1!O402,Raport2!O402,Raport3!O402,Raport4!O402,Raport5!O402,Raport6!O402)</f>
        <v>78.916666666666671</v>
      </c>
      <c r="P402" s="146">
        <f>AVERAGE(Raport1!P402,Raport2!P402,Raport3!P402,Raport4!P402,Raport5!P402,Raport6!P402)</f>
        <v>81.25</v>
      </c>
      <c r="Q402" s="146">
        <f>AVERAGE(Raport1!Q402,Raport2!Q402,Raport3!Q402,Raport4!Q402,Raport5!Q402,Raport6!Q402)</f>
        <v>82.666666666666671</v>
      </c>
      <c r="R402" s="146">
        <f>AVERAGE(Raport1!R402,Raport2!R402,Raport3!R402,Raport4!R402,Raport5!R402,Raport6!R402)</f>
        <v>78.333333333333329</v>
      </c>
      <c r="S402" s="146">
        <f>AVERAGE(Raport1!S402,Raport2!S402,Raport3!S402,Raport4!S402,Raport5!S402,Raport6!S402)</f>
        <v>82</v>
      </c>
      <c r="T402" s="232">
        <f t="shared" si="7"/>
        <v>82.522222222222211</v>
      </c>
    </row>
    <row r="403" spans="2:20" ht="14.25" thickTop="1" thickBot="1">
      <c r="B403" s="62">
        <v>121</v>
      </c>
      <c r="C403" s="59">
        <f>PresensiIPS!B127</f>
        <v>12402</v>
      </c>
      <c r="D403" s="60" t="str">
        <f>PresensiIPS!G127</f>
        <v>NOVANGGA TRI WICAKSONO SAPUTRA</v>
      </c>
      <c r="E403" s="146">
        <f>AVERAGE(Raport1!E403,Raport2!E403,Raport3!E403,Raport4!E403,Raport5!E403,Raport6!E403)</f>
        <v>80.5</v>
      </c>
      <c r="F403" s="146">
        <f>AVERAGE(Raport1!F403,Raport2!F403,Raport3!F403,Raport4!F403,Raport5!F403,Raport6!F403)</f>
        <v>79.083333333333329</v>
      </c>
      <c r="G403" s="146">
        <f>AVERAGE(Raport1!G403,Raport2!G403,Raport3!G403,Raport4!G403,Raport5!G403,Raport6!G403)</f>
        <v>82</v>
      </c>
      <c r="H403" s="146">
        <f>AVERAGE(Raport1!H403,Raport2!H403,Raport3!H403,Raport4!H403,Raport5!H403,Raport6!H403)</f>
        <v>82.416666666666671</v>
      </c>
      <c r="I403" s="146">
        <f>AVERAGE(Raport1!I403,Raport2!I403,Raport3!I403,Raport4!I403,Raport5!I403,Raport6!I403)</f>
        <v>83.25</v>
      </c>
      <c r="J403" s="146">
        <f>AVERAGE(Raport1!J403,Raport2!J403,Raport3!J403,Raport4!J403,Raport5!J403,Raport6!J403)</f>
        <v>79.916666666666671</v>
      </c>
      <c r="K403" s="146">
        <f>AVERAGE(Raport1!K403,Raport2!K403,Raport3!K403,Raport4!K403,Raport5!K403,Raport6!K403)</f>
        <v>86.333333333333329</v>
      </c>
      <c r="L403" s="146">
        <f>AVERAGE(Raport1!L403,Raport2!L403,Raport3!L403,Raport4!L403,Raport5!L403,Raport6!L403)</f>
        <v>84.75</v>
      </c>
      <c r="M403" s="146">
        <f>AVERAGE(Raport1!M403,Raport2!M403,Raport3!M403,Raport4!M403,Raport5!M403,Raport6!M403)</f>
        <v>85.083333333333329</v>
      </c>
      <c r="N403" s="146">
        <f>AVERAGE(Raport1!N403,Raport2!N403,Raport3!N403,Raport4!N403,Raport5!N403,Raport6!N403)</f>
        <v>77.416666666666671</v>
      </c>
      <c r="O403" s="146">
        <f>AVERAGE(Raport1!O403,Raport2!O403,Raport3!O403,Raport4!O403,Raport5!O403,Raport6!O403)</f>
        <v>74.666666666666671</v>
      </c>
      <c r="P403" s="146">
        <f>AVERAGE(Raport1!P403,Raport2!P403,Raport3!P403,Raport4!P403,Raport5!P403,Raport6!P403)</f>
        <v>76.833333333333329</v>
      </c>
      <c r="Q403" s="146">
        <f>AVERAGE(Raport1!Q403,Raport2!Q403,Raport3!Q403,Raport4!Q403,Raport5!Q403,Raport6!Q403)</f>
        <v>77.833333333333329</v>
      </c>
      <c r="R403" s="146">
        <f>AVERAGE(Raport1!R403,Raport2!R403,Raport3!R403,Raport4!R403,Raport5!R403,Raport6!R403)</f>
        <v>78.75</v>
      </c>
      <c r="S403" s="146">
        <f>AVERAGE(Raport1!S403,Raport2!S403,Raport3!S403,Raport4!S403,Raport5!S403,Raport6!S403)</f>
        <v>78.333333333333329</v>
      </c>
      <c r="T403" s="232">
        <f t="shared" si="7"/>
        <v>80.477777777777774</v>
      </c>
    </row>
    <row r="404" spans="2:20" ht="14.25" thickTop="1" thickBot="1">
      <c r="B404" s="62">
        <v>122</v>
      </c>
      <c r="C404" s="59">
        <f>PresensiIPS!B128</f>
        <v>12418</v>
      </c>
      <c r="D404" s="60" t="str">
        <f>PresensiIPS!G128</f>
        <v>NURUL FIRDAUS</v>
      </c>
      <c r="E404" s="146">
        <f>AVERAGE(Raport1!E404,Raport2!E404,Raport3!E404,Raport4!E404,Raport5!E404,Raport6!E404)</f>
        <v>82.583333333333329</v>
      </c>
      <c r="F404" s="146">
        <f>AVERAGE(Raport1!F404,Raport2!F404,Raport3!F404,Raport4!F404,Raport5!F404,Raport6!F404)</f>
        <v>81.5</v>
      </c>
      <c r="G404" s="146">
        <f>AVERAGE(Raport1!G404,Raport2!G404,Raport3!G404,Raport4!G404,Raport5!G404,Raport6!G404)</f>
        <v>83.416666666666671</v>
      </c>
      <c r="H404" s="146">
        <f>AVERAGE(Raport1!H404,Raport2!H404,Raport3!H404,Raport4!H404,Raport5!H404,Raport6!H404)</f>
        <v>83.333333333333329</v>
      </c>
      <c r="I404" s="146">
        <f>AVERAGE(Raport1!I404,Raport2!I404,Raport3!I404,Raport4!I404,Raport5!I404,Raport6!I404)</f>
        <v>85.083333333333329</v>
      </c>
      <c r="J404" s="146">
        <f>AVERAGE(Raport1!J404,Raport2!J404,Raport3!J404,Raport4!J404,Raport5!J404,Raport6!J404)</f>
        <v>82</v>
      </c>
      <c r="K404" s="146">
        <f>AVERAGE(Raport1!K404,Raport2!K404,Raport3!K404,Raport4!K404,Raport5!K404,Raport6!K404)</f>
        <v>88.666666666666671</v>
      </c>
      <c r="L404" s="146">
        <f>AVERAGE(Raport1!L404,Raport2!L404,Raport3!L404,Raport4!L404,Raport5!L404,Raport6!L404)</f>
        <v>84.916666666666671</v>
      </c>
      <c r="M404" s="146">
        <f>AVERAGE(Raport1!M404,Raport2!M404,Raport3!M404,Raport4!M404,Raport5!M404,Raport6!M404)</f>
        <v>84.916666666666671</v>
      </c>
      <c r="N404" s="146">
        <f>AVERAGE(Raport1!N404,Raport2!N404,Raport3!N404,Raport4!N404,Raport5!N404,Raport6!N404)</f>
        <v>79.583333333333329</v>
      </c>
      <c r="O404" s="146">
        <f>AVERAGE(Raport1!O404,Raport2!O404,Raport3!O404,Raport4!O404,Raport5!O404,Raport6!O404)</f>
        <v>84.25</v>
      </c>
      <c r="P404" s="146">
        <f>AVERAGE(Raport1!P404,Raport2!P404,Raport3!P404,Raport4!P404,Raport5!P404,Raport6!P404)</f>
        <v>82.5</v>
      </c>
      <c r="Q404" s="146">
        <f>AVERAGE(Raport1!Q404,Raport2!Q404,Raport3!Q404,Raport4!Q404,Raport5!Q404,Raport6!Q404)</f>
        <v>82.666666666666671</v>
      </c>
      <c r="R404" s="146">
        <f>AVERAGE(Raport1!R404,Raport2!R404,Raport3!R404,Raport4!R404,Raport5!R404,Raport6!R404)</f>
        <v>78.416666666666671</v>
      </c>
      <c r="S404" s="146">
        <f>AVERAGE(Raport1!S404,Raport2!S404,Raport3!S404,Raport4!S404,Raport5!S404,Raport6!S404)</f>
        <v>79.083333333333329</v>
      </c>
      <c r="T404" s="232">
        <f t="shared" si="7"/>
        <v>82.8611111111111</v>
      </c>
    </row>
    <row r="405" spans="2:20" ht="14.25" thickTop="1" thickBot="1">
      <c r="B405" s="62">
        <v>123</v>
      </c>
      <c r="C405" s="59">
        <f>PresensiIPS!B129</f>
        <v>12425</v>
      </c>
      <c r="D405" s="60" t="str">
        <f>PresensiIPS!G129</f>
        <v>PRAMUDITA KURNIASANI</v>
      </c>
      <c r="E405" s="146">
        <f>AVERAGE(Raport1!E405,Raport2!E405,Raport3!E405,Raport4!E405,Raport5!E405,Raport6!E405)</f>
        <v>85.833333333333329</v>
      </c>
      <c r="F405" s="146">
        <f>AVERAGE(Raport1!F405,Raport2!F405,Raport3!F405,Raport4!F405,Raport5!F405,Raport6!F405)</f>
        <v>86.5</v>
      </c>
      <c r="G405" s="146">
        <f>AVERAGE(Raport1!G405,Raport2!G405,Raport3!G405,Raport4!G405,Raport5!G405,Raport6!G405)</f>
        <v>86.916666666666671</v>
      </c>
      <c r="H405" s="146">
        <f>AVERAGE(Raport1!H405,Raport2!H405,Raport3!H405,Raport4!H405,Raport5!H405,Raport6!H405)</f>
        <v>84.25</v>
      </c>
      <c r="I405" s="146">
        <f>AVERAGE(Raport1!I405,Raport2!I405,Raport3!I405,Raport4!I405,Raport5!I405,Raport6!I405)</f>
        <v>86</v>
      </c>
      <c r="J405" s="146">
        <f>AVERAGE(Raport1!J405,Raport2!J405,Raport3!J405,Raport4!J405,Raport5!J405,Raport6!J405)</f>
        <v>85.833333333333329</v>
      </c>
      <c r="K405" s="146">
        <f>AVERAGE(Raport1!K405,Raport2!K405,Raport3!K405,Raport4!K405,Raport5!K405,Raport6!K405)</f>
        <v>88.833333333333329</v>
      </c>
      <c r="L405" s="146">
        <f>AVERAGE(Raport1!L405,Raport2!L405,Raport3!L405,Raport4!L405,Raport5!L405,Raport6!L405)</f>
        <v>82.833333333333329</v>
      </c>
      <c r="M405" s="146">
        <f>AVERAGE(Raport1!M405,Raport2!M405,Raport3!M405,Raport4!M405,Raport5!M405,Raport6!M405)</f>
        <v>85.75</v>
      </c>
      <c r="N405" s="146">
        <f>AVERAGE(Raport1!N405,Raport2!N405,Raport3!N405,Raport4!N405,Raport5!N405,Raport6!N405)</f>
        <v>86</v>
      </c>
      <c r="O405" s="146">
        <f>AVERAGE(Raport1!O405,Raport2!O405,Raport3!O405,Raport4!O405,Raport5!O405,Raport6!O405)</f>
        <v>85.416666666666671</v>
      </c>
      <c r="P405" s="146">
        <f>AVERAGE(Raport1!P405,Raport2!P405,Raport3!P405,Raport4!P405,Raport5!P405,Raport6!P405)</f>
        <v>82.5</v>
      </c>
      <c r="Q405" s="146">
        <f>AVERAGE(Raport1!Q405,Raport2!Q405,Raport3!Q405,Raport4!Q405,Raport5!Q405,Raport6!Q405)</f>
        <v>84.583333333333329</v>
      </c>
      <c r="R405" s="146">
        <f>AVERAGE(Raport1!R405,Raport2!R405,Raport3!R405,Raport4!R405,Raport5!R405,Raport6!R405)</f>
        <v>78.666666666666671</v>
      </c>
      <c r="S405" s="146">
        <f>AVERAGE(Raport1!S405,Raport2!S405,Raport3!S405,Raport4!S405,Raport5!S405,Raport6!S405)</f>
        <v>87.416666666666671</v>
      </c>
      <c r="T405" s="232">
        <f t="shared" si="7"/>
        <v>85.155555555555566</v>
      </c>
    </row>
    <row r="406" spans="2:20" ht="14.25" thickTop="1" thickBot="1">
      <c r="B406" s="62">
        <v>124</v>
      </c>
      <c r="C406" s="59">
        <f>PresensiIPS!B130</f>
        <v>12443</v>
      </c>
      <c r="D406" s="60" t="str">
        <f>PresensiIPS!G130</f>
        <v>R.A. HADIA ALIMA SYAHIRA</v>
      </c>
      <c r="E406" s="146">
        <f>AVERAGE(Raport1!E406,Raport2!E406,Raport3!E406,Raport4!E406,Raport5!E406,Raport6!E406)</f>
        <v>85.666666666666671</v>
      </c>
      <c r="F406" s="146">
        <f>AVERAGE(Raport1!F406,Raport2!F406,Raport3!F406,Raport4!F406,Raport5!F406,Raport6!F406)</f>
        <v>85.333333333333329</v>
      </c>
      <c r="G406" s="146">
        <f>AVERAGE(Raport1!G406,Raport2!G406,Raport3!G406,Raport4!G406,Raport5!G406,Raport6!G406)</f>
        <v>87.583333333333329</v>
      </c>
      <c r="H406" s="146">
        <f>AVERAGE(Raport1!H406,Raport2!H406,Raport3!H406,Raport4!H406,Raport5!H406,Raport6!H406)</f>
        <v>81.416666666666671</v>
      </c>
      <c r="I406" s="146">
        <f>AVERAGE(Raport1!I406,Raport2!I406,Raport3!I406,Raport4!I406,Raport5!I406,Raport6!I406)</f>
        <v>86.166666666666671</v>
      </c>
      <c r="J406" s="146">
        <f>AVERAGE(Raport1!J406,Raport2!J406,Raport3!J406,Raport4!J406,Raport5!J406,Raport6!J406)</f>
        <v>83.166666666666671</v>
      </c>
      <c r="K406" s="146">
        <f>AVERAGE(Raport1!K406,Raport2!K406,Raport3!K406,Raport4!K406,Raport5!K406,Raport6!K406)</f>
        <v>86.666666666666671</v>
      </c>
      <c r="L406" s="146">
        <f>AVERAGE(Raport1!L406,Raport2!L406,Raport3!L406,Raport4!L406,Raport5!L406,Raport6!L406)</f>
        <v>84.666666666666671</v>
      </c>
      <c r="M406" s="146">
        <f>AVERAGE(Raport1!M406,Raport2!M406,Raport3!M406,Raport4!M406,Raport5!M406,Raport6!M406)</f>
        <v>86</v>
      </c>
      <c r="N406" s="146">
        <f>AVERAGE(Raport1!N406,Raport2!N406,Raport3!N406,Raport4!N406,Raport5!N406,Raport6!N406)</f>
        <v>82.666666666666671</v>
      </c>
      <c r="O406" s="146">
        <f>AVERAGE(Raport1!O406,Raport2!O406,Raport3!O406,Raport4!O406,Raport5!O406,Raport6!O406)</f>
        <v>81.666666666666671</v>
      </c>
      <c r="P406" s="146">
        <f>AVERAGE(Raport1!P406,Raport2!P406,Raport3!P406,Raport4!P406,Raport5!P406,Raport6!P406)</f>
        <v>83.166666666666671</v>
      </c>
      <c r="Q406" s="146">
        <f>AVERAGE(Raport1!Q406,Raport2!Q406,Raport3!Q406,Raport4!Q406,Raport5!Q406,Raport6!Q406)</f>
        <v>82.25</v>
      </c>
      <c r="R406" s="146">
        <f>AVERAGE(Raport1!R406,Raport2!R406,Raport3!R406,Raport4!R406,Raport5!R406,Raport6!R406)</f>
        <v>82.25</v>
      </c>
      <c r="S406" s="146">
        <f>AVERAGE(Raport1!S406,Raport2!S406,Raport3!S406,Raport4!S406,Raport5!S406,Raport6!S406)</f>
        <v>82.916666666666671</v>
      </c>
      <c r="T406" s="232">
        <f t="shared" si="7"/>
        <v>84.105555555555554</v>
      </c>
    </row>
    <row r="407" spans="2:20" ht="14.25" thickTop="1" thickBot="1">
      <c r="B407" s="62">
        <v>125</v>
      </c>
      <c r="C407" s="59">
        <f>PresensiIPS!B131</f>
        <v>12460</v>
      </c>
      <c r="D407" s="60" t="str">
        <f>PresensiIPS!G131</f>
        <v>RIAN FIRMANSYAH</v>
      </c>
      <c r="E407" s="146">
        <f>AVERAGE(Raport1!E407,Raport2!E407,Raport3!E407,Raport4!E407,Raport5!E407,Raport6!E407)</f>
        <v>84.583333333333329</v>
      </c>
      <c r="F407" s="146">
        <f>AVERAGE(Raport1!F407,Raport2!F407,Raport3!F407,Raport4!F407,Raport5!F407,Raport6!F407)</f>
        <v>80.666666666666671</v>
      </c>
      <c r="G407" s="146">
        <f>AVERAGE(Raport1!G407,Raport2!G407,Raport3!G407,Raport4!G407,Raport5!G407,Raport6!G407)</f>
        <v>82.333333333333329</v>
      </c>
      <c r="H407" s="146">
        <f>AVERAGE(Raport1!H407,Raport2!H407,Raport3!H407,Raport4!H407,Raport5!H407,Raport6!H407)</f>
        <v>82.5</v>
      </c>
      <c r="I407" s="146">
        <f>AVERAGE(Raport1!I407,Raport2!I407,Raport3!I407,Raport4!I407,Raport5!I407,Raport6!I407)</f>
        <v>83.166666666666671</v>
      </c>
      <c r="J407" s="146">
        <f>AVERAGE(Raport1!J407,Raport2!J407,Raport3!J407,Raport4!J407,Raport5!J407,Raport6!J407)</f>
        <v>80.083333333333329</v>
      </c>
      <c r="K407" s="146">
        <f>AVERAGE(Raport1!K407,Raport2!K407,Raport3!K407,Raport4!K407,Raport5!K407,Raport6!K407)</f>
        <v>87.666666666666671</v>
      </c>
      <c r="L407" s="146">
        <f>AVERAGE(Raport1!L407,Raport2!L407,Raport3!L407,Raport4!L407,Raport5!L407,Raport6!L407)</f>
        <v>84</v>
      </c>
      <c r="M407" s="146">
        <f>AVERAGE(Raport1!M407,Raport2!M407,Raport3!M407,Raport4!M407,Raport5!M407,Raport6!M407)</f>
        <v>82.833333333333329</v>
      </c>
      <c r="N407" s="146">
        <f>AVERAGE(Raport1!N407,Raport2!N407,Raport3!N407,Raport4!N407,Raport5!N407,Raport6!N407)</f>
        <v>84.166666666666671</v>
      </c>
      <c r="O407" s="146">
        <f>AVERAGE(Raport1!O407,Raport2!O407,Raport3!O407,Raport4!O407,Raport5!O407,Raport6!O407)</f>
        <v>80.083333333333329</v>
      </c>
      <c r="P407" s="146">
        <f>AVERAGE(Raport1!P407,Raport2!P407,Raport3!P407,Raport4!P407,Raport5!P407,Raport6!P407)</f>
        <v>77.166666666666671</v>
      </c>
      <c r="Q407" s="146">
        <f>AVERAGE(Raport1!Q407,Raport2!Q407,Raport3!Q407,Raport4!Q407,Raport5!Q407,Raport6!Q407)</f>
        <v>78.583333333333329</v>
      </c>
      <c r="R407" s="146">
        <f>AVERAGE(Raport1!R407,Raport2!R407,Raport3!R407,Raport4!R407,Raport5!R407,Raport6!R407)</f>
        <v>77.833333333333329</v>
      </c>
      <c r="S407" s="146">
        <f>AVERAGE(Raport1!S407,Raport2!S407,Raport3!S407,Raport4!S407,Raport5!S407,Raport6!S407)</f>
        <v>83.333333333333329</v>
      </c>
      <c r="T407" s="232">
        <f t="shared" si="7"/>
        <v>81.933333333333323</v>
      </c>
    </row>
    <row r="408" spans="2:20" ht="14.25" thickTop="1" thickBot="1">
      <c r="B408" s="62">
        <v>126</v>
      </c>
      <c r="C408" s="59">
        <f>PresensiIPS!B132</f>
        <v>12469</v>
      </c>
      <c r="D408" s="60" t="str">
        <f>PresensiIPS!G132</f>
        <v>RINA AGUSTINA</v>
      </c>
      <c r="E408" s="146">
        <f>AVERAGE(Raport1!E408,Raport2!E408,Raport3!E408,Raport4!E408,Raport5!E408,Raport6!E408)</f>
        <v>85.25</v>
      </c>
      <c r="F408" s="146">
        <f>AVERAGE(Raport1!F408,Raport2!F408,Raport3!F408,Raport4!F408,Raport5!F408,Raport6!F408)</f>
        <v>85.416666666666671</v>
      </c>
      <c r="G408" s="146">
        <f>AVERAGE(Raport1!G408,Raport2!G408,Raport3!G408,Raport4!G408,Raport5!G408,Raport6!G408)</f>
        <v>84.166666666666671</v>
      </c>
      <c r="H408" s="146">
        <f>AVERAGE(Raport1!H408,Raport2!H408,Raport3!H408,Raport4!H408,Raport5!H408,Raport6!H408)</f>
        <v>82.916666666666671</v>
      </c>
      <c r="I408" s="146">
        <f>AVERAGE(Raport1!I408,Raport2!I408,Raport3!I408,Raport4!I408,Raport5!I408,Raport6!I408)</f>
        <v>82.916666666666671</v>
      </c>
      <c r="J408" s="146">
        <f>AVERAGE(Raport1!J408,Raport2!J408,Raport3!J408,Raport4!J408,Raport5!J408,Raport6!J408)</f>
        <v>84.166666666666671</v>
      </c>
      <c r="K408" s="146">
        <f>AVERAGE(Raport1!K408,Raport2!K408,Raport3!K408,Raport4!K408,Raport5!K408,Raport6!K408)</f>
        <v>89.333333333333329</v>
      </c>
      <c r="L408" s="146">
        <f>AVERAGE(Raport1!L408,Raport2!L408,Raport3!L408,Raport4!L408,Raport5!L408,Raport6!L408)</f>
        <v>83.083333333333329</v>
      </c>
      <c r="M408" s="146">
        <f>AVERAGE(Raport1!M408,Raport2!M408,Raport3!M408,Raport4!M408,Raport5!M408,Raport6!M408)</f>
        <v>84.166666666666671</v>
      </c>
      <c r="N408" s="146">
        <f>AVERAGE(Raport1!N408,Raport2!N408,Raport3!N408,Raport4!N408,Raport5!N408,Raport6!N408)</f>
        <v>81.666666666666671</v>
      </c>
      <c r="O408" s="146">
        <f>AVERAGE(Raport1!O408,Raport2!O408,Raport3!O408,Raport4!O408,Raport5!O408,Raport6!O408)</f>
        <v>83.666666666666671</v>
      </c>
      <c r="P408" s="146">
        <f>AVERAGE(Raport1!P408,Raport2!P408,Raport3!P408,Raport4!P408,Raport5!P408,Raport6!P408)</f>
        <v>83</v>
      </c>
      <c r="Q408" s="146">
        <f>AVERAGE(Raport1!Q408,Raport2!Q408,Raport3!Q408,Raport4!Q408,Raport5!Q408,Raport6!Q408)</f>
        <v>80.833333333333329</v>
      </c>
      <c r="R408" s="146">
        <f>AVERAGE(Raport1!R408,Raport2!R408,Raport3!R408,Raport4!R408,Raport5!R408,Raport6!R408)</f>
        <v>78.083333333333329</v>
      </c>
      <c r="S408" s="146">
        <f>AVERAGE(Raport1!S408,Raport2!S408,Raport3!S408,Raport4!S408,Raport5!S408,Raport6!S408)</f>
        <v>86.833333333333329</v>
      </c>
      <c r="T408" s="232">
        <f t="shared" si="7"/>
        <v>83.699999999999989</v>
      </c>
    </row>
    <row r="409" spans="2:20" ht="14.25" thickTop="1" thickBot="1">
      <c r="B409" s="62">
        <v>127</v>
      </c>
      <c r="C409" s="59">
        <f>PresensiIPS!B133</f>
        <v>12478</v>
      </c>
      <c r="D409" s="60" t="str">
        <f>PresensiIPS!G133</f>
        <v>RIZKY FIRMANSYAH ADI PUTRA</v>
      </c>
      <c r="E409" s="146">
        <f>AVERAGE(Raport1!E409,Raport2!E409,Raport3!E409,Raport4!E409,Raport5!E409,Raport6!E409)</f>
        <v>78.5</v>
      </c>
      <c r="F409" s="146">
        <f>AVERAGE(Raport1!F409,Raport2!F409,Raport3!F409,Raport4!F409,Raport5!F409,Raport6!F409)</f>
        <v>73.75</v>
      </c>
      <c r="G409" s="146">
        <f>AVERAGE(Raport1!G409,Raport2!G409,Raport3!G409,Raport4!G409,Raport5!G409,Raport6!G409)</f>
        <v>78</v>
      </c>
      <c r="H409" s="146">
        <f>AVERAGE(Raport1!H409,Raport2!H409,Raport3!H409,Raport4!H409,Raport5!H409,Raport6!H409)</f>
        <v>81.583333333333329</v>
      </c>
      <c r="I409" s="146">
        <f>AVERAGE(Raport1!I409,Raport2!I409,Raport3!I409,Raport4!I409,Raport5!I409,Raport6!I409)</f>
        <v>77.333333333333329</v>
      </c>
      <c r="J409" s="146">
        <f>AVERAGE(Raport1!J409,Raport2!J409,Raport3!J409,Raport4!J409,Raport5!J409,Raport6!J409)</f>
        <v>76.833333333333329</v>
      </c>
      <c r="K409" s="146">
        <f>AVERAGE(Raport1!K409,Raport2!K409,Raport3!K409,Raport4!K409,Raport5!K409,Raport6!K409)</f>
        <v>79.083333333333329</v>
      </c>
      <c r="L409" s="146">
        <f>AVERAGE(Raport1!L409,Raport2!L409,Raport3!L409,Raport4!L409,Raport5!L409,Raport6!L409)</f>
        <v>80.5</v>
      </c>
      <c r="M409" s="146">
        <f>AVERAGE(Raport1!M409,Raport2!M409,Raport3!M409,Raport4!M409,Raport5!M409,Raport6!M409)</f>
        <v>80</v>
      </c>
      <c r="N409" s="146">
        <f>AVERAGE(Raport1!N409,Raport2!N409,Raport3!N409,Raport4!N409,Raport5!N409,Raport6!N409)</f>
        <v>73.333333333333329</v>
      </c>
      <c r="O409" s="146">
        <f>AVERAGE(Raport1!O409,Raport2!O409,Raport3!O409,Raport4!O409,Raport5!O409,Raport6!O409)</f>
        <v>71.916666666666671</v>
      </c>
      <c r="P409" s="146">
        <f>AVERAGE(Raport1!P409,Raport2!P409,Raport3!P409,Raport4!P409,Raport5!P409,Raport6!P409)</f>
        <v>72.083333333333329</v>
      </c>
      <c r="Q409" s="146">
        <f>AVERAGE(Raport1!Q409,Raport2!Q409,Raport3!Q409,Raport4!Q409,Raport5!Q409,Raport6!Q409)</f>
        <v>73</v>
      </c>
      <c r="R409" s="146">
        <f>AVERAGE(Raport1!R409,Raport2!R409,Raport3!R409,Raport4!R409,Raport5!R409,Raport6!R409)</f>
        <v>72.583333333333329</v>
      </c>
      <c r="S409" s="146">
        <f>AVERAGE(Raport1!S409,Raport2!S409,Raport3!S409,Raport4!S409,Raport5!S409,Raport6!S409)</f>
        <v>73.666666666666671</v>
      </c>
      <c r="T409" s="232">
        <f t="shared" si="7"/>
        <v>76.144444444444446</v>
      </c>
    </row>
    <row r="410" spans="2:20" ht="14.25" thickTop="1" thickBot="1">
      <c r="B410" s="62">
        <v>128</v>
      </c>
      <c r="C410" s="59">
        <f>PresensiIPS!B134</f>
        <v>12499</v>
      </c>
      <c r="D410" s="60" t="str">
        <f>PresensiIPS!G134</f>
        <v>SITI NURFAIZAH</v>
      </c>
      <c r="E410" s="146">
        <f>AVERAGE(Raport1!E410,Raport2!E410,Raport3!E410,Raport4!E410,Raport5!E410,Raport6!E410)</f>
        <v>79</v>
      </c>
      <c r="F410" s="146">
        <f>AVERAGE(Raport1!F410,Raport2!F410,Raport3!F410,Raport4!F410,Raport5!F410,Raport6!F410)</f>
        <v>79.75</v>
      </c>
      <c r="G410" s="146">
        <f>AVERAGE(Raport1!G410,Raport2!G410,Raport3!G410,Raport4!G410,Raport5!G410,Raport6!G410)</f>
        <v>82.5</v>
      </c>
      <c r="H410" s="146">
        <f>AVERAGE(Raport1!H410,Raport2!H410,Raport3!H410,Raport4!H410,Raport5!H410,Raport6!H410)</f>
        <v>85.083333333333329</v>
      </c>
      <c r="I410" s="146">
        <f>AVERAGE(Raport1!I410,Raport2!I410,Raport3!I410,Raport4!I410,Raport5!I410,Raport6!I410)</f>
        <v>82.916666666666671</v>
      </c>
      <c r="J410" s="146">
        <f>AVERAGE(Raport1!J410,Raport2!J410,Raport3!J410,Raport4!J410,Raport5!J410,Raport6!J410)</f>
        <v>83.333333333333329</v>
      </c>
      <c r="K410" s="146">
        <f>AVERAGE(Raport1!K410,Raport2!K410,Raport3!K410,Raport4!K410,Raport5!K410,Raport6!K410)</f>
        <v>87.666666666666671</v>
      </c>
      <c r="L410" s="146">
        <f>AVERAGE(Raport1!L410,Raport2!L410,Raport3!L410,Raport4!L410,Raport5!L410,Raport6!L410)</f>
        <v>84.916666666666671</v>
      </c>
      <c r="M410" s="146">
        <f>AVERAGE(Raport1!M410,Raport2!M410,Raport3!M410,Raport4!M410,Raport5!M410,Raport6!M410)</f>
        <v>84.583333333333329</v>
      </c>
      <c r="N410" s="146">
        <f>AVERAGE(Raport1!N410,Raport2!N410,Raport3!N410,Raport4!N410,Raport5!N410,Raport6!N410)</f>
        <v>79</v>
      </c>
      <c r="O410" s="146">
        <f>AVERAGE(Raport1!O410,Raport2!O410,Raport3!O410,Raport4!O410,Raport5!O410,Raport6!O410)</f>
        <v>75.916666666666671</v>
      </c>
      <c r="P410" s="146">
        <f>AVERAGE(Raport1!P410,Raport2!P410,Raport3!P410,Raport4!P410,Raport5!P410,Raport6!P410)</f>
        <v>80.5</v>
      </c>
      <c r="Q410" s="146">
        <f>AVERAGE(Raport1!Q410,Raport2!Q410,Raport3!Q410,Raport4!Q410,Raport5!Q410,Raport6!Q410)</f>
        <v>79</v>
      </c>
      <c r="R410" s="146">
        <f>AVERAGE(Raport1!R410,Raport2!R410,Raport3!R410,Raport4!R410,Raport5!R410,Raport6!R410)</f>
        <v>77.333333333333329</v>
      </c>
      <c r="S410" s="146">
        <f>AVERAGE(Raport1!S410,Raport2!S410,Raport3!S410,Raport4!S410,Raport5!S410,Raport6!S410)</f>
        <v>79.583333333333329</v>
      </c>
      <c r="T410" s="232">
        <f t="shared" si="7"/>
        <v>81.405555555555537</v>
      </c>
    </row>
    <row r="411" spans="2:20" ht="14.25" thickTop="1" thickBot="1">
      <c r="B411" s="62">
        <v>129</v>
      </c>
      <c r="C411" s="59">
        <f>PresensiIPS!B135</f>
        <v>12505</v>
      </c>
      <c r="D411" s="60" t="str">
        <f>PresensiIPS!G135</f>
        <v>SRI WAHYU NINGSIH</v>
      </c>
      <c r="E411" s="146">
        <f>AVERAGE(Raport1!E411,Raport2!E411,Raport3!E411,Raport4!E411,Raport5!E411,Raport6!E411)</f>
        <v>82.25</v>
      </c>
      <c r="F411" s="146">
        <f>AVERAGE(Raport1!F411,Raport2!F411,Raport3!F411,Raport4!F411,Raport5!F411,Raport6!F411)</f>
        <v>80.083333333333329</v>
      </c>
      <c r="G411" s="146">
        <f>AVERAGE(Raport1!G411,Raport2!G411,Raport3!G411,Raport4!G411,Raport5!G411,Raport6!G411)</f>
        <v>84.916666666666671</v>
      </c>
      <c r="H411" s="146">
        <f>AVERAGE(Raport1!H411,Raport2!H411,Raport3!H411,Raport4!H411,Raport5!H411,Raport6!H411)</f>
        <v>86.833333333333329</v>
      </c>
      <c r="I411" s="146">
        <f>AVERAGE(Raport1!I411,Raport2!I411,Raport3!I411,Raport4!I411,Raport5!I411,Raport6!I411)</f>
        <v>83.916666666666671</v>
      </c>
      <c r="J411" s="146">
        <f>AVERAGE(Raport1!J411,Raport2!J411,Raport3!J411,Raport4!J411,Raport5!J411,Raport6!J411)</f>
        <v>83.583333333333329</v>
      </c>
      <c r="K411" s="146">
        <f>AVERAGE(Raport1!K411,Raport2!K411,Raport3!K411,Raport4!K411,Raport5!K411,Raport6!K411)</f>
        <v>88.25</v>
      </c>
      <c r="L411" s="146">
        <f>AVERAGE(Raport1!L411,Raport2!L411,Raport3!L411,Raport4!L411,Raport5!L411,Raport6!L411)</f>
        <v>83.666666666666671</v>
      </c>
      <c r="M411" s="146">
        <f>AVERAGE(Raport1!M411,Raport2!M411,Raport3!M411,Raport4!M411,Raport5!M411,Raport6!M411)</f>
        <v>84.75</v>
      </c>
      <c r="N411" s="146">
        <f>AVERAGE(Raport1!N411,Raport2!N411,Raport3!N411,Raport4!N411,Raport5!N411,Raport6!N411)</f>
        <v>84.083333333333329</v>
      </c>
      <c r="O411" s="146">
        <f>AVERAGE(Raport1!O411,Raport2!O411,Raport3!O411,Raport4!O411,Raport5!O411,Raport6!O411)</f>
        <v>79.166666666666671</v>
      </c>
      <c r="P411" s="146">
        <f>AVERAGE(Raport1!P411,Raport2!P411,Raport3!P411,Raport4!P411,Raport5!P411,Raport6!P411)</f>
        <v>80</v>
      </c>
      <c r="Q411" s="146">
        <f>AVERAGE(Raport1!Q411,Raport2!Q411,Raport3!Q411,Raport4!Q411,Raport5!Q411,Raport6!Q411)</f>
        <v>78.666666666666671</v>
      </c>
      <c r="R411" s="146">
        <f>AVERAGE(Raport1!R411,Raport2!R411,Raport3!R411,Raport4!R411,Raport5!R411,Raport6!R411)</f>
        <v>77.75</v>
      </c>
      <c r="S411" s="146">
        <f>AVERAGE(Raport1!S411,Raport2!S411,Raport3!S411,Raport4!S411,Raport5!S411,Raport6!S411)</f>
        <v>80.25</v>
      </c>
      <c r="T411" s="232">
        <f t="shared" si="7"/>
        <v>82.544444444444437</v>
      </c>
    </row>
    <row r="412" spans="2:20" ht="14.25" thickTop="1" thickBot="1">
      <c r="B412" s="62">
        <v>130</v>
      </c>
      <c r="C412" s="59">
        <f>PresensiIPS!B136</f>
        <v>12509</v>
      </c>
      <c r="D412" s="60" t="str">
        <f>PresensiIPS!G136</f>
        <v>SYAUQIE HABIBILLAH</v>
      </c>
      <c r="E412" s="146">
        <f>AVERAGE(Raport1!E412,Raport2!E412,Raport3!E412,Raport4!E412,Raport5!E412,Raport6!E412)</f>
        <v>80.666666666666671</v>
      </c>
      <c r="F412" s="146">
        <f>AVERAGE(Raport1!F412,Raport2!F412,Raport3!F412,Raport4!F412,Raport5!F412,Raport6!F412)</f>
        <v>79</v>
      </c>
      <c r="G412" s="146">
        <f>AVERAGE(Raport1!G412,Raport2!G412,Raport3!G412,Raport4!G412,Raport5!G412,Raport6!G412)</f>
        <v>82.916666666666671</v>
      </c>
      <c r="H412" s="146">
        <f>AVERAGE(Raport1!H412,Raport2!H412,Raport3!H412,Raport4!H412,Raport5!H412,Raport6!H412)</f>
        <v>83.083333333333329</v>
      </c>
      <c r="I412" s="146">
        <f>AVERAGE(Raport1!I412,Raport2!I412,Raport3!I412,Raport4!I412,Raport5!I412,Raport6!I412)</f>
        <v>80</v>
      </c>
      <c r="J412" s="146">
        <f>AVERAGE(Raport1!J412,Raport2!J412,Raport3!J412,Raport4!J412,Raport5!J412,Raport6!J412)</f>
        <v>81.833333333333329</v>
      </c>
      <c r="K412" s="146">
        <f>AVERAGE(Raport1!K412,Raport2!K412,Raport3!K412,Raport4!K412,Raport5!K412,Raport6!K412)</f>
        <v>86.916666666666671</v>
      </c>
      <c r="L412" s="146">
        <f>AVERAGE(Raport1!L412,Raport2!L412,Raport3!L412,Raport4!L412,Raport5!L412,Raport6!L412)</f>
        <v>86.416666666666671</v>
      </c>
      <c r="M412" s="146">
        <f>AVERAGE(Raport1!M412,Raport2!M412,Raport3!M412,Raport4!M412,Raport5!M412,Raport6!M412)</f>
        <v>85.583333333333329</v>
      </c>
      <c r="N412" s="146">
        <f>AVERAGE(Raport1!N412,Raport2!N412,Raport3!N412,Raport4!N412,Raport5!N412,Raport6!N412)</f>
        <v>79.333333333333329</v>
      </c>
      <c r="O412" s="146">
        <f>AVERAGE(Raport1!O412,Raport2!O412,Raport3!O412,Raport4!O412,Raport5!O412,Raport6!O412)</f>
        <v>77.916666666666671</v>
      </c>
      <c r="P412" s="146">
        <f>AVERAGE(Raport1!P412,Raport2!P412,Raport3!P412,Raport4!P412,Raport5!P412,Raport6!P412)</f>
        <v>79.083333333333329</v>
      </c>
      <c r="Q412" s="146">
        <f>AVERAGE(Raport1!Q412,Raport2!Q412,Raport3!Q412,Raport4!Q412,Raport5!Q412,Raport6!Q412)</f>
        <v>80.75</v>
      </c>
      <c r="R412" s="146">
        <f>AVERAGE(Raport1!R412,Raport2!R412,Raport3!R412,Raport4!R412,Raport5!R412,Raport6!R412)</f>
        <v>77.666666666666671</v>
      </c>
      <c r="S412" s="146">
        <f>AVERAGE(Raport1!S412,Raport2!S412,Raport3!S412,Raport4!S412,Raport5!S412,Raport6!S412)</f>
        <v>78.166666666666671</v>
      </c>
      <c r="T412" s="232">
        <f t="shared" si="7"/>
        <v>81.288888888888906</v>
      </c>
    </row>
    <row r="413" spans="2:20" ht="14.25" thickTop="1" thickBot="1">
      <c r="B413" s="62">
        <v>131</v>
      </c>
      <c r="C413" s="59">
        <f>PresensiIPS!B137</f>
        <v>12517</v>
      </c>
      <c r="D413" s="60" t="str">
        <f>PresensiIPS!G137</f>
        <v>TRI WAHYU LESTARI</v>
      </c>
      <c r="E413" s="146">
        <f>AVERAGE(Raport1!E413,Raport2!E413,Raport3!E413,Raport4!E413,Raport5!E413,Raport6!E413)</f>
        <v>78.583333333333329</v>
      </c>
      <c r="F413" s="146">
        <f>AVERAGE(Raport1!F413,Raport2!F413,Raport3!F413,Raport4!F413,Raport5!F413,Raport6!F413)</f>
        <v>84</v>
      </c>
      <c r="G413" s="146">
        <f>AVERAGE(Raport1!G413,Raport2!G413,Raport3!G413,Raport4!G413,Raport5!G413,Raport6!G413)</f>
        <v>80.166666666666671</v>
      </c>
      <c r="H413" s="146">
        <f>AVERAGE(Raport1!H413,Raport2!H413,Raport3!H413,Raport4!H413,Raport5!H413,Raport6!H413)</f>
        <v>85.416666666666671</v>
      </c>
      <c r="I413" s="146">
        <f>AVERAGE(Raport1!I413,Raport2!I413,Raport3!I413,Raport4!I413,Raport5!I413,Raport6!I413)</f>
        <v>84.083333333333329</v>
      </c>
      <c r="J413" s="146">
        <f>AVERAGE(Raport1!J413,Raport2!J413,Raport3!J413,Raport4!J413,Raport5!J413,Raport6!J413)</f>
        <v>78.083333333333329</v>
      </c>
      <c r="K413" s="146">
        <f>AVERAGE(Raport1!K413,Raport2!K413,Raport3!K413,Raport4!K413,Raport5!K413,Raport6!K413)</f>
        <v>83.5</v>
      </c>
      <c r="L413" s="146">
        <f>AVERAGE(Raport1!L413,Raport2!L413,Raport3!L413,Raport4!L413,Raport5!L413,Raport6!L413)</f>
        <v>82.583333333333329</v>
      </c>
      <c r="M413" s="146">
        <f>AVERAGE(Raport1!M413,Raport2!M413,Raport3!M413,Raport4!M413,Raport5!M413,Raport6!M413)</f>
        <v>82.083333333333329</v>
      </c>
      <c r="N413" s="146">
        <f>AVERAGE(Raport1!N413,Raport2!N413,Raport3!N413,Raport4!N413,Raport5!N413,Raport6!N413)</f>
        <v>81.583333333333329</v>
      </c>
      <c r="O413" s="146">
        <f>AVERAGE(Raport1!O413,Raport2!O413,Raport3!O413,Raport4!O413,Raport5!O413,Raport6!O413)</f>
        <v>76</v>
      </c>
      <c r="P413" s="146">
        <f>AVERAGE(Raport1!P413,Raport2!P413,Raport3!P413,Raport4!P413,Raport5!P413,Raport6!P413)</f>
        <v>80.083333333333329</v>
      </c>
      <c r="Q413" s="146">
        <f>AVERAGE(Raport1!Q413,Raport2!Q413,Raport3!Q413,Raport4!Q413,Raport5!Q413,Raport6!Q413)</f>
        <v>74.916666666666671</v>
      </c>
      <c r="R413" s="146">
        <f>AVERAGE(Raport1!R413,Raport2!R413,Raport3!R413,Raport4!R413,Raport5!R413,Raport6!R413)</f>
        <v>74.916666666666671</v>
      </c>
      <c r="S413" s="146">
        <f>AVERAGE(Raport1!S413,Raport2!S413,Raport3!S413,Raport4!S413,Raport5!S413,Raport6!S413)</f>
        <v>77.666666666666671</v>
      </c>
      <c r="T413" s="232">
        <f t="shared" si="7"/>
        <v>80.244444444444468</v>
      </c>
    </row>
    <row r="414" spans="2:20" ht="14.25" thickTop="1" thickBot="1">
      <c r="B414" s="62">
        <v>132</v>
      </c>
      <c r="C414" s="59">
        <f>PresensiIPS!B138</f>
        <v>12522</v>
      </c>
      <c r="D414" s="60" t="str">
        <f>PresensiIPS!G138</f>
        <v>UMAR FAHMI AKBAR</v>
      </c>
      <c r="E414" s="146">
        <f>AVERAGE(Raport1!E414,Raport2!E414,Raport3!E414,Raport4!E414,Raport5!E414,Raport6!E414)</f>
        <v>78.166666666666671</v>
      </c>
      <c r="F414" s="146">
        <f>AVERAGE(Raport1!F414,Raport2!F414,Raport3!F414,Raport4!F414,Raport5!F414,Raport6!F414)</f>
        <v>72</v>
      </c>
      <c r="G414" s="146">
        <f>AVERAGE(Raport1!G414,Raport2!G414,Raport3!G414,Raport4!G414,Raport5!G414,Raport6!G414)</f>
        <v>78.916666666666671</v>
      </c>
      <c r="H414" s="146">
        <f>AVERAGE(Raport1!H414,Raport2!H414,Raport3!H414,Raport4!H414,Raport5!H414,Raport6!H414)</f>
        <v>79.416666666666671</v>
      </c>
      <c r="I414" s="146">
        <f>AVERAGE(Raport1!I414,Raport2!I414,Raport3!I414,Raport4!I414,Raport5!I414,Raport6!I414)</f>
        <v>79.416666666666671</v>
      </c>
      <c r="J414" s="146">
        <f>AVERAGE(Raport1!J414,Raport2!J414,Raport3!J414,Raport4!J414,Raport5!J414,Raport6!J414)</f>
        <v>75.833333333333329</v>
      </c>
      <c r="K414" s="146">
        <f>AVERAGE(Raport1!K414,Raport2!K414,Raport3!K414,Raport4!K414,Raport5!K414,Raport6!K414)</f>
        <v>80.166666666666671</v>
      </c>
      <c r="L414" s="146">
        <f>AVERAGE(Raport1!L414,Raport2!L414,Raport3!L414,Raport4!L414,Raport5!L414,Raport6!L414)</f>
        <v>80.833333333333329</v>
      </c>
      <c r="M414" s="146">
        <f>AVERAGE(Raport1!M414,Raport2!M414,Raport3!M414,Raport4!M414,Raport5!M414,Raport6!M414)</f>
        <v>80.416666666666671</v>
      </c>
      <c r="N414" s="146">
        <f>AVERAGE(Raport1!N414,Raport2!N414,Raport3!N414,Raport4!N414,Raport5!N414,Raport6!N414)</f>
        <v>72.5</v>
      </c>
      <c r="O414" s="146">
        <f>AVERAGE(Raport1!O414,Raport2!O414,Raport3!O414,Raport4!O414,Raport5!O414,Raport6!O414)</f>
        <v>75.166666666666671</v>
      </c>
      <c r="P414" s="146">
        <f>AVERAGE(Raport1!P414,Raport2!P414,Raport3!P414,Raport4!P414,Raport5!P414,Raport6!P414)</f>
        <v>71.75</v>
      </c>
      <c r="Q414" s="146">
        <f>AVERAGE(Raport1!Q414,Raport2!Q414,Raport3!Q414,Raport4!Q414,Raport5!Q414,Raport6!Q414)</f>
        <v>71.833333333333329</v>
      </c>
      <c r="R414" s="146">
        <f>AVERAGE(Raport1!R414,Raport2!R414,Raport3!R414,Raport4!R414,Raport5!R414,Raport6!R414)</f>
        <v>72.75</v>
      </c>
      <c r="S414" s="146">
        <f>AVERAGE(Raport1!S414,Raport2!S414,Raport3!S414,Raport4!S414,Raport5!S414,Raport6!S414)</f>
        <v>70.666666666666671</v>
      </c>
      <c r="T414" s="232">
        <f t="shared" si="7"/>
        <v>75.988888888888894</v>
      </c>
    </row>
    <row r="415" spans="2:20" ht="14.25" thickTop="1" thickBot="1">
      <c r="B415" s="62">
        <v>133</v>
      </c>
      <c r="C415" s="59">
        <f>PresensiIPS!B139</f>
        <v>12534</v>
      </c>
      <c r="D415" s="60" t="str">
        <f>PresensiIPS!G139</f>
        <v>WILDA AL ALUF</v>
      </c>
      <c r="E415" s="146">
        <f>AVERAGE(Raport1!E415,Raport2!E415,Raport3!E415,Raport4!E415,Raport5!E415,Raport6!E415)</f>
        <v>87.916666666666671</v>
      </c>
      <c r="F415" s="146">
        <f>AVERAGE(Raport1!F415,Raport2!F415,Raport3!F415,Raport4!F415,Raport5!F415,Raport6!F415)</f>
        <v>85.083333333333329</v>
      </c>
      <c r="G415" s="146">
        <f>AVERAGE(Raport1!G415,Raport2!G415,Raport3!G415,Raport4!G415,Raport5!G415,Raport6!G415)</f>
        <v>86.416666666666671</v>
      </c>
      <c r="H415" s="146">
        <f>AVERAGE(Raport1!H415,Raport2!H415,Raport3!H415,Raport4!H415,Raport5!H415,Raport6!H415)</f>
        <v>85.666666666666671</v>
      </c>
      <c r="I415" s="146">
        <f>AVERAGE(Raport1!I415,Raport2!I415,Raport3!I415,Raport4!I415,Raport5!I415,Raport6!I415)</f>
        <v>83.916666666666671</v>
      </c>
      <c r="J415" s="146">
        <f>AVERAGE(Raport1!J415,Raport2!J415,Raport3!J415,Raport4!J415,Raport5!J415,Raport6!J415)</f>
        <v>84.333333333333329</v>
      </c>
      <c r="K415" s="146">
        <f>AVERAGE(Raport1!K415,Raport2!K415,Raport3!K415,Raport4!K415,Raport5!K415,Raport6!K415)</f>
        <v>88.583333333333329</v>
      </c>
      <c r="L415" s="146">
        <f>AVERAGE(Raport1!L415,Raport2!L415,Raport3!L415,Raport4!L415,Raport5!L415,Raport6!L415)</f>
        <v>82.5</v>
      </c>
      <c r="M415" s="146">
        <f>AVERAGE(Raport1!M415,Raport2!M415,Raport3!M415,Raport4!M415,Raport5!M415,Raport6!M415)</f>
        <v>85.083333333333329</v>
      </c>
      <c r="N415" s="146">
        <f>AVERAGE(Raport1!N415,Raport2!N415,Raport3!N415,Raport4!N415,Raport5!N415,Raport6!N415)</f>
        <v>86.75</v>
      </c>
      <c r="O415" s="146">
        <f>AVERAGE(Raport1!O415,Raport2!O415,Raport3!O415,Raport4!O415,Raport5!O415,Raport6!O415)</f>
        <v>81.75</v>
      </c>
      <c r="P415" s="146">
        <f>AVERAGE(Raport1!P415,Raport2!P415,Raport3!P415,Raport4!P415,Raport5!P415,Raport6!P415)</f>
        <v>80.916666666666671</v>
      </c>
      <c r="Q415" s="146">
        <f>AVERAGE(Raport1!Q415,Raport2!Q415,Raport3!Q415,Raport4!Q415,Raport5!Q415,Raport6!Q415)</f>
        <v>80.833333333333329</v>
      </c>
      <c r="R415" s="146">
        <f>AVERAGE(Raport1!R415,Raport2!R415,Raport3!R415,Raport4!R415,Raport5!R415,Raport6!R415)</f>
        <v>80.833333333333329</v>
      </c>
      <c r="S415" s="146">
        <f>AVERAGE(Raport1!S415,Raport2!S415,Raport3!S415,Raport4!S415,Raport5!S415,Raport6!S415)</f>
        <v>86.5</v>
      </c>
      <c r="T415" s="232">
        <f t="shared" si="7"/>
        <v>84.472222222222214</v>
      </c>
    </row>
    <row r="416" spans="2:20" ht="14.25" thickTop="1" thickBot="1">
      <c r="B416" s="62"/>
      <c r="C416" s="59"/>
      <c r="D416" s="60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232"/>
    </row>
    <row r="417" spans="2:20" ht="14.25" thickTop="1" thickBot="1">
      <c r="B417" s="62"/>
      <c r="C417" s="59"/>
      <c r="D417" s="60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232"/>
    </row>
    <row r="418" spans="2:20" ht="14.25" thickTop="1" thickBot="1">
      <c r="B418" s="62"/>
      <c r="C418" s="59"/>
      <c r="D418" s="60"/>
      <c r="T418" s="232"/>
    </row>
    <row r="419" spans="2:20" ht="13.5" thickTop="1">
      <c r="B419" s="62"/>
      <c r="C419" s="59"/>
      <c r="D419" s="60"/>
      <c r="T419" s="232"/>
    </row>
  </sheetData>
  <mergeCells count="10">
    <mergeCell ref="B1:T1"/>
    <mergeCell ref="B2:T2"/>
    <mergeCell ref="B4:B6"/>
    <mergeCell ref="C4:C6"/>
    <mergeCell ref="D4:D6"/>
    <mergeCell ref="E4:T4"/>
    <mergeCell ref="E5:J5"/>
    <mergeCell ref="K5:N5"/>
    <mergeCell ref="O5:S5"/>
    <mergeCell ref="T5:T6"/>
  </mergeCells>
  <conditionalFormatting sqref="T1:T1048576">
    <cfRule type="cellIs" dxfId="0" priority="1" operator="less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PresensiIPS</vt:lpstr>
      <vt:lpstr>PresensiMIPA</vt:lpstr>
      <vt:lpstr>Raport1</vt:lpstr>
      <vt:lpstr>Raport2</vt:lpstr>
      <vt:lpstr>Raport3</vt:lpstr>
      <vt:lpstr>Raport4</vt:lpstr>
      <vt:lpstr>Raport5</vt:lpstr>
      <vt:lpstr>Raport6</vt:lpstr>
      <vt:lpstr>RAPORT 1-6</vt:lpstr>
      <vt:lpstr>Nilai USP</vt:lpstr>
      <vt:lpstr>SMA IPS</vt:lpstr>
      <vt:lpstr>SMA MIPA</vt:lpstr>
      <vt:lpstr>SIKAP IPA</vt:lpstr>
      <vt:lpstr>SIKAP IPS</vt:lpstr>
      <vt:lpstr>NILAI IPA</vt:lpstr>
      <vt:lpstr>NILAI IPS</vt:lpstr>
      <vt:lpstr>Sheet2</vt:lpstr>
      <vt:lpstr>Sheet3</vt:lpstr>
      <vt:lpstr>Sheet4</vt:lpstr>
      <vt:lpstr>'SMA IPS'!Print_Area</vt:lpstr>
      <vt:lpstr>'SMA MIPA'!Print_Area</vt:lpstr>
      <vt:lpstr>'SMA IPS'!Print_Titles</vt:lpstr>
      <vt:lpstr>'SMA MIPA'!Print_Titles</vt:lpstr>
    </vt:vector>
  </TitlesOfParts>
  <Company>Microsoft,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WAKAJUR</dc:creator>
  <cp:lastModifiedBy>aredh@m</cp:lastModifiedBy>
  <cp:lastPrinted>2022-05-10T04:26:39Z</cp:lastPrinted>
  <dcterms:created xsi:type="dcterms:W3CDTF">2010-12-31T10:11:24Z</dcterms:created>
  <dcterms:modified xsi:type="dcterms:W3CDTF">2022-05-10T04:30:14Z</dcterms:modified>
</cp:coreProperties>
</file>